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Gói thầu 090\TH dữ liệu\"/>
    </mc:Choice>
  </mc:AlternateContent>
  <xr:revisionPtr revIDLastSave="0" documentId="13_ncr:1_{56D12173-4F97-4395-B5CA-BA33F957394F}" xr6:coauthVersionLast="47" xr6:coauthVersionMax="47" xr10:uidLastSave="{00000000-0000-0000-0000-000000000000}"/>
  <bookViews>
    <workbookView xWindow="-19310" yWindow="-110" windowWidth="19420" windowHeight="10300" tabRatio="744" firstSheet="10" activeTab="18" xr2:uid="{00000000-000D-0000-FFFF-FFFF00000000}"/>
  </bookViews>
  <sheets>
    <sheet name="IBSHI đơn 5 (4)" sheetId="31" state="hidden" r:id="rId1"/>
    <sheet name="Máy hàn" sheetId="37" state="hidden" r:id="rId2"/>
    <sheet name="Sàn nhựa Đại Việt" sheetId="38" state="hidden" r:id="rId3"/>
    <sheet name="Vật tư đóng kiện Trân toàn" sheetId="33" state="hidden" r:id="rId4"/>
    <sheet name="Vật tư " sheetId="36" state="hidden" r:id="rId5"/>
    <sheet name="Vật tư sơn 090" sheetId="35" state="hidden" r:id="rId6"/>
    <sheet name="Vật tư Hùng Nguyên" sheetId="39" state="hidden" r:id="rId7"/>
    <sheet name="Vật tư Quang Thịnh Phát" sheetId="42" state="hidden" r:id="rId8"/>
    <sheet name="Vật tư đóng kiện Ngọc hiếu 090" sheetId="30" state="hidden" r:id="rId9"/>
    <sheet name="Vật tư đóng kiện Hoàng hà2" sheetId="43" state="hidden" r:id="rId10"/>
    <sheet name="Vật tư VSAN 21-3-" sheetId="50" r:id="rId11"/>
    <sheet name="Vật tư Hoàng Hà 20-3" sheetId="49" state="hidden" r:id="rId12"/>
    <sheet name="Vật tư VSAN 9-3 " sheetId="48" state="hidden" r:id="rId13"/>
    <sheet name="Vật tư VSAN 5-3" sheetId="47" state="hidden" r:id="rId14"/>
    <sheet name="Vật tư đóng kiện Hoàng hà 090" sheetId="29" state="hidden" r:id="rId15"/>
    <sheet name="DT04 (TM) 1 " sheetId="24" state="hidden" r:id="rId16"/>
    <sheet name="Vat lieu han -BRA090" sheetId="41" state="hidden" r:id="rId17"/>
    <sheet name="Vật tư sơn BRA090" sheetId="40" state="hidden" r:id="rId18"/>
    <sheet name="25-BRA-I-090" sheetId="1" r:id="rId19"/>
    <sheet name="Tổng hợp" sheetId="19" r:id="rId20"/>
    <sheet name="ChiTiet Dự Toán" sheetId="44" r:id="rId21"/>
    <sheet name="TongHop" sheetId="45" r:id="rId22"/>
    <sheet name="DT03 (TM)" sheetId="46" r:id="rId23"/>
    <sheet name="Vật tư đóng kiện của Hoàng Hà" sheetId="34" state="hidden" r:id="rId24"/>
    <sheet name="Hoàng hà" sheetId="28" state="hidden" r:id="rId25"/>
    <sheet name="BG Gnee 2" sheetId="13" state="hidden" r:id="rId26"/>
    <sheet name="Báo giá của GNEE" sheetId="10"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s>
  <definedNames>
    <definedName name="\0">#REF!</definedName>
    <definedName name="\a" localSheetId="1">#N/A</definedName>
    <definedName name="\a" localSheetId="2">#N/A</definedName>
    <definedName name="\a" localSheetId="4">#N/A</definedName>
    <definedName name="\a" localSheetId="23">#N/A</definedName>
    <definedName name="\a" localSheetId="14">#N/A</definedName>
    <definedName name="\a" localSheetId="9">#N/A</definedName>
    <definedName name="\a" localSheetId="8">#N/A</definedName>
    <definedName name="\a" localSheetId="3">#N/A</definedName>
    <definedName name="\a" localSheetId="11">#N/A</definedName>
    <definedName name="\a" localSheetId="6">#N/A</definedName>
    <definedName name="\a" localSheetId="7">#N/A</definedName>
    <definedName name="\a" localSheetId="5">#N/A</definedName>
    <definedName name="\a" localSheetId="10">#N/A</definedName>
    <definedName name="\a" localSheetId="13">#N/A</definedName>
    <definedName name="\a" localSheetId="12">#N/A</definedName>
    <definedName name="\a">#REF!</definedName>
    <definedName name="\b">#N/A</definedName>
    <definedName name="\c">#N/A</definedName>
    <definedName name="\d">#N/A</definedName>
    <definedName name="\e">#N/A</definedName>
    <definedName name="\f">#N/A</definedName>
    <definedName name="\g">#N/A</definedName>
    <definedName name="\h" localSheetId="15">[1]PP!$IC$5</definedName>
    <definedName name="\h" localSheetId="1">#N/A</definedName>
    <definedName name="\h" localSheetId="2">#N/A</definedName>
    <definedName name="\h" localSheetId="4">#N/A</definedName>
    <definedName name="\h" localSheetId="23">#N/A</definedName>
    <definedName name="\h" localSheetId="14">#N/A</definedName>
    <definedName name="\h" localSheetId="9">#N/A</definedName>
    <definedName name="\h" localSheetId="8">#N/A</definedName>
    <definedName name="\h" localSheetId="3">#N/A</definedName>
    <definedName name="\h" localSheetId="11">#N/A</definedName>
    <definedName name="\h" localSheetId="6">#N/A</definedName>
    <definedName name="\h" localSheetId="7">#N/A</definedName>
    <definedName name="\h" localSheetId="5">#N/A</definedName>
    <definedName name="\h" localSheetId="10">#N/A</definedName>
    <definedName name="\h" localSheetId="13">#N/A</definedName>
    <definedName name="\h" localSheetId="12">#N/A</definedName>
    <definedName name="\h">#REF!</definedName>
    <definedName name="\i" localSheetId="15">[1]PP!$IP$7844</definedName>
    <definedName name="\i" localSheetId="1">#N/A</definedName>
    <definedName name="\i" localSheetId="2">#N/A</definedName>
    <definedName name="\i" localSheetId="4">#N/A</definedName>
    <definedName name="\i" localSheetId="23">#N/A</definedName>
    <definedName name="\i" localSheetId="14">#N/A</definedName>
    <definedName name="\i" localSheetId="9">#N/A</definedName>
    <definedName name="\i" localSheetId="8">#N/A</definedName>
    <definedName name="\i" localSheetId="3">#N/A</definedName>
    <definedName name="\i" localSheetId="11">#N/A</definedName>
    <definedName name="\i" localSheetId="6">#N/A</definedName>
    <definedName name="\i" localSheetId="7">#N/A</definedName>
    <definedName name="\i" localSheetId="5">#N/A</definedName>
    <definedName name="\i" localSheetId="10">#N/A</definedName>
    <definedName name="\i" localSheetId="13">#N/A</definedName>
    <definedName name="\i" localSheetId="12">#N/A</definedName>
    <definedName name="\i">#REF!</definedName>
    <definedName name="\j">#N/A</definedName>
    <definedName name="\k">#N/A</definedName>
    <definedName name="\KWS123">#N/A</definedName>
    <definedName name="\m" localSheetId="15">[1]PP!#REF!</definedName>
    <definedName name="\m" localSheetId="1">#N/A</definedName>
    <definedName name="\m" localSheetId="2">#N/A</definedName>
    <definedName name="\m" localSheetId="4">#N/A</definedName>
    <definedName name="\m" localSheetId="23">#N/A</definedName>
    <definedName name="\m" localSheetId="14">#N/A</definedName>
    <definedName name="\m" localSheetId="9">#N/A</definedName>
    <definedName name="\m" localSheetId="8">#N/A</definedName>
    <definedName name="\m" localSheetId="3">#N/A</definedName>
    <definedName name="\m" localSheetId="11">#N/A</definedName>
    <definedName name="\m" localSheetId="6">#N/A</definedName>
    <definedName name="\m" localSheetId="7">#N/A</definedName>
    <definedName name="\m" localSheetId="5">#N/A</definedName>
    <definedName name="\m" localSheetId="10">#N/A</definedName>
    <definedName name="\m" localSheetId="13">#N/A</definedName>
    <definedName name="\m" localSheetId="12">#N/A</definedName>
    <definedName name="\m">#REF!</definedName>
    <definedName name="\n">#N/A</definedName>
    <definedName name="\p">#REF!</definedName>
    <definedName name="\s" localSheetId="15">[1]PP!$HX$3</definedName>
    <definedName name="\s" localSheetId="1">#N/A</definedName>
    <definedName name="\s" localSheetId="2">#N/A</definedName>
    <definedName name="\s" localSheetId="4">#N/A</definedName>
    <definedName name="\s" localSheetId="23">#N/A</definedName>
    <definedName name="\s" localSheetId="14">#N/A</definedName>
    <definedName name="\s" localSheetId="9">#N/A</definedName>
    <definedName name="\s" localSheetId="8">#N/A</definedName>
    <definedName name="\s" localSheetId="3">#N/A</definedName>
    <definedName name="\s" localSheetId="11">#N/A</definedName>
    <definedName name="\s" localSheetId="6">#N/A</definedName>
    <definedName name="\s" localSheetId="7">#N/A</definedName>
    <definedName name="\s" localSheetId="5">#N/A</definedName>
    <definedName name="\s" localSheetId="10">#N/A</definedName>
    <definedName name="\s" localSheetId="13">#N/A</definedName>
    <definedName name="\s" localSheetId="12">#N/A</definedName>
    <definedName name="\s">#REF!</definedName>
    <definedName name="\t">#N/A</definedName>
    <definedName name="\v">#REF!</definedName>
    <definedName name="\w">#REF!</definedName>
    <definedName name="\z">#REF!</definedName>
    <definedName name="_" hidden="1">#REF!</definedName>
    <definedName name="__" hidden="1">#REF!</definedName>
    <definedName name="_______" hidden="1">#REF!</definedName>
    <definedName name="___________" localSheetId="22" hidden="1">{#N/A,#N/A,FALSE,"CCTV"}</definedName>
    <definedName name="___________" hidden="1">{#N/A,#N/A,FALSE,"CCTV"}</definedName>
    <definedName name="_________________________________________H1" localSheetId="22" hidden="1">{#N/A,#N/A,TRUE,"Mhr_Sum"}</definedName>
    <definedName name="_________________________________________H1" hidden="1">{#N/A,#N/A,TRUE,"Mhr_Sum"}</definedName>
    <definedName name="_________________________________________H4" localSheetId="22" hidden="1">{#N/A,#N/A,TRUE,"Mhr_Sum"}</definedName>
    <definedName name="_________________________________________H4" hidden="1">{#N/A,#N/A,TRUE,"Mhr_Sum"}</definedName>
    <definedName name="_______________________________________H1" localSheetId="22" hidden="1">{#N/A,#N/A,TRUE,"Mhr_Sum"}</definedName>
    <definedName name="_______________________________________H1" hidden="1">{#N/A,#N/A,TRUE,"Mhr_Sum"}</definedName>
    <definedName name="_______________________________________H4" localSheetId="22" hidden="1">{#N/A,#N/A,TRUE,"Mhr_Sum"}</definedName>
    <definedName name="_______________________________________H4" hidden="1">{#N/A,#N/A,TRUE,"Mhr_Sum"}</definedName>
    <definedName name="______________________________________H1" localSheetId="22" hidden="1">{#N/A,#N/A,TRUE,"Mhr_Sum"}</definedName>
    <definedName name="______________________________________H1" hidden="1">{#N/A,#N/A,TRUE,"Mhr_Sum"}</definedName>
    <definedName name="______________________________________H4" localSheetId="22" hidden="1">{#N/A,#N/A,TRUE,"Mhr_Sum"}</definedName>
    <definedName name="______________________________________H4" hidden="1">{#N/A,#N/A,TRUE,"Mhr_Sum"}</definedName>
    <definedName name="_____________________________________H1" localSheetId="22" hidden="1">{#N/A,#N/A,TRUE,"Mhr_Sum"}</definedName>
    <definedName name="_____________________________________H1" hidden="1">{#N/A,#N/A,TRUE,"Mhr_Sum"}</definedName>
    <definedName name="_____________________________________H4" localSheetId="22" hidden="1">{#N/A,#N/A,TRUE,"Mhr_Sum"}</definedName>
    <definedName name="_____________________________________H4" hidden="1">{#N/A,#N/A,TRUE,"Mhr_Sum"}</definedName>
    <definedName name="____________________________________fsf2" localSheetId="22" hidden="1">{#N/A,#N/A,TRUE,"Mhr_Sum"}</definedName>
    <definedName name="____________________________________fsf2" hidden="1">{#N/A,#N/A,TRUE,"Mhr_Sum"}</definedName>
    <definedName name="____________________________________H1" localSheetId="22" hidden="1">{#N/A,#N/A,TRUE,"Mhr_Sum"}</definedName>
    <definedName name="____________________________________H1" hidden="1">{#N/A,#N/A,TRUE,"Mhr_Sum"}</definedName>
    <definedName name="____________________________________H4" localSheetId="22" hidden="1">{#N/A,#N/A,TRUE,"Mhr_Sum"}</definedName>
    <definedName name="____________________________________H4" hidden="1">{#N/A,#N/A,TRUE,"Mhr_Sum"}</definedName>
    <definedName name="___________________________________fsf2" localSheetId="22" hidden="1">{#N/A,#N/A,TRUE,"Mhr_Sum"}</definedName>
    <definedName name="___________________________________fsf2" hidden="1">{#N/A,#N/A,TRUE,"Mhr_Sum"}</definedName>
    <definedName name="___________________________________H1" localSheetId="22" hidden="1">{#N/A,#N/A,TRUE,"Mhr_Sum"}</definedName>
    <definedName name="___________________________________H1" hidden="1">{#N/A,#N/A,TRUE,"Mhr_Sum"}</definedName>
    <definedName name="___________________________________H4" localSheetId="22" hidden="1">{#N/A,#N/A,TRUE,"Mhr_Sum"}</definedName>
    <definedName name="___________________________________H4" hidden="1">{#N/A,#N/A,TRUE,"Mhr_Sum"}</definedName>
    <definedName name="__________________________________H1" localSheetId="22" hidden="1">{#N/A,#N/A,TRUE,"Mhr_Sum"}</definedName>
    <definedName name="__________________________________H1" hidden="1">{#N/A,#N/A,TRUE,"Mhr_Sum"}</definedName>
    <definedName name="__________________________________H4" localSheetId="22" hidden="1">{#N/A,#N/A,TRUE,"Mhr_Sum"}</definedName>
    <definedName name="__________________________________H4" hidden="1">{#N/A,#N/A,TRUE,"Mhr_Sum"}</definedName>
    <definedName name="_________________________________fsf2" localSheetId="22" hidden="1">{#N/A,#N/A,TRUE,"Mhr_Sum"}</definedName>
    <definedName name="_________________________________fsf2" hidden="1">{#N/A,#N/A,TRUE,"Mhr_Sum"}</definedName>
    <definedName name="_________________________________H1" localSheetId="22" hidden="1">{#N/A,#N/A,TRUE,"Mhr_Sum"}</definedName>
    <definedName name="_________________________________H1" hidden="1">{#N/A,#N/A,TRUE,"Mhr_Sum"}</definedName>
    <definedName name="_________________________________H4" localSheetId="22" hidden="1">{#N/A,#N/A,TRUE,"Mhr_Sum"}</definedName>
    <definedName name="_________________________________H4" hidden="1">{#N/A,#N/A,TRUE,"Mhr_Sum"}</definedName>
    <definedName name="________________________________H1" localSheetId="22" hidden="1">{#N/A,#N/A,TRUE,"Mhr_Sum"}</definedName>
    <definedName name="________________________________H1" hidden="1">{#N/A,#N/A,TRUE,"Mhr_Sum"}</definedName>
    <definedName name="________________________________H4" localSheetId="22" hidden="1">{#N/A,#N/A,TRUE,"Mhr_Sum"}</definedName>
    <definedName name="________________________________H4" hidden="1">{#N/A,#N/A,TRUE,"Mhr_Sum"}</definedName>
    <definedName name="_______________________________fsf2" localSheetId="22" hidden="1">{#N/A,#N/A,TRUE,"Mhr_Sum"}</definedName>
    <definedName name="_______________________________fsf2" hidden="1">{#N/A,#N/A,TRUE,"Mhr_Sum"}</definedName>
    <definedName name="_______________________________H1" localSheetId="22" hidden="1">{#N/A,#N/A,TRUE,"Mhr_Sum"}</definedName>
    <definedName name="_______________________________H1" hidden="1">{#N/A,#N/A,TRUE,"Mhr_Sum"}</definedName>
    <definedName name="_______________________________H4" localSheetId="22" hidden="1">{#N/A,#N/A,TRUE,"Mhr_Sum"}</definedName>
    <definedName name="_______________________________H4" hidden="1">{#N/A,#N/A,TRUE,"Mhr_Sum"}</definedName>
    <definedName name="______________________________fsf2" localSheetId="22" hidden="1">{#N/A,#N/A,TRUE,"Mhr_Sum"}</definedName>
    <definedName name="______________________________fsf2" hidden="1">{#N/A,#N/A,TRUE,"Mhr_Sum"}</definedName>
    <definedName name="______________________________H1" localSheetId="22" hidden="1">{#N/A,#N/A,TRUE,"Mhr_Sum"}</definedName>
    <definedName name="______________________________H1" hidden="1">{#N/A,#N/A,TRUE,"Mhr_Sum"}</definedName>
    <definedName name="______________________________H4" localSheetId="22" hidden="1">{#N/A,#N/A,TRUE,"Mhr_Sum"}</definedName>
    <definedName name="______________________________H4" hidden="1">{#N/A,#N/A,TRUE,"Mhr_Sum"}</definedName>
    <definedName name="_____________________________fsf2" localSheetId="22" hidden="1">{#N/A,#N/A,TRUE,"Mhr_Sum"}</definedName>
    <definedName name="_____________________________fsf2" hidden="1">{#N/A,#N/A,TRUE,"Mhr_Sum"}</definedName>
    <definedName name="_____________________________H1" localSheetId="22" hidden="1">{#N/A,#N/A,TRUE,"Mhr_Sum"}</definedName>
    <definedName name="_____________________________H1" hidden="1">{#N/A,#N/A,TRUE,"Mhr_Sum"}</definedName>
    <definedName name="_____________________________H4" localSheetId="22" hidden="1">{#N/A,#N/A,TRUE,"Mhr_Sum"}</definedName>
    <definedName name="_____________________________H4" hidden="1">{#N/A,#N/A,TRUE,"Mhr_Sum"}</definedName>
    <definedName name="____________________________fsf2" localSheetId="22" hidden="1">{#N/A,#N/A,TRUE,"Mhr_Sum"}</definedName>
    <definedName name="____________________________fsf2" hidden="1">{#N/A,#N/A,TRUE,"Mhr_Sum"}</definedName>
    <definedName name="____________________________H1" localSheetId="22" hidden="1">{#N/A,#N/A,TRUE,"Mhr_Sum"}</definedName>
    <definedName name="____________________________H1" hidden="1">{#N/A,#N/A,TRUE,"Mhr_Sum"}</definedName>
    <definedName name="____________________________H4" localSheetId="22" hidden="1">{#N/A,#N/A,TRUE,"Mhr_Sum"}</definedName>
    <definedName name="____________________________H4" hidden="1">{#N/A,#N/A,TRUE,"Mhr_Sum"}</definedName>
    <definedName name="___________________________fsf2" localSheetId="22" hidden="1">{#N/A,#N/A,TRUE,"Mhr_Sum"}</definedName>
    <definedName name="___________________________fsf2" hidden="1">{#N/A,#N/A,TRUE,"Mhr_Sum"}</definedName>
    <definedName name="___________________________H1" localSheetId="22" hidden="1">{#N/A,#N/A,TRUE,"Mhr_Sum"}</definedName>
    <definedName name="___________________________H1" hidden="1">{#N/A,#N/A,TRUE,"Mhr_Sum"}</definedName>
    <definedName name="___________________________H4" localSheetId="22" hidden="1">{#N/A,#N/A,TRUE,"Mhr_Sum"}</definedName>
    <definedName name="___________________________H4" hidden="1">{#N/A,#N/A,TRUE,"Mhr_Sum"}</definedName>
    <definedName name="__________________________fsf2" localSheetId="22" hidden="1">{#N/A,#N/A,TRUE,"Mhr_Sum"}</definedName>
    <definedName name="__________________________fsf2" hidden="1">{#N/A,#N/A,TRUE,"Mhr_Sum"}</definedName>
    <definedName name="__________________________H1" localSheetId="22" hidden="1">{#N/A,#N/A,TRUE,"Mhr_Sum"}</definedName>
    <definedName name="__________________________H1" hidden="1">{#N/A,#N/A,TRUE,"Mhr_Sum"}</definedName>
    <definedName name="__________________________H4" localSheetId="22" hidden="1">{#N/A,#N/A,TRUE,"Mhr_Sum"}</definedName>
    <definedName name="__________________________H4" hidden="1">{#N/A,#N/A,TRUE,"Mhr_Sum"}</definedName>
    <definedName name="_________________________fsf2" localSheetId="22" hidden="1">{#N/A,#N/A,TRUE,"Mhr_Sum"}</definedName>
    <definedName name="_________________________fsf2" hidden="1">{#N/A,#N/A,TRUE,"Mhr_Sum"}</definedName>
    <definedName name="_________________________H1" localSheetId="22" hidden="1">{#N/A,#N/A,TRUE,"Mhr_Sum"}</definedName>
    <definedName name="_________________________H1" hidden="1">{#N/A,#N/A,TRUE,"Mhr_Sum"}</definedName>
    <definedName name="_________________________H4" localSheetId="22" hidden="1">{#N/A,#N/A,TRUE,"Mhr_Sum"}</definedName>
    <definedName name="_________________________H4" hidden="1">{#N/A,#N/A,TRUE,"Mhr_Sum"}</definedName>
    <definedName name="________________________fsf2" localSheetId="22" hidden="1">{#N/A,#N/A,TRUE,"Mhr_Sum"}</definedName>
    <definedName name="________________________fsf2" hidden="1">{#N/A,#N/A,TRUE,"Mhr_Sum"}</definedName>
    <definedName name="________________________H1" localSheetId="22" hidden="1">{#N/A,#N/A,TRUE,"Mhr_Sum"}</definedName>
    <definedName name="________________________H1" hidden="1">{#N/A,#N/A,TRUE,"Mhr_Sum"}</definedName>
    <definedName name="________________________H4" localSheetId="22" hidden="1">{#N/A,#N/A,TRUE,"Mhr_Sum"}</definedName>
    <definedName name="________________________H4" hidden="1">{#N/A,#N/A,TRUE,"Mhr_Sum"}</definedName>
    <definedName name="_______________________fsf2" localSheetId="22" hidden="1">{#N/A,#N/A,TRUE,"Mhr_Sum"}</definedName>
    <definedName name="_______________________fsf2" hidden="1">{#N/A,#N/A,TRUE,"Mhr_Sum"}</definedName>
    <definedName name="_______________________H1" localSheetId="22" hidden="1">{#N/A,#N/A,TRUE,"Mhr_Sum"}</definedName>
    <definedName name="_______________________H1" hidden="1">{#N/A,#N/A,TRUE,"Mhr_Sum"}</definedName>
    <definedName name="_______________________H4" localSheetId="22" hidden="1">{#N/A,#N/A,TRUE,"Mhr_Sum"}</definedName>
    <definedName name="_______________________H4" hidden="1">{#N/A,#N/A,TRUE,"Mhr_Sum"}</definedName>
    <definedName name="______________________fsf2" localSheetId="22" hidden="1">{#N/A,#N/A,TRUE,"Mhr_Sum"}</definedName>
    <definedName name="______________________fsf2" hidden="1">{#N/A,#N/A,TRUE,"Mhr_Sum"}</definedName>
    <definedName name="______________________H1" localSheetId="22" hidden="1">{#N/A,#N/A,TRUE,"Mhr_Sum"}</definedName>
    <definedName name="______________________H1" hidden="1">{#N/A,#N/A,TRUE,"Mhr_Sum"}</definedName>
    <definedName name="______________________H4" localSheetId="22" hidden="1">{#N/A,#N/A,TRUE,"Mhr_Sum"}</definedName>
    <definedName name="______________________H4" hidden="1">{#N/A,#N/A,TRUE,"Mhr_Sum"}</definedName>
    <definedName name="_____________________fsf2" localSheetId="22" hidden="1">{#N/A,#N/A,TRUE,"Mhr_Sum"}</definedName>
    <definedName name="_____________________fsf2" hidden="1">{#N/A,#N/A,TRUE,"Mhr_Sum"}</definedName>
    <definedName name="_____________________H1" localSheetId="22" hidden="1">{#N/A,#N/A,TRUE,"Mhr_Sum"}</definedName>
    <definedName name="_____________________H1" hidden="1">{#N/A,#N/A,TRUE,"Mhr_Sum"}</definedName>
    <definedName name="_____________________H4" localSheetId="22" hidden="1">{#N/A,#N/A,TRUE,"Mhr_Sum"}</definedName>
    <definedName name="_____________________H4" hidden="1">{#N/A,#N/A,TRUE,"Mhr_Sum"}</definedName>
    <definedName name="____________________fsf2" localSheetId="22" hidden="1">{#N/A,#N/A,TRUE,"Mhr_Sum"}</definedName>
    <definedName name="____________________fsf2" hidden="1">{#N/A,#N/A,TRUE,"Mhr_Sum"}</definedName>
    <definedName name="____________________H1" localSheetId="22" hidden="1">{#N/A,#N/A,TRUE,"Mhr_Sum"}</definedName>
    <definedName name="____________________H1" hidden="1">{#N/A,#N/A,TRUE,"Mhr_Sum"}</definedName>
    <definedName name="____________________H4" localSheetId="22" hidden="1">{#N/A,#N/A,TRUE,"Mhr_Sum"}</definedName>
    <definedName name="____________________H4" hidden="1">{#N/A,#N/A,TRUE,"Mhr_Sum"}</definedName>
    <definedName name="___________________fsf2" localSheetId="22" hidden="1">{#N/A,#N/A,TRUE,"Mhr_Sum"}</definedName>
    <definedName name="___________________fsf2" hidden="1">{#N/A,#N/A,TRUE,"Mhr_Sum"}</definedName>
    <definedName name="___________________H1" localSheetId="22" hidden="1">{#N/A,#N/A,TRUE,"Mhr_Sum"}</definedName>
    <definedName name="___________________H1" hidden="1">{#N/A,#N/A,TRUE,"Mhr_Sum"}</definedName>
    <definedName name="___________________H4" localSheetId="22" hidden="1">{#N/A,#N/A,TRUE,"Mhr_Sum"}</definedName>
    <definedName name="___________________H4" hidden="1">{#N/A,#N/A,TRUE,"Mhr_Sum"}</definedName>
    <definedName name="__________________fsf2" localSheetId="22" hidden="1">{#N/A,#N/A,TRUE,"Mhr_Sum"}</definedName>
    <definedName name="__________________fsf2" hidden="1">{#N/A,#N/A,TRUE,"Mhr_Sum"}</definedName>
    <definedName name="__________________H1" localSheetId="22" hidden="1">{#N/A,#N/A,TRUE,"Mhr_Sum"}</definedName>
    <definedName name="__________________H1" hidden="1">{#N/A,#N/A,TRUE,"Mhr_Sum"}</definedName>
    <definedName name="__________________H4" localSheetId="22" hidden="1">{#N/A,#N/A,TRUE,"Mhr_Sum"}</definedName>
    <definedName name="__________________H4" hidden="1">{#N/A,#N/A,TRUE,"Mhr_Sum"}</definedName>
    <definedName name="_________________fsf2" localSheetId="22" hidden="1">{#N/A,#N/A,TRUE,"Mhr_Sum"}</definedName>
    <definedName name="_________________fsf2" hidden="1">{#N/A,#N/A,TRUE,"Mhr_Sum"}</definedName>
    <definedName name="_________________H1" localSheetId="22" hidden="1">{#N/A,#N/A,TRUE,"Mhr_Sum"}</definedName>
    <definedName name="_________________H1" hidden="1">{#N/A,#N/A,TRUE,"Mhr_Sum"}</definedName>
    <definedName name="_________________H4" localSheetId="22" hidden="1">{#N/A,#N/A,TRUE,"Mhr_Sum"}</definedName>
    <definedName name="_________________H4" hidden="1">{#N/A,#N/A,TRUE,"Mhr_Sum"}</definedName>
    <definedName name="________________a129" localSheetId="22" hidden="1">{"Offgrid",#N/A,FALSE,"OFFGRID";"Region",#N/A,FALSE,"REGION";"Offgrid -2",#N/A,FALSE,"OFFGRID";"WTP",#N/A,FALSE,"WTP";"WTP -2",#N/A,FALSE,"WTP";"Project",#N/A,FALSE,"PROJECT";"Summary -2",#N/A,FALSE,"SUMMARY"}</definedName>
    <definedName name="________________a129" localSheetId="15" hidden="1">{"Offgrid",#N/A,FALSE,"OFFGRID";"Region",#N/A,FALSE,"REGION";"Offgrid -2",#N/A,FALSE,"OFFGRID";"WTP",#N/A,FALSE,"WTP";"WTP -2",#N/A,FALSE,"WTP";"Project",#N/A,FALSE,"PROJECT";"Summary -2",#N/A,FALSE,"SUMMARY"}</definedName>
    <definedName name="________________a129" localSheetId="1" hidden="1">{"Offgrid",#N/A,FALSE,"OFFGRID";"Region",#N/A,FALSE,"REGION";"Offgrid -2",#N/A,FALSE,"OFFGRID";"WTP",#N/A,FALSE,"WTP";"WTP -2",#N/A,FALSE,"WTP";"Project",#N/A,FALSE,"PROJECT";"Summary -2",#N/A,FALSE,"SUMMARY"}</definedName>
    <definedName name="________________a129" localSheetId="2" hidden="1">{"Offgrid",#N/A,FALSE,"OFFGRID";"Region",#N/A,FALSE,"REGION";"Offgrid -2",#N/A,FALSE,"OFFGRID";"WTP",#N/A,FALSE,"WTP";"WTP -2",#N/A,FALSE,"WTP";"Project",#N/A,FALSE,"PROJECT";"Summary -2",#N/A,FALSE,"SUMMARY"}</definedName>
    <definedName name="________________a129" localSheetId="16" hidden="1">{"Offgrid",#N/A,FALSE,"OFFGRID";"Region",#N/A,FALSE,"REGION";"Offgrid -2",#N/A,FALSE,"OFFGRID";"WTP",#N/A,FALSE,"WTP";"WTP -2",#N/A,FALSE,"WTP";"Project",#N/A,FALSE,"PROJECT";"Summary -2",#N/A,FALSE,"SUMMARY"}</definedName>
    <definedName name="________________a129" localSheetId="4" hidden="1">{"Offgrid",#N/A,FALSE,"OFFGRID";"Region",#N/A,FALSE,"REGION";"Offgrid -2",#N/A,FALSE,"OFFGRID";"WTP",#N/A,FALSE,"WTP";"WTP -2",#N/A,FALSE,"WTP";"Project",#N/A,FALSE,"PROJECT";"Summary -2",#N/A,FALSE,"SUMMARY"}</definedName>
    <definedName name="________________a129" localSheetId="23" hidden="1">{"Offgrid",#N/A,FALSE,"OFFGRID";"Region",#N/A,FALSE,"REGION";"Offgrid -2",#N/A,FALSE,"OFFGRID";"WTP",#N/A,FALSE,"WTP";"WTP -2",#N/A,FALSE,"WTP";"Project",#N/A,FALSE,"PROJECT";"Summary -2",#N/A,FALSE,"SUMMARY"}</definedName>
    <definedName name="________________a129" localSheetId="14" hidden="1">{"Offgrid",#N/A,FALSE,"OFFGRID";"Region",#N/A,FALSE,"REGION";"Offgrid -2",#N/A,FALSE,"OFFGRID";"WTP",#N/A,FALSE,"WTP";"WTP -2",#N/A,FALSE,"WTP";"Project",#N/A,FALSE,"PROJECT";"Summary -2",#N/A,FALSE,"SUMMARY"}</definedName>
    <definedName name="________________a129" localSheetId="9" hidden="1">{"Offgrid",#N/A,FALSE,"OFFGRID";"Region",#N/A,FALSE,"REGION";"Offgrid -2",#N/A,FALSE,"OFFGRID";"WTP",#N/A,FALSE,"WTP";"WTP -2",#N/A,FALSE,"WTP";"Project",#N/A,FALSE,"PROJECT";"Summary -2",#N/A,FALSE,"SUMMARY"}</definedName>
    <definedName name="________________a129" localSheetId="8" hidden="1">{"Offgrid",#N/A,FALSE,"OFFGRID";"Region",#N/A,FALSE,"REGION";"Offgrid -2",#N/A,FALSE,"OFFGRID";"WTP",#N/A,FALSE,"WTP";"WTP -2",#N/A,FALSE,"WTP";"Project",#N/A,FALSE,"PROJECT";"Summary -2",#N/A,FALSE,"SUMMARY"}</definedName>
    <definedName name="________________a129" localSheetId="3" hidden="1">{"Offgrid",#N/A,FALSE,"OFFGRID";"Region",#N/A,FALSE,"REGION";"Offgrid -2",#N/A,FALSE,"OFFGRID";"WTP",#N/A,FALSE,"WTP";"WTP -2",#N/A,FALSE,"WTP";"Project",#N/A,FALSE,"PROJECT";"Summary -2",#N/A,FALSE,"SUMMARY"}</definedName>
    <definedName name="________________a129" localSheetId="11" hidden="1">{"Offgrid",#N/A,FALSE,"OFFGRID";"Region",#N/A,FALSE,"REGION";"Offgrid -2",#N/A,FALSE,"OFFGRID";"WTP",#N/A,FALSE,"WTP";"WTP -2",#N/A,FALSE,"WTP";"Project",#N/A,FALSE,"PROJECT";"Summary -2",#N/A,FALSE,"SUMMARY"}</definedName>
    <definedName name="________________a129" localSheetId="6" hidden="1">{"Offgrid",#N/A,FALSE,"OFFGRID";"Region",#N/A,FALSE,"REGION";"Offgrid -2",#N/A,FALSE,"OFFGRID";"WTP",#N/A,FALSE,"WTP";"WTP -2",#N/A,FALSE,"WTP";"Project",#N/A,FALSE,"PROJECT";"Summary -2",#N/A,FALSE,"SUMMARY"}</definedName>
    <definedName name="________________a129" localSheetId="7" hidden="1">{"Offgrid",#N/A,FALSE,"OFFGRID";"Region",#N/A,FALSE,"REGION";"Offgrid -2",#N/A,FALSE,"OFFGRID";"WTP",#N/A,FALSE,"WTP";"WTP -2",#N/A,FALSE,"WTP";"Project",#N/A,FALSE,"PROJECT";"Summary -2",#N/A,FALSE,"SUMMARY"}</definedName>
    <definedName name="________________a129" localSheetId="5" hidden="1">{"Offgrid",#N/A,FALSE,"OFFGRID";"Region",#N/A,FALSE,"REGION";"Offgrid -2",#N/A,FALSE,"OFFGRID";"WTP",#N/A,FALSE,"WTP";"WTP -2",#N/A,FALSE,"WTP";"Project",#N/A,FALSE,"PROJECT";"Summary -2",#N/A,FALSE,"SUMMARY"}</definedName>
    <definedName name="________________a129" localSheetId="17" hidden="1">{"Offgrid",#N/A,FALSE,"OFFGRID";"Region",#N/A,FALSE,"REGION";"Offgrid -2",#N/A,FALSE,"OFFGRID";"WTP",#N/A,FALSE,"WTP";"WTP -2",#N/A,FALSE,"WTP";"Project",#N/A,FALSE,"PROJECT";"Summary -2",#N/A,FALSE,"SUMMARY"}</definedName>
    <definedName name="________________a129" localSheetId="10" hidden="1">{"Offgrid",#N/A,FALSE,"OFFGRID";"Region",#N/A,FALSE,"REGION";"Offgrid -2",#N/A,FALSE,"OFFGRID";"WTP",#N/A,FALSE,"WTP";"WTP -2",#N/A,FALSE,"WTP";"Project",#N/A,FALSE,"PROJECT";"Summary -2",#N/A,FALSE,"SUMMARY"}</definedName>
    <definedName name="________________a129" localSheetId="13" hidden="1">{"Offgrid",#N/A,FALSE,"OFFGRID";"Region",#N/A,FALSE,"REGION";"Offgrid -2",#N/A,FALSE,"OFFGRID";"WTP",#N/A,FALSE,"WTP";"WTP -2",#N/A,FALSE,"WTP";"Project",#N/A,FALSE,"PROJECT";"Summary -2",#N/A,FALSE,"SUMMARY"}</definedName>
    <definedName name="________________a129" localSheetId="12" hidden="1">{"Offgrid",#N/A,FALSE,"OFFGRID";"Region",#N/A,FALSE,"REGION";"Offgrid -2",#N/A,FALSE,"OFFGRID";"WTP",#N/A,FALSE,"WTP";"WTP -2",#N/A,FALSE,"WTP";"Project",#N/A,FALSE,"PROJECT";"Summary -2",#N/A,FALSE,"SUMMARY"}</definedName>
    <definedName name="________________a129" hidden="1">{"Offgrid",#N/A,FALSE,"OFFGRID";"Region",#N/A,FALSE,"REGION";"Offgrid -2",#N/A,FALSE,"OFFGRID";"WTP",#N/A,FALSE,"WTP";"WTP -2",#N/A,FALSE,"WTP";"Project",#N/A,FALSE,"PROJECT";"Summary -2",#N/A,FALSE,"SUMMARY"}</definedName>
    <definedName name="________________a130" localSheetId="22" hidden="1">{"Offgrid",#N/A,FALSE,"OFFGRID";"Region",#N/A,FALSE,"REGION";"Offgrid -2",#N/A,FALSE,"OFFGRID";"WTP",#N/A,FALSE,"WTP";"WTP -2",#N/A,FALSE,"WTP";"Project",#N/A,FALSE,"PROJECT";"Summary -2",#N/A,FALSE,"SUMMARY"}</definedName>
    <definedName name="________________a130" localSheetId="15" hidden="1">{"Offgrid",#N/A,FALSE,"OFFGRID";"Region",#N/A,FALSE,"REGION";"Offgrid -2",#N/A,FALSE,"OFFGRID";"WTP",#N/A,FALSE,"WTP";"WTP -2",#N/A,FALSE,"WTP";"Project",#N/A,FALSE,"PROJECT";"Summary -2",#N/A,FALSE,"SUMMARY"}</definedName>
    <definedName name="________________a130" localSheetId="1" hidden="1">{"Offgrid",#N/A,FALSE,"OFFGRID";"Region",#N/A,FALSE,"REGION";"Offgrid -2",#N/A,FALSE,"OFFGRID";"WTP",#N/A,FALSE,"WTP";"WTP -2",#N/A,FALSE,"WTP";"Project",#N/A,FALSE,"PROJECT";"Summary -2",#N/A,FALSE,"SUMMARY"}</definedName>
    <definedName name="________________a130" localSheetId="2" hidden="1">{"Offgrid",#N/A,FALSE,"OFFGRID";"Region",#N/A,FALSE,"REGION";"Offgrid -2",#N/A,FALSE,"OFFGRID";"WTP",#N/A,FALSE,"WTP";"WTP -2",#N/A,FALSE,"WTP";"Project",#N/A,FALSE,"PROJECT";"Summary -2",#N/A,FALSE,"SUMMARY"}</definedName>
    <definedName name="________________a130" localSheetId="16" hidden="1">{"Offgrid",#N/A,FALSE,"OFFGRID";"Region",#N/A,FALSE,"REGION";"Offgrid -2",#N/A,FALSE,"OFFGRID";"WTP",#N/A,FALSE,"WTP";"WTP -2",#N/A,FALSE,"WTP";"Project",#N/A,FALSE,"PROJECT";"Summary -2",#N/A,FALSE,"SUMMARY"}</definedName>
    <definedName name="________________a130" localSheetId="4" hidden="1">{"Offgrid",#N/A,FALSE,"OFFGRID";"Region",#N/A,FALSE,"REGION";"Offgrid -2",#N/A,FALSE,"OFFGRID";"WTP",#N/A,FALSE,"WTP";"WTP -2",#N/A,FALSE,"WTP";"Project",#N/A,FALSE,"PROJECT";"Summary -2",#N/A,FALSE,"SUMMARY"}</definedName>
    <definedName name="________________a130" localSheetId="23" hidden="1">{"Offgrid",#N/A,FALSE,"OFFGRID";"Region",#N/A,FALSE,"REGION";"Offgrid -2",#N/A,FALSE,"OFFGRID";"WTP",#N/A,FALSE,"WTP";"WTP -2",#N/A,FALSE,"WTP";"Project",#N/A,FALSE,"PROJECT";"Summary -2",#N/A,FALSE,"SUMMARY"}</definedName>
    <definedName name="________________a130" localSheetId="14" hidden="1">{"Offgrid",#N/A,FALSE,"OFFGRID";"Region",#N/A,FALSE,"REGION";"Offgrid -2",#N/A,FALSE,"OFFGRID";"WTP",#N/A,FALSE,"WTP";"WTP -2",#N/A,FALSE,"WTP";"Project",#N/A,FALSE,"PROJECT";"Summary -2",#N/A,FALSE,"SUMMARY"}</definedName>
    <definedName name="________________a130" localSheetId="9" hidden="1">{"Offgrid",#N/A,FALSE,"OFFGRID";"Region",#N/A,FALSE,"REGION";"Offgrid -2",#N/A,FALSE,"OFFGRID";"WTP",#N/A,FALSE,"WTP";"WTP -2",#N/A,FALSE,"WTP";"Project",#N/A,FALSE,"PROJECT";"Summary -2",#N/A,FALSE,"SUMMARY"}</definedName>
    <definedName name="________________a130" localSheetId="8" hidden="1">{"Offgrid",#N/A,FALSE,"OFFGRID";"Region",#N/A,FALSE,"REGION";"Offgrid -2",#N/A,FALSE,"OFFGRID";"WTP",#N/A,FALSE,"WTP";"WTP -2",#N/A,FALSE,"WTP";"Project",#N/A,FALSE,"PROJECT";"Summary -2",#N/A,FALSE,"SUMMARY"}</definedName>
    <definedName name="________________a130" localSheetId="3" hidden="1">{"Offgrid",#N/A,FALSE,"OFFGRID";"Region",#N/A,FALSE,"REGION";"Offgrid -2",#N/A,FALSE,"OFFGRID";"WTP",#N/A,FALSE,"WTP";"WTP -2",#N/A,FALSE,"WTP";"Project",#N/A,FALSE,"PROJECT";"Summary -2",#N/A,FALSE,"SUMMARY"}</definedName>
    <definedName name="________________a130" localSheetId="11" hidden="1">{"Offgrid",#N/A,FALSE,"OFFGRID";"Region",#N/A,FALSE,"REGION";"Offgrid -2",#N/A,FALSE,"OFFGRID";"WTP",#N/A,FALSE,"WTP";"WTP -2",#N/A,FALSE,"WTP";"Project",#N/A,FALSE,"PROJECT";"Summary -2",#N/A,FALSE,"SUMMARY"}</definedName>
    <definedName name="________________a130" localSheetId="6" hidden="1">{"Offgrid",#N/A,FALSE,"OFFGRID";"Region",#N/A,FALSE,"REGION";"Offgrid -2",#N/A,FALSE,"OFFGRID";"WTP",#N/A,FALSE,"WTP";"WTP -2",#N/A,FALSE,"WTP";"Project",#N/A,FALSE,"PROJECT";"Summary -2",#N/A,FALSE,"SUMMARY"}</definedName>
    <definedName name="________________a130" localSheetId="7" hidden="1">{"Offgrid",#N/A,FALSE,"OFFGRID";"Region",#N/A,FALSE,"REGION";"Offgrid -2",#N/A,FALSE,"OFFGRID";"WTP",#N/A,FALSE,"WTP";"WTP -2",#N/A,FALSE,"WTP";"Project",#N/A,FALSE,"PROJECT";"Summary -2",#N/A,FALSE,"SUMMARY"}</definedName>
    <definedName name="________________a130" localSheetId="5" hidden="1">{"Offgrid",#N/A,FALSE,"OFFGRID";"Region",#N/A,FALSE,"REGION";"Offgrid -2",#N/A,FALSE,"OFFGRID";"WTP",#N/A,FALSE,"WTP";"WTP -2",#N/A,FALSE,"WTP";"Project",#N/A,FALSE,"PROJECT";"Summary -2",#N/A,FALSE,"SUMMARY"}</definedName>
    <definedName name="________________a130" localSheetId="17" hidden="1">{"Offgrid",#N/A,FALSE,"OFFGRID";"Region",#N/A,FALSE,"REGION";"Offgrid -2",#N/A,FALSE,"OFFGRID";"WTP",#N/A,FALSE,"WTP";"WTP -2",#N/A,FALSE,"WTP";"Project",#N/A,FALSE,"PROJECT";"Summary -2",#N/A,FALSE,"SUMMARY"}</definedName>
    <definedName name="________________a130" localSheetId="10" hidden="1">{"Offgrid",#N/A,FALSE,"OFFGRID";"Region",#N/A,FALSE,"REGION";"Offgrid -2",#N/A,FALSE,"OFFGRID";"WTP",#N/A,FALSE,"WTP";"WTP -2",#N/A,FALSE,"WTP";"Project",#N/A,FALSE,"PROJECT";"Summary -2",#N/A,FALSE,"SUMMARY"}</definedName>
    <definedName name="________________a130" localSheetId="13" hidden="1">{"Offgrid",#N/A,FALSE,"OFFGRID";"Region",#N/A,FALSE,"REGION";"Offgrid -2",#N/A,FALSE,"OFFGRID";"WTP",#N/A,FALSE,"WTP";"WTP -2",#N/A,FALSE,"WTP";"Project",#N/A,FALSE,"PROJECT";"Summary -2",#N/A,FALSE,"SUMMARY"}</definedName>
    <definedName name="________________a130" localSheetId="12" hidden="1">{"Offgrid",#N/A,FALSE,"OFFGRID";"Region",#N/A,FALSE,"REGION";"Offgrid -2",#N/A,FALSE,"OFFGRID";"WTP",#N/A,FALSE,"WTP";"WTP -2",#N/A,FALSE,"WTP";"Project",#N/A,FALSE,"PROJECT";"Summary -2",#N/A,FALSE,"SUMMARY"}</definedName>
    <definedName name="________________a130" hidden="1">{"Offgrid",#N/A,FALSE,"OFFGRID";"Region",#N/A,FALSE,"REGION";"Offgrid -2",#N/A,FALSE,"OFFGRID";"WTP",#N/A,FALSE,"WTP";"WTP -2",#N/A,FALSE,"WTP";"Project",#N/A,FALSE,"PROJECT";"Summary -2",#N/A,FALSE,"SUMMARY"}</definedName>
    <definedName name="________________fsf2" localSheetId="22" hidden="1">{#N/A,#N/A,TRUE,"Mhr_Sum"}</definedName>
    <definedName name="________________fsf2" hidden="1">{#N/A,#N/A,TRUE,"Mhr_Sum"}</definedName>
    <definedName name="________________Goi8" localSheetId="22" hidden="1">{"'Sheet1'!$L$16"}</definedName>
    <definedName name="________________Goi8" localSheetId="15" hidden="1">{"'Sheet1'!$L$16"}</definedName>
    <definedName name="________________Goi8" localSheetId="1" hidden="1">{"'Sheet1'!$L$16"}</definedName>
    <definedName name="________________Goi8" localSheetId="2" hidden="1">{"'Sheet1'!$L$16"}</definedName>
    <definedName name="________________Goi8" localSheetId="16" hidden="1">{"'Sheet1'!$L$16"}</definedName>
    <definedName name="________________Goi8" localSheetId="4" hidden="1">{"'Sheet1'!$L$16"}</definedName>
    <definedName name="________________Goi8" localSheetId="23" hidden="1">{"'Sheet1'!$L$16"}</definedName>
    <definedName name="________________Goi8" localSheetId="14" hidden="1">{"'Sheet1'!$L$16"}</definedName>
    <definedName name="________________Goi8" localSheetId="9" hidden="1">{"'Sheet1'!$L$16"}</definedName>
    <definedName name="________________Goi8" localSheetId="8" hidden="1">{"'Sheet1'!$L$16"}</definedName>
    <definedName name="________________Goi8" localSheetId="3" hidden="1">{"'Sheet1'!$L$16"}</definedName>
    <definedName name="________________Goi8" localSheetId="11" hidden="1">{"'Sheet1'!$L$16"}</definedName>
    <definedName name="________________Goi8" localSheetId="6" hidden="1">{"'Sheet1'!$L$16"}</definedName>
    <definedName name="________________Goi8" localSheetId="7" hidden="1">{"'Sheet1'!$L$16"}</definedName>
    <definedName name="________________Goi8" localSheetId="5" hidden="1">{"'Sheet1'!$L$16"}</definedName>
    <definedName name="________________Goi8" localSheetId="17" hidden="1">{"'Sheet1'!$L$16"}</definedName>
    <definedName name="________________Goi8" localSheetId="10" hidden="1">{"'Sheet1'!$L$16"}</definedName>
    <definedName name="________________Goi8" localSheetId="13" hidden="1">{"'Sheet1'!$L$16"}</definedName>
    <definedName name="________________Goi8" localSheetId="12" hidden="1">{"'Sheet1'!$L$16"}</definedName>
    <definedName name="________________Goi8" hidden="1">{"'Sheet1'!$L$16"}</definedName>
    <definedName name="________________H1" localSheetId="22" hidden="1">{#N/A,#N/A,TRUE,"Mhr_Sum"}</definedName>
    <definedName name="________________H1" hidden="1">{#N/A,#N/A,TRUE,"Mhr_Sum"}</definedName>
    <definedName name="________________H4" localSheetId="22" hidden="1">{#N/A,#N/A,TRUE,"Mhr_Sum"}</definedName>
    <definedName name="________________H4" hidden="1">{#N/A,#N/A,TRUE,"Mhr_Sum"}</definedName>
    <definedName name="________________Lan1" localSheetId="22" hidden="1">{"'Sheet1'!$L$16"}</definedName>
    <definedName name="________________Lan1" localSheetId="15" hidden="1">{"'Sheet1'!$L$16"}</definedName>
    <definedName name="________________Lan1" localSheetId="1" hidden="1">{"'Sheet1'!$L$16"}</definedName>
    <definedName name="________________Lan1" localSheetId="2" hidden="1">{"'Sheet1'!$L$16"}</definedName>
    <definedName name="________________Lan1" localSheetId="16" hidden="1">{"'Sheet1'!$L$16"}</definedName>
    <definedName name="________________Lan1" localSheetId="4" hidden="1">{"'Sheet1'!$L$16"}</definedName>
    <definedName name="________________Lan1" localSheetId="23" hidden="1">{"'Sheet1'!$L$16"}</definedName>
    <definedName name="________________Lan1" localSheetId="14" hidden="1">{"'Sheet1'!$L$16"}</definedName>
    <definedName name="________________Lan1" localSheetId="9" hidden="1">{"'Sheet1'!$L$16"}</definedName>
    <definedName name="________________Lan1" localSheetId="8" hidden="1">{"'Sheet1'!$L$16"}</definedName>
    <definedName name="________________Lan1" localSheetId="3" hidden="1">{"'Sheet1'!$L$16"}</definedName>
    <definedName name="________________Lan1" localSheetId="11" hidden="1">{"'Sheet1'!$L$16"}</definedName>
    <definedName name="________________Lan1" localSheetId="6" hidden="1">{"'Sheet1'!$L$16"}</definedName>
    <definedName name="________________Lan1" localSheetId="7" hidden="1">{"'Sheet1'!$L$16"}</definedName>
    <definedName name="________________Lan1" localSheetId="5" hidden="1">{"'Sheet1'!$L$16"}</definedName>
    <definedName name="________________Lan1" localSheetId="17" hidden="1">{"'Sheet1'!$L$16"}</definedName>
    <definedName name="________________Lan1" localSheetId="10" hidden="1">{"'Sheet1'!$L$16"}</definedName>
    <definedName name="________________Lan1" localSheetId="13" hidden="1">{"'Sheet1'!$L$16"}</definedName>
    <definedName name="________________Lan1" localSheetId="12" hidden="1">{"'Sheet1'!$L$16"}</definedName>
    <definedName name="________________Lan1" hidden="1">{"'Sheet1'!$L$16"}</definedName>
    <definedName name="________________LAN3" localSheetId="22" hidden="1">{"'Sheet1'!$L$16"}</definedName>
    <definedName name="________________LAN3" localSheetId="15" hidden="1">{"'Sheet1'!$L$16"}</definedName>
    <definedName name="________________LAN3" localSheetId="1" hidden="1">{"'Sheet1'!$L$16"}</definedName>
    <definedName name="________________LAN3" localSheetId="2" hidden="1">{"'Sheet1'!$L$16"}</definedName>
    <definedName name="________________LAN3" localSheetId="16" hidden="1">{"'Sheet1'!$L$16"}</definedName>
    <definedName name="________________LAN3" localSheetId="4" hidden="1">{"'Sheet1'!$L$16"}</definedName>
    <definedName name="________________LAN3" localSheetId="23" hidden="1">{"'Sheet1'!$L$16"}</definedName>
    <definedName name="________________LAN3" localSheetId="14" hidden="1">{"'Sheet1'!$L$16"}</definedName>
    <definedName name="________________LAN3" localSheetId="9" hidden="1">{"'Sheet1'!$L$16"}</definedName>
    <definedName name="________________LAN3" localSheetId="8" hidden="1">{"'Sheet1'!$L$16"}</definedName>
    <definedName name="________________LAN3" localSheetId="3" hidden="1">{"'Sheet1'!$L$16"}</definedName>
    <definedName name="________________LAN3" localSheetId="11" hidden="1">{"'Sheet1'!$L$16"}</definedName>
    <definedName name="________________LAN3" localSheetId="6" hidden="1">{"'Sheet1'!$L$16"}</definedName>
    <definedName name="________________LAN3" localSheetId="7" hidden="1">{"'Sheet1'!$L$16"}</definedName>
    <definedName name="________________LAN3" localSheetId="5" hidden="1">{"'Sheet1'!$L$16"}</definedName>
    <definedName name="________________LAN3" localSheetId="17" hidden="1">{"'Sheet1'!$L$16"}</definedName>
    <definedName name="________________LAN3" localSheetId="10" hidden="1">{"'Sheet1'!$L$16"}</definedName>
    <definedName name="________________LAN3" localSheetId="13" hidden="1">{"'Sheet1'!$L$16"}</definedName>
    <definedName name="________________LAN3" localSheetId="12" hidden="1">{"'Sheet1'!$L$16"}</definedName>
    <definedName name="________________LAN3" hidden="1">{"'Sheet1'!$L$16"}</definedName>
    <definedName name="_______________fsf2" localSheetId="22" hidden="1">{#N/A,#N/A,TRUE,"Mhr_Sum"}</definedName>
    <definedName name="_______________fsf2" hidden="1">{#N/A,#N/A,TRUE,"Mhr_Sum"}</definedName>
    <definedName name="_______________H1" localSheetId="22" hidden="1">{#N/A,#N/A,TRUE,"Mhr_Sum"}</definedName>
    <definedName name="_______________H1" hidden="1">{#N/A,#N/A,TRUE,"Mhr_Sum"}</definedName>
    <definedName name="_______________H4" localSheetId="22" hidden="1">{#N/A,#N/A,TRUE,"Mhr_Sum"}</definedName>
    <definedName name="_______________H4" hidden="1">{#N/A,#N/A,TRUE,"Mhr_Sum"}</definedName>
    <definedName name="______________fsf2" localSheetId="22" hidden="1">{#N/A,#N/A,TRUE,"Mhr_Sum"}</definedName>
    <definedName name="______________fsf2" hidden="1">{#N/A,#N/A,TRUE,"Mhr_Sum"}</definedName>
    <definedName name="______________H1" localSheetId="22" hidden="1">{#N/A,#N/A,TRUE,"Mhr_Sum"}</definedName>
    <definedName name="______________H1" hidden="1">{#N/A,#N/A,TRUE,"Mhr_Sum"}</definedName>
    <definedName name="______________H4" localSheetId="22" hidden="1">{#N/A,#N/A,TRUE,"Mhr_Sum"}</definedName>
    <definedName name="______________H4" hidden="1">{#N/A,#N/A,TRUE,"Mhr_Sum"}</definedName>
    <definedName name="______________PA3" localSheetId="22" hidden="1">{"'Sheet1'!$L$16"}</definedName>
    <definedName name="______________PA3" localSheetId="15" hidden="1">{"'Sheet1'!$L$16"}</definedName>
    <definedName name="______________PA3" localSheetId="1" hidden="1">{"'Sheet1'!$L$16"}</definedName>
    <definedName name="______________PA3" localSheetId="2" hidden="1">{"'Sheet1'!$L$16"}</definedName>
    <definedName name="______________PA3" localSheetId="16" hidden="1">{"'Sheet1'!$L$16"}</definedName>
    <definedName name="______________PA3" localSheetId="4" hidden="1">{"'Sheet1'!$L$16"}</definedName>
    <definedName name="______________PA3" localSheetId="23" hidden="1">{"'Sheet1'!$L$16"}</definedName>
    <definedName name="______________PA3" localSheetId="14" hidden="1">{"'Sheet1'!$L$16"}</definedName>
    <definedName name="______________PA3" localSheetId="9" hidden="1">{"'Sheet1'!$L$16"}</definedName>
    <definedName name="______________PA3" localSheetId="8" hidden="1">{"'Sheet1'!$L$16"}</definedName>
    <definedName name="______________PA3" localSheetId="3" hidden="1">{"'Sheet1'!$L$16"}</definedName>
    <definedName name="______________PA3" localSheetId="11" hidden="1">{"'Sheet1'!$L$16"}</definedName>
    <definedName name="______________PA3" localSheetId="6" hidden="1">{"'Sheet1'!$L$16"}</definedName>
    <definedName name="______________PA3" localSheetId="7" hidden="1">{"'Sheet1'!$L$16"}</definedName>
    <definedName name="______________PA3" localSheetId="5" hidden="1">{"'Sheet1'!$L$16"}</definedName>
    <definedName name="______________PA3" localSheetId="17" hidden="1">{"'Sheet1'!$L$16"}</definedName>
    <definedName name="______________PA3" localSheetId="10" hidden="1">{"'Sheet1'!$L$16"}</definedName>
    <definedName name="______________PA3" localSheetId="13" hidden="1">{"'Sheet1'!$L$16"}</definedName>
    <definedName name="______________PA3" localSheetId="12" hidden="1">{"'Sheet1'!$L$16"}</definedName>
    <definedName name="______________PA3" hidden="1">{"'Sheet1'!$L$16"}</definedName>
    <definedName name="______________SC2">#REF!</definedName>
    <definedName name="_____________fsf2" localSheetId="22" hidden="1">{#N/A,#N/A,TRUE,"Mhr_Sum"}</definedName>
    <definedName name="_____________fsf2" hidden="1">{#N/A,#N/A,TRUE,"Mhr_Sum"}</definedName>
    <definedName name="_____________H1" localSheetId="22" hidden="1">{#N/A,#N/A,TRUE,"Mhr_Sum"}</definedName>
    <definedName name="_____________H1" hidden="1">{#N/A,#N/A,TRUE,"Mhr_Sum"}</definedName>
    <definedName name="_____________H4" localSheetId="22" hidden="1">{#N/A,#N/A,TRUE,"Mhr_Sum"}</definedName>
    <definedName name="_____________H4" hidden="1">{#N/A,#N/A,TRUE,"Mhr_Sum"}</definedName>
    <definedName name="_____________MAC12">#REF!</definedName>
    <definedName name="_____________SC2">#REF!</definedName>
    <definedName name="____________a1" localSheetId="22" hidden="1">{"'Sheet1'!$L$16"}</definedName>
    <definedName name="____________a1" hidden="1">{"'Sheet1'!$L$16"}</definedName>
    <definedName name="____________a11" localSheetId="22" hidden="1">{"'장비'!$A$3:$M$12"}</definedName>
    <definedName name="____________a11" hidden="1">{"'장비'!$A$3:$M$12"}</definedName>
    <definedName name="____________fsf2" localSheetId="22" hidden="1">{#N/A,#N/A,TRUE,"Mhr_Sum"}</definedName>
    <definedName name="____________fsf2" hidden="1">{#N/A,#N/A,TRUE,"Mhr_Sum"}</definedName>
    <definedName name="____________H1" localSheetId="22" hidden="1">{#N/A,#N/A,TRUE,"Mhr_Sum"}</definedName>
    <definedName name="____________H1" hidden="1">{#N/A,#N/A,TRUE,"Mhr_Sum"}</definedName>
    <definedName name="____________H3" localSheetId="22" hidden="1">{"'장비'!$A$3:$M$12"}</definedName>
    <definedName name="____________H3" hidden="1">{"'장비'!$A$3:$M$12"}</definedName>
    <definedName name="____________H4" localSheetId="22" hidden="1">{#N/A,#N/A,TRUE,"Mhr_Sum"}</definedName>
    <definedName name="____________H4" hidden="1">{#N/A,#N/A,TRUE,"Mhr_Sum"}</definedName>
    <definedName name="____________HE08">#REF!</definedName>
    <definedName name="____________hu1" localSheetId="22" hidden="1">{"'Sheet1'!$L$16"}</definedName>
    <definedName name="____________hu1" hidden="1">{"'Sheet1'!$L$16"}</definedName>
    <definedName name="____________hu2" localSheetId="22" hidden="1">{"'Sheet1'!$L$16"}</definedName>
    <definedName name="____________hu2" hidden="1">{"'Sheet1'!$L$16"}</definedName>
    <definedName name="____________hu5" localSheetId="22" hidden="1">{"'Sheet1'!$L$16"}</definedName>
    <definedName name="____________hu5" hidden="1">{"'Sheet1'!$L$16"}</definedName>
    <definedName name="____________hu6" localSheetId="22" hidden="1">{"'Sheet1'!$L$16"}</definedName>
    <definedName name="____________hu6" hidden="1">{"'Sheet1'!$L$16"}</definedName>
    <definedName name="____________hu7" localSheetId="22" hidden="1">{"'Sheet1'!$L$16"}</definedName>
    <definedName name="____________hu7" hidden="1">{"'Sheet1'!$L$16"}</definedName>
    <definedName name="____________NO1">#REF!</definedName>
    <definedName name="____________T10" localSheetId="22" hidden="1">{"'Sheet1'!$L$16"}</definedName>
    <definedName name="____________T10" hidden="1">{"'Sheet1'!$L$16"}</definedName>
    <definedName name="___________ddn600">#REF!</definedName>
    <definedName name="___________fsf2" localSheetId="22" hidden="1">{#N/A,#N/A,TRUE,"Mhr_Sum"}</definedName>
    <definedName name="___________fsf2" hidden="1">{#N/A,#N/A,TRUE,"Mhr_Sum"}</definedName>
    <definedName name="___________H1" localSheetId="22" hidden="1">{#N/A,#N/A,TRUE,"Mhr_Sum"}</definedName>
    <definedName name="___________H1" hidden="1">{#N/A,#N/A,TRUE,"Mhr_Sum"}</definedName>
    <definedName name="___________H4" localSheetId="22" hidden="1">{#N/A,#N/A,TRUE,"Mhr_Sum"}</definedName>
    <definedName name="___________H4" hidden="1">{#N/A,#N/A,TRUE,"Mhr_Sum"}</definedName>
    <definedName name="___________HE1">#REF!</definedName>
    <definedName name="___________sc1">#REF!</definedName>
    <definedName name="___________SN3">#REF!</definedName>
    <definedName name="___________TM2" localSheetId="22" hidden="1">{"'Sheet1'!$L$16"}</definedName>
    <definedName name="___________TM2" localSheetId="15" hidden="1">{"'Sheet1'!$L$16"}</definedName>
    <definedName name="___________TM2" localSheetId="1" hidden="1">{"'Sheet1'!$L$16"}</definedName>
    <definedName name="___________TM2" localSheetId="2" hidden="1">{"'Sheet1'!$L$16"}</definedName>
    <definedName name="___________TM2" localSheetId="16" hidden="1">{"'Sheet1'!$L$16"}</definedName>
    <definedName name="___________TM2" localSheetId="4" hidden="1">{"'Sheet1'!$L$16"}</definedName>
    <definedName name="___________TM2" localSheetId="23" hidden="1">{"'Sheet1'!$L$16"}</definedName>
    <definedName name="___________TM2" localSheetId="14" hidden="1">{"'Sheet1'!$L$16"}</definedName>
    <definedName name="___________TM2" localSheetId="9" hidden="1">{"'Sheet1'!$L$16"}</definedName>
    <definedName name="___________TM2" localSheetId="8" hidden="1">{"'Sheet1'!$L$16"}</definedName>
    <definedName name="___________TM2" localSheetId="3" hidden="1">{"'Sheet1'!$L$16"}</definedName>
    <definedName name="___________TM2" localSheetId="11" hidden="1">{"'Sheet1'!$L$16"}</definedName>
    <definedName name="___________TM2" localSheetId="6" hidden="1">{"'Sheet1'!$L$16"}</definedName>
    <definedName name="___________TM2" localSheetId="7" hidden="1">{"'Sheet1'!$L$16"}</definedName>
    <definedName name="___________TM2" localSheetId="5" hidden="1">{"'Sheet1'!$L$16"}</definedName>
    <definedName name="___________TM2" localSheetId="17" hidden="1">{"'Sheet1'!$L$16"}</definedName>
    <definedName name="___________TM2" localSheetId="10" hidden="1">{"'Sheet1'!$L$16"}</definedName>
    <definedName name="___________TM2" localSheetId="13" hidden="1">{"'Sheet1'!$L$16"}</definedName>
    <definedName name="___________TM2" localSheetId="12" hidden="1">{"'Sheet1'!$L$16"}</definedName>
    <definedName name="___________TM2" hidden="1">{"'Sheet1'!$L$16"}</definedName>
    <definedName name="___________tt3" localSheetId="22" hidden="1">{"'Sheet1'!$L$16"}</definedName>
    <definedName name="___________tt3" localSheetId="15" hidden="1">{"'Sheet1'!$L$16"}</definedName>
    <definedName name="___________tt3" localSheetId="1" hidden="1">{"'Sheet1'!$L$16"}</definedName>
    <definedName name="___________tt3" localSheetId="2" hidden="1">{"'Sheet1'!$L$16"}</definedName>
    <definedName name="___________tt3" localSheetId="16" hidden="1">{"'Sheet1'!$L$16"}</definedName>
    <definedName name="___________tt3" localSheetId="4" hidden="1">{"'Sheet1'!$L$16"}</definedName>
    <definedName name="___________tt3" localSheetId="23" hidden="1">{"'Sheet1'!$L$16"}</definedName>
    <definedName name="___________tt3" localSheetId="14" hidden="1">{"'Sheet1'!$L$16"}</definedName>
    <definedName name="___________tt3" localSheetId="9" hidden="1">{"'Sheet1'!$L$16"}</definedName>
    <definedName name="___________tt3" localSheetId="8" hidden="1">{"'Sheet1'!$L$16"}</definedName>
    <definedName name="___________tt3" localSheetId="3" hidden="1">{"'Sheet1'!$L$16"}</definedName>
    <definedName name="___________tt3" localSheetId="11" hidden="1">{"'Sheet1'!$L$16"}</definedName>
    <definedName name="___________tt3" localSheetId="6" hidden="1">{"'Sheet1'!$L$16"}</definedName>
    <definedName name="___________tt3" localSheetId="7" hidden="1">{"'Sheet1'!$L$16"}</definedName>
    <definedName name="___________tt3" localSheetId="5" hidden="1">{"'Sheet1'!$L$16"}</definedName>
    <definedName name="___________tt3" localSheetId="17" hidden="1">{"'Sheet1'!$L$16"}</definedName>
    <definedName name="___________tt3" localSheetId="10" hidden="1">{"'Sheet1'!$L$16"}</definedName>
    <definedName name="___________tt3" localSheetId="13" hidden="1">{"'Sheet1'!$L$16"}</definedName>
    <definedName name="___________tt3" localSheetId="12" hidden="1">{"'Sheet1'!$L$16"}</definedName>
    <definedName name="___________tt3" hidden="1">{"'Sheet1'!$L$16"}</definedName>
    <definedName name="___________TX1">#REF!</definedName>
    <definedName name="___________VL100">#REF!</definedName>
    <definedName name="___________VL200">#REF!</definedName>
    <definedName name="___________VL250">#REF!</definedName>
    <definedName name="__________fsf2" localSheetId="22" hidden="1">{#N/A,#N/A,TRUE,"Mhr_Sum"}</definedName>
    <definedName name="__________fsf2" hidden="1">{#N/A,#N/A,TRUE,"Mhr_Sum"}</definedName>
    <definedName name="__________H1" localSheetId="22" hidden="1">{#N/A,#N/A,TRUE,"Mhr_Sum"}</definedName>
    <definedName name="__________H1" hidden="1">{#N/A,#N/A,TRUE,"Mhr_Sum"}</definedName>
    <definedName name="__________H4" localSheetId="22" hidden="1">{#N/A,#N/A,TRUE,"Mhr_Sum"}</definedName>
    <definedName name="__________H4" hidden="1">{#N/A,#N/A,TRUE,"Mhr_Sum"}</definedName>
    <definedName name="__________HE11">#REF!</definedName>
    <definedName name="__________nin190">#REF!</definedName>
    <definedName name="_________ddn600">#REF!</definedName>
    <definedName name="_________fsf2" localSheetId="22" hidden="1">{#N/A,#N/A,TRUE,"Mhr_Sum"}</definedName>
    <definedName name="_________fsf2" hidden="1">{#N/A,#N/A,TRUE,"Mhr_Sum"}</definedName>
    <definedName name="_________Goi8" localSheetId="22" hidden="1">{"'Sheet1'!$L$16"}</definedName>
    <definedName name="_________Goi8" localSheetId="15" hidden="1">{"'Sheet1'!$L$16"}</definedName>
    <definedName name="_________Goi8" localSheetId="1" hidden="1">{"'Sheet1'!$L$16"}</definedName>
    <definedName name="_________Goi8" localSheetId="2" hidden="1">{"'Sheet1'!$L$16"}</definedName>
    <definedName name="_________Goi8" localSheetId="16" hidden="1">{"'Sheet1'!$L$16"}</definedName>
    <definedName name="_________Goi8" localSheetId="4" hidden="1">{"'Sheet1'!$L$16"}</definedName>
    <definedName name="_________Goi8" localSheetId="23" hidden="1">{"'Sheet1'!$L$16"}</definedName>
    <definedName name="_________Goi8" localSheetId="14" hidden="1">{"'Sheet1'!$L$16"}</definedName>
    <definedName name="_________Goi8" localSheetId="9" hidden="1">{"'Sheet1'!$L$16"}</definedName>
    <definedName name="_________Goi8" localSheetId="8" hidden="1">{"'Sheet1'!$L$16"}</definedName>
    <definedName name="_________Goi8" localSheetId="3" hidden="1">{"'Sheet1'!$L$16"}</definedName>
    <definedName name="_________Goi8" localSheetId="11" hidden="1">{"'Sheet1'!$L$16"}</definedName>
    <definedName name="_________Goi8" localSheetId="6" hidden="1">{"'Sheet1'!$L$16"}</definedName>
    <definedName name="_________Goi8" localSheetId="7" hidden="1">{"'Sheet1'!$L$16"}</definedName>
    <definedName name="_________Goi8" localSheetId="5" hidden="1">{"'Sheet1'!$L$16"}</definedName>
    <definedName name="_________Goi8" localSheetId="17" hidden="1">{"'Sheet1'!$L$16"}</definedName>
    <definedName name="_________Goi8" localSheetId="10" hidden="1">{"'Sheet1'!$L$16"}</definedName>
    <definedName name="_________Goi8" localSheetId="13" hidden="1">{"'Sheet1'!$L$16"}</definedName>
    <definedName name="_________Goi8" localSheetId="12" hidden="1">{"'Sheet1'!$L$16"}</definedName>
    <definedName name="_________Goi8" hidden="1">{"'Sheet1'!$L$16"}</definedName>
    <definedName name="_________H1" localSheetId="22" hidden="1">{#N/A,#N/A,TRUE,"Mhr_Sum"}</definedName>
    <definedName name="_________H1" hidden="1">{#N/A,#N/A,TRUE,"Mhr_Sum"}</definedName>
    <definedName name="_________H4" localSheetId="22" hidden="1">{#N/A,#N/A,TRUE,"Mhr_Sum"}</definedName>
    <definedName name="_________H4" hidden="1">{#N/A,#N/A,TRUE,"Mhr_Sum"}</definedName>
    <definedName name="_________HE2">#REF!</definedName>
    <definedName name="_________Lan1" localSheetId="22" hidden="1">{"'Sheet1'!$L$16"}</definedName>
    <definedName name="_________Lan1" localSheetId="15" hidden="1">{"'Sheet1'!$L$16"}</definedName>
    <definedName name="_________Lan1" localSheetId="1" hidden="1">{"'Sheet1'!$L$16"}</definedName>
    <definedName name="_________Lan1" localSheetId="2" hidden="1">{"'Sheet1'!$L$16"}</definedName>
    <definedName name="_________Lan1" localSheetId="16" hidden="1">{"'Sheet1'!$L$16"}</definedName>
    <definedName name="_________Lan1" localSheetId="4" hidden="1">{"'Sheet1'!$L$16"}</definedName>
    <definedName name="_________Lan1" localSheetId="23" hidden="1">{"'Sheet1'!$L$16"}</definedName>
    <definedName name="_________Lan1" localSheetId="14" hidden="1">{"'Sheet1'!$L$16"}</definedName>
    <definedName name="_________Lan1" localSheetId="9" hidden="1">{"'Sheet1'!$L$16"}</definedName>
    <definedName name="_________Lan1" localSheetId="8" hidden="1">{"'Sheet1'!$L$16"}</definedName>
    <definedName name="_________Lan1" localSheetId="3" hidden="1">{"'Sheet1'!$L$16"}</definedName>
    <definedName name="_________Lan1" localSheetId="11" hidden="1">{"'Sheet1'!$L$16"}</definedName>
    <definedName name="_________Lan1" localSheetId="6" hidden="1">{"'Sheet1'!$L$16"}</definedName>
    <definedName name="_________Lan1" localSheetId="7" hidden="1">{"'Sheet1'!$L$16"}</definedName>
    <definedName name="_________Lan1" localSheetId="5" hidden="1">{"'Sheet1'!$L$16"}</definedName>
    <definedName name="_________Lan1" localSheetId="17" hidden="1">{"'Sheet1'!$L$16"}</definedName>
    <definedName name="_________Lan1" localSheetId="10" hidden="1">{"'Sheet1'!$L$16"}</definedName>
    <definedName name="_________Lan1" localSheetId="13" hidden="1">{"'Sheet1'!$L$16"}</definedName>
    <definedName name="_________Lan1" localSheetId="12" hidden="1">{"'Sheet1'!$L$16"}</definedName>
    <definedName name="_________Lan1" hidden="1">{"'Sheet1'!$L$16"}</definedName>
    <definedName name="_________ro1">#REF!</definedName>
    <definedName name="_________SN3">#REF!</definedName>
    <definedName name="_________TL1">#REF!</definedName>
    <definedName name="_________TX1">#REF!</definedName>
    <definedName name="_________VL100">#REF!</definedName>
    <definedName name="_________VL200">#REF!</definedName>
    <definedName name="_________VL250">#REF!</definedName>
    <definedName name="________a1" localSheetId="22" hidden="1">{"'Sheet1'!$L$16"}</definedName>
    <definedName name="________a1" localSheetId="15" hidden="1">{"'Sheet1'!$L$16"}</definedName>
    <definedName name="________a1" localSheetId="1" hidden="1">{"'Sheet1'!$L$16"}</definedName>
    <definedName name="________a1" localSheetId="2" hidden="1">{"'Sheet1'!$L$16"}</definedName>
    <definedName name="________a1" localSheetId="16" hidden="1">{"'Sheet1'!$L$16"}</definedName>
    <definedName name="________a1" localSheetId="4" hidden="1">{"'Sheet1'!$L$16"}</definedName>
    <definedName name="________a1" localSheetId="23" hidden="1">{"'Sheet1'!$L$16"}</definedName>
    <definedName name="________a1" localSheetId="14" hidden="1">{"'Sheet1'!$L$16"}</definedName>
    <definedName name="________a1" localSheetId="9" hidden="1">{"'Sheet1'!$L$16"}</definedName>
    <definedName name="________a1" localSheetId="8" hidden="1">{"'Sheet1'!$L$16"}</definedName>
    <definedName name="________a1" localSheetId="3" hidden="1">{"'Sheet1'!$L$16"}</definedName>
    <definedName name="________a1" localSheetId="11" hidden="1">{"'Sheet1'!$L$16"}</definedName>
    <definedName name="________a1" localSheetId="6" hidden="1">{"'Sheet1'!$L$16"}</definedName>
    <definedName name="________a1" localSheetId="7" hidden="1">{"'Sheet1'!$L$16"}</definedName>
    <definedName name="________a1" localSheetId="5" hidden="1">{"'Sheet1'!$L$16"}</definedName>
    <definedName name="________a1" localSheetId="17" hidden="1">{"'Sheet1'!$L$16"}</definedName>
    <definedName name="________a1" localSheetId="10" hidden="1">{"'Sheet1'!$L$16"}</definedName>
    <definedName name="________a1" localSheetId="13" hidden="1">{"'Sheet1'!$L$16"}</definedName>
    <definedName name="________a1" localSheetId="12" hidden="1">{"'Sheet1'!$L$16"}</definedName>
    <definedName name="________a1" hidden="1">{"'Sheet1'!$L$16"}</definedName>
    <definedName name="________a129" localSheetId="22" hidden="1">{"Offgrid",#N/A,FALSE,"OFFGRID";"Region",#N/A,FALSE,"REGION";"Offgrid -2",#N/A,FALSE,"OFFGRID";"WTP",#N/A,FALSE,"WTP";"WTP -2",#N/A,FALSE,"WTP";"Project",#N/A,FALSE,"PROJECT";"Summary -2",#N/A,FALSE,"SUMMARY"}</definedName>
    <definedName name="________a129" localSheetId="15" hidden="1">{"Offgrid",#N/A,FALSE,"OFFGRID";"Region",#N/A,FALSE,"REGION";"Offgrid -2",#N/A,FALSE,"OFFGRID";"WTP",#N/A,FALSE,"WTP";"WTP -2",#N/A,FALSE,"WTP";"Project",#N/A,FALSE,"PROJECT";"Summary -2",#N/A,FALSE,"SUMMARY"}</definedName>
    <definedName name="________a129" localSheetId="1" hidden="1">{"Offgrid",#N/A,FALSE,"OFFGRID";"Region",#N/A,FALSE,"REGION";"Offgrid -2",#N/A,FALSE,"OFFGRID";"WTP",#N/A,FALSE,"WTP";"WTP -2",#N/A,FALSE,"WTP";"Project",#N/A,FALSE,"PROJECT";"Summary -2",#N/A,FALSE,"SUMMARY"}</definedName>
    <definedName name="________a129" localSheetId="2" hidden="1">{"Offgrid",#N/A,FALSE,"OFFGRID";"Region",#N/A,FALSE,"REGION";"Offgrid -2",#N/A,FALSE,"OFFGRID";"WTP",#N/A,FALSE,"WTP";"WTP -2",#N/A,FALSE,"WTP";"Project",#N/A,FALSE,"PROJECT";"Summary -2",#N/A,FALSE,"SUMMARY"}</definedName>
    <definedName name="________a129" localSheetId="16" hidden="1">{"Offgrid",#N/A,FALSE,"OFFGRID";"Region",#N/A,FALSE,"REGION";"Offgrid -2",#N/A,FALSE,"OFFGRID";"WTP",#N/A,FALSE,"WTP";"WTP -2",#N/A,FALSE,"WTP";"Project",#N/A,FALSE,"PROJECT";"Summary -2",#N/A,FALSE,"SUMMARY"}</definedName>
    <definedName name="________a129" localSheetId="4" hidden="1">{"Offgrid",#N/A,FALSE,"OFFGRID";"Region",#N/A,FALSE,"REGION";"Offgrid -2",#N/A,FALSE,"OFFGRID";"WTP",#N/A,FALSE,"WTP";"WTP -2",#N/A,FALSE,"WTP";"Project",#N/A,FALSE,"PROJECT";"Summary -2",#N/A,FALSE,"SUMMARY"}</definedName>
    <definedName name="________a129" localSheetId="23" hidden="1">{"Offgrid",#N/A,FALSE,"OFFGRID";"Region",#N/A,FALSE,"REGION";"Offgrid -2",#N/A,FALSE,"OFFGRID";"WTP",#N/A,FALSE,"WTP";"WTP -2",#N/A,FALSE,"WTP";"Project",#N/A,FALSE,"PROJECT";"Summary -2",#N/A,FALSE,"SUMMARY"}</definedName>
    <definedName name="________a129" localSheetId="14" hidden="1">{"Offgrid",#N/A,FALSE,"OFFGRID";"Region",#N/A,FALSE,"REGION";"Offgrid -2",#N/A,FALSE,"OFFGRID";"WTP",#N/A,FALSE,"WTP";"WTP -2",#N/A,FALSE,"WTP";"Project",#N/A,FALSE,"PROJECT";"Summary -2",#N/A,FALSE,"SUMMARY"}</definedName>
    <definedName name="________a129" localSheetId="9" hidden="1">{"Offgrid",#N/A,FALSE,"OFFGRID";"Region",#N/A,FALSE,"REGION";"Offgrid -2",#N/A,FALSE,"OFFGRID";"WTP",#N/A,FALSE,"WTP";"WTP -2",#N/A,FALSE,"WTP";"Project",#N/A,FALSE,"PROJECT";"Summary -2",#N/A,FALSE,"SUMMARY"}</definedName>
    <definedName name="________a129" localSheetId="8" hidden="1">{"Offgrid",#N/A,FALSE,"OFFGRID";"Region",#N/A,FALSE,"REGION";"Offgrid -2",#N/A,FALSE,"OFFGRID";"WTP",#N/A,FALSE,"WTP";"WTP -2",#N/A,FALSE,"WTP";"Project",#N/A,FALSE,"PROJECT";"Summary -2",#N/A,FALSE,"SUMMARY"}</definedName>
    <definedName name="________a129" localSheetId="3" hidden="1">{"Offgrid",#N/A,FALSE,"OFFGRID";"Region",#N/A,FALSE,"REGION";"Offgrid -2",#N/A,FALSE,"OFFGRID";"WTP",#N/A,FALSE,"WTP";"WTP -2",#N/A,FALSE,"WTP";"Project",#N/A,FALSE,"PROJECT";"Summary -2",#N/A,FALSE,"SUMMARY"}</definedName>
    <definedName name="________a129" localSheetId="11" hidden="1">{"Offgrid",#N/A,FALSE,"OFFGRID";"Region",#N/A,FALSE,"REGION";"Offgrid -2",#N/A,FALSE,"OFFGRID";"WTP",#N/A,FALSE,"WTP";"WTP -2",#N/A,FALSE,"WTP";"Project",#N/A,FALSE,"PROJECT";"Summary -2",#N/A,FALSE,"SUMMARY"}</definedName>
    <definedName name="________a129" localSheetId="6" hidden="1">{"Offgrid",#N/A,FALSE,"OFFGRID";"Region",#N/A,FALSE,"REGION";"Offgrid -2",#N/A,FALSE,"OFFGRID";"WTP",#N/A,FALSE,"WTP";"WTP -2",#N/A,FALSE,"WTP";"Project",#N/A,FALSE,"PROJECT";"Summary -2",#N/A,FALSE,"SUMMARY"}</definedName>
    <definedName name="________a129" localSheetId="7" hidden="1">{"Offgrid",#N/A,FALSE,"OFFGRID";"Region",#N/A,FALSE,"REGION";"Offgrid -2",#N/A,FALSE,"OFFGRID";"WTP",#N/A,FALSE,"WTP";"WTP -2",#N/A,FALSE,"WTP";"Project",#N/A,FALSE,"PROJECT";"Summary -2",#N/A,FALSE,"SUMMARY"}</definedName>
    <definedName name="________a129" localSheetId="5" hidden="1">{"Offgrid",#N/A,FALSE,"OFFGRID";"Region",#N/A,FALSE,"REGION";"Offgrid -2",#N/A,FALSE,"OFFGRID";"WTP",#N/A,FALSE,"WTP";"WTP -2",#N/A,FALSE,"WTP";"Project",#N/A,FALSE,"PROJECT";"Summary -2",#N/A,FALSE,"SUMMARY"}</definedName>
    <definedName name="________a129" localSheetId="17" hidden="1">{"Offgrid",#N/A,FALSE,"OFFGRID";"Region",#N/A,FALSE,"REGION";"Offgrid -2",#N/A,FALSE,"OFFGRID";"WTP",#N/A,FALSE,"WTP";"WTP -2",#N/A,FALSE,"WTP";"Project",#N/A,FALSE,"PROJECT";"Summary -2",#N/A,FALSE,"SUMMARY"}</definedName>
    <definedName name="________a129" localSheetId="10" hidden="1">{"Offgrid",#N/A,FALSE,"OFFGRID";"Region",#N/A,FALSE,"REGION";"Offgrid -2",#N/A,FALSE,"OFFGRID";"WTP",#N/A,FALSE,"WTP";"WTP -2",#N/A,FALSE,"WTP";"Project",#N/A,FALSE,"PROJECT";"Summary -2",#N/A,FALSE,"SUMMARY"}</definedName>
    <definedName name="________a129" localSheetId="13" hidden="1">{"Offgrid",#N/A,FALSE,"OFFGRID";"Region",#N/A,FALSE,"REGION";"Offgrid -2",#N/A,FALSE,"OFFGRID";"WTP",#N/A,FALSE,"WTP";"WTP -2",#N/A,FALSE,"WTP";"Project",#N/A,FALSE,"PROJECT";"Summary -2",#N/A,FALSE,"SUMMARY"}</definedName>
    <definedName name="________a129" localSheetId="12" hidden="1">{"Offgrid",#N/A,FALSE,"OFFGRID";"Region",#N/A,FALSE,"REGION";"Offgrid -2",#N/A,FALSE,"OFFGRID";"WTP",#N/A,FALSE,"WTP";"WTP -2",#N/A,FALSE,"WTP";"Project",#N/A,FALSE,"PROJECT";"Summary -2",#N/A,FALSE,"SUMMARY"}</definedName>
    <definedName name="________a129" hidden="1">{"Offgrid",#N/A,FALSE,"OFFGRID";"Region",#N/A,FALSE,"REGION";"Offgrid -2",#N/A,FALSE,"OFFGRID";"WTP",#N/A,FALSE,"WTP";"WTP -2",#N/A,FALSE,"WTP";"Project",#N/A,FALSE,"PROJECT";"Summary -2",#N/A,FALSE,"SUMMARY"}</definedName>
    <definedName name="________a130" localSheetId="22" hidden="1">{"Offgrid",#N/A,FALSE,"OFFGRID";"Region",#N/A,FALSE,"REGION";"Offgrid -2",#N/A,FALSE,"OFFGRID";"WTP",#N/A,FALSE,"WTP";"WTP -2",#N/A,FALSE,"WTP";"Project",#N/A,FALSE,"PROJECT";"Summary -2",#N/A,FALSE,"SUMMARY"}</definedName>
    <definedName name="________a130" localSheetId="15" hidden="1">{"Offgrid",#N/A,FALSE,"OFFGRID";"Region",#N/A,FALSE,"REGION";"Offgrid -2",#N/A,FALSE,"OFFGRID";"WTP",#N/A,FALSE,"WTP";"WTP -2",#N/A,FALSE,"WTP";"Project",#N/A,FALSE,"PROJECT";"Summary -2",#N/A,FALSE,"SUMMARY"}</definedName>
    <definedName name="________a130" localSheetId="1" hidden="1">{"Offgrid",#N/A,FALSE,"OFFGRID";"Region",#N/A,FALSE,"REGION";"Offgrid -2",#N/A,FALSE,"OFFGRID";"WTP",#N/A,FALSE,"WTP";"WTP -2",#N/A,FALSE,"WTP";"Project",#N/A,FALSE,"PROJECT";"Summary -2",#N/A,FALSE,"SUMMARY"}</definedName>
    <definedName name="________a130" localSheetId="2" hidden="1">{"Offgrid",#N/A,FALSE,"OFFGRID";"Region",#N/A,FALSE,"REGION";"Offgrid -2",#N/A,FALSE,"OFFGRID";"WTP",#N/A,FALSE,"WTP";"WTP -2",#N/A,FALSE,"WTP";"Project",#N/A,FALSE,"PROJECT";"Summary -2",#N/A,FALSE,"SUMMARY"}</definedName>
    <definedName name="________a130" localSheetId="16" hidden="1">{"Offgrid",#N/A,FALSE,"OFFGRID";"Region",#N/A,FALSE,"REGION";"Offgrid -2",#N/A,FALSE,"OFFGRID";"WTP",#N/A,FALSE,"WTP";"WTP -2",#N/A,FALSE,"WTP";"Project",#N/A,FALSE,"PROJECT";"Summary -2",#N/A,FALSE,"SUMMARY"}</definedName>
    <definedName name="________a130" localSheetId="4" hidden="1">{"Offgrid",#N/A,FALSE,"OFFGRID";"Region",#N/A,FALSE,"REGION";"Offgrid -2",#N/A,FALSE,"OFFGRID";"WTP",#N/A,FALSE,"WTP";"WTP -2",#N/A,FALSE,"WTP";"Project",#N/A,FALSE,"PROJECT";"Summary -2",#N/A,FALSE,"SUMMARY"}</definedName>
    <definedName name="________a130" localSheetId="23" hidden="1">{"Offgrid",#N/A,FALSE,"OFFGRID";"Region",#N/A,FALSE,"REGION";"Offgrid -2",#N/A,FALSE,"OFFGRID";"WTP",#N/A,FALSE,"WTP";"WTP -2",#N/A,FALSE,"WTP";"Project",#N/A,FALSE,"PROJECT";"Summary -2",#N/A,FALSE,"SUMMARY"}</definedName>
    <definedName name="________a130" localSheetId="14" hidden="1">{"Offgrid",#N/A,FALSE,"OFFGRID";"Region",#N/A,FALSE,"REGION";"Offgrid -2",#N/A,FALSE,"OFFGRID";"WTP",#N/A,FALSE,"WTP";"WTP -2",#N/A,FALSE,"WTP";"Project",#N/A,FALSE,"PROJECT";"Summary -2",#N/A,FALSE,"SUMMARY"}</definedName>
    <definedName name="________a130" localSheetId="9" hidden="1">{"Offgrid",#N/A,FALSE,"OFFGRID";"Region",#N/A,FALSE,"REGION";"Offgrid -2",#N/A,FALSE,"OFFGRID";"WTP",#N/A,FALSE,"WTP";"WTP -2",#N/A,FALSE,"WTP";"Project",#N/A,FALSE,"PROJECT";"Summary -2",#N/A,FALSE,"SUMMARY"}</definedName>
    <definedName name="________a130" localSheetId="8" hidden="1">{"Offgrid",#N/A,FALSE,"OFFGRID";"Region",#N/A,FALSE,"REGION";"Offgrid -2",#N/A,FALSE,"OFFGRID";"WTP",#N/A,FALSE,"WTP";"WTP -2",#N/A,FALSE,"WTP";"Project",#N/A,FALSE,"PROJECT";"Summary -2",#N/A,FALSE,"SUMMARY"}</definedName>
    <definedName name="________a130" localSheetId="3" hidden="1">{"Offgrid",#N/A,FALSE,"OFFGRID";"Region",#N/A,FALSE,"REGION";"Offgrid -2",#N/A,FALSE,"OFFGRID";"WTP",#N/A,FALSE,"WTP";"WTP -2",#N/A,FALSE,"WTP";"Project",#N/A,FALSE,"PROJECT";"Summary -2",#N/A,FALSE,"SUMMARY"}</definedName>
    <definedName name="________a130" localSheetId="11" hidden="1">{"Offgrid",#N/A,FALSE,"OFFGRID";"Region",#N/A,FALSE,"REGION";"Offgrid -2",#N/A,FALSE,"OFFGRID";"WTP",#N/A,FALSE,"WTP";"WTP -2",#N/A,FALSE,"WTP";"Project",#N/A,FALSE,"PROJECT";"Summary -2",#N/A,FALSE,"SUMMARY"}</definedName>
    <definedName name="________a130" localSheetId="6" hidden="1">{"Offgrid",#N/A,FALSE,"OFFGRID";"Region",#N/A,FALSE,"REGION";"Offgrid -2",#N/A,FALSE,"OFFGRID";"WTP",#N/A,FALSE,"WTP";"WTP -2",#N/A,FALSE,"WTP";"Project",#N/A,FALSE,"PROJECT";"Summary -2",#N/A,FALSE,"SUMMARY"}</definedName>
    <definedName name="________a130" localSheetId="7" hidden="1">{"Offgrid",#N/A,FALSE,"OFFGRID";"Region",#N/A,FALSE,"REGION";"Offgrid -2",#N/A,FALSE,"OFFGRID";"WTP",#N/A,FALSE,"WTP";"WTP -2",#N/A,FALSE,"WTP";"Project",#N/A,FALSE,"PROJECT";"Summary -2",#N/A,FALSE,"SUMMARY"}</definedName>
    <definedName name="________a130" localSheetId="5" hidden="1">{"Offgrid",#N/A,FALSE,"OFFGRID";"Region",#N/A,FALSE,"REGION";"Offgrid -2",#N/A,FALSE,"OFFGRID";"WTP",#N/A,FALSE,"WTP";"WTP -2",#N/A,FALSE,"WTP";"Project",#N/A,FALSE,"PROJECT";"Summary -2",#N/A,FALSE,"SUMMARY"}</definedName>
    <definedName name="________a130" localSheetId="17" hidden="1">{"Offgrid",#N/A,FALSE,"OFFGRID";"Region",#N/A,FALSE,"REGION";"Offgrid -2",#N/A,FALSE,"OFFGRID";"WTP",#N/A,FALSE,"WTP";"WTP -2",#N/A,FALSE,"WTP";"Project",#N/A,FALSE,"PROJECT";"Summary -2",#N/A,FALSE,"SUMMARY"}</definedName>
    <definedName name="________a130" localSheetId="10" hidden="1">{"Offgrid",#N/A,FALSE,"OFFGRID";"Region",#N/A,FALSE,"REGION";"Offgrid -2",#N/A,FALSE,"OFFGRID";"WTP",#N/A,FALSE,"WTP";"WTP -2",#N/A,FALSE,"WTP";"Project",#N/A,FALSE,"PROJECT";"Summary -2",#N/A,FALSE,"SUMMARY"}</definedName>
    <definedName name="________a130" localSheetId="13" hidden="1">{"Offgrid",#N/A,FALSE,"OFFGRID";"Region",#N/A,FALSE,"REGION";"Offgrid -2",#N/A,FALSE,"OFFGRID";"WTP",#N/A,FALSE,"WTP";"WTP -2",#N/A,FALSE,"WTP";"Project",#N/A,FALSE,"PROJECT";"Summary -2",#N/A,FALSE,"SUMMARY"}</definedName>
    <definedName name="________a130" localSheetId="12"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fsf2" localSheetId="22" hidden="1">{#N/A,#N/A,TRUE,"Mhr_Sum"}</definedName>
    <definedName name="________fsf2" hidden="1">{#N/A,#N/A,TRUE,"Mhr_Sum"}</definedName>
    <definedName name="________Goi8" localSheetId="22" hidden="1">{"'Sheet1'!$L$16"}</definedName>
    <definedName name="________Goi8" localSheetId="15" hidden="1">{"'Sheet1'!$L$16"}</definedName>
    <definedName name="________Goi8" localSheetId="1" hidden="1">{"'Sheet1'!$L$16"}</definedName>
    <definedName name="________Goi8" localSheetId="2" hidden="1">{"'Sheet1'!$L$16"}</definedName>
    <definedName name="________Goi8" localSheetId="16" hidden="1">{"'Sheet1'!$L$16"}</definedName>
    <definedName name="________Goi8" localSheetId="4" hidden="1">{"'Sheet1'!$L$16"}</definedName>
    <definedName name="________Goi8" localSheetId="23" hidden="1">{"'Sheet1'!$L$16"}</definedName>
    <definedName name="________Goi8" localSheetId="14" hidden="1">{"'Sheet1'!$L$16"}</definedName>
    <definedName name="________Goi8" localSheetId="9" hidden="1">{"'Sheet1'!$L$16"}</definedName>
    <definedName name="________Goi8" localSheetId="8" hidden="1">{"'Sheet1'!$L$16"}</definedName>
    <definedName name="________Goi8" localSheetId="3" hidden="1">{"'Sheet1'!$L$16"}</definedName>
    <definedName name="________Goi8" localSheetId="11" hidden="1">{"'Sheet1'!$L$16"}</definedName>
    <definedName name="________Goi8" localSheetId="6" hidden="1">{"'Sheet1'!$L$16"}</definedName>
    <definedName name="________Goi8" localSheetId="7" hidden="1">{"'Sheet1'!$L$16"}</definedName>
    <definedName name="________Goi8" localSheetId="5" hidden="1">{"'Sheet1'!$L$16"}</definedName>
    <definedName name="________Goi8" localSheetId="17" hidden="1">{"'Sheet1'!$L$16"}</definedName>
    <definedName name="________Goi8" localSheetId="10" hidden="1">{"'Sheet1'!$L$16"}</definedName>
    <definedName name="________Goi8" localSheetId="13" hidden="1">{"'Sheet1'!$L$16"}</definedName>
    <definedName name="________Goi8" localSheetId="12" hidden="1">{"'Sheet1'!$L$16"}</definedName>
    <definedName name="________Goi8" hidden="1">{"'Sheet1'!$L$16"}</definedName>
    <definedName name="________H1" localSheetId="22" hidden="1">{#N/A,#N/A,TRUE,"Mhr_Sum"}</definedName>
    <definedName name="________H1" hidden="1">{#N/A,#N/A,TRUE,"Mhr_Sum"}</definedName>
    <definedName name="________H4" localSheetId="22" hidden="1">{#N/A,#N/A,TRUE,"Mhr_Sum"}</definedName>
    <definedName name="________H4" hidden="1">{#N/A,#N/A,TRUE,"Mhr_Sum"}</definedName>
    <definedName name="________hu1" localSheetId="22" hidden="1">{"'Sheet1'!$L$16"}</definedName>
    <definedName name="________hu1" localSheetId="15" hidden="1">{"'Sheet1'!$L$16"}</definedName>
    <definedName name="________hu1" localSheetId="1" hidden="1">{"'Sheet1'!$L$16"}</definedName>
    <definedName name="________hu1" localSheetId="2" hidden="1">{"'Sheet1'!$L$16"}</definedName>
    <definedName name="________hu1" localSheetId="16" hidden="1">{"'Sheet1'!$L$16"}</definedName>
    <definedName name="________hu1" localSheetId="4" hidden="1">{"'Sheet1'!$L$16"}</definedName>
    <definedName name="________hu1" localSheetId="23" hidden="1">{"'Sheet1'!$L$16"}</definedName>
    <definedName name="________hu1" localSheetId="14" hidden="1">{"'Sheet1'!$L$16"}</definedName>
    <definedName name="________hu1" localSheetId="9" hidden="1">{"'Sheet1'!$L$16"}</definedName>
    <definedName name="________hu1" localSheetId="8" hidden="1">{"'Sheet1'!$L$16"}</definedName>
    <definedName name="________hu1" localSheetId="3" hidden="1">{"'Sheet1'!$L$16"}</definedName>
    <definedName name="________hu1" localSheetId="11" hidden="1">{"'Sheet1'!$L$16"}</definedName>
    <definedName name="________hu1" localSheetId="6" hidden="1">{"'Sheet1'!$L$16"}</definedName>
    <definedName name="________hu1" localSheetId="7" hidden="1">{"'Sheet1'!$L$16"}</definedName>
    <definedName name="________hu1" localSheetId="5" hidden="1">{"'Sheet1'!$L$16"}</definedName>
    <definedName name="________hu1" localSheetId="17" hidden="1">{"'Sheet1'!$L$16"}</definedName>
    <definedName name="________hu1" localSheetId="10" hidden="1">{"'Sheet1'!$L$16"}</definedName>
    <definedName name="________hu1" localSheetId="13" hidden="1">{"'Sheet1'!$L$16"}</definedName>
    <definedName name="________hu1" localSheetId="12" hidden="1">{"'Sheet1'!$L$16"}</definedName>
    <definedName name="________hu1" hidden="1">{"'Sheet1'!$L$16"}</definedName>
    <definedName name="________hu2" localSheetId="22" hidden="1">{"'Sheet1'!$L$16"}</definedName>
    <definedName name="________hu2" localSheetId="15" hidden="1">{"'Sheet1'!$L$16"}</definedName>
    <definedName name="________hu2" localSheetId="1" hidden="1">{"'Sheet1'!$L$16"}</definedName>
    <definedName name="________hu2" localSheetId="2" hidden="1">{"'Sheet1'!$L$16"}</definedName>
    <definedName name="________hu2" localSheetId="16" hidden="1">{"'Sheet1'!$L$16"}</definedName>
    <definedName name="________hu2" localSheetId="4" hidden="1">{"'Sheet1'!$L$16"}</definedName>
    <definedName name="________hu2" localSheetId="23" hidden="1">{"'Sheet1'!$L$16"}</definedName>
    <definedName name="________hu2" localSheetId="14" hidden="1">{"'Sheet1'!$L$16"}</definedName>
    <definedName name="________hu2" localSheetId="9" hidden="1">{"'Sheet1'!$L$16"}</definedName>
    <definedName name="________hu2" localSheetId="8" hidden="1">{"'Sheet1'!$L$16"}</definedName>
    <definedName name="________hu2" localSheetId="3" hidden="1">{"'Sheet1'!$L$16"}</definedName>
    <definedName name="________hu2" localSheetId="11" hidden="1">{"'Sheet1'!$L$16"}</definedName>
    <definedName name="________hu2" localSheetId="6" hidden="1">{"'Sheet1'!$L$16"}</definedName>
    <definedName name="________hu2" localSheetId="7" hidden="1">{"'Sheet1'!$L$16"}</definedName>
    <definedName name="________hu2" localSheetId="5" hidden="1">{"'Sheet1'!$L$16"}</definedName>
    <definedName name="________hu2" localSheetId="17" hidden="1">{"'Sheet1'!$L$16"}</definedName>
    <definedName name="________hu2" localSheetId="10" hidden="1">{"'Sheet1'!$L$16"}</definedName>
    <definedName name="________hu2" localSheetId="13" hidden="1">{"'Sheet1'!$L$16"}</definedName>
    <definedName name="________hu2" localSheetId="12" hidden="1">{"'Sheet1'!$L$16"}</definedName>
    <definedName name="________hu2" hidden="1">{"'Sheet1'!$L$16"}</definedName>
    <definedName name="________hu5" localSheetId="22" hidden="1">{"'Sheet1'!$L$16"}</definedName>
    <definedName name="________hu5" localSheetId="15" hidden="1">{"'Sheet1'!$L$16"}</definedName>
    <definedName name="________hu5" localSheetId="1" hidden="1">{"'Sheet1'!$L$16"}</definedName>
    <definedName name="________hu5" localSheetId="2" hidden="1">{"'Sheet1'!$L$16"}</definedName>
    <definedName name="________hu5" localSheetId="16" hidden="1">{"'Sheet1'!$L$16"}</definedName>
    <definedName name="________hu5" localSheetId="4" hidden="1">{"'Sheet1'!$L$16"}</definedName>
    <definedName name="________hu5" localSheetId="23" hidden="1">{"'Sheet1'!$L$16"}</definedName>
    <definedName name="________hu5" localSheetId="14" hidden="1">{"'Sheet1'!$L$16"}</definedName>
    <definedName name="________hu5" localSheetId="9" hidden="1">{"'Sheet1'!$L$16"}</definedName>
    <definedName name="________hu5" localSheetId="8" hidden="1">{"'Sheet1'!$L$16"}</definedName>
    <definedName name="________hu5" localSheetId="3" hidden="1">{"'Sheet1'!$L$16"}</definedName>
    <definedName name="________hu5" localSheetId="11" hidden="1">{"'Sheet1'!$L$16"}</definedName>
    <definedName name="________hu5" localSheetId="6" hidden="1">{"'Sheet1'!$L$16"}</definedName>
    <definedName name="________hu5" localSheetId="7" hidden="1">{"'Sheet1'!$L$16"}</definedName>
    <definedName name="________hu5" localSheetId="5" hidden="1">{"'Sheet1'!$L$16"}</definedName>
    <definedName name="________hu5" localSheetId="17" hidden="1">{"'Sheet1'!$L$16"}</definedName>
    <definedName name="________hu5" localSheetId="10" hidden="1">{"'Sheet1'!$L$16"}</definedName>
    <definedName name="________hu5" localSheetId="13" hidden="1">{"'Sheet1'!$L$16"}</definedName>
    <definedName name="________hu5" localSheetId="12" hidden="1">{"'Sheet1'!$L$16"}</definedName>
    <definedName name="________hu5" hidden="1">{"'Sheet1'!$L$16"}</definedName>
    <definedName name="________hu6" localSheetId="22" hidden="1">{"'Sheet1'!$L$16"}</definedName>
    <definedName name="________hu6" localSheetId="15" hidden="1">{"'Sheet1'!$L$16"}</definedName>
    <definedName name="________hu6" localSheetId="1" hidden="1">{"'Sheet1'!$L$16"}</definedName>
    <definedName name="________hu6" localSheetId="2" hidden="1">{"'Sheet1'!$L$16"}</definedName>
    <definedName name="________hu6" localSheetId="16" hidden="1">{"'Sheet1'!$L$16"}</definedName>
    <definedName name="________hu6" localSheetId="4" hidden="1">{"'Sheet1'!$L$16"}</definedName>
    <definedName name="________hu6" localSheetId="23" hidden="1">{"'Sheet1'!$L$16"}</definedName>
    <definedName name="________hu6" localSheetId="14" hidden="1">{"'Sheet1'!$L$16"}</definedName>
    <definedName name="________hu6" localSheetId="9" hidden="1">{"'Sheet1'!$L$16"}</definedName>
    <definedName name="________hu6" localSheetId="8" hidden="1">{"'Sheet1'!$L$16"}</definedName>
    <definedName name="________hu6" localSheetId="3" hidden="1">{"'Sheet1'!$L$16"}</definedName>
    <definedName name="________hu6" localSheetId="11" hidden="1">{"'Sheet1'!$L$16"}</definedName>
    <definedName name="________hu6" localSheetId="6" hidden="1">{"'Sheet1'!$L$16"}</definedName>
    <definedName name="________hu6" localSheetId="7" hidden="1">{"'Sheet1'!$L$16"}</definedName>
    <definedName name="________hu6" localSheetId="5" hidden="1">{"'Sheet1'!$L$16"}</definedName>
    <definedName name="________hu6" localSheetId="17" hidden="1">{"'Sheet1'!$L$16"}</definedName>
    <definedName name="________hu6" localSheetId="10" hidden="1">{"'Sheet1'!$L$16"}</definedName>
    <definedName name="________hu6" localSheetId="13" hidden="1">{"'Sheet1'!$L$16"}</definedName>
    <definedName name="________hu6" localSheetId="12" hidden="1">{"'Sheet1'!$L$16"}</definedName>
    <definedName name="________hu6" hidden="1">{"'Sheet1'!$L$16"}</definedName>
    <definedName name="________int6">#REF!</definedName>
    <definedName name="________Lan1" localSheetId="22" hidden="1">{"'Sheet1'!$L$16"}</definedName>
    <definedName name="________Lan1" localSheetId="15" hidden="1">{"'Sheet1'!$L$16"}</definedName>
    <definedName name="________Lan1" localSheetId="1" hidden="1">{"'Sheet1'!$L$16"}</definedName>
    <definedName name="________Lan1" localSheetId="2" hidden="1">{"'Sheet1'!$L$16"}</definedName>
    <definedName name="________Lan1" localSheetId="16" hidden="1">{"'Sheet1'!$L$16"}</definedName>
    <definedName name="________Lan1" localSheetId="4" hidden="1">{"'Sheet1'!$L$16"}</definedName>
    <definedName name="________Lan1" localSheetId="23" hidden="1">{"'Sheet1'!$L$16"}</definedName>
    <definedName name="________Lan1" localSheetId="14" hidden="1">{"'Sheet1'!$L$16"}</definedName>
    <definedName name="________Lan1" localSheetId="9" hidden="1">{"'Sheet1'!$L$16"}</definedName>
    <definedName name="________Lan1" localSheetId="8" hidden="1">{"'Sheet1'!$L$16"}</definedName>
    <definedName name="________Lan1" localSheetId="3" hidden="1">{"'Sheet1'!$L$16"}</definedName>
    <definedName name="________Lan1" localSheetId="11" hidden="1">{"'Sheet1'!$L$16"}</definedName>
    <definedName name="________Lan1" localSheetId="6" hidden="1">{"'Sheet1'!$L$16"}</definedName>
    <definedName name="________Lan1" localSheetId="7" hidden="1">{"'Sheet1'!$L$16"}</definedName>
    <definedName name="________Lan1" localSheetId="5" hidden="1">{"'Sheet1'!$L$16"}</definedName>
    <definedName name="________Lan1" localSheetId="17" hidden="1">{"'Sheet1'!$L$16"}</definedName>
    <definedName name="________Lan1" localSheetId="10" hidden="1">{"'Sheet1'!$L$16"}</definedName>
    <definedName name="________Lan1" localSheetId="13" hidden="1">{"'Sheet1'!$L$16"}</definedName>
    <definedName name="________Lan1" localSheetId="12" hidden="1">{"'Sheet1'!$L$16"}</definedName>
    <definedName name="________Lan1" hidden="1">{"'Sheet1'!$L$16"}</definedName>
    <definedName name="________LAN3" localSheetId="22" hidden="1">{"'Sheet1'!$L$16"}</definedName>
    <definedName name="________LAN3" localSheetId="15" hidden="1">{"'Sheet1'!$L$16"}</definedName>
    <definedName name="________LAN3" localSheetId="1" hidden="1">{"'Sheet1'!$L$16"}</definedName>
    <definedName name="________LAN3" localSheetId="2" hidden="1">{"'Sheet1'!$L$16"}</definedName>
    <definedName name="________LAN3" localSheetId="16" hidden="1">{"'Sheet1'!$L$16"}</definedName>
    <definedName name="________LAN3" localSheetId="4" hidden="1">{"'Sheet1'!$L$16"}</definedName>
    <definedName name="________LAN3" localSheetId="23" hidden="1">{"'Sheet1'!$L$16"}</definedName>
    <definedName name="________LAN3" localSheetId="14" hidden="1">{"'Sheet1'!$L$16"}</definedName>
    <definedName name="________LAN3" localSheetId="9" hidden="1">{"'Sheet1'!$L$16"}</definedName>
    <definedName name="________LAN3" localSheetId="8" hidden="1">{"'Sheet1'!$L$16"}</definedName>
    <definedName name="________LAN3" localSheetId="3" hidden="1">{"'Sheet1'!$L$16"}</definedName>
    <definedName name="________LAN3" localSheetId="11" hidden="1">{"'Sheet1'!$L$16"}</definedName>
    <definedName name="________LAN3" localSheetId="6" hidden="1">{"'Sheet1'!$L$16"}</definedName>
    <definedName name="________LAN3" localSheetId="7" hidden="1">{"'Sheet1'!$L$16"}</definedName>
    <definedName name="________LAN3" localSheetId="5" hidden="1">{"'Sheet1'!$L$16"}</definedName>
    <definedName name="________LAN3" localSheetId="17" hidden="1">{"'Sheet1'!$L$16"}</definedName>
    <definedName name="________LAN3" localSheetId="10" hidden="1">{"'Sheet1'!$L$16"}</definedName>
    <definedName name="________LAN3" localSheetId="13" hidden="1">{"'Sheet1'!$L$16"}</definedName>
    <definedName name="________LAN3" localSheetId="12" hidden="1">{"'Sheet1'!$L$16"}</definedName>
    <definedName name="________LAN3" hidden="1">{"'Sheet1'!$L$16"}</definedName>
    <definedName name="________nin190">#REF!</definedName>
    <definedName name="________TM2" localSheetId="22" hidden="1">{"'Sheet1'!$L$16"}</definedName>
    <definedName name="________TM2" localSheetId="15" hidden="1">{"'Sheet1'!$L$16"}</definedName>
    <definedName name="________TM2" localSheetId="1" hidden="1">{"'Sheet1'!$L$16"}</definedName>
    <definedName name="________TM2" localSheetId="2" hidden="1">{"'Sheet1'!$L$16"}</definedName>
    <definedName name="________TM2" localSheetId="16" hidden="1">{"'Sheet1'!$L$16"}</definedName>
    <definedName name="________TM2" localSheetId="4" hidden="1">{"'Sheet1'!$L$16"}</definedName>
    <definedName name="________TM2" localSheetId="23" hidden="1">{"'Sheet1'!$L$16"}</definedName>
    <definedName name="________TM2" localSheetId="14" hidden="1">{"'Sheet1'!$L$16"}</definedName>
    <definedName name="________TM2" localSheetId="9" hidden="1">{"'Sheet1'!$L$16"}</definedName>
    <definedName name="________TM2" localSheetId="8" hidden="1">{"'Sheet1'!$L$16"}</definedName>
    <definedName name="________TM2" localSheetId="3" hidden="1">{"'Sheet1'!$L$16"}</definedName>
    <definedName name="________TM2" localSheetId="11" hidden="1">{"'Sheet1'!$L$16"}</definedName>
    <definedName name="________TM2" localSheetId="6" hidden="1">{"'Sheet1'!$L$16"}</definedName>
    <definedName name="________TM2" localSheetId="7" hidden="1">{"'Sheet1'!$L$16"}</definedName>
    <definedName name="________TM2" localSheetId="5" hidden="1">{"'Sheet1'!$L$16"}</definedName>
    <definedName name="________TM2" localSheetId="17" hidden="1">{"'Sheet1'!$L$16"}</definedName>
    <definedName name="________TM2" localSheetId="10" hidden="1">{"'Sheet1'!$L$16"}</definedName>
    <definedName name="________TM2" localSheetId="13" hidden="1">{"'Sheet1'!$L$16"}</definedName>
    <definedName name="________TM2" localSheetId="12" hidden="1">{"'Sheet1'!$L$16"}</definedName>
    <definedName name="________TM2" hidden="1">{"'Sheet1'!$L$16"}</definedName>
    <definedName name="________tt3" localSheetId="22" hidden="1">{"'Sheet1'!$L$16"}</definedName>
    <definedName name="________tt3" localSheetId="15" hidden="1">{"'Sheet1'!$L$16"}</definedName>
    <definedName name="________tt3" localSheetId="1" hidden="1">{"'Sheet1'!$L$16"}</definedName>
    <definedName name="________tt3" localSheetId="2" hidden="1">{"'Sheet1'!$L$16"}</definedName>
    <definedName name="________tt3" localSheetId="16" hidden="1">{"'Sheet1'!$L$16"}</definedName>
    <definedName name="________tt3" localSheetId="4" hidden="1">{"'Sheet1'!$L$16"}</definedName>
    <definedName name="________tt3" localSheetId="23" hidden="1">{"'Sheet1'!$L$16"}</definedName>
    <definedName name="________tt3" localSheetId="14" hidden="1">{"'Sheet1'!$L$16"}</definedName>
    <definedName name="________tt3" localSheetId="9" hidden="1">{"'Sheet1'!$L$16"}</definedName>
    <definedName name="________tt3" localSheetId="8" hidden="1">{"'Sheet1'!$L$16"}</definedName>
    <definedName name="________tt3" localSheetId="3" hidden="1">{"'Sheet1'!$L$16"}</definedName>
    <definedName name="________tt3" localSheetId="11" hidden="1">{"'Sheet1'!$L$16"}</definedName>
    <definedName name="________tt3" localSheetId="6" hidden="1">{"'Sheet1'!$L$16"}</definedName>
    <definedName name="________tt3" localSheetId="7" hidden="1">{"'Sheet1'!$L$16"}</definedName>
    <definedName name="________tt3" localSheetId="5" hidden="1">{"'Sheet1'!$L$16"}</definedName>
    <definedName name="________tt3" localSheetId="17" hidden="1">{"'Sheet1'!$L$16"}</definedName>
    <definedName name="________tt3" localSheetId="10" hidden="1">{"'Sheet1'!$L$16"}</definedName>
    <definedName name="________tt3" localSheetId="13" hidden="1">{"'Sheet1'!$L$16"}</definedName>
    <definedName name="________tt3" localSheetId="12" hidden="1">{"'Sheet1'!$L$16"}</definedName>
    <definedName name="________tt3" hidden="1">{"'Sheet1'!$L$16"}</definedName>
    <definedName name="_______a129" localSheetId="22" hidden="1">{"Offgrid",#N/A,FALSE,"OFFGRID";"Region",#N/A,FALSE,"REGION";"Offgrid -2",#N/A,FALSE,"OFFGRID";"WTP",#N/A,FALSE,"WTP";"WTP -2",#N/A,FALSE,"WTP";"Project",#N/A,FALSE,"PROJECT";"Summary -2",#N/A,FALSE,"SUMMARY"}</definedName>
    <definedName name="_______a129" localSheetId="15" hidden="1">{"Offgrid",#N/A,FALSE,"OFFGRID";"Region",#N/A,FALSE,"REGION";"Offgrid -2",#N/A,FALSE,"OFFGRID";"WTP",#N/A,FALSE,"WTP";"WTP -2",#N/A,FALSE,"WTP";"Project",#N/A,FALSE,"PROJECT";"Summary -2",#N/A,FALSE,"SUMMARY"}</definedName>
    <definedName name="_______a129" localSheetId="1" hidden="1">{"Offgrid",#N/A,FALSE,"OFFGRID";"Region",#N/A,FALSE,"REGION";"Offgrid -2",#N/A,FALSE,"OFFGRID";"WTP",#N/A,FALSE,"WTP";"WTP -2",#N/A,FALSE,"WTP";"Project",#N/A,FALSE,"PROJECT";"Summary -2",#N/A,FALSE,"SUMMARY"}</definedName>
    <definedName name="_______a129" localSheetId="2" hidden="1">{"Offgrid",#N/A,FALSE,"OFFGRID";"Region",#N/A,FALSE,"REGION";"Offgrid -2",#N/A,FALSE,"OFFGRID";"WTP",#N/A,FALSE,"WTP";"WTP -2",#N/A,FALSE,"WTP";"Project",#N/A,FALSE,"PROJECT";"Summary -2",#N/A,FALSE,"SUMMARY"}</definedName>
    <definedName name="_______a129" localSheetId="16" hidden="1">{"Offgrid",#N/A,FALSE,"OFFGRID";"Region",#N/A,FALSE,"REGION";"Offgrid -2",#N/A,FALSE,"OFFGRID";"WTP",#N/A,FALSE,"WTP";"WTP -2",#N/A,FALSE,"WTP";"Project",#N/A,FALSE,"PROJECT";"Summary -2",#N/A,FALSE,"SUMMARY"}</definedName>
    <definedName name="_______a129" localSheetId="4" hidden="1">{"Offgrid",#N/A,FALSE,"OFFGRID";"Region",#N/A,FALSE,"REGION";"Offgrid -2",#N/A,FALSE,"OFFGRID";"WTP",#N/A,FALSE,"WTP";"WTP -2",#N/A,FALSE,"WTP";"Project",#N/A,FALSE,"PROJECT";"Summary -2",#N/A,FALSE,"SUMMARY"}</definedName>
    <definedName name="_______a129" localSheetId="23" hidden="1">{"Offgrid",#N/A,FALSE,"OFFGRID";"Region",#N/A,FALSE,"REGION";"Offgrid -2",#N/A,FALSE,"OFFGRID";"WTP",#N/A,FALSE,"WTP";"WTP -2",#N/A,FALSE,"WTP";"Project",#N/A,FALSE,"PROJECT";"Summary -2",#N/A,FALSE,"SUMMARY"}</definedName>
    <definedName name="_______a129" localSheetId="14" hidden="1">{"Offgrid",#N/A,FALSE,"OFFGRID";"Region",#N/A,FALSE,"REGION";"Offgrid -2",#N/A,FALSE,"OFFGRID";"WTP",#N/A,FALSE,"WTP";"WTP -2",#N/A,FALSE,"WTP";"Project",#N/A,FALSE,"PROJECT";"Summary -2",#N/A,FALSE,"SUMMARY"}</definedName>
    <definedName name="_______a129" localSheetId="9" hidden="1">{"Offgrid",#N/A,FALSE,"OFFGRID";"Region",#N/A,FALSE,"REGION";"Offgrid -2",#N/A,FALSE,"OFFGRID";"WTP",#N/A,FALSE,"WTP";"WTP -2",#N/A,FALSE,"WTP";"Project",#N/A,FALSE,"PROJECT";"Summary -2",#N/A,FALSE,"SUMMARY"}</definedName>
    <definedName name="_______a129" localSheetId="8" hidden="1">{"Offgrid",#N/A,FALSE,"OFFGRID";"Region",#N/A,FALSE,"REGION";"Offgrid -2",#N/A,FALSE,"OFFGRID";"WTP",#N/A,FALSE,"WTP";"WTP -2",#N/A,FALSE,"WTP";"Project",#N/A,FALSE,"PROJECT";"Summary -2",#N/A,FALSE,"SUMMARY"}</definedName>
    <definedName name="_______a129" localSheetId="3" hidden="1">{"Offgrid",#N/A,FALSE,"OFFGRID";"Region",#N/A,FALSE,"REGION";"Offgrid -2",#N/A,FALSE,"OFFGRID";"WTP",#N/A,FALSE,"WTP";"WTP -2",#N/A,FALSE,"WTP";"Project",#N/A,FALSE,"PROJECT";"Summary -2",#N/A,FALSE,"SUMMARY"}</definedName>
    <definedName name="_______a129" localSheetId="11" hidden="1">{"Offgrid",#N/A,FALSE,"OFFGRID";"Region",#N/A,FALSE,"REGION";"Offgrid -2",#N/A,FALSE,"OFFGRID";"WTP",#N/A,FALSE,"WTP";"WTP -2",#N/A,FALSE,"WTP";"Project",#N/A,FALSE,"PROJECT";"Summary -2",#N/A,FALSE,"SUMMARY"}</definedName>
    <definedName name="_______a129" localSheetId="6" hidden="1">{"Offgrid",#N/A,FALSE,"OFFGRID";"Region",#N/A,FALSE,"REGION";"Offgrid -2",#N/A,FALSE,"OFFGRID";"WTP",#N/A,FALSE,"WTP";"WTP -2",#N/A,FALSE,"WTP";"Project",#N/A,FALSE,"PROJECT";"Summary -2",#N/A,FALSE,"SUMMARY"}</definedName>
    <definedName name="_______a129" localSheetId="7" hidden="1">{"Offgrid",#N/A,FALSE,"OFFGRID";"Region",#N/A,FALSE,"REGION";"Offgrid -2",#N/A,FALSE,"OFFGRID";"WTP",#N/A,FALSE,"WTP";"WTP -2",#N/A,FALSE,"WTP";"Project",#N/A,FALSE,"PROJECT";"Summary -2",#N/A,FALSE,"SUMMARY"}</definedName>
    <definedName name="_______a129" localSheetId="5" hidden="1">{"Offgrid",#N/A,FALSE,"OFFGRID";"Region",#N/A,FALSE,"REGION";"Offgrid -2",#N/A,FALSE,"OFFGRID";"WTP",#N/A,FALSE,"WTP";"WTP -2",#N/A,FALSE,"WTP";"Project",#N/A,FALSE,"PROJECT";"Summary -2",#N/A,FALSE,"SUMMARY"}</definedName>
    <definedName name="_______a129" localSheetId="17" hidden="1">{"Offgrid",#N/A,FALSE,"OFFGRID";"Region",#N/A,FALSE,"REGION";"Offgrid -2",#N/A,FALSE,"OFFGRID";"WTP",#N/A,FALSE,"WTP";"WTP -2",#N/A,FALSE,"WTP";"Project",#N/A,FALSE,"PROJECT";"Summary -2",#N/A,FALSE,"SUMMARY"}</definedName>
    <definedName name="_______a129" localSheetId="10" hidden="1">{"Offgrid",#N/A,FALSE,"OFFGRID";"Region",#N/A,FALSE,"REGION";"Offgrid -2",#N/A,FALSE,"OFFGRID";"WTP",#N/A,FALSE,"WTP";"WTP -2",#N/A,FALSE,"WTP";"Project",#N/A,FALSE,"PROJECT";"Summary -2",#N/A,FALSE,"SUMMARY"}</definedName>
    <definedName name="_______a129" localSheetId="13" hidden="1">{"Offgrid",#N/A,FALSE,"OFFGRID";"Region",#N/A,FALSE,"REGION";"Offgrid -2",#N/A,FALSE,"OFFGRID";"WTP",#N/A,FALSE,"WTP";"WTP -2",#N/A,FALSE,"WTP";"Project",#N/A,FALSE,"PROJECT";"Summary -2",#N/A,FALSE,"SUMMARY"}</definedName>
    <definedName name="_______a129" localSheetId="12" hidden="1">{"Offgrid",#N/A,FALSE,"OFFGRID";"Region",#N/A,FALSE,"REGION";"Offgrid -2",#N/A,FALSE,"OFFGRID";"WTP",#N/A,FALSE,"WTP";"WTP -2",#N/A,FALSE,"WTP";"Project",#N/A,FALSE,"PROJECT";"Summary -2",#N/A,FALSE,"SUMMARY"}</definedName>
    <definedName name="_______a129" hidden="1">{"Offgrid",#N/A,FALSE,"OFFGRID";"Region",#N/A,FALSE,"REGION";"Offgrid -2",#N/A,FALSE,"OFFGRID";"WTP",#N/A,FALSE,"WTP";"WTP -2",#N/A,FALSE,"WTP";"Project",#N/A,FALSE,"PROJECT";"Summary -2",#N/A,FALSE,"SUMMARY"}</definedName>
    <definedName name="_______a130" localSheetId="22" hidden="1">{"Offgrid",#N/A,FALSE,"OFFGRID";"Region",#N/A,FALSE,"REGION";"Offgrid -2",#N/A,FALSE,"OFFGRID";"WTP",#N/A,FALSE,"WTP";"WTP -2",#N/A,FALSE,"WTP";"Project",#N/A,FALSE,"PROJECT";"Summary -2",#N/A,FALSE,"SUMMARY"}</definedName>
    <definedName name="_______a130" localSheetId="15" hidden="1">{"Offgrid",#N/A,FALSE,"OFFGRID";"Region",#N/A,FALSE,"REGION";"Offgrid -2",#N/A,FALSE,"OFFGRID";"WTP",#N/A,FALSE,"WTP";"WTP -2",#N/A,FALSE,"WTP";"Project",#N/A,FALSE,"PROJECT";"Summary -2",#N/A,FALSE,"SUMMARY"}</definedName>
    <definedName name="_______a130" localSheetId="1" hidden="1">{"Offgrid",#N/A,FALSE,"OFFGRID";"Region",#N/A,FALSE,"REGION";"Offgrid -2",#N/A,FALSE,"OFFGRID";"WTP",#N/A,FALSE,"WTP";"WTP -2",#N/A,FALSE,"WTP";"Project",#N/A,FALSE,"PROJECT";"Summary -2",#N/A,FALSE,"SUMMARY"}</definedName>
    <definedName name="_______a130" localSheetId="2" hidden="1">{"Offgrid",#N/A,FALSE,"OFFGRID";"Region",#N/A,FALSE,"REGION";"Offgrid -2",#N/A,FALSE,"OFFGRID";"WTP",#N/A,FALSE,"WTP";"WTP -2",#N/A,FALSE,"WTP";"Project",#N/A,FALSE,"PROJECT";"Summary -2",#N/A,FALSE,"SUMMARY"}</definedName>
    <definedName name="_______a130" localSheetId="16" hidden="1">{"Offgrid",#N/A,FALSE,"OFFGRID";"Region",#N/A,FALSE,"REGION";"Offgrid -2",#N/A,FALSE,"OFFGRID";"WTP",#N/A,FALSE,"WTP";"WTP -2",#N/A,FALSE,"WTP";"Project",#N/A,FALSE,"PROJECT";"Summary -2",#N/A,FALSE,"SUMMARY"}</definedName>
    <definedName name="_______a130" localSheetId="4" hidden="1">{"Offgrid",#N/A,FALSE,"OFFGRID";"Region",#N/A,FALSE,"REGION";"Offgrid -2",#N/A,FALSE,"OFFGRID";"WTP",#N/A,FALSE,"WTP";"WTP -2",#N/A,FALSE,"WTP";"Project",#N/A,FALSE,"PROJECT";"Summary -2",#N/A,FALSE,"SUMMARY"}</definedName>
    <definedName name="_______a130" localSheetId="23" hidden="1">{"Offgrid",#N/A,FALSE,"OFFGRID";"Region",#N/A,FALSE,"REGION";"Offgrid -2",#N/A,FALSE,"OFFGRID";"WTP",#N/A,FALSE,"WTP";"WTP -2",#N/A,FALSE,"WTP";"Project",#N/A,FALSE,"PROJECT";"Summary -2",#N/A,FALSE,"SUMMARY"}</definedName>
    <definedName name="_______a130" localSheetId="14" hidden="1">{"Offgrid",#N/A,FALSE,"OFFGRID";"Region",#N/A,FALSE,"REGION";"Offgrid -2",#N/A,FALSE,"OFFGRID";"WTP",#N/A,FALSE,"WTP";"WTP -2",#N/A,FALSE,"WTP";"Project",#N/A,FALSE,"PROJECT";"Summary -2",#N/A,FALSE,"SUMMARY"}</definedName>
    <definedName name="_______a130" localSheetId="9" hidden="1">{"Offgrid",#N/A,FALSE,"OFFGRID";"Region",#N/A,FALSE,"REGION";"Offgrid -2",#N/A,FALSE,"OFFGRID";"WTP",#N/A,FALSE,"WTP";"WTP -2",#N/A,FALSE,"WTP";"Project",#N/A,FALSE,"PROJECT";"Summary -2",#N/A,FALSE,"SUMMARY"}</definedName>
    <definedName name="_______a130" localSheetId="8" hidden="1">{"Offgrid",#N/A,FALSE,"OFFGRID";"Region",#N/A,FALSE,"REGION";"Offgrid -2",#N/A,FALSE,"OFFGRID";"WTP",#N/A,FALSE,"WTP";"WTP -2",#N/A,FALSE,"WTP";"Project",#N/A,FALSE,"PROJECT";"Summary -2",#N/A,FALSE,"SUMMARY"}</definedName>
    <definedName name="_______a130" localSheetId="3" hidden="1">{"Offgrid",#N/A,FALSE,"OFFGRID";"Region",#N/A,FALSE,"REGION";"Offgrid -2",#N/A,FALSE,"OFFGRID";"WTP",#N/A,FALSE,"WTP";"WTP -2",#N/A,FALSE,"WTP";"Project",#N/A,FALSE,"PROJECT";"Summary -2",#N/A,FALSE,"SUMMARY"}</definedName>
    <definedName name="_______a130" localSheetId="11" hidden="1">{"Offgrid",#N/A,FALSE,"OFFGRID";"Region",#N/A,FALSE,"REGION";"Offgrid -2",#N/A,FALSE,"OFFGRID";"WTP",#N/A,FALSE,"WTP";"WTP -2",#N/A,FALSE,"WTP";"Project",#N/A,FALSE,"PROJECT";"Summary -2",#N/A,FALSE,"SUMMARY"}</definedName>
    <definedName name="_______a130" localSheetId="6" hidden="1">{"Offgrid",#N/A,FALSE,"OFFGRID";"Region",#N/A,FALSE,"REGION";"Offgrid -2",#N/A,FALSE,"OFFGRID";"WTP",#N/A,FALSE,"WTP";"WTP -2",#N/A,FALSE,"WTP";"Project",#N/A,FALSE,"PROJECT";"Summary -2",#N/A,FALSE,"SUMMARY"}</definedName>
    <definedName name="_______a130" localSheetId="7" hidden="1">{"Offgrid",#N/A,FALSE,"OFFGRID";"Region",#N/A,FALSE,"REGION";"Offgrid -2",#N/A,FALSE,"OFFGRID";"WTP",#N/A,FALSE,"WTP";"WTP -2",#N/A,FALSE,"WTP";"Project",#N/A,FALSE,"PROJECT";"Summary -2",#N/A,FALSE,"SUMMARY"}</definedName>
    <definedName name="_______a130" localSheetId="5" hidden="1">{"Offgrid",#N/A,FALSE,"OFFGRID";"Region",#N/A,FALSE,"REGION";"Offgrid -2",#N/A,FALSE,"OFFGRID";"WTP",#N/A,FALSE,"WTP";"WTP -2",#N/A,FALSE,"WTP";"Project",#N/A,FALSE,"PROJECT";"Summary -2",#N/A,FALSE,"SUMMARY"}</definedName>
    <definedName name="_______a130" localSheetId="17" hidden="1">{"Offgrid",#N/A,FALSE,"OFFGRID";"Region",#N/A,FALSE,"REGION";"Offgrid -2",#N/A,FALSE,"OFFGRID";"WTP",#N/A,FALSE,"WTP";"WTP -2",#N/A,FALSE,"WTP";"Project",#N/A,FALSE,"PROJECT";"Summary -2",#N/A,FALSE,"SUMMARY"}</definedName>
    <definedName name="_______a130" localSheetId="10" hidden="1">{"Offgrid",#N/A,FALSE,"OFFGRID";"Region",#N/A,FALSE,"REGION";"Offgrid -2",#N/A,FALSE,"OFFGRID";"WTP",#N/A,FALSE,"WTP";"WTP -2",#N/A,FALSE,"WTP";"Project",#N/A,FALSE,"PROJECT";"Summary -2",#N/A,FALSE,"SUMMARY"}</definedName>
    <definedName name="_______a130" localSheetId="13" hidden="1">{"Offgrid",#N/A,FALSE,"OFFGRID";"Region",#N/A,FALSE,"REGION";"Offgrid -2",#N/A,FALSE,"OFFGRID";"WTP",#N/A,FALSE,"WTP";"WTP -2",#N/A,FALSE,"WTP";"Project",#N/A,FALSE,"PROJECT";"Summary -2",#N/A,FALSE,"SUMMARY"}</definedName>
    <definedName name="_______a130" localSheetId="12"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fsf2" localSheetId="22" hidden="1">{#N/A,#N/A,TRUE,"Mhr_Sum"}</definedName>
    <definedName name="_______fsf2" hidden="1">{#N/A,#N/A,TRUE,"Mhr_Sum"}</definedName>
    <definedName name="_______h1" localSheetId="22" hidden="1">{"'Sheet1'!$L$16"}</definedName>
    <definedName name="_______h1" localSheetId="15" hidden="1">{"'Sheet1'!$L$16"}</definedName>
    <definedName name="_______h1" localSheetId="1" hidden="1">{"'Sheet1'!$L$16"}</definedName>
    <definedName name="_______h1" localSheetId="2" hidden="1">{"'Sheet1'!$L$16"}</definedName>
    <definedName name="_______h1" localSheetId="16" hidden="1">{"'Sheet1'!$L$16"}</definedName>
    <definedName name="_______h1" localSheetId="4" hidden="1">{"'Sheet1'!$L$16"}</definedName>
    <definedName name="_______h1" localSheetId="23" hidden="1">{"'Sheet1'!$L$16"}</definedName>
    <definedName name="_______h1" localSheetId="14" hidden="1">{"'Sheet1'!$L$16"}</definedName>
    <definedName name="_______h1" localSheetId="9" hidden="1">{"'Sheet1'!$L$16"}</definedName>
    <definedName name="_______h1" localSheetId="8" hidden="1">{"'Sheet1'!$L$16"}</definedName>
    <definedName name="_______h1" localSheetId="3" hidden="1">{"'Sheet1'!$L$16"}</definedName>
    <definedName name="_______h1" localSheetId="11" hidden="1">{"'Sheet1'!$L$16"}</definedName>
    <definedName name="_______h1" localSheetId="6" hidden="1">{"'Sheet1'!$L$16"}</definedName>
    <definedName name="_______h1" localSheetId="7" hidden="1">{"'Sheet1'!$L$16"}</definedName>
    <definedName name="_______h1" localSheetId="5" hidden="1">{"'Sheet1'!$L$16"}</definedName>
    <definedName name="_______h1" localSheetId="17" hidden="1">{"'Sheet1'!$L$16"}</definedName>
    <definedName name="_______h1" localSheetId="10" hidden="1">{"'Sheet1'!$L$16"}</definedName>
    <definedName name="_______h1" localSheetId="13" hidden="1">{"'Sheet1'!$L$16"}</definedName>
    <definedName name="_______h1" localSheetId="12" hidden="1">{"'Sheet1'!$L$16"}</definedName>
    <definedName name="_______h1" hidden="1">{"'Sheet1'!$L$16"}</definedName>
    <definedName name="_______H4" localSheetId="22" hidden="1">{#N/A,#N/A,TRUE,"Mhr_Sum"}</definedName>
    <definedName name="_______H4" hidden="1">{#N/A,#N/A,TRUE,"Mhr_Sum"}</definedName>
    <definedName name="_______HE1">#REF!</definedName>
    <definedName name="_______LAN3" localSheetId="22" hidden="1">{"'Sheet1'!$L$16"}</definedName>
    <definedName name="_______LAN3" localSheetId="15" hidden="1">{"'Sheet1'!$L$16"}</definedName>
    <definedName name="_______LAN3" localSheetId="1" hidden="1">{"'Sheet1'!$L$16"}</definedName>
    <definedName name="_______LAN3" localSheetId="2" hidden="1">{"'Sheet1'!$L$16"}</definedName>
    <definedName name="_______LAN3" localSheetId="16" hidden="1">{"'Sheet1'!$L$16"}</definedName>
    <definedName name="_______LAN3" localSheetId="4" hidden="1">{"'Sheet1'!$L$16"}</definedName>
    <definedName name="_______LAN3" localSheetId="23" hidden="1">{"'Sheet1'!$L$16"}</definedName>
    <definedName name="_______LAN3" localSheetId="14" hidden="1">{"'Sheet1'!$L$16"}</definedName>
    <definedName name="_______LAN3" localSheetId="9" hidden="1">{"'Sheet1'!$L$16"}</definedName>
    <definedName name="_______LAN3" localSheetId="8" hidden="1">{"'Sheet1'!$L$16"}</definedName>
    <definedName name="_______LAN3" localSheetId="3" hidden="1">{"'Sheet1'!$L$16"}</definedName>
    <definedName name="_______LAN3" localSheetId="11" hidden="1">{"'Sheet1'!$L$16"}</definedName>
    <definedName name="_______LAN3" localSheetId="6" hidden="1">{"'Sheet1'!$L$16"}</definedName>
    <definedName name="_______LAN3" localSheetId="7" hidden="1">{"'Sheet1'!$L$16"}</definedName>
    <definedName name="_______LAN3" localSheetId="5" hidden="1">{"'Sheet1'!$L$16"}</definedName>
    <definedName name="_______LAN3" localSheetId="17" hidden="1">{"'Sheet1'!$L$16"}</definedName>
    <definedName name="_______LAN3" localSheetId="10" hidden="1">{"'Sheet1'!$L$16"}</definedName>
    <definedName name="_______LAN3" localSheetId="13" hidden="1">{"'Sheet1'!$L$16"}</definedName>
    <definedName name="_______LAN3" localSheetId="12" hidden="1">{"'Sheet1'!$L$16"}</definedName>
    <definedName name="_______LAN3" hidden="1">{"'Sheet1'!$L$16"}</definedName>
    <definedName name="_______TM2" localSheetId="22" hidden="1">{"'Sheet1'!$L$16"}</definedName>
    <definedName name="_______TM2" localSheetId="15" hidden="1">{"'Sheet1'!$L$16"}</definedName>
    <definedName name="_______TM2" localSheetId="1" hidden="1">{"'Sheet1'!$L$16"}</definedName>
    <definedName name="_______TM2" localSheetId="2" hidden="1">{"'Sheet1'!$L$16"}</definedName>
    <definedName name="_______TM2" localSheetId="16" hidden="1">{"'Sheet1'!$L$16"}</definedName>
    <definedName name="_______TM2" localSheetId="4" hidden="1">{"'Sheet1'!$L$16"}</definedName>
    <definedName name="_______TM2" localSheetId="23" hidden="1">{"'Sheet1'!$L$16"}</definedName>
    <definedName name="_______TM2" localSheetId="14" hidden="1">{"'Sheet1'!$L$16"}</definedName>
    <definedName name="_______TM2" localSheetId="9" hidden="1">{"'Sheet1'!$L$16"}</definedName>
    <definedName name="_______TM2" localSheetId="8" hidden="1">{"'Sheet1'!$L$16"}</definedName>
    <definedName name="_______TM2" localSheetId="3" hidden="1">{"'Sheet1'!$L$16"}</definedName>
    <definedName name="_______TM2" localSheetId="11" hidden="1">{"'Sheet1'!$L$16"}</definedName>
    <definedName name="_______TM2" localSheetId="6" hidden="1">{"'Sheet1'!$L$16"}</definedName>
    <definedName name="_______TM2" localSheetId="7" hidden="1">{"'Sheet1'!$L$16"}</definedName>
    <definedName name="_______TM2" localSheetId="5" hidden="1">{"'Sheet1'!$L$16"}</definedName>
    <definedName name="_______TM2" localSheetId="17" hidden="1">{"'Sheet1'!$L$16"}</definedName>
    <definedName name="_______TM2" localSheetId="10" hidden="1">{"'Sheet1'!$L$16"}</definedName>
    <definedName name="_______TM2" localSheetId="13" hidden="1">{"'Sheet1'!$L$16"}</definedName>
    <definedName name="_______TM2" localSheetId="12" hidden="1">{"'Sheet1'!$L$16"}</definedName>
    <definedName name="_______TM2" hidden="1">{"'Sheet1'!$L$16"}</definedName>
    <definedName name="_______tt3" localSheetId="22" hidden="1">{"'Sheet1'!$L$16"}</definedName>
    <definedName name="_______tt3" localSheetId="15" hidden="1">{"'Sheet1'!$L$16"}</definedName>
    <definedName name="_______tt3" localSheetId="1" hidden="1">{"'Sheet1'!$L$16"}</definedName>
    <definedName name="_______tt3" localSheetId="2" hidden="1">{"'Sheet1'!$L$16"}</definedName>
    <definedName name="_______tt3" localSheetId="16" hidden="1">{"'Sheet1'!$L$16"}</definedName>
    <definedName name="_______tt3" localSheetId="4" hidden="1">{"'Sheet1'!$L$16"}</definedName>
    <definedName name="_______tt3" localSheetId="23" hidden="1">{"'Sheet1'!$L$16"}</definedName>
    <definedName name="_______tt3" localSheetId="14" hidden="1">{"'Sheet1'!$L$16"}</definedName>
    <definedName name="_______tt3" localSheetId="9" hidden="1">{"'Sheet1'!$L$16"}</definedName>
    <definedName name="_______tt3" localSheetId="8" hidden="1">{"'Sheet1'!$L$16"}</definedName>
    <definedName name="_______tt3" localSheetId="3" hidden="1">{"'Sheet1'!$L$16"}</definedName>
    <definedName name="_______tt3" localSheetId="11" hidden="1">{"'Sheet1'!$L$16"}</definedName>
    <definedName name="_______tt3" localSheetId="6" hidden="1">{"'Sheet1'!$L$16"}</definedName>
    <definedName name="_______tt3" localSheetId="7" hidden="1">{"'Sheet1'!$L$16"}</definedName>
    <definedName name="_______tt3" localSheetId="5" hidden="1">{"'Sheet1'!$L$16"}</definedName>
    <definedName name="_______tt3" localSheetId="17" hidden="1">{"'Sheet1'!$L$16"}</definedName>
    <definedName name="_______tt3" localSheetId="10" hidden="1">{"'Sheet1'!$L$16"}</definedName>
    <definedName name="_______tt3" localSheetId="13" hidden="1">{"'Sheet1'!$L$16"}</definedName>
    <definedName name="_______tt3" localSheetId="12" hidden="1">{"'Sheet1'!$L$16"}</definedName>
    <definedName name="_______tt3" hidden="1">{"'Sheet1'!$L$16"}</definedName>
    <definedName name="______a11" localSheetId="22" hidden="1">{"'장비'!$A$3:$M$12"}</definedName>
    <definedName name="______a11" hidden="1">{"'장비'!$A$3:$M$12"}</definedName>
    <definedName name="______a129" localSheetId="22" hidden="1">{"Offgrid",#N/A,FALSE,"OFFGRID";"Region",#N/A,FALSE,"REGION";"Offgrid -2",#N/A,FALSE,"OFFGRID";"WTP",#N/A,FALSE,"WTP";"WTP -2",#N/A,FALSE,"WTP";"Project",#N/A,FALSE,"PROJECT";"Summary -2",#N/A,FALSE,"SUMMARY"}</definedName>
    <definedName name="______a129" localSheetId="15" hidden="1">{"Offgrid",#N/A,FALSE,"OFFGRID";"Region",#N/A,FALSE,"REGION";"Offgrid -2",#N/A,FALSE,"OFFGRID";"WTP",#N/A,FALSE,"WTP";"WTP -2",#N/A,FALSE,"WTP";"Project",#N/A,FALSE,"PROJECT";"Summary -2",#N/A,FALSE,"SUMMARY"}</definedName>
    <definedName name="______a129" localSheetId="1" hidden="1">{"Offgrid",#N/A,FALSE,"OFFGRID";"Region",#N/A,FALSE,"REGION";"Offgrid -2",#N/A,FALSE,"OFFGRID";"WTP",#N/A,FALSE,"WTP";"WTP -2",#N/A,FALSE,"WTP";"Project",#N/A,FALSE,"PROJECT";"Summary -2",#N/A,FALSE,"SUMMARY"}</definedName>
    <definedName name="______a129" localSheetId="2" hidden="1">{"Offgrid",#N/A,FALSE,"OFFGRID";"Region",#N/A,FALSE,"REGION";"Offgrid -2",#N/A,FALSE,"OFFGRID";"WTP",#N/A,FALSE,"WTP";"WTP -2",#N/A,FALSE,"WTP";"Project",#N/A,FALSE,"PROJECT";"Summary -2",#N/A,FALSE,"SUMMARY"}</definedName>
    <definedName name="______a129" localSheetId="16" hidden="1">{"Offgrid",#N/A,FALSE,"OFFGRID";"Region",#N/A,FALSE,"REGION";"Offgrid -2",#N/A,FALSE,"OFFGRID";"WTP",#N/A,FALSE,"WTP";"WTP -2",#N/A,FALSE,"WTP";"Project",#N/A,FALSE,"PROJECT";"Summary -2",#N/A,FALSE,"SUMMARY"}</definedName>
    <definedName name="______a129" localSheetId="4" hidden="1">{"Offgrid",#N/A,FALSE,"OFFGRID";"Region",#N/A,FALSE,"REGION";"Offgrid -2",#N/A,FALSE,"OFFGRID";"WTP",#N/A,FALSE,"WTP";"WTP -2",#N/A,FALSE,"WTP";"Project",#N/A,FALSE,"PROJECT";"Summary -2",#N/A,FALSE,"SUMMARY"}</definedName>
    <definedName name="______a129" localSheetId="23" hidden="1">{"Offgrid",#N/A,FALSE,"OFFGRID";"Region",#N/A,FALSE,"REGION";"Offgrid -2",#N/A,FALSE,"OFFGRID";"WTP",#N/A,FALSE,"WTP";"WTP -2",#N/A,FALSE,"WTP";"Project",#N/A,FALSE,"PROJECT";"Summary -2",#N/A,FALSE,"SUMMARY"}</definedName>
    <definedName name="______a129" localSheetId="14" hidden="1">{"Offgrid",#N/A,FALSE,"OFFGRID";"Region",#N/A,FALSE,"REGION";"Offgrid -2",#N/A,FALSE,"OFFGRID";"WTP",#N/A,FALSE,"WTP";"WTP -2",#N/A,FALSE,"WTP";"Project",#N/A,FALSE,"PROJECT";"Summary -2",#N/A,FALSE,"SUMMARY"}</definedName>
    <definedName name="______a129" localSheetId="9" hidden="1">{"Offgrid",#N/A,FALSE,"OFFGRID";"Region",#N/A,FALSE,"REGION";"Offgrid -2",#N/A,FALSE,"OFFGRID";"WTP",#N/A,FALSE,"WTP";"WTP -2",#N/A,FALSE,"WTP";"Project",#N/A,FALSE,"PROJECT";"Summary -2",#N/A,FALSE,"SUMMARY"}</definedName>
    <definedName name="______a129" localSheetId="8" hidden="1">{"Offgrid",#N/A,FALSE,"OFFGRID";"Region",#N/A,FALSE,"REGION";"Offgrid -2",#N/A,FALSE,"OFFGRID";"WTP",#N/A,FALSE,"WTP";"WTP -2",#N/A,FALSE,"WTP";"Project",#N/A,FALSE,"PROJECT";"Summary -2",#N/A,FALSE,"SUMMARY"}</definedName>
    <definedName name="______a129" localSheetId="3" hidden="1">{"Offgrid",#N/A,FALSE,"OFFGRID";"Region",#N/A,FALSE,"REGION";"Offgrid -2",#N/A,FALSE,"OFFGRID";"WTP",#N/A,FALSE,"WTP";"WTP -2",#N/A,FALSE,"WTP";"Project",#N/A,FALSE,"PROJECT";"Summary -2",#N/A,FALSE,"SUMMARY"}</definedName>
    <definedName name="______a129" localSheetId="11" hidden="1">{"Offgrid",#N/A,FALSE,"OFFGRID";"Region",#N/A,FALSE,"REGION";"Offgrid -2",#N/A,FALSE,"OFFGRID";"WTP",#N/A,FALSE,"WTP";"WTP -2",#N/A,FALSE,"WTP";"Project",#N/A,FALSE,"PROJECT";"Summary -2",#N/A,FALSE,"SUMMARY"}</definedName>
    <definedName name="______a129" localSheetId="6" hidden="1">{"Offgrid",#N/A,FALSE,"OFFGRID";"Region",#N/A,FALSE,"REGION";"Offgrid -2",#N/A,FALSE,"OFFGRID";"WTP",#N/A,FALSE,"WTP";"WTP -2",#N/A,FALSE,"WTP";"Project",#N/A,FALSE,"PROJECT";"Summary -2",#N/A,FALSE,"SUMMARY"}</definedName>
    <definedName name="______a129" localSheetId="7" hidden="1">{"Offgrid",#N/A,FALSE,"OFFGRID";"Region",#N/A,FALSE,"REGION";"Offgrid -2",#N/A,FALSE,"OFFGRID";"WTP",#N/A,FALSE,"WTP";"WTP -2",#N/A,FALSE,"WTP";"Project",#N/A,FALSE,"PROJECT";"Summary -2",#N/A,FALSE,"SUMMARY"}</definedName>
    <definedName name="______a129" localSheetId="5" hidden="1">{"Offgrid",#N/A,FALSE,"OFFGRID";"Region",#N/A,FALSE,"REGION";"Offgrid -2",#N/A,FALSE,"OFFGRID";"WTP",#N/A,FALSE,"WTP";"WTP -2",#N/A,FALSE,"WTP";"Project",#N/A,FALSE,"PROJECT";"Summary -2",#N/A,FALSE,"SUMMARY"}</definedName>
    <definedName name="______a129" localSheetId="17" hidden="1">{"Offgrid",#N/A,FALSE,"OFFGRID";"Region",#N/A,FALSE,"REGION";"Offgrid -2",#N/A,FALSE,"OFFGRID";"WTP",#N/A,FALSE,"WTP";"WTP -2",#N/A,FALSE,"WTP";"Project",#N/A,FALSE,"PROJECT";"Summary -2",#N/A,FALSE,"SUMMARY"}</definedName>
    <definedName name="______a129" localSheetId="10" hidden="1">{"Offgrid",#N/A,FALSE,"OFFGRID";"Region",#N/A,FALSE,"REGION";"Offgrid -2",#N/A,FALSE,"OFFGRID";"WTP",#N/A,FALSE,"WTP";"WTP -2",#N/A,FALSE,"WTP";"Project",#N/A,FALSE,"PROJECT";"Summary -2",#N/A,FALSE,"SUMMARY"}</definedName>
    <definedName name="______a129" localSheetId="13" hidden="1">{"Offgrid",#N/A,FALSE,"OFFGRID";"Region",#N/A,FALSE,"REGION";"Offgrid -2",#N/A,FALSE,"OFFGRID";"WTP",#N/A,FALSE,"WTP";"WTP -2",#N/A,FALSE,"WTP";"Project",#N/A,FALSE,"PROJECT";"Summary -2",#N/A,FALSE,"SUMMARY"}</definedName>
    <definedName name="______a129" localSheetId="12" hidden="1">{"Offgrid",#N/A,FALSE,"OFFGRID";"Region",#N/A,FALSE,"REGION";"Offgrid -2",#N/A,FALSE,"OFFGRID";"WTP",#N/A,FALSE,"WTP";"WTP -2",#N/A,FALSE,"WTP";"Project",#N/A,FALSE,"PROJECT";"Summary -2",#N/A,FALSE,"SUMMARY"}</definedName>
    <definedName name="______a129" hidden="1">{"Offgrid",#N/A,FALSE,"OFFGRID";"Region",#N/A,FALSE,"REGION";"Offgrid -2",#N/A,FALSE,"OFFGRID";"WTP",#N/A,FALSE,"WTP";"WTP -2",#N/A,FALSE,"WTP";"Project",#N/A,FALSE,"PROJECT";"Summary -2",#N/A,FALSE,"SUMMARY"}</definedName>
    <definedName name="______a130" localSheetId="22" hidden="1">{"Offgrid",#N/A,FALSE,"OFFGRID";"Region",#N/A,FALSE,"REGION";"Offgrid -2",#N/A,FALSE,"OFFGRID";"WTP",#N/A,FALSE,"WTP";"WTP -2",#N/A,FALSE,"WTP";"Project",#N/A,FALSE,"PROJECT";"Summary -2",#N/A,FALSE,"SUMMARY"}</definedName>
    <definedName name="______a130" localSheetId="15" hidden="1">{"Offgrid",#N/A,FALSE,"OFFGRID";"Region",#N/A,FALSE,"REGION";"Offgrid -2",#N/A,FALSE,"OFFGRID";"WTP",#N/A,FALSE,"WTP";"WTP -2",#N/A,FALSE,"WTP";"Project",#N/A,FALSE,"PROJECT";"Summary -2",#N/A,FALSE,"SUMMARY"}</definedName>
    <definedName name="______a130" localSheetId="1" hidden="1">{"Offgrid",#N/A,FALSE,"OFFGRID";"Region",#N/A,FALSE,"REGION";"Offgrid -2",#N/A,FALSE,"OFFGRID";"WTP",#N/A,FALSE,"WTP";"WTP -2",#N/A,FALSE,"WTP";"Project",#N/A,FALSE,"PROJECT";"Summary -2",#N/A,FALSE,"SUMMARY"}</definedName>
    <definedName name="______a130" localSheetId="2" hidden="1">{"Offgrid",#N/A,FALSE,"OFFGRID";"Region",#N/A,FALSE,"REGION";"Offgrid -2",#N/A,FALSE,"OFFGRID";"WTP",#N/A,FALSE,"WTP";"WTP -2",#N/A,FALSE,"WTP";"Project",#N/A,FALSE,"PROJECT";"Summary -2",#N/A,FALSE,"SUMMARY"}</definedName>
    <definedName name="______a130" localSheetId="16" hidden="1">{"Offgrid",#N/A,FALSE,"OFFGRID";"Region",#N/A,FALSE,"REGION";"Offgrid -2",#N/A,FALSE,"OFFGRID";"WTP",#N/A,FALSE,"WTP";"WTP -2",#N/A,FALSE,"WTP";"Project",#N/A,FALSE,"PROJECT";"Summary -2",#N/A,FALSE,"SUMMARY"}</definedName>
    <definedName name="______a130" localSheetId="4" hidden="1">{"Offgrid",#N/A,FALSE,"OFFGRID";"Region",#N/A,FALSE,"REGION";"Offgrid -2",#N/A,FALSE,"OFFGRID";"WTP",#N/A,FALSE,"WTP";"WTP -2",#N/A,FALSE,"WTP";"Project",#N/A,FALSE,"PROJECT";"Summary -2",#N/A,FALSE,"SUMMARY"}</definedName>
    <definedName name="______a130" localSheetId="23" hidden="1">{"Offgrid",#N/A,FALSE,"OFFGRID";"Region",#N/A,FALSE,"REGION";"Offgrid -2",#N/A,FALSE,"OFFGRID";"WTP",#N/A,FALSE,"WTP";"WTP -2",#N/A,FALSE,"WTP";"Project",#N/A,FALSE,"PROJECT";"Summary -2",#N/A,FALSE,"SUMMARY"}</definedName>
    <definedName name="______a130" localSheetId="14" hidden="1">{"Offgrid",#N/A,FALSE,"OFFGRID";"Region",#N/A,FALSE,"REGION";"Offgrid -2",#N/A,FALSE,"OFFGRID";"WTP",#N/A,FALSE,"WTP";"WTP -2",#N/A,FALSE,"WTP";"Project",#N/A,FALSE,"PROJECT";"Summary -2",#N/A,FALSE,"SUMMARY"}</definedName>
    <definedName name="______a130" localSheetId="9" hidden="1">{"Offgrid",#N/A,FALSE,"OFFGRID";"Region",#N/A,FALSE,"REGION";"Offgrid -2",#N/A,FALSE,"OFFGRID";"WTP",#N/A,FALSE,"WTP";"WTP -2",#N/A,FALSE,"WTP";"Project",#N/A,FALSE,"PROJECT";"Summary -2",#N/A,FALSE,"SUMMARY"}</definedName>
    <definedName name="______a130" localSheetId="8" hidden="1">{"Offgrid",#N/A,FALSE,"OFFGRID";"Region",#N/A,FALSE,"REGION";"Offgrid -2",#N/A,FALSE,"OFFGRID";"WTP",#N/A,FALSE,"WTP";"WTP -2",#N/A,FALSE,"WTP";"Project",#N/A,FALSE,"PROJECT";"Summary -2",#N/A,FALSE,"SUMMARY"}</definedName>
    <definedName name="______a130" localSheetId="3" hidden="1">{"Offgrid",#N/A,FALSE,"OFFGRID";"Region",#N/A,FALSE,"REGION";"Offgrid -2",#N/A,FALSE,"OFFGRID";"WTP",#N/A,FALSE,"WTP";"WTP -2",#N/A,FALSE,"WTP";"Project",#N/A,FALSE,"PROJECT";"Summary -2",#N/A,FALSE,"SUMMARY"}</definedName>
    <definedName name="______a130" localSheetId="11" hidden="1">{"Offgrid",#N/A,FALSE,"OFFGRID";"Region",#N/A,FALSE,"REGION";"Offgrid -2",#N/A,FALSE,"OFFGRID";"WTP",#N/A,FALSE,"WTP";"WTP -2",#N/A,FALSE,"WTP";"Project",#N/A,FALSE,"PROJECT";"Summary -2",#N/A,FALSE,"SUMMARY"}</definedName>
    <definedName name="______a130" localSheetId="6" hidden="1">{"Offgrid",#N/A,FALSE,"OFFGRID";"Region",#N/A,FALSE,"REGION";"Offgrid -2",#N/A,FALSE,"OFFGRID";"WTP",#N/A,FALSE,"WTP";"WTP -2",#N/A,FALSE,"WTP";"Project",#N/A,FALSE,"PROJECT";"Summary -2",#N/A,FALSE,"SUMMARY"}</definedName>
    <definedName name="______a130" localSheetId="7" hidden="1">{"Offgrid",#N/A,FALSE,"OFFGRID";"Region",#N/A,FALSE,"REGION";"Offgrid -2",#N/A,FALSE,"OFFGRID";"WTP",#N/A,FALSE,"WTP";"WTP -2",#N/A,FALSE,"WTP";"Project",#N/A,FALSE,"PROJECT";"Summary -2",#N/A,FALSE,"SUMMARY"}</definedName>
    <definedName name="______a130" localSheetId="5" hidden="1">{"Offgrid",#N/A,FALSE,"OFFGRID";"Region",#N/A,FALSE,"REGION";"Offgrid -2",#N/A,FALSE,"OFFGRID";"WTP",#N/A,FALSE,"WTP";"WTP -2",#N/A,FALSE,"WTP";"Project",#N/A,FALSE,"PROJECT";"Summary -2",#N/A,FALSE,"SUMMARY"}</definedName>
    <definedName name="______a130" localSheetId="17" hidden="1">{"Offgrid",#N/A,FALSE,"OFFGRID";"Region",#N/A,FALSE,"REGION";"Offgrid -2",#N/A,FALSE,"OFFGRID";"WTP",#N/A,FALSE,"WTP";"WTP -2",#N/A,FALSE,"WTP";"Project",#N/A,FALSE,"PROJECT";"Summary -2",#N/A,FALSE,"SUMMARY"}</definedName>
    <definedName name="______a130" localSheetId="10" hidden="1">{"Offgrid",#N/A,FALSE,"OFFGRID";"Region",#N/A,FALSE,"REGION";"Offgrid -2",#N/A,FALSE,"OFFGRID";"WTP",#N/A,FALSE,"WTP";"WTP -2",#N/A,FALSE,"WTP";"Project",#N/A,FALSE,"PROJECT";"Summary -2",#N/A,FALSE,"SUMMARY"}</definedName>
    <definedName name="______a130" localSheetId="13" hidden="1">{"Offgrid",#N/A,FALSE,"OFFGRID";"Region",#N/A,FALSE,"REGION";"Offgrid -2",#N/A,FALSE,"OFFGRID";"WTP",#N/A,FALSE,"WTP";"WTP -2",#N/A,FALSE,"WTP";"Project",#N/A,FALSE,"PROJECT";"Summary -2",#N/A,FALSE,"SUMMARY"}</definedName>
    <definedName name="______a130" localSheetId="12"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Bm2" localSheetId="22" hidden="1">{"'Sheet1'!$L$16"}</definedName>
    <definedName name="______Bm2" localSheetId="15" hidden="1">{"'Sheet1'!$L$16"}</definedName>
    <definedName name="______Bm2" localSheetId="1" hidden="1">{"'Sheet1'!$L$16"}</definedName>
    <definedName name="______Bm2" localSheetId="2" hidden="1">{"'Sheet1'!$L$16"}</definedName>
    <definedName name="______Bm2" localSheetId="16" hidden="1">{"'Sheet1'!$L$16"}</definedName>
    <definedName name="______Bm2" localSheetId="4" hidden="1">{"'Sheet1'!$L$16"}</definedName>
    <definedName name="______Bm2" localSheetId="23" hidden="1">{"'Sheet1'!$L$16"}</definedName>
    <definedName name="______Bm2" localSheetId="14" hidden="1">{"'Sheet1'!$L$16"}</definedName>
    <definedName name="______Bm2" localSheetId="9" hidden="1">{"'Sheet1'!$L$16"}</definedName>
    <definedName name="______Bm2" localSheetId="8" hidden="1">{"'Sheet1'!$L$16"}</definedName>
    <definedName name="______Bm2" localSheetId="3" hidden="1">{"'Sheet1'!$L$16"}</definedName>
    <definedName name="______Bm2" localSheetId="11" hidden="1">{"'Sheet1'!$L$16"}</definedName>
    <definedName name="______Bm2" localSheetId="6" hidden="1">{"'Sheet1'!$L$16"}</definedName>
    <definedName name="______Bm2" localSheetId="7" hidden="1">{"'Sheet1'!$L$16"}</definedName>
    <definedName name="______Bm2" localSheetId="5" hidden="1">{"'Sheet1'!$L$16"}</definedName>
    <definedName name="______Bm2" localSheetId="17" hidden="1">{"'Sheet1'!$L$16"}</definedName>
    <definedName name="______Bm2" localSheetId="10" hidden="1">{"'Sheet1'!$L$16"}</definedName>
    <definedName name="______Bm2" localSheetId="13" hidden="1">{"'Sheet1'!$L$16"}</definedName>
    <definedName name="______Bm2" localSheetId="12" hidden="1">{"'Sheet1'!$L$16"}</definedName>
    <definedName name="______Bm2" hidden="1">{"'Sheet1'!$L$16"}</definedName>
    <definedName name="______CP31" localSheetId="22" hidden="1">{"'Sheet1'!$L$16"}</definedName>
    <definedName name="______CP31" localSheetId="15" hidden="1">{"'Sheet1'!$L$16"}</definedName>
    <definedName name="______CP31" localSheetId="1" hidden="1">{"'Sheet1'!$L$16"}</definedName>
    <definedName name="______CP31" localSheetId="2" hidden="1">{"'Sheet1'!$L$16"}</definedName>
    <definedName name="______CP31" localSheetId="16" hidden="1">{"'Sheet1'!$L$16"}</definedName>
    <definedName name="______CP31" localSheetId="4" hidden="1">{"'Sheet1'!$L$16"}</definedName>
    <definedName name="______CP31" localSheetId="23" hidden="1">{"'Sheet1'!$L$16"}</definedName>
    <definedName name="______CP31" localSheetId="14" hidden="1">{"'Sheet1'!$L$16"}</definedName>
    <definedName name="______CP31" localSheetId="9" hidden="1">{"'Sheet1'!$L$16"}</definedName>
    <definedName name="______CP31" localSheetId="8" hidden="1">{"'Sheet1'!$L$16"}</definedName>
    <definedName name="______CP31" localSheetId="3" hidden="1">{"'Sheet1'!$L$16"}</definedName>
    <definedName name="______CP31" localSheetId="11" hidden="1">{"'Sheet1'!$L$16"}</definedName>
    <definedName name="______CP31" localSheetId="6" hidden="1">{"'Sheet1'!$L$16"}</definedName>
    <definedName name="______CP31" localSheetId="7" hidden="1">{"'Sheet1'!$L$16"}</definedName>
    <definedName name="______CP31" localSheetId="5" hidden="1">{"'Sheet1'!$L$16"}</definedName>
    <definedName name="______CP31" localSheetId="17" hidden="1">{"'Sheet1'!$L$16"}</definedName>
    <definedName name="______CP31" localSheetId="10" hidden="1">{"'Sheet1'!$L$16"}</definedName>
    <definedName name="______CP31" localSheetId="13" hidden="1">{"'Sheet1'!$L$16"}</definedName>
    <definedName name="______CP31" localSheetId="12" hidden="1">{"'Sheet1'!$L$16"}</definedName>
    <definedName name="______CP31" hidden="1">{"'Sheet1'!$L$16"}</definedName>
    <definedName name="______F3">#REF!</definedName>
    <definedName name="______fsf2" localSheetId="22" hidden="1">{#N/A,#N/A,TRUE,"Mhr_Sum"}</definedName>
    <definedName name="______fsf2" hidden="1">{#N/A,#N/A,TRUE,"Mhr_Sum"}</definedName>
    <definedName name="______Goi8" localSheetId="22" hidden="1">{"'Sheet1'!$L$16"}</definedName>
    <definedName name="______Goi8" localSheetId="15" hidden="1">{"'Sheet1'!$L$16"}</definedName>
    <definedName name="______Goi8" localSheetId="1" hidden="1">{"'Sheet1'!$L$16"}</definedName>
    <definedName name="______Goi8" localSheetId="2" hidden="1">{"'Sheet1'!$L$16"}</definedName>
    <definedName name="______Goi8" localSheetId="16" hidden="1">{"'Sheet1'!$L$16"}</definedName>
    <definedName name="______Goi8" localSheetId="4" hidden="1">{"'Sheet1'!$L$16"}</definedName>
    <definedName name="______Goi8" localSheetId="23" hidden="1">{"'Sheet1'!$L$16"}</definedName>
    <definedName name="______Goi8" localSheetId="14" hidden="1">{"'Sheet1'!$L$16"}</definedName>
    <definedName name="______Goi8" localSheetId="9" hidden="1">{"'Sheet1'!$L$16"}</definedName>
    <definedName name="______Goi8" localSheetId="8" hidden="1">{"'Sheet1'!$L$16"}</definedName>
    <definedName name="______Goi8" localSheetId="3" hidden="1">{"'Sheet1'!$L$16"}</definedName>
    <definedName name="______Goi8" localSheetId="11" hidden="1">{"'Sheet1'!$L$16"}</definedName>
    <definedName name="______Goi8" localSheetId="6" hidden="1">{"'Sheet1'!$L$16"}</definedName>
    <definedName name="______Goi8" localSheetId="7" hidden="1">{"'Sheet1'!$L$16"}</definedName>
    <definedName name="______Goi8" localSheetId="5" hidden="1">{"'Sheet1'!$L$16"}</definedName>
    <definedName name="______Goi8" localSheetId="17" hidden="1">{"'Sheet1'!$L$16"}</definedName>
    <definedName name="______Goi8" localSheetId="10" hidden="1">{"'Sheet1'!$L$16"}</definedName>
    <definedName name="______Goi8" localSheetId="13" hidden="1">{"'Sheet1'!$L$16"}</definedName>
    <definedName name="______Goi8" localSheetId="12" hidden="1">{"'Sheet1'!$L$16"}</definedName>
    <definedName name="______Goi8" hidden="1">{"'Sheet1'!$L$16"}</definedName>
    <definedName name="______H1" localSheetId="22" hidden="1">{#N/A,#N/A,TRUE,"Mhr_Sum"}</definedName>
    <definedName name="______H1" hidden="1">{#N/A,#N/A,TRUE,"Mhr_Sum"}</definedName>
    <definedName name="______H3" localSheetId="22" hidden="1">{"'장비'!$A$3:$M$12"}</definedName>
    <definedName name="______H3" hidden="1">{"'장비'!$A$3:$M$12"}</definedName>
    <definedName name="______H4" localSheetId="22" hidden="1">{#N/A,#N/A,TRUE,"Mhr_Sum"}</definedName>
    <definedName name="______H4" hidden="1">{#N/A,#N/A,TRUE,"Mhr_Sum"}</definedName>
    <definedName name="______HE09">#REF!</definedName>
    <definedName name="______Lan1" localSheetId="22" hidden="1">{"'Sheet1'!$L$16"}</definedName>
    <definedName name="______Lan1" localSheetId="15" hidden="1">{"'Sheet1'!$L$16"}</definedName>
    <definedName name="______Lan1" localSheetId="1" hidden="1">{"'Sheet1'!$L$16"}</definedName>
    <definedName name="______Lan1" localSheetId="2" hidden="1">{"'Sheet1'!$L$16"}</definedName>
    <definedName name="______Lan1" localSheetId="16" hidden="1">{"'Sheet1'!$L$16"}</definedName>
    <definedName name="______Lan1" localSheetId="4" hidden="1">{"'Sheet1'!$L$16"}</definedName>
    <definedName name="______Lan1" localSheetId="23" hidden="1">{"'Sheet1'!$L$16"}</definedName>
    <definedName name="______Lan1" localSheetId="14" hidden="1">{"'Sheet1'!$L$16"}</definedName>
    <definedName name="______Lan1" localSheetId="9" hidden="1">{"'Sheet1'!$L$16"}</definedName>
    <definedName name="______Lan1" localSheetId="8" hidden="1">{"'Sheet1'!$L$16"}</definedName>
    <definedName name="______Lan1" localSheetId="3" hidden="1">{"'Sheet1'!$L$16"}</definedName>
    <definedName name="______Lan1" localSheetId="11" hidden="1">{"'Sheet1'!$L$16"}</definedName>
    <definedName name="______Lan1" localSheetId="6" hidden="1">{"'Sheet1'!$L$16"}</definedName>
    <definedName name="______Lan1" localSheetId="7" hidden="1">{"'Sheet1'!$L$16"}</definedName>
    <definedName name="______Lan1" localSheetId="5" hidden="1">{"'Sheet1'!$L$16"}</definedName>
    <definedName name="______Lan1" localSheetId="17" hidden="1">{"'Sheet1'!$L$16"}</definedName>
    <definedName name="______Lan1" localSheetId="10" hidden="1">{"'Sheet1'!$L$16"}</definedName>
    <definedName name="______Lan1" localSheetId="13" hidden="1">{"'Sheet1'!$L$16"}</definedName>
    <definedName name="______Lan1" localSheetId="12" hidden="1">{"'Sheet1'!$L$16"}</definedName>
    <definedName name="______Lan1" hidden="1">{"'Sheet1'!$L$16"}</definedName>
    <definedName name="______LAN3" localSheetId="22" hidden="1">{"'Sheet1'!$L$16"}</definedName>
    <definedName name="______LAN3" localSheetId="15" hidden="1">{"'Sheet1'!$L$16"}</definedName>
    <definedName name="______LAN3" localSheetId="1" hidden="1">{"'Sheet1'!$L$16"}</definedName>
    <definedName name="______LAN3" localSheetId="2" hidden="1">{"'Sheet1'!$L$16"}</definedName>
    <definedName name="______LAN3" localSheetId="16" hidden="1">{"'Sheet1'!$L$16"}</definedName>
    <definedName name="______LAN3" localSheetId="4" hidden="1">{"'Sheet1'!$L$16"}</definedName>
    <definedName name="______LAN3" localSheetId="23" hidden="1">{"'Sheet1'!$L$16"}</definedName>
    <definedName name="______LAN3" localSheetId="14" hidden="1">{"'Sheet1'!$L$16"}</definedName>
    <definedName name="______LAN3" localSheetId="9" hidden="1">{"'Sheet1'!$L$16"}</definedName>
    <definedName name="______LAN3" localSheetId="8" hidden="1">{"'Sheet1'!$L$16"}</definedName>
    <definedName name="______LAN3" localSheetId="3" hidden="1">{"'Sheet1'!$L$16"}</definedName>
    <definedName name="______LAN3" localSheetId="11" hidden="1">{"'Sheet1'!$L$16"}</definedName>
    <definedName name="______LAN3" localSheetId="6" hidden="1">{"'Sheet1'!$L$16"}</definedName>
    <definedName name="______LAN3" localSheetId="7" hidden="1">{"'Sheet1'!$L$16"}</definedName>
    <definedName name="______LAN3" localSheetId="5" hidden="1">{"'Sheet1'!$L$16"}</definedName>
    <definedName name="______LAN3" localSheetId="17" hidden="1">{"'Sheet1'!$L$16"}</definedName>
    <definedName name="______LAN3" localSheetId="10" hidden="1">{"'Sheet1'!$L$16"}</definedName>
    <definedName name="______LAN3" localSheetId="13" hidden="1">{"'Sheet1'!$L$16"}</definedName>
    <definedName name="______LAN3" localSheetId="12" hidden="1">{"'Sheet1'!$L$16"}</definedName>
    <definedName name="______LAN3" hidden="1">{"'Sheet1'!$L$16"}</definedName>
    <definedName name="______NCN15" localSheetId="22" hidden="1">{"'Sheet1'!$L$16"}</definedName>
    <definedName name="______NCN15" localSheetId="15" hidden="1">{"'Sheet1'!$L$16"}</definedName>
    <definedName name="______NCN15" localSheetId="1" hidden="1">{"'Sheet1'!$L$16"}</definedName>
    <definedName name="______NCN15" localSheetId="2" hidden="1">{"'Sheet1'!$L$16"}</definedName>
    <definedName name="______NCN15" localSheetId="16" hidden="1">{"'Sheet1'!$L$16"}</definedName>
    <definedName name="______NCN15" localSheetId="4" hidden="1">{"'Sheet1'!$L$16"}</definedName>
    <definedName name="______NCN15" localSheetId="23" hidden="1">{"'Sheet1'!$L$16"}</definedName>
    <definedName name="______NCN15" localSheetId="14" hidden="1">{"'Sheet1'!$L$16"}</definedName>
    <definedName name="______NCN15" localSheetId="9" hidden="1">{"'Sheet1'!$L$16"}</definedName>
    <definedName name="______NCN15" localSheetId="8" hidden="1">{"'Sheet1'!$L$16"}</definedName>
    <definedName name="______NCN15" localSheetId="3" hidden="1">{"'Sheet1'!$L$16"}</definedName>
    <definedName name="______NCN15" localSheetId="11" hidden="1">{"'Sheet1'!$L$16"}</definedName>
    <definedName name="______NCN15" localSheetId="6" hidden="1">{"'Sheet1'!$L$16"}</definedName>
    <definedName name="______NCN15" localSheetId="7" hidden="1">{"'Sheet1'!$L$16"}</definedName>
    <definedName name="______NCN15" localSheetId="5" hidden="1">{"'Sheet1'!$L$16"}</definedName>
    <definedName name="______NCN15" localSheetId="17" hidden="1">{"'Sheet1'!$L$16"}</definedName>
    <definedName name="______NCN15" localSheetId="10" hidden="1">{"'Sheet1'!$L$16"}</definedName>
    <definedName name="______NCN15" localSheetId="13" hidden="1">{"'Sheet1'!$L$16"}</definedName>
    <definedName name="______NCN15" localSheetId="12" hidden="1">{"'Sheet1'!$L$16"}</definedName>
    <definedName name="______NCN15" hidden="1">{"'Sheet1'!$L$16"}</definedName>
    <definedName name="______nin190">#REF!</definedName>
    <definedName name="______PA3" localSheetId="22" hidden="1">{"'Sheet1'!$L$16"}</definedName>
    <definedName name="______PA3" localSheetId="15" hidden="1">{"'Sheet1'!$L$16"}</definedName>
    <definedName name="______PA3" localSheetId="1" hidden="1">{"'Sheet1'!$L$16"}</definedName>
    <definedName name="______PA3" localSheetId="2" hidden="1">{"'Sheet1'!$L$16"}</definedName>
    <definedName name="______PA3" localSheetId="16" hidden="1">{"'Sheet1'!$L$16"}</definedName>
    <definedName name="______PA3" localSheetId="4" hidden="1">{"'Sheet1'!$L$16"}</definedName>
    <definedName name="______PA3" localSheetId="23" hidden="1">{"'Sheet1'!$L$16"}</definedName>
    <definedName name="______PA3" localSheetId="14" hidden="1">{"'Sheet1'!$L$16"}</definedName>
    <definedName name="______PA3" localSheetId="9" hidden="1">{"'Sheet1'!$L$16"}</definedName>
    <definedName name="______PA3" localSheetId="8" hidden="1">{"'Sheet1'!$L$16"}</definedName>
    <definedName name="______PA3" localSheetId="3" hidden="1">{"'Sheet1'!$L$16"}</definedName>
    <definedName name="______PA3" localSheetId="11" hidden="1">{"'Sheet1'!$L$16"}</definedName>
    <definedName name="______PA3" localSheetId="6" hidden="1">{"'Sheet1'!$L$16"}</definedName>
    <definedName name="______PA3" localSheetId="7" hidden="1">{"'Sheet1'!$L$16"}</definedName>
    <definedName name="______PA3" localSheetId="5" hidden="1">{"'Sheet1'!$L$16"}</definedName>
    <definedName name="______PA3" localSheetId="17" hidden="1">{"'Sheet1'!$L$16"}</definedName>
    <definedName name="______PA3" localSheetId="10" hidden="1">{"'Sheet1'!$L$16"}</definedName>
    <definedName name="______PA3" localSheetId="13" hidden="1">{"'Sheet1'!$L$16"}</definedName>
    <definedName name="______PA3" localSheetId="12" hidden="1">{"'Sheet1'!$L$16"}</definedName>
    <definedName name="______PA3" hidden="1">{"'Sheet1'!$L$16"}</definedName>
    <definedName name="______TH20004" localSheetId="22" hidden="1">{"'Sheet1'!$L$16"}</definedName>
    <definedName name="______TH20004" localSheetId="15" hidden="1">{"'Sheet1'!$L$16"}</definedName>
    <definedName name="______TH20004" localSheetId="1" hidden="1">{"'Sheet1'!$L$16"}</definedName>
    <definedName name="______TH20004" localSheetId="2" hidden="1">{"'Sheet1'!$L$16"}</definedName>
    <definedName name="______TH20004" localSheetId="16" hidden="1">{"'Sheet1'!$L$16"}</definedName>
    <definedName name="______TH20004" localSheetId="4" hidden="1">{"'Sheet1'!$L$16"}</definedName>
    <definedName name="______TH20004" localSheetId="23" hidden="1">{"'Sheet1'!$L$16"}</definedName>
    <definedName name="______TH20004" localSheetId="14" hidden="1">{"'Sheet1'!$L$16"}</definedName>
    <definedName name="______TH20004" localSheetId="9" hidden="1">{"'Sheet1'!$L$16"}</definedName>
    <definedName name="______TH20004" localSheetId="8" hidden="1">{"'Sheet1'!$L$16"}</definedName>
    <definedName name="______TH20004" localSheetId="3" hidden="1">{"'Sheet1'!$L$16"}</definedName>
    <definedName name="______TH20004" localSheetId="11" hidden="1">{"'Sheet1'!$L$16"}</definedName>
    <definedName name="______TH20004" localSheetId="6" hidden="1">{"'Sheet1'!$L$16"}</definedName>
    <definedName name="______TH20004" localSheetId="7" hidden="1">{"'Sheet1'!$L$16"}</definedName>
    <definedName name="______TH20004" localSheetId="5" hidden="1">{"'Sheet1'!$L$16"}</definedName>
    <definedName name="______TH20004" localSheetId="17" hidden="1">{"'Sheet1'!$L$16"}</definedName>
    <definedName name="______TH20004" localSheetId="10" hidden="1">{"'Sheet1'!$L$16"}</definedName>
    <definedName name="______TH20004" localSheetId="13" hidden="1">{"'Sheet1'!$L$16"}</definedName>
    <definedName name="______TH20004" localSheetId="12" hidden="1">{"'Sheet1'!$L$16"}</definedName>
    <definedName name="______TH20004" hidden="1">{"'Sheet1'!$L$16"}</definedName>
    <definedName name="_____a129" localSheetId="22" hidden="1">{"Offgrid",#N/A,FALSE,"OFFGRID";"Region",#N/A,FALSE,"REGION";"Offgrid -2",#N/A,FALSE,"OFFGRID";"WTP",#N/A,FALSE,"WTP";"WTP -2",#N/A,FALSE,"WTP";"Project",#N/A,FALSE,"PROJECT";"Summary -2",#N/A,FALSE,"SUMMARY"}</definedName>
    <definedName name="_____a129" localSheetId="15" hidden="1">{"Offgrid",#N/A,FALSE,"OFFGRID";"Region",#N/A,FALSE,"REGION";"Offgrid -2",#N/A,FALSE,"OFFGRID";"WTP",#N/A,FALSE,"WTP";"WTP -2",#N/A,FALSE,"WTP";"Project",#N/A,FALSE,"PROJECT";"Summary -2",#N/A,FALSE,"SUMMARY"}</definedName>
    <definedName name="_____a129" localSheetId="1" hidden="1">{"Offgrid",#N/A,FALSE,"OFFGRID";"Region",#N/A,FALSE,"REGION";"Offgrid -2",#N/A,FALSE,"OFFGRID";"WTP",#N/A,FALSE,"WTP";"WTP -2",#N/A,FALSE,"WTP";"Project",#N/A,FALSE,"PROJECT";"Summary -2",#N/A,FALSE,"SUMMARY"}</definedName>
    <definedName name="_____a129" localSheetId="2" hidden="1">{"Offgrid",#N/A,FALSE,"OFFGRID";"Region",#N/A,FALSE,"REGION";"Offgrid -2",#N/A,FALSE,"OFFGRID";"WTP",#N/A,FALSE,"WTP";"WTP -2",#N/A,FALSE,"WTP";"Project",#N/A,FALSE,"PROJECT";"Summary -2",#N/A,FALSE,"SUMMARY"}</definedName>
    <definedName name="_____a129" localSheetId="16" hidden="1">{"Offgrid",#N/A,FALSE,"OFFGRID";"Region",#N/A,FALSE,"REGION";"Offgrid -2",#N/A,FALSE,"OFFGRID";"WTP",#N/A,FALSE,"WTP";"WTP -2",#N/A,FALSE,"WTP";"Project",#N/A,FALSE,"PROJECT";"Summary -2",#N/A,FALSE,"SUMMARY"}</definedName>
    <definedName name="_____a129" localSheetId="4" hidden="1">{"Offgrid",#N/A,FALSE,"OFFGRID";"Region",#N/A,FALSE,"REGION";"Offgrid -2",#N/A,FALSE,"OFFGRID";"WTP",#N/A,FALSE,"WTP";"WTP -2",#N/A,FALSE,"WTP";"Project",#N/A,FALSE,"PROJECT";"Summary -2",#N/A,FALSE,"SUMMARY"}</definedName>
    <definedName name="_____a129" localSheetId="23" hidden="1">{"Offgrid",#N/A,FALSE,"OFFGRID";"Region",#N/A,FALSE,"REGION";"Offgrid -2",#N/A,FALSE,"OFFGRID";"WTP",#N/A,FALSE,"WTP";"WTP -2",#N/A,FALSE,"WTP";"Project",#N/A,FALSE,"PROJECT";"Summary -2",#N/A,FALSE,"SUMMARY"}</definedName>
    <definedName name="_____a129" localSheetId="14" hidden="1">{"Offgrid",#N/A,FALSE,"OFFGRID";"Region",#N/A,FALSE,"REGION";"Offgrid -2",#N/A,FALSE,"OFFGRID";"WTP",#N/A,FALSE,"WTP";"WTP -2",#N/A,FALSE,"WTP";"Project",#N/A,FALSE,"PROJECT";"Summary -2",#N/A,FALSE,"SUMMARY"}</definedName>
    <definedName name="_____a129" localSheetId="9" hidden="1">{"Offgrid",#N/A,FALSE,"OFFGRID";"Region",#N/A,FALSE,"REGION";"Offgrid -2",#N/A,FALSE,"OFFGRID";"WTP",#N/A,FALSE,"WTP";"WTP -2",#N/A,FALSE,"WTP";"Project",#N/A,FALSE,"PROJECT";"Summary -2",#N/A,FALSE,"SUMMARY"}</definedName>
    <definedName name="_____a129" localSheetId="8" hidden="1">{"Offgrid",#N/A,FALSE,"OFFGRID";"Region",#N/A,FALSE,"REGION";"Offgrid -2",#N/A,FALSE,"OFFGRID";"WTP",#N/A,FALSE,"WTP";"WTP -2",#N/A,FALSE,"WTP";"Project",#N/A,FALSE,"PROJECT";"Summary -2",#N/A,FALSE,"SUMMARY"}</definedName>
    <definedName name="_____a129" localSheetId="3" hidden="1">{"Offgrid",#N/A,FALSE,"OFFGRID";"Region",#N/A,FALSE,"REGION";"Offgrid -2",#N/A,FALSE,"OFFGRID";"WTP",#N/A,FALSE,"WTP";"WTP -2",#N/A,FALSE,"WTP";"Project",#N/A,FALSE,"PROJECT";"Summary -2",#N/A,FALSE,"SUMMARY"}</definedName>
    <definedName name="_____a129" localSheetId="11" hidden="1">{"Offgrid",#N/A,FALSE,"OFFGRID";"Region",#N/A,FALSE,"REGION";"Offgrid -2",#N/A,FALSE,"OFFGRID";"WTP",#N/A,FALSE,"WTP";"WTP -2",#N/A,FALSE,"WTP";"Project",#N/A,FALSE,"PROJECT";"Summary -2",#N/A,FALSE,"SUMMARY"}</definedName>
    <definedName name="_____a129" localSheetId="6" hidden="1">{"Offgrid",#N/A,FALSE,"OFFGRID";"Region",#N/A,FALSE,"REGION";"Offgrid -2",#N/A,FALSE,"OFFGRID";"WTP",#N/A,FALSE,"WTP";"WTP -2",#N/A,FALSE,"WTP";"Project",#N/A,FALSE,"PROJECT";"Summary -2",#N/A,FALSE,"SUMMARY"}</definedName>
    <definedName name="_____a129" localSheetId="7" hidden="1">{"Offgrid",#N/A,FALSE,"OFFGRID";"Region",#N/A,FALSE,"REGION";"Offgrid -2",#N/A,FALSE,"OFFGRID";"WTP",#N/A,FALSE,"WTP";"WTP -2",#N/A,FALSE,"WTP";"Project",#N/A,FALSE,"PROJECT";"Summary -2",#N/A,FALSE,"SUMMARY"}</definedName>
    <definedName name="_____a129" localSheetId="5" hidden="1">{"Offgrid",#N/A,FALSE,"OFFGRID";"Region",#N/A,FALSE,"REGION";"Offgrid -2",#N/A,FALSE,"OFFGRID";"WTP",#N/A,FALSE,"WTP";"WTP -2",#N/A,FALSE,"WTP";"Project",#N/A,FALSE,"PROJECT";"Summary -2",#N/A,FALSE,"SUMMARY"}</definedName>
    <definedName name="_____a129" localSheetId="17" hidden="1">{"Offgrid",#N/A,FALSE,"OFFGRID";"Region",#N/A,FALSE,"REGION";"Offgrid -2",#N/A,FALSE,"OFFGRID";"WTP",#N/A,FALSE,"WTP";"WTP -2",#N/A,FALSE,"WTP";"Project",#N/A,FALSE,"PROJECT";"Summary -2",#N/A,FALSE,"SUMMARY"}</definedName>
    <definedName name="_____a129" localSheetId="10" hidden="1">{"Offgrid",#N/A,FALSE,"OFFGRID";"Region",#N/A,FALSE,"REGION";"Offgrid -2",#N/A,FALSE,"OFFGRID";"WTP",#N/A,FALSE,"WTP";"WTP -2",#N/A,FALSE,"WTP";"Project",#N/A,FALSE,"PROJECT";"Summary -2",#N/A,FALSE,"SUMMARY"}</definedName>
    <definedName name="_____a129" localSheetId="13" hidden="1">{"Offgrid",#N/A,FALSE,"OFFGRID";"Region",#N/A,FALSE,"REGION";"Offgrid -2",#N/A,FALSE,"OFFGRID";"WTP",#N/A,FALSE,"WTP";"WTP -2",#N/A,FALSE,"WTP";"Project",#N/A,FALSE,"PROJECT";"Summary -2",#N/A,FALSE,"SUMMARY"}</definedName>
    <definedName name="_____a129" localSheetId="12" hidden="1">{"Offgrid",#N/A,FALSE,"OFFGRID";"Region",#N/A,FALSE,"REGION";"Offgrid -2",#N/A,FALSE,"OFFGRID";"WTP",#N/A,FALSE,"WTP";"WTP -2",#N/A,FALSE,"WTP";"Project",#N/A,FALSE,"PROJECT";"Summary -2",#N/A,FALSE,"SUMMARY"}</definedName>
    <definedName name="_____a129" hidden="1">{"Offgrid",#N/A,FALSE,"OFFGRID";"Region",#N/A,FALSE,"REGION";"Offgrid -2",#N/A,FALSE,"OFFGRID";"WTP",#N/A,FALSE,"WTP";"WTP -2",#N/A,FALSE,"WTP";"Project",#N/A,FALSE,"PROJECT";"Summary -2",#N/A,FALSE,"SUMMARY"}</definedName>
    <definedName name="_____a130" localSheetId="22" hidden="1">{"Offgrid",#N/A,FALSE,"OFFGRID";"Region",#N/A,FALSE,"REGION";"Offgrid -2",#N/A,FALSE,"OFFGRID";"WTP",#N/A,FALSE,"WTP";"WTP -2",#N/A,FALSE,"WTP";"Project",#N/A,FALSE,"PROJECT";"Summary -2",#N/A,FALSE,"SUMMARY"}</definedName>
    <definedName name="_____a130" localSheetId="15" hidden="1">{"Offgrid",#N/A,FALSE,"OFFGRID";"Region",#N/A,FALSE,"REGION";"Offgrid -2",#N/A,FALSE,"OFFGRID";"WTP",#N/A,FALSE,"WTP";"WTP -2",#N/A,FALSE,"WTP";"Project",#N/A,FALSE,"PROJECT";"Summary -2",#N/A,FALSE,"SUMMARY"}</definedName>
    <definedName name="_____a130" localSheetId="1" hidden="1">{"Offgrid",#N/A,FALSE,"OFFGRID";"Region",#N/A,FALSE,"REGION";"Offgrid -2",#N/A,FALSE,"OFFGRID";"WTP",#N/A,FALSE,"WTP";"WTP -2",#N/A,FALSE,"WTP";"Project",#N/A,FALSE,"PROJECT";"Summary -2",#N/A,FALSE,"SUMMARY"}</definedName>
    <definedName name="_____a130" localSheetId="2" hidden="1">{"Offgrid",#N/A,FALSE,"OFFGRID";"Region",#N/A,FALSE,"REGION";"Offgrid -2",#N/A,FALSE,"OFFGRID";"WTP",#N/A,FALSE,"WTP";"WTP -2",#N/A,FALSE,"WTP";"Project",#N/A,FALSE,"PROJECT";"Summary -2",#N/A,FALSE,"SUMMARY"}</definedName>
    <definedName name="_____a130" localSheetId="16" hidden="1">{"Offgrid",#N/A,FALSE,"OFFGRID";"Region",#N/A,FALSE,"REGION";"Offgrid -2",#N/A,FALSE,"OFFGRID";"WTP",#N/A,FALSE,"WTP";"WTP -2",#N/A,FALSE,"WTP";"Project",#N/A,FALSE,"PROJECT";"Summary -2",#N/A,FALSE,"SUMMARY"}</definedName>
    <definedName name="_____a130" localSheetId="4" hidden="1">{"Offgrid",#N/A,FALSE,"OFFGRID";"Region",#N/A,FALSE,"REGION";"Offgrid -2",#N/A,FALSE,"OFFGRID";"WTP",#N/A,FALSE,"WTP";"WTP -2",#N/A,FALSE,"WTP";"Project",#N/A,FALSE,"PROJECT";"Summary -2",#N/A,FALSE,"SUMMARY"}</definedName>
    <definedName name="_____a130" localSheetId="23" hidden="1">{"Offgrid",#N/A,FALSE,"OFFGRID";"Region",#N/A,FALSE,"REGION";"Offgrid -2",#N/A,FALSE,"OFFGRID";"WTP",#N/A,FALSE,"WTP";"WTP -2",#N/A,FALSE,"WTP";"Project",#N/A,FALSE,"PROJECT";"Summary -2",#N/A,FALSE,"SUMMARY"}</definedName>
    <definedName name="_____a130" localSheetId="14" hidden="1">{"Offgrid",#N/A,FALSE,"OFFGRID";"Region",#N/A,FALSE,"REGION";"Offgrid -2",#N/A,FALSE,"OFFGRID";"WTP",#N/A,FALSE,"WTP";"WTP -2",#N/A,FALSE,"WTP";"Project",#N/A,FALSE,"PROJECT";"Summary -2",#N/A,FALSE,"SUMMARY"}</definedName>
    <definedName name="_____a130" localSheetId="9" hidden="1">{"Offgrid",#N/A,FALSE,"OFFGRID";"Region",#N/A,FALSE,"REGION";"Offgrid -2",#N/A,FALSE,"OFFGRID";"WTP",#N/A,FALSE,"WTP";"WTP -2",#N/A,FALSE,"WTP";"Project",#N/A,FALSE,"PROJECT";"Summary -2",#N/A,FALSE,"SUMMARY"}</definedName>
    <definedName name="_____a130" localSheetId="8" hidden="1">{"Offgrid",#N/A,FALSE,"OFFGRID";"Region",#N/A,FALSE,"REGION";"Offgrid -2",#N/A,FALSE,"OFFGRID";"WTP",#N/A,FALSE,"WTP";"WTP -2",#N/A,FALSE,"WTP";"Project",#N/A,FALSE,"PROJECT";"Summary -2",#N/A,FALSE,"SUMMARY"}</definedName>
    <definedName name="_____a130" localSheetId="3" hidden="1">{"Offgrid",#N/A,FALSE,"OFFGRID";"Region",#N/A,FALSE,"REGION";"Offgrid -2",#N/A,FALSE,"OFFGRID";"WTP",#N/A,FALSE,"WTP";"WTP -2",#N/A,FALSE,"WTP";"Project",#N/A,FALSE,"PROJECT";"Summary -2",#N/A,FALSE,"SUMMARY"}</definedName>
    <definedName name="_____a130" localSheetId="11" hidden="1">{"Offgrid",#N/A,FALSE,"OFFGRID";"Region",#N/A,FALSE,"REGION";"Offgrid -2",#N/A,FALSE,"OFFGRID";"WTP",#N/A,FALSE,"WTP";"WTP -2",#N/A,FALSE,"WTP";"Project",#N/A,FALSE,"PROJECT";"Summary -2",#N/A,FALSE,"SUMMARY"}</definedName>
    <definedName name="_____a130" localSheetId="6" hidden="1">{"Offgrid",#N/A,FALSE,"OFFGRID";"Region",#N/A,FALSE,"REGION";"Offgrid -2",#N/A,FALSE,"OFFGRID";"WTP",#N/A,FALSE,"WTP";"WTP -2",#N/A,FALSE,"WTP";"Project",#N/A,FALSE,"PROJECT";"Summary -2",#N/A,FALSE,"SUMMARY"}</definedName>
    <definedName name="_____a130" localSheetId="7" hidden="1">{"Offgrid",#N/A,FALSE,"OFFGRID";"Region",#N/A,FALSE,"REGION";"Offgrid -2",#N/A,FALSE,"OFFGRID";"WTP",#N/A,FALSE,"WTP";"WTP -2",#N/A,FALSE,"WTP";"Project",#N/A,FALSE,"PROJECT";"Summary -2",#N/A,FALSE,"SUMMARY"}</definedName>
    <definedName name="_____a130" localSheetId="5" hidden="1">{"Offgrid",#N/A,FALSE,"OFFGRID";"Region",#N/A,FALSE,"REGION";"Offgrid -2",#N/A,FALSE,"OFFGRID";"WTP",#N/A,FALSE,"WTP";"WTP -2",#N/A,FALSE,"WTP";"Project",#N/A,FALSE,"PROJECT";"Summary -2",#N/A,FALSE,"SUMMARY"}</definedName>
    <definedName name="_____a130" localSheetId="17" hidden="1">{"Offgrid",#N/A,FALSE,"OFFGRID";"Region",#N/A,FALSE,"REGION";"Offgrid -2",#N/A,FALSE,"OFFGRID";"WTP",#N/A,FALSE,"WTP";"WTP -2",#N/A,FALSE,"WTP";"Project",#N/A,FALSE,"PROJECT";"Summary -2",#N/A,FALSE,"SUMMARY"}</definedName>
    <definedName name="_____a130" localSheetId="10" hidden="1">{"Offgrid",#N/A,FALSE,"OFFGRID";"Region",#N/A,FALSE,"REGION";"Offgrid -2",#N/A,FALSE,"OFFGRID";"WTP",#N/A,FALSE,"WTP";"WTP -2",#N/A,FALSE,"WTP";"Project",#N/A,FALSE,"PROJECT";"Summary -2",#N/A,FALSE,"SUMMARY"}</definedName>
    <definedName name="_____a130" localSheetId="13" hidden="1">{"Offgrid",#N/A,FALSE,"OFFGRID";"Region",#N/A,FALSE,"REGION";"Offgrid -2",#N/A,FALSE,"OFFGRID";"WTP",#N/A,FALSE,"WTP";"WTP -2",#N/A,FALSE,"WTP";"Project",#N/A,FALSE,"PROJECT";"Summary -2",#N/A,FALSE,"SUMMARY"}</definedName>
    <definedName name="_____a130" localSheetId="12"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localSheetId="22" hidden="1">{"'Sheet1'!$L$16"}</definedName>
    <definedName name="_____a2" localSheetId="15" hidden="1">{"'Sheet1'!$L$16"}</definedName>
    <definedName name="_____a2" localSheetId="1" hidden="1">{"'Sheet1'!$L$16"}</definedName>
    <definedName name="_____a2" localSheetId="2" hidden="1">{"'Sheet1'!$L$16"}</definedName>
    <definedName name="_____a2" localSheetId="16" hidden="1">{"'Sheet1'!$L$16"}</definedName>
    <definedName name="_____a2" localSheetId="4" hidden="1">{"'Sheet1'!$L$16"}</definedName>
    <definedName name="_____a2" localSheetId="23" hidden="1">{"'Sheet1'!$L$16"}</definedName>
    <definedName name="_____a2" localSheetId="14" hidden="1">{"'Sheet1'!$L$16"}</definedName>
    <definedName name="_____a2" localSheetId="9" hidden="1">{"'Sheet1'!$L$16"}</definedName>
    <definedName name="_____a2" localSheetId="8" hidden="1">{"'Sheet1'!$L$16"}</definedName>
    <definedName name="_____a2" localSheetId="3" hidden="1">{"'Sheet1'!$L$16"}</definedName>
    <definedName name="_____a2" localSheetId="11" hidden="1">{"'Sheet1'!$L$16"}</definedName>
    <definedName name="_____a2" localSheetId="6" hidden="1">{"'Sheet1'!$L$16"}</definedName>
    <definedName name="_____a2" localSheetId="7" hidden="1">{"'Sheet1'!$L$16"}</definedName>
    <definedName name="_____a2" localSheetId="5" hidden="1">{"'Sheet1'!$L$16"}</definedName>
    <definedName name="_____a2" localSheetId="17" hidden="1">{"'Sheet1'!$L$16"}</definedName>
    <definedName name="_____a2" localSheetId="10" hidden="1">{"'Sheet1'!$L$16"}</definedName>
    <definedName name="_____a2" localSheetId="13" hidden="1">{"'Sheet1'!$L$16"}</definedName>
    <definedName name="_____a2" localSheetId="12" hidden="1">{"'Sheet1'!$L$16"}</definedName>
    <definedName name="_____a2" hidden="1">{"'Sheet1'!$L$16"}</definedName>
    <definedName name="_____Bm2" localSheetId="22" hidden="1">{"'Sheet1'!$L$16"}</definedName>
    <definedName name="_____Bm2" localSheetId="15" hidden="1">{"'Sheet1'!$L$16"}</definedName>
    <definedName name="_____Bm2" localSheetId="1" hidden="1">{"'Sheet1'!$L$16"}</definedName>
    <definedName name="_____Bm2" localSheetId="2" hidden="1">{"'Sheet1'!$L$16"}</definedName>
    <definedName name="_____Bm2" localSheetId="16" hidden="1">{"'Sheet1'!$L$16"}</definedName>
    <definedName name="_____Bm2" localSheetId="4" hidden="1">{"'Sheet1'!$L$16"}</definedName>
    <definedName name="_____Bm2" localSheetId="23" hidden="1">{"'Sheet1'!$L$16"}</definedName>
    <definedName name="_____Bm2" localSheetId="14" hidden="1">{"'Sheet1'!$L$16"}</definedName>
    <definedName name="_____Bm2" localSheetId="9" hidden="1">{"'Sheet1'!$L$16"}</definedName>
    <definedName name="_____Bm2" localSheetId="8" hidden="1">{"'Sheet1'!$L$16"}</definedName>
    <definedName name="_____Bm2" localSheetId="3" hidden="1">{"'Sheet1'!$L$16"}</definedName>
    <definedName name="_____Bm2" localSheetId="11" hidden="1">{"'Sheet1'!$L$16"}</definedName>
    <definedName name="_____Bm2" localSheetId="6" hidden="1">{"'Sheet1'!$L$16"}</definedName>
    <definedName name="_____Bm2" localSheetId="7" hidden="1">{"'Sheet1'!$L$16"}</definedName>
    <definedName name="_____Bm2" localSheetId="5" hidden="1">{"'Sheet1'!$L$16"}</definedName>
    <definedName name="_____Bm2" localSheetId="17" hidden="1">{"'Sheet1'!$L$16"}</definedName>
    <definedName name="_____Bm2" localSheetId="10" hidden="1">{"'Sheet1'!$L$16"}</definedName>
    <definedName name="_____Bm2" localSheetId="13" hidden="1">{"'Sheet1'!$L$16"}</definedName>
    <definedName name="_____Bm2" localSheetId="12" hidden="1">{"'Sheet1'!$L$16"}</definedName>
    <definedName name="_____Bm2" hidden="1">{"'Sheet1'!$L$16"}</definedName>
    <definedName name="_____CON1">#REF!</definedName>
    <definedName name="_____CP31" localSheetId="22" hidden="1">{"'Sheet1'!$L$16"}</definedName>
    <definedName name="_____CP31" localSheetId="15" hidden="1">{"'Sheet1'!$L$16"}</definedName>
    <definedName name="_____CP31" localSheetId="1" hidden="1">{"'Sheet1'!$L$16"}</definedName>
    <definedName name="_____CP31" localSheetId="2" hidden="1">{"'Sheet1'!$L$16"}</definedName>
    <definedName name="_____CP31" localSheetId="16" hidden="1">{"'Sheet1'!$L$16"}</definedName>
    <definedName name="_____CP31" localSheetId="4" hidden="1">{"'Sheet1'!$L$16"}</definedName>
    <definedName name="_____CP31" localSheetId="23" hidden="1">{"'Sheet1'!$L$16"}</definedName>
    <definedName name="_____CP31" localSheetId="14" hidden="1">{"'Sheet1'!$L$16"}</definedName>
    <definedName name="_____CP31" localSheetId="9" hidden="1">{"'Sheet1'!$L$16"}</definedName>
    <definedName name="_____CP31" localSheetId="8" hidden="1">{"'Sheet1'!$L$16"}</definedName>
    <definedName name="_____CP31" localSheetId="3" hidden="1">{"'Sheet1'!$L$16"}</definedName>
    <definedName name="_____CP31" localSheetId="11" hidden="1">{"'Sheet1'!$L$16"}</definedName>
    <definedName name="_____CP31" localSheetId="6" hidden="1">{"'Sheet1'!$L$16"}</definedName>
    <definedName name="_____CP31" localSheetId="7" hidden="1">{"'Sheet1'!$L$16"}</definedName>
    <definedName name="_____CP31" localSheetId="5" hidden="1">{"'Sheet1'!$L$16"}</definedName>
    <definedName name="_____CP31" localSheetId="17" hidden="1">{"'Sheet1'!$L$16"}</definedName>
    <definedName name="_____CP31" localSheetId="10" hidden="1">{"'Sheet1'!$L$16"}</definedName>
    <definedName name="_____CP31" localSheetId="13" hidden="1">{"'Sheet1'!$L$16"}</definedName>
    <definedName name="_____CP31" localSheetId="12" hidden="1">{"'Sheet1'!$L$16"}</definedName>
    <definedName name="_____CP31" hidden="1">{"'Sheet1'!$L$16"}</definedName>
    <definedName name="_____d1500" localSheetId="22" hidden="1">{"'Sheet1'!$L$16"}</definedName>
    <definedName name="_____d1500" localSheetId="15" hidden="1">{"'Sheet1'!$L$16"}</definedName>
    <definedName name="_____d1500" localSheetId="1" hidden="1">{"'Sheet1'!$L$16"}</definedName>
    <definedName name="_____d1500" localSheetId="2" hidden="1">{"'Sheet1'!$L$16"}</definedName>
    <definedName name="_____d1500" localSheetId="16" hidden="1">{"'Sheet1'!$L$16"}</definedName>
    <definedName name="_____d1500" localSheetId="4" hidden="1">{"'Sheet1'!$L$16"}</definedName>
    <definedName name="_____d1500" localSheetId="23" hidden="1">{"'Sheet1'!$L$16"}</definedName>
    <definedName name="_____d1500" localSheetId="14" hidden="1">{"'Sheet1'!$L$16"}</definedName>
    <definedName name="_____d1500" localSheetId="9" hidden="1">{"'Sheet1'!$L$16"}</definedName>
    <definedName name="_____d1500" localSheetId="8" hidden="1">{"'Sheet1'!$L$16"}</definedName>
    <definedName name="_____d1500" localSheetId="3" hidden="1">{"'Sheet1'!$L$16"}</definedName>
    <definedName name="_____d1500" localSheetId="11" hidden="1">{"'Sheet1'!$L$16"}</definedName>
    <definedName name="_____d1500" localSheetId="6" hidden="1">{"'Sheet1'!$L$16"}</definedName>
    <definedName name="_____d1500" localSheetId="7" hidden="1">{"'Sheet1'!$L$16"}</definedName>
    <definedName name="_____d1500" localSheetId="5" hidden="1">{"'Sheet1'!$L$16"}</definedName>
    <definedName name="_____d1500" localSheetId="17" hidden="1">{"'Sheet1'!$L$16"}</definedName>
    <definedName name="_____d1500" localSheetId="10" hidden="1">{"'Sheet1'!$L$16"}</definedName>
    <definedName name="_____d1500" localSheetId="13" hidden="1">{"'Sheet1'!$L$16"}</definedName>
    <definedName name="_____d1500" localSheetId="12" hidden="1">{"'Sheet1'!$L$16"}</definedName>
    <definedName name="_____d1500" hidden="1">{"'Sheet1'!$L$16"}</definedName>
    <definedName name="_____fsf2" localSheetId="22" hidden="1">{#N/A,#N/A,TRUE,"Mhr_Sum"}</definedName>
    <definedName name="_____fsf2" hidden="1">{#N/A,#N/A,TRUE,"Mhr_Sum"}</definedName>
    <definedName name="_____Goi8" localSheetId="22" hidden="1">{"'Sheet1'!$L$16"}</definedName>
    <definedName name="_____Goi8" localSheetId="15" hidden="1">{"'Sheet1'!$L$16"}</definedName>
    <definedName name="_____Goi8" localSheetId="1" hidden="1">{"'Sheet1'!$L$16"}</definedName>
    <definedName name="_____Goi8" localSheetId="2" hidden="1">{"'Sheet1'!$L$16"}</definedName>
    <definedName name="_____Goi8" localSheetId="16" hidden="1">{"'Sheet1'!$L$16"}</definedName>
    <definedName name="_____Goi8" localSheetId="4" hidden="1">{"'Sheet1'!$L$16"}</definedName>
    <definedName name="_____Goi8" localSheetId="23" hidden="1">{"'Sheet1'!$L$16"}</definedName>
    <definedName name="_____Goi8" localSheetId="14" hidden="1">{"'Sheet1'!$L$16"}</definedName>
    <definedName name="_____Goi8" localSheetId="9" hidden="1">{"'Sheet1'!$L$16"}</definedName>
    <definedName name="_____Goi8" localSheetId="8" hidden="1">{"'Sheet1'!$L$16"}</definedName>
    <definedName name="_____Goi8" localSheetId="3" hidden="1">{"'Sheet1'!$L$16"}</definedName>
    <definedName name="_____Goi8" localSheetId="11" hidden="1">{"'Sheet1'!$L$16"}</definedName>
    <definedName name="_____Goi8" localSheetId="6" hidden="1">{"'Sheet1'!$L$16"}</definedName>
    <definedName name="_____Goi8" localSheetId="7" hidden="1">{"'Sheet1'!$L$16"}</definedName>
    <definedName name="_____Goi8" localSheetId="5" hidden="1">{"'Sheet1'!$L$16"}</definedName>
    <definedName name="_____Goi8" localSheetId="17" hidden="1">{"'Sheet1'!$L$16"}</definedName>
    <definedName name="_____Goi8" localSheetId="10" hidden="1">{"'Sheet1'!$L$16"}</definedName>
    <definedName name="_____Goi8" localSheetId="13" hidden="1">{"'Sheet1'!$L$16"}</definedName>
    <definedName name="_____Goi8" localSheetId="12" hidden="1">{"'Sheet1'!$L$16"}</definedName>
    <definedName name="_____Goi8" hidden="1">{"'Sheet1'!$L$16"}</definedName>
    <definedName name="_____H1" localSheetId="22" hidden="1">{#N/A,#N/A,TRUE,"Mhr_Sum"}</definedName>
    <definedName name="_____H1" hidden="1">{#N/A,#N/A,TRUE,"Mhr_Sum"}</definedName>
    <definedName name="_____H4" localSheetId="22" hidden="1">{#N/A,#N/A,TRUE,"Mhr_Sum"}</definedName>
    <definedName name="_____H4" hidden="1">{#N/A,#N/A,TRUE,"Mhr_Sum"}</definedName>
    <definedName name="_____HE1">#REF!</definedName>
    <definedName name="_____KM130" localSheetId="22" hidden="1">{"'Sheet1'!$L$16"}</definedName>
    <definedName name="_____KM130" localSheetId="15" hidden="1">{"'Sheet1'!$L$16"}</definedName>
    <definedName name="_____KM130" localSheetId="1" hidden="1">{"'Sheet1'!$L$16"}</definedName>
    <definedName name="_____KM130" localSheetId="2" hidden="1">{"'Sheet1'!$L$16"}</definedName>
    <definedName name="_____KM130" localSheetId="16" hidden="1">{"'Sheet1'!$L$16"}</definedName>
    <definedName name="_____KM130" localSheetId="4" hidden="1">{"'Sheet1'!$L$16"}</definedName>
    <definedName name="_____KM130" localSheetId="23" hidden="1">{"'Sheet1'!$L$16"}</definedName>
    <definedName name="_____KM130" localSheetId="14" hidden="1">{"'Sheet1'!$L$16"}</definedName>
    <definedName name="_____KM130" localSheetId="9" hidden="1">{"'Sheet1'!$L$16"}</definedName>
    <definedName name="_____KM130" localSheetId="8" hidden="1">{"'Sheet1'!$L$16"}</definedName>
    <definedName name="_____KM130" localSheetId="3" hidden="1">{"'Sheet1'!$L$16"}</definedName>
    <definedName name="_____KM130" localSheetId="11" hidden="1">{"'Sheet1'!$L$16"}</definedName>
    <definedName name="_____KM130" localSheetId="6" hidden="1">{"'Sheet1'!$L$16"}</definedName>
    <definedName name="_____KM130" localSheetId="7" hidden="1">{"'Sheet1'!$L$16"}</definedName>
    <definedName name="_____KM130" localSheetId="5" hidden="1">{"'Sheet1'!$L$16"}</definedName>
    <definedName name="_____KM130" localSheetId="17" hidden="1">{"'Sheet1'!$L$16"}</definedName>
    <definedName name="_____KM130" localSheetId="10" hidden="1">{"'Sheet1'!$L$16"}</definedName>
    <definedName name="_____KM130" localSheetId="13" hidden="1">{"'Sheet1'!$L$16"}</definedName>
    <definedName name="_____KM130" localSheetId="12" hidden="1">{"'Sheet1'!$L$16"}</definedName>
    <definedName name="_____KM130" hidden="1">{"'Sheet1'!$L$16"}</definedName>
    <definedName name="_____Lan1" localSheetId="22" hidden="1">{"'Sheet1'!$L$16"}</definedName>
    <definedName name="_____Lan1" localSheetId="15" hidden="1">{"'Sheet1'!$L$16"}</definedName>
    <definedName name="_____Lan1" localSheetId="1" hidden="1">{"'Sheet1'!$L$16"}</definedName>
    <definedName name="_____Lan1" localSheetId="2" hidden="1">{"'Sheet1'!$L$16"}</definedName>
    <definedName name="_____Lan1" localSheetId="16" hidden="1">{"'Sheet1'!$L$16"}</definedName>
    <definedName name="_____Lan1" localSheetId="4" hidden="1">{"'Sheet1'!$L$16"}</definedName>
    <definedName name="_____Lan1" localSheetId="23" hidden="1">{"'Sheet1'!$L$16"}</definedName>
    <definedName name="_____Lan1" localSheetId="14" hidden="1">{"'Sheet1'!$L$16"}</definedName>
    <definedName name="_____Lan1" localSheetId="9" hidden="1">{"'Sheet1'!$L$16"}</definedName>
    <definedName name="_____Lan1" localSheetId="8" hidden="1">{"'Sheet1'!$L$16"}</definedName>
    <definedName name="_____Lan1" localSheetId="3" hidden="1">{"'Sheet1'!$L$16"}</definedName>
    <definedName name="_____Lan1" localSheetId="11" hidden="1">{"'Sheet1'!$L$16"}</definedName>
    <definedName name="_____Lan1" localSheetId="6" hidden="1">{"'Sheet1'!$L$16"}</definedName>
    <definedName name="_____Lan1" localSheetId="7" hidden="1">{"'Sheet1'!$L$16"}</definedName>
    <definedName name="_____Lan1" localSheetId="5" hidden="1">{"'Sheet1'!$L$16"}</definedName>
    <definedName name="_____Lan1" localSheetId="17" hidden="1">{"'Sheet1'!$L$16"}</definedName>
    <definedName name="_____Lan1" localSheetId="10" hidden="1">{"'Sheet1'!$L$16"}</definedName>
    <definedName name="_____Lan1" localSheetId="13" hidden="1">{"'Sheet1'!$L$16"}</definedName>
    <definedName name="_____Lan1" localSheetId="12" hidden="1">{"'Sheet1'!$L$16"}</definedName>
    <definedName name="_____Lan1" hidden="1">{"'Sheet1'!$L$16"}</definedName>
    <definedName name="_____LAN3" localSheetId="22" hidden="1">{"'Sheet1'!$L$16"}</definedName>
    <definedName name="_____LAN3" localSheetId="15" hidden="1">{"'Sheet1'!$L$16"}</definedName>
    <definedName name="_____LAN3" localSheetId="1" hidden="1">{"'Sheet1'!$L$16"}</definedName>
    <definedName name="_____LAN3" localSheetId="2" hidden="1">{"'Sheet1'!$L$16"}</definedName>
    <definedName name="_____LAN3" localSheetId="16" hidden="1">{"'Sheet1'!$L$16"}</definedName>
    <definedName name="_____LAN3" localSheetId="4" hidden="1">{"'Sheet1'!$L$16"}</definedName>
    <definedName name="_____LAN3" localSheetId="23" hidden="1">{"'Sheet1'!$L$16"}</definedName>
    <definedName name="_____LAN3" localSheetId="14" hidden="1">{"'Sheet1'!$L$16"}</definedName>
    <definedName name="_____LAN3" localSheetId="9" hidden="1">{"'Sheet1'!$L$16"}</definedName>
    <definedName name="_____LAN3" localSheetId="8" hidden="1">{"'Sheet1'!$L$16"}</definedName>
    <definedName name="_____LAN3" localSheetId="3" hidden="1">{"'Sheet1'!$L$16"}</definedName>
    <definedName name="_____LAN3" localSheetId="11" hidden="1">{"'Sheet1'!$L$16"}</definedName>
    <definedName name="_____LAN3" localSheetId="6" hidden="1">{"'Sheet1'!$L$16"}</definedName>
    <definedName name="_____LAN3" localSheetId="7" hidden="1">{"'Sheet1'!$L$16"}</definedName>
    <definedName name="_____LAN3" localSheetId="5" hidden="1">{"'Sheet1'!$L$16"}</definedName>
    <definedName name="_____LAN3" localSheetId="17" hidden="1">{"'Sheet1'!$L$16"}</definedName>
    <definedName name="_____LAN3" localSheetId="10" hidden="1">{"'Sheet1'!$L$16"}</definedName>
    <definedName name="_____LAN3" localSheetId="13" hidden="1">{"'Sheet1'!$L$16"}</definedName>
    <definedName name="_____LAN3" localSheetId="12" hidden="1">{"'Sheet1'!$L$16"}</definedName>
    <definedName name="_____LAN3" hidden="1">{"'Sheet1'!$L$16"}</definedName>
    <definedName name="_____lap2">#REF!</definedName>
    <definedName name="_____MAC12">#REF!</definedName>
    <definedName name="_____PA3" localSheetId="22" hidden="1">{"'Sheet1'!$L$16"}</definedName>
    <definedName name="_____PA3" localSheetId="15" hidden="1">{"'Sheet1'!$L$16"}</definedName>
    <definedName name="_____PA3" localSheetId="1" hidden="1">{"'Sheet1'!$L$16"}</definedName>
    <definedName name="_____PA3" localSheetId="2" hidden="1">{"'Sheet1'!$L$16"}</definedName>
    <definedName name="_____PA3" localSheetId="16" hidden="1">{"'Sheet1'!$L$16"}</definedName>
    <definedName name="_____PA3" localSheetId="4" hidden="1">{"'Sheet1'!$L$16"}</definedName>
    <definedName name="_____PA3" localSheetId="23" hidden="1">{"'Sheet1'!$L$16"}</definedName>
    <definedName name="_____PA3" localSheetId="14" hidden="1">{"'Sheet1'!$L$16"}</definedName>
    <definedName name="_____PA3" localSheetId="9" hidden="1">{"'Sheet1'!$L$16"}</definedName>
    <definedName name="_____PA3" localSheetId="8" hidden="1">{"'Sheet1'!$L$16"}</definedName>
    <definedName name="_____PA3" localSheetId="3" hidden="1">{"'Sheet1'!$L$16"}</definedName>
    <definedName name="_____PA3" localSheetId="11" hidden="1">{"'Sheet1'!$L$16"}</definedName>
    <definedName name="_____PA3" localSheetId="6" hidden="1">{"'Sheet1'!$L$16"}</definedName>
    <definedName name="_____PA3" localSheetId="7" hidden="1">{"'Sheet1'!$L$16"}</definedName>
    <definedName name="_____PA3" localSheetId="5" hidden="1">{"'Sheet1'!$L$16"}</definedName>
    <definedName name="_____PA3" localSheetId="17" hidden="1">{"'Sheet1'!$L$16"}</definedName>
    <definedName name="_____PA3" localSheetId="10" hidden="1">{"'Sheet1'!$L$16"}</definedName>
    <definedName name="_____PA3" localSheetId="13" hidden="1">{"'Sheet1'!$L$16"}</definedName>
    <definedName name="_____PA3" localSheetId="12" hidden="1">{"'Sheet1'!$L$16"}</definedName>
    <definedName name="_____PA3" hidden="1">{"'Sheet1'!$L$16"}</definedName>
    <definedName name="_____PK2" localSheetId="22" hidden="1">{"'장비'!$A$3:$M$12"}</definedName>
    <definedName name="_____PK2" hidden="1">{"'장비'!$A$3:$M$12"}</definedName>
    <definedName name="_____PKG3" localSheetId="22" hidden="1">{"'장비'!$A$3:$M$12"}</definedName>
    <definedName name="_____PKG3" hidden="1">{"'장비'!$A$3:$M$12"}</definedName>
    <definedName name="_____qqq222" localSheetId="22" hidden="1">{"'장비'!$A$3:$M$12"}</definedName>
    <definedName name="_____qqq222" hidden="1">{"'장비'!$A$3:$M$12"}</definedName>
    <definedName name="_____sc1">#REF!</definedName>
    <definedName name="_____TH20004" localSheetId="22" hidden="1">{"'Sheet1'!$L$16"}</definedName>
    <definedName name="_____TH20004" localSheetId="15" hidden="1">{"'Sheet1'!$L$16"}</definedName>
    <definedName name="_____TH20004" localSheetId="1" hidden="1">{"'Sheet1'!$L$16"}</definedName>
    <definedName name="_____TH20004" localSheetId="2" hidden="1">{"'Sheet1'!$L$16"}</definedName>
    <definedName name="_____TH20004" localSheetId="16" hidden="1">{"'Sheet1'!$L$16"}</definedName>
    <definedName name="_____TH20004" localSheetId="4" hidden="1">{"'Sheet1'!$L$16"}</definedName>
    <definedName name="_____TH20004" localSheetId="23" hidden="1">{"'Sheet1'!$L$16"}</definedName>
    <definedName name="_____TH20004" localSheetId="14" hidden="1">{"'Sheet1'!$L$16"}</definedName>
    <definedName name="_____TH20004" localSheetId="9" hidden="1">{"'Sheet1'!$L$16"}</definedName>
    <definedName name="_____TH20004" localSheetId="8" hidden="1">{"'Sheet1'!$L$16"}</definedName>
    <definedName name="_____TH20004" localSheetId="3" hidden="1">{"'Sheet1'!$L$16"}</definedName>
    <definedName name="_____TH20004" localSheetId="11" hidden="1">{"'Sheet1'!$L$16"}</definedName>
    <definedName name="_____TH20004" localSheetId="6" hidden="1">{"'Sheet1'!$L$16"}</definedName>
    <definedName name="_____TH20004" localSheetId="7" hidden="1">{"'Sheet1'!$L$16"}</definedName>
    <definedName name="_____TH20004" localSheetId="5" hidden="1">{"'Sheet1'!$L$16"}</definedName>
    <definedName name="_____TH20004" localSheetId="17" hidden="1">{"'Sheet1'!$L$16"}</definedName>
    <definedName name="_____TH20004" localSheetId="10" hidden="1">{"'Sheet1'!$L$16"}</definedName>
    <definedName name="_____TH20004" localSheetId="13" hidden="1">{"'Sheet1'!$L$16"}</definedName>
    <definedName name="_____TH20004" localSheetId="12" hidden="1">{"'Sheet1'!$L$16"}</definedName>
    <definedName name="_____TH20004" hidden="1">{"'Sheet1'!$L$16"}</definedName>
    <definedName name="_____TM2" localSheetId="22" hidden="1">{"'Sheet1'!$L$16"}</definedName>
    <definedName name="_____TM2" localSheetId="15" hidden="1">{"'Sheet1'!$L$16"}</definedName>
    <definedName name="_____TM2" localSheetId="1" hidden="1">{"'Sheet1'!$L$16"}</definedName>
    <definedName name="_____TM2" localSheetId="2" hidden="1">{"'Sheet1'!$L$16"}</definedName>
    <definedName name="_____TM2" localSheetId="16" hidden="1">{"'Sheet1'!$L$16"}</definedName>
    <definedName name="_____TM2" localSheetId="4" hidden="1">{"'Sheet1'!$L$16"}</definedName>
    <definedName name="_____TM2" localSheetId="23" hidden="1">{"'Sheet1'!$L$16"}</definedName>
    <definedName name="_____TM2" localSheetId="14" hidden="1">{"'Sheet1'!$L$16"}</definedName>
    <definedName name="_____TM2" localSheetId="9" hidden="1">{"'Sheet1'!$L$16"}</definedName>
    <definedName name="_____TM2" localSheetId="8" hidden="1">{"'Sheet1'!$L$16"}</definedName>
    <definedName name="_____TM2" localSheetId="3" hidden="1">{"'Sheet1'!$L$16"}</definedName>
    <definedName name="_____TM2" localSheetId="11" hidden="1">{"'Sheet1'!$L$16"}</definedName>
    <definedName name="_____TM2" localSheetId="6" hidden="1">{"'Sheet1'!$L$16"}</definedName>
    <definedName name="_____TM2" localSheetId="7" hidden="1">{"'Sheet1'!$L$16"}</definedName>
    <definedName name="_____TM2" localSheetId="5" hidden="1">{"'Sheet1'!$L$16"}</definedName>
    <definedName name="_____TM2" localSheetId="17" hidden="1">{"'Sheet1'!$L$16"}</definedName>
    <definedName name="_____TM2" localSheetId="10" hidden="1">{"'Sheet1'!$L$16"}</definedName>
    <definedName name="_____TM2" localSheetId="13" hidden="1">{"'Sheet1'!$L$16"}</definedName>
    <definedName name="_____TM2" localSheetId="12" hidden="1">{"'Sheet1'!$L$16"}</definedName>
    <definedName name="_____TM2" hidden="1">{"'Sheet1'!$L$16"}</definedName>
    <definedName name="_____tt3" localSheetId="22" hidden="1">{"'Sheet1'!$L$16"}</definedName>
    <definedName name="_____tt3" localSheetId="15" hidden="1">{"'Sheet1'!$L$16"}</definedName>
    <definedName name="_____tt3" localSheetId="1" hidden="1">{"'Sheet1'!$L$16"}</definedName>
    <definedName name="_____tt3" localSheetId="2" hidden="1">{"'Sheet1'!$L$16"}</definedName>
    <definedName name="_____tt3" localSheetId="16" hidden="1">{"'Sheet1'!$L$16"}</definedName>
    <definedName name="_____tt3" localSheetId="4" hidden="1">{"'Sheet1'!$L$16"}</definedName>
    <definedName name="_____tt3" localSheetId="23" hidden="1">{"'Sheet1'!$L$16"}</definedName>
    <definedName name="_____tt3" localSheetId="14" hidden="1">{"'Sheet1'!$L$16"}</definedName>
    <definedName name="_____tt3" localSheetId="9" hidden="1">{"'Sheet1'!$L$16"}</definedName>
    <definedName name="_____tt3" localSheetId="8" hidden="1">{"'Sheet1'!$L$16"}</definedName>
    <definedName name="_____tt3" localSheetId="3" hidden="1">{"'Sheet1'!$L$16"}</definedName>
    <definedName name="_____tt3" localSheetId="11" hidden="1">{"'Sheet1'!$L$16"}</definedName>
    <definedName name="_____tt3" localSheetId="6" hidden="1">{"'Sheet1'!$L$16"}</definedName>
    <definedName name="_____tt3" localSheetId="7" hidden="1">{"'Sheet1'!$L$16"}</definedName>
    <definedName name="_____tt3" localSheetId="5" hidden="1">{"'Sheet1'!$L$16"}</definedName>
    <definedName name="_____tt3" localSheetId="17" hidden="1">{"'Sheet1'!$L$16"}</definedName>
    <definedName name="_____tt3" localSheetId="10" hidden="1">{"'Sheet1'!$L$16"}</definedName>
    <definedName name="_____tt3" localSheetId="13" hidden="1">{"'Sheet1'!$L$16"}</definedName>
    <definedName name="_____tt3" localSheetId="12" hidden="1">{"'Sheet1'!$L$16"}</definedName>
    <definedName name="_____tt3" hidden="1">{"'Sheet1'!$L$16"}</definedName>
    <definedName name="____a1" localSheetId="22" hidden="1">{"'Sheet1'!$L$16"}</definedName>
    <definedName name="____a1" hidden="1">{"'Sheet1'!$L$16"}</definedName>
    <definedName name="____a11" localSheetId="22" hidden="1">{"'장비'!$A$3:$M$12"}</definedName>
    <definedName name="____a11" hidden="1">{"'장비'!$A$3:$M$12"}</definedName>
    <definedName name="____a129" localSheetId="22" hidden="1">{"Offgrid",#N/A,FALSE,"OFFGRID";"Region",#N/A,FALSE,"REGION";"Offgrid -2",#N/A,FALSE,"OFFGRID";"WTP",#N/A,FALSE,"WTP";"WTP -2",#N/A,FALSE,"WTP";"Project",#N/A,FALSE,"PROJECT";"Summary -2",#N/A,FALSE,"SUMMARY"}</definedName>
    <definedName name="____a129" localSheetId="15" hidden="1">{"Offgrid",#N/A,FALSE,"OFFGRID";"Region",#N/A,FALSE,"REGION";"Offgrid -2",#N/A,FALSE,"OFFGRID";"WTP",#N/A,FALSE,"WTP";"WTP -2",#N/A,FALSE,"WTP";"Project",#N/A,FALSE,"PROJECT";"Summary -2",#N/A,FALSE,"SUMMARY"}</definedName>
    <definedName name="____a129" localSheetId="1" hidden="1">{"Offgrid",#N/A,FALSE,"OFFGRID";"Region",#N/A,FALSE,"REGION";"Offgrid -2",#N/A,FALSE,"OFFGRID";"WTP",#N/A,FALSE,"WTP";"WTP -2",#N/A,FALSE,"WTP";"Project",#N/A,FALSE,"PROJECT";"Summary -2",#N/A,FALSE,"SUMMARY"}</definedName>
    <definedName name="____a129" localSheetId="2" hidden="1">{"Offgrid",#N/A,FALSE,"OFFGRID";"Region",#N/A,FALSE,"REGION";"Offgrid -2",#N/A,FALSE,"OFFGRID";"WTP",#N/A,FALSE,"WTP";"WTP -2",#N/A,FALSE,"WTP";"Project",#N/A,FALSE,"PROJECT";"Summary -2",#N/A,FALSE,"SUMMARY"}</definedName>
    <definedName name="____a129" localSheetId="16" hidden="1">{"Offgrid",#N/A,FALSE,"OFFGRID";"Region",#N/A,FALSE,"REGION";"Offgrid -2",#N/A,FALSE,"OFFGRID";"WTP",#N/A,FALSE,"WTP";"WTP -2",#N/A,FALSE,"WTP";"Project",#N/A,FALSE,"PROJECT";"Summary -2",#N/A,FALSE,"SUMMARY"}</definedName>
    <definedName name="____a129" localSheetId="4" hidden="1">{"Offgrid",#N/A,FALSE,"OFFGRID";"Region",#N/A,FALSE,"REGION";"Offgrid -2",#N/A,FALSE,"OFFGRID";"WTP",#N/A,FALSE,"WTP";"WTP -2",#N/A,FALSE,"WTP";"Project",#N/A,FALSE,"PROJECT";"Summary -2",#N/A,FALSE,"SUMMARY"}</definedName>
    <definedName name="____a129" localSheetId="23" hidden="1">{"Offgrid",#N/A,FALSE,"OFFGRID";"Region",#N/A,FALSE,"REGION";"Offgrid -2",#N/A,FALSE,"OFFGRID";"WTP",#N/A,FALSE,"WTP";"WTP -2",#N/A,FALSE,"WTP";"Project",#N/A,FALSE,"PROJECT";"Summary -2",#N/A,FALSE,"SUMMARY"}</definedName>
    <definedName name="____a129" localSheetId="14" hidden="1">{"Offgrid",#N/A,FALSE,"OFFGRID";"Region",#N/A,FALSE,"REGION";"Offgrid -2",#N/A,FALSE,"OFFGRID";"WTP",#N/A,FALSE,"WTP";"WTP -2",#N/A,FALSE,"WTP";"Project",#N/A,FALSE,"PROJECT";"Summary -2",#N/A,FALSE,"SUMMARY"}</definedName>
    <definedName name="____a129" localSheetId="9" hidden="1">{"Offgrid",#N/A,FALSE,"OFFGRID";"Region",#N/A,FALSE,"REGION";"Offgrid -2",#N/A,FALSE,"OFFGRID";"WTP",#N/A,FALSE,"WTP";"WTP -2",#N/A,FALSE,"WTP";"Project",#N/A,FALSE,"PROJECT";"Summary -2",#N/A,FALSE,"SUMMARY"}</definedName>
    <definedName name="____a129" localSheetId="8" hidden="1">{"Offgrid",#N/A,FALSE,"OFFGRID";"Region",#N/A,FALSE,"REGION";"Offgrid -2",#N/A,FALSE,"OFFGRID";"WTP",#N/A,FALSE,"WTP";"WTP -2",#N/A,FALSE,"WTP";"Project",#N/A,FALSE,"PROJECT";"Summary -2",#N/A,FALSE,"SUMMARY"}</definedName>
    <definedName name="____a129" localSheetId="3" hidden="1">{"Offgrid",#N/A,FALSE,"OFFGRID";"Region",#N/A,FALSE,"REGION";"Offgrid -2",#N/A,FALSE,"OFFGRID";"WTP",#N/A,FALSE,"WTP";"WTP -2",#N/A,FALSE,"WTP";"Project",#N/A,FALSE,"PROJECT";"Summary -2",#N/A,FALSE,"SUMMARY"}</definedName>
    <definedName name="____a129" localSheetId="11" hidden="1">{"Offgrid",#N/A,FALSE,"OFFGRID";"Region",#N/A,FALSE,"REGION";"Offgrid -2",#N/A,FALSE,"OFFGRID";"WTP",#N/A,FALSE,"WTP";"WTP -2",#N/A,FALSE,"WTP";"Project",#N/A,FALSE,"PROJECT";"Summary -2",#N/A,FALSE,"SUMMARY"}</definedName>
    <definedName name="____a129" localSheetId="6" hidden="1">{"Offgrid",#N/A,FALSE,"OFFGRID";"Region",#N/A,FALSE,"REGION";"Offgrid -2",#N/A,FALSE,"OFFGRID";"WTP",#N/A,FALSE,"WTP";"WTP -2",#N/A,FALSE,"WTP";"Project",#N/A,FALSE,"PROJECT";"Summary -2",#N/A,FALSE,"SUMMARY"}</definedName>
    <definedName name="____a129" localSheetId="7" hidden="1">{"Offgrid",#N/A,FALSE,"OFFGRID";"Region",#N/A,FALSE,"REGION";"Offgrid -2",#N/A,FALSE,"OFFGRID";"WTP",#N/A,FALSE,"WTP";"WTP -2",#N/A,FALSE,"WTP";"Project",#N/A,FALSE,"PROJECT";"Summary -2",#N/A,FALSE,"SUMMARY"}</definedName>
    <definedName name="____a129" localSheetId="5" hidden="1">{"Offgrid",#N/A,FALSE,"OFFGRID";"Region",#N/A,FALSE,"REGION";"Offgrid -2",#N/A,FALSE,"OFFGRID";"WTP",#N/A,FALSE,"WTP";"WTP -2",#N/A,FALSE,"WTP";"Project",#N/A,FALSE,"PROJECT";"Summary -2",#N/A,FALSE,"SUMMARY"}</definedName>
    <definedName name="____a129" localSheetId="17" hidden="1">{"Offgrid",#N/A,FALSE,"OFFGRID";"Region",#N/A,FALSE,"REGION";"Offgrid -2",#N/A,FALSE,"OFFGRID";"WTP",#N/A,FALSE,"WTP";"WTP -2",#N/A,FALSE,"WTP";"Project",#N/A,FALSE,"PROJECT";"Summary -2",#N/A,FALSE,"SUMMARY"}</definedName>
    <definedName name="____a129" localSheetId="10" hidden="1">{"Offgrid",#N/A,FALSE,"OFFGRID";"Region",#N/A,FALSE,"REGION";"Offgrid -2",#N/A,FALSE,"OFFGRID";"WTP",#N/A,FALSE,"WTP";"WTP -2",#N/A,FALSE,"WTP";"Project",#N/A,FALSE,"PROJECT";"Summary -2",#N/A,FALSE,"SUMMARY"}</definedName>
    <definedName name="____a129" localSheetId="13" hidden="1">{"Offgrid",#N/A,FALSE,"OFFGRID";"Region",#N/A,FALSE,"REGION";"Offgrid -2",#N/A,FALSE,"OFFGRID";"WTP",#N/A,FALSE,"WTP";"WTP -2",#N/A,FALSE,"WTP";"Project",#N/A,FALSE,"PROJECT";"Summary -2",#N/A,FALSE,"SUMMARY"}</definedName>
    <definedName name="____a129" localSheetId="12"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0" localSheetId="22" hidden="1">{"Offgrid",#N/A,FALSE,"OFFGRID";"Region",#N/A,FALSE,"REGION";"Offgrid -2",#N/A,FALSE,"OFFGRID";"WTP",#N/A,FALSE,"WTP";"WTP -2",#N/A,FALSE,"WTP";"Project",#N/A,FALSE,"PROJECT";"Summary -2",#N/A,FALSE,"SUMMARY"}</definedName>
    <definedName name="____a130" localSheetId="15" hidden="1">{"Offgrid",#N/A,FALSE,"OFFGRID";"Region",#N/A,FALSE,"REGION";"Offgrid -2",#N/A,FALSE,"OFFGRID";"WTP",#N/A,FALSE,"WTP";"WTP -2",#N/A,FALSE,"WTP";"Project",#N/A,FALSE,"PROJECT";"Summary -2",#N/A,FALSE,"SUMMARY"}</definedName>
    <definedName name="____a130" localSheetId="1" hidden="1">{"Offgrid",#N/A,FALSE,"OFFGRID";"Region",#N/A,FALSE,"REGION";"Offgrid -2",#N/A,FALSE,"OFFGRID";"WTP",#N/A,FALSE,"WTP";"WTP -2",#N/A,FALSE,"WTP";"Project",#N/A,FALSE,"PROJECT";"Summary -2",#N/A,FALSE,"SUMMARY"}</definedName>
    <definedName name="____a130" localSheetId="2" hidden="1">{"Offgrid",#N/A,FALSE,"OFFGRID";"Region",#N/A,FALSE,"REGION";"Offgrid -2",#N/A,FALSE,"OFFGRID";"WTP",#N/A,FALSE,"WTP";"WTP -2",#N/A,FALSE,"WTP";"Project",#N/A,FALSE,"PROJECT";"Summary -2",#N/A,FALSE,"SUMMARY"}</definedName>
    <definedName name="____a130" localSheetId="16" hidden="1">{"Offgrid",#N/A,FALSE,"OFFGRID";"Region",#N/A,FALSE,"REGION";"Offgrid -2",#N/A,FALSE,"OFFGRID";"WTP",#N/A,FALSE,"WTP";"WTP -2",#N/A,FALSE,"WTP";"Project",#N/A,FALSE,"PROJECT";"Summary -2",#N/A,FALSE,"SUMMARY"}</definedName>
    <definedName name="____a130" localSheetId="4" hidden="1">{"Offgrid",#N/A,FALSE,"OFFGRID";"Region",#N/A,FALSE,"REGION";"Offgrid -2",#N/A,FALSE,"OFFGRID";"WTP",#N/A,FALSE,"WTP";"WTP -2",#N/A,FALSE,"WTP";"Project",#N/A,FALSE,"PROJECT";"Summary -2",#N/A,FALSE,"SUMMARY"}</definedName>
    <definedName name="____a130" localSheetId="23" hidden="1">{"Offgrid",#N/A,FALSE,"OFFGRID";"Region",#N/A,FALSE,"REGION";"Offgrid -2",#N/A,FALSE,"OFFGRID";"WTP",#N/A,FALSE,"WTP";"WTP -2",#N/A,FALSE,"WTP";"Project",#N/A,FALSE,"PROJECT";"Summary -2",#N/A,FALSE,"SUMMARY"}</definedName>
    <definedName name="____a130" localSheetId="14" hidden="1">{"Offgrid",#N/A,FALSE,"OFFGRID";"Region",#N/A,FALSE,"REGION";"Offgrid -2",#N/A,FALSE,"OFFGRID";"WTP",#N/A,FALSE,"WTP";"WTP -2",#N/A,FALSE,"WTP";"Project",#N/A,FALSE,"PROJECT";"Summary -2",#N/A,FALSE,"SUMMARY"}</definedName>
    <definedName name="____a130" localSheetId="9" hidden="1">{"Offgrid",#N/A,FALSE,"OFFGRID";"Region",#N/A,FALSE,"REGION";"Offgrid -2",#N/A,FALSE,"OFFGRID";"WTP",#N/A,FALSE,"WTP";"WTP -2",#N/A,FALSE,"WTP";"Project",#N/A,FALSE,"PROJECT";"Summary -2",#N/A,FALSE,"SUMMARY"}</definedName>
    <definedName name="____a130" localSheetId="8" hidden="1">{"Offgrid",#N/A,FALSE,"OFFGRID";"Region",#N/A,FALSE,"REGION";"Offgrid -2",#N/A,FALSE,"OFFGRID";"WTP",#N/A,FALSE,"WTP";"WTP -2",#N/A,FALSE,"WTP";"Project",#N/A,FALSE,"PROJECT";"Summary -2",#N/A,FALSE,"SUMMARY"}</definedName>
    <definedName name="____a130" localSheetId="3" hidden="1">{"Offgrid",#N/A,FALSE,"OFFGRID";"Region",#N/A,FALSE,"REGION";"Offgrid -2",#N/A,FALSE,"OFFGRID";"WTP",#N/A,FALSE,"WTP";"WTP -2",#N/A,FALSE,"WTP";"Project",#N/A,FALSE,"PROJECT";"Summary -2",#N/A,FALSE,"SUMMARY"}</definedName>
    <definedName name="____a130" localSheetId="11" hidden="1">{"Offgrid",#N/A,FALSE,"OFFGRID";"Region",#N/A,FALSE,"REGION";"Offgrid -2",#N/A,FALSE,"OFFGRID";"WTP",#N/A,FALSE,"WTP";"WTP -2",#N/A,FALSE,"WTP";"Project",#N/A,FALSE,"PROJECT";"Summary -2",#N/A,FALSE,"SUMMARY"}</definedName>
    <definedName name="____a130" localSheetId="6" hidden="1">{"Offgrid",#N/A,FALSE,"OFFGRID";"Region",#N/A,FALSE,"REGION";"Offgrid -2",#N/A,FALSE,"OFFGRID";"WTP",#N/A,FALSE,"WTP";"WTP -2",#N/A,FALSE,"WTP";"Project",#N/A,FALSE,"PROJECT";"Summary -2",#N/A,FALSE,"SUMMARY"}</definedName>
    <definedName name="____a130" localSheetId="7" hidden="1">{"Offgrid",#N/A,FALSE,"OFFGRID";"Region",#N/A,FALSE,"REGION";"Offgrid -2",#N/A,FALSE,"OFFGRID";"WTP",#N/A,FALSE,"WTP";"WTP -2",#N/A,FALSE,"WTP";"Project",#N/A,FALSE,"PROJECT";"Summary -2",#N/A,FALSE,"SUMMARY"}</definedName>
    <definedName name="____a130" localSheetId="5" hidden="1">{"Offgrid",#N/A,FALSE,"OFFGRID";"Region",#N/A,FALSE,"REGION";"Offgrid -2",#N/A,FALSE,"OFFGRID";"WTP",#N/A,FALSE,"WTP";"WTP -2",#N/A,FALSE,"WTP";"Project",#N/A,FALSE,"PROJECT";"Summary -2",#N/A,FALSE,"SUMMARY"}</definedName>
    <definedName name="____a130" localSheetId="17" hidden="1">{"Offgrid",#N/A,FALSE,"OFFGRID";"Region",#N/A,FALSE,"REGION";"Offgrid -2",#N/A,FALSE,"OFFGRID";"WTP",#N/A,FALSE,"WTP";"WTP -2",#N/A,FALSE,"WTP";"Project",#N/A,FALSE,"PROJECT";"Summary -2",#N/A,FALSE,"SUMMARY"}</definedName>
    <definedName name="____a130" localSheetId="10" hidden="1">{"Offgrid",#N/A,FALSE,"OFFGRID";"Region",#N/A,FALSE,"REGION";"Offgrid -2",#N/A,FALSE,"OFFGRID";"WTP",#N/A,FALSE,"WTP";"WTP -2",#N/A,FALSE,"WTP";"Project",#N/A,FALSE,"PROJECT";"Summary -2",#N/A,FALSE,"SUMMARY"}</definedName>
    <definedName name="____a130" localSheetId="13" hidden="1">{"Offgrid",#N/A,FALSE,"OFFGRID";"Region",#N/A,FALSE,"REGION";"Offgrid -2",#N/A,FALSE,"OFFGRID";"WTP",#N/A,FALSE,"WTP";"WTP -2",#N/A,FALSE,"WTP";"Project",#N/A,FALSE,"PROJECT";"Summary -2",#N/A,FALSE,"SUMMARY"}</definedName>
    <definedName name="____a130" localSheetId="12"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EE1" localSheetId="22" hidden="1">{#N/A,#N/A,FALSE,"단가표지"}</definedName>
    <definedName name="____EE1" hidden="1">{#N/A,#N/A,FALSE,"단가표지"}</definedName>
    <definedName name="____fsf2" localSheetId="22" hidden="1">{#N/A,#N/A,TRUE,"Mhr_Sum"}</definedName>
    <definedName name="____fsf2" hidden="1">{#N/A,#N/A,TRUE,"Mhr_Sum"}</definedName>
    <definedName name="____Goi8" localSheetId="22" hidden="1">{"'Sheet1'!$L$16"}</definedName>
    <definedName name="____Goi8" localSheetId="15" hidden="1">{"'Sheet1'!$L$16"}</definedName>
    <definedName name="____Goi8" localSheetId="1" hidden="1">{"'Sheet1'!$L$16"}</definedName>
    <definedName name="____Goi8" localSheetId="2" hidden="1">{"'Sheet1'!$L$16"}</definedName>
    <definedName name="____Goi8" localSheetId="16" hidden="1">{"'Sheet1'!$L$16"}</definedName>
    <definedName name="____Goi8" localSheetId="4" hidden="1">{"'Sheet1'!$L$16"}</definedName>
    <definedName name="____Goi8" localSheetId="23" hidden="1">{"'Sheet1'!$L$16"}</definedName>
    <definedName name="____Goi8" localSheetId="14" hidden="1">{"'Sheet1'!$L$16"}</definedName>
    <definedName name="____Goi8" localSheetId="9" hidden="1">{"'Sheet1'!$L$16"}</definedName>
    <definedName name="____Goi8" localSheetId="8" hidden="1">{"'Sheet1'!$L$16"}</definedName>
    <definedName name="____Goi8" localSheetId="3" hidden="1">{"'Sheet1'!$L$16"}</definedName>
    <definedName name="____Goi8" localSheetId="11" hidden="1">{"'Sheet1'!$L$16"}</definedName>
    <definedName name="____Goi8" localSheetId="6" hidden="1">{"'Sheet1'!$L$16"}</definedName>
    <definedName name="____Goi8" localSheetId="7" hidden="1">{"'Sheet1'!$L$16"}</definedName>
    <definedName name="____Goi8" localSheetId="5" hidden="1">{"'Sheet1'!$L$16"}</definedName>
    <definedName name="____Goi8" localSheetId="17" hidden="1">{"'Sheet1'!$L$16"}</definedName>
    <definedName name="____Goi8" localSheetId="10" hidden="1">{"'Sheet1'!$L$16"}</definedName>
    <definedName name="____Goi8" localSheetId="13" hidden="1">{"'Sheet1'!$L$16"}</definedName>
    <definedName name="____Goi8" localSheetId="12" hidden="1">{"'Sheet1'!$L$16"}</definedName>
    <definedName name="____Goi8" hidden="1">{"'Sheet1'!$L$16"}</definedName>
    <definedName name="____H1" localSheetId="22" hidden="1">{#N/A,#N/A,TRUE,"Mhr_Sum"}</definedName>
    <definedName name="____H1" hidden="1">{#N/A,#N/A,TRUE,"Mhr_Sum"}</definedName>
    <definedName name="____H3" localSheetId="22" hidden="1">{"'장비'!$A$3:$M$12"}</definedName>
    <definedName name="____H3" hidden="1">{"'장비'!$A$3:$M$12"}</definedName>
    <definedName name="____H4" localSheetId="22" hidden="1">{#N/A,#N/A,TRUE,"Mhr_Sum"}</definedName>
    <definedName name="____H4" hidden="1">{#N/A,#N/A,TRUE,"Mhr_Sum"}</definedName>
    <definedName name="____hu1" localSheetId="22" hidden="1">{"'Sheet1'!$L$16"}</definedName>
    <definedName name="____hu1" localSheetId="15" hidden="1">{"'Sheet1'!$L$16"}</definedName>
    <definedName name="____hu1" localSheetId="1" hidden="1">{"'Sheet1'!$L$16"}</definedName>
    <definedName name="____hu1" localSheetId="2" hidden="1">{"'Sheet1'!$L$16"}</definedName>
    <definedName name="____hu1" localSheetId="16" hidden="1">{"'Sheet1'!$L$16"}</definedName>
    <definedName name="____hu1" localSheetId="4" hidden="1">{"'Sheet1'!$L$16"}</definedName>
    <definedName name="____hu1" localSheetId="23" hidden="1">{"'Sheet1'!$L$16"}</definedName>
    <definedName name="____hu1" localSheetId="14" hidden="1">{"'Sheet1'!$L$16"}</definedName>
    <definedName name="____hu1" localSheetId="9" hidden="1">{"'Sheet1'!$L$16"}</definedName>
    <definedName name="____hu1" localSheetId="8" hidden="1">{"'Sheet1'!$L$16"}</definedName>
    <definedName name="____hu1" localSheetId="3" hidden="1">{"'Sheet1'!$L$16"}</definedName>
    <definedName name="____hu1" localSheetId="11" hidden="1">{"'Sheet1'!$L$16"}</definedName>
    <definedName name="____hu1" localSheetId="6" hidden="1">{"'Sheet1'!$L$16"}</definedName>
    <definedName name="____hu1" localSheetId="7" hidden="1">{"'Sheet1'!$L$16"}</definedName>
    <definedName name="____hu1" localSheetId="5" hidden="1">{"'Sheet1'!$L$16"}</definedName>
    <definedName name="____hu1" localSheetId="17" hidden="1">{"'Sheet1'!$L$16"}</definedName>
    <definedName name="____hu1" localSheetId="10" hidden="1">{"'Sheet1'!$L$16"}</definedName>
    <definedName name="____hu1" localSheetId="13" hidden="1">{"'Sheet1'!$L$16"}</definedName>
    <definedName name="____hu1" localSheetId="12" hidden="1">{"'Sheet1'!$L$16"}</definedName>
    <definedName name="____hu1" hidden="1">{"'Sheet1'!$L$16"}</definedName>
    <definedName name="____hu2" localSheetId="22" hidden="1">{"'Sheet1'!$L$16"}</definedName>
    <definedName name="____hu2" localSheetId="15" hidden="1">{"'Sheet1'!$L$16"}</definedName>
    <definedName name="____hu2" localSheetId="1" hidden="1">{"'Sheet1'!$L$16"}</definedName>
    <definedName name="____hu2" localSheetId="2" hidden="1">{"'Sheet1'!$L$16"}</definedName>
    <definedName name="____hu2" localSheetId="16" hidden="1">{"'Sheet1'!$L$16"}</definedName>
    <definedName name="____hu2" localSheetId="4" hidden="1">{"'Sheet1'!$L$16"}</definedName>
    <definedName name="____hu2" localSheetId="23" hidden="1">{"'Sheet1'!$L$16"}</definedName>
    <definedName name="____hu2" localSheetId="14" hidden="1">{"'Sheet1'!$L$16"}</definedName>
    <definedName name="____hu2" localSheetId="9" hidden="1">{"'Sheet1'!$L$16"}</definedName>
    <definedName name="____hu2" localSheetId="8" hidden="1">{"'Sheet1'!$L$16"}</definedName>
    <definedName name="____hu2" localSheetId="3" hidden="1">{"'Sheet1'!$L$16"}</definedName>
    <definedName name="____hu2" localSheetId="11" hidden="1">{"'Sheet1'!$L$16"}</definedName>
    <definedName name="____hu2" localSheetId="6" hidden="1">{"'Sheet1'!$L$16"}</definedName>
    <definedName name="____hu2" localSheetId="7" hidden="1">{"'Sheet1'!$L$16"}</definedName>
    <definedName name="____hu2" localSheetId="5" hidden="1">{"'Sheet1'!$L$16"}</definedName>
    <definedName name="____hu2" localSheetId="17" hidden="1">{"'Sheet1'!$L$16"}</definedName>
    <definedName name="____hu2" localSheetId="10" hidden="1">{"'Sheet1'!$L$16"}</definedName>
    <definedName name="____hu2" localSheetId="13" hidden="1">{"'Sheet1'!$L$16"}</definedName>
    <definedName name="____hu2" localSheetId="12" hidden="1">{"'Sheet1'!$L$16"}</definedName>
    <definedName name="____hu2" hidden="1">{"'Sheet1'!$L$16"}</definedName>
    <definedName name="____hu5" localSheetId="22" hidden="1">{"'Sheet1'!$L$16"}</definedName>
    <definedName name="____hu5" localSheetId="15" hidden="1">{"'Sheet1'!$L$16"}</definedName>
    <definedName name="____hu5" localSheetId="1" hidden="1">{"'Sheet1'!$L$16"}</definedName>
    <definedName name="____hu5" localSheetId="2" hidden="1">{"'Sheet1'!$L$16"}</definedName>
    <definedName name="____hu5" localSheetId="16" hidden="1">{"'Sheet1'!$L$16"}</definedName>
    <definedName name="____hu5" localSheetId="4" hidden="1">{"'Sheet1'!$L$16"}</definedName>
    <definedName name="____hu5" localSheetId="23" hidden="1">{"'Sheet1'!$L$16"}</definedName>
    <definedName name="____hu5" localSheetId="14" hidden="1">{"'Sheet1'!$L$16"}</definedName>
    <definedName name="____hu5" localSheetId="9" hidden="1">{"'Sheet1'!$L$16"}</definedName>
    <definedName name="____hu5" localSheetId="8" hidden="1">{"'Sheet1'!$L$16"}</definedName>
    <definedName name="____hu5" localSheetId="3" hidden="1">{"'Sheet1'!$L$16"}</definedName>
    <definedName name="____hu5" localSheetId="11" hidden="1">{"'Sheet1'!$L$16"}</definedName>
    <definedName name="____hu5" localSheetId="6" hidden="1">{"'Sheet1'!$L$16"}</definedName>
    <definedName name="____hu5" localSheetId="7" hidden="1">{"'Sheet1'!$L$16"}</definedName>
    <definedName name="____hu5" localSheetId="5" hidden="1">{"'Sheet1'!$L$16"}</definedName>
    <definedName name="____hu5" localSheetId="17" hidden="1">{"'Sheet1'!$L$16"}</definedName>
    <definedName name="____hu5" localSheetId="10" hidden="1">{"'Sheet1'!$L$16"}</definedName>
    <definedName name="____hu5" localSheetId="13" hidden="1">{"'Sheet1'!$L$16"}</definedName>
    <definedName name="____hu5" localSheetId="12" hidden="1">{"'Sheet1'!$L$16"}</definedName>
    <definedName name="____hu5" hidden="1">{"'Sheet1'!$L$16"}</definedName>
    <definedName name="____hu6" localSheetId="22" hidden="1">{"'Sheet1'!$L$16"}</definedName>
    <definedName name="____hu6" localSheetId="15" hidden="1">{"'Sheet1'!$L$16"}</definedName>
    <definedName name="____hu6" localSheetId="1" hidden="1">{"'Sheet1'!$L$16"}</definedName>
    <definedName name="____hu6" localSheetId="2" hidden="1">{"'Sheet1'!$L$16"}</definedName>
    <definedName name="____hu6" localSheetId="16" hidden="1">{"'Sheet1'!$L$16"}</definedName>
    <definedName name="____hu6" localSheetId="4" hidden="1">{"'Sheet1'!$L$16"}</definedName>
    <definedName name="____hu6" localSheetId="23" hidden="1">{"'Sheet1'!$L$16"}</definedName>
    <definedName name="____hu6" localSheetId="14" hidden="1">{"'Sheet1'!$L$16"}</definedName>
    <definedName name="____hu6" localSheetId="9" hidden="1">{"'Sheet1'!$L$16"}</definedName>
    <definedName name="____hu6" localSheetId="8" hidden="1">{"'Sheet1'!$L$16"}</definedName>
    <definedName name="____hu6" localSheetId="3" hidden="1">{"'Sheet1'!$L$16"}</definedName>
    <definedName name="____hu6" localSheetId="11" hidden="1">{"'Sheet1'!$L$16"}</definedName>
    <definedName name="____hu6" localSheetId="6" hidden="1">{"'Sheet1'!$L$16"}</definedName>
    <definedName name="____hu6" localSheetId="7" hidden="1">{"'Sheet1'!$L$16"}</definedName>
    <definedName name="____hu6" localSheetId="5" hidden="1">{"'Sheet1'!$L$16"}</definedName>
    <definedName name="____hu6" localSheetId="17" hidden="1">{"'Sheet1'!$L$16"}</definedName>
    <definedName name="____hu6" localSheetId="10" hidden="1">{"'Sheet1'!$L$16"}</definedName>
    <definedName name="____hu6" localSheetId="13" hidden="1">{"'Sheet1'!$L$16"}</definedName>
    <definedName name="____hu6" localSheetId="12" hidden="1">{"'Sheet1'!$L$16"}</definedName>
    <definedName name="____hu6" hidden="1">{"'Sheet1'!$L$16"}</definedName>
    <definedName name="____hu7" localSheetId="22" hidden="1">{"'Sheet1'!$L$16"}</definedName>
    <definedName name="____hu7" hidden="1">{"'Sheet1'!$L$16"}</definedName>
    <definedName name="____key2" localSheetId="15" hidden="1">[2]BM!#REF!</definedName>
    <definedName name="____key2" localSheetId="1" hidden="1">[2]BM!#REF!</definedName>
    <definedName name="____key2" localSheetId="2" hidden="1">[2]BM!#REF!</definedName>
    <definedName name="____key2" localSheetId="4" hidden="1">[2]BM!#REF!</definedName>
    <definedName name="____key2" localSheetId="23" hidden="1">[2]BM!#REF!</definedName>
    <definedName name="____key2" localSheetId="14" hidden="1">[2]BM!#REF!</definedName>
    <definedName name="____key2" localSheetId="9" hidden="1">[2]BM!#REF!</definedName>
    <definedName name="____key2" localSheetId="8" hidden="1">[2]BM!#REF!</definedName>
    <definedName name="____key2" localSheetId="3" hidden="1">[2]BM!#REF!</definedName>
    <definedName name="____key2" localSheetId="11" hidden="1">[2]BM!#REF!</definedName>
    <definedName name="____key2" localSheetId="6" hidden="1">[2]BM!#REF!</definedName>
    <definedName name="____key2" localSheetId="7" hidden="1">[2]BM!#REF!</definedName>
    <definedName name="____key2" localSheetId="5" hidden="1">[2]BM!#REF!</definedName>
    <definedName name="____key2" localSheetId="10" hidden="1">[2]BM!#REF!</definedName>
    <definedName name="____key2" localSheetId="13" hidden="1">[2]BM!#REF!</definedName>
    <definedName name="____key2" localSheetId="12" hidden="1">[2]BM!#REF!</definedName>
    <definedName name="____key2" hidden="1">#REF!</definedName>
    <definedName name="____Lan1" localSheetId="22" hidden="1">{"'Sheet1'!$L$16"}</definedName>
    <definedName name="____Lan1" localSheetId="15" hidden="1">{"'Sheet1'!$L$16"}</definedName>
    <definedName name="____Lan1" localSheetId="1" hidden="1">{"'Sheet1'!$L$16"}</definedName>
    <definedName name="____Lan1" localSheetId="2" hidden="1">{"'Sheet1'!$L$16"}</definedName>
    <definedName name="____Lan1" localSheetId="16" hidden="1">{"'Sheet1'!$L$16"}</definedName>
    <definedName name="____Lan1" localSheetId="4" hidden="1">{"'Sheet1'!$L$16"}</definedName>
    <definedName name="____Lan1" localSheetId="23" hidden="1">{"'Sheet1'!$L$16"}</definedName>
    <definedName name="____Lan1" localSheetId="14" hidden="1">{"'Sheet1'!$L$16"}</definedName>
    <definedName name="____Lan1" localSheetId="9" hidden="1">{"'Sheet1'!$L$16"}</definedName>
    <definedName name="____Lan1" localSheetId="8" hidden="1">{"'Sheet1'!$L$16"}</definedName>
    <definedName name="____Lan1" localSheetId="3" hidden="1">{"'Sheet1'!$L$16"}</definedName>
    <definedName name="____Lan1" localSheetId="11" hidden="1">{"'Sheet1'!$L$16"}</definedName>
    <definedName name="____Lan1" localSheetId="6" hidden="1">{"'Sheet1'!$L$16"}</definedName>
    <definedName name="____Lan1" localSheetId="7" hidden="1">{"'Sheet1'!$L$16"}</definedName>
    <definedName name="____Lan1" localSheetId="5" hidden="1">{"'Sheet1'!$L$16"}</definedName>
    <definedName name="____Lan1" localSheetId="17" hidden="1">{"'Sheet1'!$L$16"}</definedName>
    <definedName name="____Lan1" localSheetId="10" hidden="1">{"'Sheet1'!$L$16"}</definedName>
    <definedName name="____Lan1" localSheetId="13" hidden="1">{"'Sheet1'!$L$16"}</definedName>
    <definedName name="____Lan1" localSheetId="12" hidden="1">{"'Sheet1'!$L$16"}</definedName>
    <definedName name="____Lan1" hidden="1">{"'Sheet1'!$L$16"}</definedName>
    <definedName name="____LAN3" localSheetId="22" hidden="1">{"'Sheet1'!$L$16"}</definedName>
    <definedName name="____LAN3" localSheetId="15" hidden="1">{"'Sheet1'!$L$16"}</definedName>
    <definedName name="____LAN3" localSheetId="1" hidden="1">{"'Sheet1'!$L$16"}</definedName>
    <definedName name="____LAN3" localSheetId="2" hidden="1">{"'Sheet1'!$L$16"}</definedName>
    <definedName name="____LAN3" localSheetId="16" hidden="1">{"'Sheet1'!$L$16"}</definedName>
    <definedName name="____LAN3" localSheetId="4" hidden="1">{"'Sheet1'!$L$16"}</definedName>
    <definedName name="____LAN3" localSheetId="23" hidden="1">{"'Sheet1'!$L$16"}</definedName>
    <definedName name="____LAN3" localSheetId="14" hidden="1">{"'Sheet1'!$L$16"}</definedName>
    <definedName name="____LAN3" localSheetId="9" hidden="1">{"'Sheet1'!$L$16"}</definedName>
    <definedName name="____LAN3" localSheetId="8" hidden="1">{"'Sheet1'!$L$16"}</definedName>
    <definedName name="____LAN3" localSheetId="3" hidden="1">{"'Sheet1'!$L$16"}</definedName>
    <definedName name="____LAN3" localSheetId="11" hidden="1">{"'Sheet1'!$L$16"}</definedName>
    <definedName name="____LAN3" localSheetId="6" hidden="1">{"'Sheet1'!$L$16"}</definedName>
    <definedName name="____LAN3" localSheetId="7" hidden="1">{"'Sheet1'!$L$16"}</definedName>
    <definedName name="____LAN3" localSheetId="5" hidden="1">{"'Sheet1'!$L$16"}</definedName>
    <definedName name="____LAN3" localSheetId="17" hidden="1">{"'Sheet1'!$L$16"}</definedName>
    <definedName name="____LAN3" localSheetId="10" hidden="1">{"'Sheet1'!$L$16"}</definedName>
    <definedName name="____LAN3" localSheetId="13" hidden="1">{"'Sheet1'!$L$16"}</definedName>
    <definedName name="____LAN3" localSheetId="12" hidden="1">{"'Sheet1'!$L$16"}</definedName>
    <definedName name="____LAN3" hidden="1">{"'Sheet1'!$L$16"}</definedName>
    <definedName name="____NCN15" localSheetId="22" hidden="1">{"'Sheet1'!$L$16"}</definedName>
    <definedName name="____NCN15" localSheetId="15" hidden="1">{"'Sheet1'!$L$16"}</definedName>
    <definedName name="____NCN15" localSheetId="1" hidden="1">{"'Sheet1'!$L$16"}</definedName>
    <definedName name="____NCN15" localSheetId="2" hidden="1">{"'Sheet1'!$L$16"}</definedName>
    <definedName name="____NCN15" localSheetId="16" hidden="1">{"'Sheet1'!$L$16"}</definedName>
    <definedName name="____NCN15" localSheetId="4" hidden="1">{"'Sheet1'!$L$16"}</definedName>
    <definedName name="____NCN15" localSheetId="23" hidden="1">{"'Sheet1'!$L$16"}</definedName>
    <definedName name="____NCN15" localSheetId="14" hidden="1">{"'Sheet1'!$L$16"}</definedName>
    <definedName name="____NCN15" localSheetId="9" hidden="1">{"'Sheet1'!$L$16"}</definedName>
    <definedName name="____NCN15" localSheetId="8" hidden="1">{"'Sheet1'!$L$16"}</definedName>
    <definedName name="____NCN15" localSheetId="3" hidden="1">{"'Sheet1'!$L$16"}</definedName>
    <definedName name="____NCN15" localSheetId="11" hidden="1">{"'Sheet1'!$L$16"}</definedName>
    <definedName name="____NCN15" localSheetId="6" hidden="1">{"'Sheet1'!$L$16"}</definedName>
    <definedName name="____NCN15" localSheetId="7" hidden="1">{"'Sheet1'!$L$16"}</definedName>
    <definedName name="____NCN15" localSheetId="5" hidden="1">{"'Sheet1'!$L$16"}</definedName>
    <definedName name="____NCN15" localSheetId="17" hidden="1">{"'Sheet1'!$L$16"}</definedName>
    <definedName name="____NCN15" localSheetId="10" hidden="1">{"'Sheet1'!$L$16"}</definedName>
    <definedName name="____NCN15" localSheetId="13" hidden="1">{"'Sheet1'!$L$16"}</definedName>
    <definedName name="____NCN15" localSheetId="12" hidden="1">{"'Sheet1'!$L$16"}</definedName>
    <definedName name="____NCN15" hidden="1">{"'Sheet1'!$L$16"}</definedName>
    <definedName name="____PA3" localSheetId="22" hidden="1">{"'Sheet1'!$L$16"}</definedName>
    <definedName name="____PA3" localSheetId="15" hidden="1">{"'Sheet1'!$L$16"}</definedName>
    <definedName name="____PA3" localSheetId="1" hidden="1">{"'Sheet1'!$L$16"}</definedName>
    <definedName name="____PA3" localSheetId="2" hidden="1">{"'Sheet1'!$L$16"}</definedName>
    <definedName name="____PA3" localSheetId="16" hidden="1">{"'Sheet1'!$L$16"}</definedName>
    <definedName name="____PA3" localSheetId="4" hidden="1">{"'Sheet1'!$L$16"}</definedName>
    <definedName name="____PA3" localSheetId="23" hidden="1">{"'Sheet1'!$L$16"}</definedName>
    <definedName name="____PA3" localSheetId="14" hidden="1">{"'Sheet1'!$L$16"}</definedName>
    <definedName name="____PA3" localSheetId="9" hidden="1">{"'Sheet1'!$L$16"}</definedName>
    <definedName name="____PA3" localSheetId="8" hidden="1">{"'Sheet1'!$L$16"}</definedName>
    <definedName name="____PA3" localSheetId="3" hidden="1">{"'Sheet1'!$L$16"}</definedName>
    <definedName name="____PA3" localSheetId="11" hidden="1">{"'Sheet1'!$L$16"}</definedName>
    <definedName name="____PA3" localSheetId="6" hidden="1">{"'Sheet1'!$L$16"}</definedName>
    <definedName name="____PA3" localSheetId="7" hidden="1">{"'Sheet1'!$L$16"}</definedName>
    <definedName name="____PA3" localSheetId="5" hidden="1">{"'Sheet1'!$L$16"}</definedName>
    <definedName name="____PA3" localSheetId="17" hidden="1">{"'Sheet1'!$L$16"}</definedName>
    <definedName name="____PA3" localSheetId="10" hidden="1">{"'Sheet1'!$L$16"}</definedName>
    <definedName name="____PA3" localSheetId="13" hidden="1">{"'Sheet1'!$L$16"}</definedName>
    <definedName name="____PA3" localSheetId="12" hidden="1">{"'Sheet1'!$L$16"}</definedName>
    <definedName name="____PA3" hidden="1">{"'Sheet1'!$L$16"}</definedName>
    <definedName name="____PK2" localSheetId="22" hidden="1">{"'장비'!$A$3:$M$12"}</definedName>
    <definedName name="____PK2" hidden="1">{"'장비'!$A$3:$M$12"}</definedName>
    <definedName name="____PKG3" localSheetId="22" hidden="1">{"'장비'!$A$3:$M$12"}</definedName>
    <definedName name="____PKG3" hidden="1">{"'장비'!$A$3:$M$12"}</definedName>
    <definedName name="____qqq222" localSheetId="22" hidden="1">{"'장비'!$A$3:$M$12"}</definedName>
    <definedName name="____qqq222" hidden="1">{"'장비'!$A$3:$M$12"}</definedName>
    <definedName name="____S3" localSheetId="22" hidden="1">{#N/A,#N/A,FALSE,"포장2"}</definedName>
    <definedName name="____S3" hidden="1">{#N/A,#N/A,FALSE,"포장2"}</definedName>
    <definedName name="____T10" localSheetId="22" hidden="1">{"'Sheet1'!$L$16"}</definedName>
    <definedName name="____T10" hidden="1">{"'Sheet1'!$L$16"}</definedName>
    <definedName name="____TM2" localSheetId="22" hidden="1">{"'Sheet1'!$L$16"}</definedName>
    <definedName name="____TM2" localSheetId="15" hidden="1">{"'Sheet1'!$L$16"}</definedName>
    <definedName name="____TM2" localSheetId="1" hidden="1">{"'Sheet1'!$L$16"}</definedName>
    <definedName name="____TM2" localSheetId="2" hidden="1">{"'Sheet1'!$L$16"}</definedName>
    <definedName name="____TM2" localSheetId="16" hidden="1">{"'Sheet1'!$L$16"}</definedName>
    <definedName name="____TM2" localSheetId="4" hidden="1">{"'Sheet1'!$L$16"}</definedName>
    <definedName name="____TM2" localSheetId="23" hidden="1">{"'Sheet1'!$L$16"}</definedName>
    <definedName name="____TM2" localSheetId="14" hidden="1">{"'Sheet1'!$L$16"}</definedName>
    <definedName name="____TM2" localSheetId="9" hidden="1">{"'Sheet1'!$L$16"}</definedName>
    <definedName name="____TM2" localSheetId="8" hidden="1">{"'Sheet1'!$L$16"}</definedName>
    <definedName name="____TM2" localSheetId="3" hidden="1">{"'Sheet1'!$L$16"}</definedName>
    <definedName name="____TM2" localSheetId="11" hidden="1">{"'Sheet1'!$L$16"}</definedName>
    <definedName name="____TM2" localSheetId="6" hidden="1">{"'Sheet1'!$L$16"}</definedName>
    <definedName name="____TM2" localSheetId="7" hidden="1">{"'Sheet1'!$L$16"}</definedName>
    <definedName name="____TM2" localSheetId="5" hidden="1">{"'Sheet1'!$L$16"}</definedName>
    <definedName name="____TM2" localSheetId="17" hidden="1">{"'Sheet1'!$L$16"}</definedName>
    <definedName name="____TM2" localSheetId="10" hidden="1">{"'Sheet1'!$L$16"}</definedName>
    <definedName name="____TM2" localSheetId="13" hidden="1">{"'Sheet1'!$L$16"}</definedName>
    <definedName name="____TM2" localSheetId="12" hidden="1">{"'Sheet1'!$L$16"}</definedName>
    <definedName name="____TM2" hidden="1">{"'Sheet1'!$L$16"}</definedName>
    <definedName name="____tt3" localSheetId="22" hidden="1">{"'Sheet1'!$L$16"}</definedName>
    <definedName name="____tt3" localSheetId="15" hidden="1">{"'Sheet1'!$L$16"}</definedName>
    <definedName name="____tt3" localSheetId="1" hidden="1">{"'Sheet1'!$L$16"}</definedName>
    <definedName name="____tt3" localSheetId="2" hidden="1">{"'Sheet1'!$L$16"}</definedName>
    <definedName name="____tt3" localSheetId="16" hidden="1">{"'Sheet1'!$L$16"}</definedName>
    <definedName name="____tt3" localSheetId="4" hidden="1">{"'Sheet1'!$L$16"}</definedName>
    <definedName name="____tt3" localSheetId="23" hidden="1">{"'Sheet1'!$L$16"}</definedName>
    <definedName name="____tt3" localSheetId="14" hidden="1">{"'Sheet1'!$L$16"}</definedName>
    <definedName name="____tt3" localSheetId="9" hidden="1">{"'Sheet1'!$L$16"}</definedName>
    <definedName name="____tt3" localSheetId="8" hidden="1">{"'Sheet1'!$L$16"}</definedName>
    <definedName name="____tt3" localSheetId="3" hidden="1">{"'Sheet1'!$L$16"}</definedName>
    <definedName name="____tt3" localSheetId="11" hidden="1">{"'Sheet1'!$L$16"}</definedName>
    <definedName name="____tt3" localSheetId="6" hidden="1">{"'Sheet1'!$L$16"}</definedName>
    <definedName name="____tt3" localSheetId="7" hidden="1">{"'Sheet1'!$L$16"}</definedName>
    <definedName name="____tt3" localSheetId="5" hidden="1">{"'Sheet1'!$L$16"}</definedName>
    <definedName name="____tt3" localSheetId="17" hidden="1">{"'Sheet1'!$L$16"}</definedName>
    <definedName name="____tt3" localSheetId="10" hidden="1">{"'Sheet1'!$L$16"}</definedName>
    <definedName name="____tt3" localSheetId="13" hidden="1">{"'Sheet1'!$L$16"}</definedName>
    <definedName name="____tt3" localSheetId="12" hidden="1">{"'Sheet1'!$L$16"}</definedName>
    <definedName name="____tt3" hidden="1">{"'Sheet1'!$L$16"}</definedName>
    <definedName name="___a1" localSheetId="22" hidden="1">{"'Sheet1'!$L$16"}</definedName>
    <definedName name="___a1" localSheetId="15" hidden="1">{"'Sheet1'!$L$16"}</definedName>
    <definedName name="___a1" localSheetId="1" hidden="1">{"'Sheet1'!$L$16"}</definedName>
    <definedName name="___a1" localSheetId="2" hidden="1">{"'Sheet1'!$L$16"}</definedName>
    <definedName name="___a1" localSheetId="16" hidden="1">{"'Sheet1'!$L$16"}</definedName>
    <definedName name="___a1" localSheetId="4" hidden="1">{"'Sheet1'!$L$16"}</definedName>
    <definedName name="___a1" localSheetId="23" hidden="1">{"'Sheet1'!$L$16"}</definedName>
    <definedName name="___a1" localSheetId="14" hidden="1">{"'Sheet1'!$L$16"}</definedName>
    <definedName name="___a1" localSheetId="9" hidden="1">{"'Sheet1'!$L$16"}</definedName>
    <definedName name="___a1" localSheetId="8" hidden="1">{"'Sheet1'!$L$16"}</definedName>
    <definedName name="___a1" localSheetId="3" hidden="1">{"'Sheet1'!$L$16"}</definedName>
    <definedName name="___a1" localSheetId="11" hidden="1">{"'Sheet1'!$L$16"}</definedName>
    <definedName name="___a1" localSheetId="6" hidden="1">{"'Sheet1'!$L$16"}</definedName>
    <definedName name="___a1" localSheetId="7" hidden="1">{"'Sheet1'!$L$16"}</definedName>
    <definedName name="___a1" localSheetId="5" hidden="1">{"'Sheet1'!$L$16"}</definedName>
    <definedName name="___a1" localSheetId="17" hidden="1">{"'Sheet1'!$L$16"}</definedName>
    <definedName name="___a1" localSheetId="10" hidden="1">{"'Sheet1'!$L$16"}</definedName>
    <definedName name="___a1" localSheetId="13" hidden="1">{"'Sheet1'!$L$16"}</definedName>
    <definedName name="___a1" localSheetId="12" hidden="1">{"'Sheet1'!$L$16"}</definedName>
    <definedName name="___a1" hidden="1">{"'Sheet1'!$L$16"}</definedName>
    <definedName name="___a129" localSheetId="22" hidden="1">{"Offgrid",#N/A,FALSE,"OFFGRID";"Region",#N/A,FALSE,"REGION";"Offgrid -2",#N/A,FALSE,"OFFGRID";"WTP",#N/A,FALSE,"WTP";"WTP -2",#N/A,FALSE,"WTP";"Project",#N/A,FALSE,"PROJECT";"Summary -2",#N/A,FALSE,"SUMMARY"}</definedName>
    <definedName name="___a129" localSheetId="15" hidden="1">{"Offgrid",#N/A,FALSE,"OFFGRID";"Region",#N/A,FALSE,"REGION";"Offgrid -2",#N/A,FALSE,"OFFGRID";"WTP",#N/A,FALSE,"WTP";"WTP -2",#N/A,FALSE,"WTP";"Project",#N/A,FALSE,"PROJECT";"Summary -2",#N/A,FALSE,"SUMMARY"}</definedName>
    <definedName name="___a129" localSheetId="1" hidden="1">{"Offgrid",#N/A,FALSE,"OFFGRID";"Region",#N/A,FALSE,"REGION";"Offgrid -2",#N/A,FALSE,"OFFGRID";"WTP",#N/A,FALSE,"WTP";"WTP -2",#N/A,FALSE,"WTP";"Project",#N/A,FALSE,"PROJECT";"Summary -2",#N/A,FALSE,"SUMMARY"}</definedName>
    <definedName name="___a129" localSheetId="2" hidden="1">{"Offgrid",#N/A,FALSE,"OFFGRID";"Region",#N/A,FALSE,"REGION";"Offgrid -2",#N/A,FALSE,"OFFGRID";"WTP",#N/A,FALSE,"WTP";"WTP -2",#N/A,FALSE,"WTP";"Project",#N/A,FALSE,"PROJECT";"Summary -2",#N/A,FALSE,"SUMMARY"}</definedName>
    <definedName name="___a129" localSheetId="16" hidden="1">{"Offgrid",#N/A,FALSE,"OFFGRID";"Region",#N/A,FALSE,"REGION";"Offgrid -2",#N/A,FALSE,"OFFGRID";"WTP",#N/A,FALSE,"WTP";"WTP -2",#N/A,FALSE,"WTP";"Project",#N/A,FALSE,"PROJECT";"Summary -2",#N/A,FALSE,"SUMMARY"}</definedName>
    <definedName name="___a129" localSheetId="4" hidden="1">{"Offgrid",#N/A,FALSE,"OFFGRID";"Region",#N/A,FALSE,"REGION";"Offgrid -2",#N/A,FALSE,"OFFGRID";"WTP",#N/A,FALSE,"WTP";"WTP -2",#N/A,FALSE,"WTP";"Project",#N/A,FALSE,"PROJECT";"Summary -2",#N/A,FALSE,"SUMMARY"}</definedName>
    <definedName name="___a129" localSheetId="23" hidden="1">{"Offgrid",#N/A,FALSE,"OFFGRID";"Region",#N/A,FALSE,"REGION";"Offgrid -2",#N/A,FALSE,"OFFGRID";"WTP",#N/A,FALSE,"WTP";"WTP -2",#N/A,FALSE,"WTP";"Project",#N/A,FALSE,"PROJECT";"Summary -2",#N/A,FALSE,"SUMMARY"}</definedName>
    <definedName name="___a129" localSheetId="14" hidden="1">{"Offgrid",#N/A,FALSE,"OFFGRID";"Region",#N/A,FALSE,"REGION";"Offgrid -2",#N/A,FALSE,"OFFGRID";"WTP",#N/A,FALSE,"WTP";"WTP -2",#N/A,FALSE,"WTP";"Project",#N/A,FALSE,"PROJECT";"Summary -2",#N/A,FALSE,"SUMMARY"}</definedName>
    <definedName name="___a129" localSheetId="9" hidden="1">{"Offgrid",#N/A,FALSE,"OFFGRID";"Region",#N/A,FALSE,"REGION";"Offgrid -2",#N/A,FALSE,"OFFGRID";"WTP",#N/A,FALSE,"WTP";"WTP -2",#N/A,FALSE,"WTP";"Project",#N/A,FALSE,"PROJECT";"Summary -2",#N/A,FALSE,"SUMMARY"}</definedName>
    <definedName name="___a129" localSheetId="8" hidden="1">{"Offgrid",#N/A,FALSE,"OFFGRID";"Region",#N/A,FALSE,"REGION";"Offgrid -2",#N/A,FALSE,"OFFGRID";"WTP",#N/A,FALSE,"WTP";"WTP -2",#N/A,FALSE,"WTP";"Project",#N/A,FALSE,"PROJECT";"Summary -2",#N/A,FALSE,"SUMMARY"}</definedName>
    <definedName name="___a129" localSheetId="3" hidden="1">{"Offgrid",#N/A,FALSE,"OFFGRID";"Region",#N/A,FALSE,"REGION";"Offgrid -2",#N/A,FALSE,"OFFGRID";"WTP",#N/A,FALSE,"WTP";"WTP -2",#N/A,FALSE,"WTP";"Project",#N/A,FALSE,"PROJECT";"Summary -2",#N/A,FALSE,"SUMMARY"}</definedName>
    <definedName name="___a129" localSheetId="11" hidden="1">{"Offgrid",#N/A,FALSE,"OFFGRID";"Region",#N/A,FALSE,"REGION";"Offgrid -2",#N/A,FALSE,"OFFGRID";"WTP",#N/A,FALSE,"WTP";"WTP -2",#N/A,FALSE,"WTP";"Project",#N/A,FALSE,"PROJECT";"Summary -2",#N/A,FALSE,"SUMMARY"}</definedName>
    <definedName name="___a129" localSheetId="6" hidden="1">{"Offgrid",#N/A,FALSE,"OFFGRID";"Region",#N/A,FALSE,"REGION";"Offgrid -2",#N/A,FALSE,"OFFGRID";"WTP",#N/A,FALSE,"WTP";"WTP -2",#N/A,FALSE,"WTP";"Project",#N/A,FALSE,"PROJECT";"Summary -2",#N/A,FALSE,"SUMMARY"}</definedName>
    <definedName name="___a129" localSheetId="7" hidden="1">{"Offgrid",#N/A,FALSE,"OFFGRID";"Region",#N/A,FALSE,"REGION";"Offgrid -2",#N/A,FALSE,"OFFGRID";"WTP",#N/A,FALSE,"WTP";"WTP -2",#N/A,FALSE,"WTP";"Project",#N/A,FALSE,"PROJECT";"Summary -2",#N/A,FALSE,"SUMMARY"}</definedName>
    <definedName name="___a129" localSheetId="5" hidden="1">{"Offgrid",#N/A,FALSE,"OFFGRID";"Region",#N/A,FALSE,"REGION";"Offgrid -2",#N/A,FALSE,"OFFGRID";"WTP",#N/A,FALSE,"WTP";"WTP -2",#N/A,FALSE,"WTP";"Project",#N/A,FALSE,"PROJECT";"Summary -2",#N/A,FALSE,"SUMMARY"}</definedName>
    <definedName name="___a129" localSheetId="17" hidden="1">{"Offgrid",#N/A,FALSE,"OFFGRID";"Region",#N/A,FALSE,"REGION";"Offgrid -2",#N/A,FALSE,"OFFGRID";"WTP",#N/A,FALSE,"WTP";"WTP -2",#N/A,FALSE,"WTP";"Project",#N/A,FALSE,"PROJECT";"Summary -2",#N/A,FALSE,"SUMMARY"}</definedName>
    <definedName name="___a129" localSheetId="10" hidden="1">{"Offgrid",#N/A,FALSE,"OFFGRID";"Region",#N/A,FALSE,"REGION";"Offgrid -2",#N/A,FALSE,"OFFGRID";"WTP",#N/A,FALSE,"WTP";"WTP -2",#N/A,FALSE,"WTP";"Project",#N/A,FALSE,"PROJECT";"Summary -2",#N/A,FALSE,"SUMMARY"}</definedName>
    <definedName name="___a129" localSheetId="13" hidden="1">{"Offgrid",#N/A,FALSE,"OFFGRID";"Region",#N/A,FALSE,"REGION";"Offgrid -2",#N/A,FALSE,"OFFGRID";"WTP",#N/A,FALSE,"WTP";"WTP -2",#N/A,FALSE,"WTP";"Project",#N/A,FALSE,"PROJECT";"Summary -2",#N/A,FALSE,"SUMMARY"}</definedName>
    <definedName name="___a129" localSheetId="12" hidden="1">{"Offgrid",#N/A,FALSE,"OFFGRID";"Region",#N/A,FALSE,"REGION";"Offgrid -2",#N/A,FALSE,"OFFGRID";"WTP",#N/A,FALSE,"WTP";"WTP -2",#N/A,FALSE,"WTP";"Project",#N/A,FALSE,"PROJECT";"Summary -2",#N/A,FALSE,"SUMMARY"}</definedName>
    <definedName name="___a129" hidden="1">{"Offgrid",#N/A,FALSE,"OFFGRID";"Region",#N/A,FALSE,"REGION";"Offgrid -2",#N/A,FALSE,"OFFGRID";"WTP",#N/A,FALSE,"WTP";"WTP -2",#N/A,FALSE,"WTP";"Project",#N/A,FALSE,"PROJECT";"Summary -2",#N/A,FALSE,"SUMMARY"}</definedName>
    <definedName name="___a130" localSheetId="22" hidden="1">{"Offgrid",#N/A,FALSE,"OFFGRID";"Region",#N/A,FALSE,"REGION";"Offgrid -2",#N/A,FALSE,"OFFGRID";"WTP",#N/A,FALSE,"WTP";"WTP -2",#N/A,FALSE,"WTP";"Project",#N/A,FALSE,"PROJECT";"Summary -2",#N/A,FALSE,"SUMMARY"}</definedName>
    <definedName name="___a130" localSheetId="15" hidden="1">{"Offgrid",#N/A,FALSE,"OFFGRID";"Region",#N/A,FALSE,"REGION";"Offgrid -2",#N/A,FALSE,"OFFGRID";"WTP",#N/A,FALSE,"WTP";"WTP -2",#N/A,FALSE,"WTP";"Project",#N/A,FALSE,"PROJECT";"Summary -2",#N/A,FALSE,"SUMMARY"}</definedName>
    <definedName name="___a130" localSheetId="1" hidden="1">{"Offgrid",#N/A,FALSE,"OFFGRID";"Region",#N/A,FALSE,"REGION";"Offgrid -2",#N/A,FALSE,"OFFGRID";"WTP",#N/A,FALSE,"WTP";"WTP -2",#N/A,FALSE,"WTP";"Project",#N/A,FALSE,"PROJECT";"Summary -2",#N/A,FALSE,"SUMMARY"}</definedName>
    <definedName name="___a130" localSheetId="2" hidden="1">{"Offgrid",#N/A,FALSE,"OFFGRID";"Region",#N/A,FALSE,"REGION";"Offgrid -2",#N/A,FALSE,"OFFGRID";"WTP",#N/A,FALSE,"WTP";"WTP -2",#N/A,FALSE,"WTP";"Project",#N/A,FALSE,"PROJECT";"Summary -2",#N/A,FALSE,"SUMMARY"}</definedName>
    <definedName name="___a130" localSheetId="16" hidden="1">{"Offgrid",#N/A,FALSE,"OFFGRID";"Region",#N/A,FALSE,"REGION";"Offgrid -2",#N/A,FALSE,"OFFGRID";"WTP",#N/A,FALSE,"WTP";"WTP -2",#N/A,FALSE,"WTP";"Project",#N/A,FALSE,"PROJECT";"Summary -2",#N/A,FALSE,"SUMMARY"}</definedName>
    <definedName name="___a130" localSheetId="4" hidden="1">{"Offgrid",#N/A,FALSE,"OFFGRID";"Region",#N/A,FALSE,"REGION";"Offgrid -2",#N/A,FALSE,"OFFGRID";"WTP",#N/A,FALSE,"WTP";"WTP -2",#N/A,FALSE,"WTP";"Project",#N/A,FALSE,"PROJECT";"Summary -2",#N/A,FALSE,"SUMMARY"}</definedName>
    <definedName name="___a130" localSheetId="23" hidden="1">{"Offgrid",#N/A,FALSE,"OFFGRID";"Region",#N/A,FALSE,"REGION";"Offgrid -2",#N/A,FALSE,"OFFGRID";"WTP",#N/A,FALSE,"WTP";"WTP -2",#N/A,FALSE,"WTP";"Project",#N/A,FALSE,"PROJECT";"Summary -2",#N/A,FALSE,"SUMMARY"}</definedName>
    <definedName name="___a130" localSheetId="14" hidden="1">{"Offgrid",#N/A,FALSE,"OFFGRID";"Region",#N/A,FALSE,"REGION";"Offgrid -2",#N/A,FALSE,"OFFGRID";"WTP",#N/A,FALSE,"WTP";"WTP -2",#N/A,FALSE,"WTP";"Project",#N/A,FALSE,"PROJECT";"Summary -2",#N/A,FALSE,"SUMMARY"}</definedName>
    <definedName name="___a130" localSheetId="9" hidden="1">{"Offgrid",#N/A,FALSE,"OFFGRID";"Region",#N/A,FALSE,"REGION";"Offgrid -2",#N/A,FALSE,"OFFGRID";"WTP",#N/A,FALSE,"WTP";"WTP -2",#N/A,FALSE,"WTP";"Project",#N/A,FALSE,"PROJECT";"Summary -2",#N/A,FALSE,"SUMMARY"}</definedName>
    <definedName name="___a130" localSheetId="8" hidden="1">{"Offgrid",#N/A,FALSE,"OFFGRID";"Region",#N/A,FALSE,"REGION";"Offgrid -2",#N/A,FALSE,"OFFGRID";"WTP",#N/A,FALSE,"WTP";"WTP -2",#N/A,FALSE,"WTP";"Project",#N/A,FALSE,"PROJECT";"Summary -2",#N/A,FALSE,"SUMMARY"}</definedName>
    <definedName name="___a130" localSheetId="3" hidden="1">{"Offgrid",#N/A,FALSE,"OFFGRID";"Region",#N/A,FALSE,"REGION";"Offgrid -2",#N/A,FALSE,"OFFGRID";"WTP",#N/A,FALSE,"WTP";"WTP -2",#N/A,FALSE,"WTP";"Project",#N/A,FALSE,"PROJECT";"Summary -2",#N/A,FALSE,"SUMMARY"}</definedName>
    <definedName name="___a130" localSheetId="11" hidden="1">{"Offgrid",#N/A,FALSE,"OFFGRID";"Region",#N/A,FALSE,"REGION";"Offgrid -2",#N/A,FALSE,"OFFGRID";"WTP",#N/A,FALSE,"WTP";"WTP -2",#N/A,FALSE,"WTP";"Project",#N/A,FALSE,"PROJECT";"Summary -2",#N/A,FALSE,"SUMMARY"}</definedName>
    <definedName name="___a130" localSheetId="6" hidden="1">{"Offgrid",#N/A,FALSE,"OFFGRID";"Region",#N/A,FALSE,"REGION";"Offgrid -2",#N/A,FALSE,"OFFGRID";"WTP",#N/A,FALSE,"WTP";"WTP -2",#N/A,FALSE,"WTP";"Project",#N/A,FALSE,"PROJECT";"Summary -2",#N/A,FALSE,"SUMMARY"}</definedName>
    <definedName name="___a130" localSheetId="7" hidden="1">{"Offgrid",#N/A,FALSE,"OFFGRID";"Region",#N/A,FALSE,"REGION";"Offgrid -2",#N/A,FALSE,"OFFGRID";"WTP",#N/A,FALSE,"WTP";"WTP -2",#N/A,FALSE,"WTP";"Project",#N/A,FALSE,"PROJECT";"Summary -2",#N/A,FALSE,"SUMMARY"}</definedName>
    <definedName name="___a130" localSheetId="5" hidden="1">{"Offgrid",#N/A,FALSE,"OFFGRID";"Region",#N/A,FALSE,"REGION";"Offgrid -2",#N/A,FALSE,"OFFGRID";"WTP",#N/A,FALSE,"WTP";"WTP -2",#N/A,FALSE,"WTP";"Project",#N/A,FALSE,"PROJECT";"Summary -2",#N/A,FALSE,"SUMMARY"}</definedName>
    <definedName name="___a130" localSheetId="17" hidden="1">{"Offgrid",#N/A,FALSE,"OFFGRID";"Region",#N/A,FALSE,"REGION";"Offgrid -2",#N/A,FALSE,"OFFGRID";"WTP",#N/A,FALSE,"WTP";"WTP -2",#N/A,FALSE,"WTP";"Project",#N/A,FALSE,"PROJECT";"Summary -2",#N/A,FALSE,"SUMMARY"}</definedName>
    <definedName name="___a130" localSheetId="10" hidden="1">{"Offgrid",#N/A,FALSE,"OFFGRID";"Region",#N/A,FALSE,"REGION";"Offgrid -2",#N/A,FALSE,"OFFGRID";"WTP",#N/A,FALSE,"WTP";"WTP -2",#N/A,FALSE,"WTP";"Project",#N/A,FALSE,"PROJECT";"Summary -2",#N/A,FALSE,"SUMMARY"}</definedName>
    <definedName name="___a130" localSheetId="13" hidden="1">{"Offgrid",#N/A,FALSE,"OFFGRID";"Region",#N/A,FALSE,"REGION";"Offgrid -2",#N/A,FALSE,"OFFGRID";"WTP",#N/A,FALSE,"WTP";"WTP -2",#N/A,FALSE,"WTP";"Project",#N/A,FALSE,"PROJECT";"Summary -2",#N/A,FALSE,"SUMMARY"}</definedName>
    <definedName name="___a130" localSheetId="12"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0000">#REF!</definedName>
    <definedName name="___att2">[3]!___att2</definedName>
    <definedName name="___AW0031" localSheetId="22" hidden="1">{#N/A,#N/A,FALSE,"CCTV"}</definedName>
    <definedName name="___AW0031" hidden="1">{#N/A,#N/A,FALSE,"CCTV"}</definedName>
    <definedName name="___cal1">[4]제출계산서!$I$185</definedName>
    <definedName name="___cal2">[4]제출계산서!$I$185</definedName>
    <definedName name="___can430">40.73</definedName>
    <definedName name="___can435">43.3</definedName>
    <definedName name="___CON1">#REF!</definedName>
    <definedName name="___ddn400">#REF!</definedName>
    <definedName name="___edn1">#REF!</definedName>
    <definedName name="___EE1" localSheetId="22" hidden="1">{#N/A,#N/A,FALSE,"단가표지"}</definedName>
    <definedName name="___EE1" hidden="1">{#N/A,#N/A,FALSE,"단가표지"}</definedName>
    <definedName name="___F3">#REF!</definedName>
    <definedName name="___FF3">#REF!</definedName>
    <definedName name="___fsf2" localSheetId="22" hidden="1">{#N/A,#N/A,TRUE,"Mhr_Sum"}</definedName>
    <definedName name="___fsf2" hidden="1">{#N/A,#N/A,TRUE,"Mhr_Sum"}</definedName>
    <definedName name="___Goi8" localSheetId="22" hidden="1">{"'Sheet1'!$L$16"}</definedName>
    <definedName name="___Goi8" localSheetId="15" hidden="1">{"'Sheet1'!$L$16"}</definedName>
    <definedName name="___Goi8" localSheetId="1" hidden="1">{"'Sheet1'!$L$16"}</definedName>
    <definedName name="___Goi8" localSheetId="2" hidden="1">{"'Sheet1'!$L$16"}</definedName>
    <definedName name="___Goi8" localSheetId="16" hidden="1">{"'Sheet1'!$L$16"}</definedName>
    <definedName name="___Goi8" localSheetId="4" hidden="1">{"'Sheet1'!$L$16"}</definedName>
    <definedName name="___Goi8" localSheetId="23" hidden="1">{"'Sheet1'!$L$16"}</definedName>
    <definedName name="___Goi8" localSheetId="14" hidden="1">{"'Sheet1'!$L$16"}</definedName>
    <definedName name="___Goi8" localSheetId="9" hidden="1">{"'Sheet1'!$L$16"}</definedName>
    <definedName name="___Goi8" localSheetId="8" hidden="1">{"'Sheet1'!$L$16"}</definedName>
    <definedName name="___Goi8" localSheetId="3" hidden="1">{"'Sheet1'!$L$16"}</definedName>
    <definedName name="___Goi8" localSheetId="11" hidden="1">{"'Sheet1'!$L$16"}</definedName>
    <definedName name="___Goi8" localSheetId="6" hidden="1">{"'Sheet1'!$L$16"}</definedName>
    <definedName name="___Goi8" localSheetId="7" hidden="1">{"'Sheet1'!$L$16"}</definedName>
    <definedName name="___Goi8" localSheetId="5" hidden="1">{"'Sheet1'!$L$16"}</definedName>
    <definedName name="___Goi8" localSheetId="17" hidden="1">{"'Sheet1'!$L$16"}</definedName>
    <definedName name="___Goi8" localSheetId="10" hidden="1">{"'Sheet1'!$L$16"}</definedName>
    <definedName name="___Goi8" localSheetId="13" hidden="1">{"'Sheet1'!$L$16"}</definedName>
    <definedName name="___Goi8" localSheetId="12" hidden="1">{"'Sheet1'!$L$16"}</definedName>
    <definedName name="___Goi8" hidden="1">{"'Sheet1'!$L$16"}</definedName>
    <definedName name="___h1" localSheetId="22" hidden="1">{"'Sheet1'!$L$16"}</definedName>
    <definedName name="___h1" localSheetId="15" hidden="1">{"'Sheet1'!$L$16"}</definedName>
    <definedName name="___h1" localSheetId="1" hidden="1">{"'Sheet1'!$L$16"}</definedName>
    <definedName name="___h1" localSheetId="2" hidden="1">{"'Sheet1'!$L$16"}</definedName>
    <definedName name="___h1" localSheetId="16" hidden="1">{"'Sheet1'!$L$16"}</definedName>
    <definedName name="___h1" localSheetId="4" hidden="1">{"'Sheet1'!$L$16"}</definedName>
    <definedName name="___h1" localSheetId="23" hidden="1">{"'Sheet1'!$L$16"}</definedName>
    <definedName name="___h1" localSheetId="14" hidden="1">{"'Sheet1'!$L$16"}</definedName>
    <definedName name="___h1" localSheetId="9" hidden="1">{"'Sheet1'!$L$16"}</definedName>
    <definedName name="___h1" localSheetId="8" hidden="1">{"'Sheet1'!$L$16"}</definedName>
    <definedName name="___h1" localSheetId="3" hidden="1">{"'Sheet1'!$L$16"}</definedName>
    <definedName name="___h1" localSheetId="11" hidden="1">{"'Sheet1'!$L$16"}</definedName>
    <definedName name="___h1" localSheetId="6" hidden="1">{"'Sheet1'!$L$16"}</definedName>
    <definedName name="___h1" localSheetId="7" hidden="1">{"'Sheet1'!$L$16"}</definedName>
    <definedName name="___h1" localSheetId="5" hidden="1">{"'Sheet1'!$L$16"}</definedName>
    <definedName name="___h1" localSheetId="17" hidden="1">{"'Sheet1'!$L$16"}</definedName>
    <definedName name="___h1" localSheetId="10" hidden="1">{"'Sheet1'!$L$16"}</definedName>
    <definedName name="___h1" localSheetId="13" hidden="1">{"'Sheet1'!$L$16"}</definedName>
    <definedName name="___h1" localSheetId="12" hidden="1">{"'Sheet1'!$L$16"}</definedName>
    <definedName name="___h1" hidden="1">{"'Sheet1'!$L$16"}</definedName>
    <definedName name="___H4" localSheetId="22" hidden="1">{#N/A,#N/A,TRUE,"Mhr_Sum"}</definedName>
    <definedName name="___H4" hidden="1">{#N/A,#N/A,TRUE,"Mhr_Sum"}</definedName>
    <definedName name="___HE02">#REF!</definedName>
    <definedName name="___HE06">#REF!</definedName>
    <definedName name="___HE07">#REF!</definedName>
    <definedName name="___HE08">#REF!</definedName>
    <definedName name="___HE09">#REF!</definedName>
    <definedName name="___HE1">#REF!</definedName>
    <definedName name="___HE11">#REF!</definedName>
    <definedName name="___HE2">#REF!</definedName>
    <definedName name="___HE21">#REF!</definedName>
    <definedName name="___HE3">#REF!</definedName>
    <definedName name="___HE4">#REF!</definedName>
    <definedName name="___HE5">#REF!</definedName>
    <definedName name="___HE61">#REF!</definedName>
    <definedName name="___HE71">#REF!</definedName>
    <definedName name="___HE81">#REF!</definedName>
    <definedName name="___HE91">#REF!</definedName>
    <definedName name="___HM1">#REF!</definedName>
    <definedName name="___HM10">#REF!</definedName>
    <definedName name="___HM11">#REF!</definedName>
    <definedName name="___HM12">#REF!</definedName>
    <definedName name="___HM2">#REF!</definedName>
    <definedName name="___HM3">#REF!</definedName>
    <definedName name="___HM4">#REF!</definedName>
    <definedName name="___HM5">#REF!</definedName>
    <definedName name="___HM6">#REF!</definedName>
    <definedName name="___HM7">#REF!</definedName>
    <definedName name="___HM8">#REF!</definedName>
    <definedName name="___HM9">#REF!</definedName>
    <definedName name="___hu1" localSheetId="22" hidden="1">{"'Sheet1'!$L$16"}</definedName>
    <definedName name="___hu1" localSheetId="15" hidden="1">{"'Sheet1'!$L$16"}</definedName>
    <definedName name="___hu1" localSheetId="1" hidden="1">{"'Sheet1'!$L$16"}</definedName>
    <definedName name="___hu1" localSheetId="2" hidden="1">{"'Sheet1'!$L$16"}</definedName>
    <definedName name="___hu1" localSheetId="16" hidden="1">{"'Sheet1'!$L$16"}</definedName>
    <definedName name="___hu1" localSheetId="4" hidden="1">{"'Sheet1'!$L$16"}</definedName>
    <definedName name="___hu1" localSheetId="23" hidden="1">{"'Sheet1'!$L$16"}</definedName>
    <definedName name="___hu1" localSheetId="14" hidden="1">{"'Sheet1'!$L$16"}</definedName>
    <definedName name="___hu1" localSheetId="9" hidden="1">{"'Sheet1'!$L$16"}</definedName>
    <definedName name="___hu1" localSheetId="8" hidden="1">{"'Sheet1'!$L$16"}</definedName>
    <definedName name="___hu1" localSheetId="3" hidden="1">{"'Sheet1'!$L$16"}</definedName>
    <definedName name="___hu1" localSheetId="11" hidden="1">{"'Sheet1'!$L$16"}</definedName>
    <definedName name="___hu1" localSheetId="6" hidden="1">{"'Sheet1'!$L$16"}</definedName>
    <definedName name="___hu1" localSheetId="7" hidden="1">{"'Sheet1'!$L$16"}</definedName>
    <definedName name="___hu1" localSheetId="5" hidden="1">{"'Sheet1'!$L$16"}</definedName>
    <definedName name="___hu1" localSheetId="17" hidden="1">{"'Sheet1'!$L$16"}</definedName>
    <definedName name="___hu1" localSheetId="10" hidden="1">{"'Sheet1'!$L$16"}</definedName>
    <definedName name="___hu1" localSheetId="13" hidden="1">{"'Sheet1'!$L$16"}</definedName>
    <definedName name="___hu1" localSheetId="12" hidden="1">{"'Sheet1'!$L$16"}</definedName>
    <definedName name="___hu1" hidden="1">{"'Sheet1'!$L$16"}</definedName>
    <definedName name="___hu2" localSheetId="22" hidden="1">{"'Sheet1'!$L$16"}</definedName>
    <definedName name="___hu2" localSheetId="15" hidden="1">{"'Sheet1'!$L$16"}</definedName>
    <definedName name="___hu2" localSheetId="1" hidden="1">{"'Sheet1'!$L$16"}</definedName>
    <definedName name="___hu2" localSheetId="2" hidden="1">{"'Sheet1'!$L$16"}</definedName>
    <definedName name="___hu2" localSheetId="16" hidden="1">{"'Sheet1'!$L$16"}</definedName>
    <definedName name="___hu2" localSheetId="4" hidden="1">{"'Sheet1'!$L$16"}</definedName>
    <definedName name="___hu2" localSheetId="23" hidden="1">{"'Sheet1'!$L$16"}</definedName>
    <definedName name="___hu2" localSheetId="14" hidden="1">{"'Sheet1'!$L$16"}</definedName>
    <definedName name="___hu2" localSheetId="9" hidden="1">{"'Sheet1'!$L$16"}</definedName>
    <definedName name="___hu2" localSheetId="8" hidden="1">{"'Sheet1'!$L$16"}</definedName>
    <definedName name="___hu2" localSheetId="3" hidden="1">{"'Sheet1'!$L$16"}</definedName>
    <definedName name="___hu2" localSheetId="11" hidden="1">{"'Sheet1'!$L$16"}</definedName>
    <definedName name="___hu2" localSheetId="6" hidden="1">{"'Sheet1'!$L$16"}</definedName>
    <definedName name="___hu2" localSheetId="7" hidden="1">{"'Sheet1'!$L$16"}</definedName>
    <definedName name="___hu2" localSheetId="5" hidden="1">{"'Sheet1'!$L$16"}</definedName>
    <definedName name="___hu2" localSheetId="17" hidden="1">{"'Sheet1'!$L$16"}</definedName>
    <definedName name="___hu2" localSheetId="10" hidden="1">{"'Sheet1'!$L$16"}</definedName>
    <definedName name="___hu2" localSheetId="13" hidden="1">{"'Sheet1'!$L$16"}</definedName>
    <definedName name="___hu2" localSheetId="12" hidden="1">{"'Sheet1'!$L$16"}</definedName>
    <definedName name="___hu2" hidden="1">{"'Sheet1'!$L$16"}</definedName>
    <definedName name="___hu5" localSheetId="22" hidden="1">{"'Sheet1'!$L$16"}</definedName>
    <definedName name="___hu5" localSheetId="15" hidden="1">{"'Sheet1'!$L$16"}</definedName>
    <definedName name="___hu5" localSheetId="1" hidden="1">{"'Sheet1'!$L$16"}</definedName>
    <definedName name="___hu5" localSheetId="2" hidden="1">{"'Sheet1'!$L$16"}</definedName>
    <definedName name="___hu5" localSheetId="16" hidden="1">{"'Sheet1'!$L$16"}</definedName>
    <definedName name="___hu5" localSheetId="4" hidden="1">{"'Sheet1'!$L$16"}</definedName>
    <definedName name="___hu5" localSheetId="23" hidden="1">{"'Sheet1'!$L$16"}</definedName>
    <definedName name="___hu5" localSheetId="14" hidden="1">{"'Sheet1'!$L$16"}</definedName>
    <definedName name="___hu5" localSheetId="9" hidden="1">{"'Sheet1'!$L$16"}</definedName>
    <definedName name="___hu5" localSheetId="8" hidden="1">{"'Sheet1'!$L$16"}</definedName>
    <definedName name="___hu5" localSheetId="3" hidden="1">{"'Sheet1'!$L$16"}</definedName>
    <definedName name="___hu5" localSheetId="11" hidden="1">{"'Sheet1'!$L$16"}</definedName>
    <definedName name="___hu5" localSheetId="6" hidden="1">{"'Sheet1'!$L$16"}</definedName>
    <definedName name="___hu5" localSheetId="7" hidden="1">{"'Sheet1'!$L$16"}</definedName>
    <definedName name="___hu5" localSheetId="5" hidden="1">{"'Sheet1'!$L$16"}</definedName>
    <definedName name="___hu5" localSheetId="17" hidden="1">{"'Sheet1'!$L$16"}</definedName>
    <definedName name="___hu5" localSheetId="10" hidden="1">{"'Sheet1'!$L$16"}</definedName>
    <definedName name="___hu5" localSheetId="13" hidden="1">{"'Sheet1'!$L$16"}</definedName>
    <definedName name="___hu5" localSheetId="12" hidden="1">{"'Sheet1'!$L$16"}</definedName>
    <definedName name="___hu5" hidden="1">{"'Sheet1'!$L$16"}</definedName>
    <definedName name="___hu6" localSheetId="22" hidden="1">{"'Sheet1'!$L$16"}</definedName>
    <definedName name="___hu6" localSheetId="15" hidden="1">{"'Sheet1'!$L$16"}</definedName>
    <definedName name="___hu6" localSheetId="1" hidden="1">{"'Sheet1'!$L$16"}</definedName>
    <definedName name="___hu6" localSheetId="2" hidden="1">{"'Sheet1'!$L$16"}</definedName>
    <definedName name="___hu6" localSheetId="16" hidden="1">{"'Sheet1'!$L$16"}</definedName>
    <definedName name="___hu6" localSheetId="4" hidden="1">{"'Sheet1'!$L$16"}</definedName>
    <definedName name="___hu6" localSheetId="23" hidden="1">{"'Sheet1'!$L$16"}</definedName>
    <definedName name="___hu6" localSheetId="14" hidden="1">{"'Sheet1'!$L$16"}</definedName>
    <definedName name="___hu6" localSheetId="9" hidden="1">{"'Sheet1'!$L$16"}</definedName>
    <definedName name="___hu6" localSheetId="8" hidden="1">{"'Sheet1'!$L$16"}</definedName>
    <definedName name="___hu6" localSheetId="3" hidden="1">{"'Sheet1'!$L$16"}</definedName>
    <definedName name="___hu6" localSheetId="11" hidden="1">{"'Sheet1'!$L$16"}</definedName>
    <definedName name="___hu6" localSheetId="6" hidden="1">{"'Sheet1'!$L$16"}</definedName>
    <definedName name="___hu6" localSheetId="7" hidden="1">{"'Sheet1'!$L$16"}</definedName>
    <definedName name="___hu6" localSheetId="5" hidden="1">{"'Sheet1'!$L$16"}</definedName>
    <definedName name="___hu6" localSheetId="17" hidden="1">{"'Sheet1'!$L$16"}</definedName>
    <definedName name="___hu6" localSheetId="10" hidden="1">{"'Sheet1'!$L$16"}</definedName>
    <definedName name="___hu6" localSheetId="13" hidden="1">{"'Sheet1'!$L$16"}</definedName>
    <definedName name="___hu6" localSheetId="12" hidden="1">{"'Sheet1'!$L$16"}</definedName>
    <definedName name="___hu6" hidden="1">{"'Sheet1'!$L$16"}</definedName>
    <definedName name="___hu7" localSheetId="22" hidden="1">{"'Sheet1'!$L$16"}</definedName>
    <definedName name="___hu7" hidden="1">{"'Sheet1'!$L$16"}</definedName>
    <definedName name="___HV1">#REF!</definedName>
    <definedName name="___key2" localSheetId="15" hidden="1">[2]BM!#REF!</definedName>
    <definedName name="___key2" localSheetId="1" hidden="1">[2]BM!#REF!</definedName>
    <definedName name="___key2" localSheetId="2" hidden="1">[2]BM!#REF!</definedName>
    <definedName name="___key2" localSheetId="4" hidden="1">[2]BM!#REF!</definedName>
    <definedName name="___key2" localSheetId="23" hidden="1">[2]BM!#REF!</definedName>
    <definedName name="___key2" localSheetId="14" hidden="1">[2]BM!#REF!</definedName>
    <definedName name="___key2" localSheetId="9" hidden="1">[2]BM!#REF!</definedName>
    <definedName name="___key2" localSheetId="8" hidden="1">[2]BM!#REF!</definedName>
    <definedName name="___key2" localSheetId="3" hidden="1">[2]BM!#REF!</definedName>
    <definedName name="___key2" localSheetId="11" hidden="1">[2]BM!#REF!</definedName>
    <definedName name="___key2" localSheetId="6" hidden="1">[2]BM!#REF!</definedName>
    <definedName name="___key2" localSheetId="7" hidden="1">[2]BM!#REF!</definedName>
    <definedName name="___key2" localSheetId="5" hidden="1">[2]BM!#REF!</definedName>
    <definedName name="___key2" localSheetId="10" hidden="1">[2]BM!#REF!</definedName>
    <definedName name="___key2" localSheetId="13" hidden="1">[2]BM!#REF!</definedName>
    <definedName name="___key2" localSheetId="12" hidden="1">[2]BM!#REF!</definedName>
    <definedName name="___key2" hidden="1">#REF!</definedName>
    <definedName name="___KWS1">#N/A</definedName>
    <definedName name="___KWS2">#N/A</definedName>
    <definedName name="___KWS3">#N/A</definedName>
    <definedName name="___Lan1" localSheetId="22" hidden="1">{"'Sheet1'!$L$16"}</definedName>
    <definedName name="___Lan1" localSheetId="15" hidden="1">{"'Sheet1'!$L$16"}</definedName>
    <definedName name="___Lan1" localSheetId="1" hidden="1">{"'Sheet1'!$L$16"}</definedName>
    <definedName name="___Lan1" localSheetId="2" hidden="1">{"'Sheet1'!$L$16"}</definedName>
    <definedName name="___Lan1" localSheetId="16" hidden="1">{"'Sheet1'!$L$16"}</definedName>
    <definedName name="___Lan1" localSheetId="4" hidden="1">{"'Sheet1'!$L$16"}</definedName>
    <definedName name="___Lan1" localSheetId="23" hidden="1">{"'Sheet1'!$L$16"}</definedName>
    <definedName name="___Lan1" localSheetId="14" hidden="1">{"'Sheet1'!$L$16"}</definedName>
    <definedName name="___Lan1" localSheetId="9" hidden="1">{"'Sheet1'!$L$16"}</definedName>
    <definedName name="___Lan1" localSheetId="8" hidden="1">{"'Sheet1'!$L$16"}</definedName>
    <definedName name="___Lan1" localSheetId="3" hidden="1">{"'Sheet1'!$L$16"}</definedName>
    <definedName name="___Lan1" localSheetId="11" hidden="1">{"'Sheet1'!$L$16"}</definedName>
    <definedName name="___Lan1" localSheetId="6" hidden="1">{"'Sheet1'!$L$16"}</definedName>
    <definedName name="___Lan1" localSheetId="7" hidden="1">{"'Sheet1'!$L$16"}</definedName>
    <definedName name="___Lan1" localSheetId="5" hidden="1">{"'Sheet1'!$L$16"}</definedName>
    <definedName name="___Lan1" localSheetId="17" hidden="1">{"'Sheet1'!$L$16"}</definedName>
    <definedName name="___Lan1" localSheetId="10" hidden="1">{"'Sheet1'!$L$16"}</definedName>
    <definedName name="___Lan1" localSheetId="13" hidden="1">{"'Sheet1'!$L$16"}</definedName>
    <definedName name="___Lan1" localSheetId="12" hidden="1">{"'Sheet1'!$L$16"}</definedName>
    <definedName name="___Lan1" hidden="1">{"'Sheet1'!$L$16"}</definedName>
    <definedName name="___LAN3" localSheetId="22" hidden="1">{"'Sheet1'!$L$16"}</definedName>
    <definedName name="___LAN3" localSheetId="15" hidden="1">{"'Sheet1'!$L$16"}</definedName>
    <definedName name="___LAN3" localSheetId="1" hidden="1">{"'Sheet1'!$L$16"}</definedName>
    <definedName name="___LAN3" localSheetId="2" hidden="1">{"'Sheet1'!$L$16"}</definedName>
    <definedName name="___LAN3" localSheetId="16" hidden="1">{"'Sheet1'!$L$16"}</definedName>
    <definedName name="___LAN3" localSheetId="4" hidden="1">{"'Sheet1'!$L$16"}</definedName>
    <definedName name="___LAN3" localSheetId="23" hidden="1">{"'Sheet1'!$L$16"}</definedName>
    <definedName name="___LAN3" localSheetId="14" hidden="1">{"'Sheet1'!$L$16"}</definedName>
    <definedName name="___LAN3" localSheetId="9" hidden="1">{"'Sheet1'!$L$16"}</definedName>
    <definedName name="___LAN3" localSheetId="8" hidden="1">{"'Sheet1'!$L$16"}</definedName>
    <definedName name="___LAN3" localSheetId="3" hidden="1">{"'Sheet1'!$L$16"}</definedName>
    <definedName name="___LAN3" localSheetId="11" hidden="1">{"'Sheet1'!$L$16"}</definedName>
    <definedName name="___LAN3" localSheetId="6" hidden="1">{"'Sheet1'!$L$16"}</definedName>
    <definedName name="___LAN3" localSheetId="7" hidden="1">{"'Sheet1'!$L$16"}</definedName>
    <definedName name="___LAN3" localSheetId="5" hidden="1">{"'Sheet1'!$L$16"}</definedName>
    <definedName name="___LAN3" localSheetId="17" hidden="1">{"'Sheet1'!$L$16"}</definedName>
    <definedName name="___LAN3" localSheetId="10" hidden="1">{"'Sheet1'!$L$16"}</definedName>
    <definedName name="___LAN3" localSheetId="13" hidden="1">{"'Sheet1'!$L$16"}</definedName>
    <definedName name="___LAN3" localSheetId="12" hidden="1">{"'Sheet1'!$L$16"}</definedName>
    <definedName name="___LAN3" hidden="1">{"'Sheet1'!$L$16"}</definedName>
    <definedName name="___mdf18">'[5]2.2 띠장의 설계'!$G$15</definedName>
    <definedName name="___NCL200">#REF!</definedName>
    <definedName name="___NCN15" localSheetId="22" hidden="1">{"'Sheet1'!$L$16"}</definedName>
    <definedName name="___NCN15" localSheetId="15" hidden="1">{"'Sheet1'!$L$16"}</definedName>
    <definedName name="___NCN15" localSheetId="1" hidden="1">{"'Sheet1'!$L$16"}</definedName>
    <definedName name="___NCN15" localSheetId="2" hidden="1">{"'Sheet1'!$L$16"}</definedName>
    <definedName name="___NCN15" localSheetId="16" hidden="1">{"'Sheet1'!$L$16"}</definedName>
    <definedName name="___NCN15" localSheetId="4" hidden="1">{"'Sheet1'!$L$16"}</definedName>
    <definedName name="___NCN15" localSheetId="23" hidden="1">{"'Sheet1'!$L$16"}</definedName>
    <definedName name="___NCN15" localSheetId="14" hidden="1">{"'Sheet1'!$L$16"}</definedName>
    <definedName name="___NCN15" localSheetId="9" hidden="1">{"'Sheet1'!$L$16"}</definedName>
    <definedName name="___NCN15" localSheetId="8" hidden="1">{"'Sheet1'!$L$16"}</definedName>
    <definedName name="___NCN15" localSheetId="3" hidden="1">{"'Sheet1'!$L$16"}</definedName>
    <definedName name="___NCN15" localSheetId="11" hidden="1">{"'Sheet1'!$L$16"}</definedName>
    <definedName name="___NCN15" localSheetId="6" hidden="1">{"'Sheet1'!$L$16"}</definedName>
    <definedName name="___NCN15" localSheetId="7" hidden="1">{"'Sheet1'!$L$16"}</definedName>
    <definedName name="___NCN15" localSheetId="5" hidden="1">{"'Sheet1'!$L$16"}</definedName>
    <definedName name="___NCN15" localSheetId="17" hidden="1">{"'Sheet1'!$L$16"}</definedName>
    <definedName name="___NCN15" localSheetId="10" hidden="1">{"'Sheet1'!$L$16"}</definedName>
    <definedName name="___NCN15" localSheetId="13" hidden="1">{"'Sheet1'!$L$16"}</definedName>
    <definedName name="___NCN15" localSheetId="12" hidden="1">{"'Sheet1'!$L$16"}</definedName>
    <definedName name="___NCN15" hidden="1">{"'Sheet1'!$L$16"}</definedName>
    <definedName name="___PA3" localSheetId="22" hidden="1">{"'Sheet1'!$L$16"}</definedName>
    <definedName name="___PA3" localSheetId="15" hidden="1">{"'Sheet1'!$L$16"}</definedName>
    <definedName name="___PA3" localSheetId="1" hidden="1">{"'Sheet1'!$L$16"}</definedName>
    <definedName name="___PA3" localSheetId="2" hidden="1">{"'Sheet1'!$L$16"}</definedName>
    <definedName name="___PA3" localSheetId="16" hidden="1">{"'Sheet1'!$L$16"}</definedName>
    <definedName name="___PA3" localSheetId="4" hidden="1">{"'Sheet1'!$L$16"}</definedName>
    <definedName name="___PA3" localSheetId="23" hidden="1">{"'Sheet1'!$L$16"}</definedName>
    <definedName name="___PA3" localSheetId="14" hidden="1">{"'Sheet1'!$L$16"}</definedName>
    <definedName name="___PA3" localSheetId="9" hidden="1">{"'Sheet1'!$L$16"}</definedName>
    <definedName name="___PA3" localSheetId="8" hidden="1">{"'Sheet1'!$L$16"}</definedName>
    <definedName name="___PA3" localSheetId="3" hidden="1">{"'Sheet1'!$L$16"}</definedName>
    <definedName name="___PA3" localSheetId="11" hidden="1">{"'Sheet1'!$L$16"}</definedName>
    <definedName name="___PA3" localSheetId="6" hidden="1">{"'Sheet1'!$L$16"}</definedName>
    <definedName name="___PA3" localSheetId="7" hidden="1">{"'Sheet1'!$L$16"}</definedName>
    <definedName name="___PA3" localSheetId="5" hidden="1">{"'Sheet1'!$L$16"}</definedName>
    <definedName name="___PA3" localSheetId="17" hidden="1">{"'Sheet1'!$L$16"}</definedName>
    <definedName name="___PA3" localSheetId="10" hidden="1">{"'Sheet1'!$L$16"}</definedName>
    <definedName name="___PA3" localSheetId="13" hidden="1">{"'Sheet1'!$L$16"}</definedName>
    <definedName name="___PA3" localSheetId="12" hidden="1">{"'Sheet1'!$L$16"}</definedName>
    <definedName name="___PA3" hidden="1">{"'Sheet1'!$L$16"}</definedName>
    <definedName name="___pag1000">#REF!</definedName>
    <definedName name="___PAG31">#REF!</definedName>
    <definedName name="___PAG51">#REF!</definedName>
    <definedName name="___PAG52">#REF!</definedName>
    <definedName name="___PCV1501" localSheetId="22" hidden="1">{"'Liquid'!$A$1:$U$57"}</definedName>
    <definedName name="___PCV1501" hidden="1">{"'Liquid'!$A$1:$U$57"}</definedName>
    <definedName name="___PCV4" localSheetId="22" hidden="1">{"'Liquid'!$A$1:$U$57"}</definedName>
    <definedName name="___PCV4" hidden="1">{"'Liquid'!$A$1:$U$57"}</definedName>
    <definedName name="___PK2" localSheetId="22" hidden="1">{"'장비'!$A$3:$M$12"}</definedName>
    <definedName name="___PK2" hidden="1">{"'장비'!$A$3:$M$12"}</definedName>
    <definedName name="___PKG3" localSheetId="22" hidden="1">{"'장비'!$A$3:$M$12"}</definedName>
    <definedName name="___PKG3" hidden="1">{"'장비'!$A$3:$M$12"}</definedName>
    <definedName name="___qqq222" localSheetId="22" hidden="1">{"'장비'!$A$3:$M$12"}</definedName>
    <definedName name="___qqq222" hidden="1">{"'장비'!$A$3:$M$12"}</definedName>
    <definedName name="___S3" localSheetId="22" hidden="1">{#N/A,#N/A,FALSE,"포장2"}</definedName>
    <definedName name="___S3" hidden="1">{#N/A,#N/A,FALSE,"포장2"}</definedName>
    <definedName name="___SCL4" localSheetId="22" hidden="1">{"'Sheet1'!$L$16"}</definedName>
    <definedName name="___SCL4" localSheetId="15" hidden="1">{"'Sheet1'!$L$16"}</definedName>
    <definedName name="___SCL4" localSheetId="1" hidden="1">{"'Sheet1'!$L$16"}</definedName>
    <definedName name="___SCL4" localSheetId="2" hidden="1">{"'Sheet1'!$L$16"}</definedName>
    <definedName name="___SCL4" localSheetId="16" hidden="1">{"'Sheet1'!$L$16"}</definedName>
    <definedName name="___SCL4" localSheetId="4" hidden="1">{"'Sheet1'!$L$16"}</definedName>
    <definedName name="___SCL4" localSheetId="23" hidden="1">{"'Sheet1'!$L$16"}</definedName>
    <definedName name="___SCL4" localSheetId="14" hidden="1">{"'Sheet1'!$L$16"}</definedName>
    <definedName name="___SCL4" localSheetId="9" hidden="1">{"'Sheet1'!$L$16"}</definedName>
    <definedName name="___SCL4" localSheetId="8" hidden="1">{"'Sheet1'!$L$16"}</definedName>
    <definedName name="___SCL4" localSheetId="3" hidden="1">{"'Sheet1'!$L$16"}</definedName>
    <definedName name="___SCL4" localSheetId="11" hidden="1">{"'Sheet1'!$L$16"}</definedName>
    <definedName name="___SCL4" localSheetId="6" hidden="1">{"'Sheet1'!$L$16"}</definedName>
    <definedName name="___SCL4" localSheetId="7" hidden="1">{"'Sheet1'!$L$16"}</definedName>
    <definedName name="___SCL4" localSheetId="5" hidden="1">{"'Sheet1'!$L$16"}</definedName>
    <definedName name="___SCL4" localSheetId="17" hidden="1">{"'Sheet1'!$L$16"}</definedName>
    <definedName name="___SCL4" localSheetId="10" hidden="1">{"'Sheet1'!$L$16"}</definedName>
    <definedName name="___SCL4" localSheetId="13" hidden="1">{"'Sheet1'!$L$16"}</definedName>
    <definedName name="___SCL4" localSheetId="12" hidden="1">{"'Sheet1'!$L$16"}</definedName>
    <definedName name="___SCL4" hidden="1">{"'Sheet1'!$L$16"}</definedName>
    <definedName name="___SEL32">#REF!</definedName>
    <definedName name="___SUN1">#N/A</definedName>
    <definedName name="___SUN2">#N/A</definedName>
    <definedName name="___T10" localSheetId="22" hidden="1">{"'Sheet1'!$L$16"}</definedName>
    <definedName name="___T10" hidden="1">{"'Sheet1'!$L$16"}</definedName>
    <definedName name="___TB2">'[6]SPT vs PHI'!$B$2:$C$65</definedName>
    <definedName name="___tem1">[3]!___tem1</definedName>
    <definedName name="___TM2" localSheetId="22" hidden="1">{"'Sheet1'!$L$16"}</definedName>
    <definedName name="___TM2" localSheetId="15" hidden="1">{"'Sheet1'!$L$16"}</definedName>
    <definedName name="___TM2" localSheetId="1" hidden="1">{"'Sheet1'!$L$16"}</definedName>
    <definedName name="___TM2" localSheetId="2" hidden="1">{"'Sheet1'!$L$16"}</definedName>
    <definedName name="___TM2" localSheetId="16" hidden="1">{"'Sheet1'!$L$16"}</definedName>
    <definedName name="___TM2" localSheetId="4" hidden="1">{"'Sheet1'!$L$16"}</definedName>
    <definedName name="___TM2" localSheetId="23" hidden="1">{"'Sheet1'!$L$16"}</definedName>
    <definedName name="___TM2" localSheetId="14" hidden="1">{"'Sheet1'!$L$16"}</definedName>
    <definedName name="___TM2" localSheetId="9" hidden="1">{"'Sheet1'!$L$16"}</definedName>
    <definedName name="___TM2" localSheetId="8" hidden="1">{"'Sheet1'!$L$16"}</definedName>
    <definedName name="___TM2" localSheetId="3" hidden="1">{"'Sheet1'!$L$16"}</definedName>
    <definedName name="___TM2" localSheetId="11" hidden="1">{"'Sheet1'!$L$16"}</definedName>
    <definedName name="___TM2" localSheetId="6" hidden="1">{"'Sheet1'!$L$16"}</definedName>
    <definedName name="___TM2" localSheetId="7" hidden="1">{"'Sheet1'!$L$16"}</definedName>
    <definedName name="___TM2" localSheetId="5" hidden="1">{"'Sheet1'!$L$16"}</definedName>
    <definedName name="___TM2" localSheetId="17" hidden="1">{"'Sheet1'!$L$16"}</definedName>
    <definedName name="___TM2" localSheetId="10" hidden="1">{"'Sheet1'!$L$16"}</definedName>
    <definedName name="___TM2" localSheetId="13" hidden="1">{"'Sheet1'!$L$16"}</definedName>
    <definedName name="___TM2" localSheetId="12" hidden="1">{"'Sheet1'!$L$16"}</definedName>
    <definedName name="___TM2" hidden="1">{"'Sheet1'!$L$16"}</definedName>
    <definedName name="___tt3" localSheetId="22" hidden="1">{"'Sheet1'!$L$16"}</definedName>
    <definedName name="___tt3" localSheetId="15" hidden="1">{"'Sheet1'!$L$16"}</definedName>
    <definedName name="___tt3" localSheetId="1" hidden="1">{"'Sheet1'!$L$16"}</definedName>
    <definedName name="___tt3" localSheetId="2" hidden="1">{"'Sheet1'!$L$16"}</definedName>
    <definedName name="___tt3" localSheetId="16" hidden="1">{"'Sheet1'!$L$16"}</definedName>
    <definedName name="___tt3" localSheetId="4" hidden="1">{"'Sheet1'!$L$16"}</definedName>
    <definedName name="___tt3" localSheetId="23" hidden="1">{"'Sheet1'!$L$16"}</definedName>
    <definedName name="___tt3" localSheetId="14" hidden="1">{"'Sheet1'!$L$16"}</definedName>
    <definedName name="___tt3" localSheetId="9" hidden="1">{"'Sheet1'!$L$16"}</definedName>
    <definedName name="___tt3" localSheetId="8" hidden="1">{"'Sheet1'!$L$16"}</definedName>
    <definedName name="___tt3" localSheetId="3" hidden="1">{"'Sheet1'!$L$16"}</definedName>
    <definedName name="___tt3" localSheetId="11" hidden="1">{"'Sheet1'!$L$16"}</definedName>
    <definedName name="___tt3" localSheetId="6" hidden="1">{"'Sheet1'!$L$16"}</definedName>
    <definedName name="___tt3" localSheetId="7" hidden="1">{"'Sheet1'!$L$16"}</definedName>
    <definedName name="___tt3" localSheetId="5" hidden="1">{"'Sheet1'!$L$16"}</definedName>
    <definedName name="___tt3" localSheetId="17" hidden="1">{"'Sheet1'!$L$16"}</definedName>
    <definedName name="___tt3" localSheetId="10" hidden="1">{"'Sheet1'!$L$16"}</definedName>
    <definedName name="___tt3" localSheetId="13" hidden="1">{"'Sheet1'!$L$16"}</definedName>
    <definedName name="___tt3" localSheetId="12" hidden="1">{"'Sheet1'!$L$16"}</definedName>
    <definedName name="___tt3" hidden="1">{"'Sheet1'!$L$16"}</definedName>
    <definedName name="___vwo1">[4]제출계산서!$I$183</definedName>
    <definedName name="___vwo2">[4]제출계산서!$I$183</definedName>
    <definedName name="__123Graph_A" localSheetId="1" hidden="1">[7]TTL!$G$31:$AU$31</definedName>
    <definedName name="__123Graph_A" localSheetId="2" hidden="1">[7]TTL!$G$31:$AU$31</definedName>
    <definedName name="__123Graph_A" localSheetId="4" hidden="1">[7]TTL!$G$31:$AU$31</definedName>
    <definedName name="__123Graph_A" localSheetId="23" hidden="1">[7]TTL!$G$31:$AU$31</definedName>
    <definedName name="__123Graph_A" localSheetId="14" hidden="1">[7]TTL!$G$31:$AU$31</definedName>
    <definedName name="__123Graph_A" localSheetId="9" hidden="1">[7]TTL!$G$31:$AU$31</definedName>
    <definedName name="__123Graph_A" localSheetId="8" hidden="1">[7]TTL!$G$31:$AU$31</definedName>
    <definedName name="__123Graph_A" localSheetId="3" hidden="1">[7]TTL!$G$31:$AU$31</definedName>
    <definedName name="__123Graph_A" localSheetId="11" hidden="1">[7]TTL!$G$31:$AU$31</definedName>
    <definedName name="__123Graph_A" localSheetId="6" hidden="1">[7]TTL!$G$31:$AU$31</definedName>
    <definedName name="__123Graph_A" localSheetId="7" hidden="1">[7]TTL!$G$31:$AU$31</definedName>
    <definedName name="__123Graph_A" localSheetId="5" hidden="1">[7]TTL!$G$31:$AU$31</definedName>
    <definedName name="__123Graph_A" localSheetId="10" hidden="1">[7]TTL!$G$31:$AU$31</definedName>
    <definedName name="__123Graph_A" localSheetId="13" hidden="1">[7]TTL!$G$31:$AU$31</definedName>
    <definedName name="__123Graph_A" localSheetId="12" hidden="1">[7]TTL!$G$31:$AU$31</definedName>
    <definedName name="__123Graph_A" hidden="1">#REF!</definedName>
    <definedName name="__123Graph_ACHART1" hidden="1">#REF!</definedName>
    <definedName name="__123Graph_ACOSTI" localSheetId="15" hidden="1">'[8]TIPO 1'!#REF!</definedName>
    <definedName name="__123Graph_ACOSTI" localSheetId="1" hidden="1">'[8]TIPO 1'!#REF!</definedName>
    <definedName name="__123Graph_ACOSTI" localSheetId="2" hidden="1">'[8]TIPO 1'!#REF!</definedName>
    <definedName name="__123Graph_ACOSTI" localSheetId="4" hidden="1">'[8]TIPO 1'!#REF!</definedName>
    <definedName name="__123Graph_ACOSTI" localSheetId="23" hidden="1">'[8]TIPO 1'!#REF!</definedName>
    <definedName name="__123Graph_ACOSTI" localSheetId="14" hidden="1">'[8]TIPO 1'!#REF!</definedName>
    <definedName name="__123Graph_ACOSTI" localSheetId="9" hidden="1">'[8]TIPO 1'!#REF!</definedName>
    <definedName name="__123Graph_ACOSTI" localSheetId="8" hidden="1">'[8]TIPO 1'!#REF!</definedName>
    <definedName name="__123Graph_ACOSTI" localSheetId="3" hidden="1">'[8]TIPO 1'!#REF!</definedName>
    <definedName name="__123Graph_ACOSTI" localSheetId="11" hidden="1">'[8]TIPO 1'!#REF!</definedName>
    <definedName name="__123Graph_ACOSTI" localSheetId="6" hidden="1">'[8]TIPO 1'!#REF!</definedName>
    <definedName name="__123Graph_ACOSTI" localSheetId="7" hidden="1">'[8]TIPO 1'!#REF!</definedName>
    <definedName name="__123Graph_ACOSTI" localSheetId="5" hidden="1">'[8]TIPO 1'!#REF!</definedName>
    <definedName name="__123Graph_ACOSTI" localSheetId="10" hidden="1">'[8]TIPO 1'!#REF!</definedName>
    <definedName name="__123Graph_ACOSTI" localSheetId="13" hidden="1">'[8]TIPO 1'!#REF!</definedName>
    <definedName name="__123Graph_ACOSTI" localSheetId="12" hidden="1">'[8]TIPO 1'!#REF!</definedName>
    <definedName name="__123Graph_ACOSTI" hidden="1">#REF!</definedName>
    <definedName name="__123Graph_ACURRENT" hidden="1">#REF!</definedName>
    <definedName name="__123Graph_ANCF" localSheetId="15" hidden="1">'[9]Cashflow Analysis'!#REF!</definedName>
    <definedName name="__123Graph_ANCF" localSheetId="1" hidden="1">'[9]Cashflow Analysis'!#REF!</definedName>
    <definedName name="__123Graph_ANCF" localSheetId="2" hidden="1">'[9]Cashflow Analysis'!#REF!</definedName>
    <definedName name="__123Graph_ANCF" localSheetId="4" hidden="1">'[9]Cashflow Analysis'!#REF!</definedName>
    <definedName name="__123Graph_ANCF" localSheetId="23" hidden="1">'[9]Cashflow Analysis'!#REF!</definedName>
    <definedName name="__123Graph_ANCF" localSheetId="14" hidden="1">'[9]Cashflow Analysis'!#REF!</definedName>
    <definedName name="__123Graph_ANCF" localSheetId="9" hidden="1">'[9]Cashflow Analysis'!#REF!</definedName>
    <definedName name="__123Graph_ANCF" localSheetId="8" hidden="1">'[9]Cashflow Analysis'!#REF!</definedName>
    <definedName name="__123Graph_ANCF" localSheetId="3" hidden="1">'[9]Cashflow Analysis'!#REF!</definedName>
    <definedName name="__123Graph_ANCF" localSheetId="11" hidden="1">'[9]Cashflow Analysis'!#REF!</definedName>
    <definedName name="__123Graph_ANCF" localSheetId="6" hidden="1">'[9]Cashflow Analysis'!#REF!</definedName>
    <definedName name="__123Graph_ANCF" localSheetId="7" hidden="1">'[9]Cashflow Analysis'!#REF!</definedName>
    <definedName name="__123Graph_ANCF" localSheetId="5" hidden="1">'[9]Cashflow Analysis'!#REF!</definedName>
    <definedName name="__123Graph_ANCF" localSheetId="10" hidden="1">'[9]Cashflow Analysis'!#REF!</definedName>
    <definedName name="__123Graph_ANCF" localSheetId="13" hidden="1">'[9]Cashflow Analysis'!#REF!</definedName>
    <definedName name="__123Graph_ANCF" localSheetId="12" hidden="1">'[9]Cashflow Analysis'!#REF!</definedName>
    <definedName name="__123Graph_ANCF" hidden="1">#REF!</definedName>
    <definedName name="__123Graph_B" localSheetId="1" hidden="1">[7]TTL!$G$32:$AU$32</definedName>
    <definedName name="__123Graph_B" localSheetId="2" hidden="1">[7]TTL!$G$32:$AU$32</definedName>
    <definedName name="__123Graph_B" localSheetId="4" hidden="1">[7]TTL!$G$32:$AU$32</definedName>
    <definedName name="__123Graph_B" localSheetId="23" hidden="1">[7]TTL!$G$32:$AU$32</definedName>
    <definedName name="__123Graph_B" localSheetId="14" hidden="1">[7]TTL!$G$32:$AU$32</definedName>
    <definedName name="__123Graph_B" localSheetId="9" hidden="1">[7]TTL!$G$32:$AU$32</definedName>
    <definedName name="__123Graph_B" localSheetId="8" hidden="1">[7]TTL!$G$32:$AU$32</definedName>
    <definedName name="__123Graph_B" localSheetId="3" hidden="1">[7]TTL!$G$32:$AU$32</definedName>
    <definedName name="__123Graph_B" localSheetId="11" hidden="1">[7]TTL!$G$32:$AU$32</definedName>
    <definedName name="__123Graph_B" localSheetId="6" hidden="1">[7]TTL!$G$32:$AU$32</definedName>
    <definedName name="__123Graph_B" localSheetId="7" hidden="1">[7]TTL!$G$32:$AU$32</definedName>
    <definedName name="__123Graph_B" localSheetId="5" hidden="1">[7]TTL!$G$32:$AU$32</definedName>
    <definedName name="__123Graph_B" localSheetId="10" hidden="1">[7]TTL!$G$32:$AU$32</definedName>
    <definedName name="__123Graph_B" localSheetId="13" hidden="1">[7]TTL!$G$32:$AU$32</definedName>
    <definedName name="__123Graph_B" localSheetId="12" hidden="1">[7]TTL!$G$32:$AU$32</definedName>
    <definedName name="__123Graph_B" hidden="1">#REF!</definedName>
    <definedName name="__123Graph_BNCF" localSheetId="15" hidden="1">'[9]Cashflow Analysis'!#REF!</definedName>
    <definedName name="__123Graph_BNCF" localSheetId="1" hidden="1">'[9]Cashflow Analysis'!#REF!</definedName>
    <definedName name="__123Graph_BNCF" localSheetId="2" hidden="1">'[9]Cashflow Analysis'!#REF!</definedName>
    <definedName name="__123Graph_BNCF" localSheetId="4" hidden="1">'[9]Cashflow Analysis'!#REF!</definedName>
    <definedName name="__123Graph_BNCF" localSheetId="23" hidden="1">'[9]Cashflow Analysis'!#REF!</definedName>
    <definedName name="__123Graph_BNCF" localSheetId="14" hidden="1">'[9]Cashflow Analysis'!#REF!</definedName>
    <definedName name="__123Graph_BNCF" localSheetId="9" hidden="1">'[9]Cashflow Analysis'!#REF!</definedName>
    <definedName name="__123Graph_BNCF" localSheetId="8" hidden="1">'[9]Cashflow Analysis'!#REF!</definedName>
    <definedName name="__123Graph_BNCF" localSheetId="3" hidden="1">'[9]Cashflow Analysis'!#REF!</definedName>
    <definedName name="__123Graph_BNCF" localSheetId="11" hidden="1">'[9]Cashflow Analysis'!#REF!</definedName>
    <definedName name="__123Graph_BNCF" localSheetId="6" hidden="1">'[9]Cashflow Analysis'!#REF!</definedName>
    <definedName name="__123Graph_BNCF" localSheetId="7" hidden="1">'[9]Cashflow Analysis'!#REF!</definedName>
    <definedName name="__123Graph_BNCF" localSheetId="5" hidden="1">'[9]Cashflow Analysis'!#REF!</definedName>
    <definedName name="__123Graph_BNCF" localSheetId="10" hidden="1">'[9]Cashflow Analysis'!#REF!</definedName>
    <definedName name="__123Graph_BNCF" localSheetId="13" hidden="1">'[9]Cashflow Analysis'!#REF!</definedName>
    <definedName name="__123Graph_BNCF" localSheetId="12" hidden="1">'[9]Cashflow Analysis'!#REF!</definedName>
    <definedName name="__123Graph_BNCF" hidden="1">#REF!</definedName>
    <definedName name="__123Graph_BPERFORMANCE" hidden="1">#REF!</definedName>
    <definedName name="__123Graph_C" localSheetId="1" hidden="1">[7]TTL!$G$37:$AU$37</definedName>
    <definedName name="__123Graph_C" localSheetId="2" hidden="1">[7]TTL!$G$37:$AU$37</definedName>
    <definedName name="__123Graph_C" localSheetId="4" hidden="1">[7]TTL!$G$37:$AU$37</definedName>
    <definedName name="__123Graph_C" localSheetId="23" hidden="1">[7]TTL!$G$37:$AU$37</definedName>
    <definedName name="__123Graph_C" localSheetId="14" hidden="1">[7]TTL!$G$37:$AU$37</definedName>
    <definedName name="__123Graph_C" localSheetId="9" hidden="1">[7]TTL!$G$37:$AU$37</definedName>
    <definedName name="__123Graph_C" localSheetId="8" hidden="1">[7]TTL!$G$37:$AU$37</definedName>
    <definedName name="__123Graph_C" localSheetId="3" hidden="1">[7]TTL!$G$37:$AU$37</definedName>
    <definedName name="__123Graph_C" localSheetId="11" hidden="1">[7]TTL!$G$37:$AU$37</definedName>
    <definedName name="__123Graph_C" localSheetId="6" hidden="1">[7]TTL!$G$37:$AU$37</definedName>
    <definedName name="__123Graph_C" localSheetId="7" hidden="1">[7]TTL!$G$37:$AU$37</definedName>
    <definedName name="__123Graph_C" localSheetId="5" hidden="1">[7]TTL!$G$37:$AU$37</definedName>
    <definedName name="__123Graph_C" localSheetId="10" hidden="1">[7]TTL!$G$37:$AU$37</definedName>
    <definedName name="__123Graph_C" localSheetId="13" hidden="1">[7]TTL!$G$37:$AU$37</definedName>
    <definedName name="__123Graph_C" localSheetId="12" hidden="1">[7]TTL!$G$37:$AU$37</definedName>
    <definedName name="__123Graph_C" hidden="1">#REF!</definedName>
    <definedName name="__123Graph_D" localSheetId="1" hidden="1">[7]TTL!$G$38:$AU$38</definedName>
    <definedName name="__123Graph_D" localSheetId="2" hidden="1">[7]TTL!$G$38:$AU$38</definedName>
    <definedName name="__123Graph_D" localSheetId="4" hidden="1">[7]TTL!$G$38:$AU$38</definedName>
    <definedName name="__123Graph_D" localSheetId="23" hidden="1">[7]TTL!$G$38:$AU$38</definedName>
    <definedName name="__123Graph_D" localSheetId="14" hidden="1">[7]TTL!$G$38:$AU$38</definedName>
    <definedName name="__123Graph_D" localSheetId="9" hidden="1">[7]TTL!$G$38:$AU$38</definedName>
    <definedName name="__123Graph_D" localSheetId="8" hidden="1">[7]TTL!$G$38:$AU$38</definedName>
    <definedName name="__123Graph_D" localSheetId="3" hidden="1">[7]TTL!$G$38:$AU$38</definedName>
    <definedName name="__123Graph_D" localSheetId="11" hidden="1">[7]TTL!$G$38:$AU$38</definedName>
    <definedName name="__123Graph_D" localSheetId="6" hidden="1">[7]TTL!$G$38:$AU$38</definedName>
    <definedName name="__123Graph_D" localSheetId="7" hidden="1">[7]TTL!$G$38:$AU$38</definedName>
    <definedName name="__123Graph_D" localSheetId="5" hidden="1">[7]TTL!$G$38:$AU$38</definedName>
    <definedName name="__123Graph_D" localSheetId="10" hidden="1">[7]TTL!$G$38:$AU$38</definedName>
    <definedName name="__123Graph_D" localSheetId="13" hidden="1">[7]TTL!$G$38:$AU$38</definedName>
    <definedName name="__123Graph_D" localSheetId="12" hidden="1">[7]TTL!$G$38:$AU$38</definedName>
    <definedName name="__123Graph_D" hidden="1">#REF!</definedName>
    <definedName name="__123Graph_E" hidden="1">#REF!</definedName>
    <definedName name="__123Graph_F" hidden="1">#REF!</definedName>
    <definedName name="__123Graph_LBL_A" localSheetId="15" hidden="1">[10]운반!#REF!</definedName>
    <definedName name="__123Graph_LBL_A" localSheetId="1" hidden="1">[10]운반!#REF!</definedName>
    <definedName name="__123Graph_LBL_A" localSheetId="2" hidden="1">[10]운반!#REF!</definedName>
    <definedName name="__123Graph_LBL_A" localSheetId="4" hidden="1">[10]운반!#REF!</definedName>
    <definedName name="__123Graph_LBL_A" localSheetId="23" hidden="1">[10]운반!#REF!</definedName>
    <definedName name="__123Graph_LBL_A" localSheetId="14" hidden="1">[10]운반!#REF!</definedName>
    <definedName name="__123Graph_LBL_A" localSheetId="9" hidden="1">[10]운반!#REF!</definedName>
    <definedName name="__123Graph_LBL_A" localSheetId="8" hidden="1">[10]운반!#REF!</definedName>
    <definedName name="__123Graph_LBL_A" localSheetId="3" hidden="1">[10]운반!#REF!</definedName>
    <definedName name="__123Graph_LBL_A" localSheetId="11" hidden="1">[10]운반!#REF!</definedName>
    <definedName name="__123Graph_LBL_A" localSheetId="6" hidden="1">[10]운반!#REF!</definedName>
    <definedName name="__123Graph_LBL_A" localSheetId="7" hidden="1">[10]운반!#REF!</definedName>
    <definedName name="__123Graph_LBL_A" localSheetId="5" hidden="1">[10]운반!#REF!</definedName>
    <definedName name="__123Graph_LBL_A" localSheetId="10" hidden="1">[10]운반!#REF!</definedName>
    <definedName name="__123Graph_LBL_A" localSheetId="13" hidden="1">[10]운반!#REF!</definedName>
    <definedName name="__123Graph_LBL_A" localSheetId="12" hidden="1">[10]운반!#REF!</definedName>
    <definedName name="__123Graph_LBL_A" hidden="1">#REF!</definedName>
    <definedName name="__123Graph_LBL_B" localSheetId="15" hidden="1">[10]운반!#REF!</definedName>
    <definedName name="__123Graph_LBL_B" localSheetId="1" hidden="1">[10]운반!#REF!</definedName>
    <definedName name="__123Graph_LBL_B" localSheetId="2" hidden="1">[10]운반!#REF!</definedName>
    <definedName name="__123Graph_LBL_B" localSheetId="4" hidden="1">[10]운반!#REF!</definedName>
    <definedName name="__123Graph_LBL_B" localSheetId="23" hidden="1">[10]운반!#REF!</definedName>
    <definedName name="__123Graph_LBL_B" localSheetId="14" hidden="1">[10]운반!#REF!</definedName>
    <definedName name="__123Graph_LBL_B" localSheetId="9" hidden="1">[10]운반!#REF!</definedName>
    <definedName name="__123Graph_LBL_B" localSheetId="8" hidden="1">[10]운반!#REF!</definedName>
    <definedName name="__123Graph_LBL_B" localSheetId="3" hidden="1">[10]운반!#REF!</definedName>
    <definedName name="__123Graph_LBL_B" localSheetId="11" hidden="1">[10]운반!#REF!</definedName>
    <definedName name="__123Graph_LBL_B" localSheetId="6" hidden="1">[10]운반!#REF!</definedName>
    <definedName name="__123Graph_LBL_B" localSheetId="7" hidden="1">[10]운반!#REF!</definedName>
    <definedName name="__123Graph_LBL_B" localSheetId="5" hidden="1">[10]운반!#REF!</definedName>
    <definedName name="__123Graph_LBL_B" localSheetId="10" hidden="1">[10]운반!#REF!</definedName>
    <definedName name="__123Graph_LBL_B" localSheetId="13" hidden="1">[10]운반!#REF!</definedName>
    <definedName name="__123Graph_LBL_B" localSheetId="12" hidden="1">[10]운반!#REF!</definedName>
    <definedName name="__123Graph_LBL_B" hidden="1">#REF!</definedName>
    <definedName name="__123Graph_LBL_C" localSheetId="15" hidden="1">[10]운반!#REF!</definedName>
    <definedName name="__123Graph_LBL_C" localSheetId="1" hidden="1">[10]운반!#REF!</definedName>
    <definedName name="__123Graph_LBL_C" localSheetId="2" hidden="1">[10]운반!#REF!</definedName>
    <definedName name="__123Graph_LBL_C" localSheetId="4" hidden="1">[10]운반!#REF!</definedName>
    <definedName name="__123Graph_LBL_C" localSheetId="23" hidden="1">[10]운반!#REF!</definedName>
    <definedName name="__123Graph_LBL_C" localSheetId="14" hidden="1">[10]운반!#REF!</definedName>
    <definedName name="__123Graph_LBL_C" localSheetId="9" hidden="1">[10]운반!#REF!</definedName>
    <definedName name="__123Graph_LBL_C" localSheetId="8" hidden="1">[10]운반!#REF!</definedName>
    <definedName name="__123Graph_LBL_C" localSheetId="3" hidden="1">[10]운반!#REF!</definedName>
    <definedName name="__123Graph_LBL_C" localSheetId="11" hidden="1">[10]운반!#REF!</definedName>
    <definedName name="__123Graph_LBL_C" localSheetId="6" hidden="1">[10]운반!#REF!</definedName>
    <definedName name="__123Graph_LBL_C" localSheetId="7" hidden="1">[10]운반!#REF!</definedName>
    <definedName name="__123Graph_LBL_C" localSheetId="5" hidden="1">[10]운반!#REF!</definedName>
    <definedName name="__123Graph_LBL_C" localSheetId="10" hidden="1">[10]운반!#REF!</definedName>
    <definedName name="__123Graph_LBL_C" localSheetId="13" hidden="1">[10]운반!#REF!</definedName>
    <definedName name="__123Graph_LBL_C" localSheetId="12" hidden="1">[10]운반!#REF!</definedName>
    <definedName name="__123Graph_LBL_C" hidden="1">#REF!</definedName>
    <definedName name="__123Graph_LBL_D" localSheetId="15" hidden="1">[10]운반!#REF!</definedName>
    <definedName name="__123Graph_LBL_D" localSheetId="1" hidden="1">[10]운반!#REF!</definedName>
    <definedName name="__123Graph_LBL_D" localSheetId="2" hidden="1">[10]운반!#REF!</definedName>
    <definedName name="__123Graph_LBL_D" localSheetId="4" hidden="1">[10]운반!#REF!</definedName>
    <definedName name="__123Graph_LBL_D" localSheetId="23" hidden="1">[10]운반!#REF!</definedName>
    <definedName name="__123Graph_LBL_D" localSheetId="14" hidden="1">[10]운반!#REF!</definedName>
    <definedName name="__123Graph_LBL_D" localSheetId="9" hidden="1">[10]운반!#REF!</definedName>
    <definedName name="__123Graph_LBL_D" localSheetId="8" hidden="1">[10]운반!#REF!</definedName>
    <definedName name="__123Graph_LBL_D" localSheetId="3" hidden="1">[10]운반!#REF!</definedName>
    <definedName name="__123Graph_LBL_D" localSheetId="11" hidden="1">[10]운반!#REF!</definedName>
    <definedName name="__123Graph_LBL_D" localSheetId="6" hidden="1">[10]운반!#REF!</definedName>
    <definedName name="__123Graph_LBL_D" localSheetId="7" hidden="1">[10]운반!#REF!</definedName>
    <definedName name="__123Graph_LBL_D" localSheetId="5" hidden="1">[10]운반!#REF!</definedName>
    <definedName name="__123Graph_LBL_D" localSheetId="10" hidden="1">[10]운반!#REF!</definedName>
    <definedName name="__123Graph_LBL_D" localSheetId="13" hidden="1">[10]운반!#REF!</definedName>
    <definedName name="__123Graph_LBL_D" localSheetId="12" hidden="1">[10]운반!#REF!</definedName>
    <definedName name="__123Graph_LBL_D" hidden="1">#REF!</definedName>
    <definedName name="__123Graph_LBL_E" localSheetId="15" hidden="1">[10]운반!#REF!</definedName>
    <definedName name="__123Graph_LBL_E" localSheetId="1" hidden="1">[10]운반!#REF!</definedName>
    <definedName name="__123Graph_LBL_E" localSheetId="2" hidden="1">[10]운반!#REF!</definedName>
    <definedName name="__123Graph_LBL_E" localSheetId="4" hidden="1">[10]운반!#REF!</definedName>
    <definedName name="__123Graph_LBL_E" localSheetId="23" hidden="1">[10]운반!#REF!</definedName>
    <definedName name="__123Graph_LBL_E" localSheetId="14" hidden="1">[10]운반!#REF!</definedName>
    <definedName name="__123Graph_LBL_E" localSheetId="9" hidden="1">[10]운반!#REF!</definedName>
    <definedName name="__123Graph_LBL_E" localSheetId="8" hidden="1">[10]운반!#REF!</definedName>
    <definedName name="__123Graph_LBL_E" localSheetId="3" hidden="1">[10]운반!#REF!</definedName>
    <definedName name="__123Graph_LBL_E" localSheetId="11" hidden="1">[10]운반!#REF!</definedName>
    <definedName name="__123Graph_LBL_E" localSheetId="6" hidden="1">[10]운반!#REF!</definedName>
    <definedName name="__123Graph_LBL_E" localSheetId="7" hidden="1">[10]운반!#REF!</definedName>
    <definedName name="__123Graph_LBL_E" localSheetId="5" hidden="1">[10]운반!#REF!</definedName>
    <definedName name="__123Graph_LBL_E" localSheetId="10" hidden="1">[10]운반!#REF!</definedName>
    <definedName name="__123Graph_LBL_E" localSheetId="13" hidden="1">[10]운반!#REF!</definedName>
    <definedName name="__123Graph_LBL_E" localSheetId="12" hidden="1">[10]운반!#REF!</definedName>
    <definedName name="__123Graph_LBL_E" hidden="1">#REF!</definedName>
    <definedName name="__123Graph_LBL_F" localSheetId="15" hidden="1">[10]운반!#REF!</definedName>
    <definedName name="__123Graph_LBL_F" localSheetId="1" hidden="1">[10]운반!#REF!</definedName>
    <definedName name="__123Graph_LBL_F" localSheetId="2" hidden="1">[10]운반!#REF!</definedName>
    <definedName name="__123Graph_LBL_F" localSheetId="4" hidden="1">[10]운반!#REF!</definedName>
    <definedName name="__123Graph_LBL_F" localSheetId="23" hidden="1">[10]운반!#REF!</definedName>
    <definedName name="__123Graph_LBL_F" localSheetId="14" hidden="1">[10]운반!#REF!</definedName>
    <definedName name="__123Graph_LBL_F" localSheetId="9" hidden="1">[10]운반!#REF!</definedName>
    <definedName name="__123Graph_LBL_F" localSheetId="8" hidden="1">[10]운반!#REF!</definedName>
    <definedName name="__123Graph_LBL_F" localSheetId="3" hidden="1">[10]운반!#REF!</definedName>
    <definedName name="__123Graph_LBL_F" localSheetId="11" hidden="1">[10]운반!#REF!</definedName>
    <definedName name="__123Graph_LBL_F" localSheetId="6" hidden="1">[10]운반!#REF!</definedName>
    <definedName name="__123Graph_LBL_F" localSheetId="7" hidden="1">[10]운반!#REF!</definedName>
    <definedName name="__123Graph_LBL_F" localSheetId="5" hidden="1">[10]운반!#REF!</definedName>
    <definedName name="__123Graph_LBL_F" localSheetId="10" hidden="1">[10]운반!#REF!</definedName>
    <definedName name="__123Graph_LBL_F" localSheetId="13" hidden="1">[10]운반!#REF!</definedName>
    <definedName name="__123Graph_LBL_F" localSheetId="12" hidden="1">[10]운반!#REF!</definedName>
    <definedName name="__123Graph_LBL_F" hidden="1">#REF!</definedName>
    <definedName name="__123Graph_X" localSheetId="1" hidden="1">[7]TTL!$G$6:$AU$6</definedName>
    <definedName name="__123Graph_X" localSheetId="2" hidden="1">[7]TTL!$G$6:$AU$6</definedName>
    <definedName name="__123Graph_X" localSheetId="4" hidden="1">[7]TTL!$G$6:$AU$6</definedName>
    <definedName name="__123Graph_X" localSheetId="23" hidden="1">[7]TTL!$G$6:$AU$6</definedName>
    <definedName name="__123Graph_X" localSheetId="14" hidden="1">[7]TTL!$G$6:$AU$6</definedName>
    <definedName name="__123Graph_X" localSheetId="9" hidden="1">[7]TTL!$G$6:$AU$6</definedName>
    <definedName name="__123Graph_X" localSheetId="8" hidden="1">[7]TTL!$G$6:$AU$6</definedName>
    <definedName name="__123Graph_X" localSheetId="3" hidden="1">[7]TTL!$G$6:$AU$6</definedName>
    <definedName name="__123Graph_X" localSheetId="11" hidden="1">[7]TTL!$G$6:$AU$6</definedName>
    <definedName name="__123Graph_X" localSheetId="6" hidden="1">[7]TTL!$G$6:$AU$6</definedName>
    <definedName name="__123Graph_X" localSheetId="7" hidden="1">[7]TTL!$G$6:$AU$6</definedName>
    <definedName name="__123Graph_X" localSheetId="5" hidden="1">[7]TTL!$G$6:$AU$6</definedName>
    <definedName name="__123Graph_X" localSheetId="10" hidden="1">[7]TTL!$G$6:$AU$6</definedName>
    <definedName name="__123Graph_X" localSheetId="13" hidden="1">[7]TTL!$G$6:$AU$6</definedName>
    <definedName name="__123Graph_X" localSheetId="12" hidden="1">[7]TTL!$G$6:$AU$6</definedName>
    <definedName name="__123Graph_X" hidden="1">#REF!</definedName>
    <definedName name="__123Graph_XCHART1" hidden="1">#REF!</definedName>
    <definedName name="__123Graph_XCOSTI" localSheetId="15" hidden="1">'[8]TIPO 1'!$I$4:$AG$4</definedName>
    <definedName name="__123Graph_XCOSTI" localSheetId="1" hidden="1">'[8]TIPO 1'!$I$4:$AG$4</definedName>
    <definedName name="__123Graph_XCOSTI" localSheetId="2" hidden="1">'[8]TIPO 1'!$I$4:$AG$4</definedName>
    <definedName name="__123Graph_XCOSTI" localSheetId="4" hidden="1">'[8]TIPO 1'!$I$4:$AG$4</definedName>
    <definedName name="__123Graph_XCOSTI" localSheetId="23" hidden="1">'[8]TIPO 1'!$I$4:$AG$4</definedName>
    <definedName name="__123Graph_XCOSTI" localSheetId="14" hidden="1">'[8]TIPO 1'!$I$4:$AG$4</definedName>
    <definedName name="__123Graph_XCOSTI" localSheetId="9" hidden="1">'[8]TIPO 1'!$I$4:$AG$4</definedName>
    <definedName name="__123Graph_XCOSTI" localSheetId="8" hidden="1">'[8]TIPO 1'!$I$4:$AG$4</definedName>
    <definedName name="__123Graph_XCOSTI" localSheetId="3" hidden="1">'[8]TIPO 1'!$I$4:$AG$4</definedName>
    <definedName name="__123Graph_XCOSTI" localSheetId="11" hidden="1">'[8]TIPO 1'!$I$4:$AG$4</definedName>
    <definedName name="__123Graph_XCOSTI" localSheetId="6" hidden="1">'[8]TIPO 1'!$I$4:$AG$4</definedName>
    <definedName name="__123Graph_XCOSTI" localSheetId="7" hidden="1">'[8]TIPO 1'!$I$4:$AG$4</definedName>
    <definedName name="__123Graph_XCOSTI" localSheetId="5" hidden="1">'[8]TIPO 1'!$I$4:$AG$4</definedName>
    <definedName name="__123Graph_XCOSTI" localSheetId="10" hidden="1">'[8]TIPO 1'!$I$4:$AG$4</definedName>
    <definedName name="__123Graph_XCOSTI" localSheetId="13" hidden="1">'[8]TIPO 1'!$I$4:$AG$4</definedName>
    <definedName name="__123Graph_XCOSTI" localSheetId="12" hidden="1">'[8]TIPO 1'!$I$4:$AG$4</definedName>
    <definedName name="__123Graph_XCOSTI" hidden="1">#REF!</definedName>
    <definedName name="__123Graph_XCURRENT" hidden="1">#REF!</definedName>
    <definedName name="__123Graph_XNCF" localSheetId="15" hidden="1">'[11]Cashflow Analysis'!$E$63:$BL$63</definedName>
    <definedName name="__123Graph_XNCF" localSheetId="1" hidden="1">'[11]Cashflow Analysis'!$E$63:$BL$63</definedName>
    <definedName name="__123Graph_XNCF" localSheetId="2" hidden="1">'[11]Cashflow Analysis'!$E$63:$BL$63</definedName>
    <definedName name="__123Graph_XNCF" localSheetId="4" hidden="1">'[11]Cashflow Analysis'!$E$63:$BL$63</definedName>
    <definedName name="__123Graph_XNCF" localSheetId="23" hidden="1">'[11]Cashflow Analysis'!$E$63:$BL$63</definedName>
    <definedName name="__123Graph_XNCF" localSheetId="14" hidden="1">'[11]Cashflow Analysis'!$E$63:$BL$63</definedName>
    <definedName name="__123Graph_XNCF" localSheetId="9" hidden="1">'[11]Cashflow Analysis'!$E$63:$BL$63</definedName>
    <definedName name="__123Graph_XNCF" localSheetId="8" hidden="1">'[11]Cashflow Analysis'!$E$63:$BL$63</definedName>
    <definedName name="__123Graph_XNCF" localSheetId="3" hidden="1">'[11]Cashflow Analysis'!$E$63:$BL$63</definedName>
    <definedName name="__123Graph_XNCF" localSheetId="11" hidden="1">'[11]Cashflow Analysis'!$E$63:$BL$63</definedName>
    <definedName name="__123Graph_XNCF" localSheetId="6" hidden="1">'[11]Cashflow Analysis'!$E$63:$BL$63</definedName>
    <definedName name="__123Graph_XNCF" localSheetId="7" hidden="1">'[11]Cashflow Analysis'!$E$63:$BL$63</definedName>
    <definedName name="__123Graph_XNCF" localSheetId="5" hidden="1">'[11]Cashflow Analysis'!$E$63:$BL$63</definedName>
    <definedName name="__123Graph_XNCF" localSheetId="10" hidden="1">'[11]Cashflow Analysis'!$E$63:$BL$63</definedName>
    <definedName name="__123Graph_XNCF" localSheetId="13" hidden="1">'[11]Cashflow Analysis'!$E$63:$BL$63</definedName>
    <definedName name="__123Graph_XNCF" localSheetId="12" hidden="1">'[11]Cashflow Analysis'!$E$63:$BL$63</definedName>
    <definedName name="__123Graph_XNCF" hidden="1">#REF!</definedName>
    <definedName name="__123lll" localSheetId="15" hidden="1">[12]Spread!#REF!</definedName>
    <definedName name="__123lll" localSheetId="1" hidden="1">[12]Spread!#REF!</definedName>
    <definedName name="__123lll" localSheetId="2" hidden="1">[12]Spread!#REF!</definedName>
    <definedName name="__123lll" localSheetId="4" hidden="1">[12]Spread!#REF!</definedName>
    <definedName name="__123lll" localSheetId="23" hidden="1">[12]Spread!#REF!</definedName>
    <definedName name="__123lll" localSheetId="14" hidden="1">[12]Spread!#REF!</definedName>
    <definedName name="__123lll" localSheetId="9" hidden="1">[12]Spread!#REF!</definedName>
    <definedName name="__123lll" localSheetId="8" hidden="1">[12]Spread!#REF!</definedName>
    <definedName name="__123lll" localSheetId="3" hidden="1">[12]Spread!#REF!</definedName>
    <definedName name="__123lll" localSheetId="11" hidden="1">[12]Spread!#REF!</definedName>
    <definedName name="__123lll" localSheetId="6" hidden="1">[12]Spread!#REF!</definedName>
    <definedName name="__123lll" localSheetId="7" hidden="1">[12]Spread!#REF!</definedName>
    <definedName name="__123lll" localSheetId="5" hidden="1">[12]Spread!#REF!</definedName>
    <definedName name="__123lll" localSheetId="10" hidden="1">[12]Spread!#REF!</definedName>
    <definedName name="__123lll" localSheetId="13" hidden="1">[12]Spread!#REF!</definedName>
    <definedName name="__123lll" localSheetId="12" hidden="1">[12]Spread!#REF!</definedName>
    <definedName name="__123lll" hidden="1">#REF!</definedName>
    <definedName name="__124sr" localSheetId="15" hidden="1">[13]DRUM!#REF!</definedName>
    <definedName name="__124sr" localSheetId="1" hidden="1">[13]DRUM!#REF!</definedName>
    <definedName name="__124sr" localSheetId="2" hidden="1">[13]DRUM!#REF!</definedName>
    <definedName name="__124sr" localSheetId="4" hidden="1">[13]DRUM!#REF!</definedName>
    <definedName name="__124sr" localSheetId="23" hidden="1">[13]DRUM!#REF!</definedName>
    <definedName name="__124sr" localSheetId="14" hidden="1">[13]DRUM!#REF!</definedName>
    <definedName name="__124sr" localSheetId="9" hidden="1">[13]DRUM!#REF!</definedName>
    <definedName name="__124sr" localSheetId="8" hidden="1">[13]DRUM!#REF!</definedName>
    <definedName name="__124sr" localSheetId="3" hidden="1">[13]DRUM!#REF!</definedName>
    <definedName name="__124sr" localSheetId="11" hidden="1">[13]DRUM!#REF!</definedName>
    <definedName name="__124sr" localSheetId="6" hidden="1">[13]DRUM!#REF!</definedName>
    <definedName name="__124sr" localSheetId="7" hidden="1">[13]DRUM!#REF!</definedName>
    <definedName name="__124sr" localSheetId="5" hidden="1">[13]DRUM!#REF!</definedName>
    <definedName name="__124sr" localSheetId="10" hidden="1">[13]DRUM!#REF!</definedName>
    <definedName name="__124sr" localSheetId="13" hidden="1">[13]DRUM!#REF!</definedName>
    <definedName name="__124sr" localSheetId="12" hidden="1">[13]DRUM!#REF!</definedName>
    <definedName name="__124sr" hidden="1">#REF!</definedName>
    <definedName name="__1F" localSheetId="15" hidden="1">[14]대비표!#REF!</definedName>
    <definedName name="__1F" localSheetId="1" hidden="1">[14]대비표!#REF!</definedName>
    <definedName name="__1F" localSheetId="2" hidden="1">[14]대비표!#REF!</definedName>
    <definedName name="__1F" localSheetId="4" hidden="1">[14]대비표!#REF!</definedName>
    <definedName name="__1F" localSheetId="23" hidden="1">[14]대비표!#REF!</definedName>
    <definedName name="__1F" localSheetId="14" hidden="1">[14]대비표!#REF!</definedName>
    <definedName name="__1F" localSheetId="9" hidden="1">[14]대비표!#REF!</definedName>
    <definedName name="__1F" localSheetId="8" hidden="1">[14]대비표!#REF!</definedName>
    <definedName name="__1F" localSheetId="3" hidden="1">[14]대비표!#REF!</definedName>
    <definedName name="__1F" localSheetId="11" hidden="1">[14]대비표!#REF!</definedName>
    <definedName name="__1F" localSheetId="6" hidden="1">[14]대비표!#REF!</definedName>
    <definedName name="__1F" localSheetId="7" hidden="1">[14]대비표!#REF!</definedName>
    <definedName name="__1F" localSheetId="5" hidden="1">[14]대비표!#REF!</definedName>
    <definedName name="__1F" localSheetId="10" hidden="1">[14]대비표!#REF!</definedName>
    <definedName name="__1F" localSheetId="13" hidden="1">[14]대비표!#REF!</definedName>
    <definedName name="__1F" localSheetId="12" hidden="1">[14]대비표!#REF!</definedName>
    <definedName name="__1F" hidden="1">#REF!</definedName>
    <definedName name="__2_0_0_F" localSheetId="15" hidden="1">[14]대비표!#REF!</definedName>
    <definedName name="__2_0_0_F" localSheetId="1" hidden="1">[14]대비표!#REF!</definedName>
    <definedName name="__2_0_0_F" localSheetId="2" hidden="1">[14]대비표!#REF!</definedName>
    <definedName name="__2_0_0_F" localSheetId="4" hidden="1">[14]대비표!#REF!</definedName>
    <definedName name="__2_0_0_F" localSheetId="23" hidden="1">[14]대비표!#REF!</definedName>
    <definedName name="__2_0_0_F" localSheetId="14" hidden="1">[14]대비표!#REF!</definedName>
    <definedName name="__2_0_0_F" localSheetId="9" hidden="1">[14]대비표!#REF!</definedName>
    <definedName name="__2_0_0_F" localSheetId="8" hidden="1">[14]대비표!#REF!</definedName>
    <definedName name="__2_0_0_F" localSheetId="3" hidden="1">[14]대비표!#REF!</definedName>
    <definedName name="__2_0_0_F" localSheetId="11" hidden="1">[14]대비표!#REF!</definedName>
    <definedName name="__2_0_0_F" localSheetId="6" hidden="1">[14]대비표!#REF!</definedName>
    <definedName name="__2_0_0_F" localSheetId="7" hidden="1">[14]대비표!#REF!</definedName>
    <definedName name="__2_0_0_F" localSheetId="5" hidden="1">[14]대비표!#REF!</definedName>
    <definedName name="__2_0_0_F" localSheetId="10" hidden="1">[14]대비표!#REF!</definedName>
    <definedName name="__2_0_0_F" localSheetId="13" hidden="1">[14]대비표!#REF!</definedName>
    <definedName name="__2_0_0_F" localSheetId="12" hidden="1">[14]대비표!#REF!</definedName>
    <definedName name="__2_0_0_F" hidden="1">#REF!</definedName>
    <definedName name="__4aa1_" localSheetId="22" hidden="1">{#N/A,#N/A,FALSE,"CCTV"}</definedName>
    <definedName name="__4aa1_" hidden="1">{#N/A,#N/A,FALSE,"CCTV"}</definedName>
    <definedName name="__A1" localSheetId="22" hidden="1">{#N/A,#N/A,FALSE,"type1";#N/A,#N/A,FALSE,"지지력";#N/A,#N/A,FALSE,"PILE계산";#N/A,#N/A,FALSE,"PILE ";#N/A,#N/A,FALSE,"철근량";#N/A,#N/A,FALSE,"균열검토";#N/A,#N/A,FALSE,"날개벽";#N/A,#N/A,FALSE,"주철근조립도";#N/A,#N/A,FALSE,"교좌"}</definedName>
    <definedName name="__A1" hidden="1">{#N/A,#N/A,FALSE,"type1";#N/A,#N/A,FALSE,"지지력";#N/A,#N/A,FALSE,"PILE계산";#N/A,#N/A,FALSE,"PILE ";#N/A,#N/A,FALSE,"철근량";#N/A,#N/A,FALSE,"균열검토";#N/A,#N/A,FALSE,"날개벽";#N/A,#N/A,FALSE,"주철근조립도";#N/A,#N/A,FALSE,"교좌"}</definedName>
    <definedName name="__A10" localSheetId="22" hidden="1">{#N/A,#N/A,FALSE,"CCTV"}</definedName>
    <definedName name="__A10" hidden="1">{#N/A,#N/A,FALSE,"CCTV"}</definedName>
    <definedName name="__a11" localSheetId="22" hidden="1">{"'장비'!$A$3:$M$12"}</definedName>
    <definedName name="__a11" hidden="1">{"'장비'!$A$3:$M$12"}</definedName>
    <definedName name="__a129" localSheetId="22" hidden="1">{"Offgrid",#N/A,FALSE,"OFFGRID";"Region",#N/A,FALSE,"REGION";"Offgrid -2",#N/A,FALSE,"OFFGRID";"WTP",#N/A,FALSE,"WTP";"WTP -2",#N/A,FALSE,"WTP";"Project",#N/A,FALSE,"PROJECT";"Summary -2",#N/A,FALSE,"SUMMARY"}</definedName>
    <definedName name="__a129" localSheetId="15" hidden="1">{"Offgrid",#N/A,FALSE,"OFFGRID";"Region",#N/A,FALSE,"REGION";"Offgrid -2",#N/A,FALSE,"OFFGRID";"WTP",#N/A,FALSE,"WTP";"WTP -2",#N/A,FALSE,"WTP";"Project",#N/A,FALSE,"PROJECT";"Summary -2",#N/A,FALSE,"SUMMARY"}</definedName>
    <definedName name="__a129" localSheetId="1" hidden="1">{"Offgrid",#N/A,FALSE,"OFFGRID";"Region",#N/A,FALSE,"REGION";"Offgrid -2",#N/A,FALSE,"OFFGRID";"WTP",#N/A,FALSE,"WTP";"WTP -2",#N/A,FALSE,"WTP";"Project",#N/A,FALSE,"PROJECT";"Summary -2",#N/A,FALSE,"SUMMARY"}</definedName>
    <definedName name="__a129" localSheetId="2" hidden="1">{"Offgrid",#N/A,FALSE,"OFFGRID";"Region",#N/A,FALSE,"REGION";"Offgrid -2",#N/A,FALSE,"OFFGRID";"WTP",#N/A,FALSE,"WTP";"WTP -2",#N/A,FALSE,"WTP";"Project",#N/A,FALSE,"PROJECT";"Summary -2",#N/A,FALSE,"SUMMARY"}</definedName>
    <definedName name="__a129" localSheetId="16" hidden="1">{"Offgrid",#N/A,FALSE,"OFFGRID";"Region",#N/A,FALSE,"REGION";"Offgrid -2",#N/A,FALSE,"OFFGRID";"WTP",#N/A,FALSE,"WTP";"WTP -2",#N/A,FALSE,"WTP";"Project",#N/A,FALSE,"PROJECT";"Summary -2",#N/A,FALSE,"SUMMARY"}</definedName>
    <definedName name="__a129" localSheetId="4" hidden="1">{"Offgrid",#N/A,FALSE,"OFFGRID";"Region",#N/A,FALSE,"REGION";"Offgrid -2",#N/A,FALSE,"OFFGRID";"WTP",#N/A,FALSE,"WTP";"WTP -2",#N/A,FALSE,"WTP";"Project",#N/A,FALSE,"PROJECT";"Summary -2",#N/A,FALSE,"SUMMARY"}</definedName>
    <definedName name="__a129" localSheetId="23" hidden="1">{"Offgrid",#N/A,FALSE,"OFFGRID";"Region",#N/A,FALSE,"REGION";"Offgrid -2",#N/A,FALSE,"OFFGRID";"WTP",#N/A,FALSE,"WTP";"WTP -2",#N/A,FALSE,"WTP";"Project",#N/A,FALSE,"PROJECT";"Summary -2",#N/A,FALSE,"SUMMARY"}</definedName>
    <definedName name="__a129" localSheetId="14" hidden="1">{"Offgrid",#N/A,FALSE,"OFFGRID";"Region",#N/A,FALSE,"REGION";"Offgrid -2",#N/A,FALSE,"OFFGRID";"WTP",#N/A,FALSE,"WTP";"WTP -2",#N/A,FALSE,"WTP";"Project",#N/A,FALSE,"PROJECT";"Summary -2",#N/A,FALSE,"SUMMARY"}</definedName>
    <definedName name="__a129" localSheetId="9" hidden="1">{"Offgrid",#N/A,FALSE,"OFFGRID";"Region",#N/A,FALSE,"REGION";"Offgrid -2",#N/A,FALSE,"OFFGRID";"WTP",#N/A,FALSE,"WTP";"WTP -2",#N/A,FALSE,"WTP";"Project",#N/A,FALSE,"PROJECT";"Summary -2",#N/A,FALSE,"SUMMARY"}</definedName>
    <definedName name="__a129" localSheetId="8" hidden="1">{"Offgrid",#N/A,FALSE,"OFFGRID";"Region",#N/A,FALSE,"REGION";"Offgrid -2",#N/A,FALSE,"OFFGRID";"WTP",#N/A,FALSE,"WTP";"WTP -2",#N/A,FALSE,"WTP";"Project",#N/A,FALSE,"PROJECT";"Summary -2",#N/A,FALSE,"SUMMARY"}</definedName>
    <definedName name="__a129" localSheetId="3" hidden="1">{"Offgrid",#N/A,FALSE,"OFFGRID";"Region",#N/A,FALSE,"REGION";"Offgrid -2",#N/A,FALSE,"OFFGRID";"WTP",#N/A,FALSE,"WTP";"WTP -2",#N/A,FALSE,"WTP";"Project",#N/A,FALSE,"PROJECT";"Summary -2",#N/A,FALSE,"SUMMARY"}</definedName>
    <definedName name="__a129" localSheetId="11" hidden="1">{"Offgrid",#N/A,FALSE,"OFFGRID";"Region",#N/A,FALSE,"REGION";"Offgrid -2",#N/A,FALSE,"OFFGRID";"WTP",#N/A,FALSE,"WTP";"WTP -2",#N/A,FALSE,"WTP";"Project",#N/A,FALSE,"PROJECT";"Summary -2",#N/A,FALSE,"SUMMARY"}</definedName>
    <definedName name="__a129" localSheetId="6" hidden="1">{"Offgrid",#N/A,FALSE,"OFFGRID";"Region",#N/A,FALSE,"REGION";"Offgrid -2",#N/A,FALSE,"OFFGRID";"WTP",#N/A,FALSE,"WTP";"WTP -2",#N/A,FALSE,"WTP";"Project",#N/A,FALSE,"PROJECT";"Summary -2",#N/A,FALSE,"SUMMARY"}</definedName>
    <definedName name="__a129" localSheetId="7" hidden="1">{"Offgrid",#N/A,FALSE,"OFFGRID";"Region",#N/A,FALSE,"REGION";"Offgrid -2",#N/A,FALSE,"OFFGRID";"WTP",#N/A,FALSE,"WTP";"WTP -2",#N/A,FALSE,"WTP";"Project",#N/A,FALSE,"PROJECT";"Summary -2",#N/A,FALSE,"SUMMARY"}</definedName>
    <definedName name="__a129" localSheetId="5" hidden="1">{"Offgrid",#N/A,FALSE,"OFFGRID";"Region",#N/A,FALSE,"REGION";"Offgrid -2",#N/A,FALSE,"OFFGRID";"WTP",#N/A,FALSE,"WTP";"WTP -2",#N/A,FALSE,"WTP";"Project",#N/A,FALSE,"PROJECT";"Summary -2",#N/A,FALSE,"SUMMARY"}</definedName>
    <definedName name="__a129" localSheetId="17" hidden="1">{"Offgrid",#N/A,FALSE,"OFFGRID";"Region",#N/A,FALSE,"REGION";"Offgrid -2",#N/A,FALSE,"OFFGRID";"WTP",#N/A,FALSE,"WTP";"WTP -2",#N/A,FALSE,"WTP";"Project",#N/A,FALSE,"PROJECT";"Summary -2",#N/A,FALSE,"SUMMARY"}</definedName>
    <definedName name="__a129" localSheetId="10" hidden="1">{"Offgrid",#N/A,FALSE,"OFFGRID";"Region",#N/A,FALSE,"REGION";"Offgrid -2",#N/A,FALSE,"OFFGRID";"WTP",#N/A,FALSE,"WTP";"WTP -2",#N/A,FALSE,"WTP";"Project",#N/A,FALSE,"PROJECT";"Summary -2",#N/A,FALSE,"SUMMARY"}</definedName>
    <definedName name="__a129" localSheetId="13" hidden="1">{"Offgrid",#N/A,FALSE,"OFFGRID";"Region",#N/A,FALSE,"REGION";"Offgrid -2",#N/A,FALSE,"OFFGRID";"WTP",#N/A,FALSE,"WTP";"WTP -2",#N/A,FALSE,"WTP";"Project",#N/A,FALSE,"PROJECT";"Summary -2",#N/A,FALSE,"SUMMARY"}</definedName>
    <definedName name="__a129" localSheetId="12"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22" hidden="1">{"Offgrid",#N/A,FALSE,"OFFGRID";"Region",#N/A,FALSE,"REGION";"Offgrid -2",#N/A,FALSE,"OFFGRID";"WTP",#N/A,FALSE,"WTP";"WTP -2",#N/A,FALSE,"WTP";"Project",#N/A,FALSE,"PROJECT";"Summary -2",#N/A,FALSE,"SUMMARY"}</definedName>
    <definedName name="__a130" localSheetId="15" hidden="1">{"Offgrid",#N/A,FALSE,"OFFGRID";"Region",#N/A,FALSE,"REGION";"Offgrid -2",#N/A,FALSE,"OFFGRID";"WTP",#N/A,FALSE,"WTP";"WTP -2",#N/A,FALSE,"WTP";"Project",#N/A,FALSE,"PROJECT";"Summary -2",#N/A,FALSE,"SUMMARY"}</definedName>
    <definedName name="__a130" localSheetId="1" hidden="1">{"Offgrid",#N/A,FALSE,"OFFGRID";"Region",#N/A,FALSE,"REGION";"Offgrid -2",#N/A,FALSE,"OFFGRID";"WTP",#N/A,FALSE,"WTP";"WTP -2",#N/A,FALSE,"WTP";"Project",#N/A,FALSE,"PROJECT";"Summary -2",#N/A,FALSE,"SUMMARY"}</definedName>
    <definedName name="__a130" localSheetId="2" hidden="1">{"Offgrid",#N/A,FALSE,"OFFGRID";"Region",#N/A,FALSE,"REGION";"Offgrid -2",#N/A,FALSE,"OFFGRID";"WTP",#N/A,FALSE,"WTP";"WTP -2",#N/A,FALSE,"WTP";"Project",#N/A,FALSE,"PROJECT";"Summary -2",#N/A,FALSE,"SUMMARY"}</definedName>
    <definedName name="__a130" localSheetId="16" hidden="1">{"Offgrid",#N/A,FALSE,"OFFGRID";"Region",#N/A,FALSE,"REGION";"Offgrid -2",#N/A,FALSE,"OFFGRID";"WTP",#N/A,FALSE,"WTP";"WTP -2",#N/A,FALSE,"WTP";"Project",#N/A,FALSE,"PROJECT";"Summary -2",#N/A,FALSE,"SUMMARY"}</definedName>
    <definedName name="__a130" localSheetId="4" hidden="1">{"Offgrid",#N/A,FALSE,"OFFGRID";"Region",#N/A,FALSE,"REGION";"Offgrid -2",#N/A,FALSE,"OFFGRID";"WTP",#N/A,FALSE,"WTP";"WTP -2",#N/A,FALSE,"WTP";"Project",#N/A,FALSE,"PROJECT";"Summary -2",#N/A,FALSE,"SUMMARY"}</definedName>
    <definedName name="__a130" localSheetId="23" hidden="1">{"Offgrid",#N/A,FALSE,"OFFGRID";"Region",#N/A,FALSE,"REGION";"Offgrid -2",#N/A,FALSE,"OFFGRID";"WTP",#N/A,FALSE,"WTP";"WTP -2",#N/A,FALSE,"WTP";"Project",#N/A,FALSE,"PROJECT";"Summary -2",#N/A,FALSE,"SUMMARY"}</definedName>
    <definedName name="__a130" localSheetId="14" hidden="1">{"Offgrid",#N/A,FALSE,"OFFGRID";"Region",#N/A,FALSE,"REGION";"Offgrid -2",#N/A,FALSE,"OFFGRID";"WTP",#N/A,FALSE,"WTP";"WTP -2",#N/A,FALSE,"WTP";"Project",#N/A,FALSE,"PROJECT";"Summary -2",#N/A,FALSE,"SUMMARY"}</definedName>
    <definedName name="__a130" localSheetId="9" hidden="1">{"Offgrid",#N/A,FALSE,"OFFGRID";"Region",#N/A,FALSE,"REGION";"Offgrid -2",#N/A,FALSE,"OFFGRID";"WTP",#N/A,FALSE,"WTP";"WTP -2",#N/A,FALSE,"WTP";"Project",#N/A,FALSE,"PROJECT";"Summary -2",#N/A,FALSE,"SUMMARY"}</definedName>
    <definedName name="__a130" localSheetId="8" hidden="1">{"Offgrid",#N/A,FALSE,"OFFGRID";"Region",#N/A,FALSE,"REGION";"Offgrid -2",#N/A,FALSE,"OFFGRID";"WTP",#N/A,FALSE,"WTP";"WTP -2",#N/A,FALSE,"WTP";"Project",#N/A,FALSE,"PROJECT";"Summary -2",#N/A,FALSE,"SUMMARY"}</definedName>
    <definedName name="__a130" localSheetId="3" hidden="1">{"Offgrid",#N/A,FALSE,"OFFGRID";"Region",#N/A,FALSE,"REGION";"Offgrid -2",#N/A,FALSE,"OFFGRID";"WTP",#N/A,FALSE,"WTP";"WTP -2",#N/A,FALSE,"WTP";"Project",#N/A,FALSE,"PROJECT";"Summary -2",#N/A,FALSE,"SUMMARY"}</definedName>
    <definedName name="__a130" localSheetId="11" hidden="1">{"Offgrid",#N/A,FALSE,"OFFGRID";"Region",#N/A,FALSE,"REGION";"Offgrid -2",#N/A,FALSE,"OFFGRID";"WTP",#N/A,FALSE,"WTP";"WTP -2",#N/A,FALSE,"WTP";"Project",#N/A,FALSE,"PROJECT";"Summary -2",#N/A,FALSE,"SUMMARY"}</definedName>
    <definedName name="__a130" localSheetId="6" hidden="1">{"Offgrid",#N/A,FALSE,"OFFGRID";"Region",#N/A,FALSE,"REGION";"Offgrid -2",#N/A,FALSE,"OFFGRID";"WTP",#N/A,FALSE,"WTP";"WTP -2",#N/A,FALSE,"WTP";"Project",#N/A,FALSE,"PROJECT";"Summary -2",#N/A,FALSE,"SUMMARY"}</definedName>
    <definedName name="__a130" localSheetId="7" hidden="1">{"Offgrid",#N/A,FALSE,"OFFGRID";"Region",#N/A,FALSE,"REGION";"Offgrid -2",#N/A,FALSE,"OFFGRID";"WTP",#N/A,FALSE,"WTP";"WTP -2",#N/A,FALSE,"WTP";"Project",#N/A,FALSE,"PROJECT";"Summary -2",#N/A,FALSE,"SUMMARY"}</definedName>
    <definedName name="__a130" localSheetId="5" hidden="1">{"Offgrid",#N/A,FALSE,"OFFGRID";"Region",#N/A,FALSE,"REGION";"Offgrid -2",#N/A,FALSE,"OFFGRID";"WTP",#N/A,FALSE,"WTP";"WTP -2",#N/A,FALSE,"WTP";"Project",#N/A,FALSE,"PROJECT";"Summary -2",#N/A,FALSE,"SUMMARY"}</definedName>
    <definedName name="__a130" localSheetId="17" hidden="1">{"Offgrid",#N/A,FALSE,"OFFGRID";"Region",#N/A,FALSE,"REGION";"Offgrid -2",#N/A,FALSE,"OFFGRID";"WTP",#N/A,FALSE,"WTP";"WTP -2",#N/A,FALSE,"WTP";"Project",#N/A,FALSE,"PROJECT";"Summary -2",#N/A,FALSE,"SUMMARY"}</definedName>
    <definedName name="__a130" localSheetId="10" hidden="1">{"Offgrid",#N/A,FALSE,"OFFGRID";"Region",#N/A,FALSE,"REGION";"Offgrid -2",#N/A,FALSE,"OFFGRID";"WTP",#N/A,FALSE,"WTP";"WTP -2",#N/A,FALSE,"WTP";"Project",#N/A,FALSE,"PROJECT";"Summary -2",#N/A,FALSE,"SUMMARY"}</definedName>
    <definedName name="__a130" localSheetId="13" hidden="1">{"Offgrid",#N/A,FALSE,"OFFGRID";"Region",#N/A,FALSE,"REGION";"Offgrid -2",#N/A,FALSE,"OFFGRID";"WTP",#N/A,FALSE,"WTP";"WTP -2",#N/A,FALSE,"WTP";"Project",#N/A,FALSE,"PROJECT";"Summary -2",#N/A,FALSE,"SUMMARY"}</definedName>
    <definedName name="__a130" localSheetId="12"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0000">#REF!</definedName>
    <definedName name="__A8" localSheetId="22" hidden="1">{"'Sheet1'!$L$16"}</definedName>
    <definedName name="__A8" localSheetId="15" hidden="1">{"'Sheet1'!$L$16"}</definedName>
    <definedName name="__A8" localSheetId="1" hidden="1">{"'Sheet1'!$L$16"}</definedName>
    <definedName name="__A8" localSheetId="2" hidden="1">{"'Sheet1'!$L$16"}</definedName>
    <definedName name="__A8" localSheetId="16" hidden="1">{"'Sheet1'!$L$16"}</definedName>
    <definedName name="__A8" localSheetId="4" hidden="1">{"'Sheet1'!$L$16"}</definedName>
    <definedName name="__A8" localSheetId="23" hidden="1">{"'Sheet1'!$L$16"}</definedName>
    <definedName name="__A8" localSheetId="14" hidden="1">{"'Sheet1'!$L$16"}</definedName>
    <definedName name="__A8" localSheetId="9" hidden="1">{"'Sheet1'!$L$16"}</definedName>
    <definedName name="__A8" localSheetId="8" hidden="1">{"'Sheet1'!$L$16"}</definedName>
    <definedName name="__A8" localSheetId="3" hidden="1">{"'Sheet1'!$L$16"}</definedName>
    <definedName name="__A8" localSheetId="11" hidden="1">{"'Sheet1'!$L$16"}</definedName>
    <definedName name="__A8" localSheetId="6" hidden="1">{"'Sheet1'!$L$16"}</definedName>
    <definedName name="__A8" localSheetId="7" hidden="1">{"'Sheet1'!$L$16"}</definedName>
    <definedName name="__A8" localSheetId="5" hidden="1">{"'Sheet1'!$L$16"}</definedName>
    <definedName name="__A8" localSheetId="17" hidden="1">{"'Sheet1'!$L$16"}</definedName>
    <definedName name="__A8" localSheetId="10" hidden="1">{"'Sheet1'!$L$16"}</definedName>
    <definedName name="__A8" localSheetId="13" hidden="1">{"'Sheet1'!$L$16"}</definedName>
    <definedName name="__A8" localSheetId="12" hidden="1">{"'Sheet1'!$L$16"}</definedName>
    <definedName name="__A8" hidden="1">{"'Sheet1'!$L$16"}</definedName>
    <definedName name="__a9" localSheetId="22" hidden="1">{"'Sheet1'!$L$16"}</definedName>
    <definedName name="__a9" localSheetId="15" hidden="1">{"'Sheet1'!$L$16"}</definedName>
    <definedName name="__a9" localSheetId="1" hidden="1">{"'Sheet1'!$L$16"}</definedName>
    <definedName name="__a9" localSheetId="2" hidden="1">{"'Sheet1'!$L$16"}</definedName>
    <definedName name="__a9" localSheetId="16" hidden="1">{"'Sheet1'!$L$16"}</definedName>
    <definedName name="__a9" localSheetId="4" hidden="1">{"'Sheet1'!$L$16"}</definedName>
    <definedName name="__a9" localSheetId="23" hidden="1">{"'Sheet1'!$L$16"}</definedName>
    <definedName name="__a9" localSheetId="14" hidden="1">{"'Sheet1'!$L$16"}</definedName>
    <definedName name="__a9" localSheetId="9" hidden="1">{"'Sheet1'!$L$16"}</definedName>
    <definedName name="__a9" localSheetId="8" hidden="1">{"'Sheet1'!$L$16"}</definedName>
    <definedName name="__a9" localSheetId="3" hidden="1">{"'Sheet1'!$L$16"}</definedName>
    <definedName name="__a9" localSheetId="11" hidden="1">{"'Sheet1'!$L$16"}</definedName>
    <definedName name="__a9" localSheetId="6" hidden="1">{"'Sheet1'!$L$16"}</definedName>
    <definedName name="__a9" localSheetId="7" hidden="1">{"'Sheet1'!$L$16"}</definedName>
    <definedName name="__a9" localSheetId="5" hidden="1">{"'Sheet1'!$L$16"}</definedName>
    <definedName name="__a9" localSheetId="17" hidden="1">{"'Sheet1'!$L$16"}</definedName>
    <definedName name="__a9" localSheetId="10" hidden="1">{"'Sheet1'!$L$16"}</definedName>
    <definedName name="__a9" localSheetId="13" hidden="1">{"'Sheet1'!$L$16"}</definedName>
    <definedName name="__a9" localSheetId="12" hidden="1">{"'Sheet1'!$L$16"}</definedName>
    <definedName name="__a9" hidden="1">{"'Sheet1'!$L$16"}</definedName>
    <definedName name="__aa1" localSheetId="22" hidden="1">{#N/A,#N/A,FALSE,"CCTV"}</definedName>
    <definedName name="__aa1" hidden="1">{#N/A,#N/A,FALSE,"CCTV"}</definedName>
    <definedName name="__AW0031" localSheetId="22" hidden="1">{#N/A,#N/A,FALSE,"CCTV"}</definedName>
    <definedName name="__AW0031" hidden="1">{#N/A,#N/A,FALSE,"CCTV"}</definedName>
    <definedName name="__BD105" localSheetId="22"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_BD105"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_bob2" localSheetId="2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_bob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_cal1">[4]제출계산서!$I$185</definedName>
    <definedName name="__cal2">[4]제출계산서!$I$185</definedName>
    <definedName name="__can430">40.73</definedName>
    <definedName name="__can435">43.3</definedName>
    <definedName name="__cf2" localSheetId="22" hidden="1">{#N/A,#N/A,FALSE,"Variables";#N/A,#N/A,FALSE,"NPV Cashflows NZ$";#N/A,#N/A,FALSE,"Cashflows NZ$"}</definedName>
    <definedName name="__cf2" hidden="1">{#N/A,#N/A,FALSE,"Variables";#N/A,#N/A,FALSE,"NPV Cashflows NZ$";#N/A,#N/A,FALSE,"Cashflows NZ$"}</definedName>
    <definedName name="__ClientName_">"Eclipse CS Pty Ltd"</definedName>
    <definedName name="__CON1">#REF!</definedName>
    <definedName name="__CON2">#REF!</definedName>
    <definedName name="__ddn400">#REF!</definedName>
    <definedName name="__doi3" localSheetId="20" hidden="1">{"'Sheet1'!$L$16"}</definedName>
    <definedName name="__doi3" localSheetId="22" hidden="1">{"'Sheet1'!$L$16"}</definedName>
    <definedName name="__doi3" localSheetId="21" hidden="1">{"'Sheet1'!$L$16"}</definedName>
    <definedName name="__doi3" hidden="1">{"'Sheet1'!$L$16"}</definedName>
    <definedName name="__doi5" localSheetId="20" hidden="1">{"'Sheet1'!$L$16"}</definedName>
    <definedName name="__doi5" localSheetId="22" hidden="1">{"'Sheet1'!$L$16"}</definedName>
    <definedName name="__doi5" localSheetId="21" hidden="1">{"'Sheet1'!$L$16"}</definedName>
    <definedName name="__doi5" hidden="1">{"'Sheet1'!$L$16"}</definedName>
    <definedName name="__EE1" localSheetId="22" hidden="1">{#N/A,#N/A,FALSE,"단가표지"}</definedName>
    <definedName name="__EE1" hidden="1">{#N/A,#N/A,FALSE,"단가표지"}</definedName>
    <definedName name="__F3">#REF!</definedName>
    <definedName name="__FF3">#REF!</definedName>
    <definedName name="__fsf2" localSheetId="22" hidden="1">{#N/A,#N/A,TRUE,"Mhr_Sum"}</definedName>
    <definedName name="__fsf2" hidden="1">{#N/A,#N/A,TRUE,"Mhr_Sum"}</definedName>
    <definedName name="__Goi8" localSheetId="22" hidden="1">{"'Sheet1'!$L$16"}</definedName>
    <definedName name="__Goi8" localSheetId="15" hidden="1">{"'Sheet1'!$L$16"}</definedName>
    <definedName name="__Goi8" localSheetId="1" hidden="1">{"'Sheet1'!$L$16"}</definedName>
    <definedName name="__Goi8" localSheetId="2" hidden="1">{"'Sheet1'!$L$16"}</definedName>
    <definedName name="__Goi8" localSheetId="16" hidden="1">{"'Sheet1'!$L$16"}</definedName>
    <definedName name="__Goi8" localSheetId="4" hidden="1">{"'Sheet1'!$L$16"}</definedName>
    <definedName name="__Goi8" localSheetId="23" hidden="1">{"'Sheet1'!$L$16"}</definedName>
    <definedName name="__Goi8" localSheetId="14" hidden="1">{"'Sheet1'!$L$16"}</definedName>
    <definedName name="__Goi8" localSheetId="9" hidden="1">{"'Sheet1'!$L$16"}</definedName>
    <definedName name="__Goi8" localSheetId="8" hidden="1">{"'Sheet1'!$L$16"}</definedName>
    <definedName name="__Goi8" localSheetId="3" hidden="1">{"'Sheet1'!$L$16"}</definedName>
    <definedName name="__Goi8" localSheetId="11" hidden="1">{"'Sheet1'!$L$16"}</definedName>
    <definedName name="__Goi8" localSheetId="6" hidden="1">{"'Sheet1'!$L$16"}</definedName>
    <definedName name="__Goi8" localSheetId="7" hidden="1">{"'Sheet1'!$L$16"}</definedName>
    <definedName name="__Goi8" localSheetId="5" hidden="1">{"'Sheet1'!$L$16"}</definedName>
    <definedName name="__Goi8" localSheetId="17" hidden="1">{"'Sheet1'!$L$16"}</definedName>
    <definedName name="__Goi8" localSheetId="10" hidden="1">{"'Sheet1'!$L$16"}</definedName>
    <definedName name="__Goi8" localSheetId="13" hidden="1">{"'Sheet1'!$L$16"}</definedName>
    <definedName name="__Goi8" localSheetId="12" hidden="1">{"'Sheet1'!$L$16"}</definedName>
    <definedName name="__Goi8" hidden="1">{"'Sheet1'!$L$16"}</definedName>
    <definedName name="__h1" localSheetId="22" hidden="1">{"'Sheet1'!$L$16"}</definedName>
    <definedName name="__h1" localSheetId="15" hidden="1">{"'Sheet1'!$L$16"}</definedName>
    <definedName name="__h1" localSheetId="1" hidden="1">{"'Sheet1'!$L$16"}</definedName>
    <definedName name="__h1" localSheetId="2" hidden="1">{"'Sheet1'!$L$16"}</definedName>
    <definedName name="__h1" localSheetId="16" hidden="1">{"'Sheet1'!$L$16"}</definedName>
    <definedName name="__h1" localSheetId="4" hidden="1">{"'Sheet1'!$L$16"}</definedName>
    <definedName name="__h1" localSheetId="23" hidden="1">{"'Sheet1'!$L$16"}</definedName>
    <definedName name="__h1" localSheetId="14" hidden="1">{"'Sheet1'!$L$16"}</definedName>
    <definedName name="__h1" localSheetId="9" hidden="1">{"'Sheet1'!$L$16"}</definedName>
    <definedName name="__h1" localSheetId="8" hidden="1">{"'Sheet1'!$L$16"}</definedName>
    <definedName name="__h1" localSheetId="3" hidden="1">{"'Sheet1'!$L$16"}</definedName>
    <definedName name="__h1" localSheetId="11" hidden="1">{"'Sheet1'!$L$16"}</definedName>
    <definedName name="__h1" localSheetId="6" hidden="1">{"'Sheet1'!$L$16"}</definedName>
    <definedName name="__h1" localSheetId="7" hidden="1">{"'Sheet1'!$L$16"}</definedName>
    <definedName name="__h1" localSheetId="5" hidden="1">{"'Sheet1'!$L$16"}</definedName>
    <definedName name="__h1" localSheetId="17" hidden="1">{"'Sheet1'!$L$16"}</definedName>
    <definedName name="__h1" localSheetId="10" hidden="1">{"'Sheet1'!$L$16"}</definedName>
    <definedName name="__h1" localSheetId="13" hidden="1">{"'Sheet1'!$L$16"}</definedName>
    <definedName name="__h1" localSheetId="12" hidden="1">{"'Sheet1'!$L$16"}</definedName>
    <definedName name="__h1" hidden="1">{"'Sheet1'!$L$16"}</definedName>
    <definedName name="__H3" localSheetId="22" hidden="1">{"'장비'!$A$3:$M$12"}</definedName>
    <definedName name="__H3" hidden="1">{"'장비'!$A$3:$M$12"}</definedName>
    <definedName name="__H4" localSheetId="22" hidden="1">{#N/A,#N/A,TRUE,"Mhr_Sum"}</definedName>
    <definedName name="__H4" hidden="1">{#N/A,#N/A,TRUE,"Mhr_Sum"}</definedName>
    <definedName name="__HE02">#REF!</definedName>
    <definedName name="__HE06">#REF!</definedName>
    <definedName name="__HE07">#REF!</definedName>
    <definedName name="__HE08">#REF!</definedName>
    <definedName name="__HE09">#REF!</definedName>
    <definedName name="__HE1">#REF!</definedName>
    <definedName name="__HE11">#REF!</definedName>
    <definedName name="__HE2">#REF!</definedName>
    <definedName name="__HE21">#REF!</definedName>
    <definedName name="__HE3">#REF!</definedName>
    <definedName name="__HE4">#REF!</definedName>
    <definedName name="__HE5">#REF!</definedName>
    <definedName name="__HE61">#REF!</definedName>
    <definedName name="__HE71">#REF!</definedName>
    <definedName name="__HE81">#REF!</definedName>
    <definedName name="__HE91">#REF!</definedName>
    <definedName name="__HM1">#REF!</definedName>
    <definedName name="__HM10">#REF!</definedName>
    <definedName name="__HM11">#REF!</definedName>
    <definedName name="__HM12">#REF!</definedName>
    <definedName name="__HM2">#REF!</definedName>
    <definedName name="__HM3">#REF!</definedName>
    <definedName name="__HM4">#REF!</definedName>
    <definedName name="__HM5">#REF!</definedName>
    <definedName name="__HM6">#REF!</definedName>
    <definedName name="__HM7">#REF!</definedName>
    <definedName name="__HM8">#REF!</definedName>
    <definedName name="__HM9">#REF!</definedName>
    <definedName name="__hu1" localSheetId="22" hidden="1">{"'Sheet1'!$L$16"}</definedName>
    <definedName name="__hu1" localSheetId="15" hidden="1">{"'Sheet1'!$L$16"}</definedName>
    <definedName name="__hu1" localSheetId="1" hidden="1">{"'Sheet1'!$L$16"}</definedName>
    <definedName name="__hu1" localSheetId="2" hidden="1">{"'Sheet1'!$L$16"}</definedName>
    <definedName name="__hu1" localSheetId="16" hidden="1">{"'Sheet1'!$L$16"}</definedName>
    <definedName name="__hu1" localSheetId="4" hidden="1">{"'Sheet1'!$L$16"}</definedName>
    <definedName name="__hu1" localSheetId="23" hidden="1">{"'Sheet1'!$L$16"}</definedName>
    <definedName name="__hu1" localSheetId="14" hidden="1">{"'Sheet1'!$L$16"}</definedName>
    <definedName name="__hu1" localSheetId="9" hidden="1">{"'Sheet1'!$L$16"}</definedName>
    <definedName name="__hu1" localSheetId="8" hidden="1">{"'Sheet1'!$L$16"}</definedName>
    <definedName name="__hu1" localSheetId="3" hidden="1">{"'Sheet1'!$L$16"}</definedName>
    <definedName name="__hu1" localSheetId="11" hidden="1">{"'Sheet1'!$L$16"}</definedName>
    <definedName name="__hu1" localSheetId="6" hidden="1">{"'Sheet1'!$L$16"}</definedName>
    <definedName name="__hu1" localSheetId="7" hidden="1">{"'Sheet1'!$L$16"}</definedName>
    <definedName name="__hu1" localSheetId="5" hidden="1">{"'Sheet1'!$L$16"}</definedName>
    <definedName name="__hu1" localSheetId="17" hidden="1">{"'Sheet1'!$L$16"}</definedName>
    <definedName name="__hu1" localSheetId="10" hidden="1">{"'Sheet1'!$L$16"}</definedName>
    <definedName name="__hu1" localSheetId="13" hidden="1">{"'Sheet1'!$L$16"}</definedName>
    <definedName name="__hu1" localSheetId="12" hidden="1">{"'Sheet1'!$L$16"}</definedName>
    <definedName name="__hu1" hidden="1">{"'Sheet1'!$L$16"}</definedName>
    <definedName name="__hu2" localSheetId="22" hidden="1">{"'Sheet1'!$L$16"}</definedName>
    <definedName name="__hu2" localSheetId="15" hidden="1">{"'Sheet1'!$L$16"}</definedName>
    <definedName name="__hu2" localSheetId="1" hidden="1">{"'Sheet1'!$L$16"}</definedName>
    <definedName name="__hu2" localSheetId="2" hidden="1">{"'Sheet1'!$L$16"}</definedName>
    <definedName name="__hu2" localSheetId="16" hidden="1">{"'Sheet1'!$L$16"}</definedName>
    <definedName name="__hu2" localSheetId="4" hidden="1">{"'Sheet1'!$L$16"}</definedName>
    <definedName name="__hu2" localSheetId="23" hidden="1">{"'Sheet1'!$L$16"}</definedName>
    <definedName name="__hu2" localSheetId="14" hidden="1">{"'Sheet1'!$L$16"}</definedName>
    <definedName name="__hu2" localSheetId="9" hidden="1">{"'Sheet1'!$L$16"}</definedName>
    <definedName name="__hu2" localSheetId="8" hidden="1">{"'Sheet1'!$L$16"}</definedName>
    <definedName name="__hu2" localSheetId="3" hidden="1">{"'Sheet1'!$L$16"}</definedName>
    <definedName name="__hu2" localSheetId="11" hidden="1">{"'Sheet1'!$L$16"}</definedName>
    <definedName name="__hu2" localSheetId="6" hidden="1">{"'Sheet1'!$L$16"}</definedName>
    <definedName name="__hu2" localSheetId="7" hidden="1">{"'Sheet1'!$L$16"}</definedName>
    <definedName name="__hu2" localSheetId="5" hidden="1">{"'Sheet1'!$L$16"}</definedName>
    <definedName name="__hu2" localSheetId="17" hidden="1">{"'Sheet1'!$L$16"}</definedName>
    <definedName name="__hu2" localSheetId="10" hidden="1">{"'Sheet1'!$L$16"}</definedName>
    <definedName name="__hu2" localSheetId="13" hidden="1">{"'Sheet1'!$L$16"}</definedName>
    <definedName name="__hu2" localSheetId="12" hidden="1">{"'Sheet1'!$L$16"}</definedName>
    <definedName name="__hu2" hidden="1">{"'Sheet1'!$L$16"}</definedName>
    <definedName name="__hu5" localSheetId="22" hidden="1">{"'Sheet1'!$L$16"}</definedName>
    <definedName name="__hu5" localSheetId="15" hidden="1">{"'Sheet1'!$L$16"}</definedName>
    <definedName name="__hu5" localSheetId="1" hidden="1">{"'Sheet1'!$L$16"}</definedName>
    <definedName name="__hu5" localSheetId="2" hidden="1">{"'Sheet1'!$L$16"}</definedName>
    <definedName name="__hu5" localSheetId="16" hidden="1">{"'Sheet1'!$L$16"}</definedName>
    <definedName name="__hu5" localSheetId="4" hidden="1">{"'Sheet1'!$L$16"}</definedName>
    <definedName name="__hu5" localSheetId="23" hidden="1">{"'Sheet1'!$L$16"}</definedName>
    <definedName name="__hu5" localSheetId="14" hidden="1">{"'Sheet1'!$L$16"}</definedName>
    <definedName name="__hu5" localSheetId="9" hidden="1">{"'Sheet1'!$L$16"}</definedName>
    <definedName name="__hu5" localSheetId="8" hidden="1">{"'Sheet1'!$L$16"}</definedName>
    <definedName name="__hu5" localSheetId="3" hidden="1">{"'Sheet1'!$L$16"}</definedName>
    <definedName name="__hu5" localSheetId="11" hidden="1">{"'Sheet1'!$L$16"}</definedName>
    <definedName name="__hu5" localSheetId="6" hidden="1">{"'Sheet1'!$L$16"}</definedName>
    <definedName name="__hu5" localSheetId="7" hidden="1">{"'Sheet1'!$L$16"}</definedName>
    <definedName name="__hu5" localSheetId="5" hidden="1">{"'Sheet1'!$L$16"}</definedName>
    <definedName name="__hu5" localSheetId="17" hidden="1">{"'Sheet1'!$L$16"}</definedName>
    <definedName name="__hu5" localSheetId="10" hidden="1">{"'Sheet1'!$L$16"}</definedName>
    <definedName name="__hu5" localSheetId="13" hidden="1">{"'Sheet1'!$L$16"}</definedName>
    <definedName name="__hu5" localSheetId="12" hidden="1">{"'Sheet1'!$L$16"}</definedName>
    <definedName name="__hu5" hidden="1">{"'Sheet1'!$L$16"}</definedName>
    <definedName name="__hu6" localSheetId="22" hidden="1">{"'Sheet1'!$L$16"}</definedName>
    <definedName name="__hu6" localSheetId="15" hidden="1">{"'Sheet1'!$L$16"}</definedName>
    <definedName name="__hu6" localSheetId="1" hidden="1">{"'Sheet1'!$L$16"}</definedName>
    <definedName name="__hu6" localSheetId="2" hidden="1">{"'Sheet1'!$L$16"}</definedName>
    <definedName name="__hu6" localSheetId="16" hidden="1">{"'Sheet1'!$L$16"}</definedName>
    <definedName name="__hu6" localSheetId="4" hidden="1">{"'Sheet1'!$L$16"}</definedName>
    <definedName name="__hu6" localSheetId="23" hidden="1">{"'Sheet1'!$L$16"}</definedName>
    <definedName name="__hu6" localSheetId="14" hidden="1">{"'Sheet1'!$L$16"}</definedName>
    <definedName name="__hu6" localSheetId="9" hidden="1">{"'Sheet1'!$L$16"}</definedName>
    <definedName name="__hu6" localSheetId="8" hidden="1">{"'Sheet1'!$L$16"}</definedName>
    <definedName name="__hu6" localSheetId="3" hidden="1">{"'Sheet1'!$L$16"}</definedName>
    <definedName name="__hu6" localSheetId="11" hidden="1">{"'Sheet1'!$L$16"}</definedName>
    <definedName name="__hu6" localSheetId="6" hidden="1">{"'Sheet1'!$L$16"}</definedName>
    <definedName name="__hu6" localSheetId="7" hidden="1">{"'Sheet1'!$L$16"}</definedName>
    <definedName name="__hu6" localSheetId="5" hidden="1">{"'Sheet1'!$L$16"}</definedName>
    <definedName name="__hu6" localSheetId="17" hidden="1">{"'Sheet1'!$L$16"}</definedName>
    <definedName name="__hu6" localSheetId="10" hidden="1">{"'Sheet1'!$L$16"}</definedName>
    <definedName name="__hu6" localSheetId="13" hidden="1">{"'Sheet1'!$L$16"}</definedName>
    <definedName name="__hu6" localSheetId="12" hidden="1">{"'Sheet1'!$L$16"}</definedName>
    <definedName name="__hu6" hidden="1">{"'Sheet1'!$L$16"}</definedName>
    <definedName name="__hu7" localSheetId="22" hidden="1">{"'Sheet1'!$L$16"}</definedName>
    <definedName name="__hu7" localSheetId="15" hidden="1">{"'Sheet1'!$L$16"}</definedName>
    <definedName name="__hu7" localSheetId="1" hidden="1">{"'Sheet1'!$L$16"}</definedName>
    <definedName name="__hu7" localSheetId="2" hidden="1">{"'Sheet1'!$L$16"}</definedName>
    <definedName name="__hu7" localSheetId="16" hidden="1">{"'Sheet1'!$L$16"}</definedName>
    <definedName name="__hu7" localSheetId="4" hidden="1">{"'Sheet1'!$L$16"}</definedName>
    <definedName name="__hu7" localSheetId="23" hidden="1">{"'Sheet1'!$L$16"}</definedName>
    <definedName name="__hu7" localSheetId="14" hidden="1">{"'Sheet1'!$L$16"}</definedName>
    <definedName name="__hu7" localSheetId="9" hidden="1">{"'Sheet1'!$L$16"}</definedName>
    <definedName name="__hu7" localSheetId="8" hidden="1">{"'Sheet1'!$L$16"}</definedName>
    <definedName name="__hu7" localSheetId="3" hidden="1">{"'Sheet1'!$L$16"}</definedName>
    <definedName name="__hu7" localSheetId="11" hidden="1">{"'Sheet1'!$L$16"}</definedName>
    <definedName name="__hu7" localSheetId="6" hidden="1">{"'Sheet1'!$L$16"}</definedName>
    <definedName name="__hu7" localSheetId="7" hidden="1">{"'Sheet1'!$L$16"}</definedName>
    <definedName name="__hu7" localSheetId="5" hidden="1">{"'Sheet1'!$L$16"}</definedName>
    <definedName name="__hu7" localSheetId="17" hidden="1">{"'Sheet1'!$L$16"}</definedName>
    <definedName name="__hu7" localSheetId="10" hidden="1">{"'Sheet1'!$L$16"}</definedName>
    <definedName name="__hu7" localSheetId="13" hidden="1">{"'Sheet1'!$L$16"}</definedName>
    <definedName name="__hu7" localSheetId="12" hidden="1">{"'Sheet1'!$L$16"}</definedName>
    <definedName name="__hu7" hidden="1">{"'Sheet1'!$L$16"}</definedName>
    <definedName name="__HV1">#REF!</definedName>
    <definedName name="__IntlFixup" hidden="1">TRUE</definedName>
    <definedName name="__Key11" hidden="1">#REF!</definedName>
    <definedName name="__key2" hidden="1">#REF!</definedName>
    <definedName name="__KL3" localSheetId="22" hidden="1">{"'Sheet1'!$L$16"}</definedName>
    <definedName name="__KL3" localSheetId="15" hidden="1">{"'Sheet1'!$L$16"}</definedName>
    <definedName name="__KL3" localSheetId="1" hidden="1">{"'Sheet1'!$L$16"}</definedName>
    <definedName name="__KL3" localSheetId="2" hidden="1">{"'Sheet1'!$L$16"}</definedName>
    <definedName name="__KL3" localSheetId="16" hidden="1">{"'Sheet1'!$L$16"}</definedName>
    <definedName name="__KL3" localSheetId="4" hidden="1">{"'Sheet1'!$L$16"}</definedName>
    <definedName name="__KL3" localSheetId="23" hidden="1">{"'Sheet1'!$L$16"}</definedName>
    <definedName name="__KL3" localSheetId="14" hidden="1">{"'Sheet1'!$L$16"}</definedName>
    <definedName name="__KL3" localSheetId="9" hidden="1">{"'Sheet1'!$L$16"}</definedName>
    <definedName name="__KL3" localSheetId="8" hidden="1">{"'Sheet1'!$L$16"}</definedName>
    <definedName name="__KL3" localSheetId="3" hidden="1">{"'Sheet1'!$L$16"}</definedName>
    <definedName name="__KL3" localSheetId="11" hidden="1">{"'Sheet1'!$L$16"}</definedName>
    <definedName name="__KL3" localSheetId="6" hidden="1">{"'Sheet1'!$L$16"}</definedName>
    <definedName name="__KL3" localSheetId="7" hidden="1">{"'Sheet1'!$L$16"}</definedName>
    <definedName name="__KL3" localSheetId="5" hidden="1">{"'Sheet1'!$L$16"}</definedName>
    <definedName name="__KL3" localSheetId="17" hidden="1">{"'Sheet1'!$L$16"}</definedName>
    <definedName name="__KL3" localSheetId="10" hidden="1">{"'Sheet1'!$L$16"}</definedName>
    <definedName name="__KL3" localSheetId="13" hidden="1">{"'Sheet1'!$L$16"}</definedName>
    <definedName name="__KL3" localSheetId="12" hidden="1">{"'Sheet1'!$L$16"}</definedName>
    <definedName name="__KL3" hidden="1">{"'Sheet1'!$L$16"}</definedName>
    <definedName name="__KWS1">#N/A</definedName>
    <definedName name="__KWS2">#N/A</definedName>
    <definedName name="__KWS3">#N/A</definedName>
    <definedName name="__Lan1" localSheetId="22" hidden="1">{"'Sheet1'!$L$16"}</definedName>
    <definedName name="__Lan1" localSheetId="15" hidden="1">{"'Sheet1'!$L$16"}</definedName>
    <definedName name="__Lan1" localSheetId="1" hidden="1">{"'Sheet1'!$L$16"}</definedName>
    <definedName name="__Lan1" localSheetId="2" hidden="1">{"'Sheet1'!$L$16"}</definedName>
    <definedName name="__Lan1" localSheetId="16" hidden="1">{"'Sheet1'!$L$16"}</definedName>
    <definedName name="__Lan1" localSheetId="4" hidden="1">{"'Sheet1'!$L$16"}</definedName>
    <definedName name="__Lan1" localSheetId="23" hidden="1">{"'Sheet1'!$L$16"}</definedName>
    <definedName name="__Lan1" localSheetId="14" hidden="1">{"'Sheet1'!$L$16"}</definedName>
    <definedName name="__Lan1" localSheetId="9" hidden="1">{"'Sheet1'!$L$16"}</definedName>
    <definedName name="__Lan1" localSheetId="8" hidden="1">{"'Sheet1'!$L$16"}</definedName>
    <definedName name="__Lan1" localSheetId="3" hidden="1">{"'Sheet1'!$L$16"}</definedName>
    <definedName name="__Lan1" localSheetId="11" hidden="1">{"'Sheet1'!$L$16"}</definedName>
    <definedName name="__Lan1" localSheetId="6" hidden="1">{"'Sheet1'!$L$16"}</definedName>
    <definedName name="__Lan1" localSheetId="7" hidden="1">{"'Sheet1'!$L$16"}</definedName>
    <definedName name="__Lan1" localSheetId="5" hidden="1">{"'Sheet1'!$L$16"}</definedName>
    <definedName name="__Lan1" localSheetId="17" hidden="1">{"'Sheet1'!$L$16"}</definedName>
    <definedName name="__Lan1" localSheetId="10" hidden="1">{"'Sheet1'!$L$16"}</definedName>
    <definedName name="__Lan1" localSheetId="13" hidden="1">{"'Sheet1'!$L$16"}</definedName>
    <definedName name="__Lan1" localSheetId="12" hidden="1">{"'Sheet1'!$L$16"}</definedName>
    <definedName name="__Lan1" hidden="1">{"'Sheet1'!$L$16"}</definedName>
    <definedName name="__LAN3" localSheetId="22" hidden="1">{"'Sheet1'!$L$16"}</definedName>
    <definedName name="__LAN3" localSheetId="15" hidden="1">{"'Sheet1'!$L$16"}</definedName>
    <definedName name="__LAN3" localSheetId="1" hidden="1">{"'Sheet1'!$L$16"}</definedName>
    <definedName name="__LAN3" localSheetId="2" hidden="1">{"'Sheet1'!$L$16"}</definedName>
    <definedName name="__LAN3" localSheetId="16" hidden="1">{"'Sheet1'!$L$16"}</definedName>
    <definedName name="__LAN3" localSheetId="4" hidden="1">{"'Sheet1'!$L$16"}</definedName>
    <definedName name="__LAN3" localSheetId="23" hidden="1">{"'Sheet1'!$L$16"}</definedName>
    <definedName name="__LAN3" localSheetId="14" hidden="1">{"'Sheet1'!$L$16"}</definedName>
    <definedName name="__LAN3" localSheetId="9" hidden="1">{"'Sheet1'!$L$16"}</definedName>
    <definedName name="__LAN3" localSheetId="8" hidden="1">{"'Sheet1'!$L$16"}</definedName>
    <definedName name="__LAN3" localSheetId="3" hidden="1">{"'Sheet1'!$L$16"}</definedName>
    <definedName name="__LAN3" localSheetId="11" hidden="1">{"'Sheet1'!$L$16"}</definedName>
    <definedName name="__LAN3" localSheetId="6" hidden="1">{"'Sheet1'!$L$16"}</definedName>
    <definedName name="__LAN3" localSheetId="7" hidden="1">{"'Sheet1'!$L$16"}</definedName>
    <definedName name="__LAN3" localSheetId="5" hidden="1">{"'Sheet1'!$L$16"}</definedName>
    <definedName name="__LAN3" localSheetId="17" hidden="1">{"'Sheet1'!$L$16"}</definedName>
    <definedName name="__LAN3" localSheetId="10" hidden="1">{"'Sheet1'!$L$16"}</definedName>
    <definedName name="__LAN3" localSheetId="13" hidden="1">{"'Sheet1'!$L$16"}</definedName>
    <definedName name="__LAN3" localSheetId="12" hidden="1">{"'Sheet1'!$L$16"}</definedName>
    <definedName name="__LAN3" hidden="1">{"'Sheet1'!$L$16"}</definedName>
    <definedName name="__ld2" localSheetId="20" hidden="1">{"'Sheet1'!$L$16"}</definedName>
    <definedName name="__ld2" localSheetId="22" hidden="1">{"'Sheet1'!$L$16"}</definedName>
    <definedName name="__ld2" localSheetId="21" hidden="1">{"'Sheet1'!$L$16"}</definedName>
    <definedName name="__ld2" hidden="1">{"'Sheet1'!$L$16"}</definedName>
    <definedName name="__MCC3" localSheetId="22" hidden="1">{#N/A,#N/A,FALSE,"CCTV"}</definedName>
    <definedName name="__MCC3" hidden="1">{#N/A,#N/A,FALSE,"CCTV"}</definedName>
    <definedName name="__MES11">#REF!</definedName>
    <definedName name="__MES14">#REF!</definedName>
    <definedName name="__MES15">#REF!</definedName>
    <definedName name="__MES20">#REF!</definedName>
    <definedName name="__MES21">#REF!</definedName>
    <definedName name="__MES24">#REF!</definedName>
    <definedName name="__MES25">#REF!</definedName>
    <definedName name="__MES40">#REF!</definedName>
    <definedName name="__MES41">#REF!</definedName>
    <definedName name="__MES42">#REF!</definedName>
    <definedName name="__MES43">#REF!</definedName>
    <definedName name="__MES44">#REF!</definedName>
    <definedName name="__MES45">#REF!</definedName>
    <definedName name="__MES5">#REF!</definedName>
    <definedName name="__MES50">#REF!</definedName>
    <definedName name="__MES51">#REF!</definedName>
    <definedName name="__MES52">#REF!</definedName>
    <definedName name="__MES53">#REF!</definedName>
    <definedName name="__MES6">#REF!</definedName>
    <definedName name="__MES62">#REF!</definedName>
    <definedName name="__MES70">#REF!</definedName>
    <definedName name="__MES71">#REF!</definedName>
    <definedName name="__NCL100">#REF!</definedName>
    <definedName name="__NCL200">#REF!</definedName>
    <definedName name="__NCL250">#REF!</definedName>
    <definedName name="__NCN15" localSheetId="22" hidden="1">{"'Sheet1'!$L$16"}</definedName>
    <definedName name="__NCN15" localSheetId="15" hidden="1">{"'Sheet1'!$L$16"}</definedName>
    <definedName name="__NCN15" localSheetId="1" hidden="1">{"'Sheet1'!$L$16"}</definedName>
    <definedName name="__NCN15" localSheetId="2" hidden="1">{"'Sheet1'!$L$16"}</definedName>
    <definedName name="__NCN15" localSheetId="16" hidden="1">{"'Sheet1'!$L$16"}</definedName>
    <definedName name="__NCN15" localSheetId="4" hidden="1">{"'Sheet1'!$L$16"}</definedName>
    <definedName name="__NCN15" localSheetId="23" hidden="1">{"'Sheet1'!$L$16"}</definedName>
    <definedName name="__NCN15" localSheetId="14" hidden="1">{"'Sheet1'!$L$16"}</definedName>
    <definedName name="__NCN15" localSheetId="9" hidden="1">{"'Sheet1'!$L$16"}</definedName>
    <definedName name="__NCN15" localSheetId="8" hidden="1">{"'Sheet1'!$L$16"}</definedName>
    <definedName name="__NCN15" localSheetId="3" hidden="1">{"'Sheet1'!$L$16"}</definedName>
    <definedName name="__NCN15" localSheetId="11" hidden="1">{"'Sheet1'!$L$16"}</definedName>
    <definedName name="__NCN15" localSheetId="6" hidden="1">{"'Sheet1'!$L$16"}</definedName>
    <definedName name="__NCN15" localSheetId="7" hidden="1">{"'Sheet1'!$L$16"}</definedName>
    <definedName name="__NCN15" localSheetId="5" hidden="1">{"'Sheet1'!$L$16"}</definedName>
    <definedName name="__NCN15" localSheetId="17" hidden="1">{"'Sheet1'!$L$16"}</definedName>
    <definedName name="__NCN15" localSheetId="10" hidden="1">{"'Sheet1'!$L$16"}</definedName>
    <definedName name="__NCN15" localSheetId="13" hidden="1">{"'Sheet1'!$L$16"}</definedName>
    <definedName name="__NCN15" localSheetId="12" hidden="1">{"'Sheet1'!$L$16"}</definedName>
    <definedName name="__NCN15" hidden="1">{"'Sheet1'!$L$16"}</definedName>
    <definedName name="__nin190">#REF!</definedName>
    <definedName name="__NK5" localSheetId="22" hidden="1">{"'Sheet1'!$L$16"}</definedName>
    <definedName name="__NK5" localSheetId="15" hidden="1">{"'Sheet1'!$L$16"}</definedName>
    <definedName name="__NK5" localSheetId="1" hidden="1">{"'Sheet1'!$L$16"}</definedName>
    <definedName name="__NK5" localSheetId="2" hidden="1">{"'Sheet1'!$L$16"}</definedName>
    <definedName name="__NK5" localSheetId="16" hidden="1">{"'Sheet1'!$L$16"}</definedName>
    <definedName name="__NK5" localSheetId="4" hidden="1">{"'Sheet1'!$L$16"}</definedName>
    <definedName name="__NK5" localSheetId="23" hidden="1">{"'Sheet1'!$L$16"}</definedName>
    <definedName name="__NK5" localSheetId="14" hidden="1">{"'Sheet1'!$L$16"}</definedName>
    <definedName name="__NK5" localSheetId="9" hidden="1">{"'Sheet1'!$L$16"}</definedName>
    <definedName name="__NK5" localSheetId="8" hidden="1">{"'Sheet1'!$L$16"}</definedName>
    <definedName name="__NK5" localSheetId="3" hidden="1">{"'Sheet1'!$L$16"}</definedName>
    <definedName name="__NK5" localSheetId="11" hidden="1">{"'Sheet1'!$L$16"}</definedName>
    <definedName name="__NK5" localSheetId="6" hidden="1">{"'Sheet1'!$L$16"}</definedName>
    <definedName name="__NK5" localSheetId="7" hidden="1">{"'Sheet1'!$L$16"}</definedName>
    <definedName name="__NK5" localSheetId="5" hidden="1">{"'Sheet1'!$L$16"}</definedName>
    <definedName name="__NK5" localSheetId="17" hidden="1">{"'Sheet1'!$L$16"}</definedName>
    <definedName name="__NK5" localSheetId="10" hidden="1">{"'Sheet1'!$L$16"}</definedName>
    <definedName name="__NK5" localSheetId="13" hidden="1">{"'Sheet1'!$L$16"}</definedName>
    <definedName name="__NK5" localSheetId="12" hidden="1">{"'Sheet1'!$L$16"}</definedName>
    <definedName name="__NK5" hidden="1">{"'Sheet1'!$L$16"}</definedName>
    <definedName name="__PA3" localSheetId="22" hidden="1">{"'Sheet1'!$L$16"}</definedName>
    <definedName name="__PA3" localSheetId="15" hidden="1">{"'Sheet1'!$L$16"}</definedName>
    <definedName name="__PA3" localSheetId="1" hidden="1">{"'Sheet1'!$L$16"}</definedName>
    <definedName name="__PA3" localSheetId="2" hidden="1">{"'Sheet1'!$L$16"}</definedName>
    <definedName name="__PA3" localSheetId="16" hidden="1">{"'Sheet1'!$L$16"}</definedName>
    <definedName name="__PA3" localSheetId="4" hidden="1">{"'Sheet1'!$L$16"}</definedName>
    <definedName name="__PA3" localSheetId="23" hidden="1">{"'Sheet1'!$L$16"}</definedName>
    <definedName name="__PA3" localSheetId="14" hidden="1">{"'Sheet1'!$L$16"}</definedName>
    <definedName name="__PA3" localSheetId="9" hidden="1">{"'Sheet1'!$L$16"}</definedName>
    <definedName name="__PA3" localSheetId="8" hidden="1">{"'Sheet1'!$L$16"}</definedName>
    <definedName name="__PA3" localSheetId="3" hidden="1">{"'Sheet1'!$L$16"}</definedName>
    <definedName name="__PA3" localSheetId="11" hidden="1">{"'Sheet1'!$L$16"}</definedName>
    <definedName name="__PA3" localSheetId="6" hidden="1">{"'Sheet1'!$L$16"}</definedName>
    <definedName name="__PA3" localSheetId="7" hidden="1">{"'Sheet1'!$L$16"}</definedName>
    <definedName name="__PA3" localSheetId="5" hidden="1">{"'Sheet1'!$L$16"}</definedName>
    <definedName name="__PA3" localSheetId="17" hidden="1">{"'Sheet1'!$L$16"}</definedName>
    <definedName name="__PA3" localSheetId="10" hidden="1">{"'Sheet1'!$L$16"}</definedName>
    <definedName name="__PA3" localSheetId="13" hidden="1">{"'Sheet1'!$L$16"}</definedName>
    <definedName name="__PA3" localSheetId="12" hidden="1">{"'Sheet1'!$L$16"}</definedName>
    <definedName name="__PA3" hidden="1">{"'Sheet1'!$L$16"}</definedName>
    <definedName name="__PAG1">#REF!</definedName>
    <definedName name="__pag1000">#REF!</definedName>
    <definedName name="__PAG2">#REF!</definedName>
    <definedName name="__PAG3">#REF!</definedName>
    <definedName name="__PAG31">#REF!</definedName>
    <definedName name="__PAG4">#REF!</definedName>
    <definedName name="__PAG5">#REF!</definedName>
    <definedName name="__PAG51">#REF!</definedName>
    <definedName name="__PAG52">#REF!</definedName>
    <definedName name="__PCV1501" localSheetId="22" hidden="1">{"'Liquid'!$A$1:$U$57"}</definedName>
    <definedName name="__PCV1501" hidden="1">{"'Liquid'!$A$1:$U$57"}</definedName>
    <definedName name="__PCV4" localSheetId="22" hidden="1">{"'Liquid'!$A$1:$U$57"}</definedName>
    <definedName name="__PCV4" hidden="1">{"'Liquid'!$A$1:$U$57"}</definedName>
    <definedName name="__pGNK">#REF!</definedName>
    <definedName name="__PK2" localSheetId="22" hidden="1">{"'장비'!$A$3:$M$12"}</definedName>
    <definedName name="__PK2" hidden="1">{"'장비'!$A$3:$M$12"}</definedName>
    <definedName name="__PKG3" localSheetId="22" hidden="1">{"'장비'!$A$3:$M$12"}</definedName>
    <definedName name="__PKG3" hidden="1">{"'장비'!$A$3:$M$12"}</definedName>
    <definedName name="__ProjectCode_">"N3055/N3055T"</definedName>
    <definedName name="__ProjectDescription_">"Crows Nest Station Box/Tender Base"</definedName>
    <definedName name="__ProjectVersionCode_">"N3055T01.01C"</definedName>
    <definedName name="__ProjectVersionDescription_">"Tender No1 Client BOQ  R1"</definedName>
    <definedName name="__ProjectVersionFullTitle_">"Crows Nest Station Box/Tender Base - Tender No1 Client BOQ  R1"</definedName>
    <definedName name="__pZ3">#REF!</definedName>
    <definedName name="__QLO7" localSheetId="16">#REF!</definedName>
    <definedName name="__QLO7" localSheetId="17">#REF!</definedName>
    <definedName name="__QLO7">#REF!</definedName>
    <definedName name="__qqq222" localSheetId="22" hidden="1">{"'장비'!$A$3:$M$12"}</definedName>
    <definedName name="__qqq222" hidden="1">{"'장비'!$A$3:$M$12"}</definedName>
    <definedName name="__S3" localSheetId="22" hidden="1">{#N/A,#N/A,FALSE,"포장2"}</definedName>
    <definedName name="__S3" hidden="1">{#N/A,#N/A,FALSE,"포장2"}</definedName>
    <definedName name="__SEL32">#REF!</definedName>
    <definedName name="__SFA1">#REF!</definedName>
    <definedName name="__SFA10">#REF!</definedName>
    <definedName name="__SFA11">#REF!</definedName>
    <definedName name="__SFA12">#REF!</definedName>
    <definedName name="__SFA13">#REF!</definedName>
    <definedName name="__SFA14">#REF!</definedName>
    <definedName name="__SFA15">#REF!</definedName>
    <definedName name="__SFA2">#REF!</definedName>
    <definedName name="__SFA20">#REF!</definedName>
    <definedName name="__SFA21">#REF!</definedName>
    <definedName name="__SFA22">#REF!</definedName>
    <definedName name="__SFA23">#REF!</definedName>
    <definedName name="__SFA24">#REF!</definedName>
    <definedName name="__SFA25">#REF!</definedName>
    <definedName name="__SFA3">#REF!</definedName>
    <definedName name="__SFA4">#REF!</definedName>
    <definedName name="__SFA5">#REF!</definedName>
    <definedName name="__SFA6">#REF!</definedName>
    <definedName name="__SN3">#REF!</definedName>
    <definedName name="__Sum1111" localSheetId="22" hidden="1">{#N/A,#N/A,TRUE,"Basic";#N/A,#N/A,TRUE,"EXT-TABLE";#N/A,#N/A,TRUE,"STEEL";#N/A,#N/A,TRUE,"INT-Table";#N/A,#N/A,TRUE,"STEEL";#N/A,#N/A,TRUE,"Door"}</definedName>
    <definedName name="__Sum1111" hidden="1">{#N/A,#N/A,TRUE,"Basic";#N/A,#N/A,TRUE,"EXT-TABLE";#N/A,#N/A,TRUE,"STEEL";#N/A,#N/A,TRUE,"INT-Table";#N/A,#N/A,TRUE,"STEEL";#N/A,#N/A,TRUE,"Door"}</definedName>
    <definedName name="__SUN1">#N/A</definedName>
    <definedName name="__SUN2">#N/A</definedName>
    <definedName name="__T10" localSheetId="22" hidden="1">{"'Sheet1'!$L$16"}</definedName>
    <definedName name="__T10" localSheetId="15" hidden="1">{"'Sheet1'!$L$16"}</definedName>
    <definedName name="__T10" localSheetId="1" hidden="1">{"'Sheet1'!$L$16"}</definedName>
    <definedName name="__T10" localSheetId="2" hidden="1">{"'Sheet1'!$L$16"}</definedName>
    <definedName name="__T10" localSheetId="16" hidden="1">{"'Sheet1'!$L$16"}</definedName>
    <definedName name="__T10" localSheetId="4" hidden="1">{"'Sheet1'!$L$16"}</definedName>
    <definedName name="__T10" localSheetId="23" hidden="1">{"'Sheet1'!$L$16"}</definedName>
    <definedName name="__T10" localSheetId="14" hidden="1">{"'Sheet1'!$L$16"}</definedName>
    <definedName name="__T10" localSheetId="9" hidden="1">{"'Sheet1'!$L$16"}</definedName>
    <definedName name="__T10" localSheetId="8" hidden="1">{"'Sheet1'!$L$16"}</definedName>
    <definedName name="__T10" localSheetId="3" hidden="1">{"'Sheet1'!$L$16"}</definedName>
    <definedName name="__T10" localSheetId="11" hidden="1">{"'Sheet1'!$L$16"}</definedName>
    <definedName name="__T10" localSheetId="6" hidden="1">{"'Sheet1'!$L$16"}</definedName>
    <definedName name="__T10" localSheetId="7" hidden="1">{"'Sheet1'!$L$16"}</definedName>
    <definedName name="__T10" localSheetId="5" hidden="1">{"'Sheet1'!$L$16"}</definedName>
    <definedName name="__T10" localSheetId="17" hidden="1">{"'Sheet1'!$L$16"}</definedName>
    <definedName name="__T10" localSheetId="10" hidden="1">{"'Sheet1'!$L$16"}</definedName>
    <definedName name="__T10" localSheetId="13" hidden="1">{"'Sheet1'!$L$16"}</definedName>
    <definedName name="__T10" localSheetId="12" hidden="1">{"'Sheet1'!$L$16"}</definedName>
    <definedName name="__T10" hidden="1">{"'Sheet1'!$L$16"}</definedName>
    <definedName name="__tb2" localSheetId="22" hidden="1">{"'Sheet1'!$L$16"}</definedName>
    <definedName name="__tb2" localSheetId="15" hidden="1">{"'Sheet1'!$L$16"}</definedName>
    <definedName name="__tb2" localSheetId="1" hidden="1">{"'Sheet1'!$L$16"}</definedName>
    <definedName name="__tb2" localSheetId="2" hidden="1">{"'Sheet1'!$L$16"}</definedName>
    <definedName name="__tb2" localSheetId="16" hidden="1">{"'Sheet1'!$L$16"}</definedName>
    <definedName name="__tb2" localSheetId="4" hidden="1">{"'Sheet1'!$L$16"}</definedName>
    <definedName name="__tb2" localSheetId="23" hidden="1">{"'Sheet1'!$L$16"}</definedName>
    <definedName name="__tb2" localSheetId="14" hidden="1">{"'Sheet1'!$L$16"}</definedName>
    <definedName name="__tb2" localSheetId="9" hidden="1">{"'Sheet1'!$L$16"}</definedName>
    <definedName name="__tb2" localSheetId="8" hidden="1">{"'Sheet1'!$L$16"}</definedName>
    <definedName name="__tb2" localSheetId="3" hidden="1">{"'Sheet1'!$L$16"}</definedName>
    <definedName name="__tb2" localSheetId="11" hidden="1">{"'Sheet1'!$L$16"}</definedName>
    <definedName name="__tb2" localSheetId="6" hidden="1">{"'Sheet1'!$L$16"}</definedName>
    <definedName name="__tb2" localSheetId="7" hidden="1">{"'Sheet1'!$L$16"}</definedName>
    <definedName name="__tb2" localSheetId="5" hidden="1">{"'Sheet1'!$L$16"}</definedName>
    <definedName name="__tb2" localSheetId="17" hidden="1">{"'Sheet1'!$L$16"}</definedName>
    <definedName name="__tb2" localSheetId="10" hidden="1">{"'Sheet1'!$L$16"}</definedName>
    <definedName name="__tb2" localSheetId="13" hidden="1">{"'Sheet1'!$L$16"}</definedName>
    <definedName name="__tb2" localSheetId="12" hidden="1">{"'Sheet1'!$L$16"}</definedName>
    <definedName name="__tb2" hidden="1">{"'Sheet1'!$L$16"}</definedName>
    <definedName name="__td1" localSheetId="22" hidden="1">{"'Sheet1'!$L$16"}</definedName>
    <definedName name="__td1" localSheetId="15" hidden="1">{"'Sheet1'!$L$16"}</definedName>
    <definedName name="__td1" localSheetId="1" hidden="1">{"'Sheet1'!$L$16"}</definedName>
    <definedName name="__td1" localSheetId="2" hidden="1">{"'Sheet1'!$L$16"}</definedName>
    <definedName name="__td1" localSheetId="16" hidden="1">{"'Sheet1'!$L$16"}</definedName>
    <definedName name="__td1" localSheetId="4" hidden="1">{"'Sheet1'!$L$16"}</definedName>
    <definedName name="__td1" localSheetId="23" hidden="1">{"'Sheet1'!$L$16"}</definedName>
    <definedName name="__td1" localSheetId="14" hidden="1">{"'Sheet1'!$L$16"}</definedName>
    <definedName name="__td1" localSheetId="9" hidden="1">{"'Sheet1'!$L$16"}</definedName>
    <definedName name="__td1" localSheetId="8" hidden="1">{"'Sheet1'!$L$16"}</definedName>
    <definedName name="__td1" localSheetId="3" hidden="1">{"'Sheet1'!$L$16"}</definedName>
    <definedName name="__td1" localSheetId="11" hidden="1">{"'Sheet1'!$L$16"}</definedName>
    <definedName name="__td1" localSheetId="6" hidden="1">{"'Sheet1'!$L$16"}</definedName>
    <definedName name="__td1" localSheetId="7" hidden="1">{"'Sheet1'!$L$16"}</definedName>
    <definedName name="__td1" localSheetId="5" hidden="1">{"'Sheet1'!$L$16"}</definedName>
    <definedName name="__td1" localSheetId="17" hidden="1">{"'Sheet1'!$L$16"}</definedName>
    <definedName name="__td1" localSheetId="10" hidden="1">{"'Sheet1'!$L$16"}</definedName>
    <definedName name="__td1" localSheetId="13" hidden="1">{"'Sheet1'!$L$16"}</definedName>
    <definedName name="__td1" localSheetId="12" hidden="1">{"'Sheet1'!$L$16"}</definedName>
    <definedName name="__td1" hidden="1">{"'Sheet1'!$L$16"}</definedName>
    <definedName name="__TL3">#REF!</definedName>
    <definedName name="__TM2" localSheetId="22" hidden="1">{"'Sheet1'!$L$16"}</definedName>
    <definedName name="__TM2" localSheetId="15" hidden="1">{"'Sheet1'!$L$16"}</definedName>
    <definedName name="__TM2" localSheetId="1" hidden="1">{"'Sheet1'!$L$16"}</definedName>
    <definedName name="__TM2" localSheetId="2" hidden="1">{"'Sheet1'!$L$16"}</definedName>
    <definedName name="__TM2" localSheetId="16" hidden="1">{"'Sheet1'!$L$16"}</definedName>
    <definedName name="__TM2" localSheetId="4" hidden="1">{"'Sheet1'!$L$16"}</definedName>
    <definedName name="__TM2" localSheetId="23" hidden="1">{"'Sheet1'!$L$16"}</definedName>
    <definedName name="__TM2" localSheetId="14" hidden="1">{"'Sheet1'!$L$16"}</definedName>
    <definedName name="__TM2" localSheetId="9" hidden="1">{"'Sheet1'!$L$16"}</definedName>
    <definedName name="__TM2" localSheetId="8" hidden="1">{"'Sheet1'!$L$16"}</definedName>
    <definedName name="__TM2" localSheetId="3" hidden="1">{"'Sheet1'!$L$16"}</definedName>
    <definedName name="__TM2" localSheetId="11" hidden="1">{"'Sheet1'!$L$16"}</definedName>
    <definedName name="__TM2" localSheetId="6" hidden="1">{"'Sheet1'!$L$16"}</definedName>
    <definedName name="__TM2" localSheetId="7" hidden="1">{"'Sheet1'!$L$16"}</definedName>
    <definedName name="__TM2" localSheetId="5" hidden="1">{"'Sheet1'!$L$16"}</definedName>
    <definedName name="__TM2" localSheetId="17" hidden="1">{"'Sheet1'!$L$16"}</definedName>
    <definedName name="__TM2" localSheetId="10" hidden="1">{"'Sheet1'!$L$16"}</definedName>
    <definedName name="__TM2" localSheetId="13" hidden="1">{"'Sheet1'!$L$16"}</definedName>
    <definedName name="__TM2" localSheetId="12" hidden="1">{"'Sheet1'!$L$16"}</definedName>
    <definedName name="__TM2" hidden="1">{"'Sheet1'!$L$16"}</definedName>
    <definedName name="__tt3" localSheetId="22" hidden="1">{"'Sheet1'!$L$16"}</definedName>
    <definedName name="__tt3" localSheetId="15" hidden="1">{"'Sheet1'!$L$16"}</definedName>
    <definedName name="__tt3" localSheetId="1" hidden="1">{"'Sheet1'!$L$16"}</definedName>
    <definedName name="__tt3" localSheetId="2" hidden="1">{"'Sheet1'!$L$16"}</definedName>
    <definedName name="__tt3" localSheetId="16" hidden="1">{"'Sheet1'!$L$16"}</definedName>
    <definedName name="__tt3" localSheetId="4" hidden="1">{"'Sheet1'!$L$16"}</definedName>
    <definedName name="__tt3" localSheetId="23" hidden="1">{"'Sheet1'!$L$16"}</definedName>
    <definedName name="__tt3" localSheetId="14" hidden="1">{"'Sheet1'!$L$16"}</definedName>
    <definedName name="__tt3" localSheetId="9" hidden="1">{"'Sheet1'!$L$16"}</definedName>
    <definedName name="__tt3" localSheetId="8" hidden="1">{"'Sheet1'!$L$16"}</definedName>
    <definedName name="__tt3" localSheetId="3" hidden="1">{"'Sheet1'!$L$16"}</definedName>
    <definedName name="__tt3" localSheetId="11" hidden="1">{"'Sheet1'!$L$16"}</definedName>
    <definedName name="__tt3" localSheetId="6" hidden="1">{"'Sheet1'!$L$16"}</definedName>
    <definedName name="__tt3" localSheetId="7" hidden="1">{"'Sheet1'!$L$16"}</definedName>
    <definedName name="__tt3" localSheetId="5" hidden="1">{"'Sheet1'!$L$16"}</definedName>
    <definedName name="__tt3" localSheetId="17" hidden="1">{"'Sheet1'!$L$16"}</definedName>
    <definedName name="__tt3" localSheetId="10" hidden="1">{"'Sheet1'!$L$16"}</definedName>
    <definedName name="__tt3" localSheetId="13" hidden="1">{"'Sheet1'!$L$16"}</definedName>
    <definedName name="__tt3" localSheetId="12" hidden="1">{"'Sheet1'!$L$16"}</definedName>
    <definedName name="__tt3" hidden="1">{"'Sheet1'!$L$16"}</definedName>
    <definedName name="__UserName_">"skoh"</definedName>
    <definedName name="__version">"01192016"</definedName>
    <definedName name="__VL100">#REF!</definedName>
    <definedName name="__VL200">#REF!</definedName>
    <definedName name="__VL250">#REF!</definedName>
    <definedName name="__vwo1">[4]제출계산서!$I$183</definedName>
    <definedName name="__vwo2">[4]제출계산서!$I$183</definedName>
    <definedName name="__xlfn.BAHTTEXT" hidden="1">#NAME?</definedName>
    <definedName name="_001"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1">#REF!</definedName>
    <definedName name="_1__123Graph_ACHART_1" hidden="1">#REF!</definedName>
    <definedName name="_1__123Graph_ACHART_2" localSheetId="15" hidden="1">[12]Spread!$J$10:$BQ$10</definedName>
    <definedName name="_1__123Graph_ACHART_2" localSheetId="1" hidden="1">[12]Spread!$J$10:$BQ$10</definedName>
    <definedName name="_1__123Graph_ACHART_2" localSheetId="2" hidden="1">[12]Spread!$J$10:$BQ$10</definedName>
    <definedName name="_1__123Graph_ACHART_2" localSheetId="4" hidden="1">[12]Spread!$J$10:$BQ$10</definedName>
    <definedName name="_1__123Graph_ACHART_2" localSheetId="23" hidden="1">[12]Spread!$J$10:$BQ$10</definedName>
    <definedName name="_1__123Graph_ACHART_2" localSheetId="14" hidden="1">[12]Spread!$J$10:$BQ$10</definedName>
    <definedName name="_1__123Graph_ACHART_2" localSheetId="9" hidden="1">[12]Spread!$J$10:$BQ$10</definedName>
    <definedName name="_1__123Graph_ACHART_2" localSheetId="8" hidden="1">[12]Spread!$J$10:$BQ$10</definedName>
    <definedName name="_1__123Graph_ACHART_2" localSheetId="3" hidden="1">[12]Spread!$J$10:$BQ$10</definedName>
    <definedName name="_1__123Graph_ACHART_2" localSheetId="11" hidden="1">[12]Spread!$J$10:$BQ$10</definedName>
    <definedName name="_1__123Graph_ACHART_2" localSheetId="6" hidden="1">[12]Spread!$J$10:$BQ$10</definedName>
    <definedName name="_1__123Graph_ACHART_2" localSheetId="7" hidden="1">[12]Spread!$J$10:$BQ$10</definedName>
    <definedName name="_1__123Graph_ACHART_2" localSheetId="5" hidden="1">[12]Spread!$J$10:$BQ$10</definedName>
    <definedName name="_1__123Graph_ACHART_2" localSheetId="10" hidden="1">[12]Spread!$J$10:$BQ$10</definedName>
    <definedName name="_1__123Graph_ACHART_2" localSheetId="13" hidden="1">[12]Spread!$J$10:$BQ$10</definedName>
    <definedName name="_1__123Graph_ACHART_2" localSheetId="12" hidden="1">[12]Spread!$J$10:$BQ$10</definedName>
    <definedName name="_1__123Graph_ACHART_2" hidden="1">#REF!</definedName>
    <definedName name="_1_0_F" hidden="1">#REF!</definedName>
    <definedName name="_10__123Graph_BChart_1A" localSheetId="15" hidden="1">'[15]Eq. Mobilization'!#REF!</definedName>
    <definedName name="_10__123Graph_BChart_1A" localSheetId="1" hidden="1">'[15]Eq. Mobilization'!#REF!</definedName>
    <definedName name="_10__123Graph_BChart_1A" localSheetId="2" hidden="1">'[15]Eq. Mobilization'!#REF!</definedName>
    <definedName name="_10__123Graph_BChart_1A" localSheetId="4" hidden="1">'[15]Eq. Mobilization'!#REF!</definedName>
    <definedName name="_10__123Graph_BChart_1A" localSheetId="23" hidden="1">'[15]Eq. Mobilization'!#REF!</definedName>
    <definedName name="_10__123Graph_BChart_1A" localSheetId="14" hidden="1">'[15]Eq. Mobilization'!#REF!</definedName>
    <definedName name="_10__123Graph_BChart_1A" localSheetId="9" hidden="1">'[15]Eq. Mobilization'!#REF!</definedName>
    <definedName name="_10__123Graph_BChart_1A" localSheetId="8" hidden="1">'[15]Eq. Mobilization'!#REF!</definedName>
    <definedName name="_10__123Graph_BChart_1A" localSheetId="3" hidden="1">'[15]Eq. Mobilization'!#REF!</definedName>
    <definedName name="_10__123Graph_BChart_1A" localSheetId="11" hidden="1">'[15]Eq. Mobilization'!#REF!</definedName>
    <definedName name="_10__123Graph_BChart_1A" localSheetId="6" hidden="1">'[15]Eq. Mobilization'!#REF!</definedName>
    <definedName name="_10__123Graph_BChart_1A" localSheetId="7" hidden="1">'[15]Eq. Mobilization'!#REF!</definedName>
    <definedName name="_10__123Graph_BChart_1A" localSheetId="5" hidden="1">'[15]Eq. Mobilization'!#REF!</definedName>
    <definedName name="_10__123Graph_BChart_1A" localSheetId="10" hidden="1">'[15]Eq. Mobilization'!#REF!</definedName>
    <definedName name="_10__123Graph_BChart_1A" localSheetId="13" hidden="1">'[15]Eq. Mobilization'!#REF!</definedName>
    <definedName name="_10__123Graph_BChart_1A" localSheetId="12" hidden="1">'[15]Eq. Mobilization'!#REF!</definedName>
    <definedName name="_10__123Graph_BChart_1A" hidden="1">#REF!</definedName>
    <definedName name="_10__123Graph_BCHART_3" hidden="1">#REF!</definedName>
    <definedName name="_10__123Graph_CCHART_4" localSheetId="15" hidden="1">[16]Productivity!$G$33:$AC$33</definedName>
    <definedName name="_10__123Graph_CCHART_4" localSheetId="1" hidden="1">[16]Productivity!$G$33:$AC$33</definedName>
    <definedName name="_10__123Graph_CCHART_4" localSheetId="2" hidden="1">[16]Productivity!$G$33:$AC$33</definedName>
    <definedName name="_10__123Graph_CCHART_4" localSheetId="4" hidden="1">[16]Productivity!$G$33:$AC$33</definedName>
    <definedName name="_10__123Graph_CCHART_4" localSheetId="23" hidden="1">[16]Productivity!$G$33:$AC$33</definedName>
    <definedName name="_10__123Graph_CCHART_4" localSheetId="14" hidden="1">[16]Productivity!$G$33:$AC$33</definedName>
    <definedName name="_10__123Graph_CCHART_4" localSheetId="9" hidden="1">[16]Productivity!$G$33:$AC$33</definedName>
    <definedName name="_10__123Graph_CCHART_4" localSheetId="8" hidden="1">[16]Productivity!$G$33:$AC$33</definedName>
    <definedName name="_10__123Graph_CCHART_4" localSheetId="3" hidden="1">[16]Productivity!$G$33:$AC$33</definedName>
    <definedName name="_10__123Graph_CCHART_4" localSheetId="11" hidden="1">[16]Productivity!$G$33:$AC$33</definedName>
    <definedName name="_10__123Graph_CCHART_4" localSheetId="6" hidden="1">[16]Productivity!$G$33:$AC$33</definedName>
    <definedName name="_10__123Graph_CCHART_4" localSheetId="7" hidden="1">[16]Productivity!$G$33:$AC$33</definedName>
    <definedName name="_10__123Graph_CCHART_4" localSheetId="5" hidden="1">[16]Productivity!$G$33:$AC$33</definedName>
    <definedName name="_10__123Graph_CCHART_4" localSheetId="10" hidden="1">[16]Productivity!$G$33:$AC$33</definedName>
    <definedName name="_10__123Graph_CCHART_4" localSheetId="13" hidden="1">[16]Productivity!$G$33:$AC$33</definedName>
    <definedName name="_10__123Graph_CCHART_4" localSheetId="12" hidden="1">[16]Productivity!$G$33:$AC$33</definedName>
    <definedName name="_10__123Graph_CCHART_4" hidden="1">#REF!</definedName>
    <definedName name="_10_0" localSheetId="15" hidden="1">[17]백분율!#REF!</definedName>
    <definedName name="_10_0" localSheetId="1" hidden="1">[17]백분율!#REF!</definedName>
    <definedName name="_10_0" localSheetId="2" hidden="1">[17]백분율!#REF!</definedName>
    <definedName name="_10_0" localSheetId="4" hidden="1">[17]백분율!#REF!</definedName>
    <definedName name="_10_0" localSheetId="23" hidden="1">[17]백분율!#REF!</definedName>
    <definedName name="_10_0" localSheetId="14" hidden="1">[17]백분율!#REF!</definedName>
    <definedName name="_10_0" localSheetId="9" hidden="1">[17]백분율!#REF!</definedName>
    <definedName name="_10_0" localSheetId="8" hidden="1">[17]백분율!#REF!</definedName>
    <definedName name="_10_0" localSheetId="3" hidden="1">[17]백분율!#REF!</definedName>
    <definedName name="_10_0" localSheetId="11" hidden="1">[17]백분율!#REF!</definedName>
    <definedName name="_10_0" localSheetId="6" hidden="1">[17]백분율!#REF!</definedName>
    <definedName name="_10_0" localSheetId="7" hidden="1">[17]백분율!#REF!</definedName>
    <definedName name="_10_0" localSheetId="5" hidden="1">[17]백분율!#REF!</definedName>
    <definedName name="_10_0" localSheetId="10" hidden="1">[17]백분율!#REF!</definedName>
    <definedName name="_10_0" localSheetId="13" hidden="1">[17]백분율!#REF!</definedName>
    <definedName name="_10_0" localSheetId="12" hidden="1">[17]백분율!#REF!</definedName>
    <definedName name="_10_0" hidden="1">#REF!</definedName>
    <definedName name="_10_0_0_F" hidden="1">#REF!</definedName>
    <definedName name="_10¤§¤_¤¡" localSheetId="22" hidden="1">{#N/A,#N/A,FALSE,"Sheet1"}</definedName>
    <definedName name="_10¤§¤_¤¡" hidden="1">{#N/A,#N/A,FALSE,"Sheet1"}</definedName>
    <definedName name="_1000A01">#N/A</definedName>
    <definedName name="_11">#N/A</definedName>
    <definedName name="_11__123Graph_BCHART_4" hidden="1">#REF!</definedName>
    <definedName name="_11__123Graph_BMOB_01" hidden="1">#REF!</definedName>
    <definedName name="_11__123Graph_DCHART_1" hidden="1">#REF!</definedName>
    <definedName name="_11__123Graph_DCHART_4" localSheetId="15" hidden="1">[16]Productivity!$G$35:$AC$35</definedName>
    <definedName name="_11__123Graph_DCHART_4" localSheetId="1" hidden="1">[16]Productivity!$G$35:$AC$35</definedName>
    <definedName name="_11__123Graph_DCHART_4" localSheetId="2" hidden="1">[16]Productivity!$G$35:$AC$35</definedName>
    <definedName name="_11__123Graph_DCHART_4" localSheetId="4" hidden="1">[16]Productivity!$G$35:$AC$35</definedName>
    <definedName name="_11__123Graph_DCHART_4" localSheetId="23" hidden="1">[16]Productivity!$G$35:$AC$35</definedName>
    <definedName name="_11__123Graph_DCHART_4" localSheetId="14" hidden="1">[16]Productivity!$G$35:$AC$35</definedName>
    <definedName name="_11__123Graph_DCHART_4" localSheetId="9" hidden="1">[16]Productivity!$G$35:$AC$35</definedName>
    <definedName name="_11__123Graph_DCHART_4" localSheetId="8" hidden="1">[16]Productivity!$G$35:$AC$35</definedName>
    <definedName name="_11__123Graph_DCHART_4" localSheetId="3" hidden="1">[16]Productivity!$G$35:$AC$35</definedName>
    <definedName name="_11__123Graph_DCHART_4" localSheetId="11" hidden="1">[16]Productivity!$G$35:$AC$35</definedName>
    <definedName name="_11__123Graph_DCHART_4" localSheetId="6" hidden="1">[16]Productivity!$G$35:$AC$35</definedName>
    <definedName name="_11__123Graph_DCHART_4" localSheetId="7" hidden="1">[16]Productivity!$G$35:$AC$35</definedName>
    <definedName name="_11__123Graph_DCHART_4" localSheetId="5" hidden="1">[16]Productivity!$G$35:$AC$35</definedName>
    <definedName name="_11__123Graph_DCHART_4" localSheetId="10" hidden="1">[16]Productivity!$G$35:$AC$35</definedName>
    <definedName name="_11__123Graph_DCHART_4" localSheetId="13" hidden="1">[16]Productivity!$G$35:$AC$35</definedName>
    <definedName name="_11__123Graph_DCHART_4" localSheetId="12" hidden="1">[16]Productivity!$G$35:$AC$35</definedName>
    <definedName name="_11__123Graph_DCHART_4" hidden="1">#REF!</definedName>
    <definedName name="_11_0_0_F" hidden="1">#REF!</definedName>
    <definedName name="_11A1_" localSheetId="22" hidden="1">{#N/A,#N/A,TRUE,"Basic";#N/A,#N/A,TRUE,"EXT-TABLE";#N/A,#N/A,TRUE,"STEEL";#N/A,#N/A,TRUE,"INT-Table";#N/A,#N/A,TRUE,"STEEL";#N/A,#N/A,TRUE,"Door"}</definedName>
    <definedName name="_11A1_" hidden="1">{#N/A,#N/A,TRUE,"Basic";#N/A,#N/A,TRUE,"EXT-TABLE";#N/A,#N/A,TRUE,"STEEL";#N/A,#N/A,TRUE,"INT-Table";#N/A,#N/A,TRUE,"STEEL";#N/A,#N/A,TRUE,"Door"}</definedName>
    <definedName name="_11A1__1" localSheetId="22" hidden="1">{#N/A,#N/A,TRUE,"Basic";#N/A,#N/A,TRUE,"EXT-TABLE";#N/A,#N/A,TRUE,"STEEL";#N/A,#N/A,TRUE,"INT-Table";#N/A,#N/A,TRUE,"STEEL";#N/A,#N/A,TRUE,"Door"}</definedName>
    <definedName name="_11A1__1" hidden="1">{#N/A,#N/A,TRUE,"Basic";#N/A,#N/A,TRUE,"EXT-TABLE";#N/A,#N/A,TRUE,"STEEL";#N/A,#N/A,TRUE,"INT-Table";#N/A,#N/A,TRUE,"STEEL";#N/A,#N/A,TRUE,"Door"}</definedName>
    <definedName name="_11A1__1_1" localSheetId="22" hidden="1">{#N/A,#N/A,TRUE,"Basic";#N/A,#N/A,TRUE,"EXT-TABLE";#N/A,#N/A,TRUE,"STEEL";#N/A,#N/A,TRUE,"INT-Table";#N/A,#N/A,TRUE,"STEEL";#N/A,#N/A,TRUE,"Door"}</definedName>
    <definedName name="_11A1__1_1" hidden="1">{#N/A,#N/A,TRUE,"Basic";#N/A,#N/A,TRUE,"EXT-TABLE";#N/A,#N/A,TRUE,"STEEL";#N/A,#N/A,TRUE,"INT-Table";#N/A,#N/A,TRUE,"STEEL";#N/A,#N/A,TRUE,"Door"}</definedName>
    <definedName name="_11A1__1_2" localSheetId="22" hidden="1">{#N/A,#N/A,TRUE,"Basic";#N/A,#N/A,TRUE,"EXT-TABLE";#N/A,#N/A,TRUE,"STEEL";#N/A,#N/A,TRUE,"INT-Table";#N/A,#N/A,TRUE,"STEEL";#N/A,#N/A,TRUE,"Door"}</definedName>
    <definedName name="_11A1__1_2" hidden="1">{#N/A,#N/A,TRUE,"Basic";#N/A,#N/A,TRUE,"EXT-TABLE";#N/A,#N/A,TRUE,"STEEL";#N/A,#N/A,TRUE,"INT-Table";#N/A,#N/A,TRUE,"STEEL";#N/A,#N/A,TRUE,"Door"}</definedName>
    <definedName name="_11A1__2" localSheetId="22" hidden="1">{#N/A,#N/A,TRUE,"Basic";#N/A,#N/A,TRUE,"EXT-TABLE";#N/A,#N/A,TRUE,"STEEL";#N/A,#N/A,TRUE,"INT-Table";#N/A,#N/A,TRUE,"STEEL";#N/A,#N/A,TRUE,"Door"}</definedName>
    <definedName name="_11A1__2" hidden="1">{#N/A,#N/A,TRUE,"Basic";#N/A,#N/A,TRUE,"EXT-TABLE";#N/A,#N/A,TRUE,"STEEL";#N/A,#N/A,TRUE,"INT-Table";#N/A,#N/A,TRUE,"STEEL";#N/A,#N/A,TRUE,"Door"}</definedName>
    <definedName name="_11A1__2_1" localSheetId="22" hidden="1">{#N/A,#N/A,TRUE,"Basic";#N/A,#N/A,TRUE,"EXT-TABLE";#N/A,#N/A,TRUE,"STEEL";#N/A,#N/A,TRUE,"INT-Table";#N/A,#N/A,TRUE,"STEEL";#N/A,#N/A,TRUE,"Door"}</definedName>
    <definedName name="_11A1__2_1" hidden="1">{#N/A,#N/A,TRUE,"Basic";#N/A,#N/A,TRUE,"EXT-TABLE";#N/A,#N/A,TRUE,"STEEL";#N/A,#N/A,TRUE,"INT-Table";#N/A,#N/A,TRUE,"STEEL";#N/A,#N/A,TRUE,"Door"}</definedName>
    <definedName name="_11A1__2_2" localSheetId="22" hidden="1">{#N/A,#N/A,TRUE,"Basic";#N/A,#N/A,TRUE,"EXT-TABLE";#N/A,#N/A,TRUE,"STEEL";#N/A,#N/A,TRUE,"INT-Table";#N/A,#N/A,TRUE,"STEEL";#N/A,#N/A,TRUE,"Door"}</definedName>
    <definedName name="_11A1__2_2" hidden="1">{#N/A,#N/A,TRUE,"Basic";#N/A,#N/A,TRUE,"EXT-TABLE";#N/A,#N/A,TRUE,"STEEL";#N/A,#N/A,TRUE,"INT-Table";#N/A,#N/A,TRUE,"STEEL";#N/A,#N/A,TRUE,"Door"}</definedName>
    <definedName name="_11A1__3" localSheetId="22" hidden="1">{#N/A,#N/A,TRUE,"Basic";#N/A,#N/A,TRUE,"EXT-TABLE";#N/A,#N/A,TRUE,"STEEL";#N/A,#N/A,TRUE,"INT-Table";#N/A,#N/A,TRUE,"STEEL";#N/A,#N/A,TRUE,"Door"}</definedName>
    <definedName name="_11A1__3" hidden="1">{#N/A,#N/A,TRUE,"Basic";#N/A,#N/A,TRUE,"EXT-TABLE";#N/A,#N/A,TRUE,"STEEL";#N/A,#N/A,TRUE,"INT-Table";#N/A,#N/A,TRUE,"STEEL";#N/A,#N/A,TRUE,"Door"}</definedName>
    <definedName name="_11A1__3_1" localSheetId="22" hidden="1">{#N/A,#N/A,TRUE,"Basic";#N/A,#N/A,TRUE,"EXT-TABLE";#N/A,#N/A,TRUE,"STEEL";#N/A,#N/A,TRUE,"INT-Table";#N/A,#N/A,TRUE,"STEEL";#N/A,#N/A,TRUE,"Door"}</definedName>
    <definedName name="_11A1__3_1" hidden="1">{#N/A,#N/A,TRUE,"Basic";#N/A,#N/A,TRUE,"EXT-TABLE";#N/A,#N/A,TRUE,"STEEL";#N/A,#N/A,TRUE,"INT-Table";#N/A,#N/A,TRUE,"STEEL";#N/A,#N/A,TRUE,"Door"}</definedName>
    <definedName name="_11A1__3_2" localSheetId="22" hidden="1">{#N/A,#N/A,TRUE,"Basic";#N/A,#N/A,TRUE,"EXT-TABLE";#N/A,#N/A,TRUE,"STEEL";#N/A,#N/A,TRUE,"INT-Table";#N/A,#N/A,TRUE,"STEEL";#N/A,#N/A,TRUE,"Door"}</definedName>
    <definedName name="_11A1__3_2" hidden="1">{#N/A,#N/A,TRUE,"Basic";#N/A,#N/A,TRUE,"EXT-TABLE";#N/A,#N/A,TRUE,"STEEL";#N/A,#N/A,TRUE,"INT-Table";#N/A,#N/A,TRUE,"STEEL";#N/A,#N/A,TRUE,"Door"}</definedName>
    <definedName name="_11A1__4" localSheetId="22" hidden="1">{#N/A,#N/A,TRUE,"Basic";#N/A,#N/A,TRUE,"EXT-TABLE";#N/A,#N/A,TRUE,"STEEL";#N/A,#N/A,TRUE,"INT-Table";#N/A,#N/A,TRUE,"STEEL";#N/A,#N/A,TRUE,"Door"}</definedName>
    <definedName name="_11A1__4" hidden="1">{#N/A,#N/A,TRUE,"Basic";#N/A,#N/A,TRUE,"EXT-TABLE";#N/A,#N/A,TRUE,"STEEL";#N/A,#N/A,TRUE,"INT-Table";#N/A,#N/A,TRUE,"STEEL";#N/A,#N/A,TRUE,"Door"}</definedName>
    <definedName name="_11A1__4_1" localSheetId="22" hidden="1">{#N/A,#N/A,TRUE,"Basic";#N/A,#N/A,TRUE,"EXT-TABLE";#N/A,#N/A,TRUE,"STEEL";#N/A,#N/A,TRUE,"INT-Table";#N/A,#N/A,TRUE,"STEEL";#N/A,#N/A,TRUE,"Door"}</definedName>
    <definedName name="_11A1__4_1" hidden="1">{#N/A,#N/A,TRUE,"Basic";#N/A,#N/A,TRUE,"EXT-TABLE";#N/A,#N/A,TRUE,"STEEL";#N/A,#N/A,TRUE,"INT-Table";#N/A,#N/A,TRUE,"STEEL";#N/A,#N/A,TRUE,"Door"}</definedName>
    <definedName name="_11A1__4_2" localSheetId="22" hidden="1">{#N/A,#N/A,TRUE,"Basic";#N/A,#N/A,TRUE,"EXT-TABLE";#N/A,#N/A,TRUE,"STEEL";#N/A,#N/A,TRUE,"INT-Table";#N/A,#N/A,TRUE,"STEEL";#N/A,#N/A,TRUE,"Door"}</definedName>
    <definedName name="_11A1__4_2" hidden="1">{#N/A,#N/A,TRUE,"Basic";#N/A,#N/A,TRUE,"EXT-TABLE";#N/A,#N/A,TRUE,"STEEL";#N/A,#N/A,TRUE,"INT-Table";#N/A,#N/A,TRUE,"STEEL";#N/A,#N/A,TRUE,"Door"}</definedName>
    <definedName name="_11A1__5" localSheetId="22" hidden="1">{#N/A,#N/A,TRUE,"Basic";#N/A,#N/A,TRUE,"EXT-TABLE";#N/A,#N/A,TRUE,"STEEL";#N/A,#N/A,TRUE,"INT-Table";#N/A,#N/A,TRUE,"STEEL";#N/A,#N/A,TRUE,"Door"}</definedName>
    <definedName name="_11A1__5" hidden="1">{#N/A,#N/A,TRUE,"Basic";#N/A,#N/A,TRUE,"EXT-TABLE";#N/A,#N/A,TRUE,"STEEL";#N/A,#N/A,TRUE,"INT-Table";#N/A,#N/A,TRUE,"STEEL";#N/A,#N/A,TRUE,"Door"}</definedName>
    <definedName name="_11A1__5_1" localSheetId="22" hidden="1">{#N/A,#N/A,TRUE,"Basic";#N/A,#N/A,TRUE,"EXT-TABLE";#N/A,#N/A,TRUE,"STEEL";#N/A,#N/A,TRUE,"INT-Table";#N/A,#N/A,TRUE,"STEEL";#N/A,#N/A,TRUE,"Door"}</definedName>
    <definedName name="_11A1__5_1" hidden="1">{#N/A,#N/A,TRUE,"Basic";#N/A,#N/A,TRUE,"EXT-TABLE";#N/A,#N/A,TRUE,"STEEL";#N/A,#N/A,TRUE,"INT-Table";#N/A,#N/A,TRUE,"STEEL";#N/A,#N/A,TRUE,"Door"}</definedName>
    <definedName name="_11A1__5_2" localSheetId="22" hidden="1">{#N/A,#N/A,TRUE,"Basic";#N/A,#N/A,TRUE,"EXT-TABLE";#N/A,#N/A,TRUE,"STEEL";#N/A,#N/A,TRUE,"INT-Table";#N/A,#N/A,TRUE,"STEEL";#N/A,#N/A,TRUE,"Door"}</definedName>
    <definedName name="_11A1__5_2" hidden="1">{#N/A,#N/A,TRUE,"Basic";#N/A,#N/A,TRUE,"EXT-TABLE";#N/A,#N/A,TRUE,"STEEL";#N/A,#N/A,TRUE,"INT-Table";#N/A,#N/A,TRUE,"STEEL";#N/A,#N/A,TRUE,"Door"}</definedName>
    <definedName name="_12__123Graph_BCHART_5" hidden="1">#REF!</definedName>
    <definedName name="_12__123Graph_BMOB_02" hidden="1">#REF!</definedName>
    <definedName name="_12__123Graph_DCONTRAC._OIL" localSheetId="15" hidden="1">'[9]Cashflow Analysis'!#REF!</definedName>
    <definedName name="_12__123Graph_DCONTRAC._OIL" localSheetId="1" hidden="1">'[9]Cashflow Analysis'!#REF!</definedName>
    <definedName name="_12__123Graph_DCONTRAC._OIL" localSheetId="2" hidden="1">'[9]Cashflow Analysis'!#REF!</definedName>
    <definedName name="_12__123Graph_DCONTRAC._OIL" localSheetId="4" hidden="1">'[9]Cashflow Analysis'!#REF!</definedName>
    <definedName name="_12__123Graph_DCONTRAC._OIL" localSheetId="23" hidden="1">'[9]Cashflow Analysis'!#REF!</definedName>
    <definedName name="_12__123Graph_DCONTRAC._OIL" localSheetId="14" hidden="1">'[9]Cashflow Analysis'!#REF!</definedName>
    <definedName name="_12__123Graph_DCONTRAC._OIL" localSheetId="9" hidden="1">'[9]Cashflow Analysis'!#REF!</definedName>
    <definedName name="_12__123Graph_DCONTRAC._OIL" localSheetId="8" hidden="1">'[9]Cashflow Analysis'!#REF!</definedName>
    <definedName name="_12__123Graph_DCONTRAC._OIL" localSheetId="3" hidden="1">'[9]Cashflow Analysis'!#REF!</definedName>
    <definedName name="_12__123Graph_DCONTRAC._OIL" localSheetId="11" hidden="1">'[9]Cashflow Analysis'!#REF!</definedName>
    <definedName name="_12__123Graph_DCONTRAC._OIL" localSheetId="6" hidden="1">'[9]Cashflow Analysis'!#REF!</definedName>
    <definedName name="_12__123Graph_DCONTRAC._OIL" localSheetId="7" hidden="1">'[9]Cashflow Analysis'!#REF!</definedName>
    <definedName name="_12__123Graph_DCONTRAC._OIL" localSheetId="5" hidden="1">'[9]Cashflow Analysis'!#REF!</definedName>
    <definedName name="_12__123Graph_DCONTRAC._OIL" localSheetId="10" hidden="1">'[9]Cashflow Analysis'!#REF!</definedName>
    <definedName name="_12__123Graph_DCONTRAC._OIL" localSheetId="13" hidden="1">'[9]Cashflow Analysis'!#REF!</definedName>
    <definedName name="_12__123Graph_DCONTRAC._OIL" localSheetId="12" hidden="1">'[9]Cashflow Analysis'!#REF!</definedName>
    <definedName name="_12__123Graph_DCONTRAC._OIL" hidden="1">#REF!</definedName>
    <definedName name="_12__123Graph_XCHART_1" localSheetId="15" hidden="1">[16]Productivity!$H$3:$AB$3</definedName>
    <definedName name="_12__123Graph_XCHART_1" localSheetId="1" hidden="1">[16]Productivity!$H$3:$AB$3</definedName>
    <definedName name="_12__123Graph_XCHART_1" localSheetId="2" hidden="1">[16]Productivity!$H$3:$AB$3</definedName>
    <definedName name="_12__123Graph_XCHART_1" localSheetId="4" hidden="1">[16]Productivity!$H$3:$AB$3</definedName>
    <definedName name="_12__123Graph_XCHART_1" localSheetId="23" hidden="1">[16]Productivity!$H$3:$AB$3</definedName>
    <definedName name="_12__123Graph_XCHART_1" localSheetId="14" hidden="1">[16]Productivity!$H$3:$AB$3</definedName>
    <definedName name="_12__123Graph_XCHART_1" localSheetId="9" hidden="1">[16]Productivity!$H$3:$AB$3</definedName>
    <definedName name="_12__123Graph_XCHART_1" localSheetId="8" hidden="1">[16]Productivity!$H$3:$AB$3</definedName>
    <definedName name="_12__123Graph_XCHART_1" localSheetId="3" hidden="1">[16]Productivity!$H$3:$AB$3</definedName>
    <definedName name="_12__123Graph_XCHART_1" localSheetId="11" hidden="1">[16]Productivity!$H$3:$AB$3</definedName>
    <definedName name="_12__123Graph_XCHART_1" localSheetId="6" hidden="1">[16]Productivity!$H$3:$AB$3</definedName>
    <definedName name="_12__123Graph_XCHART_1" localSheetId="7" hidden="1">[16]Productivity!$H$3:$AB$3</definedName>
    <definedName name="_12__123Graph_XCHART_1" localSheetId="5" hidden="1">[16]Productivity!$H$3:$AB$3</definedName>
    <definedName name="_12__123Graph_XCHART_1" localSheetId="10" hidden="1">[16]Productivity!$H$3:$AB$3</definedName>
    <definedName name="_12__123Graph_XCHART_1" localSheetId="13" hidden="1">[16]Productivity!$H$3:$AB$3</definedName>
    <definedName name="_12__123Graph_XCHART_1" localSheetId="12" hidden="1">[16]Productivity!$H$3:$AB$3</definedName>
    <definedName name="_12__123Graph_XCHART_1" hidden="1">#REF!</definedName>
    <definedName name="_123Graph_X" localSheetId="15" hidden="1">[18]PSV2701F!$Q$57:$BT$57</definedName>
    <definedName name="_123Graph_X" localSheetId="1" hidden="1">[18]PSV2701F!$Q$57:$BT$57</definedName>
    <definedName name="_123Graph_X" localSheetId="2" hidden="1">[18]PSV2701F!$Q$57:$BT$57</definedName>
    <definedName name="_123Graph_X" localSheetId="4" hidden="1">[18]PSV2701F!$Q$57:$BT$57</definedName>
    <definedName name="_123Graph_X" localSheetId="23" hidden="1">[18]PSV2701F!$Q$57:$BT$57</definedName>
    <definedName name="_123Graph_X" localSheetId="14" hidden="1">[18]PSV2701F!$Q$57:$BT$57</definedName>
    <definedName name="_123Graph_X" localSheetId="9" hidden="1">[18]PSV2701F!$Q$57:$BT$57</definedName>
    <definedName name="_123Graph_X" localSheetId="8" hidden="1">[18]PSV2701F!$Q$57:$BT$57</definedName>
    <definedName name="_123Graph_X" localSheetId="3" hidden="1">[18]PSV2701F!$Q$57:$BT$57</definedName>
    <definedName name="_123Graph_X" localSheetId="11" hidden="1">[18]PSV2701F!$Q$57:$BT$57</definedName>
    <definedName name="_123Graph_X" localSheetId="6" hidden="1">[18]PSV2701F!$Q$57:$BT$57</definedName>
    <definedName name="_123Graph_X" localSheetId="7" hidden="1">[18]PSV2701F!$Q$57:$BT$57</definedName>
    <definedName name="_123Graph_X" localSheetId="5" hidden="1">[18]PSV2701F!$Q$57:$BT$57</definedName>
    <definedName name="_123Graph_X" localSheetId="10" hidden="1">[18]PSV2701F!$Q$57:$BT$57</definedName>
    <definedName name="_123Graph_X" localSheetId="13" hidden="1">[18]PSV2701F!$Q$57:$BT$57</definedName>
    <definedName name="_123Graph_X" localSheetId="12" hidden="1">[18]PSV2701F!$Q$57:$BT$57</definedName>
    <definedName name="_123Graph_X" hidden="1">#REF!</definedName>
    <definedName name="_125wrn.Ã¶°ñÁý°èÇ_._.5Ä­." localSheetId="22" hidden="1">{#N/A,#N/A,FALSE,"Sheet1"}</definedName>
    <definedName name="_125wrn.Ã¶°ñÁý°èÇ_._.5Ä­." hidden="1">{#N/A,#N/A,FALSE,"Sheet1"}</definedName>
    <definedName name="_13__123Graph_BCHART_6" hidden="1">#REF!</definedName>
    <definedName name="_13__123Graph_CCHART_2" localSheetId="15" hidden="1">[12]Spread!#REF!</definedName>
    <definedName name="_13__123Graph_CCHART_2" localSheetId="1" hidden="1">[12]Spread!#REF!</definedName>
    <definedName name="_13__123Graph_CCHART_2" localSheetId="2" hidden="1">[12]Spread!#REF!</definedName>
    <definedName name="_13__123Graph_CCHART_2" localSheetId="4" hidden="1">[12]Spread!#REF!</definedName>
    <definedName name="_13__123Graph_CCHART_2" localSheetId="23" hidden="1">[12]Spread!#REF!</definedName>
    <definedName name="_13__123Graph_CCHART_2" localSheetId="14" hidden="1">[12]Spread!#REF!</definedName>
    <definedName name="_13__123Graph_CCHART_2" localSheetId="9" hidden="1">[12]Spread!#REF!</definedName>
    <definedName name="_13__123Graph_CCHART_2" localSheetId="8" hidden="1">[12]Spread!#REF!</definedName>
    <definedName name="_13__123Graph_CCHART_2" localSheetId="3" hidden="1">[12]Spread!#REF!</definedName>
    <definedName name="_13__123Graph_CCHART_2" localSheetId="11" hidden="1">[12]Spread!#REF!</definedName>
    <definedName name="_13__123Graph_CCHART_2" localSheetId="6" hidden="1">[12]Spread!#REF!</definedName>
    <definedName name="_13__123Graph_CCHART_2" localSheetId="7" hidden="1">[12]Spread!#REF!</definedName>
    <definedName name="_13__123Graph_CCHART_2" localSheetId="5" hidden="1">[12]Spread!#REF!</definedName>
    <definedName name="_13__123Graph_CCHART_2" localSheetId="10" hidden="1">[12]Spread!#REF!</definedName>
    <definedName name="_13__123Graph_CCHART_2" localSheetId="13" hidden="1">[12]Spread!#REF!</definedName>
    <definedName name="_13__123Graph_CCHART_2" localSheetId="12" hidden="1">[12]Spread!#REF!</definedName>
    <definedName name="_13__123Graph_CCHART_2" hidden="1">#REF!</definedName>
    <definedName name="_13__123Graph_CMOB_01" hidden="1">#REF!</definedName>
    <definedName name="_13__123Graph_XCHART_2" localSheetId="15" hidden="1">[16]Productivity!$H$9:$AC$9</definedName>
    <definedName name="_13__123Graph_XCHART_2" localSheetId="1" hidden="1">[16]Productivity!$H$9:$AC$9</definedName>
    <definedName name="_13__123Graph_XCHART_2" localSheetId="2" hidden="1">[16]Productivity!$H$9:$AC$9</definedName>
    <definedName name="_13__123Graph_XCHART_2" localSheetId="4" hidden="1">[16]Productivity!$H$9:$AC$9</definedName>
    <definedName name="_13__123Graph_XCHART_2" localSheetId="23" hidden="1">[16]Productivity!$H$9:$AC$9</definedName>
    <definedName name="_13__123Graph_XCHART_2" localSheetId="14" hidden="1">[16]Productivity!$H$9:$AC$9</definedName>
    <definedName name="_13__123Graph_XCHART_2" localSheetId="9" hidden="1">[16]Productivity!$H$9:$AC$9</definedName>
    <definedName name="_13__123Graph_XCHART_2" localSheetId="8" hidden="1">[16]Productivity!$H$9:$AC$9</definedName>
    <definedName name="_13__123Graph_XCHART_2" localSheetId="3" hidden="1">[16]Productivity!$H$9:$AC$9</definedName>
    <definedName name="_13__123Graph_XCHART_2" localSheetId="11" hidden="1">[16]Productivity!$H$9:$AC$9</definedName>
    <definedName name="_13__123Graph_XCHART_2" localSheetId="6" hidden="1">[16]Productivity!$H$9:$AC$9</definedName>
    <definedName name="_13__123Graph_XCHART_2" localSheetId="7" hidden="1">[16]Productivity!$H$9:$AC$9</definedName>
    <definedName name="_13__123Graph_XCHART_2" localSheetId="5" hidden="1">[16]Productivity!$H$9:$AC$9</definedName>
    <definedName name="_13__123Graph_XCHART_2" localSheetId="10" hidden="1">[16]Productivity!$H$9:$AC$9</definedName>
    <definedName name="_13__123Graph_XCHART_2" localSheetId="13" hidden="1">[16]Productivity!$H$9:$AC$9</definedName>
    <definedName name="_13__123Graph_XCHART_2" localSheetId="12" hidden="1">[16]Productivity!$H$9:$AC$9</definedName>
    <definedName name="_13__123Graph_XCHART_2" hidden="1">#REF!</definedName>
    <definedName name="_13__123Graph_XCONTRAC._OIL" localSheetId="15" hidden="1">'[11]Cashflow Analysis'!$E$63:$BL$63</definedName>
    <definedName name="_13__123Graph_XCONTRAC._OIL" localSheetId="1" hidden="1">'[11]Cashflow Analysis'!$E$63:$BL$63</definedName>
    <definedName name="_13__123Graph_XCONTRAC._OIL" localSheetId="2" hidden="1">'[11]Cashflow Analysis'!$E$63:$BL$63</definedName>
    <definedName name="_13__123Graph_XCONTRAC._OIL" localSheetId="4" hidden="1">'[11]Cashflow Analysis'!$E$63:$BL$63</definedName>
    <definedName name="_13__123Graph_XCONTRAC._OIL" localSheetId="23" hidden="1">'[11]Cashflow Analysis'!$E$63:$BL$63</definedName>
    <definedName name="_13__123Graph_XCONTRAC._OIL" localSheetId="14" hidden="1">'[11]Cashflow Analysis'!$E$63:$BL$63</definedName>
    <definedName name="_13__123Graph_XCONTRAC._OIL" localSheetId="9" hidden="1">'[11]Cashflow Analysis'!$E$63:$BL$63</definedName>
    <definedName name="_13__123Graph_XCONTRAC._OIL" localSheetId="8" hidden="1">'[11]Cashflow Analysis'!$E$63:$BL$63</definedName>
    <definedName name="_13__123Graph_XCONTRAC._OIL" localSheetId="3" hidden="1">'[11]Cashflow Analysis'!$E$63:$BL$63</definedName>
    <definedName name="_13__123Graph_XCONTRAC._OIL" localSheetId="11" hidden="1">'[11]Cashflow Analysis'!$E$63:$BL$63</definedName>
    <definedName name="_13__123Graph_XCONTRAC._OIL" localSheetId="6" hidden="1">'[11]Cashflow Analysis'!$E$63:$BL$63</definedName>
    <definedName name="_13__123Graph_XCONTRAC._OIL" localSheetId="7" hidden="1">'[11]Cashflow Analysis'!$E$63:$BL$63</definedName>
    <definedName name="_13__123Graph_XCONTRAC._OIL" localSheetId="5" hidden="1">'[11]Cashflow Analysis'!$E$63:$BL$63</definedName>
    <definedName name="_13__123Graph_XCONTRAC._OIL" localSheetId="10" hidden="1">'[11]Cashflow Analysis'!$E$63:$BL$63</definedName>
    <definedName name="_13__123Graph_XCONTRAC._OIL" localSheetId="13" hidden="1">'[11]Cashflow Analysis'!$E$63:$BL$63</definedName>
    <definedName name="_13__123Graph_XCONTRAC._OIL" localSheetId="12" hidden="1">'[11]Cashflow Analysis'!$E$63:$BL$63</definedName>
    <definedName name="_13__123Graph_XCONTRAC._OIL" hidden="1">#REF!</definedName>
    <definedName name="_13F" hidden="1">#REF!</definedName>
    <definedName name="_14__123Graph_CMOB_02" hidden="1">#REF!</definedName>
    <definedName name="_14__123Graph_XCHART_1" hidden="1">#REF!</definedName>
    <definedName name="_14__123Graph_XCHART_3" localSheetId="15" hidden="1">[16]Productivity!$H$15:$AC$15</definedName>
    <definedName name="_14__123Graph_XCHART_3" localSheetId="1" hidden="1">[16]Productivity!$H$15:$AC$15</definedName>
    <definedName name="_14__123Graph_XCHART_3" localSheetId="2" hidden="1">[16]Productivity!$H$15:$AC$15</definedName>
    <definedName name="_14__123Graph_XCHART_3" localSheetId="4" hidden="1">[16]Productivity!$H$15:$AC$15</definedName>
    <definedName name="_14__123Graph_XCHART_3" localSheetId="23" hidden="1">[16]Productivity!$H$15:$AC$15</definedName>
    <definedName name="_14__123Graph_XCHART_3" localSheetId="14" hidden="1">[16]Productivity!$H$15:$AC$15</definedName>
    <definedName name="_14__123Graph_XCHART_3" localSheetId="9" hidden="1">[16]Productivity!$H$15:$AC$15</definedName>
    <definedName name="_14__123Graph_XCHART_3" localSheetId="8" hidden="1">[16]Productivity!$H$15:$AC$15</definedName>
    <definedName name="_14__123Graph_XCHART_3" localSheetId="3" hidden="1">[16]Productivity!$H$15:$AC$15</definedName>
    <definedName name="_14__123Graph_XCHART_3" localSheetId="11" hidden="1">[16]Productivity!$H$15:$AC$15</definedName>
    <definedName name="_14__123Graph_XCHART_3" localSheetId="6" hidden="1">[16]Productivity!$H$15:$AC$15</definedName>
    <definedName name="_14__123Graph_XCHART_3" localSheetId="7" hidden="1">[16]Productivity!$H$15:$AC$15</definedName>
    <definedName name="_14__123Graph_XCHART_3" localSheetId="5" hidden="1">[16]Productivity!$H$15:$AC$15</definedName>
    <definedName name="_14__123Graph_XCHART_3" localSheetId="10" hidden="1">[16]Productivity!$H$15:$AC$15</definedName>
    <definedName name="_14__123Graph_XCHART_3" localSheetId="13" hidden="1">[16]Productivity!$H$15:$AC$15</definedName>
    <definedName name="_14__123Graph_XCHART_3" localSheetId="12" hidden="1">[16]Productivity!$H$15:$AC$15</definedName>
    <definedName name="_14__123Graph_XCHART_3" hidden="1">#REF!</definedName>
    <definedName name="_14__OUTER_CASING">#REF!</definedName>
    <definedName name="_14_0_F" localSheetId="15" hidden="1">[17]백분율!#REF!</definedName>
    <definedName name="_14_0_F" localSheetId="1" hidden="1">[17]백분율!#REF!</definedName>
    <definedName name="_14_0_F" localSheetId="2" hidden="1">[17]백분율!#REF!</definedName>
    <definedName name="_14_0_F" localSheetId="4" hidden="1">[17]백분율!#REF!</definedName>
    <definedName name="_14_0_F" localSheetId="23" hidden="1">[17]백분율!#REF!</definedName>
    <definedName name="_14_0_F" localSheetId="14" hidden="1">[17]백분율!#REF!</definedName>
    <definedName name="_14_0_F" localSheetId="9" hidden="1">[17]백분율!#REF!</definedName>
    <definedName name="_14_0_F" localSheetId="8" hidden="1">[17]백분율!#REF!</definedName>
    <definedName name="_14_0_F" localSheetId="3" hidden="1">[17]백분율!#REF!</definedName>
    <definedName name="_14_0_F" localSheetId="11" hidden="1">[17]백분율!#REF!</definedName>
    <definedName name="_14_0_F" localSheetId="6" hidden="1">[17]백분율!#REF!</definedName>
    <definedName name="_14_0_F" localSheetId="7" hidden="1">[17]백분율!#REF!</definedName>
    <definedName name="_14_0_F" localSheetId="5" hidden="1">[17]백분율!#REF!</definedName>
    <definedName name="_14_0_F" localSheetId="10" hidden="1">[17]백분율!#REF!</definedName>
    <definedName name="_14_0_F" localSheetId="13" hidden="1">[17]백분율!#REF!</definedName>
    <definedName name="_14_0_F" localSheetId="12" hidden="1">[17]백분율!#REF!</definedName>
    <definedName name="_14_0_F" hidden="1">#REF!</definedName>
    <definedName name="_15__123Graph_DMOB_01" hidden="1">#REF!</definedName>
    <definedName name="_15__123Graph_XCHART_2" hidden="1">#REF!</definedName>
    <definedName name="_15__123Graph_XCHART_4" localSheetId="15" hidden="1">[16]Productivity!$H$25:$AC$25</definedName>
    <definedName name="_15__123Graph_XCHART_4" localSheetId="1" hidden="1">[16]Productivity!$H$25:$AC$25</definedName>
    <definedName name="_15__123Graph_XCHART_4" localSheetId="2" hidden="1">[16]Productivity!$H$25:$AC$25</definedName>
    <definedName name="_15__123Graph_XCHART_4" localSheetId="4" hidden="1">[16]Productivity!$H$25:$AC$25</definedName>
    <definedName name="_15__123Graph_XCHART_4" localSheetId="23" hidden="1">[16]Productivity!$H$25:$AC$25</definedName>
    <definedName name="_15__123Graph_XCHART_4" localSheetId="14" hidden="1">[16]Productivity!$H$25:$AC$25</definedName>
    <definedName name="_15__123Graph_XCHART_4" localSheetId="9" hidden="1">[16]Productivity!$H$25:$AC$25</definedName>
    <definedName name="_15__123Graph_XCHART_4" localSheetId="8" hidden="1">[16]Productivity!$H$25:$AC$25</definedName>
    <definedName name="_15__123Graph_XCHART_4" localSheetId="3" hidden="1">[16]Productivity!$H$25:$AC$25</definedName>
    <definedName name="_15__123Graph_XCHART_4" localSheetId="11" hidden="1">[16]Productivity!$H$25:$AC$25</definedName>
    <definedName name="_15__123Graph_XCHART_4" localSheetId="6" hidden="1">[16]Productivity!$H$25:$AC$25</definedName>
    <definedName name="_15__123Graph_XCHART_4" localSheetId="7" hidden="1">[16]Productivity!$H$25:$AC$25</definedName>
    <definedName name="_15__123Graph_XCHART_4" localSheetId="5" hidden="1">[16]Productivity!$H$25:$AC$25</definedName>
    <definedName name="_15__123Graph_XCHART_4" localSheetId="10" hidden="1">[16]Productivity!$H$25:$AC$25</definedName>
    <definedName name="_15__123Graph_XCHART_4" localSheetId="13" hidden="1">[16]Productivity!$H$25:$AC$25</definedName>
    <definedName name="_15__123Graph_XCHART_4" localSheetId="12" hidden="1">[16]Productivity!$H$25:$AC$25</definedName>
    <definedName name="_15__123Graph_XCHART_4" hidden="1">#REF!</definedName>
    <definedName name="_15_0_0_F" hidden="1">#REF!</definedName>
    <definedName name="_15A">[19]금액내역서!$D$3:$D$10</definedName>
    <definedName name="_16__123Graph_DMOB_02" hidden="1">#REF!</definedName>
    <definedName name="_16__123Graph_XCHART_3" hidden="1">#REF!</definedName>
    <definedName name="_16_0_0_F" hidden="1">#REF!</definedName>
    <definedName name="_17__123Graph_EMOB_02" hidden="1">#REF!</definedName>
    <definedName name="_17__123Graph_XCHART_4" hidden="1">#REF!</definedName>
    <definedName name="_17n1_" localSheetId="22" hidden="1">{#N/A,#N/A,FALSE,"HO Rates";#N/A,#N/A,FALSE,"HO Sum"}</definedName>
    <definedName name="_17n1_" hidden="1">{#N/A,#N/A,FALSE,"HO Rates";#N/A,#N/A,FALSE,"HO Sum"}</definedName>
    <definedName name="_18__123Graph_FMOB_02" hidden="1">#REF!</definedName>
    <definedName name="_18__123Graph_XCHART_5" hidden="1">#REF!</definedName>
    <definedName name="_19__123Graph_DCHART_2" localSheetId="15" hidden="1">[12]Spread!#REF!</definedName>
    <definedName name="_19__123Graph_DCHART_2" localSheetId="1" hidden="1">[12]Spread!#REF!</definedName>
    <definedName name="_19__123Graph_DCHART_2" localSheetId="2" hidden="1">[12]Spread!#REF!</definedName>
    <definedName name="_19__123Graph_DCHART_2" localSheetId="4" hidden="1">[12]Spread!#REF!</definedName>
    <definedName name="_19__123Graph_DCHART_2" localSheetId="23" hidden="1">[12]Spread!#REF!</definedName>
    <definedName name="_19__123Graph_DCHART_2" localSheetId="14" hidden="1">[12]Spread!#REF!</definedName>
    <definedName name="_19__123Graph_DCHART_2" localSheetId="9" hidden="1">[12]Spread!#REF!</definedName>
    <definedName name="_19__123Graph_DCHART_2" localSheetId="8" hidden="1">[12]Spread!#REF!</definedName>
    <definedName name="_19__123Graph_DCHART_2" localSheetId="3" hidden="1">[12]Spread!#REF!</definedName>
    <definedName name="_19__123Graph_DCHART_2" localSheetId="11" hidden="1">[12]Spread!#REF!</definedName>
    <definedName name="_19__123Graph_DCHART_2" localSheetId="6" hidden="1">[12]Spread!#REF!</definedName>
    <definedName name="_19__123Graph_DCHART_2" localSheetId="7" hidden="1">[12]Spread!#REF!</definedName>
    <definedName name="_19__123Graph_DCHART_2" localSheetId="5" hidden="1">[12]Spread!#REF!</definedName>
    <definedName name="_19__123Graph_DCHART_2" localSheetId="10" hidden="1">[12]Spread!#REF!</definedName>
    <definedName name="_19__123Graph_DCHART_2" localSheetId="13" hidden="1">[12]Spread!#REF!</definedName>
    <definedName name="_19__123Graph_DCHART_2" localSheetId="12" hidden="1">[12]Spread!#REF!</definedName>
    <definedName name="_19__123Graph_DCHART_2" hidden="1">#REF!</definedName>
    <definedName name="_19__123Graph_LBL_AMOB_01" hidden="1">#REF!</definedName>
    <definedName name="_19__123Graph_XCHART_6" hidden="1">#REF!</definedName>
    <definedName name="_1F" hidden="1">#REF!</definedName>
    <definedName name="_2">#REF!</definedName>
    <definedName name="_2__123Graph_ACHART_1" hidden="1">#REF!</definedName>
    <definedName name="_2__123Graph_ACHART_1A" localSheetId="15" hidden="1">'[20]입찰내역 발주처 양식'!#REF!</definedName>
    <definedName name="_2__123Graph_ACHART_1A" localSheetId="1" hidden="1">'[20]입찰내역 발주처 양식'!#REF!</definedName>
    <definedName name="_2__123Graph_ACHART_1A" localSheetId="2" hidden="1">'[20]입찰내역 발주처 양식'!#REF!</definedName>
    <definedName name="_2__123Graph_ACHART_1A" localSheetId="4" hidden="1">'[20]입찰내역 발주처 양식'!#REF!</definedName>
    <definedName name="_2__123Graph_ACHART_1A" localSheetId="23" hidden="1">'[20]입찰내역 발주처 양식'!#REF!</definedName>
    <definedName name="_2__123Graph_ACHART_1A" localSheetId="14" hidden="1">'[20]입찰내역 발주처 양식'!#REF!</definedName>
    <definedName name="_2__123Graph_ACHART_1A" localSheetId="9" hidden="1">'[20]입찰내역 발주처 양식'!#REF!</definedName>
    <definedName name="_2__123Graph_ACHART_1A" localSheetId="8" hidden="1">'[20]입찰내역 발주처 양식'!#REF!</definedName>
    <definedName name="_2__123Graph_ACHART_1A" localSheetId="3" hidden="1">'[20]입찰내역 발주처 양식'!#REF!</definedName>
    <definedName name="_2__123Graph_ACHART_1A" localSheetId="11" hidden="1">'[20]입찰내역 발주처 양식'!#REF!</definedName>
    <definedName name="_2__123Graph_ACHART_1A" localSheetId="6" hidden="1">'[20]입찰내역 발주처 양식'!#REF!</definedName>
    <definedName name="_2__123Graph_ACHART_1A" localSheetId="7" hidden="1">'[20]입찰내역 발주처 양식'!#REF!</definedName>
    <definedName name="_2__123Graph_ACHART_1A" localSheetId="5" hidden="1">'[20]입찰내역 발주처 양식'!#REF!</definedName>
    <definedName name="_2__123Graph_ACHART_1A" localSheetId="10" hidden="1">'[20]입찰내역 발주처 양식'!#REF!</definedName>
    <definedName name="_2__123Graph_ACHART_1A" localSheetId="13" hidden="1">'[20]입찰내역 발주처 양식'!#REF!</definedName>
    <definedName name="_2__123Graph_ACHART_1A" localSheetId="12" hidden="1">'[20]입찰내역 발주처 양식'!#REF!</definedName>
    <definedName name="_2__123Graph_ACHART_1A" hidden="1">#REF!</definedName>
    <definedName name="_2__123Graph_ACHART_2" hidden="1">#REF!</definedName>
    <definedName name="_2__123Graph_ACONTRAC._OIL" localSheetId="15" hidden="1">'[9]Cashflow Analysis'!#REF!</definedName>
    <definedName name="_2__123Graph_ACONTRAC._OIL" localSheetId="1" hidden="1">'[9]Cashflow Analysis'!#REF!</definedName>
    <definedName name="_2__123Graph_ACONTRAC._OIL" localSheetId="2" hidden="1">'[9]Cashflow Analysis'!#REF!</definedName>
    <definedName name="_2__123Graph_ACONTRAC._OIL" localSheetId="4" hidden="1">'[9]Cashflow Analysis'!#REF!</definedName>
    <definedName name="_2__123Graph_ACONTRAC._OIL" localSheetId="23" hidden="1">'[9]Cashflow Analysis'!#REF!</definedName>
    <definedName name="_2__123Graph_ACONTRAC._OIL" localSheetId="14" hidden="1">'[9]Cashflow Analysis'!#REF!</definedName>
    <definedName name="_2__123Graph_ACONTRAC._OIL" localSheetId="9" hidden="1">'[9]Cashflow Analysis'!#REF!</definedName>
    <definedName name="_2__123Graph_ACONTRAC._OIL" localSheetId="8" hidden="1">'[9]Cashflow Analysis'!#REF!</definedName>
    <definedName name="_2__123Graph_ACONTRAC._OIL" localSheetId="3" hidden="1">'[9]Cashflow Analysis'!#REF!</definedName>
    <definedName name="_2__123Graph_ACONTRAC._OIL" localSheetId="11" hidden="1">'[9]Cashflow Analysis'!#REF!</definedName>
    <definedName name="_2__123Graph_ACONTRAC._OIL" localSheetId="6" hidden="1">'[9]Cashflow Analysis'!#REF!</definedName>
    <definedName name="_2__123Graph_ACONTRAC._OIL" localSheetId="7" hidden="1">'[9]Cashflow Analysis'!#REF!</definedName>
    <definedName name="_2__123Graph_ACONTRAC._OIL" localSheetId="5" hidden="1">'[9]Cashflow Analysis'!#REF!</definedName>
    <definedName name="_2__123Graph_ACONTRAC._OIL" localSheetId="10" hidden="1">'[9]Cashflow Analysis'!#REF!</definedName>
    <definedName name="_2__123Graph_ACONTRAC._OIL" localSheetId="13" hidden="1">'[9]Cashflow Analysis'!#REF!</definedName>
    <definedName name="_2__123Graph_ACONTRAC._OIL" localSheetId="12" hidden="1">'[9]Cashflow Analysis'!#REF!</definedName>
    <definedName name="_2__123Graph_ACONTRAC._OIL" hidden="1">#REF!</definedName>
    <definedName name="_2__123Graph_BCHART_2" localSheetId="15" hidden="1">[12]Spread!#REF!</definedName>
    <definedName name="_2__123Graph_BCHART_2" localSheetId="1" hidden="1">[12]Spread!#REF!</definedName>
    <definedName name="_2__123Graph_BCHART_2" localSheetId="2" hidden="1">[12]Spread!#REF!</definedName>
    <definedName name="_2__123Graph_BCHART_2" localSheetId="4" hidden="1">[12]Spread!#REF!</definedName>
    <definedName name="_2__123Graph_BCHART_2" localSheetId="23" hidden="1">[12]Spread!#REF!</definedName>
    <definedName name="_2__123Graph_BCHART_2" localSheetId="14" hidden="1">[12]Spread!#REF!</definedName>
    <definedName name="_2__123Graph_BCHART_2" localSheetId="9" hidden="1">[12]Spread!#REF!</definedName>
    <definedName name="_2__123Graph_BCHART_2" localSheetId="8" hidden="1">[12]Spread!#REF!</definedName>
    <definedName name="_2__123Graph_BCHART_2" localSheetId="3" hidden="1">[12]Spread!#REF!</definedName>
    <definedName name="_2__123Graph_BCHART_2" localSheetId="11" hidden="1">[12]Spread!#REF!</definedName>
    <definedName name="_2__123Graph_BCHART_2" localSheetId="6" hidden="1">[12]Spread!#REF!</definedName>
    <definedName name="_2__123Graph_BCHART_2" localSheetId="7" hidden="1">[12]Spread!#REF!</definedName>
    <definedName name="_2__123Graph_BCHART_2" localSheetId="5" hidden="1">[12]Spread!#REF!</definedName>
    <definedName name="_2__123Graph_BCHART_2" localSheetId="10" hidden="1">[12]Spread!#REF!</definedName>
    <definedName name="_2__123Graph_BCHART_2" localSheetId="13" hidden="1">[12]Spread!#REF!</definedName>
    <definedName name="_2__123Graph_BCHART_2" localSheetId="12" hidden="1">[12]Spread!#REF!</definedName>
    <definedName name="_2__123Graph_BCHART_2" hidden="1">#REF!</definedName>
    <definedName name="_2_0_0_F" localSheetId="15" hidden="1">[14]대비표!#REF!</definedName>
    <definedName name="_2_0_0_F" localSheetId="1" hidden="1">[14]대비표!#REF!</definedName>
    <definedName name="_2_0_0_F" localSheetId="2" hidden="1">[14]대비표!#REF!</definedName>
    <definedName name="_2_0_0_F" localSheetId="4" hidden="1">[14]대비표!#REF!</definedName>
    <definedName name="_2_0_0_F" localSheetId="23" hidden="1">[14]대비표!#REF!</definedName>
    <definedName name="_2_0_0_F" localSheetId="14" hidden="1">[14]대비표!#REF!</definedName>
    <definedName name="_2_0_0_F" localSheetId="9" hidden="1">[14]대비표!#REF!</definedName>
    <definedName name="_2_0_0_F" localSheetId="8" hidden="1">[14]대비표!#REF!</definedName>
    <definedName name="_2_0_0_F" localSheetId="3" hidden="1">[14]대비표!#REF!</definedName>
    <definedName name="_2_0_0_F" localSheetId="11" hidden="1">[14]대비표!#REF!</definedName>
    <definedName name="_2_0_0_F" localSheetId="6" hidden="1">[14]대비표!#REF!</definedName>
    <definedName name="_2_0_0_F" localSheetId="7" hidden="1">[14]대비표!#REF!</definedName>
    <definedName name="_2_0_0_F" localSheetId="5" hidden="1">[14]대비표!#REF!</definedName>
    <definedName name="_2_0_0_F" localSheetId="10" hidden="1">[14]대비표!#REF!</definedName>
    <definedName name="_2_0_0_F" localSheetId="13" hidden="1">[14]대비표!#REF!</definedName>
    <definedName name="_2_0_0_F" localSheetId="12" hidden="1">[14]대비표!#REF!</definedName>
    <definedName name="_2_0_0_F" hidden="1">#REF!</definedName>
    <definedName name="_20__123Graph_LBL_AMOB_02" hidden="1">#REF!</definedName>
    <definedName name="_21__123Graph_LBL_BMOB_01" hidden="1">#REF!</definedName>
    <definedName name="_22">#N/A</definedName>
    <definedName name="_22__123Graph_LBL_BMOB_02" hidden="1">#REF!</definedName>
    <definedName name="_23__123Graph_LBL_CMOB_01" hidden="1">#REF!</definedName>
    <definedName name="_23_0_0_F" localSheetId="15" hidden="1">[14]대비표!#REF!</definedName>
    <definedName name="_23_0_0_F" localSheetId="1" hidden="1">[14]대비표!#REF!</definedName>
    <definedName name="_23_0_0_F" localSheetId="2" hidden="1">[14]대비표!#REF!</definedName>
    <definedName name="_23_0_0_F" localSheetId="4" hidden="1">[14]대비표!#REF!</definedName>
    <definedName name="_23_0_0_F" localSheetId="23" hidden="1">[14]대비표!#REF!</definedName>
    <definedName name="_23_0_0_F" localSheetId="14" hidden="1">[14]대비표!#REF!</definedName>
    <definedName name="_23_0_0_F" localSheetId="9" hidden="1">[14]대비표!#REF!</definedName>
    <definedName name="_23_0_0_F" localSheetId="8" hidden="1">[14]대비표!#REF!</definedName>
    <definedName name="_23_0_0_F" localSheetId="3" hidden="1">[14]대비표!#REF!</definedName>
    <definedName name="_23_0_0_F" localSheetId="11" hidden="1">[14]대비표!#REF!</definedName>
    <definedName name="_23_0_0_F" localSheetId="6" hidden="1">[14]대비표!#REF!</definedName>
    <definedName name="_23_0_0_F" localSheetId="7" hidden="1">[14]대비표!#REF!</definedName>
    <definedName name="_23_0_0_F" localSheetId="5" hidden="1">[14]대비표!#REF!</definedName>
    <definedName name="_23_0_0_F" localSheetId="10" hidden="1">[14]대비표!#REF!</definedName>
    <definedName name="_23_0_0_F" localSheetId="13" hidden="1">[14]대비표!#REF!</definedName>
    <definedName name="_23_0_0_F" localSheetId="12" hidden="1">[14]대비표!#REF!</definedName>
    <definedName name="_23_0_0_F" hidden="1">#REF!</definedName>
    <definedName name="_2354"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4__123Graph_LBL_CMOB_02" hidden="1">#REF!</definedName>
    <definedName name="_24_0_0_F" localSheetId="15" hidden="1">[14]대비표!#REF!</definedName>
    <definedName name="_24_0_0_F" localSheetId="1" hidden="1">[14]대비표!#REF!</definedName>
    <definedName name="_24_0_0_F" localSheetId="2" hidden="1">[14]대비표!#REF!</definedName>
    <definedName name="_24_0_0_F" localSheetId="4" hidden="1">[14]대비표!#REF!</definedName>
    <definedName name="_24_0_0_F" localSheetId="23" hidden="1">[14]대비표!#REF!</definedName>
    <definedName name="_24_0_0_F" localSheetId="14" hidden="1">[14]대비표!#REF!</definedName>
    <definedName name="_24_0_0_F" localSheetId="9" hidden="1">[14]대비표!#REF!</definedName>
    <definedName name="_24_0_0_F" localSheetId="8" hidden="1">[14]대비표!#REF!</definedName>
    <definedName name="_24_0_0_F" localSheetId="3" hidden="1">[14]대비표!#REF!</definedName>
    <definedName name="_24_0_0_F" localSheetId="11" hidden="1">[14]대비표!#REF!</definedName>
    <definedName name="_24_0_0_F" localSheetId="6" hidden="1">[14]대비표!#REF!</definedName>
    <definedName name="_24_0_0_F" localSheetId="7" hidden="1">[14]대비표!#REF!</definedName>
    <definedName name="_24_0_0_F" localSheetId="5" hidden="1">[14]대비표!#REF!</definedName>
    <definedName name="_24_0_0_F" localSheetId="10" hidden="1">[14]대비표!#REF!</definedName>
    <definedName name="_24_0_0_F" localSheetId="13" hidden="1">[14]대비표!#REF!</definedName>
    <definedName name="_24_0_0_F" localSheetId="12" hidden="1">[14]대비표!#REF!</definedName>
    <definedName name="_24_0_0_F" hidden="1">#REF!</definedName>
    <definedName name="_24n2_" localSheetId="22" hidden="1">{#N/A,#N/A,FALSE,"HO Sum";#N/A,#N/A,FALSE,"HO Rates";#N/A,#N/A,FALSE,"Co Sum";#N/A,#N/A,FALSE,"Clients Office";#N/A,#N/A,FALSE,"Field Sum";#N/A,#N/A,FALSE,"Field Rates"}</definedName>
    <definedName name="_24n2_" hidden="1">{#N/A,#N/A,FALSE,"HO Sum";#N/A,#N/A,FALSE,"HO Rates";#N/A,#N/A,FALSE,"Co Sum";#N/A,#N/A,FALSE,"Clients Office";#N/A,#N/A,FALSE,"Field Sum";#N/A,#N/A,FALSE,"Field Rates"}</definedName>
    <definedName name="_25__123Graph_ECHART_2" localSheetId="15" hidden="1">[12]Spread!#REF!</definedName>
    <definedName name="_25__123Graph_ECHART_2" localSheetId="1" hidden="1">[12]Spread!#REF!</definedName>
    <definedName name="_25__123Graph_ECHART_2" localSheetId="2" hidden="1">[12]Spread!#REF!</definedName>
    <definedName name="_25__123Graph_ECHART_2" localSheetId="4" hidden="1">[12]Spread!#REF!</definedName>
    <definedName name="_25__123Graph_ECHART_2" localSheetId="23" hidden="1">[12]Spread!#REF!</definedName>
    <definedName name="_25__123Graph_ECHART_2" localSheetId="14" hidden="1">[12]Spread!#REF!</definedName>
    <definedName name="_25__123Graph_ECHART_2" localSheetId="9" hidden="1">[12]Spread!#REF!</definedName>
    <definedName name="_25__123Graph_ECHART_2" localSheetId="8" hidden="1">[12]Spread!#REF!</definedName>
    <definedName name="_25__123Graph_ECHART_2" localSheetId="3" hidden="1">[12]Spread!#REF!</definedName>
    <definedName name="_25__123Graph_ECHART_2" localSheetId="11" hidden="1">[12]Spread!#REF!</definedName>
    <definedName name="_25__123Graph_ECHART_2" localSheetId="6" hidden="1">[12]Spread!#REF!</definedName>
    <definedName name="_25__123Graph_ECHART_2" localSheetId="7" hidden="1">[12]Spread!#REF!</definedName>
    <definedName name="_25__123Graph_ECHART_2" localSheetId="5" hidden="1">[12]Spread!#REF!</definedName>
    <definedName name="_25__123Graph_ECHART_2" localSheetId="10" hidden="1">[12]Spread!#REF!</definedName>
    <definedName name="_25__123Graph_ECHART_2" localSheetId="13" hidden="1">[12]Spread!#REF!</definedName>
    <definedName name="_25__123Graph_ECHART_2" localSheetId="12" hidden="1">[12]Spread!#REF!</definedName>
    <definedName name="_25__123Graph_ECHART_2" hidden="1">#REF!</definedName>
    <definedName name="_25__123Graph_LBL_DMOB_01" hidden="1">#REF!</definedName>
    <definedName name="_26__123Graph_LBL_DMOB_02" hidden="1">#REF!</definedName>
    <definedName name="_27__123Graph_LBL_EMOB_02" hidden="1">#REF!</definedName>
    <definedName name="_28__123Graph_LBL_FMOB_02" hidden="1">#REF!</definedName>
    <definedName name="_29__123Graph_XChart_1A" hidden="1">#REF!</definedName>
    <definedName name="_2a" hidden="1">#REF!</definedName>
    <definedName name="_3">#REF!</definedName>
    <definedName name="_3__123Graph_ACHART_1" hidden="1">#REF!</definedName>
    <definedName name="_3__123Graph_ACHART_2" hidden="1">#REF!</definedName>
    <definedName name="_3__123Graph_ACHART_3" localSheetId="15" hidden="1">[16]Productivity!$H$16:$AC$16</definedName>
    <definedName name="_3__123Graph_ACHART_3" localSheetId="1" hidden="1">[16]Productivity!$H$16:$AC$16</definedName>
    <definedName name="_3__123Graph_ACHART_3" localSheetId="2" hidden="1">[16]Productivity!$H$16:$AC$16</definedName>
    <definedName name="_3__123Graph_ACHART_3" localSheetId="4" hidden="1">[16]Productivity!$H$16:$AC$16</definedName>
    <definedName name="_3__123Graph_ACHART_3" localSheetId="23" hidden="1">[16]Productivity!$H$16:$AC$16</definedName>
    <definedName name="_3__123Graph_ACHART_3" localSheetId="14" hidden="1">[16]Productivity!$H$16:$AC$16</definedName>
    <definedName name="_3__123Graph_ACHART_3" localSheetId="9" hidden="1">[16]Productivity!$H$16:$AC$16</definedName>
    <definedName name="_3__123Graph_ACHART_3" localSheetId="8" hidden="1">[16]Productivity!$H$16:$AC$16</definedName>
    <definedName name="_3__123Graph_ACHART_3" localSheetId="3" hidden="1">[16]Productivity!$H$16:$AC$16</definedName>
    <definedName name="_3__123Graph_ACHART_3" localSheetId="11" hidden="1">[16]Productivity!$H$16:$AC$16</definedName>
    <definedName name="_3__123Graph_ACHART_3" localSheetId="6" hidden="1">[16]Productivity!$H$16:$AC$16</definedName>
    <definedName name="_3__123Graph_ACHART_3" localSheetId="7" hidden="1">[16]Productivity!$H$16:$AC$16</definedName>
    <definedName name="_3__123Graph_ACHART_3" localSheetId="5" hidden="1">[16]Productivity!$H$16:$AC$16</definedName>
    <definedName name="_3__123Graph_ACHART_3" localSheetId="10" hidden="1">[16]Productivity!$H$16:$AC$16</definedName>
    <definedName name="_3__123Graph_ACHART_3" localSheetId="13" hidden="1">[16]Productivity!$H$16:$AC$16</definedName>
    <definedName name="_3__123Graph_ACHART_3" localSheetId="12" hidden="1">[16]Productivity!$H$16:$AC$16</definedName>
    <definedName name="_3__123Graph_ACHART_3" hidden="1">#REF!</definedName>
    <definedName name="_3__123Graph_ACONTRAC._OIL" localSheetId="15" hidden="1">'[9]Cashflow Analysis'!#REF!</definedName>
    <definedName name="_3__123Graph_ACONTRAC._OIL" localSheetId="1" hidden="1">'[9]Cashflow Analysis'!#REF!</definedName>
    <definedName name="_3__123Graph_ACONTRAC._OIL" localSheetId="2" hidden="1">'[9]Cashflow Analysis'!#REF!</definedName>
    <definedName name="_3__123Graph_ACONTRAC._OIL" localSheetId="4" hidden="1">'[9]Cashflow Analysis'!#REF!</definedName>
    <definedName name="_3__123Graph_ACONTRAC._OIL" localSheetId="23" hidden="1">'[9]Cashflow Analysis'!#REF!</definedName>
    <definedName name="_3__123Graph_ACONTRAC._OIL" localSheetId="14" hidden="1">'[9]Cashflow Analysis'!#REF!</definedName>
    <definedName name="_3__123Graph_ACONTRAC._OIL" localSheetId="9" hidden="1">'[9]Cashflow Analysis'!#REF!</definedName>
    <definedName name="_3__123Graph_ACONTRAC._OIL" localSheetId="8" hidden="1">'[9]Cashflow Analysis'!#REF!</definedName>
    <definedName name="_3__123Graph_ACONTRAC._OIL" localSheetId="3" hidden="1">'[9]Cashflow Analysis'!#REF!</definedName>
    <definedName name="_3__123Graph_ACONTRAC._OIL" localSheetId="11" hidden="1">'[9]Cashflow Analysis'!#REF!</definedName>
    <definedName name="_3__123Graph_ACONTRAC._OIL" localSheetId="6" hidden="1">'[9]Cashflow Analysis'!#REF!</definedName>
    <definedName name="_3__123Graph_ACONTRAC._OIL" localSheetId="7" hidden="1">'[9]Cashflow Analysis'!#REF!</definedName>
    <definedName name="_3__123Graph_ACONTRAC._OIL" localSheetId="5" hidden="1">'[9]Cashflow Analysis'!#REF!</definedName>
    <definedName name="_3__123Graph_ACONTRAC._OIL" localSheetId="10" hidden="1">'[9]Cashflow Analysis'!#REF!</definedName>
    <definedName name="_3__123Graph_ACONTRAC._OIL" localSheetId="13" hidden="1">'[9]Cashflow Analysis'!#REF!</definedName>
    <definedName name="_3__123Graph_ACONTRAC._OIL" localSheetId="12" hidden="1">'[9]Cashflow Analysis'!#REF!</definedName>
    <definedName name="_3__123Graph_ACONTRAC._OIL" hidden="1">#REF!</definedName>
    <definedName name="_3__123Graph_BCHART_2" hidden="1">#REF!</definedName>
    <definedName name="_3__123Graph_CCHART_2" localSheetId="15" hidden="1">[12]Spread!#REF!</definedName>
    <definedName name="_3__123Graph_CCHART_2" localSheetId="1" hidden="1">[12]Spread!#REF!</definedName>
    <definedName name="_3__123Graph_CCHART_2" localSheetId="2" hidden="1">[12]Spread!#REF!</definedName>
    <definedName name="_3__123Graph_CCHART_2" localSheetId="4" hidden="1">[12]Spread!#REF!</definedName>
    <definedName name="_3__123Graph_CCHART_2" localSheetId="23" hidden="1">[12]Spread!#REF!</definedName>
    <definedName name="_3__123Graph_CCHART_2" localSheetId="14" hidden="1">[12]Spread!#REF!</definedName>
    <definedName name="_3__123Graph_CCHART_2" localSheetId="9" hidden="1">[12]Spread!#REF!</definedName>
    <definedName name="_3__123Graph_CCHART_2" localSheetId="8" hidden="1">[12]Spread!#REF!</definedName>
    <definedName name="_3__123Graph_CCHART_2" localSheetId="3" hidden="1">[12]Spread!#REF!</definedName>
    <definedName name="_3__123Graph_CCHART_2" localSheetId="11" hidden="1">[12]Spread!#REF!</definedName>
    <definedName name="_3__123Graph_CCHART_2" localSheetId="6" hidden="1">[12]Spread!#REF!</definedName>
    <definedName name="_3__123Graph_CCHART_2" localSheetId="7" hidden="1">[12]Spread!#REF!</definedName>
    <definedName name="_3__123Graph_CCHART_2" localSheetId="5" hidden="1">[12]Spread!#REF!</definedName>
    <definedName name="_3__123Graph_CCHART_2" localSheetId="10" hidden="1">[12]Spread!#REF!</definedName>
    <definedName name="_3__123Graph_CCHART_2" localSheetId="13" hidden="1">[12]Spread!#REF!</definedName>
    <definedName name="_3__123Graph_CCHART_2" localSheetId="12" hidden="1">[12]Spread!#REF!</definedName>
    <definedName name="_3__123Graph_CCHART_2" hidden="1">#REF!</definedName>
    <definedName name="_30__123Graph_XMOB_01" hidden="1">#REF!</definedName>
    <definedName name="_31__123Graph_FCHART_2" localSheetId="15" hidden="1">[12]Spread!#REF!</definedName>
    <definedName name="_31__123Graph_FCHART_2" localSheetId="1" hidden="1">[12]Spread!#REF!</definedName>
    <definedName name="_31__123Graph_FCHART_2" localSheetId="2" hidden="1">[12]Spread!#REF!</definedName>
    <definedName name="_31__123Graph_FCHART_2" localSheetId="4" hidden="1">[12]Spread!#REF!</definedName>
    <definedName name="_31__123Graph_FCHART_2" localSheetId="23" hidden="1">[12]Spread!#REF!</definedName>
    <definedName name="_31__123Graph_FCHART_2" localSheetId="14" hidden="1">[12]Spread!#REF!</definedName>
    <definedName name="_31__123Graph_FCHART_2" localSheetId="9" hidden="1">[12]Spread!#REF!</definedName>
    <definedName name="_31__123Graph_FCHART_2" localSheetId="8" hidden="1">[12]Spread!#REF!</definedName>
    <definedName name="_31__123Graph_FCHART_2" localSheetId="3" hidden="1">[12]Spread!#REF!</definedName>
    <definedName name="_31__123Graph_FCHART_2" localSheetId="11" hidden="1">[12]Spread!#REF!</definedName>
    <definedName name="_31__123Graph_FCHART_2" localSheetId="6" hidden="1">[12]Spread!#REF!</definedName>
    <definedName name="_31__123Graph_FCHART_2" localSheetId="7" hidden="1">[12]Spread!#REF!</definedName>
    <definedName name="_31__123Graph_FCHART_2" localSheetId="5" hidden="1">[12]Spread!#REF!</definedName>
    <definedName name="_31__123Graph_FCHART_2" localSheetId="10" hidden="1">[12]Spread!#REF!</definedName>
    <definedName name="_31__123Graph_FCHART_2" localSheetId="13" hidden="1">[12]Spread!#REF!</definedName>
    <definedName name="_31__123Graph_FCHART_2" localSheetId="12" hidden="1">[12]Spread!#REF!</definedName>
    <definedName name="_31__123Graph_FCHART_2" hidden="1">#REF!</definedName>
    <definedName name="_31__123Graph_XMOB_02" hidden="1">#REF!</definedName>
    <definedName name="_31n3_" localSheetId="22" hidden="1">{#N/A,#N/A,FALSE,"HO Rates";#N/A,#N/A,FALSE,"HO Sum"}</definedName>
    <definedName name="_31n3_" hidden="1">{#N/A,#N/A,FALSE,"HO Rates";#N/A,#N/A,FALSE,"HO Sum"}</definedName>
    <definedName name="_32__123Graph_XCHART_2" localSheetId="15" hidden="1">[12]Spread!$J$11:$BQ$11</definedName>
    <definedName name="_32__123Graph_XCHART_2" localSheetId="1" hidden="1">[12]Spread!$J$11:$BQ$11</definedName>
    <definedName name="_32__123Graph_XCHART_2" localSheetId="2" hidden="1">[12]Spread!$J$11:$BQ$11</definedName>
    <definedName name="_32__123Graph_XCHART_2" localSheetId="4" hidden="1">[12]Spread!$J$11:$BQ$11</definedName>
    <definedName name="_32__123Graph_XCHART_2" localSheetId="23" hidden="1">[12]Spread!$J$11:$BQ$11</definedName>
    <definedName name="_32__123Graph_XCHART_2" localSheetId="14" hidden="1">[12]Spread!$J$11:$BQ$11</definedName>
    <definedName name="_32__123Graph_XCHART_2" localSheetId="9" hidden="1">[12]Spread!$J$11:$BQ$11</definedName>
    <definedName name="_32__123Graph_XCHART_2" localSheetId="8" hidden="1">[12]Spread!$J$11:$BQ$11</definedName>
    <definedName name="_32__123Graph_XCHART_2" localSheetId="3" hidden="1">[12]Spread!$J$11:$BQ$11</definedName>
    <definedName name="_32__123Graph_XCHART_2" localSheetId="11" hidden="1">[12]Spread!$J$11:$BQ$11</definedName>
    <definedName name="_32__123Graph_XCHART_2" localSheetId="6" hidden="1">[12]Spread!$J$11:$BQ$11</definedName>
    <definedName name="_32__123Graph_XCHART_2" localSheetId="7" hidden="1">[12]Spread!$J$11:$BQ$11</definedName>
    <definedName name="_32__123Graph_XCHART_2" localSheetId="5" hidden="1">[12]Spread!$J$11:$BQ$11</definedName>
    <definedName name="_32__123Graph_XCHART_2" localSheetId="10" hidden="1">[12]Spread!$J$11:$BQ$11</definedName>
    <definedName name="_32__123Graph_XCHART_2" localSheetId="13" hidden="1">[12]Spread!$J$11:$BQ$11</definedName>
    <definedName name="_32__123Graph_XCHART_2" localSheetId="12" hidden="1">[12]Spread!$J$11:$BQ$11</definedName>
    <definedName name="_32__123Graph_XCHART_2" hidden="1">#REF!</definedName>
    <definedName name="_36_0_0_F" hidden="1">#REF!</definedName>
    <definedName name="_38n4_" localSheetId="22" hidden="1">{#N/A,#N/A,FALSE,"Clients Office";#N/A,#N/A,FALSE,"Co Sum"}</definedName>
    <definedName name="_38n4_" hidden="1">{#N/A,#N/A,FALSE,"Clients Office";#N/A,#N/A,FALSE,"Co Sum"}</definedName>
    <definedName name="_3EE1_" localSheetId="22" hidden="1">{#N/A,#N/A,FALSE,"단가표지"}</definedName>
    <definedName name="_3EE1_" hidden="1">{#N/A,#N/A,FALSE,"단가표지"}</definedName>
    <definedName name="_3F" hidden="1">#N/A</definedName>
    <definedName name="_4">#REF!</definedName>
    <definedName name="_4_" localSheetId="15" hidden="1">[17]DHEQSUPT!#REF!</definedName>
    <definedName name="_4_" localSheetId="1" hidden="1">[17]DHEQSUPT!#REF!</definedName>
    <definedName name="_4_" localSheetId="2" hidden="1">[17]DHEQSUPT!#REF!</definedName>
    <definedName name="_4_" localSheetId="4" hidden="1">[17]DHEQSUPT!#REF!</definedName>
    <definedName name="_4_" localSheetId="23" hidden="1">[17]DHEQSUPT!#REF!</definedName>
    <definedName name="_4_" localSheetId="14" hidden="1">[17]DHEQSUPT!#REF!</definedName>
    <definedName name="_4_" localSheetId="9" hidden="1">[17]DHEQSUPT!#REF!</definedName>
    <definedName name="_4_" localSheetId="8" hidden="1">[17]DHEQSUPT!#REF!</definedName>
    <definedName name="_4_" localSheetId="3" hidden="1">[17]DHEQSUPT!#REF!</definedName>
    <definedName name="_4_" localSheetId="11" hidden="1">[17]DHEQSUPT!#REF!</definedName>
    <definedName name="_4_" localSheetId="6" hidden="1">[17]DHEQSUPT!#REF!</definedName>
    <definedName name="_4_" localSheetId="7" hidden="1">[17]DHEQSUPT!#REF!</definedName>
    <definedName name="_4_" localSheetId="5" hidden="1">[17]DHEQSUPT!#REF!</definedName>
    <definedName name="_4_" localSheetId="10" hidden="1">[17]DHEQSUPT!#REF!</definedName>
    <definedName name="_4_" localSheetId="13" hidden="1">[17]DHEQSUPT!#REF!</definedName>
    <definedName name="_4_" localSheetId="12" hidden="1">[17]DHEQSUPT!#REF!</definedName>
    <definedName name="_4_" hidden="1">#REF!</definedName>
    <definedName name="_4__123Graph_ACHART_2" hidden="1">#REF!</definedName>
    <definedName name="_4__123Graph_ACHART_3" hidden="1">#REF!</definedName>
    <definedName name="_4__123Graph_ACHART_4" localSheetId="15" hidden="1">[16]Productivity!$G$26:$AA$26</definedName>
    <definedName name="_4__123Graph_ACHART_4" localSheetId="1" hidden="1">[16]Productivity!$G$26:$AA$26</definedName>
    <definedName name="_4__123Graph_ACHART_4" localSheetId="2" hidden="1">[16]Productivity!$G$26:$AA$26</definedName>
    <definedName name="_4__123Graph_ACHART_4" localSheetId="4" hidden="1">[16]Productivity!$G$26:$AA$26</definedName>
    <definedName name="_4__123Graph_ACHART_4" localSheetId="23" hidden="1">[16]Productivity!$G$26:$AA$26</definedName>
    <definedName name="_4__123Graph_ACHART_4" localSheetId="14" hidden="1">[16]Productivity!$G$26:$AA$26</definedName>
    <definedName name="_4__123Graph_ACHART_4" localSheetId="9" hidden="1">[16]Productivity!$G$26:$AA$26</definedName>
    <definedName name="_4__123Graph_ACHART_4" localSheetId="8" hidden="1">[16]Productivity!$G$26:$AA$26</definedName>
    <definedName name="_4__123Graph_ACHART_4" localSheetId="3" hidden="1">[16]Productivity!$G$26:$AA$26</definedName>
    <definedName name="_4__123Graph_ACHART_4" localSheetId="11" hidden="1">[16]Productivity!$G$26:$AA$26</definedName>
    <definedName name="_4__123Graph_ACHART_4" localSheetId="6" hidden="1">[16]Productivity!$G$26:$AA$26</definedName>
    <definedName name="_4__123Graph_ACHART_4" localSheetId="7" hidden="1">[16]Productivity!$G$26:$AA$26</definedName>
    <definedName name="_4__123Graph_ACHART_4" localSheetId="5" hidden="1">[16]Productivity!$G$26:$AA$26</definedName>
    <definedName name="_4__123Graph_ACHART_4" localSheetId="10" hidden="1">[16]Productivity!$G$26:$AA$26</definedName>
    <definedName name="_4__123Graph_ACHART_4" localSheetId="13" hidden="1">[16]Productivity!$G$26:$AA$26</definedName>
    <definedName name="_4__123Graph_ACHART_4" localSheetId="12" hidden="1">[16]Productivity!$G$26:$AA$26</definedName>
    <definedName name="_4__123Graph_ACHART_4" hidden="1">#REF!</definedName>
    <definedName name="_4__123Graph_BCHART_2" localSheetId="15" hidden="1">[21]Z!$T$180:$AH$180</definedName>
    <definedName name="_4__123Graph_BCHART_2" localSheetId="1" hidden="1">[21]Z!$T$180:$AH$180</definedName>
    <definedName name="_4__123Graph_BCHART_2" localSheetId="2" hidden="1">[21]Z!$T$180:$AH$180</definedName>
    <definedName name="_4__123Graph_BCHART_2" localSheetId="4" hidden="1">[21]Z!$T$180:$AH$180</definedName>
    <definedName name="_4__123Graph_BCHART_2" localSheetId="23" hidden="1">[21]Z!$T$180:$AH$180</definedName>
    <definedName name="_4__123Graph_BCHART_2" localSheetId="14" hidden="1">[21]Z!$T$180:$AH$180</definedName>
    <definedName name="_4__123Graph_BCHART_2" localSheetId="9" hidden="1">[21]Z!$T$180:$AH$180</definedName>
    <definedName name="_4__123Graph_BCHART_2" localSheetId="8" hidden="1">[21]Z!$T$180:$AH$180</definedName>
    <definedName name="_4__123Graph_BCHART_2" localSheetId="3" hidden="1">[21]Z!$T$180:$AH$180</definedName>
    <definedName name="_4__123Graph_BCHART_2" localSheetId="11" hidden="1">[21]Z!$T$180:$AH$180</definedName>
    <definedName name="_4__123Graph_BCHART_2" localSheetId="6" hidden="1">[21]Z!$T$180:$AH$180</definedName>
    <definedName name="_4__123Graph_BCHART_2" localSheetId="7" hidden="1">[21]Z!$T$180:$AH$180</definedName>
    <definedName name="_4__123Graph_BCHART_2" localSheetId="5" hidden="1">[21]Z!$T$180:$AH$180</definedName>
    <definedName name="_4__123Graph_BCHART_2" localSheetId="10" hidden="1">[21]Z!$T$180:$AH$180</definedName>
    <definedName name="_4__123Graph_BCHART_2" localSheetId="13" hidden="1">[21]Z!$T$180:$AH$180</definedName>
    <definedName name="_4__123Graph_BCHART_2" localSheetId="12" hidden="1">[21]Z!$T$180:$AH$180</definedName>
    <definedName name="_4__123Graph_BCHART_2" hidden="1">#REF!</definedName>
    <definedName name="_4__123Graph_BCONTRAC._OIL" localSheetId="15" hidden="1">'[9]Cashflow Analysis'!#REF!</definedName>
    <definedName name="_4__123Graph_BCONTRAC._OIL" localSheetId="1" hidden="1">'[9]Cashflow Analysis'!#REF!</definedName>
    <definedName name="_4__123Graph_BCONTRAC._OIL" localSheetId="2" hidden="1">'[9]Cashflow Analysis'!#REF!</definedName>
    <definedName name="_4__123Graph_BCONTRAC._OIL" localSheetId="4" hidden="1">'[9]Cashflow Analysis'!#REF!</definedName>
    <definedName name="_4__123Graph_BCONTRAC._OIL" localSheetId="23" hidden="1">'[9]Cashflow Analysis'!#REF!</definedName>
    <definedName name="_4__123Graph_BCONTRAC._OIL" localSheetId="14" hidden="1">'[9]Cashflow Analysis'!#REF!</definedName>
    <definedName name="_4__123Graph_BCONTRAC._OIL" localSheetId="9" hidden="1">'[9]Cashflow Analysis'!#REF!</definedName>
    <definedName name="_4__123Graph_BCONTRAC._OIL" localSheetId="8" hidden="1">'[9]Cashflow Analysis'!#REF!</definedName>
    <definedName name="_4__123Graph_BCONTRAC._OIL" localSheetId="3" hidden="1">'[9]Cashflow Analysis'!#REF!</definedName>
    <definedName name="_4__123Graph_BCONTRAC._OIL" localSheetId="11" hidden="1">'[9]Cashflow Analysis'!#REF!</definedName>
    <definedName name="_4__123Graph_BCONTRAC._OIL" localSheetId="6" hidden="1">'[9]Cashflow Analysis'!#REF!</definedName>
    <definedName name="_4__123Graph_BCONTRAC._OIL" localSheetId="7" hidden="1">'[9]Cashflow Analysis'!#REF!</definedName>
    <definedName name="_4__123Graph_BCONTRAC._OIL" localSheetId="5" hidden="1">'[9]Cashflow Analysis'!#REF!</definedName>
    <definedName name="_4__123Graph_BCONTRAC._OIL" localSheetId="10" hidden="1">'[9]Cashflow Analysis'!#REF!</definedName>
    <definedName name="_4__123Graph_BCONTRAC._OIL" localSheetId="13" hidden="1">'[9]Cashflow Analysis'!#REF!</definedName>
    <definedName name="_4__123Graph_BCONTRAC._OIL" localSheetId="12" hidden="1">'[9]Cashflow Analysis'!#REF!</definedName>
    <definedName name="_4__123Graph_BCONTRAC._OIL" hidden="1">#REF!</definedName>
    <definedName name="_4__123Graph_CCHART_1" hidden="1">#REF!</definedName>
    <definedName name="_4__123Graph_DCHART_2" localSheetId="15" hidden="1">[12]Spread!#REF!</definedName>
    <definedName name="_4__123Graph_DCHART_2" localSheetId="1" hidden="1">[12]Spread!#REF!</definedName>
    <definedName name="_4__123Graph_DCHART_2" localSheetId="2" hidden="1">[12]Spread!#REF!</definedName>
    <definedName name="_4__123Graph_DCHART_2" localSheetId="4" hidden="1">[12]Spread!#REF!</definedName>
    <definedName name="_4__123Graph_DCHART_2" localSheetId="23" hidden="1">[12]Spread!#REF!</definedName>
    <definedName name="_4__123Graph_DCHART_2" localSheetId="14" hidden="1">[12]Spread!#REF!</definedName>
    <definedName name="_4__123Graph_DCHART_2" localSheetId="9" hidden="1">[12]Spread!#REF!</definedName>
    <definedName name="_4__123Graph_DCHART_2" localSheetId="8" hidden="1">[12]Spread!#REF!</definedName>
    <definedName name="_4__123Graph_DCHART_2" localSheetId="3" hidden="1">[12]Spread!#REF!</definedName>
    <definedName name="_4__123Graph_DCHART_2" localSheetId="11" hidden="1">[12]Spread!#REF!</definedName>
    <definedName name="_4__123Graph_DCHART_2" localSheetId="6" hidden="1">[12]Spread!#REF!</definedName>
    <definedName name="_4__123Graph_DCHART_2" localSheetId="7" hidden="1">[12]Spread!#REF!</definedName>
    <definedName name="_4__123Graph_DCHART_2" localSheetId="5" hidden="1">[12]Spread!#REF!</definedName>
    <definedName name="_4__123Graph_DCHART_2" localSheetId="10" hidden="1">[12]Spread!#REF!</definedName>
    <definedName name="_4__123Graph_DCHART_2" localSheetId="13" hidden="1">[12]Spread!#REF!</definedName>
    <definedName name="_4__123Graph_DCHART_2" localSheetId="12" hidden="1">[12]Spread!#REF!</definedName>
    <definedName name="_4__123Graph_DCHART_2" hidden="1">#REF!</definedName>
    <definedName name="_4__123Graph_XCHART_1A" localSheetId="15" hidden="1">'[20]입찰내역 발주처 양식'!#REF!</definedName>
    <definedName name="_4__123Graph_XCHART_1A" localSheetId="1" hidden="1">'[20]입찰내역 발주처 양식'!#REF!</definedName>
    <definedName name="_4__123Graph_XCHART_1A" localSheetId="2" hidden="1">'[20]입찰내역 발주처 양식'!#REF!</definedName>
    <definedName name="_4__123Graph_XCHART_1A" localSheetId="4" hidden="1">'[20]입찰내역 발주처 양식'!#REF!</definedName>
    <definedName name="_4__123Graph_XCHART_1A" localSheetId="23" hidden="1">'[20]입찰내역 발주처 양식'!#REF!</definedName>
    <definedName name="_4__123Graph_XCHART_1A" localSheetId="14" hidden="1">'[20]입찰내역 발주처 양식'!#REF!</definedName>
    <definedName name="_4__123Graph_XCHART_1A" localSheetId="9" hidden="1">'[20]입찰내역 발주처 양식'!#REF!</definedName>
    <definedName name="_4__123Graph_XCHART_1A" localSheetId="8" hidden="1">'[20]입찰내역 발주처 양식'!#REF!</definedName>
    <definedName name="_4__123Graph_XCHART_1A" localSheetId="3" hidden="1">'[20]입찰내역 발주처 양식'!#REF!</definedName>
    <definedName name="_4__123Graph_XCHART_1A" localSheetId="11" hidden="1">'[20]입찰내역 발주처 양식'!#REF!</definedName>
    <definedName name="_4__123Graph_XCHART_1A" localSheetId="6" hidden="1">'[20]입찰내역 발주처 양식'!#REF!</definedName>
    <definedName name="_4__123Graph_XCHART_1A" localSheetId="7" hidden="1">'[20]입찰내역 발주처 양식'!#REF!</definedName>
    <definedName name="_4__123Graph_XCHART_1A" localSheetId="5" hidden="1">'[20]입찰내역 발주처 양식'!#REF!</definedName>
    <definedName name="_4__123Graph_XCHART_1A" localSheetId="10" hidden="1">'[20]입찰내역 발주처 양식'!#REF!</definedName>
    <definedName name="_4__123Graph_XCHART_1A" localSheetId="13" hidden="1">'[20]입찰내역 발주처 양식'!#REF!</definedName>
    <definedName name="_4__123Graph_XCHART_1A" localSheetId="12" hidden="1">'[20]입찰내역 발주처 양식'!#REF!</definedName>
    <definedName name="_4__123Graph_XCHART_1A" hidden="1">#REF!</definedName>
    <definedName name="_4_0_0_F" hidden="1">#N/A</definedName>
    <definedName name="_41aa1_" localSheetId="22" hidden="1">{#N/A,#N/A,FALSE,"CCTV"}</definedName>
    <definedName name="_41aa1_" hidden="1">{#N/A,#N/A,FALSE,"CCTV"}</definedName>
    <definedName name="_42BD105_" localSheetId="22"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42BD105_"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45n5_" localSheetId="22" hidden="1">{#N/A,#N/A,FALSE,"Clients Office";#N/A,#N/A,FALSE,"Co Sum"}</definedName>
    <definedName name="_45n5_" hidden="1">{#N/A,#N/A,FALSE,"Clients Office";#N/A,#N/A,FALSE,"Co Sum"}</definedName>
    <definedName name="_4aa1_" localSheetId="22" hidden="1">{#N/A,#N/A,FALSE,"CCTV"}</definedName>
    <definedName name="_4aa1_" hidden="1">{#N/A,#N/A,FALSE,"CCTV"}</definedName>
    <definedName name="_4F3_">#REF!</definedName>
    <definedName name="_4S3_" localSheetId="22" hidden="1">{#N/A,#N/A,FALSE,"포장2"}</definedName>
    <definedName name="_4S3_" hidden="1">{#N/A,#N/A,FALSE,"포장2"}</definedName>
    <definedName name="_5" localSheetId="1">[22]당초!#REF!</definedName>
    <definedName name="_5" localSheetId="2">[22]당초!#REF!</definedName>
    <definedName name="_5" localSheetId="4">[22]당초!#REF!</definedName>
    <definedName name="_5" localSheetId="23">[22]당초!#REF!</definedName>
    <definedName name="_5" localSheetId="14">[22]당초!#REF!</definedName>
    <definedName name="_5" localSheetId="9">[22]당초!#REF!</definedName>
    <definedName name="_5" localSheetId="8">[22]당초!#REF!</definedName>
    <definedName name="_5" localSheetId="3">[22]당초!#REF!</definedName>
    <definedName name="_5" localSheetId="11">[22]당초!#REF!</definedName>
    <definedName name="_5" localSheetId="6">[22]당초!#REF!</definedName>
    <definedName name="_5" localSheetId="7">[22]당초!#REF!</definedName>
    <definedName name="_5" localSheetId="5">[22]당초!#REF!</definedName>
    <definedName name="_5" localSheetId="10">[22]당초!#REF!</definedName>
    <definedName name="_5" localSheetId="13">[22]당초!#REF!</definedName>
    <definedName name="_5" localSheetId="12">[22]당초!#REF!</definedName>
    <definedName name="_5" hidden="1">#REF!</definedName>
    <definedName name="_5__123Graph_ACHART_2" hidden="1">#REF!</definedName>
    <definedName name="_5__123Graph_ACHART_4" hidden="1">#REF!</definedName>
    <definedName name="_5__123Graph_BCHART_1" localSheetId="15" hidden="1">[16]Productivity!$H$5:$AB$5</definedName>
    <definedName name="_5__123Graph_BCHART_1" localSheetId="1" hidden="1">[16]Productivity!$H$5:$AB$5</definedName>
    <definedName name="_5__123Graph_BCHART_1" localSheetId="2" hidden="1">[16]Productivity!$H$5:$AB$5</definedName>
    <definedName name="_5__123Graph_BCHART_1" localSheetId="4" hidden="1">[16]Productivity!$H$5:$AB$5</definedName>
    <definedName name="_5__123Graph_BCHART_1" localSheetId="23" hidden="1">[16]Productivity!$H$5:$AB$5</definedName>
    <definedName name="_5__123Graph_BCHART_1" localSheetId="14" hidden="1">[16]Productivity!$H$5:$AB$5</definedName>
    <definedName name="_5__123Graph_BCHART_1" localSheetId="9" hidden="1">[16]Productivity!$H$5:$AB$5</definedName>
    <definedName name="_5__123Graph_BCHART_1" localSheetId="8" hidden="1">[16]Productivity!$H$5:$AB$5</definedName>
    <definedName name="_5__123Graph_BCHART_1" localSheetId="3" hidden="1">[16]Productivity!$H$5:$AB$5</definedName>
    <definedName name="_5__123Graph_BCHART_1" localSheetId="11" hidden="1">[16]Productivity!$H$5:$AB$5</definedName>
    <definedName name="_5__123Graph_BCHART_1" localSheetId="6" hidden="1">[16]Productivity!$H$5:$AB$5</definedName>
    <definedName name="_5__123Graph_BCHART_1" localSheetId="7" hidden="1">[16]Productivity!$H$5:$AB$5</definedName>
    <definedName name="_5__123Graph_BCHART_1" localSheetId="5" hidden="1">[16]Productivity!$H$5:$AB$5</definedName>
    <definedName name="_5__123Graph_BCHART_1" localSheetId="10" hidden="1">[16]Productivity!$H$5:$AB$5</definedName>
    <definedName name="_5__123Graph_BCHART_1" localSheetId="13" hidden="1">[16]Productivity!$H$5:$AB$5</definedName>
    <definedName name="_5__123Graph_BCHART_1" localSheetId="12" hidden="1">[16]Productivity!$H$5:$AB$5</definedName>
    <definedName name="_5__123Graph_BCHART_1" hidden="1">#REF!</definedName>
    <definedName name="_5__123Graph_BCHART_2" hidden="1">#REF!</definedName>
    <definedName name="_5__123Graph_CCHART_1" localSheetId="15" hidden="1">[21]Cash2!$J$16:$J$36</definedName>
    <definedName name="_5__123Graph_CCHART_1" localSheetId="1" hidden="1">[21]Cash2!$J$16:$J$36</definedName>
    <definedName name="_5__123Graph_CCHART_1" localSheetId="2" hidden="1">[21]Cash2!$J$16:$J$36</definedName>
    <definedName name="_5__123Graph_CCHART_1" localSheetId="4" hidden="1">[21]Cash2!$J$16:$J$36</definedName>
    <definedName name="_5__123Graph_CCHART_1" localSheetId="23" hidden="1">[21]Cash2!$J$16:$J$36</definedName>
    <definedName name="_5__123Graph_CCHART_1" localSheetId="14" hidden="1">[21]Cash2!$J$16:$J$36</definedName>
    <definedName name="_5__123Graph_CCHART_1" localSheetId="9" hidden="1">[21]Cash2!$J$16:$J$36</definedName>
    <definedName name="_5__123Graph_CCHART_1" localSheetId="8" hidden="1">[21]Cash2!$J$16:$J$36</definedName>
    <definedName name="_5__123Graph_CCHART_1" localSheetId="3" hidden="1">[21]Cash2!$J$16:$J$36</definedName>
    <definedName name="_5__123Graph_CCHART_1" localSheetId="11" hidden="1">[21]Cash2!$J$16:$J$36</definedName>
    <definedName name="_5__123Graph_CCHART_1" localSheetId="6" hidden="1">[21]Cash2!$J$16:$J$36</definedName>
    <definedName name="_5__123Graph_CCHART_1" localSheetId="7" hidden="1">[21]Cash2!$J$16:$J$36</definedName>
    <definedName name="_5__123Graph_CCHART_1" localSheetId="5" hidden="1">[21]Cash2!$J$16:$J$36</definedName>
    <definedName name="_5__123Graph_CCHART_1" localSheetId="10" hidden="1">[21]Cash2!$J$16:$J$36</definedName>
    <definedName name="_5__123Graph_CCHART_1" localSheetId="13" hidden="1">[21]Cash2!$J$16:$J$36</definedName>
    <definedName name="_5__123Graph_CCHART_1" localSheetId="12" hidden="1">[21]Cash2!$J$16:$J$36</definedName>
    <definedName name="_5__123Graph_CCHART_1" hidden="1">#REF!</definedName>
    <definedName name="_5__123Graph_DCHART_1" hidden="1">#REF!</definedName>
    <definedName name="_5__123Graph_ECHART_2" localSheetId="15" hidden="1">[12]Spread!#REF!</definedName>
    <definedName name="_5__123Graph_ECHART_2" localSheetId="1" hidden="1">[12]Spread!#REF!</definedName>
    <definedName name="_5__123Graph_ECHART_2" localSheetId="2" hidden="1">[12]Spread!#REF!</definedName>
    <definedName name="_5__123Graph_ECHART_2" localSheetId="4" hidden="1">[12]Spread!#REF!</definedName>
    <definedName name="_5__123Graph_ECHART_2" localSheetId="23" hidden="1">[12]Spread!#REF!</definedName>
    <definedName name="_5__123Graph_ECHART_2" localSheetId="14" hidden="1">[12]Spread!#REF!</definedName>
    <definedName name="_5__123Graph_ECHART_2" localSheetId="9" hidden="1">[12]Spread!#REF!</definedName>
    <definedName name="_5__123Graph_ECHART_2" localSheetId="8" hidden="1">[12]Spread!#REF!</definedName>
    <definedName name="_5__123Graph_ECHART_2" localSheetId="3" hidden="1">[12]Spread!#REF!</definedName>
    <definedName name="_5__123Graph_ECHART_2" localSheetId="11" hidden="1">[12]Spread!#REF!</definedName>
    <definedName name="_5__123Graph_ECHART_2" localSheetId="6" hidden="1">[12]Spread!#REF!</definedName>
    <definedName name="_5__123Graph_ECHART_2" localSheetId="7" hidden="1">[12]Spread!#REF!</definedName>
    <definedName name="_5__123Graph_ECHART_2" localSheetId="5" hidden="1">[12]Spread!#REF!</definedName>
    <definedName name="_5__123Graph_ECHART_2" localSheetId="10" hidden="1">[12]Spread!#REF!</definedName>
    <definedName name="_5__123Graph_ECHART_2" localSheetId="13" hidden="1">[12]Spread!#REF!</definedName>
    <definedName name="_5__123Graph_ECHART_2" localSheetId="12" hidden="1">[12]Spread!#REF!</definedName>
    <definedName name="_5__123Graph_ECHART_2" hidden="1">#REF!</definedName>
    <definedName name="_52n6_" localSheetId="22" hidden="1">{#N/A,#N/A,FALSE,"Field Rates";#N/A,#N/A,FALSE,"Field Sum"}</definedName>
    <definedName name="_52n6_" hidden="1">{#N/A,#N/A,FALSE,"Field Rates";#N/A,#N/A,FALSE,"Field Sum"}</definedName>
    <definedName name="_59n7_" localSheetId="22" hidden="1">{#N/A,#N/A,FALSE,"HO Sum";#N/A,#N/A,FALSE,"HO Rates";#N/A,#N/A,FALSE,"Co Sum";#N/A,#N/A,FALSE,"Clients Office";#N/A,#N/A,FALSE,"Field Sum";#N/A,#N/A,FALSE,"Field Rates"}</definedName>
    <definedName name="_59n7_" hidden="1">{#N/A,#N/A,FALSE,"HO Sum";#N/A,#N/A,FALSE,"HO Rates";#N/A,#N/A,FALSE,"Co Sum";#N/A,#N/A,FALSE,"Clients Office";#N/A,#N/A,FALSE,"Field Sum";#N/A,#N/A,FALSE,"Field Rates"}</definedName>
    <definedName name="_6__123Graph_ACHART_5" hidden="1">#REF!</definedName>
    <definedName name="_6__123Graph_BCHART_2" localSheetId="15" hidden="1">[16]Productivity!$H$11:$AC$11</definedName>
    <definedName name="_6__123Graph_BCHART_2" localSheetId="1" hidden="1">[16]Productivity!$H$11:$AC$11</definedName>
    <definedName name="_6__123Graph_BCHART_2" localSheetId="2" hidden="1">[16]Productivity!$H$11:$AC$11</definedName>
    <definedName name="_6__123Graph_BCHART_2" localSheetId="4" hidden="1">[16]Productivity!$H$11:$AC$11</definedName>
    <definedName name="_6__123Graph_BCHART_2" localSheetId="23" hidden="1">[16]Productivity!$H$11:$AC$11</definedName>
    <definedName name="_6__123Graph_BCHART_2" localSheetId="14" hidden="1">[16]Productivity!$H$11:$AC$11</definedName>
    <definedName name="_6__123Graph_BCHART_2" localSheetId="9" hidden="1">[16]Productivity!$H$11:$AC$11</definedName>
    <definedName name="_6__123Graph_BCHART_2" localSheetId="8" hidden="1">[16]Productivity!$H$11:$AC$11</definedName>
    <definedName name="_6__123Graph_BCHART_2" localSheetId="3" hidden="1">[16]Productivity!$H$11:$AC$11</definedName>
    <definedName name="_6__123Graph_BCHART_2" localSheetId="11" hidden="1">[16]Productivity!$H$11:$AC$11</definedName>
    <definedName name="_6__123Graph_BCHART_2" localSheetId="6" hidden="1">[16]Productivity!$H$11:$AC$11</definedName>
    <definedName name="_6__123Graph_BCHART_2" localSheetId="7" hidden="1">[16]Productivity!$H$11:$AC$11</definedName>
    <definedName name="_6__123Graph_BCHART_2" localSheetId="5" hidden="1">[16]Productivity!$H$11:$AC$11</definedName>
    <definedName name="_6__123Graph_BCHART_2" localSheetId="10" hidden="1">[16]Productivity!$H$11:$AC$11</definedName>
    <definedName name="_6__123Graph_BCHART_2" localSheetId="13" hidden="1">[16]Productivity!$H$11:$AC$11</definedName>
    <definedName name="_6__123Graph_BCHART_2" localSheetId="12" hidden="1">[16]Productivity!$H$11:$AC$11</definedName>
    <definedName name="_6__123Graph_BCHART_2" hidden="1">#REF!</definedName>
    <definedName name="_6__123Graph_BCONTRAC._OIL" localSheetId="15" hidden="1">'[9]Cashflow Analysis'!#REF!</definedName>
    <definedName name="_6__123Graph_BCONTRAC._OIL" localSheetId="1" hidden="1">'[9]Cashflow Analysis'!#REF!</definedName>
    <definedName name="_6__123Graph_BCONTRAC._OIL" localSheetId="2" hidden="1">'[9]Cashflow Analysis'!#REF!</definedName>
    <definedName name="_6__123Graph_BCONTRAC._OIL" localSheetId="4" hidden="1">'[9]Cashflow Analysis'!#REF!</definedName>
    <definedName name="_6__123Graph_BCONTRAC._OIL" localSheetId="23" hidden="1">'[9]Cashflow Analysis'!#REF!</definedName>
    <definedName name="_6__123Graph_BCONTRAC._OIL" localSheetId="14" hidden="1">'[9]Cashflow Analysis'!#REF!</definedName>
    <definedName name="_6__123Graph_BCONTRAC._OIL" localSheetId="9" hidden="1">'[9]Cashflow Analysis'!#REF!</definedName>
    <definedName name="_6__123Graph_BCONTRAC._OIL" localSheetId="8" hidden="1">'[9]Cashflow Analysis'!#REF!</definedName>
    <definedName name="_6__123Graph_BCONTRAC._OIL" localSheetId="3" hidden="1">'[9]Cashflow Analysis'!#REF!</definedName>
    <definedName name="_6__123Graph_BCONTRAC._OIL" localSheetId="11" hidden="1">'[9]Cashflow Analysis'!#REF!</definedName>
    <definedName name="_6__123Graph_BCONTRAC._OIL" localSheetId="6" hidden="1">'[9]Cashflow Analysis'!#REF!</definedName>
    <definedName name="_6__123Graph_BCONTRAC._OIL" localSheetId="7" hidden="1">'[9]Cashflow Analysis'!#REF!</definedName>
    <definedName name="_6__123Graph_BCONTRAC._OIL" localSheetId="5" hidden="1">'[9]Cashflow Analysis'!#REF!</definedName>
    <definedName name="_6__123Graph_BCONTRAC._OIL" localSheetId="10" hidden="1">'[9]Cashflow Analysis'!#REF!</definedName>
    <definedName name="_6__123Graph_BCONTRAC._OIL" localSheetId="13" hidden="1">'[9]Cashflow Analysis'!#REF!</definedName>
    <definedName name="_6__123Graph_BCONTRAC._OIL" localSheetId="12" hidden="1">'[9]Cashflow Analysis'!#REF!</definedName>
    <definedName name="_6__123Graph_BCONTRAC._OIL" hidden="1">#REF!</definedName>
    <definedName name="_6__123Graph_CCHART_1" hidden="1">#REF!</definedName>
    <definedName name="_6__123Graph_CCONTRAC._OIL" localSheetId="15" hidden="1">'[9]Cashflow Analysis'!#REF!</definedName>
    <definedName name="_6__123Graph_CCONTRAC._OIL" localSheetId="1" hidden="1">'[9]Cashflow Analysis'!#REF!</definedName>
    <definedName name="_6__123Graph_CCONTRAC._OIL" localSheetId="2" hidden="1">'[9]Cashflow Analysis'!#REF!</definedName>
    <definedName name="_6__123Graph_CCONTRAC._OIL" localSheetId="4" hidden="1">'[9]Cashflow Analysis'!#REF!</definedName>
    <definedName name="_6__123Graph_CCONTRAC._OIL" localSheetId="23" hidden="1">'[9]Cashflow Analysis'!#REF!</definedName>
    <definedName name="_6__123Graph_CCONTRAC._OIL" localSheetId="14" hidden="1">'[9]Cashflow Analysis'!#REF!</definedName>
    <definedName name="_6__123Graph_CCONTRAC._OIL" localSheetId="9" hidden="1">'[9]Cashflow Analysis'!#REF!</definedName>
    <definedName name="_6__123Graph_CCONTRAC._OIL" localSheetId="8" hidden="1">'[9]Cashflow Analysis'!#REF!</definedName>
    <definedName name="_6__123Graph_CCONTRAC._OIL" localSheetId="3" hidden="1">'[9]Cashflow Analysis'!#REF!</definedName>
    <definedName name="_6__123Graph_CCONTRAC._OIL" localSheetId="11" hidden="1">'[9]Cashflow Analysis'!#REF!</definedName>
    <definedName name="_6__123Graph_CCONTRAC._OIL" localSheetId="6" hidden="1">'[9]Cashflow Analysis'!#REF!</definedName>
    <definedName name="_6__123Graph_CCONTRAC._OIL" localSheetId="7" hidden="1">'[9]Cashflow Analysis'!#REF!</definedName>
    <definedName name="_6__123Graph_CCONTRAC._OIL" localSheetId="5" hidden="1">'[9]Cashflow Analysis'!#REF!</definedName>
    <definedName name="_6__123Graph_CCONTRAC._OIL" localSheetId="10" hidden="1">'[9]Cashflow Analysis'!#REF!</definedName>
    <definedName name="_6__123Graph_CCONTRAC._OIL" localSheetId="13" hidden="1">'[9]Cashflow Analysis'!#REF!</definedName>
    <definedName name="_6__123Graph_CCONTRAC._OIL" localSheetId="12" hidden="1">'[9]Cashflow Analysis'!#REF!</definedName>
    <definedName name="_6__123Graph_CCONTRAC._OIL" hidden="1">#REF!</definedName>
    <definedName name="_6__123Graph_DCHART_1" localSheetId="15" hidden="1">[21]Cash2!$K$16:$K$36</definedName>
    <definedName name="_6__123Graph_DCHART_1" localSheetId="1" hidden="1">[21]Cash2!$K$16:$K$36</definedName>
    <definedName name="_6__123Graph_DCHART_1" localSheetId="2" hidden="1">[21]Cash2!$K$16:$K$36</definedName>
    <definedName name="_6__123Graph_DCHART_1" localSheetId="4" hidden="1">[21]Cash2!$K$16:$K$36</definedName>
    <definedName name="_6__123Graph_DCHART_1" localSheetId="23" hidden="1">[21]Cash2!$K$16:$K$36</definedName>
    <definedName name="_6__123Graph_DCHART_1" localSheetId="14" hidden="1">[21]Cash2!$K$16:$K$36</definedName>
    <definedName name="_6__123Graph_DCHART_1" localSheetId="9" hidden="1">[21]Cash2!$K$16:$K$36</definedName>
    <definedName name="_6__123Graph_DCHART_1" localSheetId="8" hidden="1">[21]Cash2!$K$16:$K$36</definedName>
    <definedName name="_6__123Graph_DCHART_1" localSheetId="3" hidden="1">[21]Cash2!$K$16:$K$36</definedName>
    <definedName name="_6__123Graph_DCHART_1" localSheetId="11" hidden="1">[21]Cash2!$K$16:$K$36</definedName>
    <definedName name="_6__123Graph_DCHART_1" localSheetId="6" hidden="1">[21]Cash2!$K$16:$K$36</definedName>
    <definedName name="_6__123Graph_DCHART_1" localSheetId="7" hidden="1">[21]Cash2!$K$16:$K$36</definedName>
    <definedName name="_6__123Graph_DCHART_1" localSheetId="5" hidden="1">[21]Cash2!$K$16:$K$36</definedName>
    <definedName name="_6__123Graph_DCHART_1" localSheetId="10" hidden="1">[21]Cash2!$K$16:$K$36</definedName>
    <definedName name="_6__123Graph_DCHART_1" localSheetId="13" hidden="1">[21]Cash2!$K$16:$K$36</definedName>
    <definedName name="_6__123Graph_DCHART_1" localSheetId="12" hidden="1">[21]Cash2!$K$16:$K$36</definedName>
    <definedName name="_6__123Graph_DCHART_1" hidden="1">#REF!</definedName>
    <definedName name="_6__123Graph_FCHART_2" localSheetId="15" hidden="1">[12]Spread!#REF!</definedName>
    <definedName name="_6__123Graph_FCHART_2" localSheetId="1" hidden="1">[12]Spread!#REF!</definedName>
    <definedName name="_6__123Graph_FCHART_2" localSheetId="2" hidden="1">[12]Spread!#REF!</definedName>
    <definedName name="_6__123Graph_FCHART_2" localSheetId="4" hidden="1">[12]Spread!#REF!</definedName>
    <definedName name="_6__123Graph_FCHART_2" localSheetId="23" hidden="1">[12]Spread!#REF!</definedName>
    <definedName name="_6__123Graph_FCHART_2" localSheetId="14" hidden="1">[12]Spread!#REF!</definedName>
    <definedName name="_6__123Graph_FCHART_2" localSheetId="9" hidden="1">[12]Spread!#REF!</definedName>
    <definedName name="_6__123Graph_FCHART_2" localSheetId="8" hidden="1">[12]Spread!#REF!</definedName>
    <definedName name="_6__123Graph_FCHART_2" localSheetId="3" hidden="1">[12]Spread!#REF!</definedName>
    <definedName name="_6__123Graph_FCHART_2" localSheetId="11" hidden="1">[12]Spread!#REF!</definedName>
    <definedName name="_6__123Graph_FCHART_2" localSheetId="6" hidden="1">[12]Spread!#REF!</definedName>
    <definedName name="_6__123Graph_FCHART_2" localSheetId="7" hidden="1">[12]Spread!#REF!</definedName>
    <definedName name="_6__123Graph_FCHART_2" localSheetId="5" hidden="1">[12]Spread!#REF!</definedName>
    <definedName name="_6__123Graph_FCHART_2" localSheetId="10" hidden="1">[12]Spread!#REF!</definedName>
    <definedName name="_6__123Graph_FCHART_2" localSheetId="13" hidden="1">[12]Spread!#REF!</definedName>
    <definedName name="_6__123Graph_FCHART_2" localSheetId="12" hidden="1">[12]Spread!#REF!</definedName>
    <definedName name="_6__123Graph_FCHART_2" hidden="1">#REF!</definedName>
    <definedName name="_6_123Grap" hidden="1">#REF!</definedName>
    <definedName name="_66n8_" localSheetId="22" hidden="1">{#N/A,#N/A,FALSE,"HO Rates";#N/A,#N/A,FALSE,"HO Sum"}</definedName>
    <definedName name="_66n8_" hidden="1">{#N/A,#N/A,FALSE,"HO Rates";#N/A,#N/A,FALSE,"HO Sum"}</definedName>
    <definedName name="_6cf2_" localSheetId="22" hidden="1">{#N/A,#N/A,FALSE,"Variables";#N/A,#N/A,FALSE,"NPV Cashflows NZ$";#N/A,#N/A,FALSE,"Cashflows NZ$"}</definedName>
    <definedName name="_6cf2_" hidden="1">{#N/A,#N/A,FALSE,"Variables";#N/A,#N/A,FALSE,"NPV Cashflows NZ$";#N/A,#N/A,FALSE,"Cashflows NZ$"}</definedName>
    <definedName name="_7__123Graph_AChart_1A" localSheetId="15" hidden="1">'[15]Eq. Mobilization'!#REF!</definedName>
    <definedName name="_7__123Graph_AChart_1A" localSheetId="1" hidden="1">'[15]Eq. Mobilization'!#REF!</definedName>
    <definedName name="_7__123Graph_AChart_1A" localSheetId="2" hidden="1">'[15]Eq. Mobilization'!#REF!</definedName>
    <definedName name="_7__123Graph_AChart_1A" localSheetId="4" hidden="1">'[15]Eq. Mobilization'!#REF!</definedName>
    <definedName name="_7__123Graph_AChart_1A" localSheetId="23" hidden="1">'[15]Eq. Mobilization'!#REF!</definedName>
    <definedName name="_7__123Graph_AChart_1A" localSheetId="14" hidden="1">'[15]Eq. Mobilization'!#REF!</definedName>
    <definedName name="_7__123Graph_AChart_1A" localSheetId="9" hidden="1">'[15]Eq. Mobilization'!#REF!</definedName>
    <definedName name="_7__123Graph_AChart_1A" localSheetId="8" hidden="1">'[15]Eq. Mobilization'!#REF!</definedName>
    <definedName name="_7__123Graph_AChart_1A" localSheetId="3" hidden="1">'[15]Eq. Mobilization'!#REF!</definedName>
    <definedName name="_7__123Graph_AChart_1A" localSheetId="11" hidden="1">'[15]Eq. Mobilization'!#REF!</definedName>
    <definedName name="_7__123Graph_AChart_1A" localSheetId="6" hidden="1">'[15]Eq. Mobilization'!#REF!</definedName>
    <definedName name="_7__123Graph_AChart_1A" localSheetId="7" hidden="1">'[15]Eq. Mobilization'!#REF!</definedName>
    <definedName name="_7__123Graph_AChart_1A" localSheetId="5" hidden="1">'[15]Eq. Mobilization'!#REF!</definedName>
    <definedName name="_7__123Graph_AChart_1A" localSheetId="10" hidden="1">'[15]Eq. Mobilization'!#REF!</definedName>
    <definedName name="_7__123Graph_AChart_1A" localSheetId="13" hidden="1">'[15]Eq. Mobilization'!#REF!</definedName>
    <definedName name="_7__123Graph_AChart_1A" localSheetId="12" hidden="1">'[15]Eq. Mobilization'!#REF!</definedName>
    <definedName name="_7__123Graph_AChart_1A" hidden="1">#REF!</definedName>
    <definedName name="_7__123Graph_ACHART_6" hidden="1">#REF!</definedName>
    <definedName name="_7__123Graph_BCHART_2" hidden="1">#REF!</definedName>
    <definedName name="_7__123Graph_BCHART_3" localSheetId="15" hidden="1">[16]Productivity!$H$17:$AC$17</definedName>
    <definedName name="_7__123Graph_BCHART_3" localSheetId="1" hidden="1">[16]Productivity!$H$17:$AC$17</definedName>
    <definedName name="_7__123Graph_BCHART_3" localSheetId="2" hidden="1">[16]Productivity!$H$17:$AC$17</definedName>
    <definedName name="_7__123Graph_BCHART_3" localSheetId="4" hidden="1">[16]Productivity!$H$17:$AC$17</definedName>
    <definedName name="_7__123Graph_BCHART_3" localSheetId="23" hidden="1">[16]Productivity!$H$17:$AC$17</definedName>
    <definedName name="_7__123Graph_BCHART_3" localSheetId="14" hidden="1">[16]Productivity!$H$17:$AC$17</definedName>
    <definedName name="_7__123Graph_BCHART_3" localSheetId="9" hidden="1">[16]Productivity!$H$17:$AC$17</definedName>
    <definedName name="_7__123Graph_BCHART_3" localSheetId="8" hidden="1">[16]Productivity!$H$17:$AC$17</definedName>
    <definedName name="_7__123Graph_BCHART_3" localSheetId="3" hidden="1">[16]Productivity!$H$17:$AC$17</definedName>
    <definedName name="_7__123Graph_BCHART_3" localSheetId="11" hidden="1">[16]Productivity!$H$17:$AC$17</definedName>
    <definedName name="_7__123Graph_BCHART_3" localSheetId="6" hidden="1">[16]Productivity!$H$17:$AC$17</definedName>
    <definedName name="_7__123Graph_BCHART_3" localSheetId="7" hidden="1">[16]Productivity!$H$17:$AC$17</definedName>
    <definedName name="_7__123Graph_BCHART_3" localSheetId="5" hidden="1">[16]Productivity!$H$17:$AC$17</definedName>
    <definedName name="_7__123Graph_BCHART_3" localSheetId="10" hidden="1">[16]Productivity!$H$17:$AC$17</definedName>
    <definedName name="_7__123Graph_BCHART_3" localSheetId="13" hidden="1">[16]Productivity!$H$17:$AC$17</definedName>
    <definedName name="_7__123Graph_BCHART_3" localSheetId="12" hidden="1">[16]Productivity!$H$17:$AC$17</definedName>
    <definedName name="_7__123Graph_BCHART_3" hidden="1">#REF!</definedName>
    <definedName name="_7__123Graph_DCHART_1" hidden="1">#REF!</definedName>
    <definedName name="_7__123Graph_XCHART_2" localSheetId="15" hidden="1">[12]Spread!$J$11:$BQ$11</definedName>
    <definedName name="_7__123Graph_XCHART_2" localSheetId="1" hidden="1">[12]Spread!$J$11:$BQ$11</definedName>
    <definedName name="_7__123Graph_XCHART_2" localSheetId="2" hidden="1">[12]Spread!$J$11:$BQ$11</definedName>
    <definedName name="_7__123Graph_XCHART_2" localSheetId="4" hidden="1">[12]Spread!$J$11:$BQ$11</definedName>
    <definedName name="_7__123Graph_XCHART_2" localSheetId="23" hidden="1">[12]Spread!$J$11:$BQ$11</definedName>
    <definedName name="_7__123Graph_XCHART_2" localSheetId="14" hidden="1">[12]Spread!$J$11:$BQ$11</definedName>
    <definedName name="_7__123Graph_XCHART_2" localSheetId="9" hidden="1">[12]Spread!$J$11:$BQ$11</definedName>
    <definedName name="_7__123Graph_XCHART_2" localSheetId="8" hidden="1">[12]Spread!$J$11:$BQ$11</definedName>
    <definedName name="_7__123Graph_XCHART_2" localSheetId="3" hidden="1">[12]Spread!$J$11:$BQ$11</definedName>
    <definedName name="_7__123Graph_XCHART_2" localSheetId="11" hidden="1">[12]Spread!$J$11:$BQ$11</definedName>
    <definedName name="_7__123Graph_XCHART_2" localSheetId="6" hidden="1">[12]Spread!$J$11:$BQ$11</definedName>
    <definedName name="_7__123Graph_XCHART_2" localSheetId="7" hidden="1">[12]Spread!$J$11:$BQ$11</definedName>
    <definedName name="_7__123Graph_XCHART_2" localSheetId="5" hidden="1">[12]Spread!$J$11:$BQ$11</definedName>
    <definedName name="_7__123Graph_XCHART_2" localSheetId="10" hidden="1">[12]Spread!$J$11:$BQ$11</definedName>
    <definedName name="_7__123Graph_XCHART_2" localSheetId="13" hidden="1">[12]Spread!$J$11:$BQ$11</definedName>
    <definedName name="_7__123Graph_XCHART_2" localSheetId="12" hidden="1">[12]Spread!$J$11:$BQ$11</definedName>
    <definedName name="_7__123Graph_XCHART_2" hidden="1">#REF!</definedName>
    <definedName name="_7_0_0_F" hidden="1">#REF!</definedName>
    <definedName name="_73n9_" localSheetId="22" hidden="1">{#N/A,#N/A,FALSE,"HO Sum";#N/A,#N/A,FALSE,"HO Rates";#N/A,#N/A,FALSE,"Co Sum";#N/A,#N/A,FALSE,"Clients Office";#N/A,#N/A,FALSE,"Field Sum";#N/A,#N/A,FALSE,"Field Rates"}</definedName>
    <definedName name="_73n9_" hidden="1">{#N/A,#N/A,FALSE,"HO Sum";#N/A,#N/A,FALSE,"HO Rates";#N/A,#N/A,FALSE,"Co Sum";#N/A,#N/A,FALSE,"Clients Office";#N/A,#N/A,FALSE,"Field Sum";#N/A,#N/A,FALSE,"Field Rates"}</definedName>
    <definedName name="_7F" hidden="1">#REF!</definedName>
    <definedName name="_8__123Graph_AMOB_01" hidden="1">#REF!</definedName>
    <definedName name="_8__123Graph_BCHART_1" hidden="1">#REF!</definedName>
    <definedName name="_8__123Graph_BCHART_4" localSheetId="15" hidden="1">[16]Productivity!$G$27:$AC$27</definedName>
    <definedName name="_8__123Graph_BCHART_4" localSheetId="1" hidden="1">[16]Productivity!$G$27:$AC$27</definedName>
    <definedName name="_8__123Graph_BCHART_4" localSheetId="2" hidden="1">[16]Productivity!$G$27:$AC$27</definedName>
    <definedName name="_8__123Graph_BCHART_4" localSheetId="4" hidden="1">[16]Productivity!$G$27:$AC$27</definedName>
    <definedName name="_8__123Graph_BCHART_4" localSheetId="23" hidden="1">[16]Productivity!$G$27:$AC$27</definedName>
    <definedName name="_8__123Graph_BCHART_4" localSheetId="14" hidden="1">[16]Productivity!$G$27:$AC$27</definedName>
    <definedName name="_8__123Graph_BCHART_4" localSheetId="9" hidden="1">[16]Productivity!$G$27:$AC$27</definedName>
    <definedName name="_8__123Graph_BCHART_4" localSheetId="8" hidden="1">[16]Productivity!$G$27:$AC$27</definedName>
    <definedName name="_8__123Graph_BCHART_4" localSheetId="3" hidden="1">[16]Productivity!$G$27:$AC$27</definedName>
    <definedName name="_8__123Graph_BCHART_4" localSheetId="11" hidden="1">[16]Productivity!$G$27:$AC$27</definedName>
    <definedName name="_8__123Graph_BCHART_4" localSheetId="6" hidden="1">[16]Productivity!$G$27:$AC$27</definedName>
    <definedName name="_8__123Graph_BCHART_4" localSheetId="7" hidden="1">[16]Productivity!$G$27:$AC$27</definedName>
    <definedName name="_8__123Graph_BCHART_4" localSheetId="5" hidden="1">[16]Productivity!$G$27:$AC$27</definedName>
    <definedName name="_8__123Graph_BCHART_4" localSheetId="10" hidden="1">[16]Productivity!$G$27:$AC$27</definedName>
    <definedName name="_8__123Graph_BCHART_4" localSheetId="13" hidden="1">[16]Productivity!$G$27:$AC$27</definedName>
    <definedName name="_8__123Graph_BCHART_4" localSheetId="12" hidden="1">[16]Productivity!$G$27:$AC$27</definedName>
    <definedName name="_8__123Graph_BCHART_4" hidden="1">#REF!</definedName>
    <definedName name="_8__123Graph_DCONTRAC._OIL" localSheetId="15" hidden="1">'[9]Cashflow Analysis'!#REF!</definedName>
    <definedName name="_8__123Graph_DCONTRAC._OIL" localSheetId="1" hidden="1">'[9]Cashflow Analysis'!#REF!</definedName>
    <definedName name="_8__123Graph_DCONTRAC._OIL" localSheetId="2" hidden="1">'[9]Cashflow Analysis'!#REF!</definedName>
    <definedName name="_8__123Graph_DCONTRAC._OIL" localSheetId="4" hidden="1">'[9]Cashflow Analysis'!#REF!</definedName>
    <definedName name="_8__123Graph_DCONTRAC._OIL" localSheetId="23" hidden="1">'[9]Cashflow Analysis'!#REF!</definedName>
    <definedName name="_8__123Graph_DCONTRAC._OIL" localSheetId="14" hidden="1">'[9]Cashflow Analysis'!#REF!</definedName>
    <definedName name="_8__123Graph_DCONTRAC._OIL" localSheetId="9" hidden="1">'[9]Cashflow Analysis'!#REF!</definedName>
    <definedName name="_8__123Graph_DCONTRAC._OIL" localSheetId="8" hidden="1">'[9]Cashflow Analysis'!#REF!</definedName>
    <definedName name="_8__123Graph_DCONTRAC._OIL" localSheetId="3" hidden="1">'[9]Cashflow Analysis'!#REF!</definedName>
    <definedName name="_8__123Graph_DCONTRAC._OIL" localSheetId="11" hidden="1">'[9]Cashflow Analysis'!#REF!</definedName>
    <definedName name="_8__123Graph_DCONTRAC._OIL" localSheetId="6" hidden="1">'[9]Cashflow Analysis'!#REF!</definedName>
    <definedName name="_8__123Graph_DCONTRAC._OIL" localSheetId="7" hidden="1">'[9]Cashflow Analysis'!#REF!</definedName>
    <definedName name="_8__123Graph_DCONTRAC._OIL" localSheetId="5" hidden="1">'[9]Cashflow Analysis'!#REF!</definedName>
    <definedName name="_8__123Graph_DCONTRAC._OIL" localSheetId="10" hidden="1">'[9]Cashflow Analysis'!#REF!</definedName>
    <definedName name="_8__123Graph_DCONTRAC._OIL" localSheetId="13" hidden="1">'[9]Cashflow Analysis'!#REF!</definedName>
    <definedName name="_8__123Graph_DCONTRAC._OIL" localSheetId="12" hidden="1">'[9]Cashflow Analysis'!#REF!</definedName>
    <definedName name="_8__123Graph_DCONTRAC._OIL" hidden="1">#REF!</definedName>
    <definedName name="_8_0_0_F" hidden="1">#REF!</definedName>
    <definedName name="_8F" hidden="1">#REF!</definedName>
    <definedName name="_9__123Graph_AMOB_02" hidden="1">#REF!</definedName>
    <definedName name="_9__123Graph_BCHART_2" hidden="1">#REF!</definedName>
    <definedName name="_9__123Graph_CCHART_1" hidden="1">#REF!</definedName>
    <definedName name="_9__123Graph_CCHART_3" localSheetId="15" hidden="1">[16]Productivity!$H$18:$AC$18</definedName>
    <definedName name="_9__123Graph_CCHART_3" localSheetId="1" hidden="1">[16]Productivity!$H$18:$AC$18</definedName>
    <definedName name="_9__123Graph_CCHART_3" localSheetId="2" hidden="1">[16]Productivity!$H$18:$AC$18</definedName>
    <definedName name="_9__123Graph_CCHART_3" localSheetId="4" hidden="1">[16]Productivity!$H$18:$AC$18</definedName>
    <definedName name="_9__123Graph_CCHART_3" localSheetId="23" hidden="1">[16]Productivity!$H$18:$AC$18</definedName>
    <definedName name="_9__123Graph_CCHART_3" localSheetId="14" hidden="1">[16]Productivity!$H$18:$AC$18</definedName>
    <definedName name="_9__123Graph_CCHART_3" localSheetId="9" hidden="1">[16]Productivity!$H$18:$AC$18</definedName>
    <definedName name="_9__123Graph_CCHART_3" localSheetId="8" hidden="1">[16]Productivity!$H$18:$AC$18</definedName>
    <definedName name="_9__123Graph_CCHART_3" localSheetId="3" hidden="1">[16]Productivity!$H$18:$AC$18</definedName>
    <definedName name="_9__123Graph_CCHART_3" localSheetId="11" hidden="1">[16]Productivity!$H$18:$AC$18</definedName>
    <definedName name="_9__123Graph_CCHART_3" localSheetId="6" hidden="1">[16]Productivity!$H$18:$AC$18</definedName>
    <definedName name="_9__123Graph_CCHART_3" localSheetId="7" hidden="1">[16]Productivity!$H$18:$AC$18</definedName>
    <definedName name="_9__123Graph_CCHART_3" localSheetId="5" hidden="1">[16]Productivity!$H$18:$AC$18</definedName>
    <definedName name="_9__123Graph_CCHART_3" localSheetId="10" hidden="1">[16]Productivity!$H$18:$AC$18</definedName>
    <definedName name="_9__123Graph_CCHART_3" localSheetId="13" hidden="1">[16]Productivity!$H$18:$AC$18</definedName>
    <definedName name="_9__123Graph_CCHART_3" localSheetId="12" hidden="1">[16]Productivity!$H$18:$AC$18</definedName>
    <definedName name="_9__123Graph_CCHART_3" hidden="1">#REF!</definedName>
    <definedName name="_9__123Graph_CCONTRAC._OIL" localSheetId="15" hidden="1">'[9]Cashflow Analysis'!#REF!</definedName>
    <definedName name="_9__123Graph_CCONTRAC._OIL" localSheetId="1" hidden="1">'[9]Cashflow Analysis'!#REF!</definedName>
    <definedName name="_9__123Graph_CCONTRAC._OIL" localSheetId="2" hidden="1">'[9]Cashflow Analysis'!#REF!</definedName>
    <definedName name="_9__123Graph_CCONTRAC._OIL" localSheetId="4" hidden="1">'[9]Cashflow Analysis'!#REF!</definedName>
    <definedName name="_9__123Graph_CCONTRAC._OIL" localSheetId="23" hidden="1">'[9]Cashflow Analysis'!#REF!</definedName>
    <definedName name="_9__123Graph_CCONTRAC._OIL" localSheetId="14" hidden="1">'[9]Cashflow Analysis'!#REF!</definedName>
    <definedName name="_9__123Graph_CCONTRAC._OIL" localSheetId="9" hidden="1">'[9]Cashflow Analysis'!#REF!</definedName>
    <definedName name="_9__123Graph_CCONTRAC._OIL" localSheetId="8" hidden="1">'[9]Cashflow Analysis'!#REF!</definedName>
    <definedName name="_9__123Graph_CCONTRAC._OIL" localSheetId="3" hidden="1">'[9]Cashflow Analysis'!#REF!</definedName>
    <definedName name="_9__123Graph_CCONTRAC._OIL" localSheetId="11" hidden="1">'[9]Cashflow Analysis'!#REF!</definedName>
    <definedName name="_9__123Graph_CCONTRAC._OIL" localSheetId="6" hidden="1">'[9]Cashflow Analysis'!#REF!</definedName>
    <definedName name="_9__123Graph_CCONTRAC._OIL" localSheetId="7" hidden="1">'[9]Cashflow Analysis'!#REF!</definedName>
    <definedName name="_9__123Graph_CCONTRAC._OIL" localSheetId="5" hidden="1">'[9]Cashflow Analysis'!#REF!</definedName>
    <definedName name="_9__123Graph_CCONTRAC._OIL" localSheetId="10" hidden="1">'[9]Cashflow Analysis'!#REF!</definedName>
    <definedName name="_9__123Graph_CCONTRAC._OIL" localSheetId="13" hidden="1">'[9]Cashflow Analysis'!#REF!</definedName>
    <definedName name="_9__123Graph_CCONTRAC._OIL" localSheetId="12" hidden="1">'[9]Cashflow Analysis'!#REF!</definedName>
    <definedName name="_9__123Graph_CCONTRAC._OIL" hidden="1">#REF!</definedName>
    <definedName name="_9__123Graph_XCONTRAC._OIL" localSheetId="15" hidden="1">'[11]Cashflow Analysis'!$E$63:$BL$63</definedName>
    <definedName name="_9__123Graph_XCONTRAC._OIL" localSheetId="1" hidden="1">'[11]Cashflow Analysis'!$E$63:$BL$63</definedName>
    <definedName name="_9__123Graph_XCONTRAC._OIL" localSheetId="2" hidden="1">'[11]Cashflow Analysis'!$E$63:$BL$63</definedName>
    <definedName name="_9__123Graph_XCONTRAC._OIL" localSheetId="4" hidden="1">'[11]Cashflow Analysis'!$E$63:$BL$63</definedName>
    <definedName name="_9__123Graph_XCONTRAC._OIL" localSheetId="23" hidden="1">'[11]Cashflow Analysis'!$E$63:$BL$63</definedName>
    <definedName name="_9__123Graph_XCONTRAC._OIL" localSheetId="14" hidden="1">'[11]Cashflow Analysis'!$E$63:$BL$63</definedName>
    <definedName name="_9__123Graph_XCONTRAC._OIL" localSheetId="9" hidden="1">'[11]Cashflow Analysis'!$E$63:$BL$63</definedName>
    <definedName name="_9__123Graph_XCONTRAC._OIL" localSheetId="8" hidden="1">'[11]Cashflow Analysis'!$E$63:$BL$63</definedName>
    <definedName name="_9__123Graph_XCONTRAC._OIL" localSheetId="3" hidden="1">'[11]Cashflow Analysis'!$E$63:$BL$63</definedName>
    <definedName name="_9__123Graph_XCONTRAC._OIL" localSheetId="11" hidden="1">'[11]Cashflow Analysis'!$E$63:$BL$63</definedName>
    <definedName name="_9__123Graph_XCONTRAC._OIL" localSheetId="6" hidden="1">'[11]Cashflow Analysis'!$E$63:$BL$63</definedName>
    <definedName name="_9__123Graph_XCONTRAC._OIL" localSheetId="7" hidden="1">'[11]Cashflow Analysis'!$E$63:$BL$63</definedName>
    <definedName name="_9__123Graph_XCONTRAC._OIL" localSheetId="5" hidden="1">'[11]Cashflow Analysis'!$E$63:$BL$63</definedName>
    <definedName name="_9__123Graph_XCONTRAC._OIL" localSheetId="10" hidden="1">'[11]Cashflow Analysis'!$E$63:$BL$63</definedName>
    <definedName name="_9__123Graph_XCONTRAC._OIL" localSheetId="13" hidden="1">'[11]Cashflow Analysis'!$E$63:$BL$63</definedName>
    <definedName name="_9__123Graph_XCONTRAC._OIL" localSheetId="12" hidden="1">'[11]Cashflow Analysis'!$E$63:$BL$63</definedName>
    <definedName name="_9__123Graph_XCONTRAC._OIL" hidden="1">#REF!</definedName>
    <definedName name="_9_0_0_F" hidden="1">#REF!</definedName>
    <definedName name="_a1" localSheetId="22" hidden="1">{"'Sheet1'!$L$16"}</definedName>
    <definedName name="_a1" localSheetId="15" hidden="1">{"'Sheet1'!$L$16"}</definedName>
    <definedName name="_a1" localSheetId="1" hidden="1">{"'Sheet1'!$L$16"}</definedName>
    <definedName name="_a1" localSheetId="2" hidden="1">{"'Sheet1'!$L$16"}</definedName>
    <definedName name="_a1" localSheetId="16" hidden="1">{"'Sheet1'!$L$16"}</definedName>
    <definedName name="_a1" localSheetId="4" hidden="1">{"'Sheet1'!$L$16"}</definedName>
    <definedName name="_a1" localSheetId="23" hidden="1">{"'Sheet1'!$L$16"}</definedName>
    <definedName name="_a1" localSheetId="14" hidden="1">{"'Sheet1'!$L$16"}</definedName>
    <definedName name="_a1" localSheetId="9" hidden="1">{"'Sheet1'!$L$16"}</definedName>
    <definedName name="_a1" localSheetId="8" hidden="1">{"'Sheet1'!$L$16"}</definedName>
    <definedName name="_a1" localSheetId="3" hidden="1">{"'Sheet1'!$L$16"}</definedName>
    <definedName name="_a1" localSheetId="11" hidden="1">{"'Sheet1'!$L$16"}</definedName>
    <definedName name="_a1" localSheetId="6" hidden="1">{"'Sheet1'!$L$16"}</definedName>
    <definedName name="_a1" localSheetId="7" hidden="1">{"'Sheet1'!$L$16"}</definedName>
    <definedName name="_a1" localSheetId="5" hidden="1">{"'Sheet1'!$L$16"}</definedName>
    <definedName name="_a1" localSheetId="17" hidden="1">{"'Sheet1'!$L$16"}</definedName>
    <definedName name="_a1" localSheetId="10" hidden="1">{"'Sheet1'!$L$16"}</definedName>
    <definedName name="_a1" localSheetId="13" hidden="1">{"'Sheet1'!$L$16"}</definedName>
    <definedName name="_a1" localSheetId="12" hidden="1">{"'Sheet1'!$L$16"}</definedName>
    <definedName name="_a1" hidden="1">{"'Sheet1'!$L$16"}</definedName>
    <definedName name="_A10" localSheetId="22" hidden="1">{#N/A,#N/A,FALSE,"CCTV"}</definedName>
    <definedName name="_A10" hidden="1">{#N/A,#N/A,FALSE,"CCTV"}</definedName>
    <definedName name="_a129" localSheetId="22" hidden="1">{"Offgrid",#N/A,FALSE,"OFFGRID";"Region",#N/A,FALSE,"REGION";"Offgrid -2",#N/A,FALSE,"OFFGRID";"WTP",#N/A,FALSE,"WTP";"WTP -2",#N/A,FALSE,"WTP";"Project",#N/A,FALSE,"PROJECT";"Summary -2",#N/A,FALSE,"SUMMARY"}</definedName>
    <definedName name="_a129" localSheetId="15" hidden="1">{"Offgrid",#N/A,FALSE,"OFFGRID";"Region",#N/A,FALSE,"REGION";"Offgrid -2",#N/A,FALSE,"OFFGRID";"WTP",#N/A,FALSE,"WTP";"WTP -2",#N/A,FALSE,"WTP";"Project",#N/A,FALSE,"PROJECT";"Summary -2",#N/A,FALSE,"SUMMARY"}</definedName>
    <definedName name="_a129" localSheetId="1" hidden="1">{"Offgrid",#N/A,FALSE,"OFFGRID";"Region",#N/A,FALSE,"REGION";"Offgrid -2",#N/A,FALSE,"OFFGRID";"WTP",#N/A,FALSE,"WTP";"WTP -2",#N/A,FALSE,"WTP";"Project",#N/A,FALSE,"PROJECT";"Summary -2",#N/A,FALSE,"SUMMARY"}</definedName>
    <definedName name="_a129" localSheetId="2" hidden="1">{"Offgrid",#N/A,FALSE,"OFFGRID";"Region",#N/A,FALSE,"REGION";"Offgrid -2",#N/A,FALSE,"OFFGRID";"WTP",#N/A,FALSE,"WTP";"WTP -2",#N/A,FALSE,"WTP";"Project",#N/A,FALSE,"PROJECT";"Summary -2",#N/A,FALSE,"SUMMARY"}</definedName>
    <definedName name="_a129" localSheetId="16" hidden="1">{"Offgrid",#N/A,FALSE,"OFFGRID";"Region",#N/A,FALSE,"REGION";"Offgrid -2",#N/A,FALSE,"OFFGRID";"WTP",#N/A,FALSE,"WTP";"WTP -2",#N/A,FALSE,"WTP";"Project",#N/A,FALSE,"PROJECT";"Summary -2",#N/A,FALSE,"SUMMARY"}</definedName>
    <definedName name="_a129" localSheetId="4" hidden="1">{"Offgrid",#N/A,FALSE,"OFFGRID";"Region",#N/A,FALSE,"REGION";"Offgrid -2",#N/A,FALSE,"OFFGRID";"WTP",#N/A,FALSE,"WTP";"WTP -2",#N/A,FALSE,"WTP";"Project",#N/A,FALSE,"PROJECT";"Summary -2",#N/A,FALSE,"SUMMARY"}</definedName>
    <definedName name="_a129" localSheetId="23" hidden="1">{"Offgrid",#N/A,FALSE,"OFFGRID";"Region",#N/A,FALSE,"REGION";"Offgrid -2",#N/A,FALSE,"OFFGRID";"WTP",#N/A,FALSE,"WTP";"WTP -2",#N/A,FALSE,"WTP";"Project",#N/A,FALSE,"PROJECT";"Summary -2",#N/A,FALSE,"SUMMARY"}</definedName>
    <definedName name="_a129" localSheetId="14" hidden="1">{"Offgrid",#N/A,FALSE,"OFFGRID";"Region",#N/A,FALSE,"REGION";"Offgrid -2",#N/A,FALSE,"OFFGRID";"WTP",#N/A,FALSE,"WTP";"WTP -2",#N/A,FALSE,"WTP";"Project",#N/A,FALSE,"PROJECT";"Summary -2",#N/A,FALSE,"SUMMARY"}</definedName>
    <definedName name="_a129" localSheetId="9" hidden="1">{"Offgrid",#N/A,FALSE,"OFFGRID";"Region",#N/A,FALSE,"REGION";"Offgrid -2",#N/A,FALSE,"OFFGRID";"WTP",#N/A,FALSE,"WTP";"WTP -2",#N/A,FALSE,"WTP";"Project",#N/A,FALSE,"PROJECT";"Summary -2",#N/A,FALSE,"SUMMARY"}</definedName>
    <definedName name="_a129" localSheetId="8" hidden="1">{"Offgrid",#N/A,FALSE,"OFFGRID";"Region",#N/A,FALSE,"REGION";"Offgrid -2",#N/A,FALSE,"OFFGRID";"WTP",#N/A,FALSE,"WTP";"WTP -2",#N/A,FALSE,"WTP";"Project",#N/A,FALSE,"PROJECT";"Summary -2",#N/A,FALSE,"SUMMARY"}</definedName>
    <definedName name="_a129" localSheetId="3" hidden="1">{"Offgrid",#N/A,FALSE,"OFFGRID";"Region",#N/A,FALSE,"REGION";"Offgrid -2",#N/A,FALSE,"OFFGRID";"WTP",#N/A,FALSE,"WTP";"WTP -2",#N/A,FALSE,"WTP";"Project",#N/A,FALSE,"PROJECT";"Summary -2",#N/A,FALSE,"SUMMARY"}</definedName>
    <definedName name="_a129" localSheetId="11" hidden="1">{"Offgrid",#N/A,FALSE,"OFFGRID";"Region",#N/A,FALSE,"REGION";"Offgrid -2",#N/A,FALSE,"OFFGRID";"WTP",#N/A,FALSE,"WTP";"WTP -2",#N/A,FALSE,"WTP";"Project",#N/A,FALSE,"PROJECT";"Summary -2",#N/A,FALSE,"SUMMARY"}</definedName>
    <definedName name="_a129" localSheetId="6" hidden="1">{"Offgrid",#N/A,FALSE,"OFFGRID";"Region",#N/A,FALSE,"REGION";"Offgrid -2",#N/A,FALSE,"OFFGRID";"WTP",#N/A,FALSE,"WTP";"WTP -2",#N/A,FALSE,"WTP";"Project",#N/A,FALSE,"PROJECT";"Summary -2",#N/A,FALSE,"SUMMARY"}</definedName>
    <definedName name="_a129" localSheetId="7" hidden="1">{"Offgrid",#N/A,FALSE,"OFFGRID";"Region",#N/A,FALSE,"REGION";"Offgrid -2",#N/A,FALSE,"OFFGRID";"WTP",#N/A,FALSE,"WTP";"WTP -2",#N/A,FALSE,"WTP";"Project",#N/A,FALSE,"PROJECT";"Summary -2",#N/A,FALSE,"SUMMARY"}</definedName>
    <definedName name="_a129" localSheetId="5" hidden="1">{"Offgrid",#N/A,FALSE,"OFFGRID";"Region",#N/A,FALSE,"REGION";"Offgrid -2",#N/A,FALSE,"OFFGRID";"WTP",#N/A,FALSE,"WTP";"WTP -2",#N/A,FALSE,"WTP";"Project",#N/A,FALSE,"PROJECT";"Summary -2",#N/A,FALSE,"SUMMARY"}</definedName>
    <definedName name="_a129" localSheetId="17" hidden="1">{"Offgrid",#N/A,FALSE,"OFFGRID";"Region",#N/A,FALSE,"REGION";"Offgrid -2",#N/A,FALSE,"OFFGRID";"WTP",#N/A,FALSE,"WTP";"WTP -2",#N/A,FALSE,"WTP";"Project",#N/A,FALSE,"PROJECT";"Summary -2",#N/A,FALSE,"SUMMARY"}</definedName>
    <definedName name="_a129" localSheetId="10" hidden="1">{"Offgrid",#N/A,FALSE,"OFFGRID";"Region",#N/A,FALSE,"REGION";"Offgrid -2",#N/A,FALSE,"OFFGRID";"WTP",#N/A,FALSE,"WTP";"WTP -2",#N/A,FALSE,"WTP";"Project",#N/A,FALSE,"PROJECT";"Summary -2",#N/A,FALSE,"SUMMARY"}</definedName>
    <definedName name="_a129" localSheetId="13" hidden="1">{"Offgrid",#N/A,FALSE,"OFFGRID";"Region",#N/A,FALSE,"REGION";"Offgrid -2",#N/A,FALSE,"OFFGRID";"WTP",#N/A,FALSE,"WTP";"WTP -2",#N/A,FALSE,"WTP";"Project",#N/A,FALSE,"PROJECT";"Summary -2",#N/A,FALSE,"SUMMARY"}</definedName>
    <definedName name="_a129" localSheetId="12"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22" hidden="1">{"Offgrid",#N/A,FALSE,"OFFGRID";"Region",#N/A,FALSE,"REGION";"Offgrid -2",#N/A,FALSE,"OFFGRID";"WTP",#N/A,FALSE,"WTP";"WTP -2",#N/A,FALSE,"WTP";"Project",#N/A,FALSE,"PROJECT";"Summary -2",#N/A,FALSE,"SUMMARY"}</definedName>
    <definedName name="_a130" localSheetId="15"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30" localSheetId="16" hidden="1">{"Offgrid",#N/A,FALSE,"OFFGRID";"Region",#N/A,FALSE,"REGION";"Offgrid -2",#N/A,FALSE,"OFFGRID";"WTP",#N/A,FALSE,"WTP";"WTP -2",#N/A,FALSE,"WTP";"Project",#N/A,FALSE,"PROJECT";"Summary -2",#N/A,FALSE,"SUMMARY"}</definedName>
    <definedName name="_a130" localSheetId="4" hidden="1">{"Offgrid",#N/A,FALSE,"OFFGRID";"Region",#N/A,FALSE,"REGION";"Offgrid -2",#N/A,FALSE,"OFFGRID";"WTP",#N/A,FALSE,"WTP";"WTP -2",#N/A,FALSE,"WTP";"Project",#N/A,FALSE,"PROJECT";"Summary -2",#N/A,FALSE,"SUMMARY"}</definedName>
    <definedName name="_a130" localSheetId="23" hidden="1">{"Offgrid",#N/A,FALSE,"OFFGRID";"Region",#N/A,FALSE,"REGION";"Offgrid -2",#N/A,FALSE,"OFFGRID";"WTP",#N/A,FALSE,"WTP";"WTP -2",#N/A,FALSE,"WTP";"Project",#N/A,FALSE,"PROJECT";"Summary -2",#N/A,FALSE,"SUMMARY"}</definedName>
    <definedName name="_a130" localSheetId="14" hidden="1">{"Offgrid",#N/A,FALSE,"OFFGRID";"Region",#N/A,FALSE,"REGION";"Offgrid -2",#N/A,FALSE,"OFFGRID";"WTP",#N/A,FALSE,"WTP";"WTP -2",#N/A,FALSE,"WTP";"Project",#N/A,FALSE,"PROJECT";"Summary -2",#N/A,FALSE,"SUMMARY"}</definedName>
    <definedName name="_a130" localSheetId="9" hidden="1">{"Offgrid",#N/A,FALSE,"OFFGRID";"Region",#N/A,FALSE,"REGION";"Offgrid -2",#N/A,FALSE,"OFFGRID";"WTP",#N/A,FALSE,"WTP";"WTP -2",#N/A,FALSE,"WTP";"Project",#N/A,FALSE,"PROJECT";"Summary -2",#N/A,FALSE,"SUMMARY"}</definedName>
    <definedName name="_a130" localSheetId="8" hidden="1">{"Offgrid",#N/A,FALSE,"OFFGRID";"Region",#N/A,FALSE,"REGION";"Offgrid -2",#N/A,FALSE,"OFFGRID";"WTP",#N/A,FALSE,"WTP";"WTP -2",#N/A,FALSE,"WTP";"Project",#N/A,FALSE,"PROJECT";"Summary -2",#N/A,FALSE,"SUMMARY"}</definedName>
    <definedName name="_a130" localSheetId="3" hidden="1">{"Offgrid",#N/A,FALSE,"OFFGRID";"Region",#N/A,FALSE,"REGION";"Offgrid -2",#N/A,FALSE,"OFFGRID";"WTP",#N/A,FALSE,"WTP";"WTP -2",#N/A,FALSE,"WTP";"Project",#N/A,FALSE,"PROJECT";"Summary -2",#N/A,FALSE,"SUMMARY"}</definedName>
    <definedName name="_a130" localSheetId="11" hidden="1">{"Offgrid",#N/A,FALSE,"OFFGRID";"Region",#N/A,FALSE,"REGION";"Offgrid -2",#N/A,FALSE,"OFFGRID";"WTP",#N/A,FALSE,"WTP";"WTP -2",#N/A,FALSE,"WTP";"Project",#N/A,FALSE,"PROJECT";"Summary -2",#N/A,FALSE,"SUMMARY"}</definedName>
    <definedName name="_a130" localSheetId="6" hidden="1">{"Offgrid",#N/A,FALSE,"OFFGRID";"Region",#N/A,FALSE,"REGION";"Offgrid -2",#N/A,FALSE,"OFFGRID";"WTP",#N/A,FALSE,"WTP";"WTP -2",#N/A,FALSE,"WTP";"Project",#N/A,FALSE,"PROJECT";"Summary -2",#N/A,FALSE,"SUMMARY"}</definedName>
    <definedName name="_a130" localSheetId="7" hidden="1">{"Offgrid",#N/A,FALSE,"OFFGRID";"Region",#N/A,FALSE,"REGION";"Offgrid -2",#N/A,FALSE,"OFFGRID";"WTP",#N/A,FALSE,"WTP";"WTP -2",#N/A,FALSE,"WTP";"Project",#N/A,FALSE,"PROJECT";"Summary -2",#N/A,FALSE,"SUMMARY"}</definedName>
    <definedName name="_a130" localSheetId="5" hidden="1">{"Offgrid",#N/A,FALSE,"OFFGRID";"Region",#N/A,FALSE,"REGION";"Offgrid -2",#N/A,FALSE,"OFFGRID";"WTP",#N/A,FALSE,"WTP";"WTP -2",#N/A,FALSE,"WTP";"Project",#N/A,FALSE,"PROJECT";"Summary -2",#N/A,FALSE,"SUMMARY"}</definedName>
    <definedName name="_a130" localSheetId="17" hidden="1">{"Offgrid",#N/A,FALSE,"OFFGRID";"Region",#N/A,FALSE,"REGION";"Offgrid -2",#N/A,FALSE,"OFFGRID";"WTP",#N/A,FALSE,"WTP";"WTP -2",#N/A,FALSE,"WTP";"Project",#N/A,FALSE,"PROJECT";"Summary -2",#N/A,FALSE,"SUMMARY"}</definedName>
    <definedName name="_a130" localSheetId="10" hidden="1">{"Offgrid",#N/A,FALSE,"OFFGRID";"Region",#N/A,FALSE,"REGION";"Offgrid -2",#N/A,FALSE,"OFFGRID";"WTP",#N/A,FALSE,"WTP";"WTP -2",#N/A,FALSE,"WTP";"Project",#N/A,FALSE,"PROJECT";"Summary -2",#N/A,FALSE,"SUMMARY"}</definedName>
    <definedName name="_a130" localSheetId="13" hidden="1">{"Offgrid",#N/A,FALSE,"OFFGRID";"Region",#N/A,FALSE,"REGION";"Offgrid -2",#N/A,FALSE,"OFFGRID";"WTP",#N/A,FALSE,"WTP";"WTP -2",#N/A,FALSE,"WTP";"Project",#N/A,FALSE,"PROJECT";"Summary -2",#N/A,FALSE,"SUMMARY"}</definedName>
    <definedName name="_a130" localSheetId="12"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22" hidden="1">{"'Sheet1'!$L$16"}</definedName>
    <definedName name="_a2" localSheetId="15" hidden="1">{"'Sheet1'!$L$16"}</definedName>
    <definedName name="_a2" localSheetId="1" hidden="1">{"'Sheet1'!$L$16"}</definedName>
    <definedName name="_a2" localSheetId="2" hidden="1">{"'Sheet1'!$L$16"}</definedName>
    <definedName name="_a2" localSheetId="16" hidden="1">{"'Sheet1'!$L$16"}</definedName>
    <definedName name="_a2" localSheetId="4" hidden="1">{"'Sheet1'!$L$16"}</definedName>
    <definedName name="_a2" localSheetId="23" hidden="1">{"'Sheet1'!$L$16"}</definedName>
    <definedName name="_a2" localSheetId="14" hidden="1">{"'Sheet1'!$L$16"}</definedName>
    <definedName name="_a2" localSheetId="9" hidden="1">{"'Sheet1'!$L$16"}</definedName>
    <definedName name="_a2" localSheetId="8" hidden="1">{"'Sheet1'!$L$16"}</definedName>
    <definedName name="_a2" localSheetId="3" hidden="1">{"'Sheet1'!$L$16"}</definedName>
    <definedName name="_a2" localSheetId="11" hidden="1">{"'Sheet1'!$L$16"}</definedName>
    <definedName name="_a2" localSheetId="6" hidden="1">{"'Sheet1'!$L$16"}</definedName>
    <definedName name="_a2" localSheetId="7" hidden="1">{"'Sheet1'!$L$16"}</definedName>
    <definedName name="_a2" localSheetId="5" hidden="1">{"'Sheet1'!$L$16"}</definedName>
    <definedName name="_a2" localSheetId="17" hidden="1">{"'Sheet1'!$L$16"}</definedName>
    <definedName name="_a2" localSheetId="10" hidden="1">{"'Sheet1'!$L$16"}</definedName>
    <definedName name="_a2" localSheetId="13" hidden="1">{"'Sheet1'!$L$16"}</definedName>
    <definedName name="_a2" localSheetId="12" hidden="1">{"'Sheet1'!$L$16"}</definedName>
    <definedName name="_a2" hidden="1">{"'Sheet1'!$L$16"}</definedName>
    <definedName name="_A20000">#REF!</definedName>
    <definedName name="_a3">[3]!_a3</definedName>
    <definedName name="_A8" localSheetId="22" hidden="1">{"'Sheet1'!$L$16"}</definedName>
    <definedName name="_A8" localSheetId="15" hidden="1">{"'Sheet1'!$L$16"}</definedName>
    <definedName name="_A8" localSheetId="1" hidden="1">{"'Sheet1'!$L$16"}</definedName>
    <definedName name="_A8" localSheetId="2" hidden="1">{"'Sheet1'!$L$16"}</definedName>
    <definedName name="_A8" localSheetId="16" hidden="1">{"'Sheet1'!$L$16"}</definedName>
    <definedName name="_A8" localSheetId="4" hidden="1">{"'Sheet1'!$L$16"}</definedName>
    <definedName name="_A8" localSheetId="23" hidden="1">{"'Sheet1'!$L$16"}</definedName>
    <definedName name="_A8" localSheetId="14" hidden="1">{"'Sheet1'!$L$16"}</definedName>
    <definedName name="_A8" localSheetId="9" hidden="1">{"'Sheet1'!$L$16"}</definedName>
    <definedName name="_A8" localSheetId="8" hidden="1">{"'Sheet1'!$L$16"}</definedName>
    <definedName name="_A8" localSheetId="3" hidden="1">{"'Sheet1'!$L$16"}</definedName>
    <definedName name="_A8" localSheetId="11" hidden="1">{"'Sheet1'!$L$16"}</definedName>
    <definedName name="_A8" localSheetId="6" hidden="1">{"'Sheet1'!$L$16"}</definedName>
    <definedName name="_A8" localSheetId="7" hidden="1">{"'Sheet1'!$L$16"}</definedName>
    <definedName name="_A8" localSheetId="5" hidden="1">{"'Sheet1'!$L$16"}</definedName>
    <definedName name="_A8" localSheetId="17" hidden="1">{"'Sheet1'!$L$16"}</definedName>
    <definedName name="_A8" localSheetId="10" hidden="1">{"'Sheet1'!$L$16"}</definedName>
    <definedName name="_A8" localSheetId="13" hidden="1">{"'Sheet1'!$L$16"}</definedName>
    <definedName name="_A8" localSheetId="12" hidden="1">{"'Sheet1'!$L$16"}</definedName>
    <definedName name="_A8" hidden="1">{"'Sheet1'!$L$16"}</definedName>
    <definedName name="_a9" localSheetId="22" hidden="1">{"'Sheet1'!$L$16"}</definedName>
    <definedName name="_a9" localSheetId="15" hidden="1">{"'Sheet1'!$L$16"}</definedName>
    <definedName name="_a9" localSheetId="1" hidden="1">{"'Sheet1'!$L$16"}</definedName>
    <definedName name="_a9" localSheetId="2" hidden="1">{"'Sheet1'!$L$16"}</definedName>
    <definedName name="_a9" localSheetId="16" hidden="1">{"'Sheet1'!$L$16"}</definedName>
    <definedName name="_a9" localSheetId="4" hidden="1">{"'Sheet1'!$L$16"}</definedName>
    <definedName name="_a9" localSheetId="23" hidden="1">{"'Sheet1'!$L$16"}</definedName>
    <definedName name="_a9" localSheetId="14" hidden="1">{"'Sheet1'!$L$16"}</definedName>
    <definedName name="_a9" localSheetId="9" hidden="1">{"'Sheet1'!$L$16"}</definedName>
    <definedName name="_a9" localSheetId="8" hidden="1">{"'Sheet1'!$L$16"}</definedName>
    <definedName name="_a9" localSheetId="3" hidden="1">{"'Sheet1'!$L$16"}</definedName>
    <definedName name="_a9" localSheetId="11" hidden="1">{"'Sheet1'!$L$16"}</definedName>
    <definedName name="_a9" localSheetId="6" hidden="1">{"'Sheet1'!$L$16"}</definedName>
    <definedName name="_a9" localSheetId="7" hidden="1">{"'Sheet1'!$L$16"}</definedName>
    <definedName name="_a9" localSheetId="5" hidden="1">{"'Sheet1'!$L$16"}</definedName>
    <definedName name="_a9" localSheetId="17" hidden="1">{"'Sheet1'!$L$16"}</definedName>
    <definedName name="_a9" localSheetId="10" hidden="1">{"'Sheet1'!$L$16"}</definedName>
    <definedName name="_a9" localSheetId="13" hidden="1">{"'Sheet1'!$L$16"}</definedName>
    <definedName name="_a9" localSheetId="12" hidden="1">{"'Sheet1'!$L$16"}</definedName>
    <definedName name="_a9" hidden="1">{"'Sheet1'!$L$16"}</definedName>
    <definedName name="_aa1" localSheetId="22" hidden="1">{#N/A,#N/A,FALSE,"CCTV"}</definedName>
    <definedName name="_aa1" hidden="1">{#N/A,#N/A,FALSE,"CCTV"}</definedName>
    <definedName name="_AAA1" localSheetId="22" hidden="1">{#N/A,#N/A,FALSE,"JACKETS (1100 t) (1)"}</definedName>
    <definedName name="_AAA1" hidden="1">{#N/A,#N/A,FALSE,"JACKETS (1100 t) (1)"}</definedName>
    <definedName name="_ars1" localSheetId="22" hidden="1">{#N/A,#N/A,TRUE,"Mhr_Sum"}</definedName>
    <definedName name="_ars1" hidden="1">{#N/A,#N/A,TRUE,"Mhr_Sum"}</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LiveUpdatePeriod" hidden="1">-1</definedName>
    <definedName name="_AtRisk_SimSetting_MacroMode" hidden="1">0</definedName>
    <definedName name="_AtRisk_SimSetting_MacroRecalculationBehavior" hidden="1">0</definedName>
    <definedName name="_AtRisk_SimSetting_MultipleCPUManualCount" hidden="1">4</definedName>
    <definedName name="_AtRisk_SimSetting_MultipleCPUMode" hidden="1">0</definedName>
    <definedName name="_AtRisk_SimSetting_RandomNumberGenerator" hidden="1">0</definedName>
    <definedName name="_AtRisk_SimSetting_ReportOptionCustomItemCumulativeOverlay01" hidden="1">0</definedName>
    <definedName name="_AtRisk_SimSetting_ReportOptionCustomItemCumulativeOverlay02" hidden="1">0</definedName>
    <definedName name="_AtRisk_SimSetting_ReportOptionCustomItemCumulativeOverlay03" hidden="1">0</definedName>
    <definedName name="_AtRisk_SimSetting_ReportOptionCustomItemCumulativeOverlay04" hidden="1">0</definedName>
    <definedName name="_AtRisk_SimSetting_ReportOptionCustomItemCumulativeOverlay05" hidden="1">0</definedName>
    <definedName name="_AtRisk_SimSetting_ReportOptionCustomItemCumulativeOverlay06" hidden="1">0</definedName>
    <definedName name="_AtRisk_SimSetting_ReportOptionCustomItemDistributionFormat01" hidden="1">1</definedName>
    <definedName name="_AtRisk_SimSetting_ReportOptionCustomItemDistributionFormat02" hidden="1">1</definedName>
    <definedName name="_AtRisk_SimSetting_ReportOptionCustomItemDistributionFormat03" hidden="1">4</definedName>
    <definedName name="_AtRisk_SimSetting_ReportOptionCustomItemDistributionFormat04" hidden="1">1</definedName>
    <definedName name="_AtRisk_SimSetting_ReportOptionCustomItemDistributionFormat05" hidden="1">1</definedName>
    <definedName name="_AtRisk_SimSetting_ReportOptionCustomItemDistributionFormat06" hidden="1">1</definedName>
    <definedName name="_AtRisk_SimSetting_ReportOptionCustomItemGraphFormat01" hidden="1">1</definedName>
    <definedName name="_AtRisk_SimSetting_ReportOptionCustomItemGraphFormat02" hidden="1">1</definedName>
    <definedName name="_AtRisk_SimSetting_ReportOptionCustomItemGraphFormat03" hidden="1">1</definedName>
    <definedName name="_AtRisk_SimSetting_ReportOptionCustomItemGraphFormat04" hidden="1">1</definedName>
    <definedName name="_AtRisk_SimSetting_ReportOptionCustomItemGraphFormat05" hidden="1">1</definedName>
    <definedName name="_AtRisk_SimSetting_ReportOptionCustomItemGraphFormat06" hidden="1">1</definedName>
    <definedName name="_AtRisk_SimSetting_ReportOptionCustomItemItemIndex01" hidden="1">0</definedName>
    <definedName name="_AtRisk_SimSetting_ReportOptionCustomItemItemIndex02" hidden="1">1</definedName>
    <definedName name="_AtRisk_SimSetting_ReportOptionCustomItemItemIndex03" hidden="1">2</definedName>
    <definedName name="_AtRisk_SimSetting_ReportOptionCustomItemItemIndex04" hidden="1">3</definedName>
    <definedName name="_AtRisk_SimSetting_ReportOptionCustomItemItemIndex05" hidden="1">4</definedName>
    <definedName name="_AtRisk_SimSetting_ReportOptionCustomItemItemIndex06" hidden="1">5</definedName>
    <definedName name="_AtRisk_SimSetting_ReportOptionCustomItemItemSize01" hidden="1">0</definedName>
    <definedName name="_AtRisk_SimSetting_ReportOptionCustomItemItemSize02" hidden="1">0</definedName>
    <definedName name="_AtRisk_SimSetting_ReportOptionCustomItemItemSize03" hidden="1">0</definedName>
    <definedName name="_AtRisk_SimSetting_ReportOptionCustomItemItemSize04" hidden="1">0</definedName>
    <definedName name="_AtRisk_SimSetting_ReportOptionCustomItemItemSize05" hidden="1">0</definedName>
    <definedName name="_AtRisk_SimSetting_ReportOptionCustomItemItemSize06" hidden="1">0</definedName>
    <definedName name="_AtRisk_SimSetting_ReportOptionCustomItemItemType01" hidden="1">1</definedName>
    <definedName name="_AtRisk_SimSetting_ReportOptionCustomItemItemType02" hidden="1">5</definedName>
    <definedName name="_AtRisk_SimSetting_ReportOptionCustomItemItemType03" hidden="1">1</definedName>
    <definedName name="_AtRisk_SimSetting_ReportOptionCustomItemItemType04" hidden="1">3</definedName>
    <definedName name="_AtRisk_SimSetting_ReportOptionCustomItemItemType05" hidden="1">2</definedName>
    <definedName name="_AtRisk_SimSetting_ReportOptionCustomItemItemType06" hidden="1">4</definedName>
    <definedName name="_AtRisk_SimSetting_ReportOptionCustomItemLegendType01" hidden="1">0</definedName>
    <definedName name="_AtRisk_SimSetting_ReportOptionCustomItemLegendType02" hidden="1">0</definedName>
    <definedName name="_AtRisk_SimSetting_ReportOptionCustomItemLegendType03" hidden="1">0</definedName>
    <definedName name="_AtRisk_SimSetting_ReportOptionCustomItemLegendType04" hidden="1">0</definedName>
    <definedName name="_AtRisk_SimSetting_ReportOptionCustomItemLegendType05" hidden="1">0</definedName>
    <definedName name="_AtRisk_SimSetting_ReportOptionCustomItemLegendType06" hidden="1">0</definedName>
    <definedName name="_AtRisk_SimSetting_ReportOptionCustomItemsCount" hidden="1">6</definedName>
    <definedName name="_AtRisk_SimSetting_ReportOptionCustomItemSensitivityFormat01" hidden="1">1</definedName>
    <definedName name="_AtRisk_SimSetting_ReportOptionCustomItemSensitivityFormat02" hidden="1">1</definedName>
    <definedName name="_AtRisk_SimSetting_ReportOptionCustomItemSensitivityFormat03" hidden="1">1</definedName>
    <definedName name="_AtRisk_SimSetting_ReportOptionCustomItemSensitivityFormat04" hidden="1">1</definedName>
    <definedName name="_AtRisk_SimSetting_ReportOptionCustomItemSensitivityFormat05" hidden="1">1</definedName>
    <definedName name="_AtRisk_SimSetting_ReportOptionCustomItemSensitivityFormat06" hidden="1">1</definedName>
    <definedName name="_AtRisk_SimSetting_ReportOptionCustomItemSummaryGraphType01" hidden="1">0</definedName>
    <definedName name="_AtRisk_SimSetting_ReportOptionCustomItemSummaryGraphType02" hidden="1">0</definedName>
    <definedName name="_AtRisk_SimSetting_ReportOptionCustomItemSummaryGraphType03" hidden="1">0</definedName>
    <definedName name="_AtRisk_SimSetting_ReportOptionCustomItemSummaryGraphType04" hidden="1">0</definedName>
    <definedName name="_AtRisk_SimSetting_ReportOptionCustomItemSummaryGraphType05" hidden="1">0</definedName>
    <definedName name="_AtRisk_SimSetting_ReportOptionCustomItemSummaryGraphType06"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1</definedName>
    <definedName name="_AtRisk_SimSetting_ReportOptionReportsFileType" hidden="1">1</definedName>
    <definedName name="_AtRisk_SimSetting_ReportOptionReportStyle" hidden="1">1</definedName>
    <definedName name="_AtRisk_SimSetting_ReportOptionSelectiveQR" hidden="1">FALSE</definedName>
    <definedName name="_AtRisk_SimSetting_ReportsList" hidden="1">255</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tt2">[3]!_att2</definedName>
    <definedName name="_AW0031" localSheetId="22" hidden="1">{#N/A,#N/A,FALSE,"CCTV"}</definedName>
    <definedName name="_AW0031" hidden="1">{#N/A,#N/A,FALSE,"CCTV"}</definedName>
    <definedName name="_BD105" localSheetId="22"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BD105"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bob2" localSheetId="2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bob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Builtin13" hidden="1">#N/A</definedName>
    <definedName name="_Builtin155" localSheetId="22" hidden="1">#N/A</definedName>
    <definedName name="_Builtin155" localSheetId="15" hidden="1">#N/A</definedName>
    <definedName name="_Builtin155" localSheetId="16">#REF!</definedName>
    <definedName name="_Builtin155" localSheetId="17">#REF!</definedName>
    <definedName name="_Builtin155">#REF!</definedName>
    <definedName name="_cal1">[4]제출계산서!$I$185</definedName>
    <definedName name="_cal2">[4]제출계산서!$I$185</definedName>
    <definedName name="_can430">40.73</definedName>
    <definedName name="_can435">43.3</definedName>
    <definedName name="_cf2" localSheetId="22" hidden="1">{#N/A,#N/A,FALSE,"Variables";#N/A,#N/A,FALSE,"NPV Cashflows NZ$";#N/A,#N/A,FALSE,"Cashflows NZ$"}</definedName>
    <definedName name="_cf2" hidden="1">{#N/A,#N/A,FALSE,"Variables";#N/A,#N/A,FALSE,"NPV Cashflows NZ$";#N/A,#N/A,FALSE,"Cashflows NZ$"}</definedName>
    <definedName name="_Coc39" localSheetId="22" hidden="1">{"'Sheet1'!$L$16"}</definedName>
    <definedName name="_Coc39" localSheetId="15" hidden="1">{"'Sheet1'!$L$16"}</definedName>
    <definedName name="_Coc39" localSheetId="1" hidden="1">{"'Sheet1'!$L$16"}</definedName>
    <definedName name="_Coc39" localSheetId="2" hidden="1">{"'Sheet1'!$L$16"}</definedName>
    <definedName name="_Coc39" localSheetId="16" hidden="1">{"'Sheet1'!$L$16"}</definedName>
    <definedName name="_Coc39" localSheetId="4" hidden="1">{"'Sheet1'!$L$16"}</definedName>
    <definedName name="_Coc39" localSheetId="23" hidden="1">{"'Sheet1'!$L$16"}</definedName>
    <definedName name="_Coc39" localSheetId="14" hidden="1">{"'Sheet1'!$L$16"}</definedName>
    <definedName name="_Coc39" localSheetId="9" hidden="1">{"'Sheet1'!$L$16"}</definedName>
    <definedName name="_Coc39" localSheetId="8" hidden="1">{"'Sheet1'!$L$16"}</definedName>
    <definedName name="_Coc39" localSheetId="3" hidden="1">{"'Sheet1'!$L$16"}</definedName>
    <definedName name="_Coc39" localSheetId="11" hidden="1">{"'Sheet1'!$L$16"}</definedName>
    <definedName name="_Coc39" localSheetId="6" hidden="1">{"'Sheet1'!$L$16"}</definedName>
    <definedName name="_Coc39" localSheetId="7" hidden="1">{"'Sheet1'!$L$16"}</definedName>
    <definedName name="_Coc39" localSheetId="5" hidden="1">{"'Sheet1'!$L$16"}</definedName>
    <definedName name="_Coc39" localSheetId="17" hidden="1">{"'Sheet1'!$L$16"}</definedName>
    <definedName name="_Coc39" localSheetId="10" hidden="1">{"'Sheet1'!$L$16"}</definedName>
    <definedName name="_Coc39" localSheetId="13" hidden="1">{"'Sheet1'!$L$16"}</definedName>
    <definedName name="_Coc39" localSheetId="12" hidden="1">{"'Sheet1'!$L$16"}</definedName>
    <definedName name="_Coc39" hidden="1">{"'Sheet1'!$L$16"}</definedName>
    <definedName name="_CPBFECA">"4680"</definedName>
    <definedName name="_CTubeDS" hidden="1">"trs"</definedName>
    <definedName name="_cTubeVer" hidden="1">#REF!</definedName>
    <definedName name="_d1500" localSheetId="22" hidden="1">{"'Sheet1'!$L$16"}</definedName>
    <definedName name="_d1500" localSheetId="15" hidden="1">{"'Sheet1'!$L$16"}</definedName>
    <definedName name="_d1500" localSheetId="1" hidden="1">{"'Sheet1'!$L$16"}</definedName>
    <definedName name="_d1500" localSheetId="2" hidden="1">{"'Sheet1'!$L$16"}</definedName>
    <definedName name="_d1500" localSheetId="16" hidden="1">{"'Sheet1'!$L$16"}</definedName>
    <definedName name="_d1500" localSheetId="4" hidden="1">{"'Sheet1'!$L$16"}</definedName>
    <definedName name="_d1500" localSheetId="23" hidden="1">{"'Sheet1'!$L$16"}</definedName>
    <definedName name="_d1500" localSheetId="14" hidden="1">{"'Sheet1'!$L$16"}</definedName>
    <definedName name="_d1500" localSheetId="9" hidden="1">{"'Sheet1'!$L$16"}</definedName>
    <definedName name="_d1500" localSheetId="8" hidden="1">{"'Sheet1'!$L$16"}</definedName>
    <definedName name="_d1500" localSheetId="3" hidden="1">{"'Sheet1'!$L$16"}</definedName>
    <definedName name="_d1500" localSheetId="11" hidden="1">{"'Sheet1'!$L$16"}</definedName>
    <definedName name="_d1500" localSheetId="6" hidden="1">{"'Sheet1'!$L$16"}</definedName>
    <definedName name="_d1500" localSheetId="7" hidden="1">{"'Sheet1'!$L$16"}</definedName>
    <definedName name="_d1500" localSheetId="5" hidden="1">{"'Sheet1'!$L$16"}</definedName>
    <definedName name="_d1500" localSheetId="17" hidden="1">{"'Sheet1'!$L$16"}</definedName>
    <definedName name="_d1500" localSheetId="10" hidden="1">{"'Sheet1'!$L$16"}</definedName>
    <definedName name="_d1500" localSheetId="13" hidden="1">{"'Sheet1'!$L$16"}</definedName>
    <definedName name="_d1500" localSheetId="12" hidden="1">{"'Sheet1'!$L$16"}</definedName>
    <definedName name="_d1500" hidden="1">{"'Sheet1'!$L$16"}</definedName>
    <definedName name="_ddn400">#REF!</definedName>
    <definedName name="_Dist_Bin" localSheetId="15" hidden="1">[23]찍기!#REF!</definedName>
    <definedName name="_Dist_Bin" localSheetId="1" hidden="1">[23]찍기!#REF!</definedName>
    <definedName name="_Dist_Bin" localSheetId="2" hidden="1">[23]찍기!#REF!</definedName>
    <definedName name="_Dist_Bin" localSheetId="4" hidden="1">[23]찍기!#REF!</definedName>
    <definedName name="_Dist_Bin" localSheetId="23" hidden="1">[23]찍기!#REF!</definedName>
    <definedName name="_Dist_Bin" localSheetId="14" hidden="1">[23]찍기!#REF!</definedName>
    <definedName name="_Dist_Bin" localSheetId="9" hidden="1">[23]찍기!#REF!</definedName>
    <definedName name="_Dist_Bin" localSheetId="8" hidden="1">[23]찍기!#REF!</definedName>
    <definedName name="_Dist_Bin" localSheetId="3" hidden="1">[23]찍기!#REF!</definedName>
    <definedName name="_Dist_Bin" localSheetId="11" hidden="1">[23]찍기!#REF!</definedName>
    <definedName name="_Dist_Bin" localSheetId="6" hidden="1">[23]찍기!#REF!</definedName>
    <definedName name="_Dist_Bin" localSheetId="7" hidden="1">[23]찍기!#REF!</definedName>
    <definedName name="_Dist_Bin" localSheetId="5" hidden="1">[23]찍기!#REF!</definedName>
    <definedName name="_Dist_Bin" localSheetId="10" hidden="1">[23]찍기!#REF!</definedName>
    <definedName name="_Dist_Bin" localSheetId="13" hidden="1">[23]찍기!#REF!</definedName>
    <definedName name="_Dist_Bin" localSheetId="12" hidden="1">[23]찍기!#REF!</definedName>
    <definedName name="_Dist_Bin" hidden="1">#REF!</definedName>
    <definedName name="_doi3" localSheetId="20" hidden="1">{"'Sheet1'!$L$16"}</definedName>
    <definedName name="_doi3" localSheetId="22" hidden="1">{"'Sheet1'!$L$16"}</definedName>
    <definedName name="_doi3" localSheetId="21" hidden="1">{"'Sheet1'!$L$16"}</definedName>
    <definedName name="_doi3" hidden="1">{"'Sheet1'!$L$16"}</definedName>
    <definedName name="_doi5" localSheetId="20" hidden="1">{"'Sheet1'!$L$16"}</definedName>
    <definedName name="_doi5" localSheetId="22" hidden="1">{"'Sheet1'!$L$16"}</definedName>
    <definedName name="_doi5" localSheetId="21" hidden="1">{"'Sheet1'!$L$16"}</definedName>
    <definedName name="_doi5" hidden="1">{"'Sheet1'!$L$16"}</definedName>
    <definedName name="_ECS1"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E1" localSheetId="22" hidden="1">{#N/A,#N/A,FALSE,"단가표지"}</definedName>
    <definedName name="_EE1" hidden="1">{#N/A,#N/A,FALSE,"단가표지"}</definedName>
    <definedName name="_ENS235">#REF!</definedName>
    <definedName name="_F3">#REF!</definedName>
    <definedName name="_FECA">"4680"</definedName>
    <definedName name="_FF3">#REF!</definedName>
    <definedName name="_Fill" localSheetId="16">#REF!</definedName>
    <definedName name="_Fill" localSheetId="17">#REF!</definedName>
    <definedName name="_Fill">#REF!</definedName>
    <definedName name="_FillQU" hidden="1">#REF!</definedName>
    <definedName name="_xlnm._FilterDatabase" localSheetId="18" hidden="1">'25-BRA-I-090'!$A$6:$FD$701</definedName>
    <definedName name="_xlnm._FilterDatabase" localSheetId="26" hidden="1">'Báo giá của GNEE'!$A$27:$J$54</definedName>
    <definedName name="_xlnm._FilterDatabase" localSheetId="25" hidden="1">'BG Gnee 2'!$A$27:$J$54</definedName>
    <definedName name="_xlnm._FilterDatabase" localSheetId="20" hidden="1">'ChiTiet Dự Toán'!$A$6:$AK$582</definedName>
    <definedName name="_xlnm._FilterDatabase" localSheetId="22" hidden="1">'DT03 (TM)'!$A$5:$L$35</definedName>
    <definedName name="_xlnm._FilterDatabase" localSheetId="15" hidden="1">'DT04 (TM) 1 '!$A$4:$L$4</definedName>
    <definedName name="_xlnm._FilterDatabase" localSheetId="24" hidden="1">'Hoàng hà'!$A$19:$N$76</definedName>
    <definedName name="_xlnm._FilterDatabase" localSheetId="21" hidden="1">TongHop!$A$6:$F$6</definedName>
    <definedName name="_xlnm._FilterDatabase" localSheetId="16" hidden="1">'Vat lieu han -BRA090'!$A$6:$AT$32</definedName>
    <definedName name="_xlnm._FilterDatabase" localSheetId="17" hidden="1">'Vật tư sơn BRA090'!$A$6:$AP$33</definedName>
    <definedName name="_xlnm._FilterDatabase" hidden="1">#REF!</definedName>
    <definedName name="_fll" localSheetId="15" hidden="1">[24]HX!$A$4:$A$65</definedName>
    <definedName name="_fll" localSheetId="1" hidden="1">[24]HX!$A$4:$A$65</definedName>
    <definedName name="_fll" localSheetId="2" hidden="1">[24]HX!$A$4:$A$65</definedName>
    <definedName name="_fll" localSheetId="4" hidden="1">[24]HX!$A$4:$A$65</definedName>
    <definedName name="_fll" localSheetId="23" hidden="1">[24]HX!$A$4:$A$65</definedName>
    <definedName name="_fll" localSheetId="14" hidden="1">[24]HX!$A$4:$A$65</definedName>
    <definedName name="_fll" localSheetId="9" hidden="1">[24]HX!$A$4:$A$65</definedName>
    <definedName name="_fll" localSheetId="8" hidden="1">[24]HX!$A$4:$A$65</definedName>
    <definedName name="_fll" localSheetId="3" hidden="1">[24]HX!$A$4:$A$65</definedName>
    <definedName name="_fll" localSheetId="11" hidden="1">[24]HX!$A$4:$A$65</definedName>
    <definedName name="_fll" localSheetId="6" hidden="1">[24]HX!$A$4:$A$65</definedName>
    <definedName name="_fll" localSheetId="7" hidden="1">[24]HX!$A$4:$A$65</definedName>
    <definedName name="_fll" localSheetId="5" hidden="1">[24]HX!$A$4:$A$65</definedName>
    <definedName name="_fll" localSheetId="10" hidden="1">[24]HX!$A$4:$A$65</definedName>
    <definedName name="_fll" localSheetId="13" hidden="1">[24]HX!$A$4:$A$65</definedName>
    <definedName name="_fll" localSheetId="12" hidden="1">[24]HX!$A$4:$A$65</definedName>
    <definedName name="_fll" hidden="1">#REF!</definedName>
    <definedName name="_FLL2" hidden="1">#REF!</definedName>
    <definedName name="_fsf2" localSheetId="22" hidden="1">{#N/A,#N/A,TRUE,"Mhr_Sum"}</definedName>
    <definedName name="_fsf2" hidden="1">{#N/A,#N/A,TRUE,"Mhr_Sum"}</definedName>
    <definedName name="_Goi8" localSheetId="22" hidden="1">{"'Sheet1'!$L$16"}</definedName>
    <definedName name="_Goi8" localSheetId="15" hidden="1">{"'Sheet1'!$L$16"}</definedName>
    <definedName name="_Goi8" localSheetId="1" hidden="1">{"'Sheet1'!$L$16"}</definedName>
    <definedName name="_Goi8" localSheetId="2" hidden="1">{"'Sheet1'!$L$16"}</definedName>
    <definedName name="_Goi8" localSheetId="16" hidden="1">{"'Sheet1'!$L$16"}</definedName>
    <definedName name="_Goi8" localSheetId="4" hidden="1">{"'Sheet1'!$L$16"}</definedName>
    <definedName name="_Goi8" localSheetId="23" hidden="1">{"'Sheet1'!$L$16"}</definedName>
    <definedName name="_Goi8" localSheetId="14" hidden="1">{"'Sheet1'!$L$16"}</definedName>
    <definedName name="_Goi8" localSheetId="9" hidden="1">{"'Sheet1'!$L$16"}</definedName>
    <definedName name="_Goi8" localSheetId="8" hidden="1">{"'Sheet1'!$L$16"}</definedName>
    <definedName name="_Goi8" localSheetId="3" hidden="1">{"'Sheet1'!$L$16"}</definedName>
    <definedName name="_Goi8" localSheetId="11" hidden="1">{"'Sheet1'!$L$16"}</definedName>
    <definedName name="_Goi8" localSheetId="6" hidden="1">{"'Sheet1'!$L$16"}</definedName>
    <definedName name="_Goi8" localSheetId="7" hidden="1">{"'Sheet1'!$L$16"}</definedName>
    <definedName name="_Goi8" localSheetId="5" hidden="1">{"'Sheet1'!$L$16"}</definedName>
    <definedName name="_Goi8" localSheetId="17" hidden="1">{"'Sheet1'!$L$16"}</definedName>
    <definedName name="_Goi8" localSheetId="10" hidden="1">{"'Sheet1'!$L$16"}</definedName>
    <definedName name="_Goi8" localSheetId="13" hidden="1">{"'Sheet1'!$L$16"}</definedName>
    <definedName name="_Goi8" localSheetId="12" hidden="1">{"'Sheet1'!$L$16"}</definedName>
    <definedName name="_Goi8" hidden="1">{"'Sheet1'!$L$16"}</definedName>
    <definedName name="_h1" localSheetId="22" hidden="1">{"'Sheet1'!$L$16"}</definedName>
    <definedName name="_h1" localSheetId="15" hidden="1">{"'Sheet1'!$L$16"}</definedName>
    <definedName name="_h1" localSheetId="1" hidden="1">{"'Sheet1'!$L$16"}</definedName>
    <definedName name="_h1" localSheetId="2" hidden="1">{"'Sheet1'!$L$16"}</definedName>
    <definedName name="_h1" localSheetId="16" hidden="1">{"'Sheet1'!$L$16"}</definedName>
    <definedName name="_h1" localSheetId="4" hidden="1">{"'Sheet1'!$L$16"}</definedName>
    <definedName name="_h1" localSheetId="23" hidden="1">{"'Sheet1'!$L$16"}</definedName>
    <definedName name="_h1" localSheetId="14" hidden="1">{"'Sheet1'!$L$16"}</definedName>
    <definedName name="_h1" localSheetId="9" hidden="1">{"'Sheet1'!$L$16"}</definedName>
    <definedName name="_h1" localSheetId="8" hidden="1">{"'Sheet1'!$L$16"}</definedName>
    <definedName name="_h1" localSheetId="3" hidden="1">{"'Sheet1'!$L$16"}</definedName>
    <definedName name="_h1" localSheetId="11" hidden="1">{"'Sheet1'!$L$16"}</definedName>
    <definedName name="_h1" localSheetId="6" hidden="1">{"'Sheet1'!$L$16"}</definedName>
    <definedName name="_h1" localSheetId="7" hidden="1">{"'Sheet1'!$L$16"}</definedName>
    <definedName name="_h1" localSheetId="5" hidden="1">{"'Sheet1'!$L$16"}</definedName>
    <definedName name="_h1" localSheetId="17" hidden="1">{"'Sheet1'!$L$16"}</definedName>
    <definedName name="_h1" localSheetId="10" hidden="1">{"'Sheet1'!$L$16"}</definedName>
    <definedName name="_h1" localSheetId="13" hidden="1">{"'Sheet1'!$L$16"}</definedName>
    <definedName name="_h1" localSheetId="12" hidden="1">{"'Sheet1'!$L$16"}</definedName>
    <definedName name="_h1" hidden="1">{"'Sheet1'!$L$16"}</definedName>
    <definedName name="_H4" localSheetId="22" hidden="1">{#N/A,#N/A,TRUE,"Mhr_Sum"}</definedName>
    <definedName name="_H4" hidden="1">{#N/A,#N/A,TRUE,"Mhr_Sum"}</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u1" localSheetId="22" hidden="1">{"'Sheet1'!$L$16"}</definedName>
    <definedName name="_hu1" localSheetId="15" hidden="1">{"'Sheet1'!$L$16"}</definedName>
    <definedName name="_hu1" localSheetId="1" hidden="1">{"'Sheet1'!$L$16"}</definedName>
    <definedName name="_hu1" localSheetId="2" hidden="1">{"'Sheet1'!$L$16"}</definedName>
    <definedName name="_hu1" localSheetId="16" hidden="1">{"'Sheet1'!$L$16"}</definedName>
    <definedName name="_hu1" localSheetId="4" hidden="1">{"'Sheet1'!$L$16"}</definedName>
    <definedName name="_hu1" localSheetId="23" hidden="1">{"'Sheet1'!$L$16"}</definedName>
    <definedName name="_hu1" localSheetId="14" hidden="1">{"'Sheet1'!$L$16"}</definedName>
    <definedName name="_hu1" localSheetId="9" hidden="1">{"'Sheet1'!$L$16"}</definedName>
    <definedName name="_hu1" localSheetId="8" hidden="1">{"'Sheet1'!$L$16"}</definedName>
    <definedName name="_hu1" localSheetId="3" hidden="1">{"'Sheet1'!$L$16"}</definedName>
    <definedName name="_hu1" localSheetId="11" hidden="1">{"'Sheet1'!$L$16"}</definedName>
    <definedName name="_hu1" localSheetId="6" hidden="1">{"'Sheet1'!$L$16"}</definedName>
    <definedName name="_hu1" localSheetId="7" hidden="1">{"'Sheet1'!$L$16"}</definedName>
    <definedName name="_hu1" localSheetId="5" hidden="1">{"'Sheet1'!$L$16"}</definedName>
    <definedName name="_hu1" localSheetId="17" hidden="1">{"'Sheet1'!$L$16"}</definedName>
    <definedName name="_hu1" localSheetId="10" hidden="1">{"'Sheet1'!$L$16"}</definedName>
    <definedName name="_hu1" localSheetId="13" hidden="1">{"'Sheet1'!$L$16"}</definedName>
    <definedName name="_hu1" localSheetId="12" hidden="1">{"'Sheet1'!$L$16"}</definedName>
    <definedName name="_hu1" hidden="1">{"'Sheet1'!$L$16"}</definedName>
    <definedName name="_hu2" localSheetId="22" hidden="1">{"'Sheet1'!$L$16"}</definedName>
    <definedName name="_hu2" localSheetId="15" hidden="1">{"'Sheet1'!$L$16"}</definedName>
    <definedName name="_hu2" localSheetId="1" hidden="1">{"'Sheet1'!$L$16"}</definedName>
    <definedName name="_hu2" localSheetId="2" hidden="1">{"'Sheet1'!$L$16"}</definedName>
    <definedName name="_hu2" localSheetId="16" hidden="1">{"'Sheet1'!$L$16"}</definedName>
    <definedName name="_hu2" localSheetId="4" hidden="1">{"'Sheet1'!$L$16"}</definedName>
    <definedName name="_hu2" localSheetId="23" hidden="1">{"'Sheet1'!$L$16"}</definedName>
    <definedName name="_hu2" localSheetId="14" hidden="1">{"'Sheet1'!$L$16"}</definedName>
    <definedName name="_hu2" localSheetId="9" hidden="1">{"'Sheet1'!$L$16"}</definedName>
    <definedName name="_hu2" localSheetId="8" hidden="1">{"'Sheet1'!$L$16"}</definedName>
    <definedName name="_hu2" localSheetId="3" hidden="1">{"'Sheet1'!$L$16"}</definedName>
    <definedName name="_hu2" localSheetId="11" hidden="1">{"'Sheet1'!$L$16"}</definedName>
    <definedName name="_hu2" localSheetId="6" hidden="1">{"'Sheet1'!$L$16"}</definedName>
    <definedName name="_hu2" localSheetId="7" hidden="1">{"'Sheet1'!$L$16"}</definedName>
    <definedName name="_hu2" localSheetId="5" hidden="1">{"'Sheet1'!$L$16"}</definedName>
    <definedName name="_hu2" localSheetId="17" hidden="1">{"'Sheet1'!$L$16"}</definedName>
    <definedName name="_hu2" localSheetId="10" hidden="1">{"'Sheet1'!$L$16"}</definedName>
    <definedName name="_hu2" localSheetId="13" hidden="1">{"'Sheet1'!$L$16"}</definedName>
    <definedName name="_hu2" localSheetId="12" hidden="1">{"'Sheet1'!$L$16"}</definedName>
    <definedName name="_hu2" hidden="1">{"'Sheet1'!$L$16"}</definedName>
    <definedName name="_hu5" localSheetId="22" hidden="1">{"'Sheet1'!$L$16"}</definedName>
    <definedName name="_hu5" localSheetId="15" hidden="1">{"'Sheet1'!$L$16"}</definedName>
    <definedName name="_hu5" localSheetId="1" hidden="1">{"'Sheet1'!$L$16"}</definedName>
    <definedName name="_hu5" localSheetId="2" hidden="1">{"'Sheet1'!$L$16"}</definedName>
    <definedName name="_hu5" localSheetId="16" hidden="1">{"'Sheet1'!$L$16"}</definedName>
    <definedName name="_hu5" localSheetId="4" hidden="1">{"'Sheet1'!$L$16"}</definedName>
    <definedName name="_hu5" localSheetId="23" hidden="1">{"'Sheet1'!$L$16"}</definedName>
    <definedName name="_hu5" localSheetId="14" hidden="1">{"'Sheet1'!$L$16"}</definedName>
    <definedName name="_hu5" localSheetId="9" hidden="1">{"'Sheet1'!$L$16"}</definedName>
    <definedName name="_hu5" localSheetId="8" hidden="1">{"'Sheet1'!$L$16"}</definedName>
    <definedName name="_hu5" localSheetId="3" hidden="1">{"'Sheet1'!$L$16"}</definedName>
    <definedName name="_hu5" localSheetId="11" hidden="1">{"'Sheet1'!$L$16"}</definedName>
    <definedName name="_hu5" localSheetId="6" hidden="1">{"'Sheet1'!$L$16"}</definedName>
    <definedName name="_hu5" localSheetId="7" hidden="1">{"'Sheet1'!$L$16"}</definedName>
    <definedName name="_hu5" localSheetId="5" hidden="1">{"'Sheet1'!$L$16"}</definedName>
    <definedName name="_hu5" localSheetId="17" hidden="1">{"'Sheet1'!$L$16"}</definedName>
    <definedName name="_hu5" localSheetId="10" hidden="1">{"'Sheet1'!$L$16"}</definedName>
    <definedName name="_hu5" localSheetId="13" hidden="1">{"'Sheet1'!$L$16"}</definedName>
    <definedName name="_hu5" localSheetId="12" hidden="1">{"'Sheet1'!$L$16"}</definedName>
    <definedName name="_hu5" hidden="1">{"'Sheet1'!$L$16"}</definedName>
    <definedName name="_hu6" localSheetId="22" hidden="1">{"'Sheet1'!$L$16"}</definedName>
    <definedName name="_hu6" localSheetId="15" hidden="1">{"'Sheet1'!$L$16"}</definedName>
    <definedName name="_hu6" localSheetId="1" hidden="1">{"'Sheet1'!$L$16"}</definedName>
    <definedName name="_hu6" localSheetId="2" hidden="1">{"'Sheet1'!$L$16"}</definedName>
    <definedName name="_hu6" localSheetId="16" hidden="1">{"'Sheet1'!$L$16"}</definedName>
    <definedName name="_hu6" localSheetId="4" hidden="1">{"'Sheet1'!$L$16"}</definedName>
    <definedName name="_hu6" localSheetId="23" hidden="1">{"'Sheet1'!$L$16"}</definedName>
    <definedName name="_hu6" localSheetId="14" hidden="1">{"'Sheet1'!$L$16"}</definedName>
    <definedName name="_hu6" localSheetId="9" hidden="1">{"'Sheet1'!$L$16"}</definedName>
    <definedName name="_hu6" localSheetId="8" hidden="1">{"'Sheet1'!$L$16"}</definedName>
    <definedName name="_hu6" localSheetId="3" hidden="1">{"'Sheet1'!$L$16"}</definedName>
    <definedName name="_hu6" localSheetId="11" hidden="1">{"'Sheet1'!$L$16"}</definedName>
    <definedName name="_hu6" localSheetId="6" hidden="1">{"'Sheet1'!$L$16"}</definedName>
    <definedName name="_hu6" localSheetId="7" hidden="1">{"'Sheet1'!$L$16"}</definedName>
    <definedName name="_hu6" localSheetId="5" hidden="1">{"'Sheet1'!$L$16"}</definedName>
    <definedName name="_hu6" localSheetId="17" hidden="1">{"'Sheet1'!$L$16"}</definedName>
    <definedName name="_hu6" localSheetId="10" hidden="1">{"'Sheet1'!$L$16"}</definedName>
    <definedName name="_hu6" localSheetId="13" hidden="1">{"'Sheet1'!$L$16"}</definedName>
    <definedName name="_hu6" localSheetId="12" hidden="1">{"'Sheet1'!$L$16"}</definedName>
    <definedName name="_hu6" hidden="1">{"'Sheet1'!$L$16"}</definedName>
    <definedName name="_hu7" localSheetId="22" hidden="1">{"'Sheet1'!$L$16"}</definedName>
    <definedName name="_hu7" localSheetId="15" hidden="1">{"'Sheet1'!$L$16"}</definedName>
    <definedName name="_hu7" localSheetId="1" hidden="1">{"'Sheet1'!$L$16"}</definedName>
    <definedName name="_hu7" localSheetId="2" hidden="1">{"'Sheet1'!$L$16"}</definedName>
    <definedName name="_hu7" localSheetId="16" hidden="1">{"'Sheet1'!$L$16"}</definedName>
    <definedName name="_hu7" localSheetId="4" hidden="1">{"'Sheet1'!$L$16"}</definedName>
    <definedName name="_hu7" localSheetId="23" hidden="1">{"'Sheet1'!$L$16"}</definedName>
    <definedName name="_hu7" localSheetId="14" hidden="1">{"'Sheet1'!$L$16"}</definedName>
    <definedName name="_hu7" localSheetId="9" hidden="1">{"'Sheet1'!$L$16"}</definedName>
    <definedName name="_hu7" localSheetId="8" hidden="1">{"'Sheet1'!$L$16"}</definedName>
    <definedName name="_hu7" localSheetId="3" hidden="1">{"'Sheet1'!$L$16"}</definedName>
    <definedName name="_hu7" localSheetId="11" hidden="1">{"'Sheet1'!$L$16"}</definedName>
    <definedName name="_hu7" localSheetId="6" hidden="1">{"'Sheet1'!$L$16"}</definedName>
    <definedName name="_hu7" localSheetId="7" hidden="1">{"'Sheet1'!$L$16"}</definedName>
    <definedName name="_hu7" localSheetId="5" hidden="1">{"'Sheet1'!$L$16"}</definedName>
    <definedName name="_hu7" localSheetId="17" hidden="1">{"'Sheet1'!$L$16"}</definedName>
    <definedName name="_hu7" localSheetId="10" hidden="1">{"'Sheet1'!$L$16"}</definedName>
    <definedName name="_hu7" localSheetId="13" hidden="1">{"'Sheet1'!$L$16"}</definedName>
    <definedName name="_hu7" localSheetId="12" hidden="1">{"'Sheet1'!$L$16"}</definedName>
    <definedName name="_hu7" hidden="1">{"'Sheet1'!$L$16"}</definedName>
    <definedName name="_HV1">#REF!</definedName>
    <definedName name="_II1" localSheetId="22" hidden="1">{#N/A,#N/A,FALSE,"JACKETS (1100 t) (1)"}</definedName>
    <definedName name="_II1" hidden="1">{#N/A,#N/A,FALSE,"JACKETS (1100 t) (1)"}</definedName>
    <definedName name="_Key1" localSheetId="16">#REF!</definedName>
    <definedName name="_Key1" localSheetId="17">#REF!</definedName>
    <definedName name="_Key1">#REF!</definedName>
    <definedName name="_Key11" hidden="1">#REF!</definedName>
    <definedName name="_Key2" localSheetId="16">#REF!</definedName>
    <definedName name="_Key2" localSheetId="17">#REF!</definedName>
    <definedName name="_Key2">#REF!</definedName>
    <definedName name="_kfkf" localSheetId="15" hidden="1">#N/A</definedName>
    <definedName name="_kfkf" localSheetId="1" hidden="1">#N/A</definedName>
    <definedName name="_kfkf" localSheetId="2" hidden="1">#N/A</definedName>
    <definedName name="_kfkf" localSheetId="4" hidden="1">#N/A</definedName>
    <definedName name="_kfkf" localSheetId="23" hidden="1">#N/A</definedName>
    <definedName name="_kfkf" localSheetId="14" hidden="1">#N/A</definedName>
    <definedName name="_kfkf" localSheetId="9" hidden="1">#N/A</definedName>
    <definedName name="_kfkf" localSheetId="8" hidden="1">#N/A</definedName>
    <definedName name="_kfkf" localSheetId="3" hidden="1">#N/A</definedName>
    <definedName name="_kfkf" localSheetId="11" hidden="1">#N/A</definedName>
    <definedName name="_kfkf" localSheetId="6" hidden="1">#N/A</definedName>
    <definedName name="_kfkf" localSheetId="7" hidden="1">#N/A</definedName>
    <definedName name="_kfkf" localSheetId="5" hidden="1">#N/A</definedName>
    <definedName name="_kfkf" localSheetId="10" hidden="1">#N/A</definedName>
    <definedName name="_kfkf" localSheetId="13" hidden="1">#N/A</definedName>
    <definedName name="_kfkf" localSheetId="12" hidden="1">#N/A</definedName>
    <definedName name="_kfkf" hidden="1">#REF!</definedName>
    <definedName name="_KM130" localSheetId="22" hidden="1">{"'Sheet1'!$L$16"}</definedName>
    <definedName name="_KM130" localSheetId="15" hidden="1">{"'Sheet1'!$L$16"}</definedName>
    <definedName name="_KM130" localSheetId="1" hidden="1">{"'Sheet1'!$L$16"}</definedName>
    <definedName name="_KM130" localSheetId="2" hidden="1">{"'Sheet1'!$L$16"}</definedName>
    <definedName name="_KM130" localSheetId="16" hidden="1">{"'Sheet1'!$L$16"}</definedName>
    <definedName name="_KM130" localSheetId="4" hidden="1">{"'Sheet1'!$L$16"}</definedName>
    <definedName name="_KM130" localSheetId="23" hidden="1">{"'Sheet1'!$L$16"}</definedName>
    <definedName name="_KM130" localSheetId="14" hidden="1">{"'Sheet1'!$L$16"}</definedName>
    <definedName name="_KM130" localSheetId="9" hidden="1">{"'Sheet1'!$L$16"}</definedName>
    <definedName name="_KM130" localSheetId="8" hidden="1">{"'Sheet1'!$L$16"}</definedName>
    <definedName name="_KM130" localSheetId="3" hidden="1">{"'Sheet1'!$L$16"}</definedName>
    <definedName name="_KM130" localSheetId="11" hidden="1">{"'Sheet1'!$L$16"}</definedName>
    <definedName name="_KM130" localSheetId="6" hidden="1">{"'Sheet1'!$L$16"}</definedName>
    <definedName name="_KM130" localSheetId="7" hidden="1">{"'Sheet1'!$L$16"}</definedName>
    <definedName name="_KM130" localSheetId="5" hidden="1">{"'Sheet1'!$L$16"}</definedName>
    <definedName name="_KM130" localSheetId="17" hidden="1">{"'Sheet1'!$L$16"}</definedName>
    <definedName name="_KM130" localSheetId="10" hidden="1">{"'Sheet1'!$L$16"}</definedName>
    <definedName name="_KM130" localSheetId="13" hidden="1">{"'Sheet1'!$L$16"}</definedName>
    <definedName name="_KM130" localSheetId="12" hidden="1">{"'Sheet1'!$L$16"}</definedName>
    <definedName name="_KM130" hidden="1">{"'Sheet1'!$L$16"}</definedName>
    <definedName name="_KWS1">#N/A</definedName>
    <definedName name="_KWS2">#N/A</definedName>
    <definedName name="_KWS3">#N/A</definedName>
    <definedName name="_Lan1" localSheetId="22" hidden="1">{"'Sheet1'!$L$16"}</definedName>
    <definedName name="_Lan1" localSheetId="15" hidden="1">{"'Sheet1'!$L$16"}</definedName>
    <definedName name="_Lan1" localSheetId="1" hidden="1">{"'Sheet1'!$L$16"}</definedName>
    <definedName name="_Lan1" localSheetId="2" hidden="1">{"'Sheet1'!$L$16"}</definedName>
    <definedName name="_Lan1" localSheetId="16" hidden="1">{"'Sheet1'!$L$16"}</definedName>
    <definedName name="_Lan1" localSheetId="4" hidden="1">{"'Sheet1'!$L$16"}</definedName>
    <definedName name="_Lan1" localSheetId="23" hidden="1">{"'Sheet1'!$L$16"}</definedName>
    <definedName name="_Lan1" localSheetId="14" hidden="1">{"'Sheet1'!$L$16"}</definedName>
    <definedName name="_Lan1" localSheetId="9" hidden="1">{"'Sheet1'!$L$16"}</definedName>
    <definedName name="_Lan1" localSheetId="8" hidden="1">{"'Sheet1'!$L$16"}</definedName>
    <definedName name="_Lan1" localSheetId="3" hidden="1">{"'Sheet1'!$L$16"}</definedName>
    <definedName name="_Lan1" localSheetId="11" hidden="1">{"'Sheet1'!$L$16"}</definedName>
    <definedName name="_Lan1" localSheetId="6" hidden="1">{"'Sheet1'!$L$16"}</definedName>
    <definedName name="_Lan1" localSheetId="7" hidden="1">{"'Sheet1'!$L$16"}</definedName>
    <definedName name="_Lan1" localSheetId="5" hidden="1">{"'Sheet1'!$L$16"}</definedName>
    <definedName name="_Lan1" localSheetId="17" hidden="1">{"'Sheet1'!$L$16"}</definedName>
    <definedName name="_Lan1" localSheetId="10" hidden="1">{"'Sheet1'!$L$16"}</definedName>
    <definedName name="_Lan1" localSheetId="13" hidden="1">{"'Sheet1'!$L$16"}</definedName>
    <definedName name="_Lan1" localSheetId="12" hidden="1">{"'Sheet1'!$L$16"}</definedName>
    <definedName name="_Lan1" hidden="1">{"'Sheet1'!$L$16"}</definedName>
    <definedName name="_LAN3" localSheetId="22" hidden="1">{"'Sheet1'!$L$16"}</definedName>
    <definedName name="_LAN3" localSheetId="15" hidden="1">{"'Sheet1'!$L$16"}</definedName>
    <definedName name="_LAN3" localSheetId="1" hidden="1">{"'Sheet1'!$L$16"}</definedName>
    <definedName name="_LAN3" localSheetId="2" hidden="1">{"'Sheet1'!$L$16"}</definedName>
    <definedName name="_LAN3" localSheetId="16" hidden="1">{"'Sheet1'!$L$16"}</definedName>
    <definedName name="_LAN3" localSheetId="4" hidden="1">{"'Sheet1'!$L$16"}</definedName>
    <definedName name="_LAN3" localSheetId="23" hidden="1">{"'Sheet1'!$L$16"}</definedName>
    <definedName name="_LAN3" localSheetId="14" hidden="1">{"'Sheet1'!$L$16"}</definedName>
    <definedName name="_LAN3" localSheetId="9" hidden="1">{"'Sheet1'!$L$16"}</definedName>
    <definedName name="_LAN3" localSheetId="8" hidden="1">{"'Sheet1'!$L$16"}</definedName>
    <definedName name="_LAN3" localSheetId="3" hidden="1">{"'Sheet1'!$L$16"}</definedName>
    <definedName name="_LAN3" localSheetId="11" hidden="1">{"'Sheet1'!$L$16"}</definedName>
    <definedName name="_LAN3" localSheetId="6" hidden="1">{"'Sheet1'!$L$16"}</definedName>
    <definedName name="_LAN3" localSheetId="7" hidden="1">{"'Sheet1'!$L$16"}</definedName>
    <definedName name="_LAN3" localSheetId="5" hidden="1">{"'Sheet1'!$L$16"}</definedName>
    <definedName name="_LAN3" localSheetId="17" hidden="1">{"'Sheet1'!$L$16"}</definedName>
    <definedName name="_LAN3" localSheetId="10" hidden="1">{"'Sheet1'!$L$16"}</definedName>
    <definedName name="_LAN3" localSheetId="13" hidden="1">{"'Sheet1'!$L$16"}</definedName>
    <definedName name="_LAN3" localSheetId="12" hidden="1">{"'Sheet1'!$L$16"}</definedName>
    <definedName name="_LAN3" hidden="1">{"'Sheet1'!$L$16"}</definedName>
    <definedName name="_ld2" localSheetId="20" hidden="1">{"'Sheet1'!$L$16"}</definedName>
    <definedName name="_ld2" localSheetId="22" hidden="1">{"'Sheet1'!$L$16"}</definedName>
    <definedName name="_ld2" localSheetId="15" hidden="1">{"'Sheet1'!$L$16"}</definedName>
    <definedName name="_ld2" localSheetId="1" hidden="1">{"'Sheet1'!$L$16"}</definedName>
    <definedName name="_ld2" localSheetId="2" hidden="1">{"'Sheet1'!$L$16"}</definedName>
    <definedName name="_ld2" localSheetId="21" hidden="1">{"'Sheet1'!$L$16"}</definedName>
    <definedName name="_ld2" localSheetId="16" hidden="1">{"'Sheet1'!$L$16"}</definedName>
    <definedName name="_ld2" localSheetId="4" hidden="1">{"'Sheet1'!$L$16"}</definedName>
    <definedName name="_ld2" localSheetId="23" hidden="1">{"'Sheet1'!$L$16"}</definedName>
    <definedName name="_ld2" localSheetId="14" hidden="1">{"'Sheet1'!$L$16"}</definedName>
    <definedName name="_ld2" localSheetId="9" hidden="1">{"'Sheet1'!$L$16"}</definedName>
    <definedName name="_ld2" localSheetId="8" hidden="1">{"'Sheet1'!$L$16"}</definedName>
    <definedName name="_ld2" localSheetId="3" hidden="1">{"'Sheet1'!$L$16"}</definedName>
    <definedName name="_ld2" localSheetId="11" hidden="1">{"'Sheet1'!$L$16"}</definedName>
    <definedName name="_ld2" localSheetId="6" hidden="1">{"'Sheet1'!$L$16"}</definedName>
    <definedName name="_ld2" localSheetId="7" hidden="1">{"'Sheet1'!$L$16"}</definedName>
    <definedName name="_ld2" localSheetId="5" hidden="1">{"'Sheet1'!$L$16"}</definedName>
    <definedName name="_ld2" localSheetId="17" hidden="1">{"'Sheet1'!$L$16"}</definedName>
    <definedName name="_ld2" localSheetId="10" hidden="1">{"'Sheet1'!$L$16"}</definedName>
    <definedName name="_ld2" localSheetId="13" hidden="1">{"'Sheet1'!$L$16"}</definedName>
    <definedName name="_ld2" localSheetId="12" hidden="1">{"'Sheet1'!$L$16"}</definedName>
    <definedName name="_ld2" hidden="1">{"'Sheet1'!$L$16"}</definedName>
    <definedName name="_lk2" localSheetId="22" hidden="1">{"'Sheet1'!$L$16"}</definedName>
    <definedName name="_lk2" localSheetId="15" hidden="1">{"'Sheet1'!$L$16"}</definedName>
    <definedName name="_lk2" localSheetId="1" hidden="1">{"'Sheet1'!$L$16"}</definedName>
    <definedName name="_lk2" localSheetId="2" hidden="1">{"'Sheet1'!$L$16"}</definedName>
    <definedName name="_lk2" localSheetId="16" hidden="1">{"'Sheet1'!$L$16"}</definedName>
    <definedName name="_lk2" localSheetId="4" hidden="1">{"'Sheet1'!$L$16"}</definedName>
    <definedName name="_lk2" localSheetId="23" hidden="1">{"'Sheet1'!$L$16"}</definedName>
    <definedName name="_lk2" localSheetId="14" hidden="1">{"'Sheet1'!$L$16"}</definedName>
    <definedName name="_lk2" localSheetId="9" hidden="1">{"'Sheet1'!$L$16"}</definedName>
    <definedName name="_lk2" localSheetId="8" hidden="1">{"'Sheet1'!$L$16"}</definedName>
    <definedName name="_lk2" localSheetId="3" hidden="1">{"'Sheet1'!$L$16"}</definedName>
    <definedName name="_lk2" localSheetId="11" hidden="1">{"'Sheet1'!$L$16"}</definedName>
    <definedName name="_lk2" localSheetId="6" hidden="1">{"'Sheet1'!$L$16"}</definedName>
    <definedName name="_lk2" localSheetId="7" hidden="1">{"'Sheet1'!$L$16"}</definedName>
    <definedName name="_lk2" localSheetId="5" hidden="1">{"'Sheet1'!$L$16"}</definedName>
    <definedName name="_lk2" localSheetId="17" hidden="1">{"'Sheet1'!$L$16"}</definedName>
    <definedName name="_lk2" localSheetId="10" hidden="1">{"'Sheet1'!$L$16"}</definedName>
    <definedName name="_lk2" localSheetId="13" hidden="1">{"'Sheet1'!$L$16"}</definedName>
    <definedName name="_lk2" localSheetId="12" hidden="1">{"'Sheet1'!$L$16"}</definedName>
    <definedName name="_lk2" hidden="1">{"'Sheet1'!$L$16"}</definedName>
    <definedName name="_MatInverse_In" hidden="1">#REF!</definedName>
    <definedName name="_MatInverse_Out" hidden="1">#REF!</definedName>
    <definedName name="_MatMult_A" localSheetId="15" hidden="1">[25]재료비!#REF!</definedName>
    <definedName name="_MatMult_A" localSheetId="1" hidden="1">[25]재료비!#REF!</definedName>
    <definedName name="_MatMult_A" localSheetId="2" hidden="1">[25]재료비!#REF!</definedName>
    <definedName name="_MatMult_A" localSheetId="4" hidden="1">[25]재료비!#REF!</definedName>
    <definedName name="_MatMult_A" localSheetId="23" hidden="1">[25]재료비!#REF!</definedName>
    <definedName name="_MatMult_A" localSheetId="14" hidden="1">[25]재료비!#REF!</definedName>
    <definedName name="_MatMult_A" localSheetId="9" hidden="1">[25]재료비!#REF!</definedName>
    <definedName name="_MatMult_A" localSheetId="8" hidden="1">[25]재료비!#REF!</definedName>
    <definedName name="_MatMult_A" localSheetId="3" hidden="1">[25]재료비!#REF!</definedName>
    <definedName name="_MatMult_A" localSheetId="11" hidden="1">[25]재료비!#REF!</definedName>
    <definedName name="_MatMult_A" localSheetId="6" hidden="1">[25]재료비!#REF!</definedName>
    <definedName name="_MatMult_A" localSheetId="7" hidden="1">[25]재료비!#REF!</definedName>
    <definedName name="_MatMult_A" localSheetId="5" hidden="1">[25]재료비!#REF!</definedName>
    <definedName name="_MatMult_A" localSheetId="10" hidden="1">[25]재료비!#REF!</definedName>
    <definedName name="_MatMult_A" localSheetId="13" hidden="1">[25]재료비!#REF!</definedName>
    <definedName name="_MatMult_A" localSheetId="12" hidden="1">[25]재료비!#REF!</definedName>
    <definedName name="_MatMult_A" hidden="1">#REF!</definedName>
    <definedName name="_MatMult_AxB" hidden="1">#REF!</definedName>
    <definedName name="_MatMult_B" hidden="1">#REF!</definedName>
    <definedName name="_MCC3" localSheetId="22" hidden="1">{#N/A,#N/A,FALSE,"CCTV"}</definedName>
    <definedName name="_MCC3" hidden="1">{#N/A,#N/A,FALSE,"CCTV"}</definedName>
    <definedName name="_MES10">#REF!</definedName>
    <definedName name="_MES11">#REF!</definedName>
    <definedName name="_MES14">#REF!</definedName>
    <definedName name="_MES15">#REF!</definedName>
    <definedName name="_MES20">#REF!</definedName>
    <definedName name="_MES21">#REF!</definedName>
    <definedName name="_MES24">#REF!</definedName>
    <definedName name="_MES25">#REF!</definedName>
    <definedName name="_MES40">#REF!</definedName>
    <definedName name="_MES41">#REF!</definedName>
    <definedName name="_MES42">#REF!</definedName>
    <definedName name="_MES43">#REF!</definedName>
    <definedName name="_MES44">#REF!</definedName>
    <definedName name="_MES45">#REF!</definedName>
    <definedName name="_MES5">#REF!</definedName>
    <definedName name="_MES50">#REF!</definedName>
    <definedName name="_MES51">#REF!</definedName>
    <definedName name="_MES52">#REF!</definedName>
    <definedName name="_MES53">#REF!</definedName>
    <definedName name="_MES6">#REF!</definedName>
    <definedName name="_MES62">#REF!</definedName>
    <definedName name="_MES70">#REF!</definedName>
    <definedName name="_MES71">#REF!</definedName>
    <definedName name="_NCL200">#REF!</definedName>
    <definedName name="_NCN15" localSheetId="22" hidden="1">{"'Sheet1'!$L$16"}</definedName>
    <definedName name="_NCN15" localSheetId="15" hidden="1">{"'Sheet1'!$L$16"}</definedName>
    <definedName name="_NCN15" localSheetId="1" hidden="1">{"'Sheet1'!$L$16"}</definedName>
    <definedName name="_NCN15" localSheetId="2" hidden="1">{"'Sheet1'!$L$16"}</definedName>
    <definedName name="_NCN15" localSheetId="16" hidden="1">{"'Sheet1'!$L$16"}</definedName>
    <definedName name="_NCN15" localSheetId="4" hidden="1">{"'Sheet1'!$L$16"}</definedName>
    <definedName name="_NCN15" localSheetId="23" hidden="1">{"'Sheet1'!$L$16"}</definedName>
    <definedName name="_NCN15" localSheetId="14" hidden="1">{"'Sheet1'!$L$16"}</definedName>
    <definedName name="_NCN15" localSheetId="9" hidden="1">{"'Sheet1'!$L$16"}</definedName>
    <definedName name="_NCN15" localSheetId="8" hidden="1">{"'Sheet1'!$L$16"}</definedName>
    <definedName name="_NCN15" localSheetId="3" hidden="1">{"'Sheet1'!$L$16"}</definedName>
    <definedName name="_NCN15" localSheetId="11" hidden="1">{"'Sheet1'!$L$16"}</definedName>
    <definedName name="_NCN15" localSheetId="6" hidden="1">{"'Sheet1'!$L$16"}</definedName>
    <definedName name="_NCN15" localSheetId="7" hidden="1">{"'Sheet1'!$L$16"}</definedName>
    <definedName name="_NCN15" localSheetId="5" hidden="1">{"'Sheet1'!$L$16"}</definedName>
    <definedName name="_NCN15" localSheetId="17" hidden="1">{"'Sheet1'!$L$16"}</definedName>
    <definedName name="_NCN15" localSheetId="10" hidden="1">{"'Sheet1'!$L$16"}</definedName>
    <definedName name="_NCN15" localSheetId="13" hidden="1">{"'Sheet1'!$L$16"}</definedName>
    <definedName name="_NCN15" localSheetId="12" hidden="1">{"'Sheet1'!$L$16"}</definedName>
    <definedName name="_NCN15" hidden="1">{"'Sheet1'!$L$16"}</definedName>
    <definedName name="_new2" localSheetId="22" hidden="1">{#N/A,#N/A,FALSE,"Field Rates";#N/A,#N/A,FALSE,"Field Sum"}</definedName>
    <definedName name="_new2" hidden="1">{#N/A,#N/A,FALSE,"Field Rates";#N/A,#N/A,FALSE,"Field Sum"}</definedName>
    <definedName name="_new3" localSheetId="22" hidden="1">{#N/A,#N/A,FALSE,"HO Sum";#N/A,#N/A,FALSE,"HO Rates";#N/A,#N/A,FALSE,"Co Sum";#N/A,#N/A,FALSE,"Clients Office";#N/A,#N/A,FALSE,"Field Sum";#N/A,#N/A,FALSE,"Field Rates"}</definedName>
    <definedName name="_new3" hidden="1">{#N/A,#N/A,FALSE,"HO Sum";#N/A,#N/A,FALSE,"HO Rates";#N/A,#N/A,FALSE,"Co Sum";#N/A,#N/A,FALSE,"Clients Office";#N/A,#N/A,FALSE,"Field Sum";#N/A,#N/A,FALSE,"Field Rates"}</definedName>
    <definedName name="_new4" localSheetId="22" hidden="1">{#N/A,#N/A,FALSE,"HO Rates";#N/A,#N/A,FALSE,"HO Sum"}</definedName>
    <definedName name="_new4" hidden="1">{#N/A,#N/A,FALSE,"HO Rates";#N/A,#N/A,FALSE,"HO Sum"}</definedName>
    <definedName name="_NK5" localSheetId="22" hidden="1">{"'Sheet1'!$L$16"}</definedName>
    <definedName name="_NK5" localSheetId="15" hidden="1">{"'Sheet1'!$L$16"}</definedName>
    <definedName name="_NK5" localSheetId="1" hidden="1">{"'Sheet1'!$L$16"}</definedName>
    <definedName name="_NK5" localSheetId="2" hidden="1">{"'Sheet1'!$L$16"}</definedName>
    <definedName name="_NK5" localSheetId="16" hidden="1">{"'Sheet1'!$L$16"}</definedName>
    <definedName name="_NK5" localSheetId="4" hidden="1">{"'Sheet1'!$L$16"}</definedName>
    <definedName name="_NK5" localSheetId="23" hidden="1">{"'Sheet1'!$L$16"}</definedName>
    <definedName name="_NK5" localSheetId="14" hidden="1">{"'Sheet1'!$L$16"}</definedName>
    <definedName name="_NK5" localSheetId="9" hidden="1">{"'Sheet1'!$L$16"}</definedName>
    <definedName name="_NK5" localSheetId="8" hidden="1">{"'Sheet1'!$L$16"}</definedName>
    <definedName name="_NK5" localSheetId="3" hidden="1">{"'Sheet1'!$L$16"}</definedName>
    <definedName name="_NK5" localSheetId="11" hidden="1">{"'Sheet1'!$L$16"}</definedName>
    <definedName name="_NK5" localSheetId="6" hidden="1">{"'Sheet1'!$L$16"}</definedName>
    <definedName name="_NK5" localSheetId="7" hidden="1">{"'Sheet1'!$L$16"}</definedName>
    <definedName name="_NK5" localSheetId="5" hidden="1">{"'Sheet1'!$L$16"}</definedName>
    <definedName name="_NK5" localSheetId="17" hidden="1">{"'Sheet1'!$L$16"}</definedName>
    <definedName name="_NK5" localSheetId="10" hidden="1">{"'Sheet1'!$L$16"}</definedName>
    <definedName name="_NK5" localSheetId="13" hidden="1">{"'Sheet1'!$L$16"}</definedName>
    <definedName name="_NK5" localSheetId="12" hidden="1">{"'Sheet1'!$L$16"}</definedName>
    <definedName name="_NK5" hidden="1">{"'Sheet1'!$L$16"}</definedName>
    <definedName name="_nom1">#REF!</definedName>
    <definedName name="_nom10">#REF!</definedName>
    <definedName name="_nom11">#REF!</definedName>
    <definedName name="_nom12">#REF!</definedName>
    <definedName name="_nom13">#REF!</definedName>
    <definedName name="_nom14">#REF!</definedName>
    <definedName name="_nom15">#REF!</definedName>
    <definedName name="_nom16">#REF!</definedName>
    <definedName name="_nom2">#REF!</definedName>
    <definedName name="_nom3">#REF!</definedName>
    <definedName name="_nom4">#REF!</definedName>
    <definedName name="_nom5">#REF!</definedName>
    <definedName name="_nom6">#REF!</definedName>
    <definedName name="_nom7">#REF!</definedName>
    <definedName name="_nom8">#REF!</definedName>
    <definedName name="_nom9">#REF!</definedName>
    <definedName name="_Order1" hidden="1">255</definedName>
    <definedName name="_Order2" hidden="1">255</definedName>
    <definedName name="_ordr2" hidden="1">0</definedName>
    <definedName name="_ordwre2" hidden="1">0</definedName>
    <definedName name="_PA3" localSheetId="22" hidden="1">{"'Sheet1'!$L$16"}</definedName>
    <definedName name="_PA3" localSheetId="15" hidden="1">{"'Sheet1'!$L$16"}</definedName>
    <definedName name="_PA3" localSheetId="1" hidden="1">{"'Sheet1'!$L$16"}</definedName>
    <definedName name="_PA3" localSheetId="2" hidden="1">{"'Sheet1'!$L$16"}</definedName>
    <definedName name="_PA3" localSheetId="16" hidden="1">{"'Sheet1'!$L$16"}</definedName>
    <definedName name="_PA3" localSheetId="4" hidden="1">{"'Sheet1'!$L$16"}</definedName>
    <definedName name="_PA3" localSheetId="23" hidden="1">{"'Sheet1'!$L$16"}</definedName>
    <definedName name="_PA3" localSheetId="14" hidden="1">{"'Sheet1'!$L$16"}</definedName>
    <definedName name="_PA3" localSheetId="9" hidden="1">{"'Sheet1'!$L$16"}</definedName>
    <definedName name="_PA3" localSheetId="8" hidden="1">{"'Sheet1'!$L$16"}</definedName>
    <definedName name="_PA3" localSheetId="3" hidden="1">{"'Sheet1'!$L$16"}</definedName>
    <definedName name="_PA3" localSheetId="11" hidden="1">{"'Sheet1'!$L$16"}</definedName>
    <definedName name="_PA3" localSheetId="6" hidden="1">{"'Sheet1'!$L$16"}</definedName>
    <definedName name="_PA3" localSheetId="7" hidden="1">{"'Sheet1'!$L$16"}</definedName>
    <definedName name="_PA3" localSheetId="5" hidden="1">{"'Sheet1'!$L$16"}</definedName>
    <definedName name="_PA3" localSheetId="17" hidden="1">{"'Sheet1'!$L$16"}</definedName>
    <definedName name="_PA3" localSheetId="10" hidden="1">{"'Sheet1'!$L$16"}</definedName>
    <definedName name="_PA3" localSheetId="13" hidden="1">{"'Sheet1'!$L$16"}</definedName>
    <definedName name="_PA3" localSheetId="12" hidden="1">{"'Sheet1'!$L$16"}</definedName>
    <definedName name="_PA3" hidden="1">{"'Sheet1'!$L$16"}</definedName>
    <definedName name="_PAG1">#REF!</definedName>
    <definedName name="_pag1000">#REF!</definedName>
    <definedName name="_PAG2">#REF!</definedName>
    <definedName name="_PAG3">#REF!</definedName>
    <definedName name="_PAG31">#REF!</definedName>
    <definedName name="_PAG4">#REF!</definedName>
    <definedName name="_PAG5">#REF!</definedName>
    <definedName name="_PAG51">#REF!</definedName>
    <definedName name="_PAG52">#REF!</definedName>
    <definedName name="_Parse_In" hidden="1">#REF!</definedName>
    <definedName name="_Parse_Out" localSheetId="20" hidden="1">[26]Quantity!#REF!</definedName>
    <definedName name="_Parse_Out" localSheetId="22" hidden="1">#REF!</definedName>
    <definedName name="_Parse_Out" localSheetId="15" hidden="1">[27]Quantity!#REF!</definedName>
    <definedName name="_Parse_Out" localSheetId="21" hidden="1">[26]Quantity!#REF!</definedName>
    <definedName name="_Parse_Out" localSheetId="16" hidden="1">[28]Quantity!#REF!</definedName>
    <definedName name="_Parse_Out" localSheetId="17" hidden="1">[28]Quantity!#REF!</definedName>
    <definedName name="_Parse_Out" hidden="1">[28]Quantity!#REF!</definedName>
    <definedName name="_pidCSE">#REF!</definedName>
    <definedName name="_pidSelect">#REF!</definedName>
    <definedName name="_PK2" localSheetId="22" hidden="1">{"'장비'!$A$3:$M$12"}</definedName>
    <definedName name="_PK2" hidden="1">{"'장비'!$A$3:$M$12"}</definedName>
    <definedName name="_PKG3" localSheetId="22" hidden="1">{"'장비'!$A$3:$M$12"}</definedName>
    <definedName name="_PKG3" hidden="1">{"'장비'!$A$3:$M$12"}</definedName>
    <definedName name="_PT100">#REF!</definedName>
    <definedName name="_pZ3">#REF!</definedName>
    <definedName name="_QLO7" localSheetId="16">#REF!</definedName>
    <definedName name="_QLO7" localSheetId="17">#REF!</definedName>
    <definedName name="_QLO7">#REF!</definedName>
    <definedName name="_qqq222" localSheetId="22" hidden="1">{"'장비'!$A$3:$M$12"}</definedName>
    <definedName name="_qqq222" hidden="1">{"'장비'!$A$3:$M$12"}</definedName>
    <definedName name="_R" localSheetId="15">[29]Breech_Duct!$B$65</definedName>
    <definedName name="_R" localSheetId="1">[29]Breech_Duct!$B$65</definedName>
    <definedName name="_R" localSheetId="2">[29]Breech_Duct!$B$65</definedName>
    <definedName name="_R" localSheetId="4">[29]Breech_Duct!$B$65</definedName>
    <definedName name="_R" localSheetId="23">[29]Breech_Duct!$B$65</definedName>
    <definedName name="_R" localSheetId="14">[29]Breech_Duct!$B$65</definedName>
    <definedName name="_R" localSheetId="9">[29]Breech_Duct!$B$65</definedName>
    <definedName name="_R" localSheetId="8">[29]Breech_Duct!$B$65</definedName>
    <definedName name="_R" localSheetId="3">[29]Breech_Duct!$B$65</definedName>
    <definedName name="_R" localSheetId="11">[29]Breech_Duct!$B$65</definedName>
    <definedName name="_R" localSheetId="6">[29]Breech_Duct!$B$65</definedName>
    <definedName name="_R" localSheetId="7">[29]Breech_Duct!$B$65</definedName>
    <definedName name="_R" localSheetId="5">[29]Breech_Duct!$B$65</definedName>
    <definedName name="_R" localSheetId="10">[29]Breech_Duct!$B$65</definedName>
    <definedName name="_R" localSheetId="13">[29]Breech_Duct!$B$65</definedName>
    <definedName name="_R" localSheetId="12">[29]Breech_Duct!$B$65</definedName>
    <definedName name="_R">#REF!</definedName>
    <definedName name="_RAP2">#REF!</definedName>
    <definedName name="_RE100">#REF!</definedName>
    <definedName name="_ref2" localSheetId="15" hidden="1">[30]산근!#REF!</definedName>
    <definedName name="_ref2" localSheetId="1" hidden="1">[30]산근!#REF!</definedName>
    <definedName name="_ref2" localSheetId="2" hidden="1">[30]산근!#REF!</definedName>
    <definedName name="_ref2" localSheetId="4" hidden="1">[30]산근!#REF!</definedName>
    <definedName name="_ref2" localSheetId="23" hidden="1">[30]산근!#REF!</definedName>
    <definedName name="_ref2" localSheetId="14" hidden="1">[30]산근!#REF!</definedName>
    <definedName name="_ref2" localSheetId="9" hidden="1">[30]산근!#REF!</definedName>
    <definedName name="_ref2" localSheetId="8" hidden="1">[30]산근!#REF!</definedName>
    <definedName name="_ref2" localSheetId="3" hidden="1">[30]산근!#REF!</definedName>
    <definedName name="_ref2" localSheetId="11" hidden="1">[30]산근!#REF!</definedName>
    <definedName name="_ref2" localSheetId="6" hidden="1">[30]산근!#REF!</definedName>
    <definedName name="_ref2" localSheetId="7" hidden="1">[30]산근!#REF!</definedName>
    <definedName name="_ref2" localSheetId="5" hidden="1">[30]산근!#REF!</definedName>
    <definedName name="_ref2" localSheetId="10" hidden="1">[30]산근!#REF!</definedName>
    <definedName name="_ref2" localSheetId="13" hidden="1">[30]산근!#REF!</definedName>
    <definedName name="_ref2" localSheetId="12" hidden="1">[30]산근!#REF!</definedName>
    <definedName name="_ref2" hidden="1">#REF!</definedName>
    <definedName name="_Regression_Int" hidden="1">1</definedName>
    <definedName name="_Regression_Out" hidden="1">#REF!</definedName>
    <definedName name="_Regression_X" hidden="1">#REF!</definedName>
    <definedName name="_Regression_Y" hidden="1">#REF!</definedName>
    <definedName name="_reo1" localSheetId="22" hidden="1">{"VISTA_1",#N/A,FALSE,"GRAFO"}</definedName>
    <definedName name="_reo1" hidden="1">{"VISTA_1",#N/A,FALSE,"GRAFO"}</definedName>
    <definedName name="_reo2" localSheetId="22" hidden="1">{#N/A,#N/A,FALSE,"COPERTINA"}</definedName>
    <definedName name="_reo2" hidden="1">{#N/A,#N/A,FALSE,"COPERTINA"}</definedName>
    <definedName name="_REO3" localSheetId="22" hidden="1">{"VISTA_1",#N/A,FALSE,"GRAFO"}</definedName>
    <definedName name="_REO3" hidden="1">{"VISTA_1",#N/A,FALSE,"GRAFO"}</definedName>
    <definedName name="_REO4" localSheetId="22" hidden="1">{#N/A,#N/A,FALSE,"COPERTINA"}</definedName>
    <definedName name="_REO4" hidden="1">{#N/A,#N/A,FALSE,"COPERTINA"}</definedName>
    <definedName name="_S3" localSheetId="22" hidden="1">{#N/A,#N/A,FALSE,"포장2"}</definedName>
    <definedName name="_S3" hidden="1">{#N/A,#N/A,FALSE,"포장2"}</definedName>
    <definedName name="_SCL4" localSheetId="22" hidden="1">{"'Sheet1'!$L$16"}</definedName>
    <definedName name="_SCL4" localSheetId="15" hidden="1">{"'Sheet1'!$L$16"}</definedName>
    <definedName name="_SCL4" localSheetId="1" hidden="1">{"'Sheet1'!$L$16"}</definedName>
    <definedName name="_SCL4" localSheetId="2" hidden="1">{"'Sheet1'!$L$16"}</definedName>
    <definedName name="_SCL4" localSheetId="16" hidden="1">{"'Sheet1'!$L$16"}</definedName>
    <definedName name="_SCL4" localSheetId="4" hidden="1">{"'Sheet1'!$L$16"}</definedName>
    <definedName name="_SCL4" localSheetId="23" hidden="1">{"'Sheet1'!$L$16"}</definedName>
    <definedName name="_SCL4" localSheetId="14" hidden="1">{"'Sheet1'!$L$16"}</definedName>
    <definedName name="_SCL4" localSheetId="9" hidden="1">{"'Sheet1'!$L$16"}</definedName>
    <definedName name="_SCL4" localSheetId="8" hidden="1">{"'Sheet1'!$L$16"}</definedName>
    <definedName name="_SCL4" localSheetId="3" hidden="1">{"'Sheet1'!$L$16"}</definedName>
    <definedName name="_SCL4" localSheetId="11" hidden="1">{"'Sheet1'!$L$16"}</definedName>
    <definedName name="_SCL4" localSheetId="6" hidden="1">{"'Sheet1'!$L$16"}</definedName>
    <definedName name="_SCL4" localSheetId="7" hidden="1">{"'Sheet1'!$L$16"}</definedName>
    <definedName name="_SCL4" localSheetId="5" hidden="1">{"'Sheet1'!$L$16"}</definedName>
    <definedName name="_SCL4" localSheetId="17" hidden="1">{"'Sheet1'!$L$16"}</definedName>
    <definedName name="_SCL4" localSheetId="10" hidden="1">{"'Sheet1'!$L$16"}</definedName>
    <definedName name="_SCL4" localSheetId="13" hidden="1">{"'Sheet1'!$L$16"}</definedName>
    <definedName name="_SCL4" localSheetId="12" hidden="1">{"'Sheet1'!$L$16"}</definedName>
    <definedName name="_SCL4" hidden="1">{"'Sheet1'!$L$16"}</definedName>
    <definedName name="_SEL32">#REF!</definedName>
    <definedName name="_SFA1">#REF!</definedName>
    <definedName name="_SFA10">#REF!</definedName>
    <definedName name="_SFA11">#REF!</definedName>
    <definedName name="_SFA12">#REF!</definedName>
    <definedName name="_SFA13">#REF!</definedName>
    <definedName name="_SFA14">#REF!</definedName>
    <definedName name="_SFA15">#REF!</definedName>
    <definedName name="_SFA2">#REF!</definedName>
    <definedName name="_SFA20">#REF!</definedName>
    <definedName name="_SFA21">#REF!</definedName>
    <definedName name="_SFA22">#REF!</definedName>
    <definedName name="_SFA23">#REF!</definedName>
    <definedName name="_SFA24">#REF!</definedName>
    <definedName name="_SFA25">#REF!</definedName>
    <definedName name="_SFA3">#REF!</definedName>
    <definedName name="_SFA4">#REF!</definedName>
    <definedName name="_SFA5">#REF!</definedName>
    <definedName name="_SFA6">#REF!</definedName>
    <definedName name="_Sh7" localSheetId="22" hidden="1">{#N/A,#N/A,FALSE,"Vessel1 1";#N/A,#N/A,FALSE,"Vessel1 2";#N/A,#N/A,FALSE,"Vessel1 3";#N/A,#N/A,FALSE,"Vessel1 4";#N/A,#N/A,FALSE,"Vessel1 5";#N/A,#N/A,FALSE,"Vessel1 6";#N/A,#N/A,FALSE,"Vessel1 7";#N/A,#N/A,FALSE,"Vessel1 8";#N/A,#N/A,FALSE,"Vessel1 9";#N/A,#N/A,FALSE,"Vessel1 10";#N/A,#N/A,FALSE,"Vessel1 11"}</definedName>
    <definedName name="_Sh7" hidden="1">{#N/A,#N/A,FALSE,"Vessel1 1";#N/A,#N/A,FALSE,"Vessel1 2";#N/A,#N/A,FALSE,"Vessel1 3";#N/A,#N/A,FALSE,"Vessel1 4";#N/A,#N/A,FALSE,"Vessel1 5";#N/A,#N/A,FALSE,"Vessel1 6";#N/A,#N/A,FALSE,"Vessel1 7";#N/A,#N/A,FALSE,"Vessel1 8";#N/A,#N/A,FALSE,"Vessel1 9";#N/A,#N/A,FALSE,"Vessel1 10";#N/A,#N/A,FALSE,"Vessel1 11"}</definedName>
    <definedName name="_Sort" localSheetId="16">#REF!</definedName>
    <definedName name="_Sort" localSheetId="17">#REF!</definedName>
    <definedName name="_Sort">#REF!</definedName>
    <definedName name="_Sortmoi" localSheetId="16">#REF!</definedName>
    <definedName name="_Sortmoi" localSheetId="17">#REF!</definedName>
    <definedName name="_Sortmoi">#REF!</definedName>
    <definedName name="_SUN1">#N/A</definedName>
    <definedName name="_SUN2">#N/A</definedName>
    <definedName name="_T04" localSheetId="22" hidden="1">{#N/A,#N/A,FALSE,"CCTV"}</definedName>
    <definedName name="_T04" hidden="1">{#N/A,#N/A,FALSE,"CCTV"}</definedName>
    <definedName name="_t1" hidden="1">#REF!</definedName>
    <definedName name="_T10" localSheetId="22" hidden="1">{"'Sheet1'!$L$16"}</definedName>
    <definedName name="_T10" localSheetId="15" hidden="1">{"'Sheet1'!$L$16"}</definedName>
    <definedName name="_T10" localSheetId="1" hidden="1">{"'Sheet1'!$L$16"}</definedName>
    <definedName name="_T10" localSheetId="2" hidden="1">{"'Sheet1'!$L$16"}</definedName>
    <definedName name="_T10" localSheetId="16" hidden="1">{"'Sheet1'!$L$16"}</definedName>
    <definedName name="_T10" localSheetId="4" hidden="1">{"'Sheet1'!$L$16"}</definedName>
    <definedName name="_T10" localSheetId="23" hidden="1">{"'Sheet1'!$L$16"}</definedName>
    <definedName name="_T10" localSheetId="14" hidden="1">{"'Sheet1'!$L$16"}</definedName>
    <definedName name="_T10" localSheetId="9" hidden="1">{"'Sheet1'!$L$16"}</definedName>
    <definedName name="_T10" localSheetId="8" hidden="1">{"'Sheet1'!$L$16"}</definedName>
    <definedName name="_T10" localSheetId="3" hidden="1">{"'Sheet1'!$L$16"}</definedName>
    <definedName name="_T10" localSheetId="11" hidden="1">{"'Sheet1'!$L$16"}</definedName>
    <definedName name="_T10" localSheetId="6" hidden="1">{"'Sheet1'!$L$16"}</definedName>
    <definedName name="_T10" localSheetId="7" hidden="1">{"'Sheet1'!$L$16"}</definedName>
    <definedName name="_T10" localSheetId="5" hidden="1">{"'Sheet1'!$L$16"}</definedName>
    <definedName name="_T10" localSheetId="17" hidden="1">{"'Sheet1'!$L$16"}</definedName>
    <definedName name="_T10" localSheetId="10" hidden="1">{"'Sheet1'!$L$16"}</definedName>
    <definedName name="_T10" localSheetId="13" hidden="1">{"'Sheet1'!$L$16"}</definedName>
    <definedName name="_T10" localSheetId="12" hidden="1">{"'Sheet1'!$L$16"}</definedName>
    <definedName name="_T10" hidden="1">{"'Sheet1'!$L$16"}</definedName>
    <definedName name="_t2" hidden="1">#REF!</definedName>
    <definedName name="_Table1_In1" localSheetId="15" hidden="1">#N/A</definedName>
    <definedName name="_Table1_In1" localSheetId="1" hidden="1">#N/A</definedName>
    <definedName name="_Table1_In1" localSheetId="2" hidden="1">#N/A</definedName>
    <definedName name="_Table1_In1" localSheetId="4" hidden="1">#N/A</definedName>
    <definedName name="_Table1_In1" localSheetId="23" hidden="1">#N/A</definedName>
    <definedName name="_Table1_In1" localSheetId="14" hidden="1">#N/A</definedName>
    <definedName name="_Table1_In1" localSheetId="9" hidden="1">#N/A</definedName>
    <definedName name="_Table1_In1" localSheetId="8" hidden="1">#N/A</definedName>
    <definedName name="_Table1_In1" localSheetId="3" hidden="1">#N/A</definedName>
    <definedName name="_Table1_In1" localSheetId="11" hidden="1">#N/A</definedName>
    <definedName name="_Table1_In1" localSheetId="6" hidden="1">#N/A</definedName>
    <definedName name="_Table1_In1" localSheetId="7" hidden="1">#N/A</definedName>
    <definedName name="_Table1_In1" localSheetId="5" hidden="1">#N/A</definedName>
    <definedName name="_Table1_In1" localSheetId="10" hidden="1">#N/A</definedName>
    <definedName name="_Table1_In1" localSheetId="13" hidden="1">#N/A</definedName>
    <definedName name="_Table1_In1" localSheetId="12" hidden="1">#N/A</definedName>
    <definedName name="_Table1_In1" hidden="1">#REF!</definedName>
    <definedName name="_Table1_Out" localSheetId="15" hidden="1">#N/A</definedName>
    <definedName name="_Table1_Out" localSheetId="1" hidden="1">#N/A</definedName>
    <definedName name="_Table1_Out" localSheetId="2" hidden="1">#N/A</definedName>
    <definedName name="_Table1_Out" localSheetId="4" hidden="1">#N/A</definedName>
    <definedName name="_Table1_Out" localSheetId="23" hidden="1">#N/A</definedName>
    <definedName name="_Table1_Out" localSheetId="14" hidden="1">#N/A</definedName>
    <definedName name="_Table1_Out" localSheetId="9" hidden="1">#N/A</definedName>
    <definedName name="_Table1_Out" localSheetId="8" hidden="1">#N/A</definedName>
    <definedName name="_Table1_Out" localSheetId="3" hidden="1">#N/A</definedName>
    <definedName name="_Table1_Out" localSheetId="11" hidden="1">#N/A</definedName>
    <definedName name="_Table1_Out" localSheetId="6" hidden="1">#N/A</definedName>
    <definedName name="_Table1_Out" localSheetId="7" hidden="1">#N/A</definedName>
    <definedName name="_Table1_Out" localSheetId="5" hidden="1">#N/A</definedName>
    <definedName name="_Table1_Out" localSheetId="10" hidden="1">#N/A</definedName>
    <definedName name="_Table1_Out" localSheetId="13" hidden="1">#N/A</definedName>
    <definedName name="_Table1_Out" localSheetId="12" hidden="1">#N/A</definedName>
    <definedName name="_Table1_Out" hidden="1">#REF!</definedName>
    <definedName name="_Table2_In1" hidden="1">#REF!</definedName>
    <definedName name="_tb2" localSheetId="22" hidden="1">{"'Sheet1'!$L$16"}</definedName>
    <definedName name="_tb2" localSheetId="15" hidden="1">{"'Sheet1'!$L$16"}</definedName>
    <definedName name="_tb2" localSheetId="1" hidden="1">{"'Sheet1'!$L$16"}</definedName>
    <definedName name="_tb2" localSheetId="2" hidden="1">{"'Sheet1'!$L$16"}</definedName>
    <definedName name="_tb2" localSheetId="16" hidden="1">{"'Sheet1'!$L$16"}</definedName>
    <definedName name="_tb2" localSheetId="4" hidden="1">{"'Sheet1'!$L$16"}</definedName>
    <definedName name="_tb2" localSheetId="23" hidden="1">{"'Sheet1'!$L$16"}</definedName>
    <definedName name="_tb2" localSheetId="14" hidden="1">{"'Sheet1'!$L$16"}</definedName>
    <definedName name="_tb2" localSheetId="9" hidden="1">{"'Sheet1'!$L$16"}</definedName>
    <definedName name="_tb2" localSheetId="8" hidden="1">{"'Sheet1'!$L$16"}</definedName>
    <definedName name="_tb2" localSheetId="3" hidden="1">{"'Sheet1'!$L$16"}</definedName>
    <definedName name="_tb2" localSheetId="11" hidden="1">{"'Sheet1'!$L$16"}</definedName>
    <definedName name="_tb2" localSheetId="6" hidden="1">{"'Sheet1'!$L$16"}</definedName>
    <definedName name="_tb2" localSheetId="7" hidden="1">{"'Sheet1'!$L$16"}</definedName>
    <definedName name="_tb2" localSheetId="5" hidden="1">{"'Sheet1'!$L$16"}</definedName>
    <definedName name="_tb2" localSheetId="17" hidden="1">{"'Sheet1'!$L$16"}</definedName>
    <definedName name="_tb2" localSheetId="10" hidden="1">{"'Sheet1'!$L$16"}</definedName>
    <definedName name="_tb2" localSheetId="13" hidden="1">{"'Sheet1'!$L$16"}</definedName>
    <definedName name="_tb2" localSheetId="12" hidden="1">{"'Sheet1'!$L$16"}</definedName>
    <definedName name="_tb2" hidden="1">{"'Sheet1'!$L$16"}</definedName>
    <definedName name="_td1" localSheetId="22" hidden="1">{"'Sheet1'!$L$16"}</definedName>
    <definedName name="_td1" localSheetId="15" hidden="1">{"'Sheet1'!$L$16"}</definedName>
    <definedName name="_td1" localSheetId="1" hidden="1">{"'Sheet1'!$L$16"}</definedName>
    <definedName name="_td1" localSheetId="2" hidden="1">{"'Sheet1'!$L$16"}</definedName>
    <definedName name="_td1" localSheetId="16" hidden="1">{"'Sheet1'!$L$16"}</definedName>
    <definedName name="_td1" localSheetId="4" hidden="1">{"'Sheet1'!$L$16"}</definedName>
    <definedName name="_td1" localSheetId="23" hidden="1">{"'Sheet1'!$L$16"}</definedName>
    <definedName name="_td1" localSheetId="14" hidden="1">{"'Sheet1'!$L$16"}</definedName>
    <definedName name="_td1" localSheetId="9" hidden="1">{"'Sheet1'!$L$16"}</definedName>
    <definedName name="_td1" localSheetId="8" hidden="1">{"'Sheet1'!$L$16"}</definedName>
    <definedName name="_td1" localSheetId="3" hidden="1">{"'Sheet1'!$L$16"}</definedName>
    <definedName name="_td1" localSheetId="11" hidden="1">{"'Sheet1'!$L$16"}</definedName>
    <definedName name="_td1" localSheetId="6" hidden="1">{"'Sheet1'!$L$16"}</definedName>
    <definedName name="_td1" localSheetId="7" hidden="1">{"'Sheet1'!$L$16"}</definedName>
    <definedName name="_td1" localSheetId="5" hidden="1">{"'Sheet1'!$L$16"}</definedName>
    <definedName name="_td1" localSheetId="17" hidden="1">{"'Sheet1'!$L$16"}</definedName>
    <definedName name="_td1" localSheetId="10" hidden="1">{"'Sheet1'!$L$16"}</definedName>
    <definedName name="_td1" localSheetId="13" hidden="1">{"'Sheet1'!$L$16"}</definedName>
    <definedName name="_td1" localSheetId="12" hidden="1">{"'Sheet1'!$L$16"}</definedName>
    <definedName name="_td1" hidden="1">{"'Sheet1'!$L$16"}</definedName>
    <definedName name="_tem1">[3]!_tem1</definedName>
    <definedName name="_TM2" localSheetId="22" hidden="1">{"'Sheet1'!$L$16"}</definedName>
    <definedName name="_TM2" localSheetId="15" hidden="1">{"'Sheet1'!$L$16"}</definedName>
    <definedName name="_TM2" localSheetId="1" hidden="1">{"'Sheet1'!$L$16"}</definedName>
    <definedName name="_TM2" localSheetId="2" hidden="1">{"'Sheet1'!$L$16"}</definedName>
    <definedName name="_TM2" localSheetId="16" hidden="1">{"'Sheet1'!$L$16"}</definedName>
    <definedName name="_TM2" localSheetId="4" hidden="1">{"'Sheet1'!$L$16"}</definedName>
    <definedName name="_TM2" localSheetId="23" hidden="1">{"'Sheet1'!$L$16"}</definedName>
    <definedName name="_TM2" localSheetId="14" hidden="1">{"'Sheet1'!$L$16"}</definedName>
    <definedName name="_TM2" localSheetId="9" hidden="1">{"'Sheet1'!$L$16"}</definedName>
    <definedName name="_TM2" localSheetId="8" hidden="1">{"'Sheet1'!$L$16"}</definedName>
    <definedName name="_TM2" localSheetId="3" hidden="1">{"'Sheet1'!$L$16"}</definedName>
    <definedName name="_TM2" localSheetId="11" hidden="1">{"'Sheet1'!$L$16"}</definedName>
    <definedName name="_TM2" localSheetId="6" hidden="1">{"'Sheet1'!$L$16"}</definedName>
    <definedName name="_TM2" localSheetId="7" hidden="1">{"'Sheet1'!$L$16"}</definedName>
    <definedName name="_TM2" localSheetId="5" hidden="1">{"'Sheet1'!$L$16"}</definedName>
    <definedName name="_TM2" localSheetId="17" hidden="1">{"'Sheet1'!$L$16"}</definedName>
    <definedName name="_TM2" localSheetId="10" hidden="1">{"'Sheet1'!$L$16"}</definedName>
    <definedName name="_TM2" localSheetId="13" hidden="1">{"'Sheet1'!$L$16"}</definedName>
    <definedName name="_TM2" localSheetId="12" hidden="1">{"'Sheet1'!$L$16"}</definedName>
    <definedName name="_TM2" hidden="1">{"'Sheet1'!$L$16"}</definedName>
    <definedName name="_tot776">#REF!</definedName>
    <definedName name="_tt3" localSheetId="22" hidden="1">{"'Sheet1'!$L$16"}</definedName>
    <definedName name="_tt3" localSheetId="15" hidden="1">{"'Sheet1'!$L$16"}</definedName>
    <definedName name="_tt3" localSheetId="1" hidden="1">{"'Sheet1'!$L$16"}</definedName>
    <definedName name="_tt3" localSheetId="2" hidden="1">{"'Sheet1'!$L$16"}</definedName>
    <definedName name="_tt3" localSheetId="16" hidden="1">{"'Sheet1'!$L$16"}</definedName>
    <definedName name="_tt3" localSheetId="4" hidden="1">{"'Sheet1'!$L$16"}</definedName>
    <definedName name="_tt3" localSheetId="23" hidden="1">{"'Sheet1'!$L$16"}</definedName>
    <definedName name="_tt3" localSheetId="14" hidden="1">{"'Sheet1'!$L$16"}</definedName>
    <definedName name="_tt3" localSheetId="9" hidden="1">{"'Sheet1'!$L$16"}</definedName>
    <definedName name="_tt3" localSheetId="8" hidden="1">{"'Sheet1'!$L$16"}</definedName>
    <definedName name="_tt3" localSheetId="3" hidden="1">{"'Sheet1'!$L$16"}</definedName>
    <definedName name="_tt3" localSheetId="11" hidden="1">{"'Sheet1'!$L$16"}</definedName>
    <definedName name="_tt3" localSheetId="6" hidden="1">{"'Sheet1'!$L$16"}</definedName>
    <definedName name="_tt3" localSheetId="7" hidden="1">{"'Sheet1'!$L$16"}</definedName>
    <definedName name="_tt3" localSheetId="5" hidden="1">{"'Sheet1'!$L$16"}</definedName>
    <definedName name="_tt3" localSheetId="17" hidden="1">{"'Sheet1'!$L$16"}</definedName>
    <definedName name="_tt3" localSheetId="10" hidden="1">{"'Sheet1'!$L$16"}</definedName>
    <definedName name="_tt3" localSheetId="13" hidden="1">{"'Sheet1'!$L$16"}</definedName>
    <definedName name="_tt3" localSheetId="12" hidden="1">{"'Sheet1'!$L$16"}</definedName>
    <definedName name="_tt3" hidden="1">{"'Sheet1'!$L$16"}</definedName>
    <definedName name="_UU1" localSheetId="22" hidden="1">{#N/A,#N/A,FALSE,"JACKETS (1100 t) (1)"}</definedName>
    <definedName name="_UU1" hidden="1">{#N/A,#N/A,FALSE,"JACKETS (1100 t) (1)"}</definedName>
    <definedName name="_vwo1">[4]제출계산서!$I$183</definedName>
    <definedName name="_vwo2">[4]제출계산서!$I$183</definedName>
    <definedName name="_WFD">"0.2"</definedName>
    <definedName name="_WGR">"0.08"</definedName>
    <definedName name="_woogi" localSheetId="15" hidden="1">#N/A</definedName>
    <definedName name="_woogi" localSheetId="1" hidden="1">#N/A</definedName>
    <definedName name="_woogi" localSheetId="2" hidden="1">#N/A</definedName>
    <definedName name="_woogi" localSheetId="4" hidden="1">#N/A</definedName>
    <definedName name="_woogi" localSheetId="23" hidden="1">#N/A</definedName>
    <definedName name="_woogi" localSheetId="14" hidden="1">#N/A</definedName>
    <definedName name="_woogi" localSheetId="9" hidden="1">#N/A</definedName>
    <definedName name="_woogi" localSheetId="8" hidden="1">#N/A</definedName>
    <definedName name="_woogi" localSheetId="3" hidden="1">#N/A</definedName>
    <definedName name="_woogi" localSheetId="11" hidden="1">#N/A</definedName>
    <definedName name="_woogi" localSheetId="6" hidden="1">#N/A</definedName>
    <definedName name="_woogi" localSheetId="7" hidden="1">#N/A</definedName>
    <definedName name="_woogi" localSheetId="5" hidden="1">#N/A</definedName>
    <definedName name="_woogi" localSheetId="10" hidden="1">#N/A</definedName>
    <definedName name="_woogi" localSheetId="13" hidden="1">#N/A</definedName>
    <definedName name="_woogi" localSheetId="12" hidden="1">#N/A</definedName>
    <definedName name="_woogi" hidden="1">#REF!</definedName>
    <definedName name="_woogi2" localSheetId="15" hidden="1">#N/A</definedName>
    <definedName name="_woogi2" localSheetId="1" hidden="1">#N/A</definedName>
    <definedName name="_woogi2" localSheetId="2" hidden="1">#N/A</definedName>
    <definedName name="_woogi2" localSheetId="4" hidden="1">#N/A</definedName>
    <definedName name="_woogi2" localSheetId="23" hidden="1">#N/A</definedName>
    <definedName name="_woogi2" localSheetId="14" hidden="1">#N/A</definedName>
    <definedName name="_woogi2" localSheetId="9" hidden="1">#N/A</definedName>
    <definedName name="_woogi2" localSheetId="8" hidden="1">#N/A</definedName>
    <definedName name="_woogi2" localSheetId="3" hidden="1">#N/A</definedName>
    <definedName name="_woogi2" localSheetId="11" hidden="1">#N/A</definedName>
    <definedName name="_woogi2" localSheetId="6" hidden="1">#N/A</definedName>
    <definedName name="_woogi2" localSheetId="7" hidden="1">#N/A</definedName>
    <definedName name="_woogi2" localSheetId="5" hidden="1">#N/A</definedName>
    <definedName name="_woogi2" localSheetId="10" hidden="1">#N/A</definedName>
    <definedName name="_woogi2" localSheetId="13" hidden="1">#N/A</definedName>
    <definedName name="_woogi2" localSheetId="12" hidden="1">#N/A</definedName>
    <definedName name="_woogi2" hidden="1">#REF!</definedName>
    <definedName name="_woogi24" localSheetId="15" hidden="1">#N/A</definedName>
    <definedName name="_woogi24" localSheetId="1" hidden="1">#N/A</definedName>
    <definedName name="_woogi24" localSheetId="2" hidden="1">#N/A</definedName>
    <definedName name="_woogi24" localSheetId="4" hidden="1">#N/A</definedName>
    <definedName name="_woogi24" localSheetId="23" hidden="1">#N/A</definedName>
    <definedName name="_woogi24" localSheetId="14" hidden="1">#N/A</definedName>
    <definedName name="_woogi24" localSheetId="9" hidden="1">#N/A</definedName>
    <definedName name="_woogi24" localSheetId="8" hidden="1">#N/A</definedName>
    <definedName name="_woogi24" localSheetId="3" hidden="1">#N/A</definedName>
    <definedName name="_woogi24" localSheetId="11" hidden="1">#N/A</definedName>
    <definedName name="_woogi24" localSheetId="6" hidden="1">#N/A</definedName>
    <definedName name="_woogi24" localSheetId="7" hidden="1">#N/A</definedName>
    <definedName name="_woogi24" localSheetId="5" hidden="1">#N/A</definedName>
    <definedName name="_woogi24" localSheetId="10" hidden="1">#N/A</definedName>
    <definedName name="_woogi24" localSheetId="13" hidden="1">#N/A</definedName>
    <definedName name="_woogi24" localSheetId="12" hidden="1">#N/A</definedName>
    <definedName name="_woogi24" hidden="1">#REF!</definedName>
    <definedName name="_woogi3" localSheetId="15" hidden="1">#N/A</definedName>
    <definedName name="_woogi3" localSheetId="1" hidden="1">#N/A</definedName>
    <definedName name="_woogi3" localSheetId="2" hidden="1">#N/A</definedName>
    <definedName name="_woogi3" localSheetId="4" hidden="1">#N/A</definedName>
    <definedName name="_woogi3" localSheetId="23" hidden="1">#N/A</definedName>
    <definedName name="_woogi3" localSheetId="14" hidden="1">#N/A</definedName>
    <definedName name="_woogi3" localSheetId="9" hidden="1">#N/A</definedName>
    <definedName name="_woogi3" localSheetId="8" hidden="1">#N/A</definedName>
    <definedName name="_woogi3" localSheetId="3" hidden="1">#N/A</definedName>
    <definedName name="_woogi3" localSheetId="11" hidden="1">#N/A</definedName>
    <definedName name="_woogi3" localSheetId="6" hidden="1">#N/A</definedName>
    <definedName name="_woogi3" localSheetId="7" hidden="1">#N/A</definedName>
    <definedName name="_woogi3" localSheetId="5" hidden="1">#N/A</definedName>
    <definedName name="_woogi3" localSheetId="10" hidden="1">#N/A</definedName>
    <definedName name="_woogi3" localSheetId="13" hidden="1">#N/A</definedName>
    <definedName name="_woogi3" localSheetId="12" hidden="1">#N/A</definedName>
    <definedName name="_woogi3" hidden="1">#REF!</definedName>
    <definedName name="_재ㅐ햐" localSheetId="15" hidden="1">#N/A</definedName>
    <definedName name="_재ㅐ햐" localSheetId="1" hidden="1">#N/A</definedName>
    <definedName name="_재ㅐ햐" localSheetId="2" hidden="1">#N/A</definedName>
    <definedName name="_재ㅐ햐" localSheetId="4" hidden="1">#N/A</definedName>
    <definedName name="_재ㅐ햐" localSheetId="23" hidden="1">#N/A</definedName>
    <definedName name="_재ㅐ햐" localSheetId="14" hidden="1">#N/A</definedName>
    <definedName name="_재ㅐ햐" localSheetId="9" hidden="1">#N/A</definedName>
    <definedName name="_재ㅐ햐" localSheetId="8" hidden="1">#N/A</definedName>
    <definedName name="_재ㅐ햐" localSheetId="3" hidden="1">#N/A</definedName>
    <definedName name="_재ㅐ햐" localSheetId="11" hidden="1">#N/A</definedName>
    <definedName name="_재ㅐ햐" localSheetId="6" hidden="1">#N/A</definedName>
    <definedName name="_재ㅐ햐" localSheetId="7" hidden="1">#N/A</definedName>
    <definedName name="_재ㅐ햐" localSheetId="5" hidden="1">#N/A</definedName>
    <definedName name="_재ㅐ햐" localSheetId="10" hidden="1">#N/A</definedName>
    <definedName name="_재ㅐ햐" localSheetId="13" hidden="1">#N/A</definedName>
    <definedName name="_재ㅐ햐" localSheetId="12" hidden="1">#N/A</definedName>
    <definedName name="_재ㅐ햐" hidden="1">#REF!</definedName>
    <definedName name="´cAE°eE¹" hidden="1">#REF!</definedName>
    <definedName name="￠´￠￢￠´¡×￠´￠￢￠´¡×">#N/A</definedName>
    <definedName name="￠￥cAE¡ÆeEⓒo" hidden="1">#REF!</definedName>
    <definedName name="√">"SQRT"</definedName>
    <definedName name="◈002MONO현황">#REF!</definedName>
    <definedName name="A" localSheetId="15">[29]Breech_Duct!$B$64</definedName>
    <definedName name="A" localSheetId="1">#REF!</definedName>
    <definedName name="A" localSheetId="2">#REF!</definedName>
    <definedName name="A" localSheetId="4">#REF!</definedName>
    <definedName name="A" localSheetId="23">#REF!</definedName>
    <definedName name="A" localSheetId="14">#REF!</definedName>
    <definedName name="A" localSheetId="9">#REF!</definedName>
    <definedName name="A" localSheetId="8">#REF!</definedName>
    <definedName name="A" localSheetId="3">#REF!</definedName>
    <definedName name="A" localSheetId="11">#REF!</definedName>
    <definedName name="A" localSheetId="6">#REF!</definedName>
    <definedName name="A" localSheetId="7">#REF!</definedName>
    <definedName name="A" localSheetId="5">#REF!</definedName>
    <definedName name="A" localSheetId="10">#REF!</definedName>
    <definedName name="A" localSheetId="13">#REF!</definedName>
    <definedName name="A" localSheetId="12">#REF!</definedName>
    <definedName name="A">#REF!</definedName>
    <definedName name="â" localSheetId="22" hidden="1">{"'Sheet1'!$L$16"}</definedName>
    <definedName name="â" localSheetId="15" hidden="1">{"'Sheet1'!$L$16"}</definedName>
    <definedName name="â" localSheetId="1" hidden="1">{"'Sheet1'!$L$16"}</definedName>
    <definedName name="â" localSheetId="2" hidden="1">{"'Sheet1'!$L$16"}</definedName>
    <definedName name="â" localSheetId="16" hidden="1">{"'Sheet1'!$L$16"}</definedName>
    <definedName name="â" localSheetId="4" hidden="1">{"'Sheet1'!$L$16"}</definedName>
    <definedName name="â" localSheetId="23" hidden="1">{"'Sheet1'!$L$16"}</definedName>
    <definedName name="â" localSheetId="14" hidden="1">{"'Sheet1'!$L$16"}</definedName>
    <definedName name="â" localSheetId="9" hidden="1">{"'Sheet1'!$L$16"}</definedName>
    <definedName name="â" localSheetId="8" hidden="1">{"'Sheet1'!$L$16"}</definedName>
    <definedName name="â" localSheetId="3" hidden="1">{"'Sheet1'!$L$16"}</definedName>
    <definedName name="â" localSheetId="11" hidden="1">{"'Sheet1'!$L$16"}</definedName>
    <definedName name="â" localSheetId="6" hidden="1">{"'Sheet1'!$L$16"}</definedName>
    <definedName name="â" localSheetId="7" hidden="1">{"'Sheet1'!$L$16"}</definedName>
    <definedName name="â" localSheetId="5" hidden="1">{"'Sheet1'!$L$16"}</definedName>
    <definedName name="â" localSheetId="17" hidden="1">{"'Sheet1'!$L$16"}</definedName>
    <definedName name="â" localSheetId="10" hidden="1">{"'Sheet1'!$L$16"}</definedName>
    <definedName name="â" localSheetId="13" hidden="1">{"'Sheet1'!$L$16"}</definedName>
    <definedName name="â" localSheetId="12" hidden="1">{"'Sheet1'!$L$16"}</definedName>
    <definedName name="â" hidden="1">{"'Sheet1'!$L$16"}</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0_">#REF!</definedName>
    <definedName name="A1C1" hidden="1">#REF!</definedName>
    <definedName name="a1moi" localSheetId="22" hidden="1">{"'Sheet1'!$L$16"}</definedName>
    <definedName name="a1moi" localSheetId="15" hidden="1">{"'Sheet1'!$L$16"}</definedName>
    <definedName name="a1moi" localSheetId="1" hidden="1">{"'Sheet1'!$L$16"}</definedName>
    <definedName name="a1moi" localSheetId="2" hidden="1">{"'Sheet1'!$L$16"}</definedName>
    <definedName name="a1moi" localSheetId="16" hidden="1">{"'Sheet1'!$L$16"}</definedName>
    <definedName name="a1moi" localSheetId="4" hidden="1">{"'Sheet1'!$L$16"}</definedName>
    <definedName name="a1moi" localSheetId="23" hidden="1">{"'Sheet1'!$L$16"}</definedName>
    <definedName name="a1moi" localSheetId="14" hidden="1">{"'Sheet1'!$L$16"}</definedName>
    <definedName name="a1moi" localSheetId="9" hidden="1">{"'Sheet1'!$L$16"}</definedName>
    <definedName name="a1moi" localSheetId="8" hidden="1">{"'Sheet1'!$L$16"}</definedName>
    <definedName name="a1moi" localSheetId="3" hidden="1">{"'Sheet1'!$L$16"}</definedName>
    <definedName name="a1moi" localSheetId="11" hidden="1">{"'Sheet1'!$L$16"}</definedName>
    <definedName name="a1moi" localSheetId="6" hidden="1">{"'Sheet1'!$L$16"}</definedName>
    <definedName name="a1moi" localSheetId="7" hidden="1">{"'Sheet1'!$L$16"}</definedName>
    <definedName name="a1moi" localSheetId="5" hidden="1">{"'Sheet1'!$L$16"}</definedName>
    <definedName name="a1moi" localSheetId="17" hidden="1">{"'Sheet1'!$L$16"}</definedName>
    <definedName name="a1moi" localSheetId="10" hidden="1">{"'Sheet1'!$L$16"}</definedName>
    <definedName name="a1moi" localSheetId="13" hidden="1">{"'Sheet1'!$L$16"}</definedName>
    <definedName name="a1moi" localSheetId="12" hidden="1">{"'Sheet1'!$L$16"}</definedName>
    <definedName name="a1moi" hidden="1">{"'Sheet1'!$L$16"}</definedName>
    <definedName name="A35_">#REF!</definedName>
    <definedName name="A50_">#REF!</definedName>
    <definedName name="A70_">#REF!</definedName>
    <definedName name="A8b" hidden="1">#REF!</definedName>
    <definedName name="A95_">#REF!</definedName>
    <definedName name="AA" localSheetId="15" hidden="1">[12]Spread!$J$10:$BQ$10</definedName>
    <definedName name="AA" localSheetId="1" hidden="1">[12]Spread!$J$10:$BQ$10</definedName>
    <definedName name="AA" localSheetId="2" hidden="1">[12]Spread!$J$10:$BQ$10</definedName>
    <definedName name="AA" localSheetId="4" hidden="1">[12]Spread!$J$10:$BQ$10</definedName>
    <definedName name="AA" localSheetId="23" hidden="1">[12]Spread!$J$10:$BQ$10</definedName>
    <definedName name="AA" localSheetId="14" hidden="1">[12]Spread!$J$10:$BQ$10</definedName>
    <definedName name="AA" localSheetId="9" hidden="1">[12]Spread!$J$10:$BQ$10</definedName>
    <definedName name="AA" localSheetId="8" hidden="1">[12]Spread!$J$10:$BQ$10</definedName>
    <definedName name="AA" localSheetId="3" hidden="1">[12]Spread!$J$10:$BQ$10</definedName>
    <definedName name="AA" localSheetId="11" hidden="1">[12]Spread!$J$10:$BQ$10</definedName>
    <definedName name="AA" localSheetId="6" hidden="1">[12]Spread!$J$10:$BQ$10</definedName>
    <definedName name="AA" localSheetId="7" hidden="1">[12]Spread!$J$10:$BQ$10</definedName>
    <definedName name="AA" localSheetId="5" hidden="1">[12]Spread!$J$10:$BQ$10</definedName>
    <definedName name="AA" localSheetId="10" hidden="1">[12]Spread!$J$10:$BQ$10</definedName>
    <definedName name="AA" localSheetId="13" hidden="1">[12]Spread!$J$10:$BQ$10</definedName>
    <definedName name="AA" localSheetId="12" hidden="1">[12]Spread!$J$10:$BQ$10</definedName>
    <definedName name="AA" hidden="1">#REF!</definedName>
    <definedName name="AAA" localSheetId="22" hidden="1">{#N/A,#N/A,FALSE,"JACKETS (1100 t) (1)"}</definedName>
    <definedName name="aaa" localSheetId="15">#REF!</definedName>
    <definedName name="aaa" localSheetId="1">[31]Categories!$A$1:$A$11</definedName>
    <definedName name="aaa" localSheetId="2">[31]Categories!$A$1:$A$11</definedName>
    <definedName name="aaa" localSheetId="4">[31]Categories!$A$1:$A$11</definedName>
    <definedName name="aaa" localSheetId="23">[31]Categories!$A$1:$A$11</definedName>
    <definedName name="aaa" localSheetId="14">[31]Categories!$A$1:$A$11</definedName>
    <definedName name="aaa" localSheetId="9">[31]Categories!$A$1:$A$11</definedName>
    <definedName name="aaa" localSheetId="8">[31]Categories!$A$1:$A$11</definedName>
    <definedName name="aaa" localSheetId="3">[31]Categories!$A$1:$A$11</definedName>
    <definedName name="aaa" localSheetId="11">[31]Categories!$A$1:$A$11</definedName>
    <definedName name="aaa" localSheetId="6">[31]Categories!$A$1:$A$11</definedName>
    <definedName name="aaa" localSheetId="7">[31]Categories!$A$1:$A$11</definedName>
    <definedName name="aaa" localSheetId="5">[31]Categories!$A$1:$A$11</definedName>
    <definedName name="aaa" localSheetId="10">[31]Categories!$A$1:$A$11</definedName>
    <definedName name="aaa" localSheetId="13">[31]Categories!$A$1:$A$11</definedName>
    <definedName name="aaa" localSheetId="12">[31]Categories!$A$1:$A$11</definedName>
    <definedName name="AAA" hidden="1">{#N/A,#N/A,FALSE,"JACKETS (1100 t) (1)"}</definedName>
    <definedName name="aaaa" localSheetId="22" hidden="1">{#N/A,#N/A,FALSE,"CCTV"}</definedName>
    <definedName name="aaaa" localSheetId="15" hidden="1">{#N/A,#N/A,FALSE,"Project Cost Summary";#N/A,#N/A,FALSE,"Man Hour Summary"}</definedName>
    <definedName name="aaaa" localSheetId="1" hidden="1">{"'Sheet1'!$A$3:$I$11"}</definedName>
    <definedName name="aaaa" localSheetId="2" hidden="1">{"'Sheet1'!$A$3:$I$11"}</definedName>
    <definedName name="aaaa" localSheetId="4" hidden="1">{"'Sheet1'!$A$3:$I$11"}</definedName>
    <definedName name="aaaa" localSheetId="23" hidden="1">{"'Sheet1'!$A$3:$I$11"}</definedName>
    <definedName name="aaaa" localSheetId="14" hidden="1">{"'Sheet1'!$A$3:$I$11"}</definedName>
    <definedName name="aaaa" localSheetId="9" hidden="1">{"'Sheet1'!$A$3:$I$11"}</definedName>
    <definedName name="aaaa" localSheetId="8" hidden="1">{"'Sheet1'!$A$3:$I$11"}</definedName>
    <definedName name="aaaa" localSheetId="3" hidden="1">{"'Sheet1'!$A$3:$I$11"}</definedName>
    <definedName name="aaaa" localSheetId="11" hidden="1">{"'Sheet1'!$A$3:$I$11"}</definedName>
    <definedName name="aaaa" localSheetId="6" hidden="1">{"'Sheet1'!$A$3:$I$11"}</definedName>
    <definedName name="aaaa" localSheetId="7" hidden="1">{"'Sheet1'!$A$3:$I$11"}</definedName>
    <definedName name="aaaa" localSheetId="5" hidden="1">{"'Sheet1'!$A$3:$I$11"}</definedName>
    <definedName name="aaaa" localSheetId="10" hidden="1">{"'Sheet1'!$A$3:$I$11"}</definedName>
    <definedName name="aaaa" localSheetId="13" hidden="1">{"'Sheet1'!$A$3:$I$11"}</definedName>
    <definedName name="aaaa" localSheetId="12" hidden="1">{"'Sheet1'!$A$3:$I$11"}</definedName>
    <definedName name="aaaa" hidden="1">{#N/A,#N/A,FALSE,"CCTV"}</definedName>
    <definedName name="aaaa1" localSheetId="22" hidden="1">{#N/A,#N/A,TRUE,"Basic";#N/A,#N/A,TRUE,"EXT-TABLE";#N/A,#N/A,TRUE,"STEEL";#N/A,#N/A,TRUE,"INT-Table";#N/A,#N/A,TRUE,"STEEL";#N/A,#N/A,TRUE,"Door"}</definedName>
    <definedName name="aaaa1" hidden="1">{#N/A,#N/A,TRUE,"Basic";#N/A,#N/A,TRUE,"EXT-TABLE";#N/A,#N/A,TRUE,"STEEL";#N/A,#N/A,TRUE,"INT-Table";#N/A,#N/A,TRUE,"STEEL";#N/A,#N/A,TRUE,"Door"}</definedName>
    <definedName name="aaaaa" localSheetId="22" hidden="1">{#N/A,#N/A,TRUE,"Mhr_Sum"}</definedName>
    <definedName name="aaaaa" localSheetId="15" hidden="1">{#N/A,#N/A,FALSE,"CCTV"}</definedName>
    <definedName name="aaaaa" localSheetId="1" hidden="1">{"'Sheet1'!$A$3:$I$11"}</definedName>
    <definedName name="aaaaa" localSheetId="2" hidden="1">{"'Sheet1'!$A$3:$I$11"}</definedName>
    <definedName name="aaaaa" localSheetId="4" hidden="1">{"'Sheet1'!$A$3:$I$11"}</definedName>
    <definedName name="aaaaa" localSheetId="23" hidden="1">{"'Sheet1'!$A$3:$I$11"}</definedName>
    <definedName name="aaaaa" localSheetId="14" hidden="1">{"'Sheet1'!$A$3:$I$11"}</definedName>
    <definedName name="aaaaa" localSheetId="9" hidden="1">{"'Sheet1'!$A$3:$I$11"}</definedName>
    <definedName name="aaaaa" localSheetId="8" hidden="1">{"'Sheet1'!$A$3:$I$11"}</definedName>
    <definedName name="aaaaa" localSheetId="3" hidden="1">{"'Sheet1'!$A$3:$I$11"}</definedName>
    <definedName name="aaaaa" localSheetId="11" hidden="1">{"'Sheet1'!$A$3:$I$11"}</definedName>
    <definedName name="aaaaa" localSheetId="6" hidden="1">{"'Sheet1'!$A$3:$I$11"}</definedName>
    <definedName name="aaaaa" localSheetId="7" hidden="1">{"'Sheet1'!$A$3:$I$11"}</definedName>
    <definedName name="aaaaa" localSheetId="5" hidden="1">{"'Sheet1'!$A$3:$I$11"}</definedName>
    <definedName name="aaaaa" localSheetId="10" hidden="1">{"'Sheet1'!$A$3:$I$11"}</definedName>
    <definedName name="aaaaa" localSheetId="13" hidden="1">{"'Sheet1'!$A$3:$I$11"}</definedName>
    <definedName name="aaaaa" localSheetId="12" hidden="1">{"'Sheet1'!$A$3:$I$11"}</definedName>
    <definedName name="aaaaa" hidden="1">{#N/A,#N/A,TRUE,"Mhr_Sum"}</definedName>
    <definedName name="aaaaa_1" localSheetId="22" hidden="1">{#N/A,#N/A,TRUE,"Basic";#N/A,#N/A,TRUE,"EXT-TABLE";#N/A,#N/A,TRUE,"STEEL";#N/A,#N/A,TRUE,"INT-Table";#N/A,#N/A,TRUE,"STEEL";#N/A,#N/A,TRUE,"Door"}</definedName>
    <definedName name="aaaaa_1" hidden="1">{#N/A,#N/A,TRUE,"Basic";#N/A,#N/A,TRUE,"EXT-TABLE";#N/A,#N/A,TRUE,"STEEL";#N/A,#N/A,TRUE,"INT-Table";#N/A,#N/A,TRUE,"STEEL";#N/A,#N/A,TRUE,"Door"}</definedName>
    <definedName name="aaaaa_1_1" localSheetId="22" hidden="1">{#N/A,#N/A,TRUE,"Basic";#N/A,#N/A,TRUE,"EXT-TABLE";#N/A,#N/A,TRUE,"STEEL";#N/A,#N/A,TRUE,"INT-Table";#N/A,#N/A,TRUE,"STEEL";#N/A,#N/A,TRUE,"Door"}</definedName>
    <definedName name="aaaaa_1_1" hidden="1">{#N/A,#N/A,TRUE,"Basic";#N/A,#N/A,TRUE,"EXT-TABLE";#N/A,#N/A,TRUE,"STEEL";#N/A,#N/A,TRUE,"INT-Table";#N/A,#N/A,TRUE,"STEEL";#N/A,#N/A,TRUE,"Door"}</definedName>
    <definedName name="aaaaa_1_2" localSheetId="22" hidden="1">{#N/A,#N/A,TRUE,"Basic";#N/A,#N/A,TRUE,"EXT-TABLE";#N/A,#N/A,TRUE,"STEEL";#N/A,#N/A,TRUE,"INT-Table";#N/A,#N/A,TRUE,"STEEL";#N/A,#N/A,TRUE,"Door"}</definedName>
    <definedName name="aaaaa_1_2" hidden="1">{#N/A,#N/A,TRUE,"Basic";#N/A,#N/A,TRUE,"EXT-TABLE";#N/A,#N/A,TRUE,"STEEL";#N/A,#N/A,TRUE,"INT-Table";#N/A,#N/A,TRUE,"STEEL";#N/A,#N/A,TRUE,"Door"}</definedName>
    <definedName name="aaaaa_2" localSheetId="22" hidden="1">{#N/A,#N/A,TRUE,"Basic";#N/A,#N/A,TRUE,"EXT-TABLE";#N/A,#N/A,TRUE,"STEEL";#N/A,#N/A,TRUE,"INT-Table";#N/A,#N/A,TRUE,"STEEL";#N/A,#N/A,TRUE,"Door"}</definedName>
    <definedName name="aaaaa_2" hidden="1">{#N/A,#N/A,TRUE,"Basic";#N/A,#N/A,TRUE,"EXT-TABLE";#N/A,#N/A,TRUE,"STEEL";#N/A,#N/A,TRUE,"INT-Table";#N/A,#N/A,TRUE,"STEEL";#N/A,#N/A,TRUE,"Door"}</definedName>
    <definedName name="aaaaa_2_1" localSheetId="22" hidden="1">{#N/A,#N/A,TRUE,"Basic";#N/A,#N/A,TRUE,"EXT-TABLE";#N/A,#N/A,TRUE,"STEEL";#N/A,#N/A,TRUE,"INT-Table";#N/A,#N/A,TRUE,"STEEL";#N/A,#N/A,TRUE,"Door"}</definedName>
    <definedName name="aaaaa_2_1" hidden="1">{#N/A,#N/A,TRUE,"Basic";#N/A,#N/A,TRUE,"EXT-TABLE";#N/A,#N/A,TRUE,"STEEL";#N/A,#N/A,TRUE,"INT-Table";#N/A,#N/A,TRUE,"STEEL";#N/A,#N/A,TRUE,"Door"}</definedName>
    <definedName name="aaaaa_2_2" localSheetId="22" hidden="1">{#N/A,#N/A,TRUE,"Basic";#N/A,#N/A,TRUE,"EXT-TABLE";#N/A,#N/A,TRUE,"STEEL";#N/A,#N/A,TRUE,"INT-Table";#N/A,#N/A,TRUE,"STEEL";#N/A,#N/A,TRUE,"Door"}</definedName>
    <definedName name="aaaaa_2_2" hidden="1">{#N/A,#N/A,TRUE,"Basic";#N/A,#N/A,TRUE,"EXT-TABLE";#N/A,#N/A,TRUE,"STEEL";#N/A,#N/A,TRUE,"INT-Table";#N/A,#N/A,TRUE,"STEEL";#N/A,#N/A,TRUE,"Door"}</definedName>
    <definedName name="aaaaa_3" localSheetId="22" hidden="1">{#N/A,#N/A,TRUE,"Basic";#N/A,#N/A,TRUE,"EXT-TABLE";#N/A,#N/A,TRUE,"STEEL";#N/A,#N/A,TRUE,"INT-Table";#N/A,#N/A,TRUE,"STEEL";#N/A,#N/A,TRUE,"Door"}</definedName>
    <definedName name="aaaaa_3" hidden="1">{#N/A,#N/A,TRUE,"Basic";#N/A,#N/A,TRUE,"EXT-TABLE";#N/A,#N/A,TRUE,"STEEL";#N/A,#N/A,TRUE,"INT-Table";#N/A,#N/A,TRUE,"STEEL";#N/A,#N/A,TRUE,"Door"}</definedName>
    <definedName name="aaaaa_3_1" localSheetId="22" hidden="1">{#N/A,#N/A,TRUE,"Basic";#N/A,#N/A,TRUE,"EXT-TABLE";#N/A,#N/A,TRUE,"STEEL";#N/A,#N/A,TRUE,"INT-Table";#N/A,#N/A,TRUE,"STEEL";#N/A,#N/A,TRUE,"Door"}</definedName>
    <definedName name="aaaaa_3_1" hidden="1">{#N/A,#N/A,TRUE,"Basic";#N/A,#N/A,TRUE,"EXT-TABLE";#N/A,#N/A,TRUE,"STEEL";#N/A,#N/A,TRUE,"INT-Table";#N/A,#N/A,TRUE,"STEEL";#N/A,#N/A,TRUE,"Door"}</definedName>
    <definedName name="aaaaa_3_2" localSheetId="22" hidden="1">{#N/A,#N/A,TRUE,"Basic";#N/A,#N/A,TRUE,"EXT-TABLE";#N/A,#N/A,TRUE,"STEEL";#N/A,#N/A,TRUE,"INT-Table";#N/A,#N/A,TRUE,"STEEL";#N/A,#N/A,TRUE,"Door"}</definedName>
    <definedName name="aaaaa_3_2" hidden="1">{#N/A,#N/A,TRUE,"Basic";#N/A,#N/A,TRUE,"EXT-TABLE";#N/A,#N/A,TRUE,"STEEL";#N/A,#N/A,TRUE,"INT-Table";#N/A,#N/A,TRUE,"STEEL";#N/A,#N/A,TRUE,"Door"}</definedName>
    <definedName name="aaaaa_4" localSheetId="22" hidden="1">{#N/A,#N/A,TRUE,"Basic";#N/A,#N/A,TRUE,"EXT-TABLE";#N/A,#N/A,TRUE,"STEEL";#N/A,#N/A,TRUE,"INT-Table";#N/A,#N/A,TRUE,"STEEL";#N/A,#N/A,TRUE,"Door"}</definedName>
    <definedName name="aaaaa_4" hidden="1">{#N/A,#N/A,TRUE,"Basic";#N/A,#N/A,TRUE,"EXT-TABLE";#N/A,#N/A,TRUE,"STEEL";#N/A,#N/A,TRUE,"INT-Table";#N/A,#N/A,TRUE,"STEEL";#N/A,#N/A,TRUE,"Door"}</definedName>
    <definedName name="aaaaa_4_1" localSheetId="22" hidden="1">{#N/A,#N/A,TRUE,"Basic";#N/A,#N/A,TRUE,"EXT-TABLE";#N/A,#N/A,TRUE,"STEEL";#N/A,#N/A,TRUE,"INT-Table";#N/A,#N/A,TRUE,"STEEL";#N/A,#N/A,TRUE,"Door"}</definedName>
    <definedName name="aaaaa_4_1" hidden="1">{#N/A,#N/A,TRUE,"Basic";#N/A,#N/A,TRUE,"EXT-TABLE";#N/A,#N/A,TRUE,"STEEL";#N/A,#N/A,TRUE,"INT-Table";#N/A,#N/A,TRUE,"STEEL";#N/A,#N/A,TRUE,"Door"}</definedName>
    <definedName name="aaaaa_4_2" localSheetId="22" hidden="1">{#N/A,#N/A,TRUE,"Basic";#N/A,#N/A,TRUE,"EXT-TABLE";#N/A,#N/A,TRUE,"STEEL";#N/A,#N/A,TRUE,"INT-Table";#N/A,#N/A,TRUE,"STEEL";#N/A,#N/A,TRUE,"Door"}</definedName>
    <definedName name="aaaaa_4_2" hidden="1">{#N/A,#N/A,TRUE,"Basic";#N/A,#N/A,TRUE,"EXT-TABLE";#N/A,#N/A,TRUE,"STEEL";#N/A,#N/A,TRUE,"INT-Table";#N/A,#N/A,TRUE,"STEEL";#N/A,#N/A,TRUE,"Door"}</definedName>
    <definedName name="aaaaa_5" localSheetId="22" hidden="1">{#N/A,#N/A,TRUE,"Basic";#N/A,#N/A,TRUE,"EXT-TABLE";#N/A,#N/A,TRUE,"STEEL";#N/A,#N/A,TRUE,"INT-Table";#N/A,#N/A,TRUE,"STEEL";#N/A,#N/A,TRUE,"Door"}</definedName>
    <definedName name="aaaaa_5" hidden="1">{#N/A,#N/A,TRUE,"Basic";#N/A,#N/A,TRUE,"EXT-TABLE";#N/A,#N/A,TRUE,"STEEL";#N/A,#N/A,TRUE,"INT-Table";#N/A,#N/A,TRUE,"STEEL";#N/A,#N/A,TRUE,"Door"}</definedName>
    <definedName name="aaaaa_5_1" localSheetId="22" hidden="1">{#N/A,#N/A,TRUE,"Basic";#N/A,#N/A,TRUE,"EXT-TABLE";#N/A,#N/A,TRUE,"STEEL";#N/A,#N/A,TRUE,"INT-Table";#N/A,#N/A,TRUE,"STEEL";#N/A,#N/A,TRUE,"Door"}</definedName>
    <definedName name="aaaaa_5_1" hidden="1">{#N/A,#N/A,TRUE,"Basic";#N/A,#N/A,TRUE,"EXT-TABLE";#N/A,#N/A,TRUE,"STEEL";#N/A,#N/A,TRUE,"INT-Table";#N/A,#N/A,TRUE,"STEEL";#N/A,#N/A,TRUE,"Door"}</definedName>
    <definedName name="aaaaa_5_2" localSheetId="22" hidden="1">{#N/A,#N/A,TRUE,"Basic";#N/A,#N/A,TRUE,"EXT-TABLE";#N/A,#N/A,TRUE,"STEEL";#N/A,#N/A,TRUE,"INT-Table";#N/A,#N/A,TRUE,"STEEL";#N/A,#N/A,TRUE,"Door"}</definedName>
    <definedName name="aaaaa_5_2" hidden="1">{#N/A,#N/A,TRUE,"Basic";#N/A,#N/A,TRUE,"EXT-TABLE";#N/A,#N/A,TRUE,"STEEL";#N/A,#N/A,TRUE,"INT-Table";#N/A,#N/A,TRUE,"STEEL";#N/A,#N/A,TRUE,"Door"}</definedName>
    <definedName name="AAAAA1" localSheetId="22" hidden="1">{#N/A,#N/A,TRUE,"Basic";#N/A,#N/A,TRUE,"EXT-TABLE";#N/A,#N/A,TRUE,"STEEL";#N/A,#N/A,TRUE,"INT-Table";#N/A,#N/A,TRUE,"STEEL";#N/A,#N/A,TRUE,"Door"}</definedName>
    <definedName name="AAAAA1" hidden="1">{#N/A,#N/A,TRUE,"Basic";#N/A,#N/A,TRUE,"EXT-TABLE";#N/A,#N/A,TRUE,"STEEL";#N/A,#N/A,TRUE,"INT-Table";#N/A,#N/A,TRUE,"STEEL";#N/A,#N/A,TRUE,"Door"}</definedName>
    <definedName name="AAAAA1_1" localSheetId="22" hidden="1">{#N/A,#N/A,TRUE,"Basic";#N/A,#N/A,TRUE,"EXT-TABLE";#N/A,#N/A,TRUE,"STEEL";#N/A,#N/A,TRUE,"INT-Table";#N/A,#N/A,TRUE,"STEEL";#N/A,#N/A,TRUE,"Door"}</definedName>
    <definedName name="AAAAA1_1" hidden="1">{#N/A,#N/A,TRUE,"Basic";#N/A,#N/A,TRUE,"EXT-TABLE";#N/A,#N/A,TRUE,"STEEL";#N/A,#N/A,TRUE,"INT-Table";#N/A,#N/A,TRUE,"STEEL";#N/A,#N/A,TRUE,"Door"}</definedName>
    <definedName name="AAAAA1_1_1" localSheetId="22" hidden="1">{#N/A,#N/A,TRUE,"Basic";#N/A,#N/A,TRUE,"EXT-TABLE";#N/A,#N/A,TRUE,"STEEL";#N/A,#N/A,TRUE,"INT-Table";#N/A,#N/A,TRUE,"STEEL";#N/A,#N/A,TRUE,"Door"}</definedName>
    <definedName name="AAAAA1_1_1" hidden="1">{#N/A,#N/A,TRUE,"Basic";#N/A,#N/A,TRUE,"EXT-TABLE";#N/A,#N/A,TRUE,"STEEL";#N/A,#N/A,TRUE,"INT-Table";#N/A,#N/A,TRUE,"STEEL";#N/A,#N/A,TRUE,"Door"}</definedName>
    <definedName name="AAAAA1_1_2" localSheetId="22" hidden="1">{#N/A,#N/A,TRUE,"Basic";#N/A,#N/A,TRUE,"EXT-TABLE";#N/A,#N/A,TRUE,"STEEL";#N/A,#N/A,TRUE,"INT-Table";#N/A,#N/A,TRUE,"STEEL";#N/A,#N/A,TRUE,"Door"}</definedName>
    <definedName name="AAAAA1_1_2" hidden="1">{#N/A,#N/A,TRUE,"Basic";#N/A,#N/A,TRUE,"EXT-TABLE";#N/A,#N/A,TRUE,"STEEL";#N/A,#N/A,TRUE,"INT-Table";#N/A,#N/A,TRUE,"STEEL";#N/A,#N/A,TRUE,"Door"}</definedName>
    <definedName name="AAAAA1_2" localSheetId="22" hidden="1">{#N/A,#N/A,TRUE,"Basic";#N/A,#N/A,TRUE,"EXT-TABLE";#N/A,#N/A,TRUE,"STEEL";#N/A,#N/A,TRUE,"INT-Table";#N/A,#N/A,TRUE,"STEEL";#N/A,#N/A,TRUE,"Door"}</definedName>
    <definedName name="AAAAA1_2" hidden="1">{#N/A,#N/A,TRUE,"Basic";#N/A,#N/A,TRUE,"EXT-TABLE";#N/A,#N/A,TRUE,"STEEL";#N/A,#N/A,TRUE,"INT-Table";#N/A,#N/A,TRUE,"STEEL";#N/A,#N/A,TRUE,"Door"}</definedName>
    <definedName name="AAAAA1_2_1" localSheetId="22" hidden="1">{#N/A,#N/A,TRUE,"Basic";#N/A,#N/A,TRUE,"EXT-TABLE";#N/A,#N/A,TRUE,"STEEL";#N/A,#N/A,TRUE,"INT-Table";#N/A,#N/A,TRUE,"STEEL";#N/A,#N/A,TRUE,"Door"}</definedName>
    <definedName name="AAAAA1_2_1" hidden="1">{#N/A,#N/A,TRUE,"Basic";#N/A,#N/A,TRUE,"EXT-TABLE";#N/A,#N/A,TRUE,"STEEL";#N/A,#N/A,TRUE,"INT-Table";#N/A,#N/A,TRUE,"STEEL";#N/A,#N/A,TRUE,"Door"}</definedName>
    <definedName name="AAAAA1_2_2" localSheetId="22" hidden="1">{#N/A,#N/A,TRUE,"Basic";#N/A,#N/A,TRUE,"EXT-TABLE";#N/A,#N/A,TRUE,"STEEL";#N/A,#N/A,TRUE,"INT-Table";#N/A,#N/A,TRUE,"STEEL";#N/A,#N/A,TRUE,"Door"}</definedName>
    <definedName name="AAAAA1_2_2" hidden="1">{#N/A,#N/A,TRUE,"Basic";#N/A,#N/A,TRUE,"EXT-TABLE";#N/A,#N/A,TRUE,"STEEL";#N/A,#N/A,TRUE,"INT-Table";#N/A,#N/A,TRUE,"STEEL";#N/A,#N/A,TRUE,"Door"}</definedName>
    <definedName name="AAAAA1_3" localSheetId="22" hidden="1">{#N/A,#N/A,TRUE,"Basic";#N/A,#N/A,TRUE,"EXT-TABLE";#N/A,#N/A,TRUE,"STEEL";#N/A,#N/A,TRUE,"INT-Table";#N/A,#N/A,TRUE,"STEEL";#N/A,#N/A,TRUE,"Door"}</definedName>
    <definedName name="AAAAA1_3" hidden="1">{#N/A,#N/A,TRUE,"Basic";#N/A,#N/A,TRUE,"EXT-TABLE";#N/A,#N/A,TRUE,"STEEL";#N/A,#N/A,TRUE,"INT-Table";#N/A,#N/A,TRUE,"STEEL";#N/A,#N/A,TRUE,"Door"}</definedName>
    <definedName name="AAAAA1_3_1" localSheetId="22" hidden="1">{#N/A,#N/A,TRUE,"Basic";#N/A,#N/A,TRUE,"EXT-TABLE";#N/A,#N/A,TRUE,"STEEL";#N/A,#N/A,TRUE,"INT-Table";#N/A,#N/A,TRUE,"STEEL";#N/A,#N/A,TRUE,"Door"}</definedName>
    <definedName name="AAAAA1_3_1" hidden="1">{#N/A,#N/A,TRUE,"Basic";#N/A,#N/A,TRUE,"EXT-TABLE";#N/A,#N/A,TRUE,"STEEL";#N/A,#N/A,TRUE,"INT-Table";#N/A,#N/A,TRUE,"STEEL";#N/A,#N/A,TRUE,"Door"}</definedName>
    <definedName name="AAAAA1_3_2" localSheetId="22" hidden="1">{#N/A,#N/A,TRUE,"Basic";#N/A,#N/A,TRUE,"EXT-TABLE";#N/A,#N/A,TRUE,"STEEL";#N/A,#N/A,TRUE,"INT-Table";#N/A,#N/A,TRUE,"STEEL";#N/A,#N/A,TRUE,"Door"}</definedName>
    <definedName name="AAAAA1_3_2" hidden="1">{#N/A,#N/A,TRUE,"Basic";#N/A,#N/A,TRUE,"EXT-TABLE";#N/A,#N/A,TRUE,"STEEL";#N/A,#N/A,TRUE,"INT-Table";#N/A,#N/A,TRUE,"STEEL";#N/A,#N/A,TRUE,"Door"}</definedName>
    <definedName name="AAAAA1_4" localSheetId="22" hidden="1">{#N/A,#N/A,TRUE,"Basic";#N/A,#N/A,TRUE,"EXT-TABLE";#N/A,#N/A,TRUE,"STEEL";#N/A,#N/A,TRUE,"INT-Table";#N/A,#N/A,TRUE,"STEEL";#N/A,#N/A,TRUE,"Door"}</definedName>
    <definedName name="AAAAA1_4" hidden="1">{#N/A,#N/A,TRUE,"Basic";#N/A,#N/A,TRUE,"EXT-TABLE";#N/A,#N/A,TRUE,"STEEL";#N/A,#N/A,TRUE,"INT-Table";#N/A,#N/A,TRUE,"STEEL";#N/A,#N/A,TRUE,"Door"}</definedName>
    <definedName name="AAAAA1_4_1" localSheetId="22" hidden="1">{#N/A,#N/A,TRUE,"Basic";#N/A,#N/A,TRUE,"EXT-TABLE";#N/A,#N/A,TRUE,"STEEL";#N/A,#N/A,TRUE,"INT-Table";#N/A,#N/A,TRUE,"STEEL";#N/A,#N/A,TRUE,"Door"}</definedName>
    <definedName name="AAAAA1_4_1" hidden="1">{#N/A,#N/A,TRUE,"Basic";#N/A,#N/A,TRUE,"EXT-TABLE";#N/A,#N/A,TRUE,"STEEL";#N/A,#N/A,TRUE,"INT-Table";#N/A,#N/A,TRUE,"STEEL";#N/A,#N/A,TRUE,"Door"}</definedName>
    <definedName name="AAAAA1_4_2" localSheetId="22" hidden="1">{#N/A,#N/A,TRUE,"Basic";#N/A,#N/A,TRUE,"EXT-TABLE";#N/A,#N/A,TRUE,"STEEL";#N/A,#N/A,TRUE,"INT-Table";#N/A,#N/A,TRUE,"STEEL";#N/A,#N/A,TRUE,"Door"}</definedName>
    <definedName name="AAAAA1_4_2" hidden="1">{#N/A,#N/A,TRUE,"Basic";#N/A,#N/A,TRUE,"EXT-TABLE";#N/A,#N/A,TRUE,"STEEL";#N/A,#N/A,TRUE,"INT-Table";#N/A,#N/A,TRUE,"STEEL";#N/A,#N/A,TRUE,"Door"}</definedName>
    <definedName name="AAAAA1_5" localSheetId="22" hidden="1">{#N/A,#N/A,TRUE,"Basic";#N/A,#N/A,TRUE,"EXT-TABLE";#N/A,#N/A,TRUE,"STEEL";#N/A,#N/A,TRUE,"INT-Table";#N/A,#N/A,TRUE,"STEEL";#N/A,#N/A,TRUE,"Door"}</definedName>
    <definedName name="AAAAA1_5" hidden="1">{#N/A,#N/A,TRUE,"Basic";#N/A,#N/A,TRUE,"EXT-TABLE";#N/A,#N/A,TRUE,"STEEL";#N/A,#N/A,TRUE,"INT-Table";#N/A,#N/A,TRUE,"STEEL";#N/A,#N/A,TRUE,"Door"}</definedName>
    <definedName name="AAAAA1_5_1" localSheetId="22" hidden="1">{#N/A,#N/A,TRUE,"Basic";#N/A,#N/A,TRUE,"EXT-TABLE";#N/A,#N/A,TRUE,"STEEL";#N/A,#N/A,TRUE,"INT-Table";#N/A,#N/A,TRUE,"STEEL";#N/A,#N/A,TRUE,"Door"}</definedName>
    <definedName name="AAAAA1_5_1" hidden="1">{#N/A,#N/A,TRUE,"Basic";#N/A,#N/A,TRUE,"EXT-TABLE";#N/A,#N/A,TRUE,"STEEL";#N/A,#N/A,TRUE,"INT-Table";#N/A,#N/A,TRUE,"STEEL";#N/A,#N/A,TRUE,"Door"}</definedName>
    <definedName name="AAAAA1_5_2" localSheetId="22" hidden="1">{#N/A,#N/A,TRUE,"Basic";#N/A,#N/A,TRUE,"EXT-TABLE";#N/A,#N/A,TRUE,"STEEL";#N/A,#N/A,TRUE,"INT-Table";#N/A,#N/A,TRUE,"STEEL";#N/A,#N/A,TRUE,"Door"}</definedName>
    <definedName name="AAAAA1_5_2" hidden="1">{#N/A,#N/A,TRUE,"Basic";#N/A,#N/A,TRUE,"EXT-TABLE";#N/A,#N/A,TRUE,"STEEL";#N/A,#N/A,TRUE,"INT-Table";#N/A,#N/A,TRUE,"STEEL";#N/A,#N/A,TRUE,"Door"}</definedName>
    <definedName name="AAAAAA" hidden="1">#REF!</definedName>
    <definedName name="aaaaaaa" localSheetId="22" hidden="1">{#N/A,#N/A,FALSE,"type1";#N/A,#N/A,FALSE,"지지력";#N/A,#N/A,FALSE,"PILE계산";#N/A,#N/A,FALSE,"PILE ";#N/A,#N/A,FALSE,"철근량";#N/A,#N/A,FALSE,"균열검토";#N/A,#N/A,FALSE,"날개벽";#N/A,#N/A,FALSE,"주철근조립도";#N/A,#N/A,FALSE,"교좌"}</definedName>
    <definedName name="AAAAAAA"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hidden="1">{#N/A,#N/A,FALSE,"type1";#N/A,#N/A,FALSE,"지지력";#N/A,#N/A,FALSE,"PILE계산";#N/A,#N/A,FALSE,"PILE ";#N/A,#N/A,FALSE,"철근량";#N/A,#N/A,FALSE,"균열검토";#N/A,#N/A,FALSE,"날개벽";#N/A,#N/A,FALSE,"주철근조립도";#N/A,#N/A,FALSE,"교좌"}</definedName>
    <definedName name="aaaaaaaa" localSheetId="22" hidden="1">{#N/A,#N/A,TRUE,"Mhr_Sum"}</definedName>
    <definedName name="aaaaaaaa" hidden="1">{#N/A,#N/A,TRUE,"Mhr_Sum"}</definedName>
    <definedName name="aaaaaaaaa" localSheetId="22" hidden="1">{#N/A,#N/A,FALSE,"CCTV"}</definedName>
    <definedName name="aaaaaaaaa" hidden="1">{#N/A,#N/A,FALSE,"CCTV"}</definedName>
    <definedName name="aaaaaaaaaa" localSheetId="22" hidden="1">{#N/A,#N/A,FALSE,"Project Cost Summary";#N/A,#N/A,FALSE,"Man Hour Summary"}</definedName>
    <definedName name="aaaaaaaaaa" localSheetId="1" hidden="1">{#N/A,#N/A,FALSE,"Project Cost Summary";#N/A,#N/A,FALSE,"Man Hour Summary"}</definedName>
    <definedName name="aaaaaaaaaa" localSheetId="2" hidden="1">{#N/A,#N/A,FALSE,"Project Cost Summary";#N/A,#N/A,FALSE,"Man Hour Summary"}</definedName>
    <definedName name="aaaaaaaaaa" localSheetId="4" hidden="1">{#N/A,#N/A,FALSE,"Project Cost Summary";#N/A,#N/A,FALSE,"Man Hour Summary"}</definedName>
    <definedName name="aaaaaaaaaa" localSheetId="23" hidden="1">{#N/A,#N/A,FALSE,"Project Cost Summary";#N/A,#N/A,FALSE,"Man Hour Summary"}</definedName>
    <definedName name="aaaaaaaaaa" localSheetId="14" hidden="1">{#N/A,#N/A,FALSE,"Project Cost Summary";#N/A,#N/A,FALSE,"Man Hour Summary"}</definedName>
    <definedName name="aaaaaaaaaa" localSheetId="9" hidden="1">{#N/A,#N/A,FALSE,"Project Cost Summary";#N/A,#N/A,FALSE,"Man Hour Summary"}</definedName>
    <definedName name="aaaaaaaaaa" localSheetId="8" hidden="1">{#N/A,#N/A,FALSE,"Project Cost Summary";#N/A,#N/A,FALSE,"Man Hour Summary"}</definedName>
    <definedName name="aaaaaaaaaa" localSheetId="3" hidden="1">{#N/A,#N/A,FALSE,"Project Cost Summary";#N/A,#N/A,FALSE,"Man Hour Summary"}</definedName>
    <definedName name="aaaaaaaaaa" localSheetId="11" hidden="1">{#N/A,#N/A,FALSE,"Project Cost Summary";#N/A,#N/A,FALSE,"Man Hour Summary"}</definedName>
    <definedName name="aaaaaaaaaa" localSheetId="6" hidden="1">{#N/A,#N/A,FALSE,"Project Cost Summary";#N/A,#N/A,FALSE,"Man Hour Summary"}</definedName>
    <definedName name="aaaaaaaaaa" localSheetId="7" hidden="1">{#N/A,#N/A,FALSE,"Project Cost Summary";#N/A,#N/A,FALSE,"Man Hour Summary"}</definedName>
    <definedName name="aaaaaaaaaa" localSheetId="5" hidden="1">{#N/A,#N/A,FALSE,"Project Cost Summary";#N/A,#N/A,FALSE,"Man Hour Summary"}</definedName>
    <definedName name="aaaaaaaaaa" localSheetId="10" hidden="1">{#N/A,#N/A,FALSE,"Project Cost Summary";#N/A,#N/A,FALSE,"Man Hour Summary"}</definedName>
    <definedName name="aaaaaaaaaa" localSheetId="13" hidden="1">{#N/A,#N/A,FALSE,"Project Cost Summary";#N/A,#N/A,FALSE,"Man Hour Summary"}</definedName>
    <definedName name="aaaaaaaaaa" localSheetId="12" hidden="1">{#N/A,#N/A,FALSE,"Project Cost Summary";#N/A,#N/A,FALSE,"Man Hour Summary"}</definedName>
    <definedName name="aaaaaaaaaa" hidden="1">{#N/A,#N/A,FALSE,"Project Cost Summary";#N/A,#N/A,FALSE,"Man Hour Summary"}</definedName>
    <definedName name="AAAAAAAAAAAAAAAAA" localSheetId="22" hidden="1">{#N/A,#N/A,FALSE,"배수2"}</definedName>
    <definedName name="AAAAAAAAAAAAAAAAA" hidden="1">{#N/A,#N/A,FALSE,"배수2"}</definedName>
    <definedName name="aaafff" localSheetId="22" hidden="1">{"'장비'!$A$3:$M$12"}</definedName>
    <definedName name="aaafff" hidden="1">{"'장비'!$A$3:$M$12"}</definedName>
    <definedName name="aaag" localSheetId="22" hidden="1">{#N/A,#N/A,TRUE,"SUM";#N/A,#N/A,TRUE,"EE";#N/A,#N/A,TRUE,"AC";#N/A,#N/A,TRUE,"SN"}</definedName>
    <definedName name="aaag" hidden="1">{#N/A,#N/A,TRUE,"SUM";#N/A,#N/A,TRUE,"EE";#N/A,#N/A,TRUE,"AC";#N/A,#N/A,TRUE,"SN"}</definedName>
    <definedName name="ab" localSheetId="22" hidden="1">{#N/A,#N/A,TRUE,"Mhr_Sum"}</definedName>
    <definedName name="ab" hidden="1">{#N/A,#N/A,TRUE,"Mhr_Sum"}</definedName>
    <definedName name="ab_1" localSheetId="22" hidden="1">{#N/A,#N/A,TRUE,"Basic";#N/A,#N/A,TRUE,"EXT-TABLE";#N/A,#N/A,TRUE,"STEEL";#N/A,#N/A,TRUE,"INT-Table";#N/A,#N/A,TRUE,"STEEL";#N/A,#N/A,TRUE,"Door"}</definedName>
    <definedName name="ab_1" hidden="1">{#N/A,#N/A,TRUE,"Basic";#N/A,#N/A,TRUE,"EXT-TABLE";#N/A,#N/A,TRUE,"STEEL";#N/A,#N/A,TRUE,"INT-Table";#N/A,#N/A,TRUE,"STEEL";#N/A,#N/A,TRUE,"Door"}</definedName>
    <definedName name="ab_1_1" localSheetId="22" hidden="1">{#N/A,#N/A,TRUE,"Basic";#N/A,#N/A,TRUE,"EXT-TABLE";#N/A,#N/A,TRUE,"STEEL";#N/A,#N/A,TRUE,"INT-Table";#N/A,#N/A,TRUE,"STEEL";#N/A,#N/A,TRUE,"Door"}</definedName>
    <definedName name="ab_1_1" hidden="1">{#N/A,#N/A,TRUE,"Basic";#N/A,#N/A,TRUE,"EXT-TABLE";#N/A,#N/A,TRUE,"STEEL";#N/A,#N/A,TRUE,"INT-Table";#N/A,#N/A,TRUE,"STEEL";#N/A,#N/A,TRUE,"Door"}</definedName>
    <definedName name="ab_1_2" localSheetId="22" hidden="1">{#N/A,#N/A,TRUE,"Basic";#N/A,#N/A,TRUE,"EXT-TABLE";#N/A,#N/A,TRUE,"STEEL";#N/A,#N/A,TRUE,"INT-Table";#N/A,#N/A,TRUE,"STEEL";#N/A,#N/A,TRUE,"Door"}</definedName>
    <definedName name="ab_1_2" hidden="1">{#N/A,#N/A,TRUE,"Basic";#N/A,#N/A,TRUE,"EXT-TABLE";#N/A,#N/A,TRUE,"STEEL";#N/A,#N/A,TRUE,"INT-Table";#N/A,#N/A,TRUE,"STEEL";#N/A,#N/A,TRUE,"Door"}</definedName>
    <definedName name="ab_2" localSheetId="22" hidden="1">{#N/A,#N/A,TRUE,"Basic";#N/A,#N/A,TRUE,"EXT-TABLE";#N/A,#N/A,TRUE,"STEEL";#N/A,#N/A,TRUE,"INT-Table";#N/A,#N/A,TRUE,"STEEL";#N/A,#N/A,TRUE,"Door"}</definedName>
    <definedName name="ab_2" hidden="1">{#N/A,#N/A,TRUE,"Basic";#N/A,#N/A,TRUE,"EXT-TABLE";#N/A,#N/A,TRUE,"STEEL";#N/A,#N/A,TRUE,"INT-Table";#N/A,#N/A,TRUE,"STEEL";#N/A,#N/A,TRUE,"Door"}</definedName>
    <definedName name="ab_2_1" localSheetId="22" hidden="1">{#N/A,#N/A,TRUE,"Basic";#N/A,#N/A,TRUE,"EXT-TABLE";#N/A,#N/A,TRUE,"STEEL";#N/A,#N/A,TRUE,"INT-Table";#N/A,#N/A,TRUE,"STEEL";#N/A,#N/A,TRUE,"Door"}</definedName>
    <definedName name="ab_2_1" hidden="1">{#N/A,#N/A,TRUE,"Basic";#N/A,#N/A,TRUE,"EXT-TABLE";#N/A,#N/A,TRUE,"STEEL";#N/A,#N/A,TRUE,"INT-Table";#N/A,#N/A,TRUE,"STEEL";#N/A,#N/A,TRUE,"Door"}</definedName>
    <definedName name="ab_2_2" localSheetId="22" hidden="1">{#N/A,#N/A,TRUE,"Basic";#N/A,#N/A,TRUE,"EXT-TABLE";#N/A,#N/A,TRUE,"STEEL";#N/A,#N/A,TRUE,"INT-Table";#N/A,#N/A,TRUE,"STEEL";#N/A,#N/A,TRUE,"Door"}</definedName>
    <definedName name="ab_2_2" hidden="1">{#N/A,#N/A,TRUE,"Basic";#N/A,#N/A,TRUE,"EXT-TABLE";#N/A,#N/A,TRUE,"STEEL";#N/A,#N/A,TRUE,"INT-Table";#N/A,#N/A,TRUE,"STEEL";#N/A,#N/A,TRUE,"Door"}</definedName>
    <definedName name="ab_3" localSheetId="22" hidden="1">{#N/A,#N/A,TRUE,"Basic";#N/A,#N/A,TRUE,"EXT-TABLE";#N/A,#N/A,TRUE,"STEEL";#N/A,#N/A,TRUE,"INT-Table";#N/A,#N/A,TRUE,"STEEL";#N/A,#N/A,TRUE,"Door"}</definedName>
    <definedName name="ab_3" hidden="1">{#N/A,#N/A,TRUE,"Basic";#N/A,#N/A,TRUE,"EXT-TABLE";#N/A,#N/A,TRUE,"STEEL";#N/A,#N/A,TRUE,"INT-Table";#N/A,#N/A,TRUE,"STEEL";#N/A,#N/A,TRUE,"Door"}</definedName>
    <definedName name="ab_3_1" localSheetId="22" hidden="1">{#N/A,#N/A,TRUE,"Basic";#N/A,#N/A,TRUE,"EXT-TABLE";#N/A,#N/A,TRUE,"STEEL";#N/A,#N/A,TRUE,"INT-Table";#N/A,#N/A,TRUE,"STEEL";#N/A,#N/A,TRUE,"Door"}</definedName>
    <definedName name="ab_3_1" hidden="1">{#N/A,#N/A,TRUE,"Basic";#N/A,#N/A,TRUE,"EXT-TABLE";#N/A,#N/A,TRUE,"STEEL";#N/A,#N/A,TRUE,"INT-Table";#N/A,#N/A,TRUE,"STEEL";#N/A,#N/A,TRUE,"Door"}</definedName>
    <definedName name="ab_3_2" localSheetId="22" hidden="1">{#N/A,#N/A,TRUE,"Basic";#N/A,#N/A,TRUE,"EXT-TABLE";#N/A,#N/A,TRUE,"STEEL";#N/A,#N/A,TRUE,"INT-Table";#N/A,#N/A,TRUE,"STEEL";#N/A,#N/A,TRUE,"Door"}</definedName>
    <definedName name="ab_3_2" hidden="1">{#N/A,#N/A,TRUE,"Basic";#N/A,#N/A,TRUE,"EXT-TABLE";#N/A,#N/A,TRUE,"STEEL";#N/A,#N/A,TRUE,"INT-Table";#N/A,#N/A,TRUE,"STEEL";#N/A,#N/A,TRUE,"Door"}</definedName>
    <definedName name="ab_4" localSheetId="22" hidden="1">{#N/A,#N/A,TRUE,"Basic";#N/A,#N/A,TRUE,"EXT-TABLE";#N/A,#N/A,TRUE,"STEEL";#N/A,#N/A,TRUE,"INT-Table";#N/A,#N/A,TRUE,"STEEL";#N/A,#N/A,TRUE,"Door"}</definedName>
    <definedName name="ab_4" hidden="1">{#N/A,#N/A,TRUE,"Basic";#N/A,#N/A,TRUE,"EXT-TABLE";#N/A,#N/A,TRUE,"STEEL";#N/A,#N/A,TRUE,"INT-Table";#N/A,#N/A,TRUE,"STEEL";#N/A,#N/A,TRUE,"Door"}</definedName>
    <definedName name="ab_4_1" localSheetId="22" hidden="1">{#N/A,#N/A,TRUE,"Basic";#N/A,#N/A,TRUE,"EXT-TABLE";#N/A,#N/A,TRUE,"STEEL";#N/A,#N/A,TRUE,"INT-Table";#N/A,#N/A,TRUE,"STEEL";#N/A,#N/A,TRUE,"Door"}</definedName>
    <definedName name="ab_4_1" hidden="1">{#N/A,#N/A,TRUE,"Basic";#N/A,#N/A,TRUE,"EXT-TABLE";#N/A,#N/A,TRUE,"STEEL";#N/A,#N/A,TRUE,"INT-Table";#N/A,#N/A,TRUE,"STEEL";#N/A,#N/A,TRUE,"Door"}</definedName>
    <definedName name="ab_4_2" localSheetId="22" hidden="1">{#N/A,#N/A,TRUE,"Basic";#N/A,#N/A,TRUE,"EXT-TABLE";#N/A,#N/A,TRUE,"STEEL";#N/A,#N/A,TRUE,"INT-Table";#N/A,#N/A,TRUE,"STEEL";#N/A,#N/A,TRUE,"Door"}</definedName>
    <definedName name="ab_4_2" hidden="1">{#N/A,#N/A,TRUE,"Basic";#N/A,#N/A,TRUE,"EXT-TABLE";#N/A,#N/A,TRUE,"STEEL";#N/A,#N/A,TRUE,"INT-Table";#N/A,#N/A,TRUE,"STEEL";#N/A,#N/A,TRUE,"Door"}</definedName>
    <definedName name="ab_5" localSheetId="22" hidden="1">{#N/A,#N/A,TRUE,"Basic";#N/A,#N/A,TRUE,"EXT-TABLE";#N/A,#N/A,TRUE,"STEEL";#N/A,#N/A,TRUE,"INT-Table";#N/A,#N/A,TRUE,"STEEL";#N/A,#N/A,TRUE,"Door"}</definedName>
    <definedName name="ab_5" hidden="1">{#N/A,#N/A,TRUE,"Basic";#N/A,#N/A,TRUE,"EXT-TABLE";#N/A,#N/A,TRUE,"STEEL";#N/A,#N/A,TRUE,"INT-Table";#N/A,#N/A,TRUE,"STEEL";#N/A,#N/A,TRUE,"Door"}</definedName>
    <definedName name="ab_5_1" localSheetId="22" hidden="1">{#N/A,#N/A,TRUE,"Basic";#N/A,#N/A,TRUE,"EXT-TABLE";#N/A,#N/A,TRUE,"STEEL";#N/A,#N/A,TRUE,"INT-Table";#N/A,#N/A,TRUE,"STEEL";#N/A,#N/A,TRUE,"Door"}</definedName>
    <definedName name="ab_5_1" hidden="1">{#N/A,#N/A,TRUE,"Basic";#N/A,#N/A,TRUE,"EXT-TABLE";#N/A,#N/A,TRUE,"STEEL";#N/A,#N/A,TRUE,"INT-Table";#N/A,#N/A,TRUE,"STEEL";#N/A,#N/A,TRUE,"Door"}</definedName>
    <definedName name="ab_5_2" localSheetId="22" hidden="1">{#N/A,#N/A,TRUE,"Basic";#N/A,#N/A,TRUE,"EXT-TABLE";#N/A,#N/A,TRUE,"STEEL";#N/A,#N/A,TRUE,"INT-Table";#N/A,#N/A,TRUE,"STEEL";#N/A,#N/A,TRUE,"Door"}</definedName>
    <definedName name="ab_5_2" hidden="1">{#N/A,#N/A,TRUE,"Basic";#N/A,#N/A,TRUE,"EXT-TABLE";#N/A,#N/A,TRUE,"STEEL";#N/A,#N/A,TRUE,"INT-Table";#N/A,#N/A,TRUE,"STEEL";#N/A,#N/A,TRUE,"Door"}</definedName>
    <definedName name="abc" localSheetId="22" hidden="1">{#N/A,#N/A,TRUE,"Basic";#N/A,#N/A,TRUE,"EXT-TABLE";#N/A,#N/A,TRUE,"STEEL";#N/A,#N/A,TRUE,"INT-Table";#N/A,#N/A,TRUE,"STEEL";#N/A,#N/A,TRUE,"Door"}</definedName>
    <definedName name="abc" localSheetId="1" hidden="1">{"'ｺｽﾄ予算ﾍｯﾀﾞ'!$I$5:$K$6","'ｺｽﾄ予算ﾍｯﾀﾞ'!$A$1:$K$44"}</definedName>
    <definedName name="abc" localSheetId="2" hidden="1">{"'ｺｽﾄ予算ﾍｯﾀﾞ'!$I$5:$K$6","'ｺｽﾄ予算ﾍｯﾀﾞ'!$A$1:$K$44"}</definedName>
    <definedName name="abc" localSheetId="4" hidden="1">{"'ｺｽﾄ予算ﾍｯﾀﾞ'!$I$5:$K$6","'ｺｽﾄ予算ﾍｯﾀﾞ'!$A$1:$K$44"}</definedName>
    <definedName name="abc" localSheetId="23" hidden="1">{"'ｺｽﾄ予算ﾍｯﾀﾞ'!$I$5:$K$6","'ｺｽﾄ予算ﾍｯﾀﾞ'!$A$1:$K$44"}</definedName>
    <definedName name="abc" localSheetId="14" hidden="1">{"'ｺｽﾄ予算ﾍｯﾀﾞ'!$I$5:$K$6","'ｺｽﾄ予算ﾍｯﾀﾞ'!$A$1:$K$44"}</definedName>
    <definedName name="abc" localSheetId="9" hidden="1">{"'ｺｽﾄ予算ﾍｯﾀﾞ'!$I$5:$K$6","'ｺｽﾄ予算ﾍｯﾀﾞ'!$A$1:$K$44"}</definedName>
    <definedName name="abc" localSheetId="8" hidden="1">{"'ｺｽﾄ予算ﾍｯﾀﾞ'!$I$5:$K$6","'ｺｽﾄ予算ﾍｯﾀﾞ'!$A$1:$K$44"}</definedName>
    <definedName name="abc" localSheetId="3" hidden="1">{"'ｺｽﾄ予算ﾍｯﾀﾞ'!$I$5:$K$6","'ｺｽﾄ予算ﾍｯﾀﾞ'!$A$1:$K$44"}</definedName>
    <definedName name="abc" localSheetId="11" hidden="1">{"'ｺｽﾄ予算ﾍｯﾀﾞ'!$I$5:$K$6","'ｺｽﾄ予算ﾍｯﾀﾞ'!$A$1:$K$44"}</definedName>
    <definedName name="abc" localSheetId="6" hidden="1">{"'ｺｽﾄ予算ﾍｯﾀﾞ'!$I$5:$K$6","'ｺｽﾄ予算ﾍｯﾀﾞ'!$A$1:$K$44"}</definedName>
    <definedName name="abc" localSheetId="7" hidden="1">{"'ｺｽﾄ予算ﾍｯﾀﾞ'!$I$5:$K$6","'ｺｽﾄ予算ﾍｯﾀﾞ'!$A$1:$K$44"}</definedName>
    <definedName name="abc" localSheetId="5" hidden="1">{"'ｺｽﾄ予算ﾍｯﾀﾞ'!$I$5:$K$6","'ｺｽﾄ予算ﾍｯﾀﾞ'!$A$1:$K$44"}</definedName>
    <definedName name="abc" localSheetId="10" hidden="1">{"'ｺｽﾄ予算ﾍｯﾀﾞ'!$I$5:$K$6","'ｺｽﾄ予算ﾍｯﾀﾞ'!$A$1:$K$44"}</definedName>
    <definedName name="abc" localSheetId="13" hidden="1">{"'ｺｽﾄ予算ﾍｯﾀﾞ'!$I$5:$K$6","'ｺｽﾄ予算ﾍｯﾀﾞ'!$A$1:$K$44"}</definedName>
    <definedName name="abc" localSheetId="12" hidden="1">{"'ｺｽﾄ予算ﾍｯﾀﾞ'!$I$5:$K$6","'ｺｽﾄ予算ﾍｯﾀﾞ'!$A$1:$K$44"}</definedName>
    <definedName name="abc" hidden="1">{#N/A,#N/A,TRUE,"Basic";#N/A,#N/A,TRUE,"EXT-TABLE";#N/A,#N/A,TRUE,"STEEL";#N/A,#N/A,TRUE,"INT-Table";#N/A,#N/A,TRUE,"STEEL";#N/A,#N/A,TRUE,"Door"}</definedName>
    <definedName name="abc_1" localSheetId="22" hidden="1">{#N/A,#N/A,TRUE,"Basic";#N/A,#N/A,TRUE,"EXT-TABLE";#N/A,#N/A,TRUE,"STEEL";#N/A,#N/A,TRUE,"INT-Table";#N/A,#N/A,TRUE,"STEEL";#N/A,#N/A,TRUE,"Door"}</definedName>
    <definedName name="abc_1" hidden="1">{#N/A,#N/A,TRUE,"Basic";#N/A,#N/A,TRUE,"EXT-TABLE";#N/A,#N/A,TRUE,"STEEL";#N/A,#N/A,TRUE,"INT-Table";#N/A,#N/A,TRUE,"STEEL";#N/A,#N/A,TRUE,"Door"}</definedName>
    <definedName name="abc_1_1" localSheetId="22" hidden="1">{#N/A,#N/A,TRUE,"Basic";#N/A,#N/A,TRUE,"EXT-TABLE";#N/A,#N/A,TRUE,"STEEL";#N/A,#N/A,TRUE,"INT-Table";#N/A,#N/A,TRUE,"STEEL";#N/A,#N/A,TRUE,"Door"}</definedName>
    <definedName name="abc_1_1" hidden="1">{#N/A,#N/A,TRUE,"Basic";#N/A,#N/A,TRUE,"EXT-TABLE";#N/A,#N/A,TRUE,"STEEL";#N/A,#N/A,TRUE,"INT-Table";#N/A,#N/A,TRUE,"STEEL";#N/A,#N/A,TRUE,"Door"}</definedName>
    <definedName name="abc_1_2" localSheetId="22" hidden="1">{#N/A,#N/A,TRUE,"Basic";#N/A,#N/A,TRUE,"EXT-TABLE";#N/A,#N/A,TRUE,"STEEL";#N/A,#N/A,TRUE,"INT-Table";#N/A,#N/A,TRUE,"STEEL";#N/A,#N/A,TRUE,"Door"}</definedName>
    <definedName name="abc_1_2" hidden="1">{#N/A,#N/A,TRUE,"Basic";#N/A,#N/A,TRUE,"EXT-TABLE";#N/A,#N/A,TRUE,"STEEL";#N/A,#N/A,TRUE,"INT-Table";#N/A,#N/A,TRUE,"STEEL";#N/A,#N/A,TRUE,"Door"}</definedName>
    <definedName name="abc_2" localSheetId="22" hidden="1">{#N/A,#N/A,TRUE,"Basic";#N/A,#N/A,TRUE,"EXT-TABLE";#N/A,#N/A,TRUE,"STEEL";#N/A,#N/A,TRUE,"INT-Table";#N/A,#N/A,TRUE,"STEEL";#N/A,#N/A,TRUE,"Door"}</definedName>
    <definedName name="abc_2" hidden="1">{#N/A,#N/A,TRUE,"Basic";#N/A,#N/A,TRUE,"EXT-TABLE";#N/A,#N/A,TRUE,"STEEL";#N/A,#N/A,TRUE,"INT-Table";#N/A,#N/A,TRUE,"STEEL";#N/A,#N/A,TRUE,"Door"}</definedName>
    <definedName name="abc_2_1" localSheetId="22" hidden="1">{#N/A,#N/A,TRUE,"Basic";#N/A,#N/A,TRUE,"EXT-TABLE";#N/A,#N/A,TRUE,"STEEL";#N/A,#N/A,TRUE,"INT-Table";#N/A,#N/A,TRUE,"STEEL";#N/A,#N/A,TRUE,"Door"}</definedName>
    <definedName name="abc_2_1" hidden="1">{#N/A,#N/A,TRUE,"Basic";#N/A,#N/A,TRUE,"EXT-TABLE";#N/A,#N/A,TRUE,"STEEL";#N/A,#N/A,TRUE,"INT-Table";#N/A,#N/A,TRUE,"STEEL";#N/A,#N/A,TRUE,"Door"}</definedName>
    <definedName name="abc_2_2" localSheetId="22" hidden="1">{#N/A,#N/A,TRUE,"Basic";#N/A,#N/A,TRUE,"EXT-TABLE";#N/A,#N/A,TRUE,"STEEL";#N/A,#N/A,TRUE,"INT-Table";#N/A,#N/A,TRUE,"STEEL";#N/A,#N/A,TRUE,"Door"}</definedName>
    <definedName name="abc_2_2" hidden="1">{#N/A,#N/A,TRUE,"Basic";#N/A,#N/A,TRUE,"EXT-TABLE";#N/A,#N/A,TRUE,"STEEL";#N/A,#N/A,TRUE,"INT-Table";#N/A,#N/A,TRUE,"STEEL";#N/A,#N/A,TRUE,"Door"}</definedName>
    <definedName name="abc_3" localSheetId="22" hidden="1">{#N/A,#N/A,TRUE,"Basic";#N/A,#N/A,TRUE,"EXT-TABLE";#N/A,#N/A,TRUE,"STEEL";#N/A,#N/A,TRUE,"INT-Table";#N/A,#N/A,TRUE,"STEEL";#N/A,#N/A,TRUE,"Door"}</definedName>
    <definedName name="abc_3" hidden="1">{#N/A,#N/A,TRUE,"Basic";#N/A,#N/A,TRUE,"EXT-TABLE";#N/A,#N/A,TRUE,"STEEL";#N/A,#N/A,TRUE,"INT-Table";#N/A,#N/A,TRUE,"STEEL";#N/A,#N/A,TRUE,"Door"}</definedName>
    <definedName name="abc_3_1" localSheetId="22" hidden="1">{#N/A,#N/A,TRUE,"Basic";#N/A,#N/A,TRUE,"EXT-TABLE";#N/A,#N/A,TRUE,"STEEL";#N/A,#N/A,TRUE,"INT-Table";#N/A,#N/A,TRUE,"STEEL";#N/A,#N/A,TRUE,"Door"}</definedName>
    <definedName name="abc_3_1" hidden="1">{#N/A,#N/A,TRUE,"Basic";#N/A,#N/A,TRUE,"EXT-TABLE";#N/A,#N/A,TRUE,"STEEL";#N/A,#N/A,TRUE,"INT-Table";#N/A,#N/A,TRUE,"STEEL";#N/A,#N/A,TRUE,"Door"}</definedName>
    <definedName name="abc_3_2" localSheetId="22" hidden="1">{#N/A,#N/A,TRUE,"Basic";#N/A,#N/A,TRUE,"EXT-TABLE";#N/A,#N/A,TRUE,"STEEL";#N/A,#N/A,TRUE,"INT-Table";#N/A,#N/A,TRUE,"STEEL";#N/A,#N/A,TRUE,"Door"}</definedName>
    <definedName name="abc_3_2" hidden="1">{#N/A,#N/A,TRUE,"Basic";#N/A,#N/A,TRUE,"EXT-TABLE";#N/A,#N/A,TRUE,"STEEL";#N/A,#N/A,TRUE,"INT-Table";#N/A,#N/A,TRUE,"STEEL";#N/A,#N/A,TRUE,"Door"}</definedName>
    <definedName name="abc_4" localSheetId="22" hidden="1">{#N/A,#N/A,TRUE,"Basic";#N/A,#N/A,TRUE,"EXT-TABLE";#N/A,#N/A,TRUE,"STEEL";#N/A,#N/A,TRUE,"INT-Table";#N/A,#N/A,TRUE,"STEEL";#N/A,#N/A,TRUE,"Door"}</definedName>
    <definedName name="abc_4" hidden="1">{#N/A,#N/A,TRUE,"Basic";#N/A,#N/A,TRUE,"EXT-TABLE";#N/A,#N/A,TRUE,"STEEL";#N/A,#N/A,TRUE,"INT-Table";#N/A,#N/A,TRUE,"STEEL";#N/A,#N/A,TRUE,"Door"}</definedName>
    <definedName name="abc_4_1" localSheetId="22" hidden="1">{#N/A,#N/A,TRUE,"Basic";#N/A,#N/A,TRUE,"EXT-TABLE";#N/A,#N/A,TRUE,"STEEL";#N/A,#N/A,TRUE,"INT-Table";#N/A,#N/A,TRUE,"STEEL";#N/A,#N/A,TRUE,"Door"}</definedName>
    <definedName name="abc_4_1" hidden="1">{#N/A,#N/A,TRUE,"Basic";#N/A,#N/A,TRUE,"EXT-TABLE";#N/A,#N/A,TRUE,"STEEL";#N/A,#N/A,TRUE,"INT-Table";#N/A,#N/A,TRUE,"STEEL";#N/A,#N/A,TRUE,"Door"}</definedName>
    <definedName name="abc_4_2" localSheetId="22" hidden="1">{#N/A,#N/A,TRUE,"Basic";#N/A,#N/A,TRUE,"EXT-TABLE";#N/A,#N/A,TRUE,"STEEL";#N/A,#N/A,TRUE,"INT-Table";#N/A,#N/A,TRUE,"STEEL";#N/A,#N/A,TRUE,"Door"}</definedName>
    <definedName name="abc_4_2" hidden="1">{#N/A,#N/A,TRUE,"Basic";#N/A,#N/A,TRUE,"EXT-TABLE";#N/A,#N/A,TRUE,"STEEL";#N/A,#N/A,TRUE,"INT-Table";#N/A,#N/A,TRUE,"STEEL";#N/A,#N/A,TRUE,"Door"}</definedName>
    <definedName name="abc_5" localSheetId="22" hidden="1">{#N/A,#N/A,TRUE,"Basic";#N/A,#N/A,TRUE,"EXT-TABLE";#N/A,#N/A,TRUE,"STEEL";#N/A,#N/A,TRUE,"INT-Table";#N/A,#N/A,TRUE,"STEEL";#N/A,#N/A,TRUE,"Door"}</definedName>
    <definedName name="abc_5" hidden="1">{#N/A,#N/A,TRUE,"Basic";#N/A,#N/A,TRUE,"EXT-TABLE";#N/A,#N/A,TRUE,"STEEL";#N/A,#N/A,TRUE,"INT-Table";#N/A,#N/A,TRUE,"STEEL";#N/A,#N/A,TRUE,"Door"}</definedName>
    <definedName name="abc_5_1" localSheetId="22" hidden="1">{#N/A,#N/A,TRUE,"Basic";#N/A,#N/A,TRUE,"EXT-TABLE";#N/A,#N/A,TRUE,"STEEL";#N/A,#N/A,TRUE,"INT-Table";#N/A,#N/A,TRUE,"STEEL";#N/A,#N/A,TRUE,"Door"}</definedName>
    <definedName name="abc_5_1" hidden="1">{#N/A,#N/A,TRUE,"Basic";#N/A,#N/A,TRUE,"EXT-TABLE";#N/A,#N/A,TRUE,"STEEL";#N/A,#N/A,TRUE,"INT-Table";#N/A,#N/A,TRUE,"STEEL";#N/A,#N/A,TRUE,"Door"}</definedName>
    <definedName name="abc_5_2" localSheetId="22" hidden="1">{#N/A,#N/A,TRUE,"Basic";#N/A,#N/A,TRUE,"EXT-TABLE";#N/A,#N/A,TRUE,"STEEL";#N/A,#N/A,TRUE,"INT-Table";#N/A,#N/A,TRUE,"STEEL";#N/A,#N/A,TRUE,"Door"}</definedName>
    <definedName name="abc_5_2" hidden="1">{#N/A,#N/A,TRUE,"Basic";#N/A,#N/A,TRUE,"EXT-TABLE";#N/A,#N/A,TRUE,"STEEL";#N/A,#N/A,TRUE,"INT-Table";#N/A,#N/A,TRUE,"STEEL";#N/A,#N/A,TRUE,"Door"}</definedName>
    <definedName name="abcd" localSheetId="22" hidden="1">{#N/A,#N/A,FALSE,"CCTV"}</definedName>
    <definedName name="abcd" hidden="1">{#N/A,#N/A,FALSE,"CCTV"}</definedName>
    <definedName name="ABCVAL_09">[32]Curves!$E$112:$L$123</definedName>
    <definedName name="ABCVAL_11">[33]Curves!$B$166:$J$177</definedName>
    <definedName name="ABIII" hidden="1">#REF!</definedName>
    <definedName name="ac" hidden="1">#REF!</definedName>
    <definedName name="AC120_">#REF!</definedName>
    <definedName name="AC35_">#REF!</definedName>
    <definedName name="AC50_">#REF!</definedName>
    <definedName name="AC70_">#REF!</definedName>
    <definedName name="AC95_">#REF!</definedName>
    <definedName name="Access_Button" hidden="1">"PJTFINAL_F02F11_List"</definedName>
    <definedName name="AccessDatabase" localSheetId="20" hidden="1">"C:\My Documents\tippaporn\MAT PRICE.mdb"</definedName>
    <definedName name="AccessDatabase" localSheetId="15" hidden="1">"A:\My Documents\見積比較鏡.mdb"</definedName>
    <definedName name="AccessDatabase" localSheetId="1" hidden="1">"A:\My Documents\見積比較鏡.mdb"</definedName>
    <definedName name="AccessDatabase" localSheetId="2" hidden="1">"A:\My Documents\見積比較鏡.mdb"</definedName>
    <definedName name="AccessDatabase" localSheetId="21" hidden="1">"C:\My Documents\tippaporn\MAT PRICE.mdb"</definedName>
    <definedName name="AccessDatabase" localSheetId="4" hidden="1">"A:\My Documents\見積比較鏡.mdb"</definedName>
    <definedName name="AccessDatabase" localSheetId="23" hidden="1">"A:\My Documents\見積比較鏡.mdb"</definedName>
    <definedName name="AccessDatabase" localSheetId="14" hidden="1">"A:\My Documents\見積比較鏡.mdb"</definedName>
    <definedName name="AccessDatabase" localSheetId="9" hidden="1">"A:\My Documents\見積比較鏡.mdb"</definedName>
    <definedName name="AccessDatabase" localSheetId="8" hidden="1">"A:\My Documents\見積比較鏡.mdb"</definedName>
    <definedName name="AccessDatabase" localSheetId="3" hidden="1">"A:\My Documents\見積比較鏡.mdb"</definedName>
    <definedName name="AccessDatabase" localSheetId="11" hidden="1">"A:\My Documents\見積比較鏡.mdb"</definedName>
    <definedName name="AccessDatabase" localSheetId="6" hidden="1">"A:\My Documents\見積比較鏡.mdb"</definedName>
    <definedName name="AccessDatabase" localSheetId="7" hidden="1">"A:\My Documents\見積比較鏡.mdb"</definedName>
    <definedName name="AccessDatabase" localSheetId="5" hidden="1">"A:\My Documents\見積比較鏡.mdb"</definedName>
    <definedName name="AccessDatabase" localSheetId="10" hidden="1">"A:\My Documents\見積比較鏡.mdb"</definedName>
    <definedName name="AccessDatabase" localSheetId="13" hidden="1">"A:\My Documents\見積比較鏡.mdb"</definedName>
    <definedName name="AccessDatabase" localSheetId="12" hidden="1">"A:\My Documents\見積比較鏡.mdb"</definedName>
    <definedName name="AccessDatabase" hidden="1">"D:\D4914_~5.mdb"</definedName>
    <definedName name="AccessDoorSize" localSheetId="15">[34]DATA_LIST!$D$15:$D$20</definedName>
    <definedName name="AccessDoorSize" localSheetId="1">[34]DATA_LIST!$D$15:$D$20</definedName>
    <definedName name="AccessDoorSize" localSheetId="2">[34]DATA_LIST!$D$15:$D$20</definedName>
    <definedName name="AccessDoorSize" localSheetId="4">[34]DATA_LIST!$D$15:$D$20</definedName>
    <definedName name="AccessDoorSize" localSheetId="23">[34]DATA_LIST!$D$15:$D$20</definedName>
    <definedName name="AccessDoorSize" localSheetId="14">[34]DATA_LIST!$D$15:$D$20</definedName>
    <definedName name="AccessDoorSize" localSheetId="9">[34]DATA_LIST!$D$15:$D$20</definedName>
    <definedName name="AccessDoorSize" localSheetId="8">[34]DATA_LIST!$D$15:$D$20</definedName>
    <definedName name="AccessDoorSize" localSheetId="3">[34]DATA_LIST!$D$15:$D$20</definedName>
    <definedName name="AccessDoorSize" localSheetId="11">[34]DATA_LIST!$D$15:$D$20</definedName>
    <definedName name="AccessDoorSize" localSheetId="6">[34]DATA_LIST!$D$15:$D$20</definedName>
    <definedName name="AccessDoorSize" localSheetId="7">[34]DATA_LIST!$D$15:$D$20</definedName>
    <definedName name="AccessDoorSize" localSheetId="5">[34]DATA_LIST!$D$15:$D$20</definedName>
    <definedName name="AccessDoorSize" localSheetId="10">[34]DATA_LIST!$D$15:$D$20</definedName>
    <definedName name="AccessDoorSize" localSheetId="13">[34]DATA_LIST!$D$15:$D$20</definedName>
    <definedName name="AccessDoorSize" localSheetId="12">[34]DATA_LIST!$D$15:$D$20</definedName>
    <definedName name="AccessDoorSize">#REF!</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upac">#REF!</definedName>
    <definedName name="ActualBreachingRatio">#REF!</definedName>
    <definedName name="ACwvu.DETT.._.COSTI." hidden="1">#REF!</definedName>
    <definedName name="ACwvu.RIEPIL.." hidden="1">#REF!</definedName>
    <definedName name="adaptation" localSheetId="22" hidden="1">{#N/A,#N/A,FALSE,"CCTV"}</definedName>
    <definedName name="adaptation" localSheetId="1" hidden="1">{#N/A,#N/A,FALSE,"CCTV"}</definedName>
    <definedName name="adaptation" localSheetId="2" hidden="1">{#N/A,#N/A,FALSE,"CCTV"}</definedName>
    <definedName name="adaptation" localSheetId="4" hidden="1">{#N/A,#N/A,FALSE,"CCTV"}</definedName>
    <definedName name="adaptation" localSheetId="23" hidden="1">{#N/A,#N/A,FALSE,"CCTV"}</definedName>
    <definedName name="adaptation" localSheetId="14" hidden="1">{#N/A,#N/A,FALSE,"CCTV"}</definedName>
    <definedName name="adaptation" localSheetId="9" hidden="1">{#N/A,#N/A,FALSE,"CCTV"}</definedName>
    <definedName name="adaptation" localSheetId="8" hidden="1">{#N/A,#N/A,FALSE,"CCTV"}</definedName>
    <definedName name="adaptation" localSheetId="3" hidden="1">{#N/A,#N/A,FALSE,"CCTV"}</definedName>
    <definedName name="adaptation" localSheetId="11" hidden="1">{#N/A,#N/A,FALSE,"CCTV"}</definedName>
    <definedName name="adaptation" localSheetId="6" hidden="1">{#N/A,#N/A,FALSE,"CCTV"}</definedName>
    <definedName name="adaptation" localSheetId="7" hidden="1">{#N/A,#N/A,FALSE,"CCTV"}</definedName>
    <definedName name="adaptation" localSheetId="5" hidden="1">{#N/A,#N/A,FALSE,"CCTV"}</definedName>
    <definedName name="adaptation" localSheetId="10" hidden="1">{#N/A,#N/A,FALSE,"CCTV"}</definedName>
    <definedName name="adaptation" localSheetId="13" hidden="1">{#N/A,#N/A,FALSE,"CCTV"}</definedName>
    <definedName name="adaptation" localSheetId="12" hidden="1">{#N/A,#N/A,FALSE,"CCTV"}</definedName>
    <definedName name="adaptation" hidden="1">{#N/A,#N/A,FALSE,"CCTV"}</definedName>
    <definedName name="ADC" hidden="1">#REF!</definedName>
    <definedName name="ADD_IN_VERSION">#REF!</definedName>
    <definedName name="addd" localSheetId="22" hidden="1">{#N/A,#N/A,TRUE,"Mhr_Sum"}</definedName>
    <definedName name="addd" hidden="1">{#N/A,#N/A,TRUE,"Mhr_Sum"}</definedName>
    <definedName name="ADG" localSheetId="15" hidden="1">[35]기계내역서!#REF!</definedName>
    <definedName name="ADG" localSheetId="1" hidden="1">[35]기계내역서!#REF!</definedName>
    <definedName name="ADG" localSheetId="2" hidden="1">[35]기계내역서!#REF!</definedName>
    <definedName name="ADG" localSheetId="4" hidden="1">[35]기계내역서!#REF!</definedName>
    <definedName name="ADG" localSheetId="23" hidden="1">[35]기계내역서!#REF!</definedName>
    <definedName name="ADG" localSheetId="14" hidden="1">[35]기계내역서!#REF!</definedName>
    <definedName name="ADG" localSheetId="9" hidden="1">[35]기계내역서!#REF!</definedName>
    <definedName name="ADG" localSheetId="8" hidden="1">[35]기계내역서!#REF!</definedName>
    <definedName name="ADG" localSheetId="3" hidden="1">[35]기계내역서!#REF!</definedName>
    <definedName name="ADG" localSheetId="11" hidden="1">[35]기계내역서!#REF!</definedName>
    <definedName name="ADG" localSheetId="6" hidden="1">[35]기계내역서!#REF!</definedName>
    <definedName name="ADG" localSheetId="7" hidden="1">[35]기계내역서!#REF!</definedName>
    <definedName name="ADG" localSheetId="5" hidden="1">[35]기계내역서!#REF!</definedName>
    <definedName name="ADG" localSheetId="10" hidden="1">[35]기계내역서!#REF!</definedName>
    <definedName name="ADG" localSheetId="13" hidden="1">[35]기계내역서!#REF!</definedName>
    <definedName name="ADG" localSheetId="12" hidden="1">[35]기계내역서!#REF!</definedName>
    <definedName name="ADG" hidden="1">#REF!</definedName>
    <definedName name="ADITION" localSheetId="22" hidden="1">{"'장비'!$A$3:$M$12"}</definedName>
    <definedName name="ADITION" hidden="1">{"'장비'!$A$3:$M$12"}</definedName>
    <definedName name="Admin_exp">#REF!</definedName>
    <definedName name="admint" localSheetId="15" hidden="1">'[36]Schedule(overall)'!#REF!</definedName>
    <definedName name="admint" localSheetId="1" hidden="1">'[36]Schedule(overall)'!#REF!</definedName>
    <definedName name="admint" localSheetId="2" hidden="1">'[36]Schedule(overall)'!#REF!</definedName>
    <definedName name="admint" localSheetId="4" hidden="1">'[36]Schedule(overall)'!#REF!</definedName>
    <definedName name="admint" localSheetId="23" hidden="1">'[36]Schedule(overall)'!#REF!</definedName>
    <definedName name="admint" localSheetId="14" hidden="1">'[36]Schedule(overall)'!#REF!</definedName>
    <definedName name="admint" localSheetId="9" hidden="1">'[36]Schedule(overall)'!#REF!</definedName>
    <definedName name="admint" localSheetId="8" hidden="1">'[36]Schedule(overall)'!#REF!</definedName>
    <definedName name="admint" localSheetId="3" hidden="1">'[36]Schedule(overall)'!#REF!</definedName>
    <definedName name="admint" localSheetId="11" hidden="1">'[36]Schedule(overall)'!#REF!</definedName>
    <definedName name="admint" localSheetId="6" hidden="1">'[36]Schedule(overall)'!#REF!</definedName>
    <definedName name="admint" localSheetId="7" hidden="1">'[36]Schedule(overall)'!#REF!</definedName>
    <definedName name="admint" localSheetId="5" hidden="1">'[36]Schedule(overall)'!#REF!</definedName>
    <definedName name="admint" localSheetId="10" hidden="1">'[36]Schedule(overall)'!#REF!</definedName>
    <definedName name="admint" localSheetId="13" hidden="1">'[36]Schedule(overall)'!#REF!</definedName>
    <definedName name="admint" localSheetId="12" hidden="1">'[36]Schedule(overall)'!#REF!</definedName>
    <definedName name="admint" hidden="1">#REF!</definedName>
    <definedName name="ADV_FC">#REF!</definedName>
    <definedName name="ADV_LC">#REF!</definedName>
    <definedName name="ADV_SUP">#REF!</definedName>
    <definedName name="ADVANCE">#REF!</definedName>
    <definedName name="ae">#REF!</definedName>
    <definedName name="AEFWTWRWE" localSheetId="22" hidden="1">{#N/A,#N/A,FALSE,"배수1"}</definedName>
    <definedName name="AEFWTWRWE" hidden="1">{#N/A,#N/A,FALSE,"배수1"}</definedName>
    <definedName name="AF" localSheetId="22" hidden="1">{#N/A,#N/A,FALSE,"포장2"}</definedName>
    <definedName name="AF" hidden="1">{#N/A,#N/A,FALSE,"포장2"}</definedName>
    <definedName name="AFAFA" localSheetId="22" hidden="1">{#N/A,#N/A,FALSE,"부대1"}</definedName>
    <definedName name="AFAFA" hidden="1">{#N/A,#N/A,FALSE,"부대1"}</definedName>
    <definedName name="afasd" localSheetId="22" hidden="1">{#N/A,#N/A,FALSE,"단가표지"}</definedName>
    <definedName name="afasd" hidden="1">{#N/A,#N/A,FALSE,"단가표지"}</definedName>
    <definedName name="AFASFAS" localSheetId="22" hidden="1">{#N/A,#N/A,FALSE,"조골재"}</definedName>
    <definedName name="AFASFAS" hidden="1">{#N/A,#N/A,FALSE,"조골재"}</definedName>
    <definedName name="afasfsagfas" localSheetId="22" hidden="1">{#N/A,#N/A,FALSE,"Chi tiÆt"}</definedName>
    <definedName name="afasfsagfas" localSheetId="15" hidden="1">{#N/A,#N/A,FALSE,"Chi tiÆt"}</definedName>
    <definedName name="afasfsagfas" localSheetId="1" hidden="1">{#N/A,#N/A,FALSE,"Chi tiÆt"}</definedName>
    <definedName name="afasfsagfas" localSheetId="2" hidden="1">{#N/A,#N/A,FALSE,"Chi tiÆt"}</definedName>
    <definedName name="afasfsagfas" localSheetId="16" hidden="1">{#N/A,#N/A,FALSE,"Chi tiÆt"}</definedName>
    <definedName name="afasfsagfas" localSheetId="4" hidden="1">{#N/A,#N/A,FALSE,"Chi tiÆt"}</definedName>
    <definedName name="afasfsagfas" localSheetId="23" hidden="1">{#N/A,#N/A,FALSE,"Chi tiÆt"}</definedName>
    <definedName name="afasfsagfas" localSheetId="14" hidden="1">{#N/A,#N/A,FALSE,"Chi tiÆt"}</definedName>
    <definedName name="afasfsagfas" localSheetId="9" hidden="1">{#N/A,#N/A,FALSE,"Chi tiÆt"}</definedName>
    <definedName name="afasfsagfas" localSheetId="8" hidden="1">{#N/A,#N/A,FALSE,"Chi tiÆt"}</definedName>
    <definedName name="afasfsagfas" localSheetId="3" hidden="1">{#N/A,#N/A,FALSE,"Chi tiÆt"}</definedName>
    <definedName name="afasfsagfas" localSheetId="11" hidden="1">{#N/A,#N/A,FALSE,"Chi tiÆt"}</definedName>
    <definedName name="afasfsagfas" localSheetId="6" hidden="1">{#N/A,#N/A,FALSE,"Chi tiÆt"}</definedName>
    <definedName name="afasfsagfas" localSheetId="7" hidden="1">{#N/A,#N/A,FALSE,"Chi tiÆt"}</definedName>
    <definedName name="afasfsagfas" localSheetId="5" hidden="1">{#N/A,#N/A,FALSE,"Chi tiÆt"}</definedName>
    <definedName name="afasfsagfas" localSheetId="17" hidden="1">{#N/A,#N/A,FALSE,"Chi tiÆt"}</definedName>
    <definedName name="afasfsagfas" localSheetId="10" hidden="1">{#N/A,#N/A,FALSE,"Chi tiÆt"}</definedName>
    <definedName name="afasfsagfas" localSheetId="13" hidden="1">{#N/A,#N/A,FALSE,"Chi tiÆt"}</definedName>
    <definedName name="afasfsagfas" localSheetId="12" hidden="1">{#N/A,#N/A,FALSE,"Chi tiÆt"}</definedName>
    <definedName name="afasfsagfas" hidden="1">{#N/A,#N/A,FALSE,"Chi tiÆt"}</definedName>
    <definedName name="afd" localSheetId="22" hidden="1">{#N/A,#N/A,FALSE,"운반시간"}</definedName>
    <definedName name="afd" hidden="1">{#N/A,#N/A,FALSE,"운반시간"}</definedName>
    <definedName name="afdasgh" localSheetId="22" hidden="1">{#N/A,#N/A,FALSE,"CCTV"}</definedName>
    <definedName name="afdasgh" localSheetId="15" hidden="1">{#N/A,#N/A,FALSE,"CCTV"}</definedName>
    <definedName name="afdasgh" localSheetId="1" hidden="1">{#N/A,#N/A,FALSE,"CCTV"}</definedName>
    <definedName name="afdasgh" localSheetId="2" hidden="1">{#N/A,#N/A,FALSE,"CCTV"}</definedName>
    <definedName name="afdasgh" localSheetId="4" hidden="1">{#N/A,#N/A,FALSE,"CCTV"}</definedName>
    <definedName name="afdasgh" localSheetId="23" hidden="1">{#N/A,#N/A,FALSE,"CCTV"}</definedName>
    <definedName name="afdasgh" localSheetId="14" hidden="1">{#N/A,#N/A,FALSE,"CCTV"}</definedName>
    <definedName name="afdasgh" localSheetId="9" hidden="1">{#N/A,#N/A,FALSE,"CCTV"}</definedName>
    <definedName name="afdasgh" localSheetId="8" hidden="1">{#N/A,#N/A,FALSE,"CCTV"}</definedName>
    <definedName name="afdasgh" localSheetId="3" hidden="1">{#N/A,#N/A,FALSE,"CCTV"}</definedName>
    <definedName name="afdasgh" localSheetId="11" hidden="1">{#N/A,#N/A,FALSE,"CCTV"}</definedName>
    <definedName name="afdasgh" localSheetId="6" hidden="1">{#N/A,#N/A,FALSE,"CCTV"}</definedName>
    <definedName name="afdasgh" localSheetId="7" hidden="1">{#N/A,#N/A,FALSE,"CCTV"}</definedName>
    <definedName name="afdasgh" localSheetId="5" hidden="1">{#N/A,#N/A,FALSE,"CCTV"}</definedName>
    <definedName name="afdasgh" localSheetId="10" hidden="1">{#N/A,#N/A,FALSE,"CCTV"}</definedName>
    <definedName name="afdasgh" localSheetId="13" hidden="1">{#N/A,#N/A,FALSE,"CCTV"}</definedName>
    <definedName name="afdasgh" localSheetId="12" hidden="1">{#N/A,#N/A,FALSE,"CCTV"}</definedName>
    <definedName name="afdasgh" hidden="1">{#N/A,#N/A,FALSE,"CCTV"}</definedName>
    <definedName name="afdsfdg" localSheetId="22" hidden="1">{#N/A,#N/A,FALSE,"CCTV"}</definedName>
    <definedName name="afdsfdg" localSheetId="15" hidden="1">{#N/A,#N/A,FALSE,"CCTV"}</definedName>
    <definedName name="afdsfdg" localSheetId="1" hidden="1">{#N/A,#N/A,FALSE,"CCTV"}</definedName>
    <definedName name="afdsfdg" localSheetId="2" hidden="1">{#N/A,#N/A,FALSE,"CCTV"}</definedName>
    <definedName name="afdsfdg" localSheetId="4" hidden="1">{#N/A,#N/A,FALSE,"CCTV"}</definedName>
    <definedName name="afdsfdg" localSheetId="23" hidden="1">{#N/A,#N/A,FALSE,"CCTV"}</definedName>
    <definedName name="afdsfdg" localSheetId="14" hidden="1">{#N/A,#N/A,FALSE,"CCTV"}</definedName>
    <definedName name="afdsfdg" localSheetId="9" hidden="1">{#N/A,#N/A,FALSE,"CCTV"}</definedName>
    <definedName name="afdsfdg" localSheetId="8" hidden="1">{#N/A,#N/A,FALSE,"CCTV"}</definedName>
    <definedName name="afdsfdg" localSheetId="3" hidden="1">{#N/A,#N/A,FALSE,"CCTV"}</definedName>
    <definedName name="afdsfdg" localSheetId="11" hidden="1">{#N/A,#N/A,FALSE,"CCTV"}</definedName>
    <definedName name="afdsfdg" localSheetId="6" hidden="1">{#N/A,#N/A,FALSE,"CCTV"}</definedName>
    <definedName name="afdsfdg" localSheetId="7" hidden="1">{#N/A,#N/A,FALSE,"CCTV"}</definedName>
    <definedName name="afdsfdg" localSheetId="5" hidden="1">{#N/A,#N/A,FALSE,"CCTV"}</definedName>
    <definedName name="afdsfdg" localSheetId="10" hidden="1">{#N/A,#N/A,FALSE,"CCTV"}</definedName>
    <definedName name="afdsfdg" localSheetId="13" hidden="1">{#N/A,#N/A,FALSE,"CCTV"}</definedName>
    <definedName name="afdsfdg" localSheetId="12" hidden="1">{#N/A,#N/A,FALSE,"CCTV"}</definedName>
    <definedName name="afdsfdg" hidden="1">{#N/A,#N/A,FALSE,"CCTV"}</definedName>
    <definedName name="AFDSFDSFDSAF" localSheetId="22" hidden="1">{#N/A,#N/A,FALSE,"혼합골재"}</definedName>
    <definedName name="AFDSFDSFDSAF" hidden="1">{#N/A,#N/A,FALSE,"혼합골재"}</definedName>
    <definedName name="AFDSFSADFSA" localSheetId="22" hidden="1">{#N/A,#N/A,FALSE,"토공2"}</definedName>
    <definedName name="AFDSFSADFSA" hidden="1">{#N/A,#N/A,FALSE,"토공2"}</definedName>
    <definedName name="AFFFFFFFFFFFFFFF" localSheetId="22" hidden="1">{#N/A,#N/A,FALSE,"단가표지"}</definedName>
    <definedName name="AFFFFFFFFFFFFFFF" hidden="1">{#N/A,#N/A,FALSE,"단가표지"}</definedName>
    <definedName name="afffgff" localSheetId="22" hidden="1">{#N/A,#N/A,FALSE,"CCTV"}</definedName>
    <definedName name="afffgff" localSheetId="15" hidden="1">{#N/A,#N/A,FALSE,"CCTV"}</definedName>
    <definedName name="afffgff" localSheetId="1" hidden="1">{#N/A,#N/A,FALSE,"CCTV"}</definedName>
    <definedName name="afffgff" localSheetId="2" hidden="1">{#N/A,#N/A,FALSE,"CCTV"}</definedName>
    <definedName name="afffgff" localSheetId="4" hidden="1">{#N/A,#N/A,FALSE,"CCTV"}</definedName>
    <definedName name="afffgff" localSheetId="23" hidden="1">{#N/A,#N/A,FALSE,"CCTV"}</definedName>
    <definedName name="afffgff" localSheetId="14" hidden="1">{#N/A,#N/A,FALSE,"CCTV"}</definedName>
    <definedName name="afffgff" localSheetId="9" hidden="1">{#N/A,#N/A,FALSE,"CCTV"}</definedName>
    <definedName name="afffgff" localSheetId="8" hidden="1">{#N/A,#N/A,FALSE,"CCTV"}</definedName>
    <definedName name="afffgff" localSheetId="3" hidden="1">{#N/A,#N/A,FALSE,"CCTV"}</definedName>
    <definedName name="afffgff" localSheetId="11" hidden="1">{#N/A,#N/A,FALSE,"CCTV"}</definedName>
    <definedName name="afffgff" localSheetId="6" hidden="1">{#N/A,#N/A,FALSE,"CCTV"}</definedName>
    <definedName name="afffgff" localSheetId="7" hidden="1">{#N/A,#N/A,FALSE,"CCTV"}</definedName>
    <definedName name="afffgff" localSheetId="5" hidden="1">{#N/A,#N/A,FALSE,"CCTV"}</definedName>
    <definedName name="afffgff" localSheetId="10" hidden="1">{#N/A,#N/A,FALSE,"CCTV"}</definedName>
    <definedName name="afffgff" localSheetId="13" hidden="1">{#N/A,#N/A,FALSE,"CCTV"}</definedName>
    <definedName name="afffgff" localSheetId="12" hidden="1">{#N/A,#N/A,FALSE,"CCTV"}</definedName>
    <definedName name="afffgff" hidden="1">{#N/A,#N/A,FALSE,"CCTV"}</definedName>
    <definedName name="AFSAFS" localSheetId="22" hidden="1">{#N/A,#N/A,FALSE,"표지목차"}</definedName>
    <definedName name="AFSAFS" hidden="1">{#N/A,#N/A,FALSE,"표지목차"}</definedName>
    <definedName name="AFSAFSA" localSheetId="22" hidden="1">{#N/A,#N/A,FALSE,"이정표"}</definedName>
    <definedName name="AFSAFSA" hidden="1">{#N/A,#N/A,FALSE,"이정표"}</definedName>
    <definedName name="AFSAFSAF" localSheetId="22" hidden="1">{#N/A,#N/A,FALSE,"운반시간"}</definedName>
    <definedName name="AFSAFSAF" hidden="1">{#N/A,#N/A,FALSE,"운반시간"}</definedName>
    <definedName name="AFSDAFSA" localSheetId="22" hidden="1">{#N/A,#N/A,FALSE,"속도"}</definedName>
    <definedName name="AFSDAFSA" hidden="1">{#N/A,#N/A,FALSE,"속도"}</definedName>
    <definedName name="AFSSAFSAFSAFSAFSAD" localSheetId="22" hidden="1">{#N/A,#N/A,FALSE,"배수1"}</definedName>
    <definedName name="AFSSAFSAFSAFSAFSAD" hidden="1">{#N/A,#N/A,FALSE,"배수1"}</definedName>
    <definedName name="agfg" localSheetId="22" hidden="1">{"'장비'!$A$3:$M$12"}</definedName>
    <definedName name="agfg" hidden="1">{"'장비'!$A$3:$M$12"}</definedName>
    <definedName name="AH" localSheetId="22" hidden="1">{#N/A,#N/A,FALSE,"CCTV"}</definedName>
    <definedName name="AH" hidden="1">{#N/A,#N/A,FALSE,"CCTV"}</definedName>
    <definedName name="ahole">#REF!</definedName>
    <definedName name="air_trap">#REF!</definedName>
    <definedName name="ajartjr">#REF!</definedName>
    <definedName name="AL">[37]작성기준!$C$21</definedName>
    <definedName name="aLKFJFH" localSheetId="22" hidden="1">{#N/A,#N/A,FALSE,"CCTV"}</definedName>
    <definedName name="aLKFJFH" hidden="1">{#N/A,#N/A,FALSE,"CCTV"}</definedName>
    <definedName name="All_Item">#REF!</definedName>
    <definedName name="ALPIN">#N/A</definedName>
    <definedName name="ALPJYOU">#N/A</definedName>
    <definedName name="ALPTOI">#N/A</definedName>
    <definedName name="Alto_coducto">#REF!</definedName>
    <definedName name="Alto_nominal_coducto">#REF!</definedName>
    <definedName name="AmbP">#REF!</definedName>
    <definedName name="amit" localSheetId="22" hidden="1">{"Cost Summary",#N/A,FALSE,"B";"Cost Detail 1",#N/A,FALSE,"C";"Cost Detail 2",#N/A,FALSE,"C"}</definedName>
    <definedName name="amit" hidden="1">{"Cost Summary",#N/A,FALSE,"B";"Cost Detail 1",#N/A,FALSE,"C";"Cost Detail 2",#N/A,FALSE,"C"}</definedName>
    <definedName name="amoi" localSheetId="22" hidden="1">{"'Sheet1'!$L$16"}</definedName>
    <definedName name="amoi" localSheetId="15" hidden="1">{"'Sheet1'!$L$16"}</definedName>
    <definedName name="amoi" localSheetId="1" hidden="1">{"'Sheet1'!$L$16"}</definedName>
    <definedName name="amoi" localSheetId="2" hidden="1">{"'Sheet1'!$L$16"}</definedName>
    <definedName name="amoi" localSheetId="16" hidden="1">{"'Sheet1'!$L$16"}</definedName>
    <definedName name="amoi" localSheetId="4" hidden="1">{"'Sheet1'!$L$16"}</definedName>
    <definedName name="amoi" localSheetId="23" hidden="1">{"'Sheet1'!$L$16"}</definedName>
    <definedName name="amoi" localSheetId="14" hidden="1">{"'Sheet1'!$L$16"}</definedName>
    <definedName name="amoi" localSheetId="9" hidden="1">{"'Sheet1'!$L$16"}</definedName>
    <definedName name="amoi" localSheetId="8" hidden="1">{"'Sheet1'!$L$16"}</definedName>
    <definedName name="amoi" localSheetId="3" hidden="1">{"'Sheet1'!$L$16"}</definedName>
    <definedName name="amoi" localSheetId="11" hidden="1">{"'Sheet1'!$L$16"}</definedName>
    <definedName name="amoi" localSheetId="6" hidden="1">{"'Sheet1'!$L$16"}</definedName>
    <definedName name="amoi" localSheetId="7" hidden="1">{"'Sheet1'!$L$16"}</definedName>
    <definedName name="amoi" localSheetId="5" hidden="1">{"'Sheet1'!$L$16"}</definedName>
    <definedName name="amoi" localSheetId="17" hidden="1">{"'Sheet1'!$L$16"}</definedName>
    <definedName name="amoi" localSheetId="10" hidden="1">{"'Sheet1'!$L$16"}</definedName>
    <definedName name="amoi" localSheetId="13" hidden="1">{"'Sheet1'!$L$16"}</definedName>
    <definedName name="amoi" localSheetId="12" hidden="1">{"'Sheet1'!$L$16"}</definedName>
    <definedName name="amoi" hidden="1">{"'Sheet1'!$L$16"}</definedName>
    <definedName name="an">#REF!</definedName>
    <definedName name="Ancho_conducto">#REF!</definedName>
    <definedName name="Ancho_nominal_conducto">#REF!</definedName>
    <definedName name="AnchoConducto">#REF!</definedName>
    <definedName name="Anhängelast">#REF!</definedName>
    <definedName name="anscount" hidden="1">1</definedName>
    <definedName name="ANTFC">#REF!</definedName>
    <definedName name="ANTFC_1">#REF!</definedName>
    <definedName name="ANTFC_2">#REF!</definedName>
    <definedName name="ANTFO">#REF!</definedName>
    <definedName name="ANTFO_1">#REF!</definedName>
    <definedName name="ANTFO_2">#REF!</definedName>
    <definedName name="ANTLC">#REF!</definedName>
    <definedName name="ANTLC_1">#REF!</definedName>
    <definedName name="ANTLC_2">#REF!</definedName>
    <definedName name="Antoan" localSheetId="22" hidden="1">{"'Sheet1'!$L$16"}</definedName>
    <definedName name="Antoan" localSheetId="15" hidden="1">{"'Sheet1'!$L$16"}</definedName>
    <definedName name="Antoan" localSheetId="1" hidden="1">{"'Sheet1'!$L$16"}</definedName>
    <definedName name="Antoan" localSheetId="2" hidden="1">{"'Sheet1'!$L$16"}</definedName>
    <definedName name="Antoan" localSheetId="16" hidden="1">{"'Sheet1'!$L$16"}</definedName>
    <definedName name="Antoan" localSheetId="4" hidden="1">{"'Sheet1'!$L$16"}</definedName>
    <definedName name="Antoan" localSheetId="23" hidden="1">{"'Sheet1'!$L$16"}</definedName>
    <definedName name="Antoan" localSheetId="14" hidden="1">{"'Sheet1'!$L$16"}</definedName>
    <definedName name="Antoan" localSheetId="9" hidden="1">{"'Sheet1'!$L$16"}</definedName>
    <definedName name="Antoan" localSheetId="8" hidden="1">{"'Sheet1'!$L$16"}</definedName>
    <definedName name="Antoan" localSheetId="3" hidden="1">{"'Sheet1'!$L$16"}</definedName>
    <definedName name="Antoan" localSheetId="11" hidden="1">{"'Sheet1'!$L$16"}</definedName>
    <definedName name="Antoan" localSheetId="6" hidden="1">{"'Sheet1'!$L$16"}</definedName>
    <definedName name="Antoan" localSheetId="7" hidden="1">{"'Sheet1'!$L$16"}</definedName>
    <definedName name="Antoan" localSheetId="5" hidden="1">{"'Sheet1'!$L$16"}</definedName>
    <definedName name="Antoan" localSheetId="17" hidden="1">{"'Sheet1'!$L$16"}</definedName>
    <definedName name="Antoan" localSheetId="10" hidden="1">{"'Sheet1'!$L$16"}</definedName>
    <definedName name="Antoan" localSheetId="13" hidden="1">{"'Sheet1'!$L$16"}</definedName>
    <definedName name="Antoan" localSheetId="12" hidden="1">{"'Sheet1'!$L$16"}</definedName>
    <definedName name="Antoan" hidden="1">{"'Sheet1'!$L$16"}</definedName>
    <definedName name="ANTS">#REF!</definedName>
    <definedName name="ANTS_1">#REF!</definedName>
    <definedName name="ANTS_2">#REF!</definedName>
    <definedName name="AppType">#REF!</definedName>
    <definedName name="aq" localSheetId="1">#REF!</definedName>
    <definedName name="aq" localSheetId="2">#REF!</definedName>
    <definedName name="aq" localSheetId="4">#REF!</definedName>
    <definedName name="aq" localSheetId="23">#REF!</definedName>
    <definedName name="aq" localSheetId="14">#REF!</definedName>
    <definedName name="aq" localSheetId="9">#REF!</definedName>
    <definedName name="aq" localSheetId="8">#REF!</definedName>
    <definedName name="aq" localSheetId="3">#REF!</definedName>
    <definedName name="aq" localSheetId="11">#REF!</definedName>
    <definedName name="aq" localSheetId="6">#REF!</definedName>
    <definedName name="aq" localSheetId="7">#REF!</definedName>
    <definedName name="aq" localSheetId="5">#REF!</definedName>
    <definedName name="aq" localSheetId="10">#REF!</definedName>
    <definedName name="aq" localSheetId="13">#REF!</definedName>
    <definedName name="aq" localSheetId="12">#REF!</definedName>
    <definedName name="aq" hidden="1">1</definedName>
    <definedName name="AQE" localSheetId="22" hidden="1">{"'장비'!$A$3:$M$12"}</definedName>
    <definedName name="AQE" hidden="1">{"'장비'!$A$3:$M$12"}</definedName>
    <definedName name="AQW" localSheetId="22" hidden="1">{#N/A,#N/A,FALSE,"CCTV"}</definedName>
    <definedName name="AQW" hidden="1">{#N/A,#N/A,FALSE,"CCTV"}</definedName>
    <definedName name="AQWS"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 localSheetId="22" hidden="1">{#N/A,#N/A,FALSE,"Mhr_Sum"}</definedName>
    <definedName name="ar" hidden="1">{#N/A,#N/A,FALSE,"Mhr_Sum"}</definedName>
    <definedName name="AREA_SORT">#REF!</definedName>
    <definedName name="area1" localSheetId="22" hidden="1">{#N/A,#N/A,TRUE,"Basic";#N/A,#N/A,TRUE,"EXT-TABLE";#N/A,#N/A,TRUE,"STEEL";#N/A,#N/A,TRUE,"INT-Table";#N/A,#N/A,TRUE,"STEEL";#N/A,#N/A,TRUE,"Door"}</definedName>
    <definedName name="area1" hidden="1">{#N/A,#N/A,TRUE,"Basic";#N/A,#N/A,TRUE,"EXT-TABLE";#N/A,#N/A,TRUE,"STEEL";#N/A,#N/A,TRUE,"INT-Table";#N/A,#N/A,TRUE,"STEEL";#N/A,#N/A,TRUE,"Door"}</definedName>
    <definedName name="area1_1" localSheetId="22" hidden="1">{#N/A,#N/A,TRUE,"Basic";#N/A,#N/A,TRUE,"EXT-TABLE";#N/A,#N/A,TRUE,"STEEL";#N/A,#N/A,TRUE,"INT-Table";#N/A,#N/A,TRUE,"STEEL";#N/A,#N/A,TRUE,"Door"}</definedName>
    <definedName name="area1_1" hidden="1">{#N/A,#N/A,TRUE,"Basic";#N/A,#N/A,TRUE,"EXT-TABLE";#N/A,#N/A,TRUE,"STEEL";#N/A,#N/A,TRUE,"INT-Table";#N/A,#N/A,TRUE,"STEEL";#N/A,#N/A,TRUE,"Door"}</definedName>
    <definedName name="area1_1_1" localSheetId="22" hidden="1">{#N/A,#N/A,TRUE,"Basic";#N/A,#N/A,TRUE,"EXT-TABLE";#N/A,#N/A,TRUE,"STEEL";#N/A,#N/A,TRUE,"INT-Table";#N/A,#N/A,TRUE,"STEEL";#N/A,#N/A,TRUE,"Door"}</definedName>
    <definedName name="area1_1_1" hidden="1">{#N/A,#N/A,TRUE,"Basic";#N/A,#N/A,TRUE,"EXT-TABLE";#N/A,#N/A,TRUE,"STEEL";#N/A,#N/A,TRUE,"INT-Table";#N/A,#N/A,TRUE,"STEEL";#N/A,#N/A,TRUE,"Door"}</definedName>
    <definedName name="area1_1_2" localSheetId="22" hidden="1">{#N/A,#N/A,TRUE,"Basic";#N/A,#N/A,TRUE,"EXT-TABLE";#N/A,#N/A,TRUE,"STEEL";#N/A,#N/A,TRUE,"INT-Table";#N/A,#N/A,TRUE,"STEEL";#N/A,#N/A,TRUE,"Door"}</definedName>
    <definedName name="area1_1_2" hidden="1">{#N/A,#N/A,TRUE,"Basic";#N/A,#N/A,TRUE,"EXT-TABLE";#N/A,#N/A,TRUE,"STEEL";#N/A,#N/A,TRUE,"INT-Table";#N/A,#N/A,TRUE,"STEEL";#N/A,#N/A,TRUE,"Door"}</definedName>
    <definedName name="area1_2" localSheetId="22" hidden="1">{#N/A,#N/A,TRUE,"Basic";#N/A,#N/A,TRUE,"EXT-TABLE";#N/A,#N/A,TRUE,"STEEL";#N/A,#N/A,TRUE,"INT-Table";#N/A,#N/A,TRUE,"STEEL";#N/A,#N/A,TRUE,"Door"}</definedName>
    <definedName name="area1_2" hidden="1">{#N/A,#N/A,TRUE,"Basic";#N/A,#N/A,TRUE,"EXT-TABLE";#N/A,#N/A,TRUE,"STEEL";#N/A,#N/A,TRUE,"INT-Table";#N/A,#N/A,TRUE,"STEEL";#N/A,#N/A,TRUE,"Door"}</definedName>
    <definedName name="area1_2_1" localSheetId="22" hidden="1">{#N/A,#N/A,TRUE,"Basic";#N/A,#N/A,TRUE,"EXT-TABLE";#N/A,#N/A,TRUE,"STEEL";#N/A,#N/A,TRUE,"INT-Table";#N/A,#N/A,TRUE,"STEEL";#N/A,#N/A,TRUE,"Door"}</definedName>
    <definedName name="area1_2_1" hidden="1">{#N/A,#N/A,TRUE,"Basic";#N/A,#N/A,TRUE,"EXT-TABLE";#N/A,#N/A,TRUE,"STEEL";#N/A,#N/A,TRUE,"INT-Table";#N/A,#N/A,TRUE,"STEEL";#N/A,#N/A,TRUE,"Door"}</definedName>
    <definedName name="area1_2_2" localSheetId="22" hidden="1">{#N/A,#N/A,TRUE,"Basic";#N/A,#N/A,TRUE,"EXT-TABLE";#N/A,#N/A,TRUE,"STEEL";#N/A,#N/A,TRUE,"INT-Table";#N/A,#N/A,TRUE,"STEEL";#N/A,#N/A,TRUE,"Door"}</definedName>
    <definedName name="area1_2_2" hidden="1">{#N/A,#N/A,TRUE,"Basic";#N/A,#N/A,TRUE,"EXT-TABLE";#N/A,#N/A,TRUE,"STEEL";#N/A,#N/A,TRUE,"INT-Table";#N/A,#N/A,TRUE,"STEEL";#N/A,#N/A,TRUE,"Door"}</definedName>
    <definedName name="area1_3" localSheetId="22" hidden="1">{#N/A,#N/A,TRUE,"Basic";#N/A,#N/A,TRUE,"EXT-TABLE";#N/A,#N/A,TRUE,"STEEL";#N/A,#N/A,TRUE,"INT-Table";#N/A,#N/A,TRUE,"STEEL";#N/A,#N/A,TRUE,"Door"}</definedName>
    <definedName name="area1_3" hidden="1">{#N/A,#N/A,TRUE,"Basic";#N/A,#N/A,TRUE,"EXT-TABLE";#N/A,#N/A,TRUE,"STEEL";#N/A,#N/A,TRUE,"INT-Table";#N/A,#N/A,TRUE,"STEEL";#N/A,#N/A,TRUE,"Door"}</definedName>
    <definedName name="area1_3_1" localSheetId="22" hidden="1">{#N/A,#N/A,TRUE,"Basic";#N/A,#N/A,TRUE,"EXT-TABLE";#N/A,#N/A,TRUE,"STEEL";#N/A,#N/A,TRUE,"INT-Table";#N/A,#N/A,TRUE,"STEEL";#N/A,#N/A,TRUE,"Door"}</definedName>
    <definedName name="area1_3_1" hidden="1">{#N/A,#N/A,TRUE,"Basic";#N/A,#N/A,TRUE,"EXT-TABLE";#N/A,#N/A,TRUE,"STEEL";#N/A,#N/A,TRUE,"INT-Table";#N/A,#N/A,TRUE,"STEEL";#N/A,#N/A,TRUE,"Door"}</definedName>
    <definedName name="area1_3_2" localSheetId="22" hidden="1">{#N/A,#N/A,TRUE,"Basic";#N/A,#N/A,TRUE,"EXT-TABLE";#N/A,#N/A,TRUE,"STEEL";#N/A,#N/A,TRUE,"INT-Table";#N/A,#N/A,TRUE,"STEEL";#N/A,#N/A,TRUE,"Door"}</definedName>
    <definedName name="area1_3_2" hidden="1">{#N/A,#N/A,TRUE,"Basic";#N/A,#N/A,TRUE,"EXT-TABLE";#N/A,#N/A,TRUE,"STEEL";#N/A,#N/A,TRUE,"INT-Table";#N/A,#N/A,TRUE,"STEEL";#N/A,#N/A,TRUE,"Door"}</definedName>
    <definedName name="area1_4" localSheetId="22" hidden="1">{#N/A,#N/A,TRUE,"Basic";#N/A,#N/A,TRUE,"EXT-TABLE";#N/A,#N/A,TRUE,"STEEL";#N/A,#N/A,TRUE,"INT-Table";#N/A,#N/A,TRUE,"STEEL";#N/A,#N/A,TRUE,"Door"}</definedName>
    <definedName name="area1_4" hidden="1">{#N/A,#N/A,TRUE,"Basic";#N/A,#N/A,TRUE,"EXT-TABLE";#N/A,#N/A,TRUE,"STEEL";#N/A,#N/A,TRUE,"INT-Table";#N/A,#N/A,TRUE,"STEEL";#N/A,#N/A,TRUE,"Door"}</definedName>
    <definedName name="area1_4_1" localSheetId="22" hidden="1">{#N/A,#N/A,TRUE,"Basic";#N/A,#N/A,TRUE,"EXT-TABLE";#N/A,#N/A,TRUE,"STEEL";#N/A,#N/A,TRUE,"INT-Table";#N/A,#N/A,TRUE,"STEEL";#N/A,#N/A,TRUE,"Door"}</definedName>
    <definedName name="area1_4_1" hidden="1">{#N/A,#N/A,TRUE,"Basic";#N/A,#N/A,TRUE,"EXT-TABLE";#N/A,#N/A,TRUE,"STEEL";#N/A,#N/A,TRUE,"INT-Table";#N/A,#N/A,TRUE,"STEEL";#N/A,#N/A,TRUE,"Door"}</definedName>
    <definedName name="area1_4_2" localSheetId="22" hidden="1">{#N/A,#N/A,TRUE,"Basic";#N/A,#N/A,TRUE,"EXT-TABLE";#N/A,#N/A,TRUE,"STEEL";#N/A,#N/A,TRUE,"INT-Table";#N/A,#N/A,TRUE,"STEEL";#N/A,#N/A,TRUE,"Door"}</definedName>
    <definedName name="area1_4_2" hidden="1">{#N/A,#N/A,TRUE,"Basic";#N/A,#N/A,TRUE,"EXT-TABLE";#N/A,#N/A,TRUE,"STEEL";#N/A,#N/A,TRUE,"INT-Table";#N/A,#N/A,TRUE,"STEEL";#N/A,#N/A,TRUE,"Door"}</definedName>
    <definedName name="area1_5" localSheetId="22" hidden="1">{#N/A,#N/A,TRUE,"Basic";#N/A,#N/A,TRUE,"EXT-TABLE";#N/A,#N/A,TRUE,"STEEL";#N/A,#N/A,TRUE,"INT-Table";#N/A,#N/A,TRUE,"STEEL";#N/A,#N/A,TRUE,"Door"}</definedName>
    <definedName name="area1_5" hidden="1">{#N/A,#N/A,TRUE,"Basic";#N/A,#N/A,TRUE,"EXT-TABLE";#N/A,#N/A,TRUE,"STEEL";#N/A,#N/A,TRUE,"INT-Table";#N/A,#N/A,TRUE,"STEEL";#N/A,#N/A,TRUE,"Door"}</definedName>
    <definedName name="area1_5_1" localSheetId="22" hidden="1">{#N/A,#N/A,TRUE,"Basic";#N/A,#N/A,TRUE,"EXT-TABLE";#N/A,#N/A,TRUE,"STEEL";#N/A,#N/A,TRUE,"INT-Table";#N/A,#N/A,TRUE,"STEEL";#N/A,#N/A,TRUE,"Door"}</definedName>
    <definedName name="area1_5_1" hidden="1">{#N/A,#N/A,TRUE,"Basic";#N/A,#N/A,TRUE,"EXT-TABLE";#N/A,#N/A,TRUE,"STEEL";#N/A,#N/A,TRUE,"INT-Table";#N/A,#N/A,TRUE,"STEEL";#N/A,#N/A,TRUE,"Door"}</definedName>
    <definedName name="area1_5_2" localSheetId="22" hidden="1">{#N/A,#N/A,TRUE,"Basic";#N/A,#N/A,TRUE,"EXT-TABLE";#N/A,#N/A,TRUE,"STEEL";#N/A,#N/A,TRUE,"INT-Table";#N/A,#N/A,TRUE,"STEEL";#N/A,#N/A,TRUE,"Door"}</definedName>
    <definedName name="area1_5_2" hidden="1">{#N/A,#N/A,TRUE,"Basic";#N/A,#N/A,TRUE,"EXT-TABLE";#N/A,#N/A,TRUE,"STEEL";#N/A,#N/A,TRUE,"INT-Table";#N/A,#N/A,TRUE,"STEEL";#N/A,#N/A,TRUE,"Door"}</definedName>
    <definedName name="Arial">#REF!</definedName>
    <definedName name="ARPASEVAN" localSheetId="22" hidden="1">{#N/A,#N/A,FALSE,"CCTV"}</definedName>
    <definedName name="ARPASEVAN" hidden="1">{#N/A,#N/A,FALSE,"CCTV"}</definedName>
    <definedName name="ars" localSheetId="22" hidden="1">{#N/A,#N/A,TRUE,"Mhr_Sum"}</definedName>
    <definedName name="ars" hidden="1">{#N/A,#N/A,TRUE,"Mhr_Sum"}</definedName>
    <definedName name="Artikel">#REF!</definedName>
    <definedName name="as" localSheetId="15" hidden="1">'[38]Cashflow Analysis'!#REF!</definedName>
    <definedName name="as" localSheetId="1" hidden="1">'[38]Cashflow Analysis'!#REF!</definedName>
    <definedName name="as" localSheetId="2" hidden="1">'[38]Cashflow Analysis'!#REF!</definedName>
    <definedName name="as" localSheetId="4" hidden="1">'[38]Cashflow Analysis'!#REF!</definedName>
    <definedName name="as" localSheetId="23" hidden="1">'[38]Cashflow Analysis'!#REF!</definedName>
    <definedName name="as" localSheetId="14" hidden="1">'[38]Cashflow Analysis'!#REF!</definedName>
    <definedName name="as" localSheetId="9" hidden="1">'[38]Cashflow Analysis'!#REF!</definedName>
    <definedName name="as" localSheetId="8" hidden="1">'[38]Cashflow Analysis'!#REF!</definedName>
    <definedName name="as" localSheetId="3" hidden="1">'[38]Cashflow Analysis'!#REF!</definedName>
    <definedName name="as" localSheetId="11" hidden="1">'[38]Cashflow Analysis'!#REF!</definedName>
    <definedName name="as" localSheetId="6" hidden="1">'[38]Cashflow Analysis'!#REF!</definedName>
    <definedName name="as" localSheetId="7" hidden="1">'[38]Cashflow Analysis'!#REF!</definedName>
    <definedName name="as" localSheetId="5" hidden="1">'[38]Cashflow Analysis'!#REF!</definedName>
    <definedName name="as" localSheetId="10" hidden="1">'[38]Cashflow Analysis'!#REF!</definedName>
    <definedName name="as" localSheetId="13" hidden="1">'[38]Cashflow Analysis'!#REF!</definedName>
    <definedName name="as" localSheetId="12" hidden="1">'[38]Cashflow Analysis'!#REF!</definedName>
    <definedName name="as" hidden="1">#REF!</definedName>
    <definedName name="AS2DocOpenMode" hidden="1">"AS2DocumentEdit"</definedName>
    <definedName name="AS2ReportLS" hidden="1">1</definedName>
    <definedName name="AS2SyncStepLS" hidden="1">0</definedName>
    <definedName name="AS2TickmarkLS" localSheetId="16">#REF!</definedName>
    <definedName name="AS2TickmarkLS" localSheetId="17">#REF!</definedName>
    <definedName name="AS2TickmarkLS">#REF!</definedName>
    <definedName name="AS2VersionLS" hidden="1">300</definedName>
    <definedName name="asas" localSheetId="22" hidden="1">{#N/A,#N/A,TRUE,"Basic";#N/A,#N/A,TRUE,"EXT-TABLE";#N/A,#N/A,TRUE,"STEEL";#N/A,#N/A,TRUE,"INT-Table";#N/A,#N/A,TRUE,"STEEL";#N/A,#N/A,TRUE,"Door"}</definedName>
    <definedName name="asas" hidden="1">{#N/A,#N/A,TRUE,"Basic";#N/A,#N/A,TRUE,"EXT-TABLE";#N/A,#N/A,TRUE,"STEEL";#N/A,#N/A,TRUE,"INT-Table";#N/A,#N/A,TRUE,"STEEL";#N/A,#N/A,TRUE,"Door"}</definedName>
    <definedName name="asas_1" localSheetId="22" hidden="1">{#N/A,#N/A,TRUE,"Basic";#N/A,#N/A,TRUE,"EXT-TABLE";#N/A,#N/A,TRUE,"STEEL";#N/A,#N/A,TRUE,"INT-Table";#N/A,#N/A,TRUE,"STEEL";#N/A,#N/A,TRUE,"Door"}</definedName>
    <definedName name="asas_1" hidden="1">{#N/A,#N/A,TRUE,"Basic";#N/A,#N/A,TRUE,"EXT-TABLE";#N/A,#N/A,TRUE,"STEEL";#N/A,#N/A,TRUE,"INT-Table";#N/A,#N/A,TRUE,"STEEL";#N/A,#N/A,TRUE,"Door"}</definedName>
    <definedName name="asas_1_1" localSheetId="22" hidden="1">{#N/A,#N/A,TRUE,"Basic";#N/A,#N/A,TRUE,"EXT-TABLE";#N/A,#N/A,TRUE,"STEEL";#N/A,#N/A,TRUE,"INT-Table";#N/A,#N/A,TRUE,"STEEL";#N/A,#N/A,TRUE,"Door"}</definedName>
    <definedName name="asas_1_1" hidden="1">{#N/A,#N/A,TRUE,"Basic";#N/A,#N/A,TRUE,"EXT-TABLE";#N/A,#N/A,TRUE,"STEEL";#N/A,#N/A,TRUE,"INT-Table";#N/A,#N/A,TRUE,"STEEL";#N/A,#N/A,TRUE,"Door"}</definedName>
    <definedName name="asas_1_2" localSheetId="22" hidden="1">{#N/A,#N/A,TRUE,"Basic";#N/A,#N/A,TRUE,"EXT-TABLE";#N/A,#N/A,TRUE,"STEEL";#N/A,#N/A,TRUE,"INT-Table";#N/A,#N/A,TRUE,"STEEL";#N/A,#N/A,TRUE,"Door"}</definedName>
    <definedName name="asas_1_2" hidden="1">{#N/A,#N/A,TRUE,"Basic";#N/A,#N/A,TRUE,"EXT-TABLE";#N/A,#N/A,TRUE,"STEEL";#N/A,#N/A,TRUE,"INT-Table";#N/A,#N/A,TRUE,"STEEL";#N/A,#N/A,TRUE,"Door"}</definedName>
    <definedName name="asas_2" localSheetId="22" hidden="1">{#N/A,#N/A,TRUE,"Basic";#N/A,#N/A,TRUE,"EXT-TABLE";#N/A,#N/A,TRUE,"STEEL";#N/A,#N/A,TRUE,"INT-Table";#N/A,#N/A,TRUE,"STEEL";#N/A,#N/A,TRUE,"Door"}</definedName>
    <definedName name="asas_2" hidden="1">{#N/A,#N/A,TRUE,"Basic";#N/A,#N/A,TRUE,"EXT-TABLE";#N/A,#N/A,TRUE,"STEEL";#N/A,#N/A,TRUE,"INT-Table";#N/A,#N/A,TRUE,"STEEL";#N/A,#N/A,TRUE,"Door"}</definedName>
    <definedName name="asas_2_1" localSheetId="22" hidden="1">{#N/A,#N/A,TRUE,"Basic";#N/A,#N/A,TRUE,"EXT-TABLE";#N/A,#N/A,TRUE,"STEEL";#N/A,#N/A,TRUE,"INT-Table";#N/A,#N/A,TRUE,"STEEL";#N/A,#N/A,TRUE,"Door"}</definedName>
    <definedName name="asas_2_1" hidden="1">{#N/A,#N/A,TRUE,"Basic";#N/A,#N/A,TRUE,"EXT-TABLE";#N/A,#N/A,TRUE,"STEEL";#N/A,#N/A,TRUE,"INT-Table";#N/A,#N/A,TRUE,"STEEL";#N/A,#N/A,TRUE,"Door"}</definedName>
    <definedName name="asas_2_2" localSheetId="22" hidden="1">{#N/A,#N/A,TRUE,"Basic";#N/A,#N/A,TRUE,"EXT-TABLE";#N/A,#N/A,TRUE,"STEEL";#N/A,#N/A,TRUE,"INT-Table";#N/A,#N/A,TRUE,"STEEL";#N/A,#N/A,TRUE,"Door"}</definedName>
    <definedName name="asas_2_2" hidden="1">{#N/A,#N/A,TRUE,"Basic";#N/A,#N/A,TRUE,"EXT-TABLE";#N/A,#N/A,TRUE,"STEEL";#N/A,#N/A,TRUE,"INT-Table";#N/A,#N/A,TRUE,"STEEL";#N/A,#N/A,TRUE,"Door"}</definedName>
    <definedName name="asas_3" localSheetId="22" hidden="1">{#N/A,#N/A,TRUE,"Basic";#N/A,#N/A,TRUE,"EXT-TABLE";#N/A,#N/A,TRUE,"STEEL";#N/A,#N/A,TRUE,"INT-Table";#N/A,#N/A,TRUE,"STEEL";#N/A,#N/A,TRUE,"Door"}</definedName>
    <definedName name="asas_3" hidden="1">{#N/A,#N/A,TRUE,"Basic";#N/A,#N/A,TRUE,"EXT-TABLE";#N/A,#N/A,TRUE,"STEEL";#N/A,#N/A,TRUE,"INT-Table";#N/A,#N/A,TRUE,"STEEL";#N/A,#N/A,TRUE,"Door"}</definedName>
    <definedName name="asas_3_1" localSheetId="22" hidden="1">{#N/A,#N/A,TRUE,"Basic";#N/A,#N/A,TRUE,"EXT-TABLE";#N/A,#N/A,TRUE,"STEEL";#N/A,#N/A,TRUE,"INT-Table";#N/A,#N/A,TRUE,"STEEL";#N/A,#N/A,TRUE,"Door"}</definedName>
    <definedName name="asas_3_1" hidden="1">{#N/A,#N/A,TRUE,"Basic";#N/A,#N/A,TRUE,"EXT-TABLE";#N/A,#N/A,TRUE,"STEEL";#N/A,#N/A,TRUE,"INT-Table";#N/A,#N/A,TRUE,"STEEL";#N/A,#N/A,TRUE,"Door"}</definedName>
    <definedName name="asas_3_2" localSheetId="22" hidden="1">{#N/A,#N/A,TRUE,"Basic";#N/A,#N/A,TRUE,"EXT-TABLE";#N/A,#N/A,TRUE,"STEEL";#N/A,#N/A,TRUE,"INT-Table";#N/A,#N/A,TRUE,"STEEL";#N/A,#N/A,TRUE,"Door"}</definedName>
    <definedName name="asas_3_2" hidden="1">{#N/A,#N/A,TRUE,"Basic";#N/A,#N/A,TRUE,"EXT-TABLE";#N/A,#N/A,TRUE,"STEEL";#N/A,#N/A,TRUE,"INT-Table";#N/A,#N/A,TRUE,"STEEL";#N/A,#N/A,TRUE,"Door"}</definedName>
    <definedName name="asas_4" localSheetId="22" hidden="1">{#N/A,#N/A,TRUE,"Basic";#N/A,#N/A,TRUE,"EXT-TABLE";#N/A,#N/A,TRUE,"STEEL";#N/A,#N/A,TRUE,"INT-Table";#N/A,#N/A,TRUE,"STEEL";#N/A,#N/A,TRUE,"Door"}</definedName>
    <definedName name="asas_4" hidden="1">{#N/A,#N/A,TRUE,"Basic";#N/A,#N/A,TRUE,"EXT-TABLE";#N/A,#N/A,TRUE,"STEEL";#N/A,#N/A,TRUE,"INT-Table";#N/A,#N/A,TRUE,"STEEL";#N/A,#N/A,TRUE,"Door"}</definedName>
    <definedName name="asas_4_1" localSheetId="22" hidden="1">{#N/A,#N/A,TRUE,"Basic";#N/A,#N/A,TRUE,"EXT-TABLE";#N/A,#N/A,TRUE,"STEEL";#N/A,#N/A,TRUE,"INT-Table";#N/A,#N/A,TRUE,"STEEL";#N/A,#N/A,TRUE,"Door"}</definedName>
    <definedName name="asas_4_1" hidden="1">{#N/A,#N/A,TRUE,"Basic";#N/A,#N/A,TRUE,"EXT-TABLE";#N/A,#N/A,TRUE,"STEEL";#N/A,#N/A,TRUE,"INT-Table";#N/A,#N/A,TRUE,"STEEL";#N/A,#N/A,TRUE,"Door"}</definedName>
    <definedName name="asas_4_2" localSheetId="22" hidden="1">{#N/A,#N/A,TRUE,"Basic";#N/A,#N/A,TRUE,"EXT-TABLE";#N/A,#N/A,TRUE,"STEEL";#N/A,#N/A,TRUE,"INT-Table";#N/A,#N/A,TRUE,"STEEL";#N/A,#N/A,TRUE,"Door"}</definedName>
    <definedName name="asas_4_2" hidden="1">{#N/A,#N/A,TRUE,"Basic";#N/A,#N/A,TRUE,"EXT-TABLE";#N/A,#N/A,TRUE,"STEEL";#N/A,#N/A,TRUE,"INT-Table";#N/A,#N/A,TRUE,"STEEL";#N/A,#N/A,TRUE,"Door"}</definedName>
    <definedName name="asas_5" localSheetId="22" hidden="1">{#N/A,#N/A,TRUE,"Basic";#N/A,#N/A,TRUE,"EXT-TABLE";#N/A,#N/A,TRUE,"STEEL";#N/A,#N/A,TRUE,"INT-Table";#N/A,#N/A,TRUE,"STEEL";#N/A,#N/A,TRUE,"Door"}</definedName>
    <definedName name="asas_5" hidden="1">{#N/A,#N/A,TRUE,"Basic";#N/A,#N/A,TRUE,"EXT-TABLE";#N/A,#N/A,TRUE,"STEEL";#N/A,#N/A,TRUE,"INT-Table";#N/A,#N/A,TRUE,"STEEL";#N/A,#N/A,TRUE,"Door"}</definedName>
    <definedName name="asas_5_1" localSheetId="22" hidden="1">{#N/A,#N/A,TRUE,"Basic";#N/A,#N/A,TRUE,"EXT-TABLE";#N/A,#N/A,TRUE,"STEEL";#N/A,#N/A,TRUE,"INT-Table";#N/A,#N/A,TRUE,"STEEL";#N/A,#N/A,TRUE,"Door"}</definedName>
    <definedName name="asas_5_1" hidden="1">{#N/A,#N/A,TRUE,"Basic";#N/A,#N/A,TRUE,"EXT-TABLE";#N/A,#N/A,TRUE,"STEEL";#N/A,#N/A,TRUE,"INT-Table";#N/A,#N/A,TRUE,"STEEL";#N/A,#N/A,TRUE,"Door"}</definedName>
    <definedName name="asas_5_2" localSheetId="22" hidden="1">{#N/A,#N/A,TRUE,"Basic";#N/A,#N/A,TRUE,"EXT-TABLE";#N/A,#N/A,TRUE,"STEEL";#N/A,#N/A,TRUE,"INT-Table";#N/A,#N/A,TRUE,"STEEL";#N/A,#N/A,TRUE,"Door"}</definedName>
    <definedName name="asas_5_2" hidden="1">{#N/A,#N/A,TRUE,"Basic";#N/A,#N/A,TRUE,"EXT-TABLE";#N/A,#N/A,TRUE,"STEEL";#N/A,#N/A,TRUE,"INT-Table";#N/A,#N/A,TRUE,"STEEL";#N/A,#N/A,TRUE,"Door"}</definedName>
    <definedName name="asasd" hidden="1">#REF!</definedName>
    <definedName name="ASD" localSheetId="22" hidden="1">{#N/A,#N/A,TRUE,"Mhr_Sum"}</definedName>
    <definedName name="asd" localSheetId="1">#REF!</definedName>
    <definedName name="asd" localSheetId="2">#REF!</definedName>
    <definedName name="asd" localSheetId="4">#REF!</definedName>
    <definedName name="asd" localSheetId="23">#REF!</definedName>
    <definedName name="asd" localSheetId="14">#REF!</definedName>
    <definedName name="asd" localSheetId="9">#REF!</definedName>
    <definedName name="asd" localSheetId="8">#REF!</definedName>
    <definedName name="asd" localSheetId="3">#REF!</definedName>
    <definedName name="asd" localSheetId="11">#REF!</definedName>
    <definedName name="asd" localSheetId="6">#REF!</definedName>
    <definedName name="asd" localSheetId="7">#REF!</definedName>
    <definedName name="asd" localSheetId="5">#REF!</definedName>
    <definedName name="asd" localSheetId="10">#REF!</definedName>
    <definedName name="asd" localSheetId="13">#REF!</definedName>
    <definedName name="asd" localSheetId="12">#REF!</definedName>
    <definedName name="ASD" hidden="1">{#N/A,#N/A,TRUE,"Mhr_Sum"}</definedName>
    <definedName name="ASDA" localSheetId="22" hidden="1">{#N/A,#N/A,FALSE,"CCTV"}</definedName>
    <definedName name="ASDA" hidden="1">{#N/A,#N/A,FALSE,"CCTV"}</definedName>
    <definedName name="ASDASDASD" hidden="1">#REF!</definedName>
    <definedName name="asdcad" localSheetId="22" hidden="1">{#N/A,#N/A,FALSE,"CCTV"}</definedName>
    <definedName name="asdcad" hidden="1">{#N/A,#N/A,FALSE,"CCTV"}</definedName>
    <definedName name="Asdf" localSheetId="22" hidden="1">{"'장비'!$A$3:$M$12"}</definedName>
    <definedName name="asdf" localSheetId="1" hidden="1">{#N/A,#N/A,FALSE,"１）背景";#N/A,#N/A,FALSE,"２）前提事項";#N/A,#N/A,FALSE,"３）優先順位";#N/A,#N/A,FALSE,"４）改善サマリー";#N/A,#N/A,FALSE,"５）懸念-1";#N/A,#N/A,FALSE,"５）懸念-2";#N/A,#N/A,FALSE,"５）懸念-3";#N/A,#N/A,FALSE,"５）懸念-4";#N/A,#N/A,FALSE,"６）組織図";#N/A,#N/A,FALSE,"６）スケジュール"}</definedName>
    <definedName name="asdf" localSheetId="2" hidden="1">{#N/A,#N/A,FALSE,"１）背景";#N/A,#N/A,FALSE,"２）前提事項";#N/A,#N/A,FALSE,"３）優先順位";#N/A,#N/A,FALSE,"４）改善サマリー";#N/A,#N/A,FALSE,"５）懸念-1";#N/A,#N/A,FALSE,"５）懸念-2";#N/A,#N/A,FALSE,"５）懸念-3";#N/A,#N/A,FALSE,"５）懸念-4";#N/A,#N/A,FALSE,"６）組織図";#N/A,#N/A,FALSE,"６）スケジュール"}</definedName>
    <definedName name="asdf" localSheetId="4" hidden="1">{#N/A,#N/A,FALSE,"１）背景";#N/A,#N/A,FALSE,"２）前提事項";#N/A,#N/A,FALSE,"３）優先順位";#N/A,#N/A,FALSE,"４）改善サマリー";#N/A,#N/A,FALSE,"５）懸念-1";#N/A,#N/A,FALSE,"５）懸念-2";#N/A,#N/A,FALSE,"５）懸念-3";#N/A,#N/A,FALSE,"５）懸念-4";#N/A,#N/A,FALSE,"６）組織図";#N/A,#N/A,FALSE,"６）スケジュール"}</definedName>
    <definedName name="asdf" localSheetId="23" hidden="1">{#N/A,#N/A,FALSE,"１）背景";#N/A,#N/A,FALSE,"２）前提事項";#N/A,#N/A,FALSE,"３）優先順位";#N/A,#N/A,FALSE,"４）改善サマリー";#N/A,#N/A,FALSE,"５）懸念-1";#N/A,#N/A,FALSE,"５）懸念-2";#N/A,#N/A,FALSE,"５）懸念-3";#N/A,#N/A,FALSE,"５）懸念-4";#N/A,#N/A,FALSE,"６）組織図";#N/A,#N/A,FALSE,"６）スケジュール"}</definedName>
    <definedName name="asdf" localSheetId="14" hidden="1">{#N/A,#N/A,FALSE,"１）背景";#N/A,#N/A,FALSE,"２）前提事項";#N/A,#N/A,FALSE,"３）優先順位";#N/A,#N/A,FALSE,"４）改善サマリー";#N/A,#N/A,FALSE,"５）懸念-1";#N/A,#N/A,FALSE,"５）懸念-2";#N/A,#N/A,FALSE,"５）懸念-3";#N/A,#N/A,FALSE,"５）懸念-4";#N/A,#N/A,FALSE,"６）組織図";#N/A,#N/A,FALSE,"６）スケジュール"}</definedName>
    <definedName name="asdf" localSheetId="9" hidden="1">{#N/A,#N/A,FALSE,"１）背景";#N/A,#N/A,FALSE,"２）前提事項";#N/A,#N/A,FALSE,"３）優先順位";#N/A,#N/A,FALSE,"４）改善サマリー";#N/A,#N/A,FALSE,"５）懸念-1";#N/A,#N/A,FALSE,"５）懸念-2";#N/A,#N/A,FALSE,"５）懸念-3";#N/A,#N/A,FALSE,"５）懸念-4";#N/A,#N/A,FALSE,"６）組織図";#N/A,#N/A,FALSE,"６）スケジュール"}</definedName>
    <definedName name="asdf" localSheetId="8" hidden="1">{#N/A,#N/A,FALSE,"１）背景";#N/A,#N/A,FALSE,"２）前提事項";#N/A,#N/A,FALSE,"３）優先順位";#N/A,#N/A,FALSE,"４）改善サマリー";#N/A,#N/A,FALSE,"５）懸念-1";#N/A,#N/A,FALSE,"５）懸念-2";#N/A,#N/A,FALSE,"５）懸念-3";#N/A,#N/A,FALSE,"５）懸念-4";#N/A,#N/A,FALSE,"６）組織図";#N/A,#N/A,FALSE,"６）スケジュール"}</definedName>
    <definedName name="asdf" localSheetId="3" hidden="1">{#N/A,#N/A,FALSE,"１）背景";#N/A,#N/A,FALSE,"２）前提事項";#N/A,#N/A,FALSE,"３）優先順位";#N/A,#N/A,FALSE,"４）改善サマリー";#N/A,#N/A,FALSE,"５）懸念-1";#N/A,#N/A,FALSE,"５）懸念-2";#N/A,#N/A,FALSE,"５）懸念-3";#N/A,#N/A,FALSE,"５）懸念-4";#N/A,#N/A,FALSE,"６）組織図";#N/A,#N/A,FALSE,"６）スケジュール"}</definedName>
    <definedName name="asdf" localSheetId="11" hidden="1">{#N/A,#N/A,FALSE,"１）背景";#N/A,#N/A,FALSE,"２）前提事項";#N/A,#N/A,FALSE,"３）優先順位";#N/A,#N/A,FALSE,"４）改善サマリー";#N/A,#N/A,FALSE,"５）懸念-1";#N/A,#N/A,FALSE,"５）懸念-2";#N/A,#N/A,FALSE,"５）懸念-3";#N/A,#N/A,FALSE,"５）懸念-4";#N/A,#N/A,FALSE,"６）組織図";#N/A,#N/A,FALSE,"６）スケジュール"}</definedName>
    <definedName name="asdf" localSheetId="6" hidden="1">{#N/A,#N/A,FALSE,"１）背景";#N/A,#N/A,FALSE,"２）前提事項";#N/A,#N/A,FALSE,"３）優先順位";#N/A,#N/A,FALSE,"４）改善サマリー";#N/A,#N/A,FALSE,"５）懸念-1";#N/A,#N/A,FALSE,"５）懸念-2";#N/A,#N/A,FALSE,"５）懸念-3";#N/A,#N/A,FALSE,"５）懸念-4";#N/A,#N/A,FALSE,"６）組織図";#N/A,#N/A,FALSE,"６）スケジュール"}</definedName>
    <definedName name="asdf" localSheetId="7" hidden="1">{#N/A,#N/A,FALSE,"１）背景";#N/A,#N/A,FALSE,"２）前提事項";#N/A,#N/A,FALSE,"３）優先順位";#N/A,#N/A,FALSE,"４）改善サマリー";#N/A,#N/A,FALSE,"５）懸念-1";#N/A,#N/A,FALSE,"５）懸念-2";#N/A,#N/A,FALSE,"５）懸念-3";#N/A,#N/A,FALSE,"５）懸念-4";#N/A,#N/A,FALSE,"６）組織図";#N/A,#N/A,FALSE,"６）スケジュール"}</definedName>
    <definedName name="asdf" localSheetId="5" hidden="1">{#N/A,#N/A,FALSE,"１）背景";#N/A,#N/A,FALSE,"２）前提事項";#N/A,#N/A,FALSE,"３）優先順位";#N/A,#N/A,FALSE,"４）改善サマリー";#N/A,#N/A,FALSE,"５）懸念-1";#N/A,#N/A,FALSE,"５）懸念-2";#N/A,#N/A,FALSE,"５）懸念-3";#N/A,#N/A,FALSE,"５）懸念-4";#N/A,#N/A,FALSE,"６）組織図";#N/A,#N/A,FALSE,"６）スケジュール"}</definedName>
    <definedName name="asdf" localSheetId="10" hidden="1">{#N/A,#N/A,FALSE,"１）背景";#N/A,#N/A,FALSE,"２）前提事項";#N/A,#N/A,FALSE,"３）優先順位";#N/A,#N/A,FALSE,"４）改善サマリー";#N/A,#N/A,FALSE,"５）懸念-1";#N/A,#N/A,FALSE,"５）懸念-2";#N/A,#N/A,FALSE,"５）懸念-3";#N/A,#N/A,FALSE,"５）懸念-4";#N/A,#N/A,FALSE,"６）組織図";#N/A,#N/A,FALSE,"６）スケジュール"}</definedName>
    <definedName name="asdf" localSheetId="13" hidden="1">{#N/A,#N/A,FALSE,"１）背景";#N/A,#N/A,FALSE,"２）前提事項";#N/A,#N/A,FALSE,"３）優先順位";#N/A,#N/A,FALSE,"４）改善サマリー";#N/A,#N/A,FALSE,"５）懸念-1";#N/A,#N/A,FALSE,"５）懸念-2";#N/A,#N/A,FALSE,"５）懸念-3";#N/A,#N/A,FALSE,"５）懸念-4";#N/A,#N/A,FALSE,"６）組織図";#N/A,#N/A,FALSE,"６）スケジュール"}</definedName>
    <definedName name="asdf" localSheetId="12" hidden="1">{#N/A,#N/A,FALSE,"１）背景";#N/A,#N/A,FALSE,"２）前提事項";#N/A,#N/A,FALSE,"３）優先順位";#N/A,#N/A,FALSE,"４）改善サマリー";#N/A,#N/A,FALSE,"５）懸念-1";#N/A,#N/A,FALSE,"５）懸念-2";#N/A,#N/A,FALSE,"５）懸念-3";#N/A,#N/A,FALSE,"５）懸念-4";#N/A,#N/A,FALSE,"６）組織図";#N/A,#N/A,FALSE,"６）スケジュール"}</definedName>
    <definedName name="Asdf" hidden="1">{"'장비'!$A$3:$M$12"}</definedName>
    <definedName name="asdfc" localSheetId="22" hidden="1">{#N/A,#N/A,FALSE,"Vessel1 1";#N/A,#N/A,FALSE,"Vessel1 2";#N/A,#N/A,FALSE,"Vessel1 3";#N/A,#N/A,FALSE,"Vessel1 4";#N/A,#N/A,FALSE,"Vessel1 5";#N/A,#N/A,FALSE,"Vessel1 6";#N/A,#N/A,FALSE,"Vessel1 7";#N/A,#N/A,FALSE,"Vessel1 8";#N/A,#N/A,FALSE,"Vessel1 9";#N/A,#N/A,FALSE,"Vessel1 10";#N/A,#N/A,FALSE,"Vessel1 11"}</definedName>
    <definedName name="asdfc" hidden="1">{#N/A,#N/A,FALSE,"Vessel1 1";#N/A,#N/A,FALSE,"Vessel1 2";#N/A,#N/A,FALSE,"Vessel1 3";#N/A,#N/A,FALSE,"Vessel1 4";#N/A,#N/A,FALSE,"Vessel1 5";#N/A,#N/A,FALSE,"Vessel1 6";#N/A,#N/A,FALSE,"Vessel1 7";#N/A,#N/A,FALSE,"Vessel1 8";#N/A,#N/A,FALSE,"Vessel1 9";#N/A,#N/A,FALSE,"Vessel1 10";#N/A,#N/A,FALSE,"Vessel1 11"}</definedName>
    <definedName name="ASDFD" localSheetId="22" hidden="1">{#N/A,#N/A,FALSE,"CCTV"}</definedName>
    <definedName name="ASDFD" hidden="1">{#N/A,#N/A,FALSE,"CCTV"}</definedName>
    <definedName name="asdffgggh" localSheetId="20" hidden="1">{"'Sheet1'!$L$16"}</definedName>
    <definedName name="asdffgggh" localSheetId="22" hidden="1">{"'Sheet1'!$L$16"}</definedName>
    <definedName name="asdffgggh" localSheetId="15" hidden="1">{"'Sheet1'!$L$16"}</definedName>
    <definedName name="asdffgggh" localSheetId="1" hidden="1">{"'Sheet1'!$L$16"}</definedName>
    <definedName name="asdffgggh" localSheetId="2" hidden="1">{"'Sheet1'!$L$16"}</definedName>
    <definedName name="asdffgggh" localSheetId="21" hidden="1">{"'Sheet1'!$L$16"}</definedName>
    <definedName name="asdffgggh" localSheetId="16" hidden="1">{"'Sheet1'!$L$16"}</definedName>
    <definedName name="asdffgggh" localSheetId="4" hidden="1">{"'Sheet1'!$L$16"}</definedName>
    <definedName name="asdffgggh" localSheetId="23" hidden="1">{"'Sheet1'!$L$16"}</definedName>
    <definedName name="asdffgggh" localSheetId="14" hidden="1">{"'Sheet1'!$L$16"}</definedName>
    <definedName name="asdffgggh" localSheetId="9" hidden="1">{"'Sheet1'!$L$16"}</definedName>
    <definedName name="asdffgggh" localSheetId="8" hidden="1">{"'Sheet1'!$L$16"}</definedName>
    <definedName name="asdffgggh" localSheetId="3" hidden="1">{"'Sheet1'!$L$16"}</definedName>
    <definedName name="asdffgggh" localSheetId="11" hidden="1">{"'Sheet1'!$L$16"}</definedName>
    <definedName name="asdffgggh" localSheetId="6" hidden="1">{"'Sheet1'!$L$16"}</definedName>
    <definedName name="asdffgggh" localSheetId="7" hidden="1">{"'Sheet1'!$L$16"}</definedName>
    <definedName name="asdffgggh" localSheetId="5" hidden="1">{"'Sheet1'!$L$16"}</definedName>
    <definedName name="asdffgggh" localSheetId="17" hidden="1">{"'Sheet1'!$L$16"}</definedName>
    <definedName name="asdffgggh" localSheetId="10" hidden="1">{"'Sheet1'!$L$16"}</definedName>
    <definedName name="asdffgggh" localSheetId="13" hidden="1">{"'Sheet1'!$L$16"}</definedName>
    <definedName name="asdffgggh" localSheetId="12" hidden="1">{"'Sheet1'!$L$16"}</definedName>
    <definedName name="asdffgggh" hidden="1">{"'Sheet1'!$L$16"}</definedName>
    <definedName name="ASDFG"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FGH" localSheetId="22" hidden="1">{#N/A,#N/A,FALSE,"CCTV"}</definedName>
    <definedName name="ASDFGH" hidden="1">{#N/A,#N/A,FALSE,"CCTV"}</definedName>
    <definedName name="asdfqwedf" localSheetId="22" hidden="1">{#N/A,#N/A,TRUE,"Basic";#N/A,#N/A,TRUE,"EXT-TABLE";#N/A,#N/A,TRUE,"STEEL";#N/A,#N/A,TRUE,"INT-Table";#N/A,#N/A,TRUE,"STEEL";#N/A,#N/A,TRUE,"Door"}</definedName>
    <definedName name="asdfqwedf" hidden="1">{#N/A,#N/A,TRUE,"Basic";#N/A,#N/A,TRUE,"EXT-TABLE";#N/A,#N/A,TRUE,"STEEL";#N/A,#N/A,TRUE,"INT-Table";#N/A,#N/A,TRUE,"STEEL";#N/A,#N/A,TRUE,"Door"}</definedName>
    <definedName name="asdfs" localSheetId="15" hidden="1">[39]Cash2!$G$16:$G$31</definedName>
    <definedName name="asdfs" localSheetId="1" hidden="1">[39]Cash2!$G$16:$G$31</definedName>
    <definedName name="asdfs" localSheetId="2" hidden="1">[39]Cash2!$G$16:$G$31</definedName>
    <definedName name="asdfs" localSheetId="4" hidden="1">[39]Cash2!$G$16:$G$31</definedName>
    <definedName name="asdfs" localSheetId="23" hidden="1">[39]Cash2!$G$16:$G$31</definedName>
    <definedName name="asdfs" localSheetId="14" hidden="1">[39]Cash2!$G$16:$G$31</definedName>
    <definedName name="asdfs" localSheetId="9" hidden="1">[39]Cash2!$G$16:$G$31</definedName>
    <definedName name="asdfs" localSheetId="8" hidden="1">[39]Cash2!$G$16:$G$31</definedName>
    <definedName name="asdfs" localSheetId="3" hidden="1">[39]Cash2!$G$16:$G$31</definedName>
    <definedName name="asdfs" localSheetId="11" hidden="1">[39]Cash2!$G$16:$G$31</definedName>
    <definedName name="asdfs" localSheetId="6" hidden="1">[39]Cash2!$G$16:$G$31</definedName>
    <definedName name="asdfs" localSheetId="7" hidden="1">[39]Cash2!$G$16:$G$31</definedName>
    <definedName name="asdfs" localSheetId="5" hidden="1">[39]Cash2!$G$16:$G$31</definedName>
    <definedName name="asdfs" localSheetId="10" hidden="1">[39]Cash2!$G$16:$G$31</definedName>
    <definedName name="asdfs" localSheetId="13" hidden="1">[39]Cash2!$G$16:$G$31</definedName>
    <definedName name="asdfs" localSheetId="12" hidden="1">[39]Cash2!$G$16:$G$31</definedName>
    <definedName name="asdfs" hidden="1">#REF!</definedName>
    <definedName name="asdsadfsd" localSheetId="15" hidden="1">[40]R2564AHDTS!#REF!</definedName>
    <definedName name="asdsadfsd" localSheetId="1" hidden="1">[40]R2564AHDTS!#REF!</definedName>
    <definedName name="asdsadfsd" localSheetId="2" hidden="1">[40]R2564AHDTS!#REF!</definedName>
    <definedName name="asdsadfsd" localSheetId="4" hidden="1">[40]R2564AHDTS!#REF!</definedName>
    <definedName name="asdsadfsd" localSheetId="23" hidden="1">[40]R2564AHDTS!#REF!</definedName>
    <definedName name="asdsadfsd" localSheetId="14" hidden="1">[40]R2564AHDTS!#REF!</definedName>
    <definedName name="asdsadfsd" localSheetId="9" hidden="1">[40]R2564AHDTS!#REF!</definedName>
    <definedName name="asdsadfsd" localSheetId="8" hidden="1">[40]R2564AHDTS!#REF!</definedName>
    <definedName name="asdsadfsd" localSheetId="3" hidden="1">[40]R2564AHDTS!#REF!</definedName>
    <definedName name="asdsadfsd" localSheetId="11" hidden="1">[40]R2564AHDTS!#REF!</definedName>
    <definedName name="asdsadfsd" localSheetId="6" hidden="1">[40]R2564AHDTS!#REF!</definedName>
    <definedName name="asdsadfsd" localSheetId="7" hidden="1">[40]R2564AHDTS!#REF!</definedName>
    <definedName name="asdsadfsd" localSheetId="5" hidden="1">[40]R2564AHDTS!#REF!</definedName>
    <definedName name="asdsadfsd" localSheetId="10" hidden="1">[40]R2564AHDTS!#REF!</definedName>
    <definedName name="asdsadfsd" localSheetId="13" hidden="1">[40]R2564AHDTS!#REF!</definedName>
    <definedName name="asdsadfsd" localSheetId="12" hidden="1">[40]R2564AHDTS!#REF!</definedName>
    <definedName name="asdsadfsd" hidden="1">#REF!</definedName>
    <definedName name="asf" localSheetId="22" hidden="1">{"'Sheet1'!$L$16"}</definedName>
    <definedName name="asf" localSheetId="15" hidden="1">{"'Sheet1'!$L$16"}</definedName>
    <definedName name="asf" localSheetId="1" hidden="1">{"'Sheet1'!$L$16"}</definedName>
    <definedName name="asf" localSheetId="2" hidden="1">{"'Sheet1'!$L$16"}</definedName>
    <definedName name="asf" localSheetId="16" hidden="1">{"'Sheet1'!$L$16"}</definedName>
    <definedName name="asf" localSheetId="4" hidden="1">{"'Sheet1'!$L$16"}</definedName>
    <definedName name="asf" localSheetId="23" hidden="1">{"'Sheet1'!$L$16"}</definedName>
    <definedName name="asf" localSheetId="14" hidden="1">{"'Sheet1'!$L$16"}</definedName>
    <definedName name="asf" localSheetId="9" hidden="1">{"'Sheet1'!$L$16"}</definedName>
    <definedName name="asf" localSheetId="8" hidden="1">{"'Sheet1'!$L$16"}</definedName>
    <definedName name="asf" localSheetId="3" hidden="1">{"'Sheet1'!$L$16"}</definedName>
    <definedName name="asf" localSheetId="11" hidden="1">{"'Sheet1'!$L$16"}</definedName>
    <definedName name="asf" localSheetId="6" hidden="1">{"'Sheet1'!$L$16"}</definedName>
    <definedName name="asf" localSheetId="7" hidden="1">{"'Sheet1'!$L$16"}</definedName>
    <definedName name="asf" localSheetId="5" hidden="1">{"'Sheet1'!$L$16"}</definedName>
    <definedName name="asf" localSheetId="17" hidden="1">{"'Sheet1'!$L$16"}</definedName>
    <definedName name="asf" localSheetId="10" hidden="1">{"'Sheet1'!$L$16"}</definedName>
    <definedName name="asf" localSheetId="13" hidden="1">{"'Sheet1'!$L$16"}</definedName>
    <definedName name="asf" localSheetId="12" hidden="1">{"'Sheet1'!$L$16"}</definedName>
    <definedName name="asf" hidden="1">{"'Sheet1'!$L$16"}</definedName>
    <definedName name="asfas" localSheetId="22" hidden="1">{#N/A,#N/A,FALSE,"표지목차"}</definedName>
    <definedName name="asfas" hidden="1">{#N/A,#N/A,FALSE,"표지목차"}</definedName>
    <definedName name="asfasf" localSheetId="22" hidden="1">{#N/A,#N/A,FALSE,"CCTV"}</definedName>
    <definedName name="asfasf" localSheetId="1" hidden="1">{#N/A,#N/A,FALSE,"CCTV"}</definedName>
    <definedName name="asfasf" localSheetId="2" hidden="1">{#N/A,#N/A,FALSE,"CCTV"}</definedName>
    <definedName name="asfasf" localSheetId="4" hidden="1">{#N/A,#N/A,FALSE,"CCTV"}</definedName>
    <definedName name="asfasf" localSheetId="23" hidden="1">{#N/A,#N/A,FALSE,"CCTV"}</definedName>
    <definedName name="asfasf" localSheetId="14" hidden="1">{#N/A,#N/A,FALSE,"CCTV"}</definedName>
    <definedName name="asfasf" localSheetId="9" hidden="1">{#N/A,#N/A,FALSE,"CCTV"}</definedName>
    <definedName name="asfasf" localSheetId="8" hidden="1">{#N/A,#N/A,FALSE,"CCTV"}</definedName>
    <definedName name="asfasf" localSheetId="3" hidden="1">{#N/A,#N/A,FALSE,"CCTV"}</definedName>
    <definedName name="asfasf" localSheetId="11" hidden="1">{#N/A,#N/A,FALSE,"CCTV"}</definedName>
    <definedName name="asfasf" localSheetId="6" hidden="1">{#N/A,#N/A,FALSE,"CCTV"}</definedName>
    <definedName name="asfasf" localSheetId="7" hidden="1">{#N/A,#N/A,FALSE,"CCTV"}</definedName>
    <definedName name="asfasf" localSheetId="5" hidden="1">{#N/A,#N/A,FALSE,"CCTV"}</definedName>
    <definedName name="asfasf" localSheetId="10" hidden="1">{#N/A,#N/A,FALSE,"CCTV"}</definedName>
    <definedName name="asfasf" localSheetId="13" hidden="1">{#N/A,#N/A,FALSE,"CCTV"}</definedName>
    <definedName name="asfasf" localSheetId="12" hidden="1">{#N/A,#N/A,FALSE,"CCTV"}</definedName>
    <definedName name="asfasf" hidden="1">{#N/A,#N/A,FALSE,"CCTV"}</definedName>
    <definedName name="ASFG" hidden="1">#REF!</definedName>
    <definedName name="ASFSA" localSheetId="22" hidden="1">{#N/A,#N/A,FALSE,"포장1";#N/A,#N/A,FALSE,"포장1"}</definedName>
    <definedName name="ASFSA" hidden="1">{#N/A,#N/A,FALSE,"포장1";#N/A,#N/A,FALSE,"포장1"}</definedName>
    <definedName name="ASFSADFSAFSA" localSheetId="22" hidden="1">{#N/A,#N/A,FALSE,"부대2"}</definedName>
    <definedName name="ASFSADFSAFSA" hidden="1">{#N/A,#N/A,FALSE,"부대2"}</definedName>
    <definedName name="ASFSADFSDGAFDSAF" localSheetId="22" hidden="1">{#N/A,#N/A,FALSE,"2~8번"}</definedName>
    <definedName name="ASFSADFSDGAFDSAF" hidden="1">{#N/A,#N/A,FALSE,"2~8번"}</definedName>
    <definedName name="ASFSAFAS" localSheetId="22" hidden="1">{#N/A,#N/A,FALSE,"2~8번"}</definedName>
    <definedName name="ASFSAFAS" hidden="1">{#N/A,#N/A,FALSE,"2~8번"}</definedName>
    <definedName name="ASFSAFASFSA" localSheetId="22" hidden="1">{#N/A,#N/A,FALSE,"혼합골재"}</definedName>
    <definedName name="ASFSAFASFSA" hidden="1">{#N/A,#N/A,FALSE,"혼합골재"}</definedName>
    <definedName name="ASFSAFSA" localSheetId="22" hidden="1">{#N/A,#N/A,FALSE,"혼합골재"}</definedName>
    <definedName name="ASFSAFSA" hidden="1">{#N/A,#N/A,FALSE,"혼합골재"}</definedName>
    <definedName name="ASFSDAFSAF" localSheetId="22" hidden="1">{#N/A,#N/A,FALSE,"표지목차"}</definedName>
    <definedName name="ASFSDAFSAF" hidden="1">{#N/A,#N/A,FALSE,"표지목차"}</definedName>
    <definedName name="ASFSDFSDFSAD" localSheetId="22" hidden="1">{#N/A,#N/A,FALSE,"2~8번"}</definedName>
    <definedName name="ASFSDFSDFSAD" hidden="1">{#N/A,#N/A,FALSE,"2~8번"}</definedName>
    <definedName name="ASG" hidden="1">#REF!</definedName>
    <definedName name="ash" localSheetId="22" hidden="1">{"'现金流量表（全部投资）'!$B$4:$P$23"}</definedName>
    <definedName name="ash" hidden="1">{"'现金流量表（全部投资）'!$B$4:$P$23"}</definedName>
    <definedName name="ASMEMinTemp">#REF!</definedName>
    <definedName name="assdf" localSheetId="15" hidden="1">[39]Z!$T$179:$AH$179</definedName>
    <definedName name="assdf" localSheetId="1" hidden="1">[39]Z!$T$179:$AH$179</definedName>
    <definedName name="assdf" localSheetId="2" hidden="1">[39]Z!$T$179:$AH$179</definedName>
    <definedName name="assdf" localSheetId="4" hidden="1">[39]Z!$T$179:$AH$179</definedName>
    <definedName name="assdf" localSheetId="23" hidden="1">[39]Z!$T$179:$AH$179</definedName>
    <definedName name="assdf" localSheetId="14" hidden="1">[39]Z!$T$179:$AH$179</definedName>
    <definedName name="assdf" localSheetId="9" hidden="1">[39]Z!$T$179:$AH$179</definedName>
    <definedName name="assdf" localSheetId="8" hidden="1">[39]Z!$T$179:$AH$179</definedName>
    <definedName name="assdf" localSheetId="3" hidden="1">[39]Z!$T$179:$AH$179</definedName>
    <definedName name="assdf" localSheetId="11" hidden="1">[39]Z!$T$179:$AH$179</definedName>
    <definedName name="assdf" localSheetId="6" hidden="1">[39]Z!$T$179:$AH$179</definedName>
    <definedName name="assdf" localSheetId="7" hidden="1">[39]Z!$T$179:$AH$179</definedName>
    <definedName name="assdf" localSheetId="5" hidden="1">[39]Z!$T$179:$AH$179</definedName>
    <definedName name="assdf" localSheetId="10" hidden="1">[39]Z!$T$179:$AH$179</definedName>
    <definedName name="assdf" localSheetId="13" hidden="1">[39]Z!$T$179:$AH$179</definedName>
    <definedName name="assdf" localSheetId="12" hidden="1">[39]Z!$T$179:$AH$179</definedName>
    <definedName name="assdf" hidden="1">#REF!</definedName>
    <definedName name="ASTMA36">#REF!</definedName>
    <definedName name="ATGT" localSheetId="22" hidden="1">{"'Sheet1'!$L$16"}</definedName>
    <definedName name="ATGT" localSheetId="15" hidden="1">{"'Sheet1'!$L$16"}</definedName>
    <definedName name="ATGT" localSheetId="1" hidden="1">{"'Sheet1'!$L$16"}</definedName>
    <definedName name="ATGT" localSheetId="2" hidden="1">{"'Sheet1'!$L$16"}</definedName>
    <definedName name="ATGT" localSheetId="16" hidden="1">{"'Sheet1'!$L$16"}</definedName>
    <definedName name="ATGT" localSheetId="4" hidden="1">{"'Sheet1'!$L$16"}</definedName>
    <definedName name="ATGT" localSheetId="23" hidden="1">{"'Sheet1'!$L$16"}</definedName>
    <definedName name="ATGT" localSheetId="14" hidden="1">{"'Sheet1'!$L$16"}</definedName>
    <definedName name="ATGT" localSheetId="9" hidden="1">{"'Sheet1'!$L$16"}</definedName>
    <definedName name="ATGT" localSheetId="8" hidden="1">{"'Sheet1'!$L$16"}</definedName>
    <definedName name="ATGT" localSheetId="3" hidden="1">{"'Sheet1'!$L$16"}</definedName>
    <definedName name="ATGT" localSheetId="11" hidden="1">{"'Sheet1'!$L$16"}</definedName>
    <definedName name="ATGT" localSheetId="6" hidden="1">{"'Sheet1'!$L$16"}</definedName>
    <definedName name="ATGT" localSheetId="7" hidden="1">{"'Sheet1'!$L$16"}</definedName>
    <definedName name="ATGT" localSheetId="5" hidden="1">{"'Sheet1'!$L$16"}</definedName>
    <definedName name="ATGT" localSheetId="17" hidden="1">{"'Sheet1'!$L$16"}</definedName>
    <definedName name="ATGT" localSheetId="10" hidden="1">{"'Sheet1'!$L$16"}</definedName>
    <definedName name="ATGT" localSheetId="13" hidden="1">{"'Sheet1'!$L$16"}</definedName>
    <definedName name="ATGT" localSheetId="12" hidden="1">{"'Sheet1'!$L$16"}</definedName>
    <definedName name="ATGT" hidden="1">{"'Sheet1'!$L$16"}</definedName>
    <definedName name="Atten_Lg_Inc" localSheetId="15">'[41]Noise (3)'!$O$35</definedName>
    <definedName name="Atten_Lg_Inc" localSheetId="1">'[41]Noise (3)'!$O$35</definedName>
    <definedName name="Atten_Lg_Inc" localSheetId="2">'[41]Noise (3)'!$O$35</definedName>
    <definedName name="Atten_Lg_Inc" localSheetId="4">'[41]Noise (3)'!$O$35</definedName>
    <definedName name="Atten_Lg_Inc" localSheetId="23">'[41]Noise (3)'!$O$35</definedName>
    <definedName name="Atten_Lg_Inc" localSheetId="14">'[41]Noise (3)'!$O$35</definedName>
    <definedName name="Atten_Lg_Inc" localSheetId="9">'[41]Noise (3)'!$O$35</definedName>
    <definedName name="Atten_Lg_Inc" localSheetId="8">'[41]Noise (3)'!$O$35</definedName>
    <definedName name="Atten_Lg_Inc" localSheetId="3">'[41]Noise (3)'!$O$35</definedName>
    <definedName name="Atten_Lg_Inc" localSheetId="11">'[41]Noise (3)'!$O$35</definedName>
    <definedName name="Atten_Lg_Inc" localSheetId="6">'[41]Noise (3)'!$O$35</definedName>
    <definedName name="Atten_Lg_Inc" localSheetId="7">'[41]Noise (3)'!$O$35</definedName>
    <definedName name="Atten_Lg_Inc" localSheetId="5">'[41]Noise (3)'!$O$35</definedName>
    <definedName name="Atten_Lg_Inc" localSheetId="10">'[41]Noise (3)'!$O$35</definedName>
    <definedName name="Atten_Lg_Inc" localSheetId="13">'[41]Noise (3)'!$O$35</definedName>
    <definedName name="Atten_Lg_Inc" localSheetId="12">'[41]Noise (3)'!$O$35</definedName>
    <definedName name="Atten_Lg_Inc">#REF!</definedName>
    <definedName name="AttenuationLength" localSheetId="15">'[41]Noise (3)'!$C$40</definedName>
    <definedName name="AttenuationLength" localSheetId="1">'[41]Noise (3)'!$C$40</definedName>
    <definedName name="AttenuationLength" localSheetId="2">'[41]Noise (3)'!$C$40</definedName>
    <definedName name="AttenuationLength" localSheetId="4">'[41]Noise (3)'!$C$40</definedName>
    <definedName name="AttenuationLength" localSheetId="23">'[41]Noise (3)'!$C$40</definedName>
    <definedName name="AttenuationLength" localSheetId="14">'[41]Noise (3)'!$C$40</definedName>
    <definedName name="AttenuationLength" localSheetId="9">'[41]Noise (3)'!$C$40</definedName>
    <definedName name="AttenuationLength" localSheetId="8">'[41]Noise (3)'!$C$40</definedName>
    <definedName name="AttenuationLength" localSheetId="3">'[41]Noise (3)'!$C$40</definedName>
    <definedName name="AttenuationLength" localSheetId="11">'[41]Noise (3)'!$C$40</definedName>
    <definedName name="AttenuationLength" localSheetId="6">'[41]Noise (3)'!$C$40</definedName>
    <definedName name="AttenuationLength" localSheetId="7">'[41]Noise (3)'!$C$40</definedName>
    <definedName name="AttenuationLength" localSheetId="5">'[41]Noise (3)'!$C$40</definedName>
    <definedName name="AttenuationLength" localSheetId="10">'[41]Noise (3)'!$C$40</definedName>
    <definedName name="AttenuationLength" localSheetId="13">'[41]Noise (3)'!$C$40</definedName>
    <definedName name="AttenuationLength" localSheetId="12">'[41]Noise (3)'!$C$40</definedName>
    <definedName name="AttenuationLength">#REF!</definedName>
    <definedName name="AttenuationLength_input" localSheetId="15">'[41]Noise (3)'!$C$16</definedName>
    <definedName name="AttenuationLength_input" localSheetId="1">'[41]Noise (3)'!$C$16</definedName>
    <definedName name="AttenuationLength_input" localSheetId="2">'[41]Noise (3)'!$C$16</definedName>
    <definedName name="AttenuationLength_input" localSheetId="4">'[41]Noise (3)'!$C$16</definedName>
    <definedName name="AttenuationLength_input" localSheetId="23">'[41]Noise (3)'!$C$16</definedName>
    <definedName name="AttenuationLength_input" localSheetId="14">'[41]Noise (3)'!$C$16</definedName>
    <definedName name="AttenuationLength_input" localSheetId="9">'[41]Noise (3)'!$C$16</definedName>
    <definedName name="AttenuationLength_input" localSheetId="8">'[41]Noise (3)'!$C$16</definedName>
    <definedName name="AttenuationLength_input" localSheetId="3">'[41]Noise (3)'!$C$16</definedName>
    <definedName name="AttenuationLength_input" localSheetId="11">'[41]Noise (3)'!$C$16</definedName>
    <definedName name="AttenuationLength_input" localSheetId="6">'[41]Noise (3)'!$C$16</definedName>
    <definedName name="AttenuationLength_input" localSheetId="7">'[41]Noise (3)'!$C$16</definedName>
    <definedName name="AttenuationLength_input" localSheetId="5">'[41]Noise (3)'!$C$16</definedName>
    <definedName name="AttenuationLength_input" localSheetId="10">'[41]Noise (3)'!$C$16</definedName>
    <definedName name="AttenuationLength_input" localSheetId="13">'[41]Noise (3)'!$C$16</definedName>
    <definedName name="AttenuationLength_input" localSheetId="12">'[41]Noise (3)'!$C$16</definedName>
    <definedName name="AttenuationLength_input">#REF!</definedName>
    <definedName name="attic_basement_ship_data">#REF!</definedName>
    <definedName name="Aufstellungsart">#REF!</definedName>
    <definedName name="Auslandstabelle">#REF!</definedName>
    <definedName name="Autor">#REF!</definedName>
    <definedName name="av" localSheetId="22" hidden="1">{"'Liquid'!$A$1:$U$57"}</definedName>
    <definedName name="av" hidden="1">{"'Liquid'!$A$1:$U$57"}</definedName>
    <definedName name="Avg_Splitter_Lg" localSheetId="15">'[41]Estimation of splitter length'!$E$23</definedName>
    <definedName name="Avg_Splitter_Lg" localSheetId="1">'[41]Estimation of splitter length'!$E$23</definedName>
    <definedName name="Avg_Splitter_Lg" localSheetId="2">'[41]Estimation of splitter length'!$E$23</definedName>
    <definedName name="Avg_Splitter_Lg" localSheetId="4">'[41]Estimation of splitter length'!$E$23</definedName>
    <definedName name="Avg_Splitter_Lg" localSheetId="23">'[41]Estimation of splitter length'!$E$23</definedName>
    <definedName name="Avg_Splitter_Lg" localSheetId="14">'[41]Estimation of splitter length'!$E$23</definedName>
    <definedName name="Avg_Splitter_Lg" localSheetId="9">'[41]Estimation of splitter length'!$E$23</definedName>
    <definedName name="Avg_Splitter_Lg" localSheetId="8">'[41]Estimation of splitter length'!$E$23</definedName>
    <definedName name="Avg_Splitter_Lg" localSheetId="3">'[41]Estimation of splitter length'!$E$23</definedName>
    <definedName name="Avg_Splitter_Lg" localSheetId="11">'[41]Estimation of splitter length'!$E$23</definedName>
    <definedName name="Avg_Splitter_Lg" localSheetId="6">'[41]Estimation of splitter length'!$E$23</definedName>
    <definedName name="Avg_Splitter_Lg" localSheetId="7">'[41]Estimation of splitter length'!$E$23</definedName>
    <definedName name="Avg_Splitter_Lg" localSheetId="5">'[41]Estimation of splitter length'!$E$23</definedName>
    <definedName name="Avg_Splitter_Lg" localSheetId="10">'[41]Estimation of splitter length'!$E$23</definedName>
    <definedName name="Avg_Splitter_Lg" localSheetId="13">'[41]Estimation of splitter length'!$E$23</definedName>
    <definedName name="Avg_Splitter_Lg" localSheetId="12">'[41]Estimation of splitter length'!$E$23</definedName>
    <definedName name="Avg_Splitter_Lg">#REF!</definedName>
    <definedName name="avigilia" localSheetId="22" hidden="1">{#N/A,#N/A,FALSE,"Project Cost Summary";#N/A,#N/A,FALSE,"Man Hour Summary"}</definedName>
    <definedName name="avigilia" localSheetId="1" hidden="1">{#N/A,#N/A,FALSE,"Project Cost Summary";#N/A,#N/A,FALSE,"Man Hour Summary"}</definedName>
    <definedName name="avigilia" localSheetId="2" hidden="1">{#N/A,#N/A,FALSE,"Project Cost Summary";#N/A,#N/A,FALSE,"Man Hour Summary"}</definedName>
    <definedName name="avigilia" localSheetId="4" hidden="1">{#N/A,#N/A,FALSE,"Project Cost Summary";#N/A,#N/A,FALSE,"Man Hour Summary"}</definedName>
    <definedName name="avigilia" localSheetId="23" hidden="1">{#N/A,#N/A,FALSE,"Project Cost Summary";#N/A,#N/A,FALSE,"Man Hour Summary"}</definedName>
    <definedName name="avigilia" localSheetId="14" hidden="1">{#N/A,#N/A,FALSE,"Project Cost Summary";#N/A,#N/A,FALSE,"Man Hour Summary"}</definedName>
    <definedName name="avigilia" localSheetId="9" hidden="1">{#N/A,#N/A,FALSE,"Project Cost Summary";#N/A,#N/A,FALSE,"Man Hour Summary"}</definedName>
    <definedName name="avigilia" localSheetId="8" hidden="1">{#N/A,#N/A,FALSE,"Project Cost Summary";#N/A,#N/A,FALSE,"Man Hour Summary"}</definedName>
    <definedName name="avigilia" localSheetId="3" hidden="1">{#N/A,#N/A,FALSE,"Project Cost Summary";#N/A,#N/A,FALSE,"Man Hour Summary"}</definedName>
    <definedName name="avigilia" localSheetId="11" hidden="1">{#N/A,#N/A,FALSE,"Project Cost Summary";#N/A,#N/A,FALSE,"Man Hour Summary"}</definedName>
    <definedName name="avigilia" localSheetId="6" hidden="1">{#N/A,#N/A,FALSE,"Project Cost Summary";#N/A,#N/A,FALSE,"Man Hour Summary"}</definedName>
    <definedName name="avigilia" localSheetId="7" hidden="1">{#N/A,#N/A,FALSE,"Project Cost Summary";#N/A,#N/A,FALSE,"Man Hour Summary"}</definedName>
    <definedName name="avigilia" localSheetId="5" hidden="1">{#N/A,#N/A,FALSE,"Project Cost Summary";#N/A,#N/A,FALSE,"Man Hour Summary"}</definedName>
    <definedName name="avigilia" localSheetId="10" hidden="1">{#N/A,#N/A,FALSE,"Project Cost Summary";#N/A,#N/A,FALSE,"Man Hour Summary"}</definedName>
    <definedName name="avigilia" localSheetId="13" hidden="1">{#N/A,#N/A,FALSE,"Project Cost Summary";#N/A,#N/A,FALSE,"Man Hour Summary"}</definedName>
    <definedName name="avigilia" localSheetId="12" hidden="1">{#N/A,#N/A,FALSE,"Project Cost Summary";#N/A,#N/A,FALSE,"Man Hour Summary"}</definedName>
    <definedName name="avigilia" hidden="1">{#N/A,#N/A,FALSE,"Project Cost Summary";#N/A,#N/A,FALSE,"Man Hour Summary"}</definedName>
    <definedName name="avigilia1" localSheetId="22" hidden="1">{#N/A,#N/A,FALSE,"Project Cost Summary";#N/A,#N/A,FALSE,"Man Hour Summary"}</definedName>
    <definedName name="avigilia1" localSheetId="1" hidden="1">{#N/A,#N/A,FALSE,"Project Cost Summary";#N/A,#N/A,FALSE,"Man Hour Summary"}</definedName>
    <definedName name="avigilia1" localSheetId="2" hidden="1">{#N/A,#N/A,FALSE,"Project Cost Summary";#N/A,#N/A,FALSE,"Man Hour Summary"}</definedName>
    <definedName name="avigilia1" localSheetId="4" hidden="1">{#N/A,#N/A,FALSE,"Project Cost Summary";#N/A,#N/A,FALSE,"Man Hour Summary"}</definedName>
    <definedName name="avigilia1" localSheetId="23" hidden="1">{#N/A,#N/A,FALSE,"Project Cost Summary";#N/A,#N/A,FALSE,"Man Hour Summary"}</definedName>
    <definedName name="avigilia1" localSheetId="14" hidden="1">{#N/A,#N/A,FALSE,"Project Cost Summary";#N/A,#N/A,FALSE,"Man Hour Summary"}</definedName>
    <definedName name="avigilia1" localSheetId="9" hidden="1">{#N/A,#N/A,FALSE,"Project Cost Summary";#N/A,#N/A,FALSE,"Man Hour Summary"}</definedName>
    <definedName name="avigilia1" localSheetId="8" hidden="1">{#N/A,#N/A,FALSE,"Project Cost Summary";#N/A,#N/A,FALSE,"Man Hour Summary"}</definedName>
    <definedName name="avigilia1" localSheetId="3" hidden="1">{#N/A,#N/A,FALSE,"Project Cost Summary";#N/A,#N/A,FALSE,"Man Hour Summary"}</definedName>
    <definedName name="avigilia1" localSheetId="11" hidden="1">{#N/A,#N/A,FALSE,"Project Cost Summary";#N/A,#N/A,FALSE,"Man Hour Summary"}</definedName>
    <definedName name="avigilia1" localSheetId="6" hidden="1">{#N/A,#N/A,FALSE,"Project Cost Summary";#N/A,#N/A,FALSE,"Man Hour Summary"}</definedName>
    <definedName name="avigilia1" localSheetId="7" hidden="1">{#N/A,#N/A,FALSE,"Project Cost Summary";#N/A,#N/A,FALSE,"Man Hour Summary"}</definedName>
    <definedName name="avigilia1" localSheetId="5" hidden="1">{#N/A,#N/A,FALSE,"Project Cost Summary";#N/A,#N/A,FALSE,"Man Hour Summary"}</definedName>
    <definedName name="avigilia1" localSheetId="10" hidden="1">{#N/A,#N/A,FALSE,"Project Cost Summary";#N/A,#N/A,FALSE,"Man Hour Summary"}</definedName>
    <definedName name="avigilia1" localSheetId="13" hidden="1">{#N/A,#N/A,FALSE,"Project Cost Summary";#N/A,#N/A,FALSE,"Man Hour Summary"}</definedName>
    <definedName name="avigilia1" localSheetId="12" hidden="1">{#N/A,#N/A,FALSE,"Project Cost Summary";#N/A,#N/A,FALSE,"Man Hour Summary"}</definedName>
    <definedName name="avigilia1" hidden="1">{#N/A,#N/A,FALSE,"Project Cost Summary";#N/A,#N/A,FALSE,"Man Hour Summary"}</definedName>
    <definedName name="avigilia2" localSheetId="22" hidden="1">{#N/A,#N/A,FALSE,"Project Cost Summary";#N/A,#N/A,FALSE,"Man Hour Summary"}</definedName>
    <definedName name="avigilia2" localSheetId="1" hidden="1">{#N/A,#N/A,FALSE,"Project Cost Summary";#N/A,#N/A,FALSE,"Man Hour Summary"}</definedName>
    <definedName name="avigilia2" localSheetId="2" hidden="1">{#N/A,#N/A,FALSE,"Project Cost Summary";#N/A,#N/A,FALSE,"Man Hour Summary"}</definedName>
    <definedName name="avigilia2" localSheetId="4" hidden="1">{#N/A,#N/A,FALSE,"Project Cost Summary";#N/A,#N/A,FALSE,"Man Hour Summary"}</definedName>
    <definedName name="avigilia2" localSheetId="23" hidden="1">{#N/A,#N/A,FALSE,"Project Cost Summary";#N/A,#N/A,FALSE,"Man Hour Summary"}</definedName>
    <definedName name="avigilia2" localSheetId="14" hidden="1">{#N/A,#N/A,FALSE,"Project Cost Summary";#N/A,#N/A,FALSE,"Man Hour Summary"}</definedName>
    <definedName name="avigilia2" localSheetId="9" hidden="1">{#N/A,#N/A,FALSE,"Project Cost Summary";#N/A,#N/A,FALSE,"Man Hour Summary"}</definedName>
    <definedName name="avigilia2" localSheetId="8" hidden="1">{#N/A,#N/A,FALSE,"Project Cost Summary";#N/A,#N/A,FALSE,"Man Hour Summary"}</definedName>
    <definedName name="avigilia2" localSheetId="3" hidden="1">{#N/A,#N/A,FALSE,"Project Cost Summary";#N/A,#N/A,FALSE,"Man Hour Summary"}</definedName>
    <definedName name="avigilia2" localSheetId="11" hidden="1">{#N/A,#N/A,FALSE,"Project Cost Summary";#N/A,#N/A,FALSE,"Man Hour Summary"}</definedName>
    <definedName name="avigilia2" localSheetId="6" hidden="1">{#N/A,#N/A,FALSE,"Project Cost Summary";#N/A,#N/A,FALSE,"Man Hour Summary"}</definedName>
    <definedName name="avigilia2" localSheetId="7" hidden="1">{#N/A,#N/A,FALSE,"Project Cost Summary";#N/A,#N/A,FALSE,"Man Hour Summary"}</definedName>
    <definedName name="avigilia2" localSheetId="5" hidden="1">{#N/A,#N/A,FALSE,"Project Cost Summary";#N/A,#N/A,FALSE,"Man Hour Summary"}</definedName>
    <definedName name="avigilia2" localSheetId="10" hidden="1">{#N/A,#N/A,FALSE,"Project Cost Summary";#N/A,#N/A,FALSE,"Man Hour Summary"}</definedName>
    <definedName name="avigilia2" localSheetId="13" hidden="1">{#N/A,#N/A,FALSE,"Project Cost Summary";#N/A,#N/A,FALSE,"Man Hour Summary"}</definedName>
    <definedName name="avigilia2" localSheetId="12" hidden="1">{#N/A,#N/A,FALSE,"Project Cost Summary";#N/A,#N/A,FALSE,"Man Hour Summary"}</definedName>
    <definedName name="avigilia2" hidden="1">{#N/A,#N/A,FALSE,"Project Cost Summary";#N/A,#N/A,FALSE,"Man Hour Summary"}</definedName>
    <definedName name="avigilia3" localSheetId="22" hidden="1">{#N/A,#N/A,FALSE,"Project Cost Summary";#N/A,#N/A,FALSE,"Man Hour Summary"}</definedName>
    <definedName name="avigilia3" localSheetId="1" hidden="1">{#N/A,#N/A,FALSE,"Project Cost Summary";#N/A,#N/A,FALSE,"Man Hour Summary"}</definedName>
    <definedName name="avigilia3" localSheetId="2" hidden="1">{#N/A,#N/A,FALSE,"Project Cost Summary";#N/A,#N/A,FALSE,"Man Hour Summary"}</definedName>
    <definedName name="avigilia3" localSheetId="4" hidden="1">{#N/A,#N/A,FALSE,"Project Cost Summary";#N/A,#N/A,FALSE,"Man Hour Summary"}</definedName>
    <definedName name="avigilia3" localSheetId="23" hidden="1">{#N/A,#N/A,FALSE,"Project Cost Summary";#N/A,#N/A,FALSE,"Man Hour Summary"}</definedName>
    <definedName name="avigilia3" localSheetId="14" hidden="1">{#N/A,#N/A,FALSE,"Project Cost Summary";#N/A,#N/A,FALSE,"Man Hour Summary"}</definedName>
    <definedName name="avigilia3" localSheetId="9" hidden="1">{#N/A,#N/A,FALSE,"Project Cost Summary";#N/A,#N/A,FALSE,"Man Hour Summary"}</definedName>
    <definedName name="avigilia3" localSheetId="8" hidden="1">{#N/A,#N/A,FALSE,"Project Cost Summary";#N/A,#N/A,FALSE,"Man Hour Summary"}</definedName>
    <definedName name="avigilia3" localSheetId="3" hidden="1">{#N/A,#N/A,FALSE,"Project Cost Summary";#N/A,#N/A,FALSE,"Man Hour Summary"}</definedName>
    <definedName name="avigilia3" localSheetId="11" hidden="1">{#N/A,#N/A,FALSE,"Project Cost Summary";#N/A,#N/A,FALSE,"Man Hour Summary"}</definedName>
    <definedName name="avigilia3" localSheetId="6" hidden="1">{#N/A,#N/A,FALSE,"Project Cost Summary";#N/A,#N/A,FALSE,"Man Hour Summary"}</definedName>
    <definedName name="avigilia3" localSheetId="7" hidden="1">{#N/A,#N/A,FALSE,"Project Cost Summary";#N/A,#N/A,FALSE,"Man Hour Summary"}</definedName>
    <definedName name="avigilia3" localSheetId="5" hidden="1">{#N/A,#N/A,FALSE,"Project Cost Summary";#N/A,#N/A,FALSE,"Man Hour Summary"}</definedName>
    <definedName name="avigilia3" localSheetId="10" hidden="1">{#N/A,#N/A,FALSE,"Project Cost Summary";#N/A,#N/A,FALSE,"Man Hour Summary"}</definedName>
    <definedName name="avigilia3" localSheetId="13" hidden="1">{#N/A,#N/A,FALSE,"Project Cost Summary";#N/A,#N/A,FALSE,"Man Hour Summary"}</definedName>
    <definedName name="avigilia3" localSheetId="12" hidden="1">{#N/A,#N/A,FALSE,"Project Cost Summary";#N/A,#N/A,FALSE,"Man Hour Summary"}</definedName>
    <definedName name="avigilia3" hidden="1">{#N/A,#N/A,FALSE,"Project Cost Summary";#N/A,#N/A,FALSE,"Man Hour Summary"}</definedName>
    <definedName name="avigilia4" localSheetId="22" hidden="1">{#N/A,#N/A,FALSE,"Project Cost Summary";#N/A,#N/A,FALSE,"Man Hour Summary"}</definedName>
    <definedName name="avigilia4" localSheetId="1" hidden="1">{#N/A,#N/A,FALSE,"Project Cost Summary";#N/A,#N/A,FALSE,"Man Hour Summary"}</definedName>
    <definedName name="avigilia4" localSheetId="2" hidden="1">{#N/A,#N/A,FALSE,"Project Cost Summary";#N/A,#N/A,FALSE,"Man Hour Summary"}</definedName>
    <definedName name="avigilia4" localSheetId="4" hidden="1">{#N/A,#N/A,FALSE,"Project Cost Summary";#N/A,#N/A,FALSE,"Man Hour Summary"}</definedName>
    <definedName name="avigilia4" localSheetId="23" hidden="1">{#N/A,#N/A,FALSE,"Project Cost Summary";#N/A,#N/A,FALSE,"Man Hour Summary"}</definedName>
    <definedName name="avigilia4" localSheetId="14" hidden="1">{#N/A,#N/A,FALSE,"Project Cost Summary";#N/A,#N/A,FALSE,"Man Hour Summary"}</definedName>
    <definedName name="avigilia4" localSheetId="9" hidden="1">{#N/A,#N/A,FALSE,"Project Cost Summary";#N/A,#N/A,FALSE,"Man Hour Summary"}</definedName>
    <definedName name="avigilia4" localSheetId="8" hidden="1">{#N/A,#N/A,FALSE,"Project Cost Summary";#N/A,#N/A,FALSE,"Man Hour Summary"}</definedName>
    <definedName name="avigilia4" localSheetId="3" hidden="1">{#N/A,#N/A,FALSE,"Project Cost Summary";#N/A,#N/A,FALSE,"Man Hour Summary"}</definedName>
    <definedName name="avigilia4" localSheetId="11" hidden="1">{#N/A,#N/A,FALSE,"Project Cost Summary";#N/A,#N/A,FALSE,"Man Hour Summary"}</definedName>
    <definedName name="avigilia4" localSheetId="6" hidden="1">{#N/A,#N/A,FALSE,"Project Cost Summary";#N/A,#N/A,FALSE,"Man Hour Summary"}</definedName>
    <definedName name="avigilia4" localSheetId="7" hidden="1">{#N/A,#N/A,FALSE,"Project Cost Summary";#N/A,#N/A,FALSE,"Man Hour Summary"}</definedName>
    <definedName name="avigilia4" localSheetId="5" hidden="1">{#N/A,#N/A,FALSE,"Project Cost Summary";#N/A,#N/A,FALSE,"Man Hour Summary"}</definedName>
    <definedName name="avigilia4" localSheetId="10" hidden="1">{#N/A,#N/A,FALSE,"Project Cost Summary";#N/A,#N/A,FALSE,"Man Hour Summary"}</definedName>
    <definedName name="avigilia4" localSheetId="13" hidden="1">{#N/A,#N/A,FALSE,"Project Cost Summary";#N/A,#N/A,FALSE,"Man Hour Summary"}</definedName>
    <definedName name="avigilia4" localSheetId="12" hidden="1">{#N/A,#N/A,FALSE,"Project Cost Summary";#N/A,#N/A,FALSE,"Man Hour Summary"}</definedName>
    <definedName name="avigilia4" hidden="1">{#N/A,#N/A,FALSE,"Project Cost Summary";#N/A,#N/A,FALSE,"Man Hour Summary"}</definedName>
    <definedName name="avigilia5" localSheetId="22" hidden="1">{#N/A,#N/A,FALSE,"Project Cost Summary";#N/A,#N/A,FALSE,"Man Hour Summary"}</definedName>
    <definedName name="avigilia5" localSheetId="1" hidden="1">{#N/A,#N/A,FALSE,"Project Cost Summary";#N/A,#N/A,FALSE,"Man Hour Summary"}</definedName>
    <definedName name="avigilia5" localSheetId="2" hidden="1">{#N/A,#N/A,FALSE,"Project Cost Summary";#N/A,#N/A,FALSE,"Man Hour Summary"}</definedName>
    <definedName name="avigilia5" localSheetId="4" hidden="1">{#N/A,#N/A,FALSE,"Project Cost Summary";#N/A,#N/A,FALSE,"Man Hour Summary"}</definedName>
    <definedName name="avigilia5" localSheetId="23" hidden="1">{#N/A,#N/A,FALSE,"Project Cost Summary";#N/A,#N/A,FALSE,"Man Hour Summary"}</definedName>
    <definedName name="avigilia5" localSheetId="14" hidden="1">{#N/A,#N/A,FALSE,"Project Cost Summary";#N/A,#N/A,FALSE,"Man Hour Summary"}</definedName>
    <definedName name="avigilia5" localSheetId="9" hidden="1">{#N/A,#N/A,FALSE,"Project Cost Summary";#N/A,#N/A,FALSE,"Man Hour Summary"}</definedName>
    <definedName name="avigilia5" localSheetId="8" hidden="1">{#N/A,#N/A,FALSE,"Project Cost Summary";#N/A,#N/A,FALSE,"Man Hour Summary"}</definedName>
    <definedName name="avigilia5" localSheetId="3" hidden="1">{#N/A,#N/A,FALSE,"Project Cost Summary";#N/A,#N/A,FALSE,"Man Hour Summary"}</definedName>
    <definedName name="avigilia5" localSheetId="11" hidden="1">{#N/A,#N/A,FALSE,"Project Cost Summary";#N/A,#N/A,FALSE,"Man Hour Summary"}</definedName>
    <definedName name="avigilia5" localSheetId="6" hidden="1">{#N/A,#N/A,FALSE,"Project Cost Summary";#N/A,#N/A,FALSE,"Man Hour Summary"}</definedName>
    <definedName name="avigilia5" localSheetId="7" hidden="1">{#N/A,#N/A,FALSE,"Project Cost Summary";#N/A,#N/A,FALSE,"Man Hour Summary"}</definedName>
    <definedName name="avigilia5" localSheetId="5" hidden="1">{#N/A,#N/A,FALSE,"Project Cost Summary";#N/A,#N/A,FALSE,"Man Hour Summary"}</definedName>
    <definedName name="avigilia5" localSheetId="10" hidden="1">{#N/A,#N/A,FALSE,"Project Cost Summary";#N/A,#N/A,FALSE,"Man Hour Summary"}</definedName>
    <definedName name="avigilia5" localSheetId="13" hidden="1">{#N/A,#N/A,FALSE,"Project Cost Summary";#N/A,#N/A,FALSE,"Man Hour Summary"}</definedName>
    <definedName name="avigilia5" localSheetId="12" hidden="1">{#N/A,#N/A,FALSE,"Project Cost Summary";#N/A,#N/A,FALSE,"Man Hour Summary"}</definedName>
    <definedName name="avigilia5" hidden="1">{#N/A,#N/A,FALSE,"Project Cost Summary";#N/A,#N/A,FALSE,"Man Hour Summary"}</definedName>
    <definedName name="avigilia6" localSheetId="22" hidden="1">{#N/A,#N/A,FALSE,"Project Cost Summary";#N/A,#N/A,FALSE,"Man Hour Summary"}</definedName>
    <definedName name="avigilia6" localSheetId="1" hidden="1">{#N/A,#N/A,FALSE,"Project Cost Summary";#N/A,#N/A,FALSE,"Man Hour Summary"}</definedName>
    <definedName name="avigilia6" localSheetId="2" hidden="1">{#N/A,#N/A,FALSE,"Project Cost Summary";#N/A,#N/A,FALSE,"Man Hour Summary"}</definedName>
    <definedName name="avigilia6" localSheetId="4" hidden="1">{#N/A,#N/A,FALSE,"Project Cost Summary";#N/A,#N/A,FALSE,"Man Hour Summary"}</definedName>
    <definedName name="avigilia6" localSheetId="23" hidden="1">{#N/A,#N/A,FALSE,"Project Cost Summary";#N/A,#N/A,FALSE,"Man Hour Summary"}</definedName>
    <definedName name="avigilia6" localSheetId="14" hidden="1">{#N/A,#N/A,FALSE,"Project Cost Summary";#N/A,#N/A,FALSE,"Man Hour Summary"}</definedName>
    <definedName name="avigilia6" localSheetId="9" hidden="1">{#N/A,#N/A,FALSE,"Project Cost Summary";#N/A,#N/A,FALSE,"Man Hour Summary"}</definedName>
    <definedName name="avigilia6" localSheetId="8" hidden="1">{#N/A,#N/A,FALSE,"Project Cost Summary";#N/A,#N/A,FALSE,"Man Hour Summary"}</definedName>
    <definedName name="avigilia6" localSheetId="3" hidden="1">{#N/A,#N/A,FALSE,"Project Cost Summary";#N/A,#N/A,FALSE,"Man Hour Summary"}</definedName>
    <definedName name="avigilia6" localSheetId="11" hidden="1">{#N/A,#N/A,FALSE,"Project Cost Summary";#N/A,#N/A,FALSE,"Man Hour Summary"}</definedName>
    <definedName name="avigilia6" localSheetId="6" hidden="1">{#N/A,#N/A,FALSE,"Project Cost Summary";#N/A,#N/A,FALSE,"Man Hour Summary"}</definedName>
    <definedName name="avigilia6" localSheetId="7" hidden="1">{#N/A,#N/A,FALSE,"Project Cost Summary";#N/A,#N/A,FALSE,"Man Hour Summary"}</definedName>
    <definedName name="avigilia6" localSheetId="5" hidden="1">{#N/A,#N/A,FALSE,"Project Cost Summary";#N/A,#N/A,FALSE,"Man Hour Summary"}</definedName>
    <definedName name="avigilia6" localSheetId="10" hidden="1">{#N/A,#N/A,FALSE,"Project Cost Summary";#N/A,#N/A,FALSE,"Man Hour Summary"}</definedName>
    <definedName name="avigilia6" localSheetId="13" hidden="1">{#N/A,#N/A,FALSE,"Project Cost Summary";#N/A,#N/A,FALSE,"Man Hour Summary"}</definedName>
    <definedName name="avigilia6" localSheetId="12" hidden="1">{#N/A,#N/A,FALSE,"Project Cost Summary";#N/A,#N/A,FALSE,"Man Hour Summary"}</definedName>
    <definedName name="avigilia6" hidden="1">{#N/A,#N/A,FALSE,"Project Cost Summary";#N/A,#N/A,FALSE,"Man Hour Summary"}</definedName>
    <definedName name="avigilia7" localSheetId="22" hidden="1">{#N/A,#N/A,FALSE,"Project Cost Summary";#N/A,#N/A,FALSE,"Man Hour Summary"}</definedName>
    <definedName name="avigilia7" localSheetId="1" hidden="1">{#N/A,#N/A,FALSE,"Project Cost Summary";#N/A,#N/A,FALSE,"Man Hour Summary"}</definedName>
    <definedName name="avigilia7" localSheetId="2" hidden="1">{#N/A,#N/A,FALSE,"Project Cost Summary";#N/A,#N/A,FALSE,"Man Hour Summary"}</definedName>
    <definedName name="avigilia7" localSheetId="4" hidden="1">{#N/A,#N/A,FALSE,"Project Cost Summary";#N/A,#N/A,FALSE,"Man Hour Summary"}</definedName>
    <definedName name="avigilia7" localSheetId="23" hidden="1">{#N/A,#N/A,FALSE,"Project Cost Summary";#N/A,#N/A,FALSE,"Man Hour Summary"}</definedName>
    <definedName name="avigilia7" localSheetId="14" hidden="1">{#N/A,#N/A,FALSE,"Project Cost Summary";#N/A,#N/A,FALSE,"Man Hour Summary"}</definedName>
    <definedName name="avigilia7" localSheetId="9" hidden="1">{#N/A,#N/A,FALSE,"Project Cost Summary";#N/A,#N/A,FALSE,"Man Hour Summary"}</definedName>
    <definedName name="avigilia7" localSheetId="8" hidden="1">{#N/A,#N/A,FALSE,"Project Cost Summary";#N/A,#N/A,FALSE,"Man Hour Summary"}</definedName>
    <definedName name="avigilia7" localSheetId="3" hidden="1">{#N/A,#N/A,FALSE,"Project Cost Summary";#N/A,#N/A,FALSE,"Man Hour Summary"}</definedName>
    <definedName name="avigilia7" localSheetId="11" hidden="1">{#N/A,#N/A,FALSE,"Project Cost Summary";#N/A,#N/A,FALSE,"Man Hour Summary"}</definedName>
    <definedName name="avigilia7" localSheetId="6" hidden="1">{#N/A,#N/A,FALSE,"Project Cost Summary";#N/A,#N/A,FALSE,"Man Hour Summary"}</definedName>
    <definedName name="avigilia7" localSheetId="7" hidden="1">{#N/A,#N/A,FALSE,"Project Cost Summary";#N/A,#N/A,FALSE,"Man Hour Summary"}</definedName>
    <definedName name="avigilia7" localSheetId="5" hidden="1">{#N/A,#N/A,FALSE,"Project Cost Summary";#N/A,#N/A,FALSE,"Man Hour Summary"}</definedName>
    <definedName name="avigilia7" localSheetId="10" hidden="1">{#N/A,#N/A,FALSE,"Project Cost Summary";#N/A,#N/A,FALSE,"Man Hour Summary"}</definedName>
    <definedName name="avigilia7" localSheetId="13" hidden="1">{#N/A,#N/A,FALSE,"Project Cost Summary";#N/A,#N/A,FALSE,"Man Hour Summary"}</definedName>
    <definedName name="avigilia7" localSheetId="12" hidden="1">{#N/A,#N/A,FALSE,"Project Cost Summary";#N/A,#N/A,FALSE,"Man Hour Summary"}</definedName>
    <definedName name="avigilia7" hidden="1">{#N/A,#N/A,FALSE,"Project Cost Summary";#N/A,#N/A,FALSE,"Man Hour Summary"}</definedName>
    <definedName name="AVIGILIA8" localSheetId="22" hidden="1">{#N/A,#N/A,FALSE,"Project Cost Summary";#N/A,#N/A,FALSE,"Man Hour Summary"}</definedName>
    <definedName name="AVIGILIA8" localSheetId="1" hidden="1">{#N/A,#N/A,FALSE,"Project Cost Summary";#N/A,#N/A,FALSE,"Man Hour Summary"}</definedName>
    <definedName name="AVIGILIA8" localSheetId="2" hidden="1">{#N/A,#N/A,FALSE,"Project Cost Summary";#N/A,#N/A,FALSE,"Man Hour Summary"}</definedName>
    <definedName name="AVIGILIA8" localSheetId="4" hidden="1">{#N/A,#N/A,FALSE,"Project Cost Summary";#N/A,#N/A,FALSE,"Man Hour Summary"}</definedName>
    <definedName name="AVIGILIA8" localSheetId="23" hidden="1">{#N/A,#N/A,FALSE,"Project Cost Summary";#N/A,#N/A,FALSE,"Man Hour Summary"}</definedName>
    <definedName name="AVIGILIA8" localSheetId="14" hidden="1">{#N/A,#N/A,FALSE,"Project Cost Summary";#N/A,#N/A,FALSE,"Man Hour Summary"}</definedName>
    <definedName name="AVIGILIA8" localSheetId="9" hidden="1">{#N/A,#N/A,FALSE,"Project Cost Summary";#N/A,#N/A,FALSE,"Man Hour Summary"}</definedName>
    <definedName name="AVIGILIA8" localSheetId="8" hidden="1">{#N/A,#N/A,FALSE,"Project Cost Summary";#N/A,#N/A,FALSE,"Man Hour Summary"}</definedName>
    <definedName name="AVIGILIA8" localSheetId="3" hidden="1">{#N/A,#N/A,FALSE,"Project Cost Summary";#N/A,#N/A,FALSE,"Man Hour Summary"}</definedName>
    <definedName name="AVIGILIA8" localSheetId="11" hidden="1">{#N/A,#N/A,FALSE,"Project Cost Summary";#N/A,#N/A,FALSE,"Man Hour Summary"}</definedName>
    <definedName name="AVIGILIA8" localSheetId="6" hidden="1">{#N/A,#N/A,FALSE,"Project Cost Summary";#N/A,#N/A,FALSE,"Man Hour Summary"}</definedName>
    <definedName name="AVIGILIA8" localSheetId="7" hidden="1">{#N/A,#N/A,FALSE,"Project Cost Summary";#N/A,#N/A,FALSE,"Man Hour Summary"}</definedName>
    <definedName name="AVIGILIA8" localSheetId="5" hidden="1">{#N/A,#N/A,FALSE,"Project Cost Summary";#N/A,#N/A,FALSE,"Man Hour Summary"}</definedName>
    <definedName name="AVIGILIA8" localSheetId="10" hidden="1">{#N/A,#N/A,FALSE,"Project Cost Summary";#N/A,#N/A,FALSE,"Man Hour Summary"}</definedName>
    <definedName name="AVIGILIA8" localSheetId="13" hidden="1">{#N/A,#N/A,FALSE,"Project Cost Summary";#N/A,#N/A,FALSE,"Man Hour Summary"}</definedName>
    <definedName name="AVIGILIA8" localSheetId="12" hidden="1">{#N/A,#N/A,FALSE,"Project Cost Summary";#N/A,#N/A,FALSE,"Man Hour Summary"}</definedName>
    <definedName name="AVIGILIA8" hidden="1">{#N/A,#N/A,FALSE,"Project Cost Summary";#N/A,#N/A,FALSE,"Man Hour Summary"}</definedName>
    <definedName name="azerty" hidden="1">#REF!</definedName>
    <definedName name="B" localSheetId="15">[29]Breech_Duct!$B$66</definedName>
    <definedName name="b" localSheetId="1" hidden="1">{"'Sheet1'!$A$3:$I$11"}</definedName>
    <definedName name="b" localSheetId="2" hidden="1">{"'Sheet1'!$A$3:$I$11"}</definedName>
    <definedName name="b" localSheetId="4" hidden="1">{"'Sheet1'!$A$3:$I$11"}</definedName>
    <definedName name="b" localSheetId="23" hidden="1">{"'Sheet1'!$A$3:$I$11"}</definedName>
    <definedName name="b" localSheetId="14" hidden="1">{"'Sheet1'!$A$3:$I$11"}</definedName>
    <definedName name="b" localSheetId="9" hidden="1">{"'Sheet1'!$A$3:$I$11"}</definedName>
    <definedName name="b" localSheetId="8" hidden="1">{"'Sheet1'!$A$3:$I$11"}</definedName>
    <definedName name="b" localSheetId="3" hidden="1">{"'Sheet1'!$A$3:$I$11"}</definedName>
    <definedName name="b" localSheetId="11" hidden="1">{"'Sheet1'!$A$3:$I$11"}</definedName>
    <definedName name="b" localSheetId="6" hidden="1">{"'Sheet1'!$A$3:$I$11"}</definedName>
    <definedName name="b" localSheetId="7" hidden="1">{"'Sheet1'!$A$3:$I$11"}</definedName>
    <definedName name="b" localSheetId="5" hidden="1">{"'Sheet1'!$A$3:$I$11"}</definedName>
    <definedName name="b" localSheetId="10" hidden="1">{"'Sheet1'!$A$3:$I$11"}</definedName>
    <definedName name="b" localSheetId="13" hidden="1">{"'Sheet1'!$A$3:$I$11"}</definedName>
    <definedName name="b" localSheetId="12" hidden="1">{"'Sheet1'!$A$3:$I$11"}</definedName>
    <definedName name="B">#REF!</definedName>
    <definedName name="b0">#REF!</definedName>
    <definedName name="BaffleOrientation" localSheetId="15">'[41]Noise (3)'!$C$12</definedName>
    <definedName name="BaffleOrientation" localSheetId="1">'[41]Noise (3)'!$C$12</definedName>
    <definedName name="BaffleOrientation" localSheetId="2">'[41]Noise (3)'!$C$12</definedName>
    <definedName name="BaffleOrientation" localSheetId="4">'[41]Noise (3)'!$C$12</definedName>
    <definedName name="BaffleOrientation" localSheetId="23">'[41]Noise (3)'!$C$12</definedName>
    <definedName name="BaffleOrientation" localSheetId="14">'[41]Noise (3)'!$C$12</definedName>
    <definedName name="BaffleOrientation" localSheetId="9">'[41]Noise (3)'!$C$12</definedName>
    <definedName name="BaffleOrientation" localSheetId="8">'[41]Noise (3)'!$C$12</definedName>
    <definedName name="BaffleOrientation" localSheetId="3">'[41]Noise (3)'!$C$12</definedName>
    <definedName name="BaffleOrientation" localSheetId="11">'[41]Noise (3)'!$C$12</definedName>
    <definedName name="BaffleOrientation" localSheetId="6">'[41]Noise (3)'!$C$12</definedName>
    <definedName name="BaffleOrientation" localSheetId="7">'[41]Noise (3)'!$C$12</definedName>
    <definedName name="BaffleOrientation" localSheetId="5">'[41]Noise (3)'!$C$12</definedName>
    <definedName name="BaffleOrientation" localSheetId="10">'[41]Noise (3)'!$C$12</definedName>
    <definedName name="BaffleOrientation" localSheetId="13">'[41]Noise (3)'!$C$12</definedName>
    <definedName name="BaffleOrientation" localSheetId="12">'[41]Noise (3)'!$C$12</definedName>
    <definedName name="BaffleOrientation">#REF!</definedName>
    <definedName name="ball">#REF!</definedName>
    <definedName name="banQL" localSheetId="20" hidden="1">{"'Sheet1'!$L$16"}</definedName>
    <definedName name="banQL" localSheetId="22" hidden="1">{"'Sheet1'!$L$16"}</definedName>
    <definedName name="banQL" localSheetId="15" hidden="1">{"'Sheet1'!$L$16"}</definedName>
    <definedName name="banQL" localSheetId="1" hidden="1">{"'Sheet1'!$L$16"}</definedName>
    <definedName name="banQL" localSheetId="2" hidden="1">{"'Sheet1'!$L$16"}</definedName>
    <definedName name="banQL" localSheetId="21" hidden="1">{"'Sheet1'!$L$16"}</definedName>
    <definedName name="banQL" localSheetId="16" hidden="1">{"'Sheet1'!$L$16"}</definedName>
    <definedName name="banQL" localSheetId="4" hidden="1">{"'Sheet1'!$L$16"}</definedName>
    <definedName name="banQL" localSheetId="23" hidden="1">{"'Sheet1'!$L$16"}</definedName>
    <definedName name="banQL" localSheetId="14" hidden="1">{"'Sheet1'!$L$16"}</definedName>
    <definedName name="banQL" localSheetId="9" hidden="1">{"'Sheet1'!$L$16"}</definedName>
    <definedName name="banQL" localSheetId="8" hidden="1">{"'Sheet1'!$L$16"}</definedName>
    <definedName name="banQL" localSheetId="3" hidden="1">{"'Sheet1'!$L$16"}</definedName>
    <definedName name="banQL" localSheetId="11" hidden="1">{"'Sheet1'!$L$16"}</definedName>
    <definedName name="banQL" localSheetId="6" hidden="1">{"'Sheet1'!$L$16"}</definedName>
    <definedName name="banQL" localSheetId="7" hidden="1">{"'Sheet1'!$L$16"}</definedName>
    <definedName name="banQL" localSheetId="5" hidden="1">{"'Sheet1'!$L$16"}</definedName>
    <definedName name="banQL" localSheetId="17" hidden="1">{"'Sheet1'!$L$16"}</definedName>
    <definedName name="banQL" localSheetId="10" hidden="1">{"'Sheet1'!$L$16"}</definedName>
    <definedName name="banQL" localSheetId="13" hidden="1">{"'Sheet1'!$L$16"}</definedName>
    <definedName name="banQL" localSheetId="12" hidden="1">{"'Sheet1'!$L$16"}</definedName>
    <definedName name="banQL" hidden="1">{"'Sheet1'!$L$16"}</definedName>
    <definedName name="baogia2" hidden="1">#REF!</definedName>
    <definedName name="baogio" localSheetId="22" hidden="1">{#N/A,#N/A,FALSE,"CCTV"}</definedName>
    <definedName name="baogio" hidden="1">{#N/A,#N/A,FALSE,"CCTV"}</definedName>
    <definedName name="BAR_FC">#REF!</definedName>
    <definedName name="BAR_LC">#REF!</definedName>
    <definedName name="BAR_SUP">#REF!</definedName>
    <definedName name="barge" localSheetId="22" hidden="1">{#N/A,#N/A,FALSE,"Mhr_Sum"}</definedName>
    <definedName name="barge" hidden="1">{#N/A,#N/A,FALSE,"Mhr_Sum"}</definedName>
    <definedName name="BASE" localSheetId="22" hidden="1">{#N/A,#N/A,TRUE,"Basic";#N/A,#N/A,TRUE,"EXT-TABLE";#N/A,#N/A,TRUE,"STEEL";#N/A,#N/A,TRUE,"INT-Table";#N/A,#N/A,TRUE,"STEEL";#N/A,#N/A,TRUE,"Door"}</definedName>
    <definedName name="BASE" hidden="1">{#N/A,#N/A,TRUE,"Basic";#N/A,#N/A,TRUE,"EXT-TABLE";#N/A,#N/A,TRUE,"STEEL";#N/A,#N/A,TRUE,"INT-Table";#N/A,#N/A,TRUE,"STEEL";#N/A,#N/A,TRUE,"Door"}</definedName>
    <definedName name="BASE_1" localSheetId="22" hidden="1">{#N/A,#N/A,TRUE,"Basic";#N/A,#N/A,TRUE,"EXT-TABLE";#N/A,#N/A,TRUE,"STEEL";#N/A,#N/A,TRUE,"INT-Table";#N/A,#N/A,TRUE,"STEEL";#N/A,#N/A,TRUE,"Door"}</definedName>
    <definedName name="BASE_1" hidden="1">{#N/A,#N/A,TRUE,"Basic";#N/A,#N/A,TRUE,"EXT-TABLE";#N/A,#N/A,TRUE,"STEEL";#N/A,#N/A,TRUE,"INT-Table";#N/A,#N/A,TRUE,"STEEL";#N/A,#N/A,TRUE,"Door"}</definedName>
    <definedName name="BASE_1_1" localSheetId="22" hidden="1">{#N/A,#N/A,TRUE,"Basic";#N/A,#N/A,TRUE,"EXT-TABLE";#N/A,#N/A,TRUE,"STEEL";#N/A,#N/A,TRUE,"INT-Table";#N/A,#N/A,TRUE,"STEEL";#N/A,#N/A,TRUE,"Door"}</definedName>
    <definedName name="BASE_1_1" hidden="1">{#N/A,#N/A,TRUE,"Basic";#N/A,#N/A,TRUE,"EXT-TABLE";#N/A,#N/A,TRUE,"STEEL";#N/A,#N/A,TRUE,"INT-Table";#N/A,#N/A,TRUE,"STEEL";#N/A,#N/A,TRUE,"Door"}</definedName>
    <definedName name="BASE_1_2" localSheetId="22" hidden="1">{#N/A,#N/A,TRUE,"Basic";#N/A,#N/A,TRUE,"EXT-TABLE";#N/A,#N/A,TRUE,"STEEL";#N/A,#N/A,TRUE,"INT-Table";#N/A,#N/A,TRUE,"STEEL";#N/A,#N/A,TRUE,"Door"}</definedName>
    <definedName name="BASE_1_2" hidden="1">{#N/A,#N/A,TRUE,"Basic";#N/A,#N/A,TRUE,"EXT-TABLE";#N/A,#N/A,TRUE,"STEEL";#N/A,#N/A,TRUE,"INT-Table";#N/A,#N/A,TRUE,"STEEL";#N/A,#N/A,TRUE,"Door"}</definedName>
    <definedName name="BASE_2" localSheetId="22" hidden="1">{#N/A,#N/A,TRUE,"Basic";#N/A,#N/A,TRUE,"EXT-TABLE";#N/A,#N/A,TRUE,"STEEL";#N/A,#N/A,TRUE,"INT-Table";#N/A,#N/A,TRUE,"STEEL";#N/A,#N/A,TRUE,"Door"}</definedName>
    <definedName name="BASE_2" hidden="1">{#N/A,#N/A,TRUE,"Basic";#N/A,#N/A,TRUE,"EXT-TABLE";#N/A,#N/A,TRUE,"STEEL";#N/A,#N/A,TRUE,"INT-Table";#N/A,#N/A,TRUE,"STEEL";#N/A,#N/A,TRUE,"Door"}</definedName>
    <definedName name="BASE_2_1" localSheetId="22" hidden="1">{#N/A,#N/A,TRUE,"Basic";#N/A,#N/A,TRUE,"EXT-TABLE";#N/A,#N/A,TRUE,"STEEL";#N/A,#N/A,TRUE,"INT-Table";#N/A,#N/A,TRUE,"STEEL";#N/A,#N/A,TRUE,"Door"}</definedName>
    <definedName name="BASE_2_1" hidden="1">{#N/A,#N/A,TRUE,"Basic";#N/A,#N/A,TRUE,"EXT-TABLE";#N/A,#N/A,TRUE,"STEEL";#N/A,#N/A,TRUE,"INT-Table";#N/A,#N/A,TRUE,"STEEL";#N/A,#N/A,TRUE,"Door"}</definedName>
    <definedName name="BASE_2_2" localSheetId="22" hidden="1">{#N/A,#N/A,TRUE,"Basic";#N/A,#N/A,TRUE,"EXT-TABLE";#N/A,#N/A,TRUE,"STEEL";#N/A,#N/A,TRUE,"INT-Table";#N/A,#N/A,TRUE,"STEEL";#N/A,#N/A,TRUE,"Door"}</definedName>
    <definedName name="BASE_2_2" hidden="1">{#N/A,#N/A,TRUE,"Basic";#N/A,#N/A,TRUE,"EXT-TABLE";#N/A,#N/A,TRUE,"STEEL";#N/A,#N/A,TRUE,"INT-Table";#N/A,#N/A,TRUE,"STEEL";#N/A,#N/A,TRUE,"Door"}</definedName>
    <definedName name="BASE_3" localSheetId="22" hidden="1">{#N/A,#N/A,TRUE,"Basic";#N/A,#N/A,TRUE,"EXT-TABLE";#N/A,#N/A,TRUE,"STEEL";#N/A,#N/A,TRUE,"INT-Table";#N/A,#N/A,TRUE,"STEEL";#N/A,#N/A,TRUE,"Door"}</definedName>
    <definedName name="BASE_3" hidden="1">{#N/A,#N/A,TRUE,"Basic";#N/A,#N/A,TRUE,"EXT-TABLE";#N/A,#N/A,TRUE,"STEEL";#N/A,#N/A,TRUE,"INT-Table";#N/A,#N/A,TRUE,"STEEL";#N/A,#N/A,TRUE,"Door"}</definedName>
    <definedName name="BASE_3_1" localSheetId="22" hidden="1">{#N/A,#N/A,TRUE,"Basic";#N/A,#N/A,TRUE,"EXT-TABLE";#N/A,#N/A,TRUE,"STEEL";#N/A,#N/A,TRUE,"INT-Table";#N/A,#N/A,TRUE,"STEEL";#N/A,#N/A,TRUE,"Door"}</definedName>
    <definedName name="BASE_3_1" hidden="1">{#N/A,#N/A,TRUE,"Basic";#N/A,#N/A,TRUE,"EXT-TABLE";#N/A,#N/A,TRUE,"STEEL";#N/A,#N/A,TRUE,"INT-Table";#N/A,#N/A,TRUE,"STEEL";#N/A,#N/A,TRUE,"Door"}</definedName>
    <definedName name="BASE_3_2" localSheetId="22" hidden="1">{#N/A,#N/A,TRUE,"Basic";#N/A,#N/A,TRUE,"EXT-TABLE";#N/A,#N/A,TRUE,"STEEL";#N/A,#N/A,TRUE,"INT-Table";#N/A,#N/A,TRUE,"STEEL";#N/A,#N/A,TRUE,"Door"}</definedName>
    <definedName name="BASE_3_2" hidden="1">{#N/A,#N/A,TRUE,"Basic";#N/A,#N/A,TRUE,"EXT-TABLE";#N/A,#N/A,TRUE,"STEEL";#N/A,#N/A,TRUE,"INT-Table";#N/A,#N/A,TRUE,"STEEL";#N/A,#N/A,TRUE,"Door"}</definedName>
    <definedName name="BASE_4" localSheetId="22" hidden="1">{#N/A,#N/A,TRUE,"Basic";#N/A,#N/A,TRUE,"EXT-TABLE";#N/A,#N/A,TRUE,"STEEL";#N/A,#N/A,TRUE,"INT-Table";#N/A,#N/A,TRUE,"STEEL";#N/A,#N/A,TRUE,"Door"}</definedName>
    <definedName name="BASE_4" hidden="1">{#N/A,#N/A,TRUE,"Basic";#N/A,#N/A,TRUE,"EXT-TABLE";#N/A,#N/A,TRUE,"STEEL";#N/A,#N/A,TRUE,"INT-Table";#N/A,#N/A,TRUE,"STEEL";#N/A,#N/A,TRUE,"Door"}</definedName>
    <definedName name="BASE_4_1" localSheetId="22" hidden="1">{#N/A,#N/A,TRUE,"Basic";#N/A,#N/A,TRUE,"EXT-TABLE";#N/A,#N/A,TRUE,"STEEL";#N/A,#N/A,TRUE,"INT-Table";#N/A,#N/A,TRUE,"STEEL";#N/A,#N/A,TRUE,"Door"}</definedName>
    <definedName name="BASE_4_1" hidden="1">{#N/A,#N/A,TRUE,"Basic";#N/A,#N/A,TRUE,"EXT-TABLE";#N/A,#N/A,TRUE,"STEEL";#N/A,#N/A,TRUE,"INT-Table";#N/A,#N/A,TRUE,"STEEL";#N/A,#N/A,TRUE,"Door"}</definedName>
    <definedName name="BASE_4_2" localSheetId="22" hidden="1">{#N/A,#N/A,TRUE,"Basic";#N/A,#N/A,TRUE,"EXT-TABLE";#N/A,#N/A,TRUE,"STEEL";#N/A,#N/A,TRUE,"INT-Table";#N/A,#N/A,TRUE,"STEEL";#N/A,#N/A,TRUE,"Door"}</definedName>
    <definedName name="BASE_4_2" hidden="1">{#N/A,#N/A,TRUE,"Basic";#N/A,#N/A,TRUE,"EXT-TABLE";#N/A,#N/A,TRUE,"STEEL";#N/A,#N/A,TRUE,"INT-Table";#N/A,#N/A,TRUE,"STEEL";#N/A,#N/A,TRUE,"Door"}</definedName>
    <definedName name="BASE_5" localSheetId="22" hidden="1">{#N/A,#N/A,TRUE,"Basic";#N/A,#N/A,TRUE,"EXT-TABLE";#N/A,#N/A,TRUE,"STEEL";#N/A,#N/A,TRUE,"INT-Table";#N/A,#N/A,TRUE,"STEEL";#N/A,#N/A,TRUE,"Door"}</definedName>
    <definedName name="BASE_5" hidden="1">{#N/A,#N/A,TRUE,"Basic";#N/A,#N/A,TRUE,"EXT-TABLE";#N/A,#N/A,TRUE,"STEEL";#N/A,#N/A,TRUE,"INT-Table";#N/A,#N/A,TRUE,"STEEL";#N/A,#N/A,TRUE,"Door"}</definedName>
    <definedName name="BASE_5_1" localSheetId="22" hidden="1">{#N/A,#N/A,TRUE,"Basic";#N/A,#N/A,TRUE,"EXT-TABLE";#N/A,#N/A,TRUE,"STEEL";#N/A,#N/A,TRUE,"INT-Table";#N/A,#N/A,TRUE,"STEEL";#N/A,#N/A,TRUE,"Door"}</definedName>
    <definedName name="BASE_5_1" hidden="1">{#N/A,#N/A,TRUE,"Basic";#N/A,#N/A,TRUE,"EXT-TABLE";#N/A,#N/A,TRUE,"STEEL";#N/A,#N/A,TRUE,"INT-Table";#N/A,#N/A,TRUE,"STEEL";#N/A,#N/A,TRUE,"Door"}</definedName>
    <definedName name="BASE_5_2" localSheetId="22" hidden="1">{#N/A,#N/A,TRUE,"Basic";#N/A,#N/A,TRUE,"EXT-TABLE";#N/A,#N/A,TRUE,"STEEL";#N/A,#N/A,TRUE,"INT-Table";#N/A,#N/A,TRUE,"STEEL";#N/A,#N/A,TRUE,"Door"}</definedName>
    <definedName name="BASE_5_2" hidden="1">{#N/A,#N/A,TRUE,"Basic";#N/A,#N/A,TRUE,"EXT-TABLE";#N/A,#N/A,TRUE,"STEEL";#N/A,#N/A,TRUE,"INT-Table";#N/A,#N/A,TRUE,"STEEL";#N/A,#N/A,TRUE,"Door"}</definedName>
    <definedName name="Base_Total_Matl">[42]BQ!#REF!</definedName>
    <definedName name="baseplate_ht">#REF!</definedName>
    <definedName name="baseplate_len">#REF!</definedName>
    <definedName name="baseplate_wid">#REF!</definedName>
    <definedName name="baseplate_wid_add">#REF!</definedName>
    <definedName name="basin" localSheetId="22" hidden="1">{"'장비'!$A$3:$M$12"}</definedName>
    <definedName name="basin" hidden="1">{"'장비'!$A$3:$M$12"}</definedName>
    <definedName name="BB" localSheetId="15" hidden="1">[12]Spread!#REF!</definedName>
    <definedName name="bb" localSheetId="1" hidden="1">{"'Sheet1'!$A$3:$I$11"}</definedName>
    <definedName name="bb" localSheetId="2" hidden="1">{"'Sheet1'!$A$3:$I$11"}</definedName>
    <definedName name="bb" localSheetId="4" hidden="1">{"'Sheet1'!$A$3:$I$11"}</definedName>
    <definedName name="bb" localSheetId="23" hidden="1">{"'Sheet1'!$A$3:$I$11"}</definedName>
    <definedName name="bb" localSheetId="14" hidden="1">{"'Sheet1'!$A$3:$I$11"}</definedName>
    <definedName name="bb" localSheetId="9" hidden="1">{"'Sheet1'!$A$3:$I$11"}</definedName>
    <definedName name="bb" localSheetId="8" hidden="1">{"'Sheet1'!$A$3:$I$11"}</definedName>
    <definedName name="bb" localSheetId="3" hidden="1">{"'Sheet1'!$A$3:$I$11"}</definedName>
    <definedName name="bb" localSheetId="11" hidden="1">{"'Sheet1'!$A$3:$I$11"}</definedName>
    <definedName name="bb" localSheetId="6" hidden="1">{"'Sheet1'!$A$3:$I$11"}</definedName>
    <definedName name="bb" localSheetId="7" hidden="1">{"'Sheet1'!$A$3:$I$11"}</definedName>
    <definedName name="bb" localSheetId="5" hidden="1">{"'Sheet1'!$A$3:$I$11"}</definedName>
    <definedName name="bb" localSheetId="10" hidden="1">{"'Sheet1'!$A$3:$I$11"}</definedName>
    <definedName name="bb" localSheetId="13" hidden="1">{"'Sheet1'!$A$3:$I$11"}</definedName>
    <definedName name="bb" localSheetId="12" hidden="1">{"'Sheet1'!$A$3:$I$11"}</definedName>
    <definedName name="BB" hidden="1">#REF!</definedName>
    <definedName name="BBB"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b" localSheetId="15">#REF!</definedName>
    <definedName name="bbb" localSheetId="1">#REF!</definedName>
    <definedName name="bbb" localSheetId="2">#REF!</definedName>
    <definedName name="bbb" localSheetId="4">#REF!</definedName>
    <definedName name="bbb" localSheetId="23">#REF!</definedName>
    <definedName name="bbb" localSheetId="14">#REF!</definedName>
    <definedName name="bbb" localSheetId="9">#REF!</definedName>
    <definedName name="bbb" localSheetId="8">#REF!</definedName>
    <definedName name="bbb" localSheetId="3">#REF!</definedName>
    <definedName name="bbb" localSheetId="11">#REF!</definedName>
    <definedName name="bbb" localSheetId="6">#REF!</definedName>
    <definedName name="bbb" localSheetId="7">#REF!</definedName>
    <definedName name="bbb" localSheetId="5">#REF!</definedName>
    <definedName name="bbb" localSheetId="10">#REF!</definedName>
    <definedName name="bbb" localSheetId="13">#REF!</definedName>
    <definedName name="bbb" localSheetId="12">#REF!</definedName>
    <definedName name="BB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bb" hidden="1">{"'Sheet1'!$A$3:$I$11"}</definedName>
    <definedName name="BBBBBBB" hidden="1">#REF!</definedName>
    <definedName name="bcd" localSheetId="22" hidden="1">{#N/A,#N/A,TRUE,"Basic";#N/A,#N/A,TRUE,"EXT-TABLE";#N/A,#N/A,TRUE,"STEEL";#N/A,#N/A,TRUE,"INT-Table";#N/A,#N/A,TRUE,"STEEL";#N/A,#N/A,TRUE,"Door"}</definedName>
    <definedName name="bcd" hidden="1">{#N/A,#N/A,TRUE,"Basic";#N/A,#N/A,TRUE,"EXT-TABLE";#N/A,#N/A,TRUE,"STEEL";#N/A,#N/A,TRUE,"INT-Table";#N/A,#N/A,TRUE,"STEEL";#N/A,#N/A,TRUE,"Door"}</definedName>
    <definedName name="bcd_1" localSheetId="22" hidden="1">{#N/A,#N/A,TRUE,"Basic";#N/A,#N/A,TRUE,"EXT-TABLE";#N/A,#N/A,TRUE,"STEEL";#N/A,#N/A,TRUE,"INT-Table";#N/A,#N/A,TRUE,"STEEL";#N/A,#N/A,TRUE,"Door"}</definedName>
    <definedName name="bcd_1" hidden="1">{#N/A,#N/A,TRUE,"Basic";#N/A,#N/A,TRUE,"EXT-TABLE";#N/A,#N/A,TRUE,"STEEL";#N/A,#N/A,TRUE,"INT-Table";#N/A,#N/A,TRUE,"STEEL";#N/A,#N/A,TRUE,"Door"}</definedName>
    <definedName name="bcd_1_1" localSheetId="22" hidden="1">{#N/A,#N/A,TRUE,"Basic";#N/A,#N/A,TRUE,"EXT-TABLE";#N/A,#N/A,TRUE,"STEEL";#N/A,#N/A,TRUE,"INT-Table";#N/A,#N/A,TRUE,"STEEL";#N/A,#N/A,TRUE,"Door"}</definedName>
    <definedName name="bcd_1_1" hidden="1">{#N/A,#N/A,TRUE,"Basic";#N/A,#N/A,TRUE,"EXT-TABLE";#N/A,#N/A,TRUE,"STEEL";#N/A,#N/A,TRUE,"INT-Table";#N/A,#N/A,TRUE,"STEEL";#N/A,#N/A,TRUE,"Door"}</definedName>
    <definedName name="bcd_1_2" localSheetId="22" hidden="1">{#N/A,#N/A,TRUE,"Basic";#N/A,#N/A,TRUE,"EXT-TABLE";#N/A,#N/A,TRUE,"STEEL";#N/A,#N/A,TRUE,"INT-Table";#N/A,#N/A,TRUE,"STEEL";#N/A,#N/A,TRUE,"Door"}</definedName>
    <definedName name="bcd_1_2" hidden="1">{#N/A,#N/A,TRUE,"Basic";#N/A,#N/A,TRUE,"EXT-TABLE";#N/A,#N/A,TRUE,"STEEL";#N/A,#N/A,TRUE,"INT-Table";#N/A,#N/A,TRUE,"STEEL";#N/A,#N/A,TRUE,"Door"}</definedName>
    <definedName name="bcd_2" localSheetId="22" hidden="1">{#N/A,#N/A,TRUE,"Basic";#N/A,#N/A,TRUE,"EXT-TABLE";#N/A,#N/A,TRUE,"STEEL";#N/A,#N/A,TRUE,"INT-Table";#N/A,#N/A,TRUE,"STEEL";#N/A,#N/A,TRUE,"Door"}</definedName>
    <definedName name="bcd_2" hidden="1">{#N/A,#N/A,TRUE,"Basic";#N/A,#N/A,TRUE,"EXT-TABLE";#N/A,#N/A,TRUE,"STEEL";#N/A,#N/A,TRUE,"INT-Table";#N/A,#N/A,TRUE,"STEEL";#N/A,#N/A,TRUE,"Door"}</definedName>
    <definedName name="bcd_2_1" localSheetId="22" hidden="1">{#N/A,#N/A,TRUE,"Basic";#N/A,#N/A,TRUE,"EXT-TABLE";#N/A,#N/A,TRUE,"STEEL";#N/A,#N/A,TRUE,"INT-Table";#N/A,#N/A,TRUE,"STEEL";#N/A,#N/A,TRUE,"Door"}</definedName>
    <definedName name="bcd_2_1" hidden="1">{#N/A,#N/A,TRUE,"Basic";#N/A,#N/A,TRUE,"EXT-TABLE";#N/A,#N/A,TRUE,"STEEL";#N/A,#N/A,TRUE,"INT-Table";#N/A,#N/A,TRUE,"STEEL";#N/A,#N/A,TRUE,"Door"}</definedName>
    <definedName name="bcd_2_2" localSheetId="22" hidden="1">{#N/A,#N/A,TRUE,"Basic";#N/A,#N/A,TRUE,"EXT-TABLE";#N/A,#N/A,TRUE,"STEEL";#N/A,#N/A,TRUE,"INT-Table";#N/A,#N/A,TRUE,"STEEL";#N/A,#N/A,TRUE,"Door"}</definedName>
    <definedName name="bcd_2_2" hidden="1">{#N/A,#N/A,TRUE,"Basic";#N/A,#N/A,TRUE,"EXT-TABLE";#N/A,#N/A,TRUE,"STEEL";#N/A,#N/A,TRUE,"INT-Table";#N/A,#N/A,TRUE,"STEEL";#N/A,#N/A,TRUE,"Door"}</definedName>
    <definedName name="bcd_3" localSheetId="22" hidden="1">{#N/A,#N/A,TRUE,"Basic";#N/A,#N/A,TRUE,"EXT-TABLE";#N/A,#N/A,TRUE,"STEEL";#N/A,#N/A,TRUE,"INT-Table";#N/A,#N/A,TRUE,"STEEL";#N/A,#N/A,TRUE,"Door"}</definedName>
    <definedName name="bcd_3" hidden="1">{#N/A,#N/A,TRUE,"Basic";#N/A,#N/A,TRUE,"EXT-TABLE";#N/A,#N/A,TRUE,"STEEL";#N/A,#N/A,TRUE,"INT-Table";#N/A,#N/A,TRUE,"STEEL";#N/A,#N/A,TRUE,"Door"}</definedName>
    <definedName name="bcd_3_1" localSheetId="22" hidden="1">{#N/A,#N/A,TRUE,"Basic";#N/A,#N/A,TRUE,"EXT-TABLE";#N/A,#N/A,TRUE,"STEEL";#N/A,#N/A,TRUE,"INT-Table";#N/A,#N/A,TRUE,"STEEL";#N/A,#N/A,TRUE,"Door"}</definedName>
    <definedName name="bcd_3_1" hidden="1">{#N/A,#N/A,TRUE,"Basic";#N/A,#N/A,TRUE,"EXT-TABLE";#N/A,#N/A,TRUE,"STEEL";#N/A,#N/A,TRUE,"INT-Table";#N/A,#N/A,TRUE,"STEEL";#N/A,#N/A,TRUE,"Door"}</definedName>
    <definedName name="bcd_3_2" localSheetId="22" hidden="1">{#N/A,#N/A,TRUE,"Basic";#N/A,#N/A,TRUE,"EXT-TABLE";#N/A,#N/A,TRUE,"STEEL";#N/A,#N/A,TRUE,"INT-Table";#N/A,#N/A,TRUE,"STEEL";#N/A,#N/A,TRUE,"Door"}</definedName>
    <definedName name="bcd_3_2" hidden="1">{#N/A,#N/A,TRUE,"Basic";#N/A,#N/A,TRUE,"EXT-TABLE";#N/A,#N/A,TRUE,"STEEL";#N/A,#N/A,TRUE,"INT-Table";#N/A,#N/A,TRUE,"STEEL";#N/A,#N/A,TRUE,"Door"}</definedName>
    <definedName name="bcd_4" localSheetId="22" hidden="1">{#N/A,#N/A,TRUE,"Basic";#N/A,#N/A,TRUE,"EXT-TABLE";#N/A,#N/A,TRUE,"STEEL";#N/A,#N/A,TRUE,"INT-Table";#N/A,#N/A,TRUE,"STEEL";#N/A,#N/A,TRUE,"Door"}</definedName>
    <definedName name="bcd_4" hidden="1">{#N/A,#N/A,TRUE,"Basic";#N/A,#N/A,TRUE,"EXT-TABLE";#N/A,#N/A,TRUE,"STEEL";#N/A,#N/A,TRUE,"INT-Table";#N/A,#N/A,TRUE,"STEEL";#N/A,#N/A,TRUE,"Door"}</definedName>
    <definedName name="bcd_4_1" localSheetId="22" hidden="1">{#N/A,#N/A,TRUE,"Basic";#N/A,#N/A,TRUE,"EXT-TABLE";#N/A,#N/A,TRUE,"STEEL";#N/A,#N/A,TRUE,"INT-Table";#N/A,#N/A,TRUE,"STEEL";#N/A,#N/A,TRUE,"Door"}</definedName>
    <definedName name="bcd_4_1" hidden="1">{#N/A,#N/A,TRUE,"Basic";#N/A,#N/A,TRUE,"EXT-TABLE";#N/A,#N/A,TRUE,"STEEL";#N/A,#N/A,TRUE,"INT-Table";#N/A,#N/A,TRUE,"STEEL";#N/A,#N/A,TRUE,"Door"}</definedName>
    <definedName name="bcd_4_2" localSheetId="22" hidden="1">{#N/A,#N/A,TRUE,"Basic";#N/A,#N/A,TRUE,"EXT-TABLE";#N/A,#N/A,TRUE,"STEEL";#N/A,#N/A,TRUE,"INT-Table";#N/A,#N/A,TRUE,"STEEL";#N/A,#N/A,TRUE,"Door"}</definedName>
    <definedName name="bcd_4_2" hidden="1">{#N/A,#N/A,TRUE,"Basic";#N/A,#N/A,TRUE,"EXT-TABLE";#N/A,#N/A,TRUE,"STEEL";#N/A,#N/A,TRUE,"INT-Table";#N/A,#N/A,TRUE,"STEEL";#N/A,#N/A,TRUE,"Door"}</definedName>
    <definedName name="bcd_5" localSheetId="22" hidden="1">{#N/A,#N/A,TRUE,"Basic";#N/A,#N/A,TRUE,"EXT-TABLE";#N/A,#N/A,TRUE,"STEEL";#N/A,#N/A,TRUE,"INT-Table";#N/A,#N/A,TRUE,"STEEL";#N/A,#N/A,TRUE,"Door"}</definedName>
    <definedName name="bcd_5" hidden="1">{#N/A,#N/A,TRUE,"Basic";#N/A,#N/A,TRUE,"EXT-TABLE";#N/A,#N/A,TRUE,"STEEL";#N/A,#N/A,TRUE,"INT-Table";#N/A,#N/A,TRUE,"STEEL";#N/A,#N/A,TRUE,"Door"}</definedName>
    <definedName name="bcd_5_1" localSheetId="22" hidden="1">{#N/A,#N/A,TRUE,"Basic";#N/A,#N/A,TRUE,"EXT-TABLE";#N/A,#N/A,TRUE,"STEEL";#N/A,#N/A,TRUE,"INT-Table";#N/A,#N/A,TRUE,"STEEL";#N/A,#N/A,TRUE,"Door"}</definedName>
    <definedName name="bcd_5_1" hidden="1">{#N/A,#N/A,TRUE,"Basic";#N/A,#N/A,TRUE,"EXT-TABLE";#N/A,#N/A,TRUE,"STEEL";#N/A,#N/A,TRUE,"INT-Table";#N/A,#N/A,TRUE,"STEEL";#N/A,#N/A,TRUE,"Door"}</definedName>
    <definedName name="bcd_5_2" localSheetId="22" hidden="1">{#N/A,#N/A,TRUE,"Basic";#N/A,#N/A,TRUE,"EXT-TABLE";#N/A,#N/A,TRUE,"STEEL";#N/A,#N/A,TRUE,"INT-Table";#N/A,#N/A,TRUE,"STEEL";#N/A,#N/A,TRUE,"Door"}</definedName>
    <definedName name="bcd_5_2" hidden="1">{#N/A,#N/A,TRUE,"Basic";#N/A,#N/A,TRUE,"EXT-TABLE";#N/A,#N/A,TRUE,"STEEL";#N/A,#N/A,TRUE,"INT-Table";#N/A,#N/A,TRUE,"STEEL";#N/A,#N/A,TRUE,"Door"}</definedName>
    <definedName name="BCHC1" localSheetId="22" hidden="1">{"'Sheet1'!$L$16"}</definedName>
    <definedName name="BCHC1" localSheetId="15" hidden="1">{"'Sheet1'!$L$16"}</definedName>
    <definedName name="BCHC1" localSheetId="1" hidden="1">{"'Sheet1'!$L$16"}</definedName>
    <definedName name="BCHC1" localSheetId="2" hidden="1">{"'Sheet1'!$L$16"}</definedName>
    <definedName name="BCHC1" localSheetId="16" hidden="1">{"'Sheet1'!$L$16"}</definedName>
    <definedName name="BCHC1" localSheetId="4" hidden="1">{"'Sheet1'!$L$16"}</definedName>
    <definedName name="BCHC1" localSheetId="23" hidden="1">{"'Sheet1'!$L$16"}</definedName>
    <definedName name="BCHC1" localSheetId="14" hidden="1">{"'Sheet1'!$L$16"}</definedName>
    <definedName name="BCHC1" localSheetId="9" hidden="1">{"'Sheet1'!$L$16"}</definedName>
    <definedName name="BCHC1" localSheetId="8" hidden="1">{"'Sheet1'!$L$16"}</definedName>
    <definedName name="BCHC1" localSheetId="3" hidden="1">{"'Sheet1'!$L$16"}</definedName>
    <definedName name="BCHC1" localSheetId="11" hidden="1">{"'Sheet1'!$L$16"}</definedName>
    <definedName name="BCHC1" localSheetId="6" hidden="1">{"'Sheet1'!$L$16"}</definedName>
    <definedName name="BCHC1" localSheetId="7" hidden="1">{"'Sheet1'!$L$16"}</definedName>
    <definedName name="BCHC1" localSheetId="5" hidden="1">{"'Sheet1'!$L$16"}</definedName>
    <definedName name="BCHC1" localSheetId="17" hidden="1">{"'Sheet1'!$L$16"}</definedName>
    <definedName name="BCHC1" localSheetId="10" hidden="1">{"'Sheet1'!$L$16"}</definedName>
    <definedName name="BCHC1" localSheetId="13" hidden="1">{"'Sheet1'!$L$16"}</definedName>
    <definedName name="BCHC1" localSheetId="12" hidden="1">{"'Sheet1'!$L$16"}</definedName>
    <definedName name="BCHC1" hidden="1">{"'Sheet1'!$L$16"}</definedName>
    <definedName name="beam">1.15</definedName>
    <definedName name="BELL" localSheetId="22" hidden="1">{#N/A,#N/A,TRUE,"Basic";#N/A,#N/A,TRUE,"EXT-TABLE";#N/A,#N/A,TRUE,"STEEL";#N/A,#N/A,TRUE,"INT-Table";#N/A,#N/A,TRUE,"STEEL";#N/A,#N/A,TRUE,"Door"}</definedName>
    <definedName name="BELL" hidden="1">{#N/A,#N/A,TRUE,"Basic";#N/A,#N/A,TRUE,"EXT-TABLE";#N/A,#N/A,TRUE,"STEEL";#N/A,#N/A,TRUE,"INT-Table";#N/A,#N/A,TRUE,"STEEL";#N/A,#N/A,TRUE,"Door"}</definedName>
    <definedName name="BELL_1" localSheetId="22" hidden="1">{#N/A,#N/A,TRUE,"Basic";#N/A,#N/A,TRUE,"EXT-TABLE";#N/A,#N/A,TRUE,"STEEL";#N/A,#N/A,TRUE,"INT-Table";#N/A,#N/A,TRUE,"STEEL";#N/A,#N/A,TRUE,"Door"}</definedName>
    <definedName name="BELL_1" hidden="1">{#N/A,#N/A,TRUE,"Basic";#N/A,#N/A,TRUE,"EXT-TABLE";#N/A,#N/A,TRUE,"STEEL";#N/A,#N/A,TRUE,"INT-Table";#N/A,#N/A,TRUE,"STEEL";#N/A,#N/A,TRUE,"Door"}</definedName>
    <definedName name="BELL_1_1" localSheetId="22" hidden="1">{#N/A,#N/A,TRUE,"Basic";#N/A,#N/A,TRUE,"EXT-TABLE";#N/A,#N/A,TRUE,"STEEL";#N/A,#N/A,TRUE,"INT-Table";#N/A,#N/A,TRUE,"STEEL";#N/A,#N/A,TRUE,"Door"}</definedName>
    <definedName name="BELL_1_1" hidden="1">{#N/A,#N/A,TRUE,"Basic";#N/A,#N/A,TRUE,"EXT-TABLE";#N/A,#N/A,TRUE,"STEEL";#N/A,#N/A,TRUE,"INT-Table";#N/A,#N/A,TRUE,"STEEL";#N/A,#N/A,TRUE,"Door"}</definedName>
    <definedName name="BELL_1_2" localSheetId="22" hidden="1">{#N/A,#N/A,TRUE,"Basic";#N/A,#N/A,TRUE,"EXT-TABLE";#N/A,#N/A,TRUE,"STEEL";#N/A,#N/A,TRUE,"INT-Table";#N/A,#N/A,TRUE,"STEEL";#N/A,#N/A,TRUE,"Door"}</definedName>
    <definedName name="BELL_1_2" hidden="1">{#N/A,#N/A,TRUE,"Basic";#N/A,#N/A,TRUE,"EXT-TABLE";#N/A,#N/A,TRUE,"STEEL";#N/A,#N/A,TRUE,"INT-Table";#N/A,#N/A,TRUE,"STEEL";#N/A,#N/A,TRUE,"Door"}</definedName>
    <definedName name="BELL_2" localSheetId="22" hidden="1">{#N/A,#N/A,TRUE,"Basic";#N/A,#N/A,TRUE,"EXT-TABLE";#N/A,#N/A,TRUE,"STEEL";#N/A,#N/A,TRUE,"INT-Table";#N/A,#N/A,TRUE,"STEEL";#N/A,#N/A,TRUE,"Door"}</definedName>
    <definedName name="BELL_2" hidden="1">{#N/A,#N/A,TRUE,"Basic";#N/A,#N/A,TRUE,"EXT-TABLE";#N/A,#N/A,TRUE,"STEEL";#N/A,#N/A,TRUE,"INT-Table";#N/A,#N/A,TRUE,"STEEL";#N/A,#N/A,TRUE,"Door"}</definedName>
    <definedName name="BELL_2_1" localSheetId="22" hidden="1">{#N/A,#N/A,TRUE,"Basic";#N/A,#N/A,TRUE,"EXT-TABLE";#N/A,#N/A,TRUE,"STEEL";#N/A,#N/A,TRUE,"INT-Table";#N/A,#N/A,TRUE,"STEEL";#N/A,#N/A,TRUE,"Door"}</definedName>
    <definedName name="BELL_2_1" hidden="1">{#N/A,#N/A,TRUE,"Basic";#N/A,#N/A,TRUE,"EXT-TABLE";#N/A,#N/A,TRUE,"STEEL";#N/A,#N/A,TRUE,"INT-Table";#N/A,#N/A,TRUE,"STEEL";#N/A,#N/A,TRUE,"Door"}</definedName>
    <definedName name="BELL_2_2" localSheetId="22" hidden="1">{#N/A,#N/A,TRUE,"Basic";#N/A,#N/A,TRUE,"EXT-TABLE";#N/A,#N/A,TRUE,"STEEL";#N/A,#N/A,TRUE,"INT-Table";#N/A,#N/A,TRUE,"STEEL";#N/A,#N/A,TRUE,"Door"}</definedName>
    <definedName name="BELL_2_2" hidden="1">{#N/A,#N/A,TRUE,"Basic";#N/A,#N/A,TRUE,"EXT-TABLE";#N/A,#N/A,TRUE,"STEEL";#N/A,#N/A,TRUE,"INT-Table";#N/A,#N/A,TRUE,"STEEL";#N/A,#N/A,TRUE,"Door"}</definedName>
    <definedName name="BELL_3" localSheetId="22" hidden="1">{#N/A,#N/A,TRUE,"Basic";#N/A,#N/A,TRUE,"EXT-TABLE";#N/A,#N/A,TRUE,"STEEL";#N/A,#N/A,TRUE,"INT-Table";#N/A,#N/A,TRUE,"STEEL";#N/A,#N/A,TRUE,"Door"}</definedName>
    <definedName name="BELL_3" hidden="1">{#N/A,#N/A,TRUE,"Basic";#N/A,#N/A,TRUE,"EXT-TABLE";#N/A,#N/A,TRUE,"STEEL";#N/A,#N/A,TRUE,"INT-Table";#N/A,#N/A,TRUE,"STEEL";#N/A,#N/A,TRUE,"Door"}</definedName>
    <definedName name="BELL_3_1" localSheetId="22" hidden="1">{#N/A,#N/A,TRUE,"Basic";#N/A,#N/A,TRUE,"EXT-TABLE";#N/A,#N/A,TRUE,"STEEL";#N/A,#N/A,TRUE,"INT-Table";#N/A,#N/A,TRUE,"STEEL";#N/A,#N/A,TRUE,"Door"}</definedName>
    <definedName name="BELL_3_1" hidden="1">{#N/A,#N/A,TRUE,"Basic";#N/A,#N/A,TRUE,"EXT-TABLE";#N/A,#N/A,TRUE,"STEEL";#N/A,#N/A,TRUE,"INT-Table";#N/A,#N/A,TRUE,"STEEL";#N/A,#N/A,TRUE,"Door"}</definedName>
    <definedName name="BELL_3_2" localSheetId="22" hidden="1">{#N/A,#N/A,TRUE,"Basic";#N/A,#N/A,TRUE,"EXT-TABLE";#N/A,#N/A,TRUE,"STEEL";#N/A,#N/A,TRUE,"INT-Table";#N/A,#N/A,TRUE,"STEEL";#N/A,#N/A,TRUE,"Door"}</definedName>
    <definedName name="BELL_3_2" hidden="1">{#N/A,#N/A,TRUE,"Basic";#N/A,#N/A,TRUE,"EXT-TABLE";#N/A,#N/A,TRUE,"STEEL";#N/A,#N/A,TRUE,"INT-Table";#N/A,#N/A,TRUE,"STEEL";#N/A,#N/A,TRUE,"Door"}</definedName>
    <definedName name="BELL_4" localSheetId="22" hidden="1">{#N/A,#N/A,TRUE,"Basic";#N/A,#N/A,TRUE,"EXT-TABLE";#N/A,#N/A,TRUE,"STEEL";#N/A,#N/A,TRUE,"INT-Table";#N/A,#N/A,TRUE,"STEEL";#N/A,#N/A,TRUE,"Door"}</definedName>
    <definedName name="BELL_4" hidden="1">{#N/A,#N/A,TRUE,"Basic";#N/A,#N/A,TRUE,"EXT-TABLE";#N/A,#N/A,TRUE,"STEEL";#N/A,#N/A,TRUE,"INT-Table";#N/A,#N/A,TRUE,"STEEL";#N/A,#N/A,TRUE,"Door"}</definedName>
    <definedName name="BELL_4_1" localSheetId="22" hidden="1">{#N/A,#N/A,TRUE,"Basic";#N/A,#N/A,TRUE,"EXT-TABLE";#N/A,#N/A,TRUE,"STEEL";#N/A,#N/A,TRUE,"INT-Table";#N/A,#N/A,TRUE,"STEEL";#N/A,#N/A,TRUE,"Door"}</definedName>
    <definedName name="BELL_4_1" hidden="1">{#N/A,#N/A,TRUE,"Basic";#N/A,#N/A,TRUE,"EXT-TABLE";#N/A,#N/A,TRUE,"STEEL";#N/A,#N/A,TRUE,"INT-Table";#N/A,#N/A,TRUE,"STEEL";#N/A,#N/A,TRUE,"Door"}</definedName>
    <definedName name="BELL_4_2" localSheetId="22" hidden="1">{#N/A,#N/A,TRUE,"Basic";#N/A,#N/A,TRUE,"EXT-TABLE";#N/A,#N/A,TRUE,"STEEL";#N/A,#N/A,TRUE,"INT-Table";#N/A,#N/A,TRUE,"STEEL";#N/A,#N/A,TRUE,"Door"}</definedName>
    <definedName name="BELL_4_2" hidden="1">{#N/A,#N/A,TRUE,"Basic";#N/A,#N/A,TRUE,"EXT-TABLE";#N/A,#N/A,TRUE,"STEEL";#N/A,#N/A,TRUE,"INT-Table";#N/A,#N/A,TRUE,"STEEL";#N/A,#N/A,TRUE,"Door"}</definedName>
    <definedName name="BELL_5" localSheetId="22" hidden="1">{#N/A,#N/A,TRUE,"Basic";#N/A,#N/A,TRUE,"EXT-TABLE";#N/A,#N/A,TRUE,"STEEL";#N/A,#N/A,TRUE,"INT-Table";#N/A,#N/A,TRUE,"STEEL";#N/A,#N/A,TRUE,"Door"}</definedName>
    <definedName name="BELL_5" hidden="1">{#N/A,#N/A,TRUE,"Basic";#N/A,#N/A,TRUE,"EXT-TABLE";#N/A,#N/A,TRUE,"STEEL";#N/A,#N/A,TRUE,"INT-Table";#N/A,#N/A,TRUE,"STEEL";#N/A,#N/A,TRUE,"Door"}</definedName>
    <definedName name="BELL_5_1" localSheetId="22" hidden="1">{#N/A,#N/A,TRUE,"Basic";#N/A,#N/A,TRUE,"EXT-TABLE";#N/A,#N/A,TRUE,"STEEL";#N/A,#N/A,TRUE,"INT-Table";#N/A,#N/A,TRUE,"STEEL";#N/A,#N/A,TRUE,"Door"}</definedName>
    <definedName name="BELL_5_1" hidden="1">{#N/A,#N/A,TRUE,"Basic";#N/A,#N/A,TRUE,"EXT-TABLE";#N/A,#N/A,TRUE,"STEEL";#N/A,#N/A,TRUE,"INT-Table";#N/A,#N/A,TRUE,"STEEL";#N/A,#N/A,TRUE,"Door"}</definedName>
    <definedName name="BELL_5_2" localSheetId="22" hidden="1">{#N/A,#N/A,TRUE,"Basic";#N/A,#N/A,TRUE,"EXT-TABLE";#N/A,#N/A,TRUE,"STEEL";#N/A,#N/A,TRUE,"INT-Table";#N/A,#N/A,TRUE,"STEEL";#N/A,#N/A,TRUE,"Door"}</definedName>
    <definedName name="BELL_5_2" hidden="1">{#N/A,#N/A,TRUE,"Basic";#N/A,#N/A,TRUE,"EXT-TABLE";#N/A,#N/A,TRUE,"STEEL";#N/A,#N/A,TRUE,"INT-Table";#N/A,#N/A,TRUE,"STEEL";#N/A,#N/A,TRUE,"Door"}</definedName>
    <definedName name="BendReduction" localSheetId="15">'[41]Noise (3)'!$C$28</definedName>
    <definedName name="BendReduction" localSheetId="1">'[41]Noise (3)'!$C$28</definedName>
    <definedName name="BendReduction" localSheetId="2">'[41]Noise (3)'!$C$28</definedName>
    <definedName name="BendReduction" localSheetId="4">'[41]Noise (3)'!$C$28</definedName>
    <definedName name="BendReduction" localSheetId="23">'[41]Noise (3)'!$C$28</definedName>
    <definedName name="BendReduction" localSheetId="14">'[41]Noise (3)'!$C$28</definedName>
    <definedName name="BendReduction" localSheetId="9">'[41]Noise (3)'!$C$28</definedName>
    <definedName name="BendReduction" localSheetId="8">'[41]Noise (3)'!$C$28</definedName>
    <definedName name="BendReduction" localSheetId="3">'[41]Noise (3)'!$C$28</definedName>
    <definedName name="BendReduction" localSheetId="11">'[41]Noise (3)'!$C$28</definedName>
    <definedName name="BendReduction" localSheetId="6">'[41]Noise (3)'!$C$28</definedName>
    <definedName name="BendReduction" localSheetId="7">'[41]Noise (3)'!$C$28</definedName>
    <definedName name="BendReduction" localSheetId="5">'[41]Noise (3)'!$C$28</definedName>
    <definedName name="BendReduction" localSheetId="10">'[41]Noise (3)'!$C$28</definedName>
    <definedName name="BendReduction" localSheetId="13">'[41]Noise (3)'!$C$28</definedName>
    <definedName name="BendReduction" localSheetId="12">'[41]Noise (3)'!$C$28</definedName>
    <definedName name="BendReduction">#REF!</definedName>
    <definedName name="Bendreductions" localSheetId="15">'[41]Noise (3)'!$G$79:$P$79</definedName>
    <definedName name="Bendreductions" localSheetId="1">'[41]Noise (3)'!$G$79:$P$79</definedName>
    <definedName name="Bendreductions" localSheetId="2">'[41]Noise (3)'!$G$79:$P$79</definedName>
    <definedName name="Bendreductions" localSheetId="4">'[41]Noise (3)'!$G$79:$P$79</definedName>
    <definedName name="Bendreductions" localSheetId="23">'[41]Noise (3)'!$G$79:$P$79</definedName>
    <definedName name="Bendreductions" localSheetId="14">'[41]Noise (3)'!$G$79:$P$79</definedName>
    <definedName name="Bendreductions" localSheetId="9">'[41]Noise (3)'!$G$79:$P$79</definedName>
    <definedName name="Bendreductions" localSheetId="8">'[41]Noise (3)'!$G$79:$P$79</definedName>
    <definedName name="Bendreductions" localSheetId="3">'[41]Noise (3)'!$G$79:$P$79</definedName>
    <definedName name="Bendreductions" localSheetId="11">'[41]Noise (3)'!$G$79:$P$79</definedName>
    <definedName name="Bendreductions" localSheetId="6">'[41]Noise (3)'!$G$79:$P$79</definedName>
    <definedName name="Bendreductions" localSheetId="7">'[41]Noise (3)'!$G$79:$P$79</definedName>
    <definedName name="Bendreductions" localSheetId="5">'[41]Noise (3)'!$G$79:$P$79</definedName>
    <definedName name="Bendreductions" localSheetId="10">'[41]Noise (3)'!$G$79:$P$79</definedName>
    <definedName name="Bendreductions" localSheetId="13">'[41]Noise (3)'!$G$79:$P$79</definedName>
    <definedName name="Bendreductions" localSheetId="12">'[41]Noise (3)'!$G$79:$P$79</definedName>
    <definedName name="Bendreductions">#REF!</definedName>
    <definedName name="Bends" localSheetId="15">[41]Tables!$A$5:$A$8</definedName>
    <definedName name="Bends" localSheetId="1">[41]Tables!$A$5:$A$8</definedName>
    <definedName name="Bends" localSheetId="2">[41]Tables!$A$5:$A$8</definedName>
    <definedName name="Bends" localSheetId="4">[41]Tables!$A$5:$A$8</definedName>
    <definedName name="Bends" localSheetId="23">[41]Tables!$A$5:$A$8</definedName>
    <definedName name="Bends" localSheetId="14">[41]Tables!$A$5:$A$8</definedName>
    <definedName name="Bends" localSheetId="9">[41]Tables!$A$5:$A$8</definedName>
    <definedName name="Bends" localSheetId="8">[41]Tables!$A$5:$A$8</definedName>
    <definedName name="Bends" localSheetId="3">[41]Tables!$A$5:$A$8</definedName>
    <definedName name="Bends" localSheetId="11">[41]Tables!$A$5:$A$8</definedName>
    <definedName name="Bends" localSheetId="6">[41]Tables!$A$5:$A$8</definedName>
    <definedName name="Bends" localSheetId="7">[41]Tables!$A$5:$A$8</definedName>
    <definedName name="Bends" localSheetId="5">[41]Tables!$A$5:$A$8</definedName>
    <definedName name="Bends" localSheetId="10">[41]Tables!$A$5:$A$8</definedName>
    <definedName name="Bends" localSheetId="13">[41]Tables!$A$5:$A$8</definedName>
    <definedName name="Bends" localSheetId="12">[41]Tables!$A$5:$A$8</definedName>
    <definedName name="Bends">#REF!</definedName>
    <definedName name="BendTable" localSheetId="15">[41]Tables!$A$5:$J$8</definedName>
    <definedName name="BendTable" localSheetId="1">[41]Tables!$A$5:$J$8</definedName>
    <definedName name="BendTable" localSheetId="2">[41]Tables!$A$5:$J$8</definedName>
    <definedName name="BendTable" localSheetId="4">[41]Tables!$A$5:$J$8</definedName>
    <definedName name="BendTable" localSheetId="23">[41]Tables!$A$5:$J$8</definedName>
    <definedName name="BendTable" localSheetId="14">[41]Tables!$A$5:$J$8</definedName>
    <definedName name="BendTable" localSheetId="9">[41]Tables!$A$5:$J$8</definedName>
    <definedName name="BendTable" localSheetId="8">[41]Tables!$A$5:$J$8</definedName>
    <definedName name="BendTable" localSheetId="3">[41]Tables!$A$5:$J$8</definedName>
    <definedName name="BendTable" localSheetId="11">[41]Tables!$A$5:$J$8</definedName>
    <definedName name="BendTable" localSheetId="6">[41]Tables!$A$5:$J$8</definedName>
    <definedName name="BendTable" localSheetId="7">[41]Tables!$A$5:$J$8</definedName>
    <definedName name="BendTable" localSheetId="5">[41]Tables!$A$5:$J$8</definedName>
    <definedName name="BendTable" localSheetId="10">[41]Tables!$A$5:$J$8</definedName>
    <definedName name="BendTable" localSheetId="13">[41]Tables!$A$5:$J$8</definedName>
    <definedName name="BendTable" localSheetId="12">[41]Tables!$A$5:$J$8</definedName>
    <definedName name="BendTable">#REF!</definedName>
    <definedName name="best0563" localSheetId="22" hidden="1">{"Übersicht","Bestellübersicht",FALSE,"Best.-Übersicht"}</definedName>
    <definedName name="best0563" localSheetId="15" hidden="1">{"Übersicht","Bestellübersicht",FALSE,"Best.-Übersicht"}</definedName>
    <definedName name="best0563" localSheetId="1" hidden="1">{"Übersicht","Bestellübersicht",FALSE,"Best.-Übersicht"}</definedName>
    <definedName name="best0563" localSheetId="2" hidden="1">{"Übersicht","Bestellübersicht",FALSE,"Best.-Übersicht"}</definedName>
    <definedName name="best0563" localSheetId="4" hidden="1">{"Übersicht","Bestellübersicht",FALSE,"Best.-Übersicht"}</definedName>
    <definedName name="best0563" localSheetId="23" hidden="1">{"Übersicht","Bestellübersicht",FALSE,"Best.-Übersicht"}</definedName>
    <definedName name="best0563" localSheetId="14" hidden="1">{"Übersicht","Bestellübersicht",FALSE,"Best.-Übersicht"}</definedName>
    <definedName name="best0563" localSheetId="9" hidden="1">{"Übersicht","Bestellübersicht",FALSE,"Best.-Übersicht"}</definedName>
    <definedName name="best0563" localSheetId="8" hidden="1">{"Übersicht","Bestellübersicht",FALSE,"Best.-Übersicht"}</definedName>
    <definedName name="best0563" localSheetId="3" hidden="1">{"Übersicht","Bestellübersicht",FALSE,"Best.-Übersicht"}</definedName>
    <definedName name="best0563" localSheetId="11" hidden="1">{"Übersicht","Bestellübersicht",FALSE,"Best.-Übersicht"}</definedName>
    <definedName name="best0563" localSheetId="6" hidden="1">{"Übersicht","Bestellübersicht",FALSE,"Best.-Übersicht"}</definedName>
    <definedName name="best0563" localSheetId="7" hidden="1">{"Übersicht","Bestellübersicht",FALSE,"Best.-Übersicht"}</definedName>
    <definedName name="best0563" localSheetId="5" hidden="1">{"Übersicht","Bestellübersicht",FALSE,"Best.-Übersicht"}</definedName>
    <definedName name="best0563" localSheetId="10" hidden="1">{"Übersicht","Bestellübersicht",FALSE,"Best.-Übersicht"}</definedName>
    <definedName name="best0563" localSheetId="13" hidden="1">{"Übersicht","Bestellübersicht",FALSE,"Best.-Übersicht"}</definedName>
    <definedName name="best0563" localSheetId="12" hidden="1">{"Übersicht","Bestellübersicht",FALSE,"Best.-Übersicht"}</definedName>
    <definedName name="best0563" hidden="1">{"Übersicht","Bestellübersicht",FALSE,"Best.-Übersicht"}</definedName>
    <definedName name="bfbfdhfdhdfgh" localSheetId="22" hidden="1">{#N/A,#N/A,FALSE,"CCTV"}</definedName>
    <definedName name="bfbfdhfdhdfgh" localSheetId="15" hidden="1">{#N/A,#N/A,FALSE,"CCTV"}</definedName>
    <definedName name="bfbfdhfdhdfgh" localSheetId="1" hidden="1">{#N/A,#N/A,FALSE,"CCTV"}</definedName>
    <definedName name="bfbfdhfdhdfgh" localSheetId="2" hidden="1">{#N/A,#N/A,FALSE,"CCTV"}</definedName>
    <definedName name="bfbfdhfdhdfgh" localSheetId="4" hidden="1">{#N/A,#N/A,FALSE,"CCTV"}</definedName>
    <definedName name="bfbfdhfdhdfgh" localSheetId="23" hidden="1">{#N/A,#N/A,FALSE,"CCTV"}</definedName>
    <definedName name="bfbfdhfdhdfgh" localSheetId="14" hidden="1">{#N/A,#N/A,FALSE,"CCTV"}</definedName>
    <definedName name="bfbfdhfdhdfgh" localSheetId="9" hidden="1">{#N/A,#N/A,FALSE,"CCTV"}</definedName>
    <definedName name="bfbfdhfdhdfgh" localSheetId="8" hidden="1">{#N/A,#N/A,FALSE,"CCTV"}</definedName>
    <definedName name="bfbfdhfdhdfgh" localSheetId="3" hidden="1">{#N/A,#N/A,FALSE,"CCTV"}</definedName>
    <definedName name="bfbfdhfdhdfgh" localSheetId="11" hidden="1">{#N/A,#N/A,FALSE,"CCTV"}</definedName>
    <definedName name="bfbfdhfdhdfgh" localSheetId="6" hidden="1">{#N/A,#N/A,FALSE,"CCTV"}</definedName>
    <definedName name="bfbfdhfdhdfgh" localSheetId="7" hidden="1">{#N/A,#N/A,FALSE,"CCTV"}</definedName>
    <definedName name="bfbfdhfdhdfgh" localSheetId="5" hidden="1">{#N/A,#N/A,FALSE,"CCTV"}</definedName>
    <definedName name="bfbfdhfdhdfgh" localSheetId="10" hidden="1">{#N/A,#N/A,FALSE,"CCTV"}</definedName>
    <definedName name="bfbfdhfdhdfgh" localSheetId="13" hidden="1">{#N/A,#N/A,FALSE,"CCTV"}</definedName>
    <definedName name="bfbfdhfdhdfgh" localSheetId="12" hidden="1">{#N/A,#N/A,FALSE,"CCTV"}</definedName>
    <definedName name="bfbfdhfdhdfgh" hidden="1">{#N/A,#N/A,FALSE,"CCTV"}</definedName>
    <definedName name="BFDFB"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G_Del" hidden="1">15</definedName>
    <definedName name="BG_Ins" hidden="1">4</definedName>
    <definedName name="BG_Mod" hidden="1">6</definedName>
    <definedName name="BGRRR" localSheetId="15" hidden="1">[12]Spread!#REF!</definedName>
    <definedName name="BGRRR" localSheetId="1" hidden="1">[12]Spread!#REF!</definedName>
    <definedName name="BGRRR" localSheetId="2" hidden="1">[12]Spread!#REF!</definedName>
    <definedName name="BGRRR" localSheetId="4" hidden="1">[12]Spread!#REF!</definedName>
    <definedName name="BGRRR" localSheetId="23" hidden="1">[12]Spread!#REF!</definedName>
    <definedName name="BGRRR" localSheetId="14" hidden="1">[12]Spread!#REF!</definedName>
    <definedName name="BGRRR" localSheetId="9" hidden="1">[12]Spread!#REF!</definedName>
    <definedName name="BGRRR" localSheetId="8" hidden="1">[12]Spread!#REF!</definedName>
    <definedName name="BGRRR" localSheetId="3" hidden="1">[12]Spread!#REF!</definedName>
    <definedName name="BGRRR" localSheetId="11" hidden="1">[12]Spread!#REF!</definedName>
    <definedName name="BGRRR" localSheetId="6" hidden="1">[12]Spread!#REF!</definedName>
    <definedName name="BGRRR" localSheetId="7" hidden="1">[12]Spread!#REF!</definedName>
    <definedName name="BGRRR" localSheetId="5" hidden="1">[12]Spread!#REF!</definedName>
    <definedName name="BGRRR" localSheetId="10" hidden="1">[12]Spread!#REF!</definedName>
    <definedName name="BGRRR" localSheetId="13" hidden="1">[12]Spread!#REF!</definedName>
    <definedName name="BGRRR" localSheetId="12" hidden="1">[12]Spread!#REF!</definedName>
    <definedName name="BGRRR" hidden="1">#REF!</definedName>
    <definedName name="BIGC" localSheetId="22" hidden="1">{#N/A,#N/A,TRUE,"Str.";#N/A,#N/A,TRUE,"Steel &amp; Roof";#N/A,#N/A,TRUE,"Arc.";#N/A,#N/A,TRUE,"Preliminary";#N/A,#N/A,TRUE,"Sum_Prelim"}</definedName>
    <definedName name="BIGC" hidden="1">{#N/A,#N/A,TRUE,"Str.";#N/A,#N/A,TRUE,"Steel &amp; Roof";#N/A,#N/A,TRUE,"Arc.";#N/A,#N/A,TRUE,"Preliminary";#N/A,#N/A,TRUE,"Sum_Prelim"}</definedName>
    <definedName name="BJJ" localSheetId="22" hidden="1">{#N/A,#N/A,FALSE,"CCTV"}</definedName>
    <definedName name="BJJ" hidden="1">{#N/A,#N/A,FALSE,"CCTV"}</definedName>
    <definedName name="bkd" localSheetId="22" hidden="1">{"'Sheet1'!$L$16"}</definedName>
    <definedName name="bkd" hidden="1">{"'Sheet1'!$L$16"}</definedName>
    <definedName name="BL">#REF!</definedName>
    <definedName name="bldg"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l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lechdicke">#REF!</definedName>
    <definedName name="Blechverkleidung">#REF!</definedName>
    <definedName name="BLR_COMP">#REF!</definedName>
    <definedName name="BLR_COMP1">#REF!</definedName>
    <definedName name="bm" localSheetId="22" hidden="1">{"'Sheet1'!$L$16"}</definedName>
    <definedName name="BM" localSheetId="15" hidden="1">{#N/A,#N/A,FALSE,"CCTV"}</definedName>
    <definedName name="BM" localSheetId="1" hidden="1">{#N/A,#N/A,FALSE,"CCTV"}</definedName>
    <definedName name="BM" localSheetId="2" hidden="1">{#N/A,#N/A,FALSE,"CCTV"}</definedName>
    <definedName name="BM" localSheetId="4" hidden="1">{#N/A,#N/A,FALSE,"CCTV"}</definedName>
    <definedName name="BM" localSheetId="23" hidden="1">{#N/A,#N/A,FALSE,"CCTV"}</definedName>
    <definedName name="BM" localSheetId="14" hidden="1">{#N/A,#N/A,FALSE,"CCTV"}</definedName>
    <definedName name="BM" localSheetId="9" hidden="1">{#N/A,#N/A,FALSE,"CCTV"}</definedName>
    <definedName name="BM" localSheetId="8" hidden="1">{#N/A,#N/A,FALSE,"CCTV"}</definedName>
    <definedName name="BM" localSheetId="3" hidden="1">{#N/A,#N/A,FALSE,"CCTV"}</definedName>
    <definedName name="BM" localSheetId="11" hidden="1">{#N/A,#N/A,FALSE,"CCTV"}</definedName>
    <definedName name="BM" localSheetId="6" hidden="1">{#N/A,#N/A,FALSE,"CCTV"}</definedName>
    <definedName name="BM" localSheetId="7" hidden="1">{#N/A,#N/A,FALSE,"CCTV"}</definedName>
    <definedName name="BM" localSheetId="5" hidden="1">{#N/A,#N/A,FALSE,"CCTV"}</definedName>
    <definedName name="BM" localSheetId="10" hidden="1">{#N/A,#N/A,FALSE,"CCTV"}</definedName>
    <definedName name="BM" localSheetId="13" hidden="1">{#N/A,#N/A,FALSE,"CCTV"}</definedName>
    <definedName name="BM" localSheetId="12" hidden="1">{#N/A,#N/A,FALSE,"CCTV"}</definedName>
    <definedName name="bm" hidden="1">{"'Sheet1'!$L$16"}</definedName>
    <definedName name="BM.1">#REF!</definedName>
    <definedName name="bn" localSheetId="22" hidden="1">{"'Sheet1'!$L$16"}</definedName>
    <definedName name="bn" hidden="1">{"'Sheet1'!$L$16"}</definedName>
    <definedName name="BNMH" localSheetId="22" hidden="1">{#N/A,#N/A,FALSE,"CCTV"}</definedName>
    <definedName name="BNMH" hidden="1">{#N/A,#N/A,FALSE,"CCTV"}</definedName>
    <definedName name="bob" localSheetId="2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bob"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Bodenausführung">#REF!</definedName>
    <definedName name="BODY">#REF!</definedName>
    <definedName name="Boiler" localSheetId="15">[41]Tables!$A$31:$A$48</definedName>
    <definedName name="Boiler" localSheetId="1">[41]Tables!$A$31:$A$48</definedName>
    <definedName name="Boiler" localSheetId="2">[41]Tables!$A$31:$A$48</definedName>
    <definedName name="Boiler" localSheetId="4">[41]Tables!$A$31:$A$48</definedName>
    <definedName name="Boiler" localSheetId="23">[41]Tables!$A$31:$A$48</definedName>
    <definedName name="Boiler" localSheetId="14">[41]Tables!$A$31:$A$48</definedName>
    <definedName name="Boiler" localSheetId="9">[41]Tables!$A$31:$A$48</definedName>
    <definedName name="Boiler" localSheetId="8">[41]Tables!$A$31:$A$48</definedName>
    <definedName name="Boiler" localSheetId="3">[41]Tables!$A$31:$A$48</definedName>
    <definedName name="Boiler" localSheetId="11">[41]Tables!$A$31:$A$48</definedName>
    <definedName name="Boiler" localSheetId="6">[41]Tables!$A$31:$A$48</definedName>
    <definedName name="Boiler" localSheetId="7">[41]Tables!$A$31:$A$48</definedName>
    <definedName name="Boiler" localSheetId="5">[41]Tables!$A$31:$A$48</definedName>
    <definedName name="Boiler" localSheetId="10">[41]Tables!$A$31:$A$48</definedName>
    <definedName name="Boiler" localSheetId="13">[41]Tables!$A$31:$A$48</definedName>
    <definedName name="Boiler" localSheetId="12">[41]Tables!$A$31:$A$48</definedName>
    <definedName name="Boiler">#REF!</definedName>
    <definedName name="boiler_depth">#REF!</definedName>
    <definedName name="BoilerReductionTotal" localSheetId="15">'[41]Radiation (6)'!$C$164:$L$164</definedName>
    <definedName name="BoilerReductionTotal" localSheetId="1">'[41]Radiation (6)'!$C$164:$L$164</definedName>
    <definedName name="BoilerReductionTotal" localSheetId="2">'[41]Radiation (6)'!$C$164:$L$164</definedName>
    <definedName name="BoilerReductionTotal" localSheetId="4">'[41]Radiation (6)'!$C$164:$L$164</definedName>
    <definedName name="BoilerReductionTotal" localSheetId="23">'[41]Radiation (6)'!$C$164:$L$164</definedName>
    <definedName name="BoilerReductionTotal" localSheetId="14">'[41]Radiation (6)'!$C$164:$L$164</definedName>
    <definedName name="BoilerReductionTotal" localSheetId="9">'[41]Radiation (6)'!$C$164:$L$164</definedName>
    <definedName name="BoilerReductionTotal" localSheetId="8">'[41]Radiation (6)'!$C$164:$L$164</definedName>
    <definedName name="BoilerReductionTotal" localSheetId="3">'[41]Radiation (6)'!$C$164:$L$164</definedName>
    <definedName name="BoilerReductionTotal" localSheetId="11">'[41]Radiation (6)'!$C$164:$L$164</definedName>
    <definedName name="BoilerReductionTotal" localSheetId="6">'[41]Radiation (6)'!$C$164:$L$164</definedName>
    <definedName name="BoilerReductionTotal" localSheetId="7">'[41]Radiation (6)'!$C$164:$L$164</definedName>
    <definedName name="BoilerReductionTotal" localSheetId="5">'[41]Radiation (6)'!$C$164:$L$164</definedName>
    <definedName name="BoilerReductionTotal" localSheetId="10">'[41]Radiation (6)'!$C$164:$L$164</definedName>
    <definedName name="BoilerReductionTotal" localSheetId="13">'[41]Radiation (6)'!$C$164:$L$164</definedName>
    <definedName name="BoilerReductionTotal" localSheetId="12">'[41]Radiation (6)'!$C$164:$L$164</definedName>
    <definedName name="BoilerReductionTotal">#REF!</definedName>
    <definedName name="bolts">#REF!</definedName>
    <definedName name="BoltSpec">#REF!</definedName>
    <definedName name="book1" hidden="1">#REF!</definedName>
    <definedName name="BOQ">#REF!</definedName>
    <definedName name="BOQ_SUMMARY" localSheetId="22" hidden="1">{#N/A,#N/A,TRUE,"Basic";#N/A,#N/A,TRUE,"EXT-TABLE";#N/A,#N/A,TRUE,"STEEL";#N/A,#N/A,TRUE,"INT-Table";#N/A,#N/A,TRUE,"STEEL";#N/A,#N/A,TRUE,"Door"}</definedName>
    <definedName name="BOQ_SUMMARY" hidden="1">{#N/A,#N/A,TRUE,"Basic";#N/A,#N/A,TRUE,"EXT-TABLE";#N/A,#N/A,TRUE,"STEEL";#N/A,#N/A,TRUE,"INT-Table";#N/A,#N/A,TRUE,"STEEL";#N/A,#N/A,TRUE,"Door"}</definedName>
    <definedName name="BOR_P3">#REF!</definedName>
    <definedName name="BOR_P5">#REF!</definedName>
    <definedName name="botdl">#REF!</definedName>
    <definedName name="BP">#REF!</definedName>
    <definedName name="BraceAmt">#REF!</definedName>
    <definedName name="BRAnd" localSheetId="22" hidden="1">{#N/A,#N/A,FALSE,"P&amp;LSUM";#N/A,#N/A,FALSE,"P&amp;LSUM Construction";#N/A,#N/A,FALSE,"P&amp;LSUM ROV";#N/A,#N/A,FALSE,"jobreport";#N/A,#N/A,FALSE,"OJI";#N/A,#N/A,FALSE,"OH"}</definedName>
    <definedName name="BRAnd" hidden="1">{#N/A,#N/A,FALSE,"P&amp;LSUM";#N/A,#N/A,FALSE,"P&amp;LSUM Construction";#N/A,#N/A,FALSE,"P&amp;LSUM ROV";#N/A,#N/A,FALSE,"jobreport";#N/A,#N/A,FALSE,"OJI";#N/A,#N/A,FALSE,"OH"}</definedName>
    <definedName name="Breaks">#REF!</definedName>
    <definedName name="BRIGADE_1">#REF!</definedName>
    <definedName name="BRIGADE_2">#REF!</definedName>
    <definedName name="BrkPts">#REF!</definedName>
    <definedName name="bs" localSheetId="15" hidden="1">[18]PSV2701F!$C$148:$C$170</definedName>
    <definedName name="bs" localSheetId="1" hidden="1">[18]PSV2701F!$C$148:$C$170</definedName>
    <definedName name="bs" localSheetId="2" hidden="1">[18]PSV2701F!$C$148:$C$170</definedName>
    <definedName name="bs" localSheetId="4" hidden="1">[18]PSV2701F!$C$148:$C$170</definedName>
    <definedName name="bs" localSheetId="23" hidden="1">[18]PSV2701F!$C$148:$C$170</definedName>
    <definedName name="bs" localSheetId="14" hidden="1">[18]PSV2701F!$C$148:$C$170</definedName>
    <definedName name="bs" localSheetId="9" hidden="1">[18]PSV2701F!$C$148:$C$170</definedName>
    <definedName name="bs" localSheetId="8" hidden="1">[18]PSV2701F!$C$148:$C$170</definedName>
    <definedName name="bs" localSheetId="3" hidden="1">[18]PSV2701F!$C$148:$C$170</definedName>
    <definedName name="bs" localSheetId="11" hidden="1">[18]PSV2701F!$C$148:$C$170</definedName>
    <definedName name="bs" localSheetId="6" hidden="1">[18]PSV2701F!$C$148:$C$170</definedName>
    <definedName name="bs" localSheetId="7" hidden="1">[18]PSV2701F!$C$148:$C$170</definedName>
    <definedName name="bs" localSheetId="5" hidden="1">[18]PSV2701F!$C$148:$C$170</definedName>
    <definedName name="bs" localSheetId="10" hidden="1">[18]PSV2701F!$C$148:$C$170</definedName>
    <definedName name="bs" localSheetId="13" hidden="1">[18]PSV2701F!$C$148:$C$170</definedName>
    <definedName name="bs" localSheetId="12" hidden="1">[18]PSV2701F!$C$148:$C$170</definedName>
    <definedName name="bs" hidden="1">#REF!</definedName>
    <definedName name="BSBSBS" localSheetId="15" hidden="1">[18]PSV2701F!$Q$57:$BT$57</definedName>
    <definedName name="BSBSBS" localSheetId="1" hidden="1">[18]PSV2701F!$Q$57:$BT$57</definedName>
    <definedName name="BSBSBS" localSheetId="2" hidden="1">[18]PSV2701F!$Q$57:$BT$57</definedName>
    <definedName name="BSBSBS" localSheetId="4" hidden="1">[18]PSV2701F!$Q$57:$BT$57</definedName>
    <definedName name="BSBSBS" localSheetId="23" hidden="1">[18]PSV2701F!$Q$57:$BT$57</definedName>
    <definedName name="BSBSBS" localSheetId="14" hidden="1">[18]PSV2701F!$Q$57:$BT$57</definedName>
    <definedName name="BSBSBS" localSheetId="9" hidden="1">[18]PSV2701F!$Q$57:$BT$57</definedName>
    <definedName name="BSBSBS" localSheetId="8" hidden="1">[18]PSV2701F!$Q$57:$BT$57</definedName>
    <definedName name="BSBSBS" localSheetId="3" hidden="1">[18]PSV2701F!$Q$57:$BT$57</definedName>
    <definedName name="BSBSBS" localSheetId="11" hidden="1">[18]PSV2701F!$Q$57:$BT$57</definedName>
    <definedName name="BSBSBS" localSheetId="6" hidden="1">[18]PSV2701F!$Q$57:$BT$57</definedName>
    <definedName name="BSBSBS" localSheetId="7" hidden="1">[18]PSV2701F!$Q$57:$BT$57</definedName>
    <definedName name="BSBSBS" localSheetId="5" hidden="1">[18]PSV2701F!$Q$57:$BT$57</definedName>
    <definedName name="BSBSBS" localSheetId="10" hidden="1">[18]PSV2701F!$Q$57:$BT$57</definedName>
    <definedName name="BSBSBS" localSheetId="13" hidden="1">[18]PSV2701F!$Q$57:$BT$57</definedName>
    <definedName name="BSBSBS" localSheetId="12" hidden="1">[18]PSV2701F!$Q$57:$BT$57</definedName>
    <definedName name="BSBSBS" hidden="1">#REF!</definedName>
    <definedName name="bsvv" localSheetId="22" hidden="1">{#N/A,#N/A,TRUE,"Mhr_Sum"}</definedName>
    <definedName name="bsvv" hidden="1">{#N/A,#N/A,TRUE,"Mhr_Sum"}</definedName>
    <definedName name="BT">[43]작성기준!$C$22</definedName>
    <definedName name="BTH" localSheetId="22" hidden="1">{"'Sheet1'!$L$16"}</definedName>
    <definedName name="BTH" localSheetId="15" hidden="1">{"'Sheet1'!$L$16"}</definedName>
    <definedName name="BTH" localSheetId="1" hidden="1">{"'Sheet1'!$L$16"}</definedName>
    <definedName name="BTH" localSheetId="2" hidden="1">{"'Sheet1'!$L$16"}</definedName>
    <definedName name="BTH" localSheetId="16" hidden="1">{"'Sheet1'!$L$16"}</definedName>
    <definedName name="BTH" localSheetId="4" hidden="1">{"'Sheet1'!$L$16"}</definedName>
    <definedName name="BTH" localSheetId="23" hidden="1">{"'Sheet1'!$L$16"}</definedName>
    <definedName name="BTH" localSheetId="14" hidden="1">{"'Sheet1'!$L$16"}</definedName>
    <definedName name="BTH" localSheetId="9" hidden="1">{"'Sheet1'!$L$16"}</definedName>
    <definedName name="BTH" localSheetId="8" hidden="1">{"'Sheet1'!$L$16"}</definedName>
    <definedName name="BTH" localSheetId="3" hidden="1">{"'Sheet1'!$L$16"}</definedName>
    <definedName name="BTH" localSheetId="11" hidden="1">{"'Sheet1'!$L$16"}</definedName>
    <definedName name="BTH" localSheetId="6" hidden="1">{"'Sheet1'!$L$16"}</definedName>
    <definedName name="BTH" localSheetId="7" hidden="1">{"'Sheet1'!$L$16"}</definedName>
    <definedName name="BTH" localSheetId="5" hidden="1">{"'Sheet1'!$L$16"}</definedName>
    <definedName name="BTH" localSheetId="17" hidden="1">{"'Sheet1'!$L$16"}</definedName>
    <definedName name="BTH" localSheetId="10" hidden="1">{"'Sheet1'!$L$16"}</definedName>
    <definedName name="BTH" localSheetId="13" hidden="1">{"'Sheet1'!$L$16"}</definedName>
    <definedName name="BTH" localSheetId="12" hidden="1">{"'Sheet1'!$L$16"}</definedName>
    <definedName name="BTH" hidden="1">{"'Sheet1'!$L$16"}</definedName>
    <definedName name="btl" localSheetId="22" hidden="1">{"'Sheet1'!$L$16"}</definedName>
    <definedName name="btl" localSheetId="15" hidden="1">{"'Sheet1'!$L$16"}</definedName>
    <definedName name="btl" localSheetId="1" hidden="1">{"'Sheet1'!$L$16"}</definedName>
    <definedName name="btl" localSheetId="2" hidden="1">{"'Sheet1'!$L$16"}</definedName>
    <definedName name="btl" localSheetId="16" hidden="1">{"'Sheet1'!$L$16"}</definedName>
    <definedName name="btl" localSheetId="4" hidden="1">{"'Sheet1'!$L$16"}</definedName>
    <definedName name="btl" localSheetId="23" hidden="1">{"'Sheet1'!$L$16"}</definedName>
    <definedName name="btl" localSheetId="14" hidden="1">{"'Sheet1'!$L$16"}</definedName>
    <definedName name="btl" localSheetId="9" hidden="1">{"'Sheet1'!$L$16"}</definedName>
    <definedName name="btl" localSheetId="8" hidden="1">{"'Sheet1'!$L$16"}</definedName>
    <definedName name="btl" localSheetId="3" hidden="1">{"'Sheet1'!$L$16"}</definedName>
    <definedName name="btl" localSheetId="11" hidden="1">{"'Sheet1'!$L$16"}</definedName>
    <definedName name="btl" localSheetId="6" hidden="1">{"'Sheet1'!$L$16"}</definedName>
    <definedName name="btl" localSheetId="7" hidden="1">{"'Sheet1'!$L$16"}</definedName>
    <definedName name="btl" localSheetId="5" hidden="1">{"'Sheet1'!$L$16"}</definedName>
    <definedName name="btl" localSheetId="17" hidden="1">{"'Sheet1'!$L$16"}</definedName>
    <definedName name="btl" localSheetId="10" hidden="1">{"'Sheet1'!$L$16"}</definedName>
    <definedName name="btl" localSheetId="13" hidden="1">{"'Sheet1'!$L$16"}</definedName>
    <definedName name="btl" localSheetId="12" hidden="1">{"'Sheet1'!$L$16"}</definedName>
    <definedName name="btl" hidden="1">{"'Sheet1'!$L$16"}</definedName>
    <definedName name="bua">#REF!</definedName>
    <definedName name="Budgetstundenermittlung">#REF!</definedName>
    <definedName name="BULYANGPNT" localSheetId="1">[44]!BULYANGPNT</definedName>
    <definedName name="BULYANGPNT" localSheetId="2">[44]!BULYANGPNT</definedName>
    <definedName name="BULYANGPNT" localSheetId="4">[44]!BULYANGPNT</definedName>
    <definedName name="BULYANGPNT" localSheetId="23">[44]!BULYANGPNT</definedName>
    <definedName name="BULYANGPNT" localSheetId="14">[44]!BULYANGPNT</definedName>
    <definedName name="BULYANGPNT" localSheetId="9">[44]!BULYANGPNT</definedName>
    <definedName name="BULYANGPNT" localSheetId="8">[44]!BULYANGPNT</definedName>
    <definedName name="BULYANGPNT" localSheetId="3">[44]!BULYANGPNT</definedName>
    <definedName name="BULYANGPNT" localSheetId="11">[44]!BULYANGPNT</definedName>
    <definedName name="BULYANGPNT" localSheetId="6">[44]!BULYANGPNT</definedName>
    <definedName name="BULYANGPNT" localSheetId="7">[44]!BULYANGPNT</definedName>
    <definedName name="BULYANGPNT" localSheetId="5">[44]!BULYANGPNT</definedName>
    <definedName name="BULYANGPNT" localSheetId="10">[44]!BULYANGPNT</definedName>
    <definedName name="BULYANGPNT" localSheetId="13">[44]!BULYANGPNT</definedName>
    <definedName name="BULYANGPNT" localSheetId="12">[44]!BULYANGPNT</definedName>
    <definedName name="BULYANGPNT">[44]!BULYANGPNT</definedName>
    <definedName name="BundleWeight1">#REF!</definedName>
    <definedName name="BundleWeight10">#REF!</definedName>
    <definedName name="BundleWeight11">#REF!</definedName>
    <definedName name="BundleWeight12">#REF!</definedName>
    <definedName name="BundleWeight2">#REF!</definedName>
    <definedName name="BundleWeight3">#REF!</definedName>
    <definedName name="BundleWeight4">#REF!</definedName>
    <definedName name="BundleWeight5">#REF!</definedName>
    <definedName name="BundleWeight6">#REF!</definedName>
    <definedName name="BundleWeight7">#REF!</definedName>
    <definedName name="BundleWeight8">#REF!</definedName>
    <definedName name="BundleWeight9">#REF!</definedName>
    <definedName name="burner_col">#REF!</definedName>
    <definedName name="BVCISUMMARY">#REF!</definedName>
    <definedName name="BW">#REF!</definedName>
    <definedName name="bxcs" localSheetId="22" hidden="1">{#N/A,#N/A,FALSE,"Mhr_Sum"}</definedName>
    <definedName name="bxcs" hidden="1">{#N/A,#N/A,FALSE,"Mhr_Sum"}</definedName>
    <definedName name="c.BaMuoi" localSheetId="22" hidden="1">{"'Sheet1'!$L$16"}</definedName>
    <definedName name="c.BaMuoi" localSheetId="15" hidden="1">{"'Sheet1'!$L$16"}</definedName>
    <definedName name="c.BaMuoi" localSheetId="1" hidden="1">{"'Sheet1'!$L$16"}</definedName>
    <definedName name="c.BaMuoi" localSheetId="2" hidden="1">{"'Sheet1'!$L$16"}</definedName>
    <definedName name="c.BaMuoi" localSheetId="16" hidden="1">{"'Sheet1'!$L$16"}</definedName>
    <definedName name="c.BaMuoi" localSheetId="4" hidden="1">{"'Sheet1'!$L$16"}</definedName>
    <definedName name="c.BaMuoi" localSheetId="23" hidden="1">{"'Sheet1'!$L$16"}</definedName>
    <definedName name="c.BaMuoi" localSheetId="14" hidden="1">{"'Sheet1'!$L$16"}</definedName>
    <definedName name="c.BaMuoi" localSheetId="9" hidden="1">{"'Sheet1'!$L$16"}</definedName>
    <definedName name="c.BaMuoi" localSheetId="8" hidden="1">{"'Sheet1'!$L$16"}</definedName>
    <definedName name="c.BaMuoi" localSheetId="3" hidden="1">{"'Sheet1'!$L$16"}</definedName>
    <definedName name="c.BaMuoi" localSheetId="11" hidden="1">{"'Sheet1'!$L$16"}</definedName>
    <definedName name="c.BaMuoi" localSheetId="6" hidden="1">{"'Sheet1'!$L$16"}</definedName>
    <definedName name="c.BaMuoi" localSheetId="7" hidden="1">{"'Sheet1'!$L$16"}</definedName>
    <definedName name="c.BaMuoi" localSheetId="5" hidden="1">{"'Sheet1'!$L$16"}</definedName>
    <definedName name="c.BaMuoi" localSheetId="17" hidden="1">{"'Sheet1'!$L$16"}</definedName>
    <definedName name="c.BaMuoi" localSheetId="10" hidden="1">{"'Sheet1'!$L$16"}</definedName>
    <definedName name="c.BaMuoi" localSheetId="13" hidden="1">{"'Sheet1'!$L$16"}</definedName>
    <definedName name="c.BaMuoi" localSheetId="12" hidden="1">{"'Sheet1'!$L$16"}</definedName>
    <definedName name="c.BaMuoi" hidden="1">{"'Sheet1'!$L$16"}</definedName>
    <definedName name="C.MocTom" localSheetId="22" hidden="1">{"'Sheet1'!$L$16"}</definedName>
    <definedName name="C.MocTom" localSheetId="15" hidden="1">{"'Sheet1'!$L$16"}</definedName>
    <definedName name="C.MocTom" localSheetId="1" hidden="1">{"'Sheet1'!$L$16"}</definedName>
    <definedName name="C.MocTom" localSheetId="2" hidden="1">{"'Sheet1'!$L$16"}</definedName>
    <definedName name="C.MocTom" localSheetId="16" hidden="1">{"'Sheet1'!$L$16"}</definedName>
    <definedName name="C.MocTom" localSheetId="4" hidden="1">{"'Sheet1'!$L$16"}</definedName>
    <definedName name="C.MocTom" localSheetId="23" hidden="1">{"'Sheet1'!$L$16"}</definedName>
    <definedName name="C.MocTom" localSheetId="14" hidden="1">{"'Sheet1'!$L$16"}</definedName>
    <definedName name="C.MocTom" localSheetId="9" hidden="1">{"'Sheet1'!$L$16"}</definedName>
    <definedName name="C.MocTom" localSheetId="8" hidden="1">{"'Sheet1'!$L$16"}</definedName>
    <definedName name="C.MocTom" localSheetId="3" hidden="1">{"'Sheet1'!$L$16"}</definedName>
    <definedName name="C.MocTom" localSheetId="11" hidden="1">{"'Sheet1'!$L$16"}</definedName>
    <definedName name="C.MocTom" localSheetId="6" hidden="1">{"'Sheet1'!$L$16"}</definedName>
    <definedName name="C.MocTom" localSheetId="7" hidden="1">{"'Sheet1'!$L$16"}</definedName>
    <definedName name="C.MocTom" localSheetId="5" hidden="1">{"'Sheet1'!$L$16"}</definedName>
    <definedName name="C.MocTom" localSheetId="17" hidden="1">{"'Sheet1'!$L$16"}</definedName>
    <definedName name="C.MocTom" localSheetId="10" hidden="1">{"'Sheet1'!$L$16"}</definedName>
    <definedName name="C.MocTom" localSheetId="13" hidden="1">{"'Sheet1'!$L$16"}</definedName>
    <definedName name="C.MocTom" localSheetId="12" hidden="1">{"'Sheet1'!$L$16"}</definedName>
    <definedName name="C.MocTom" hidden="1">{"'Sheet1'!$L$16"}</definedName>
    <definedName name="C_">#REF!</definedName>
    <definedName name="CA" localSheetId="22" hidden="1">{#N/A,#N/A,TRUE,"SUM";#N/A,#N/A,TRUE,"EE";#N/A,#N/A,TRUE,"AC";#N/A,#N/A,TRUE,"SN"}</definedName>
    <definedName name="CA" hidden="1">{#N/A,#N/A,TRUE,"SUM";#N/A,#N/A,TRUE,"EE";#N/A,#N/A,TRUE,"AC";#N/A,#N/A,TRUE,"SN"}</definedName>
    <definedName name="cable_bm" localSheetId="22" hidden="1">{"'rev8'!$B$3:$S$203"}</definedName>
    <definedName name="cable_bm" hidden="1">{"'rev8'!$B$3:$S$203"}</definedName>
    <definedName name="cal">#REF!</definedName>
    <definedName name="Calculate_Cash_Flow">#REF!</definedName>
    <definedName name="cao">#REF!</definedName>
    <definedName name="CAP">#REF!</definedName>
    <definedName name="CardsUnitCode">#REF!</definedName>
    <definedName name="CARL" localSheetId="22" hidden="1">{#N/A,#N/A,FALSE,"CCTV"}</definedName>
    <definedName name="CARL" hidden="1">{#N/A,#N/A,FALSE,"CCTV"}</definedName>
    <definedName name="CARL1" localSheetId="22" hidden="1">{#N/A,#N/A,FALSE,"CCTV"}</definedName>
    <definedName name="CARL1" hidden="1">{#N/A,#N/A,FALSE,"CCTV"}</definedName>
    <definedName name="CARL2" localSheetId="22" hidden="1">{#N/A,#N/A,FALSE,"CCTV"}</definedName>
    <definedName name="CARL2" hidden="1">{#N/A,#N/A,FALSE,"CCTV"}</definedName>
    <definedName name="CASH">#REF!</definedName>
    <definedName name="CASH_COS">#REF!</definedName>
    <definedName name="CASH_PAY">#REF!</definedName>
    <definedName name="Casing_Thickness">#REF!</definedName>
    <definedName name="Category_All">#REF!</definedName>
    <definedName name="CATIN">#N/A</definedName>
    <definedName name="CATJYOU">#N/A</definedName>
    <definedName name="CATREC">#N/A</definedName>
    <definedName name="CATSYU">#N/A</definedName>
    <definedName name="Caudal">#REF!</definedName>
    <definedName name="Caudal_másico">#REF!</definedName>
    <definedName name="CBWorkbookPriority" hidden="1">-1411612577</definedName>
    <definedName name="CC" localSheetId="15" hidden="1">[12]Spread!#REF!</definedName>
    <definedName name="cc" localSheetId="1">#REF!</definedName>
    <definedName name="cc" localSheetId="2">#REF!</definedName>
    <definedName name="cc" localSheetId="4">#REF!</definedName>
    <definedName name="cc" localSheetId="23">#REF!</definedName>
    <definedName name="cc" localSheetId="14">#REF!</definedName>
    <definedName name="cc" localSheetId="9">#REF!</definedName>
    <definedName name="cc" localSheetId="8">#REF!</definedName>
    <definedName name="cc" localSheetId="3">#REF!</definedName>
    <definedName name="cc" localSheetId="11">#REF!</definedName>
    <definedName name="cc" localSheetId="6">#REF!</definedName>
    <definedName name="cc" localSheetId="7">#REF!</definedName>
    <definedName name="cc" localSheetId="5">#REF!</definedName>
    <definedName name="cc" localSheetId="10">#REF!</definedName>
    <definedName name="cc" localSheetId="13">#REF!</definedName>
    <definedName name="cc" localSheetId="12">#REF!</definedName>
    <definedName name="CC" hidden="1">#REF!</definedName>
    <definedName name="CCC"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CCCC" hidden="1">#REF!</definedName>
    <definedName name="CCS">#REF!</definedName>
    <definedName name="CCW">[37]작성기준!$C$25</definedName>
    <definedName name="CDD">#REF!</definedName>
    <definedName name="CdL">#REF!</definedName>
    <definedName name="Cdnum">#REF!</definedName>
    <definedName name="cdsdim">[45]csdim!$A$2:$A$1375</definedName>
    <definedName name="cdsloadrange">[45]cdsload!$A$3:$A$70</definedName>
    <definedName name="CFT_09">[32]Tables!$B$24:$Q$25</definedName>
    <definedName name="CF요인" hidden="1">#REF!</definedName>
    <definedName name="ch">#REF!</definedName>
    <definedName name="Chart" hidden="1">#REF!</definedName>
    <definedName name="CHECK">#REF!</definedName>
    <definedName name="Check_B" localSheetId="1">[46]!Check_B</definedName>
    <definedName name="Check_B" localSheetId="2">[46]!Check_B</definedName>
    <definedName name="Check_B" localSheetId="4">[46]!Check_B</definedName>
    <definedName name="Check_B" localSheetId="23">[46]!Check_B</definedName>
    <definedName name="Check_B" localSheetId="14">[46]!Check_B</definedName>
    <definedName name="Check_B" localSheetId="9">[46]!Check_B</definedName>
    <definedName name="Check_B" localSheetId="8">[46]!Check_B</definedName>
    <definedName name="Check_B" localSheetId="3">[46]!Check_B</definedName>
    <definedName name="Check_B" localSheetId="11">[46]!Check_B</definedName>
    <definedName name="Check_B" localSheetId="6">[46]!Check_B</definedName>
    <definedName name="Check_B" localSheetId="7">[46]!Check_B</definedName>
    <definedName name="Check_B" localSheetId="5">[46]!Check_B</definedName>
    <definedName name="Check_B" localSheetId="10">[46]!Check_B</definedName>
    <definedName name="Check_B" localSheetId="13">[46]!Check_B</definedName>
    <definedName name="Check_B" localSheetId="12">[46]!Check_B</definedName>
    <definedName name="Check_B">[46]!Check_B</definedName>
    <definedName name="chemical" localSheetId="22" hidden="1">{#N/A,#N/A,FALSE,"CCTV"}</definedName>
    <definedName name="chemical" localSheetId="15" hidden="1">{#N/A,#N/A,FALSE,"CCTV"}</definedName>
    <definedName name="chemical" localSheetId="1" hidden="1">{#N/A,#N/A,FALSE,"CCTV"}</definedName>
    <definedName name="chemical" localSheetId="2" hidden="1">{#N/A,#N/A,FALSE,"CCTV"}</definedName>
    <definedName name="chemical" localSheetId="4" hidden="1">{#N/A,#N/A,FALSE,"CCTV"}</definedName>
    <definedName name="chemical" localSheetId="23" hidden="1">{#N/A,#N/A,FALSE,"CCTV"}</definedName>
    <definedName name="chemical" localSheetId="14" hidden="1">{#N/A,#N/A,FALSE,"CCTV"}</definedName>
    <definedName name="chemical" localSheetId="9" hidden="1">{#N/A,#N/A,FALSE,"CCTV"}</definedName>
    <definedName name="chemical" localSheetId="8" hidden="1">{#N/A,#N/A,FALSE,"CCTV"}</definedName>
    <definedName name="chemical" localSheetId="3" hidden="1">{#N/A,#N/A,FALSE,"CCTV"}</definedName>
    <definedName name="chemical" localSheetId="11" hidden="1">{#N/A,#N/A,FALSE,"CCTV"}</definedName>
    <definedName name="chemical" localSheetId="6" hidden="1">{#N/A,#N/A,FALSE,"CCTV"}</definedName>
    <definedName name="chemical" localSheetId="7" hidden="1">{#N/A,#N/A,FALSE,"CCTV"}</definedName>
    <definedName name="chemical" localSheetId="5" hidden="1">{#N/A,#N/A,FALSE,"CCTV"}</definedName>
    <definedName name="chemical" localSheetId="10" hidden="1">{#N/A,#N/A,FALSE,"CCTV"}</definedName>
    <definedName name="chemical" localSheetId="13" hidden="1">{#N/A,#N/A,FALSE,"CCTV"}</definedName>
    <definedName name="chemical" localSheetId="12" hidden="1">{#N/A,#N/A,FALSE,"CCTV"}</definedName>
    <definedName name="chemical" hidden="1">{#N/A,#N/A,FALSE,"CCTV"}</definedName>
    <definedName name="Chi_tieát_phi">#REF!</definedName>
    <definedName name="chien">#REF!</definedName>
    <definedName name="chietchai2" localSheetId="20" hidden="1">{"'Sheet1'!$L$16"}</definedName>
    <definedName name="chietchai2" localSheetId="22" hidden="1">{"'Sheet1'!$L$16"}</definedName>
    <definedName name="chietchai2" localSheetId="15" hidden="1">{"'Sheet1'!$L$16"}</definedName>
    <definedName name="chietchai2" localSheetId="1" hidden="1">{"'Sheet1'!$L$16"}</definedName>
    <definedName name="chietchai2" localSheetId="2" hidden="1">{"'Sheet1'!$L$16"}</definedName>
    <definedName name="chietchai2" localSheetId="21" hidden="1">{"'Sheet1'!$L$16"}</definedName>
    <definedName name="chietchai2" localSheetId="16" hidden="1">{"'Sheet1'!$L$16"}</definedName>
    <definedName name="chietchai2" localSheetId="4" hidden="1">{"'Sheet1'!$L$16"}</definedName>
    <definedName name="chietchai2" localSheetId="23" hidden="1">{"'Sheet1'!$L$16"}</definedName>
    <definedName name="chietchai2" localSheetId="14" hidden="1">{"'Sheet1'!$L$16"}</definedName>
    <definedName name="chietchai2" localSheetId="9" hidden="1">{"'Sheet1'!$L$16"}</definedName>
    <definedName name="chietchai2" localSheetId="8" hidden="1">{"'Sheet1'!$L$16"}</definedName>
    <definedName name="chietchai2" localSheetId="3" hidden="1">{"'Sheet1'!$L$16"}</definedName>
    <definedName name="chietchai2" localSheetId="11" hidden="1">{"'Sheet1'!$L$16"}</definedName>
    <definedName name="chietchai2" localSheetId="6" hidden="1">{"'Sheet1'!$L$16"}</definedName>
    <definedName name="chietchai2" localSheetId="7" hidden="1">{"'Sheet1'!$L$16"}</definedName>
    <definedName name="chietchai2" localSheetId="5" hidden="1">{"'Sheet1'!$L$16"}</definedName>
    <definedName name="chietchai2" localSheetId="17" hidden="1">{"'Sheet1'!$L$16"}</definedName>
    <definedName name="chietchai2" localSheetId="10" hidden="1">{"'Sheet1'!$L$16"}</definedName>
    <definedName name="chietchai2" localSheetId="13" hidden="1">{"'Sheet1'!$L$16"}</definedName>
    <definedName name="chietchai2" localSheetId="12" hidden="1">{"'Sheet1'!$L$16"}</definedName>
    <definedName name="chietchai2" hidden="1">{"'Sheet1'!$L$16"}</definedName>
    <definedName name="chitietbgiang2" localSheetId="22" hidden="1">{"'Sheet1'!$L$16"}</definedName>
    <definedName name="chitietbgiang2" localSheetId="15" hidden="1">{"'Sheet1'!$L$16"}</definedName>
    <definedName name="chitietbgiang2" localSheetId="1" hidden="1">{"'Sheet1'!$L$16"}</definedName>
    <definedName name="chitietbgiang2" localSheetId="2" hidden="1">{"'Sheet1'!$L$16"}</definedName>
    <definedName name="chitietbgiang2" localSheetId="16" hidden="1">{"'Sheet1'!$L$16"}</definedName>
    <definedName name="chitietbgiang2" localSheetId="4" hidden="1">{"'Sheet1'!$L$16"}</definedName>
    <definedName name="chitietbgiang2" localSheetId="23" hidden="1">{"'Sheet1'!$L$16"}</definedName>
    <definedName name="chitietbgiang2" localSheetId="14" hidden="1">{"'Sheet1'!$L$16"}</definedName>
    <definedName name="chitietbgiang2" localSheetId="9" hidden="1">{"'Sheet1'!$L$16"}</definedName>
    <definedName name="chitietbgiang2" localSheetId="8" hidden="1">{"'Sheet1'!$L$16"}</definedName>
    <definedName name="chitietbgiang2" localSheetId="3" hidden="1">{"'Sheet1'!$L$16"}</definedName>
    <definedName name="chitietbgiang2" localSheetId="11" hidden="1">{"'Sheet1'!$L$16"}</definedName>
    <definedName name="chitietbgiang2" localSheetId="6" hidden="1">{"'Sheet1'!$L$16"}</definedName>
    <definedName name="chitietbgiang2" localSheetId="7" hidden="1">{"'Sheet1'!$L$16"}</definedName>
    <definedName name="chitietbgiang2" localSheetId="5" hidden="1">{"'Sheet1'!$L$16"}</definedName>
    <definedName name="chitietbgiang2" localSheetId="17" hidden="1">{"'Sheet1'!$L$16"}</definedName>
    <definedName name="chitietbgiang2" localSheetId="10" hidden="1">{"'Sheet1'!$L$16"}</definedName>
    <definedName name="chitietbgiang2" localSheetId="13" hidden="1">{"'Sheet1'!$L$16"}</definedName>
    <definedName name="chitietbgiang2" localSheetId="12" hidden="1">{"'Sheet1'!$L$16"}</definedName>
    <definedName name="chitietbgiang2" hidden="1">{"'Sheet1'!$L$16"}</definedName>
    <definedName name="chl" localSheetId="22" hidden="1">{"'Sheet1'!$L$16"}</definedName>
    <definedName name="chl" localSheetId="15" hidden="1">{"'Sheet1'!$L$16"}</definedName>
    <definedName name="chl" localSheetId="1" hidden="1">{"'Sheet1'!$L$16"}</definedName>
    <definedName name="chl" localSheetId="2" hidden="1">{"'Sheet1'!$L$16"}</definedName>
    <definedName name="chl" localSheetId="16" hidden="1">{"'Sheet1'!$L$16"}</definedName>
    <definedName name="chl" localSheetId="4" hidden="1">{"'Sheet1'!$L$16"}</definedName>
    <definedName name="chl" localSheetId="23" hidden="1">{"'Sheet1'!$L$16"}</definedName>
    <definedName name="chl" localSheetId="14" hidden="1">{"'Sheet1'!$L$16"}</definedName>
    <definedName name="chl" localSheetId="9" hidden="1">{"'Sheet1'!$L$16"}</definedName>
    <definedName name="chl" localSheetId="8" hidden="1">{"'Sheet1'!$L$16"}</definedName>
    <definedName name="chl" localSheetId="3" hidden="1">{"'Sheet1'!$L$16"}</definedName>
    <definedName name="chl" localSheetId="11" hidden="1">{"'Sheet1'!$L$16"}</definedName>
    <definedName name="chl" localSheetId="6" hidden="1">{"'Sheet1'!$L$16"}</definedName>
    <definedName name="chl" localSheetId="7" hidden="1">{"'Sheet1'!$L$16"}</definedName>
    <definedName name="chl" localSheetId="5" hidden="1">{"'Sheet1'!$L$16"}</definedName>
    <definedName name="chl" localSheetId="17" hidden="1">{"'Sheet1'!$L$16"}</definedName>
    <definedName name="chl" localSheetId="10" hidden="1">{"'Sheet1'!$L$16"}</definedName>
    <definedName name="chl" localSheetId="13" hidden="1">{"'Sheet1'!$L$16"}</definedName>
    <definedName name="chl" localSheetId="12" hidden="1">{"'Sheet1'!$L$16"}</definedName>
    <definedName name="chl" hidden="1">{"'Sheet1'!$L$16"}</definedName>
    <definedName name="chl_1" localSheetId="22" hidden="1">{#N/A,#N/A,TRUE,"Basic";#N/A,#N/A,TRUE,"EXT-TABLE";#N/A,#N/A,TRUE,"STEEL";#N/A,#N/A,TRUE,"INT-Table";#N/A,#N/A,TRUE,"STEEL";#N/A,#N/A,TRUE,"Door"}</definedName>
    <definedName name="chl_1" hidden="1">{#N/A,#N/A,TRUE,"Basic";#N/A,#N/A,TRUE,"EXT-TABLE";#N/A,#N/A,TRUE,"STEEL";#N/A,#N/A,TRUE,"INT-Table";#N/A,#N/A,TRUE,"STEEL";#N/A,#N/A,TRUE,"Door"}</definedName>
    <definedName name="chl_1_1" localSheetId="22" hidden="1">{#N/A,#N/A,TRUE,"Basic";#N/A,#N/A,TRUE,"EXT-TABLE";#N/A,#N/A,TRUE,"STEEL";#N/A,#N/A,TRUE,"INT-Table";#N/A,#N/A,TRUE,"STEEL";#N/A,#N/A,TRUE,"Door"}</definedName>
    <definedName name="chl_1_1" hidden="1">{#N/A,#N/A,TRUE,"Basic";#N/A,#N/A,TRUE,"EXT-TABLE";#N/A,#N/A,TRUE,"STEEL";#N/A,#N/A,TRUE,"INT-Table";#N/A,#N/A,TRUE,"STEEL";#N/A,#N/A,TRUE,"Door"}</definedName>
    <definedName name="chl_1_2" localSheetId="22" hidden="1">{#N/A,#N/A,TRUE,"Basic";#N/A,#N/A,TRUE,"EXT-TABLE";#N/A,#N/A,TRUE,"STEEL";#N/A,#N/A,TRUE,"INT-Table";#N/A,#N/A,TRUE,"STEEL";#N/A,#N/A,TRUE,"Door"}</definedName>
    <definedName name="chl_1_2" hidden="1">{#N/A,#N/A,TRUE,"Basic";#N/A,#N/A,TRUE,"EXT-TABLE";#N/A,#N/A,TRUE,"STEEL";#N/A,#N/A,TRUE,"INT-Table";#N/A,#N/A,TRUE,"STEEL";#N/A,#N/A,TRUE,"Door"}</definedName>
    <definedName name="chl_2" localSheetId="22" hidden="1">{#N/A,#N/A,TRUE,"Basic";#N/A,#N/A,TRUE,"EXT-TABLE";#N/A,#N/A,TRUE,"STEEL";#N/A,#N/A,TRUE,"INT-Table";#N/A,#N/A,TRUE,"STEEL";#N/A,#N/A,TRUE,"Door"}</definedName>
    <definedName name="chl_2" hidden="1">{#N/A,#N/A,TRUE,"Basic";#N/A,#N/A,TRUE,"EXT-TABLE";#N/A,#N/A,TRUE,"STEEL";#N/A,#N/A,TRUE,"INT-Table";#N/A,#N/A,TRUE,"STEEL";#N/A,#N/A,TRUE,"Door"}</definedName>
    <definedName name="chl_2_1" localSheetId="22" hidden="1">{#N/A,#N/A,TRUE,"Basic";#N/A,#N/A,TRUE,"EXT-TABLE";#N/A,#N/A,TRUE,"STEEL";#N/A,#N/A,TRUE,"INT-Table";#N/A,#N/A,TRUE,"STEEL";#N/A,#N/A,TRUE,"Door"}</definedName>
    <definedName name="chl_2_1" hidden="1">{#N/A,#N/A,TRUE,"Basic";#N/A,#N/A,TRUE,"EXT-TABLE";#N/A,#N/A,TRUE,"STEEL";#N/A,#N/A,TRUE,"INT-Table";#N/A,#N/A,TRUE,"STEEL";#N/A,#N/A,TRUE,"Door"}</definedName>
    <definedName name="chl_2_2" localSheetId="22" hidden="1">{#N/A,#N/A,TRUE,"Basic";#N/A,#N/A,TRUE,"EXT-TABLE";#N/A,#N/A,TRUE,"STEEL";#N/A,#N/A,TRUE,"INT-Table";#N/A,#N/A,TRUE,"STEEL";#N/A,#N/A,TRUE,"Door"}</definedName>
    <definedName name="chl_2_2" hidden="1">{#N/A,#N/A,TRUE,"Basic";#N/A,#N/A,TRUE,"EXT-TABLE";#N/A,#N/A,TRUE,"STEEL";#N/A,#N/A,TRUE,"INT-Table";#N/A,#N/A,TRUE,"STEEL";#N/A,#N/A,TRUE,"Door"}</definedName>
    <definedName name="chl_3" localSheetId="22" hidden="1">{#N/A,#N/A,TRUE,"Basic";#N/A,#N/A,TRUE,"EXT-TABLE";#N/A,#N/A,TRUE,"STEEL";#N/A,#N/A,TRUE,"INT-Table";#N/A,#N/A,TRUE,"STEEL";#N/A,#N/A,TRUE,"Door"}</definedName>
    <definedName name="chl_3" hidden="1">{#N/A,#N/A,TRUE,"Basic";#N/A,#N/A,TRUE,"EXT-TABLE";#N/A,#N/A,TRUE,"STEEL";#N/A,#N/A,TRUE,"INT-Table";#N/A,#N/A,TRUE,"STEEL";#N/A,#N/A,TRUE,"Door"}</definedName>
    <definedName name="chl_3_1" localSheetId="22" hidden="1">{#N/A,#N/A,TRUE,"Basic";#N/A,#N/A,TRUE,"EXT-TABLE";#N/A,#N/A,TRUE,"STEEL";#N/A,#N/A,TRUE,"INT-Table";#N/A,#N/A,TRUE,"STEEL";#N/A,#N/A,TRUE,"Door"}</definedName>
    <definedName name="chl_3_1" hidden="1">{#N/A,#N/A,TRUE,"Basic";#N/A,#N/A,TRUE,"EXT-TABLE";#N/A,#N/A,TRUE,"STEEL";#N/A,#N/A,TRUE,"INT-Table";#N/A,#N/A,TRUE,"STEEL";#N/A,#N/A,TRUE,"Door"}</definedName>
    <definedName name="chl_3_2" localSheetId="22" hidden="1">{#N/A,#N/A,TRUE,"Basic";#N/A,#N/A,TRUE,"EXT-TABLE";#N/A,#N/A,TRUE,"STEEL";#N/A,#N/A,TRUE,"INT-Table";#N/A,#N/A,TRUE,"STEEL";#N/A,#N/A,TRUE,"Door"}</definedName>
    <definedName name="chl_3_2" hidden="1">{#N/A,#N/A,TRUE,"Basic";#N/A,#N/A,TRUE,"EXT-TABLE";#N/A,#N/A,TRUE,"STEEL";#N/A,#N/A,TRUE,"INT-Table";#N/A,#N/A,TRUE,"STEEL";#N/A,#N/A,TRUE,"Door"}</definedName>
    <definedName name="chl_4" localSheetId="22" hidden="1">{#N/A,#N/A,TRUE,"Basic";#N/A,#N/A,TRUE,"EXT-TABLE";#N/A,#N/A,TRUE,"STEEL";#N/A,#N/A,TRUE,"INT-Table";#N/A,#N/A,TRUE,"STEEL";#N/A,#N/A,TRUE,"Door"}</definedName>
    <definedName name="chl_4" hidden="1">{#N/A,#N/A,TRUE,"Basic";#N/A,#N/A,TRUE,"EXT-TABLE";#N/A,#N/A,TRUE,"STEEL";#N/A,#N/A,TRUE,"INT-Table";#N/A,#N/A,TRUE,"STEEL";#N/A,#N/A,TRUE,"Door"}</definedName>
    <definedName name="chl_4_1" localSheetId="22" hidden="1">{#N/A,#N/A,TRUE,"Basic";#N/A,#N/A,TRUE,"EXT-TABLE";#N/A,#N/A,TRUE,"STEEL";#N/A,#N/A,TRUE,"INT-Table";#N/A,#N/A,TRUE,"STEEL";#N/A,#N/A,TRUE,"Door"}</definedName>
    <definedName name="chl_4_1" hidden="1">{#N/A,#N/A,TRUE,"Basic";#N/A,#N/A,TRUE,"EXT-TABLE";#N/A,#N/A,TRUE,"STEEL";#N/A,#N/A,TRUE,"INT-Table";#N/A,#N/A,TRUE,"STEEL";#N/A,#N/A,TRUE,"Door"}</definedName>
    <definedName name="chl_4_2" localSheetId="22" hidden="1">{#N/A,#N/A,TRUE,"Basic";#N/A,#N/A,TRUE,"EXT-TABLE";#N/A,#N/A,TRUE,"STEEL";#N/A,#N/A,TRUE,"INT-Table";#N/A,#N/A,TRUE,"STEEL";#N/A,#N/A,TRUE,"Door"}</definedName>
    <definedName name="chl_4_2" hidden="1">{#N/A,#N/A,TRUE,"Basic";#N/A,#N/A,TRUE,"EXT-TABLE";#N/A,#N/A,TRUE,"STEEL";#N/A,#N/A,TRUE,"INT-Table";#N/A,#N/A,TRUE,"STEEL";#N/A,#N/A,TRUE,"Door"}</definedName>
    <definedName name="chl_5" localSheetId="22" hidden="1">{#N/A,#N/A,TRUE,"Basic";#N/A,#N/A,TRUE,"EXT-TABLE";#N/A,#N/A,TRUE,"STEEL";#N/A,#N/A,TRUE,"INT-Table";#N/A,#N/A,TRUE,"STEEL";#N/A,#N/A,TRUE,"Door"}</definedName>
    <definedName name="chl_5" hidden="1">{#N/A,#N/A,TRUE,"Basic";#N/A,#N/A,TRUE,"EXT-TABLE";#N/A,#N/A,TRUE,"STEEL";#N/A,#N/A,TRUE,"INT-Table";#N/A,#N/A,TRUE,"STEEL";#N/A,#N/A,TRUE,"Door"}</definedName>
    <definedName name="chl_5_1" localSheetId="22" hidden="1">{#N/A,#N/A,TRUE,"Basic";#N/A,#N/A,TRUE,"EXT-TABLE";#N/A,#N/A,TRUE,"STEEL";#N/A,#N/A,TRUE,"INT-Table";#N/A,#N/A,TRUE,"STEEL";#N/A,#N/A,TRUE,"Door"}</definedName>
    <definedName name="chl_5_1" hidden="1">{#N/A,#N/A,TRUE,"Basic";#N/A,#N/A,TRUE,"EXT-TABLE";#N/A,#N/A,TRUE,"STEEL";#N/A,#N/A,TRUE,"INT-Table";#N/A,#N/A,TRUE,"STEEL";#N/A,#N/A,TRUE,"Door"}</definedName>
    <definedName name="chl_5_2" localSheetId="22" hidden="1">{#N/A,#N/A,TRUE,"Basic";#N/A,#N/A,TRUE,"EXT-TABLE";#N/A,#N/A,TRUE,"STEEL";#N/A,#N/A,TRUE,"INT-Table";#N/A,#N/A,TRUE,"STEEL";#N/A,#N/A,TRUE,"Door"}</definedName>
    <definedName name="chl_5_2" hidden="1">{#N/A,#N/A,TRUE,"Basic";#N/A,#N/A,TRUE,"EXT-TABLE";#N/A,#N/A,TRUE,"STEEL";#N/A,#N/A,TRUE,"INT-Table";#N/A,#N/A,TRUE,"STEEL";#N/A,#N/A,TRUE,"Door"}</definedName>
    <definedName name="CHRIS" localSheetId="22" hidden="1">{#N/A,#N/A,FALSE,"CCTV"}</definedName>
    <definedName name="CHRIS" hidden="1">{#N/A,#N/A,FALSE,"CCTV"}</definedName>
    <definedName name="chsdim">[45]csdim!$A$1376:$A$2509</definedName>
    <definedName name="chsloadrange">[45]chsload!$A$3:$A$62</definedName>
    <definedName name="chu_vi__m">[47]Data_analysis!$O$2:$O$1048576</definedName>
    <definedName name="chuyen" localSheetId="20" hidden="1">{"'Sheet1'!$L$16"}</definedName>
    <definedName name="chuyen" localSheetId="22" hidden="1">{"'Sheet1'!$L$16"}</definedName>
    <definedName name="chuyen" localSheetId="15" hidden="1">{"'Sheet1'!$L$16"}</definedName>
    <definedName name="chuyen" localSheetId="1" hidden="1">{"'Sheet1'!$L$16"}</definedName>
    <definedName name="chuyen" localSheetId="2" hidden="1">{"'Sheet1'!$L$16"}</definedName>
    <definedName name="chuyen" localSheetId="21" hidden="1">{"'Sheet1'!$L$16"}</definedName>
    <definedName name="chuyen" localSheetId="16" hidden="1">{"'Sheet1'!$L$16"}</definedName>
    <definedName name="chuyen" localSheetId="4" hidden="1">{"'Sheet1'!$L$16"}</definedName>
    <definedName name="chuyen" localSheetId="23" hidden="1">{"'Sheet1'!$L$16"}</definedName>
    <definedName name="chuyen" localSheetId="14" hidden="1">{"'Sheet1'!$L$16"}</definedName>
    <definedName name="chuyen" localSheetId="9" hidden="1">{"'Sheet1'!$L$16"}</definedName>
    <definedName name="chuyen" localSheetId="8" hidden="1">{"'Sheet1'!$L$16"}</definedName>
    <definedName name="chuyen" localSheetId="3" hidden="1">{"'Sheet1'!$L$16"}</definedName>
    <definedName name="chuyen" localSheetId="11" hidden="1">{"'Sheet1'!$L$16"}</definedName>
    <definedName name="chuyen" localSheetId="6" hidden="1">{"'Sheet1'!$L$16"}</definedName>
    <definedName name="chuyen" localSheetId="7" hidden="1">{"'Sheet1'!$L$16"}</definedName>
    <definedName name="chuyen" localSheetId="5" hidden="1">{"'Sheet1'!$L$16"}</definedName>
    <definedName name="chuyen" localSheetId="17" hidden="1">{"'Sheet1'!$L$16"}</definedName>
    <definedName name="chuyen" localSheetId="10" hidden="1">{"'Sheet1'!$L$16"}</definedName>
    <definedName name="chuyen" localSheetId="13" hidden="1">{"'Sheet1'!$L$16"}</definedName>
    <definedName name="chuyen" localSheetId="12" hidden="1">{"'Sheet1'!$L$16"}</definedName>
    <definedName name="chuyen" hidden="1">{"'Sheet1'!$L$16"}</definedName>
    <definedName name="ci" localSheetId="20" hidden="1">{"'Sheet1'!$L$16"}</definedName>
    <definedName name="ci" localSheetId="22" hidden="1">{"'Sheet1'!$L$16"}</definedName>
    <definedName name="ci" localSheetId="21" hidden="1">{"'Sheet1'!$L$16"}</definedName>
    <definedName name="ci" hidden="1">{"'Sheet1'!$L$16"}</definedName>
    <definedName name="CK">#REF!</definedName>
    <definedName name="clear">#REF!,#REF!,#REF!,#REF!,#REF!,#REF!,#REF!,#REF!,#REF!,#REF!,#REF!,#REF!,#REF!,#REF!,#REF!,#REF!,#REF!,#REF!</definedName>
    <definedName name="CLVC3">0.1</definedName>
    <definedName name="CLVCTB">#REF!</definedName>
    <definedName name="cn" localSheetId="22" hidden="1">{"'Sheet1'!$L$16"}</definedName>
    <definedName name="cn" hidden="1">{"'Sheet1'!$L$16"}</definedName>
    <definedName name="Cname">#REF!</definedName>
    <definedName name="Cnum">#REF!</definedName>
    <definedName name="COA_11">'[48]COA-17'!#REF!</definedName>
    <definedName name="COA_12">'[48]COA-17'!#REF!</definedName>
    <definedName name="COA_13">'[48]COA-17'!#REF!</definedName>
    <definedName name="COA_14">'[48]COA-17'!#REF!</definedName>
    <definedName name="COA_19">'[49]COA-17'!#REF!</definedName>
    <definedName name="Coc_60" localSheetId="22" hidden="1">{"'Sheet1'!$L$16"}</definedName>
    <definedName name="Coc_60" localSheetId="15" hidden="1">{"'Sheet1'!$L$16"}</definedName>
    <definedName name="Coc_60" localSheetId="1" hidden="1">{"'Sheet1'!$L$16"}</definedName>
    <definedName name="Coc_60" localSheetId="2" hidden="1">{"'Sheet1'!$L$16"}</definedName>
    <definedName name="Coc_60" localSheetId="16" hidden="1">{"'Sheet1'!$L$16"}</definedName>
    <definedName name="Coc_60" localSheetId="4" hidden="1">{"'Sheet1'!$L$16"}</definedName>
    <definedName name="Coc_60" localSheetId="23" hidden="1">{"'Sheet1'!$L$16"}</definedName>
    <definedName name="Coc_60" localSheetId="14" hidden="1">{"'Sheet1'!$L$16"}</definedName>
    <definedName name="Coc_60" localSheetId="9" hidden="1">{"'Sheet1'!$L$16"}</definedName>
    <definedName name="Coc_60" localSheetId="8" hidden="1">{"'Sheet1'!$L$16"}</definedName>
    <definedName name="Coc_60" localSheetId="3" hidden="1">{"'Sheet1'!$L$16"}</definedName>
    <definedName name="Coc_60" localSheetId="11" hidden="1">{"'Sheet1'!$L$16"}</definedName>
    <definedName name="Coc_60" localSheetId="6" hidden="1">{"'Sheet1'!$L$16"}</definedName>
    <definedName name="Coc_60" localSheetId="7" hidden="1">{"'Sheet1'!$L$16"}</definedName>
    <definedName name="Coc_60" localSheetId="5" hidden="1">{"'Sheet1'!$L$16"}</definedName>
    <definedName name="Coc_60" localSheetId="17" hidden="1">{"'Sheet1'!$L$16"}</definedName>
    <definedName name="Coc_60" localSheetId="10" hidden="1">{"'Sheet1'!$L$16"}</definedName>
    <definedName name="Coc_60" localSheetId="13" hidden="1">{"'Sheet1'!$L$16"}</definedName>
    <definedName name="Coc_60" localSheetId="12" hidden="1">{"'Sheet1'!$L$16"}</definedName>
    <definedName name="Coc_60" hidden="1">{"'Sheet1'!$L$16"}</definedName>
    <definedName name="CODE_HD_BL">'[50] HOP DONG'!$B$2:$F$601</definedName>
    <definedName name="codes">#REF!</definedName>
    <definedName name="codew">#REF!</definedName>
    <definedName name="coef">#REF!</definedName>
    <definedName name="coef1">#REF!</definedName>
    <definedName name="coef2">#REF!</definedName>
    <definedName name="coef3">#REF!</definedName>
    <definedName name="coeff">#REF!</definedName>
    <definedName name="coefiso" localSheetId="15">'[51]Unit Price'!#REF!</definedName>
    <definedName name="coefiso" localSheetId="1">'[51]Unit Price'!#REF!</definedName>
    <definedName name="coefiso" localSheetId="2">'[51]Unit Price'!#REF!</definedName>
    <definedName name="coefiso" localSheetId="4">'[51]Unit Price'!#REF!</definedName>
    <definedName name="coefiso" localSheetId="23">'[51]Unit Price'!#REF!</definedName>
    <definedName name="coefiso" localSheetId="14">'[51]Unit Price'!#REF!</definedName>
    <definedName name="coefiso" localSheetId="9">'[51]Unit Price'!#REF!</definedName>
    <definedName name="coefiso" localSheetId="8">'[51]Unit Price'!#REF!</definedName>
    <definedName name="coefiso" localSheetId="3">'[51]Unit Price'!#REF!</definedName>
    <definedName name="coefiso" localSheetId="11">'[51]Unit Price'!#REF!</definedName>
    <definedName name="coefiso" localSheetId="6">'[51]Unit Price'!#REF!</definedName>
    <definedName name="coefiso" localSheetId="7">'[51]Unit Price'!#REF!</definedName>
    <definedName name="coefiso" localSheetId="5">'[51]Unit Price'!#REF!</definedName>
    <definedName name="coefiso" localSheetId="10">'[51]Unit Price'!#REF!</definedName>
    <definedName name="coefiso" localSheetId="13">'[51]Unit Price'!#REF!</definedName>
    <definedName name="coefiso" localSheetId="12">'[51]Unit Price'!#REF!</definedName>
    <definedName name="coefiso">#REF!</definedName>
    <definedName name="coefpoids">#REF!</definedName>
    <definedName name="Cöï_ly_vaän_chuyeãn">#REF!</definedName>
    <definedName name="CÖÏ_LY_VAÄN_CHUYEÅN">#REF!</definedName>
    <definedName name="colorCode">#REF!</definedName>
    <definedName name="ColumnSpacing1">#REF!</definedName>
    <definedName name="ColumnSpacing10">#REF!</definedName>
    <definedName name="ColumnSpacing11">#REF!</definedName>
    <definedName name="ColumnSpacing12">#REF!</definedName>
    <definedName name="ColumnSpacing2">#REF!</definedName>
    <definedName name="ColumnSpacing3">#REF!</definedName>
    <definedName name="ColumnSpacing4">#REF!</definedName>
    <definedName name="ColumnSpacing5">#REF!</definedName>
    <definedName name="ColumnSpacing6">#REF!</definedName>
    <definedName name="ColumnSpacing7">#REF!</definedName>
    <definedName name="ColumnSpacing8">#REF!</definedName>
    <definedName name="ColumnSpacing9">#REF!</definedName>
    <definedName name="comm_admin_esp1">#REF!</definedName>
    <definedName name="comm_admin_esp2">#REF!</definedName>
    <definedName name="Comm_exp">#REF!</definedName>
    <definedName name="COMMERCIALI">#REF!</definedName>
    <definedName name="COMMON">#REF!</definedName>
    <definedName name="COMMPART">[45]CLAMP!$A$2:$D$605</definedName>
    <definedName name="compl" localSheetId="22" hidden="1">{#N/A,#N/A,FALSE,"JACKETS (1100 t) (1)"}</definedName>
    <definedName name="compl" hidden="1">{#N/A,#N/A,FALSE,"JACKETS (1100 t) (1)"}</definedName>
    <definedName name="Composite">#REF!</definedName>
    <definedName name="CON_EQP_COS">#REF!</definedName>
    <definedName name="CON_EQP_COST">#REF!</definedName>
    <definedName name="condition" localSheetId="22" hidden="1">{"'장비'!$A$3:$M$12"}</definedName>
    <definedName name="condition" hidden="1">{"'장비'!$A$3:$M$12"}</definedName>
    <definedName name="CONFIT">[49]PBS!$A$2:$IV$7</definedName>
    <definedName name="Cons_equip" localSheetId="22" hidden="1">{"'장비'!$A$3:$M$12"}</definedName>
    <definedName name="Cons_equip" hidden="1">{"'장비'!$A$3:$M$12"}</definedName>
    <definedName name="CONST_EQ">#REF!</definedName>
    <definedName name="constr_approach">#REF!</definedName>
    <definedName name="CONSUME1" localSheetId="22" hidden="1">{#N/A,#N/A,FALSE,"CCTV"}</definedName>
    <definedName name="CONSUME1" hidden="1">{#N/A,#N/A,FALSE,"CCTV"}</definedName>
    <definedName name="Container">#REF!</definedName>
    <definedName name="Containerverpackung">#REF!</definedName>
    <definedName name="Contingency" localSheetId="15">[51]Summary!$D$22</definedName>
    <definedName name="Contingency" localSheetId="1">[51]Summary!$D$22</definedName>
    <definedName name="Contingency" localSheetId="2">[51]Summary!$D$22</definedName>
    <definedName name="Contingency" localSheetId="4">[51]Summary!$D$22</definedName>
    <definedName name="Contingency" localSheetId="23">[51]Summary!$D$22</definedName>
    <definedName name="Contingency" localSheetId="14">[51]Summary!$D$22</definedName>
    <definedName name="Contingency" localSheetId="9">[51]Summary!$D$22</definedName>
    <definedName name="Contingency" localSheetId="8">[51]Summary!$D$22</definedName>
    <definedName name="Contingency" localSheetId="3">[51]Summary!$D$22</definedName>
    <definedName name="Contingency" localSheetId="11">[51]Summary!$D$22</definedName>
    <definedName name="Contingency" localSheetId="6">[51]Summary!$D$22</definedName>
    <definedName name="Contingency" localSheetId="7">[51]Summary!$D$22</definedName>
    <definedName name="Contingency" localSheetId="5">[51]Summary!$D$22</definedName>
    <definedName name="Contingency" localSheetId="10">[51]Summary!$D$22</definedName>
    <definedName name="Contingency" localSheetId="13">[51]Summary!$D$22</definedName>
    <definedName name="Contingency" localSheetId="12">[51]Summary!$D$22</definedName>
    <definedName name="Contingency">#REF!</definedName>
    <definedName name="Contingency_Start">#REF!</definedName>
    <definedName name="Continua">#REF!</definedName>
    <definedName name="contr" localSheetId="22"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contr"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Contractor">#REF!</definedName>
    <definedName name="Contry_risk">#REF!</definedName>
    <definedName name="Copia">#REF!</definedName>
    <definedName name="Copyright" hidden="1">"© 1995 Worley Limited"</definedName>
    <definedName name="corr">#REF!</definedName>
    <definedName name="COS_FC">#REF!</definedName>
    <definedName name="COS_LC">#REF!</definedName>
    <definedName name="COS_SUP">#REF!</definedName>
    <definedName name="cost" localSheetId="22" hidden="1">{#N/A,#N/A,TRUE,"Basic";#N/A,#N/A,TRUE,"EXT-TABLE";#N/A,#N/A,TRUE,"STEEL";#N/A,#N/A,TRUE,"INT-Table";#N/A,#N/A,TRUE,"STEEL";#N/A,#N/A,TRUE,"Door"}</definedName>
    <definedName name="COST" localSheetId="15">[52]PipeSummary!$AJ$10:$AO$28</definedName>
    <definedName name="COST" localSheetId="1">[52]PipeSummary!$AJ$10:$AO$28</definedName>
    <definedName name="COST" localSheetId="2">[52]PipeSummary!$AJ$10:$AO$28</definedName>
    <definedName name="COST" localSheetId="4">[52]PipeSummary!$AJ$10:$AO$28</definedName>
    <definedName name="COST" localSheetId="23">[52]PipeSummary!$AJ$10:$AO$28</definedName>
    <definedName name="COST" localSheetId="14">[52]PipeSummary!$AJ$10:$AO$28</definedName>
    <definedName name="COST" localSheetId="9">[52]PipeSummary!$AJ$10:$AO$28</definedName>
    <definedName name="COST" localSheetId="8">[52]PipeSummary!$AJ$10:$AO$28</definedName>
    <definedName name="COST" localSheetId="3">[52]PipeSummary!$AJ$10:$AO$28</definedName>
    <definedName name="COST" localSheetId="11">[52]PipeSummary!$AJ$10:$AO$28</definedName>
    <definedName name="COST" localSheetId="6">[52]PipeSummary!$AJ$10:$AO$28</definedName>
    <definedName name="COST" localSheetId="7">[52]PipeSummary!$AJ$10:$AO$28</definedName>
    <definedName name="COST" localSheetId="5">[52]PipeSummary!$AJ$10:$AO$28</definedName>
    <definedName name="COST" localSheetId="10">[52]PipeSummary!$AJ$10:$AO$28</definedName>
    <definedName name="COST" localSheetId="13">[52]PipeSummary!$AJ$10:$AO$28</definedName>
    <definedName name="COST" localSheetId="12">[52]PipeSummary!$AJ$10:$AO$28</definedName>
    <definedName name="cost" hidden="1">{#N/A,#N/A,TRUE,"Basic";#N/A,#N/A,TRUE,"EXT-TABLE";#N/A,#N/A,TRUE,"STEEL";#N/A,#N/A,TRUE,"INT-Table";#N/A,#N/A,TRUE,"STEEL";#N/A,#N/A,TRUE,"Door"}</definedName>
    <definedName name="COST.020" localSheetId="16">#REF!</definedName>
    <definedName name="COST.020" localSheetId="17">#REF!</definedName>
    <definedName name="COST.020">#REF!</definedName>
    <definedName name="COST.030" localSheetId="16">#REF!</definedName>
    <definedName name="COST.030" localSheetId="17">#REF!</definedName>
    <definedName name="COST.030">#REF!</definedName>
    <definedName name="COST.040" localSheetId="16">#REF!</definedName>
    <definedName name="COST.040" localSheetId="17">#REF!</definedName>
    <definedName name="COST.040">#REF!</definedName>
    <definedName name="COST.050" localSheetId="16">#REF!</definedName>
    <definedName name="COST.050" localSheetId="17">#REF!</definedName>
    <definedName name="COST.050">#REF!</definedName>
    <definedName name="COST.060" localSheetId="16">#REF!</definedName>
    <definedName name="COST.060" localSheetId="17">#REF!</definedName>
    <definedName name="COST.060">#REF!</definedName>
    <definedName name="COST.070" localSheetId="16">#REF!</definedName>
    <definedName name="COST.070" localSheetId="17">#REF!</definedName>
    <definedName name="COST.070">#REF!</definedName>
    <definedName name="COST.080" localSheetId="16">#REF!</definedName>
    <definedName name="COST.080" localSheetId="17">#REF!</definedName>
    <definedName name="COST.080">#REF!</definedName>
    <definedName name="COST.100" localSheetId="16">#REF!</definedName>
    <definedName name="COST.100" localSheetId="17">#REF!</definedName>
    <definedName name="COST.100">#REF!</definedName>
    <definedName name="COST.110" localSheetId="16">#REF!</definedName>
    <definedName name="COST.110" localSheetId="17">#REF!</definedName>
    <definedName name="COST.110">#REF!</definedName>
    <definedName name="COST.120" localSheetId="16">#REF!</definedName>
    <definedName name="COST.120" localSheetId="17">#REF!</definedName>
    <definedName name="COST.120">#REF!</definedName>
    <definedName name="COST.130" localSheetId="16">#REF!</definedName>
    <definedName name="COST.130" localSheetId="17">#REF!</definedName>
    <definedName name="COST.130">#REF!</definedName>
    <definedName name="COST.140" localSheetId="16">#REF!</definedName>
    <definedName name="COST.140" localSheetId="17">#REF!</definedName>
    <definedName name="COST.140">#REF!</definedName>
    <definedName name="COST.150" localSheetId="16">#REF!</definedName>
    <definedName name="COST.150" localSheetId="17">#REF!</definedName>
    <definedName name="COST.150">#REF!</definedName>
    <definedName name="COST.210" localSheetId="16">#REF!</definedName>
    <definedName name="COST.210" localSheetId="17">#REF!</definedName>
    <definedName name="COST.210">#REF!</definedName>
    <definedName name="COST.220" localSheetId="16">#REF!</definedName>
    <definedName name="COST.220" localSheetId="17">#REF!</definedName>
    <definedName name="COST.220">#REF!</definedName>
    <definedName name="COST.230" localSheetId="16">#REF!</definedName>
    <definedName name="COST.230" localSheetId="17">#REF!</definedName>
    <definedName name="COST.230">#REF!</definedName>
    <definedName name="COST.240" localSheetId="16">#REF!</definedName>
    <definedName name="COST.240" localSheetId="17">#REF!</definedName>
    <definedName name="COST.240">#REF!</definedName>
    <definedName name="COST.270" localSheetId="16">#REF!</definedName>
    <definedName name="COST.270" localSheetId="17">#REF!</definedName>
    <definedName name="COST.270">#REF!</definedName>
    <definedName name="COST.280" localSheetId="16">#REF!</definedName>
    <definedName name="COST.280" localSheetId="17">#REF!</definedName>
    <definedName name="COST.280">#REF!</definedName>
    <definedName name="COST.300" localSheetId="16">#REF!</definedName>
    <definedName name="COST.300" localSheetId="17">#REF!</definedName>
    <definedName name="COST.300">#REF!</definedName>
    <definedName name="COST.320" localSheetId="16">#REF!</definedName>
    <definedName name="COST.320" localSheetId="17">#REF!</definedName>
    <definedName name="COST.320">#REF!</definedName>
    <definedName name="COST.330" localSheetId="16">#REF!</definedName>
    <definedName name="COST.330" localSheetId="17">#REF!</definedName>
    <definedName name="COST.330">#REF!</definedName>
    <definedName name="COST.350" localSheetId="16">#REF!</definedName>
    <definedName name="COST.350" localSheetId="17">#REF!</definedName>
    <definedName name="COST.350">#REF!</definedName>
    <definedName name="COST.360" localSheetId="16">#REF!</definedName>
    <definedName name="COST.360" localSheetId="17">#REF!</definedName>
    <definedName name="COST.360">#REF!</definedName>
    <definedName name="COST.370" localSheetId="16">#REF!</definedName>
    <definedName name="COST.370" localSheetId="17">#REF!</definedName>
    <definedName name="COST.370">#REF!</definedName>
    <definedName name="COST.380" localSheetId="16">#REF!</definedName>
    <definedName name="COST.380" localSheetId="17">#REF!</definedName>
    <definedName name="COST.380">#REF!</definedName>
    <definedName name="COST.400" localSheetId="16">#REF!</definedName>
    <definedName name="COST.400" localSheetId="17">#REF!</definedName>
    <definedName name="COST.400">#REF!</definedName>
    <definedName name="cost_1" localSheetId="22" hidden="1">{#N/A,#N/A,TRUE,"Basic";#N/A,#N/A,TRUE,"EXT-TABLE";#N/A,#N/A,TRUE,"STEEL";#N/A,#N/A,TRUE,"INT-Table";#N/A,#N/A,TRUE,"STEEL";#N/A,#N/A,TRUE,"Door"}</definedName>
    <definedName name="cost_1" hidden="1">{#N/A,#N/A,TRUE,"Basic";#N/A,#N/A,TRUE,"EXT-TABLE";#N/A,#N/A,TRUE,"STEEL";#N/A,#N/A,TRUE,"INT-Table";#N/A,#N/A,TRUE,"STEEL";#N/A,#N/A,TRUE,"Door"}</definedName>
    <definedName name="cost_1_1" localSheetId="22" hidden="1">{#N/A,#N/A,TRUE,"Basic";#N/A,#N/A,TRUE,"EXT-TABLE";#N/A,#N/A,TRUE,"STEEL";#N/A,#N/A,TRUE,"INT-Table";#N/A,#N/A,TRUE,"STEEL";#N/A,#N/A,TRUE,"Door"}</definedName>
    <definedName name="cost_1_1" hidden="1">{#N/A,#N/A,TRUE,"Basic";#N/A,#N/A,TRUE,"EXT-TABLE";#N/A,#N/A,TRUE,"STEEL";#N/A,#N/A,TRUE,"INT-Table";#N/A,#N/A,TRUE,"STEEL";#N/A,#N/A,TRUE,"Door"}</definedName>
    <definedName name="cost_1_2" localSheetId="22" hidden="1">{#N/A,#N/A,TRUE,"Basic";#N/A,#N/A,TRUE,"EXT-TABLE";#N/A,#N/A,TRUE,"STEEL";#N/A,#N/A,TRUE,"INT-Table";#N/A,#N/A,TRUE,"STEEL";#N/A,#N/A,TRUE,"Door"}</definedName>
    <definedName name="cost_1_2" hidden="1">{#N/A,#N/A,TRUE,"Basic";#N/A,#N/A,TRUE,"EXT-TABLE";#N/A,#N/A,TRUE,"STEEL";#N/A,#N/A,TRUE,"INT-Table";#N/A,#N/A,TRUE,"STEEL";#N/A,#N/A,TRUE,"Door"}</definedName>
    <definedName name="cost_2" localSheetId="22" hidden="1">{#N/A,#N/A,TRUE,"Basic";#N/A,#N/A,TRUE,"EXT-TABLE";#N/A,#N/A,TRUE,"STEEL";#N/A,#N/A,TRUE,"INT-Table";#N/A,#N/A,TRUE,"STEEL";#N/A,#N/A,TRUE,"Door"}</definedName>
    <definedName name="cost_2" hidden="1">{#N/A,#N/A,TRUE,"Basic";#N/A,#N/A,TRUE,"EXT-TABLE";#N/A,#N/A,TRUE,"STEEL";#N/A,#N/A,TRUE,"INT-Table";#N/A,#N/A,TRUE,"STEEL";#N/A,#N/A,TRUE,"Door"}</definedName>
    <definedName name="cost_2_1" localSheetId="22" hidden="1">{#N/A,#N/A,TRUE,"Basic";#N/A,#N/A,TRUE,"EXT-TABLE";#N/A,#N/A,TRUE,"STEEL";#N/A,#N/A,TRUE,"INT-Table";#N/A,#N/A,TRUE,"STEEL";#N/A,#N/A,TRUE,"Door"}</definedName>
    <definedName name="cost_2_1" hidden="1">{#N/A,#N/A,TRUE,"Basic";#N/A,#N/A,TRUE,"EXT-TABLE";#N/A,#N/A,TRUE,"STEEL";#N/A,#N/A,TRUE,"INT-Table";#N/A,#N/A,TRUE,"STEEL";#N/A,#N/A,TRUE,"Door"}</definedName>
    <definedName name="cost_2_2" localSheetId="22" hidden="1">{#N/A,#N/A,TRUE,"Basic";#N/A,#N/A,TRUE,"EXT-TABLE";#N/A,#N/A,TRUE,"STEEL";#N/A,#N/A,TRUE,"INT-Table";#N/A,#N/A,TRUE,"STEEL";#N/A,#N/A,TRUE,"Door"}</definedName>
    <definedName name="cost_2_2" hidden="1">{#N/A,#N/A,TRUE,"Basic";#N/A,#N/A,TRUE,"EXT-TABLE";#N/A,#N/A,TRUE,"STEEL";#N/A,#N/A,TRUE,"INT-Table";#N/A,#N/A,TRUE,"STEEL";#N/A,#N/A,TRUE,"Door"}</definedName>
    <definedName name="cost_3" localSheetId="22" hidden="1">{#N/A,#N/A,TRUE,"Basic";#N/A,#N/A,TRUE,"EXT-TABLE";#N/A,#N/A,TRUE,"STEEL";#N/A,#N/A,TRUE,"INT-Table";#N/A,#N/A,TRUE,"STEEL";#N/A,#N/A,TRUE,"Door"}</definedName>
    <definedName name="cost_3" hidden="1">{#N/A,#N/A,TRUE,"Basic";#N/A,#N/A,TRUE,"EXT-TABLE";#N/A,#N/A,TRUE,"STEEL";#N/A,#N/A,TRUE,"INT-Table";#N/A,#N/A,TRUE,"STEEL";#N/A,#N/A,TRUE,"Door"}</definedName>
    <definedName name="cost_3_1" localSheetId="22" hidden="1">{#N/A,#N/A,TRUE,"Basic";#N/A,#N/A,TRUE,"EXT-TABLE";#N/A,#N/A,TRUE,"STEEL";#N/A,#N/A,TRUE,"INT-Table";#N/A,#N/A,TRUE,"STEEL";#N/A,#N/A,TRUE,"Door"}</definedName>
    <definedName name="cost_3_1" hidden="1">{#N/A,#N/A,TRUE,"Basic";#N/A,#N/A,TRUE,"EXT-TABLE";#N/A,#N/A,TRUE,"STEEL";#N/A,#N/A,TRUE,"INT-Table";#N/A,#N/A,TRUE,"STEEL";#N/A,#N/A,TRUE,"Door"}</definedName>
    <definedName name="cost_3_2" localSheetId="22" hidden="1">{#N/A,#N/A,TRUE,"Basic";#N/A,#N/A,TRUE,"EXT-TABLE";#N/A,#N/A,TRUE,"STEEL";#N/A,#N/A,TRUE,"INT-Table";#N/A,#N/A,TRUE,"STEEL";#N/A,#N/A,TRUE,"Door"}</definedName>
    <definedName name="cost_3_2" hidden="1">{#N/A,#N/A,TRUE,"Basic";#N/A,#N/A,TRUE,"EXT-TABLE";#N/A,#N/A,TRUE,"STEEL";#N/A,#N/A,TRUE,"INT-Table";#N/A,#N/A,TRUE,"STEEL";#N/A,#N/A,TRUE,"Door"}</definedName>
    <definedName name="cost_4" localSheetId="22" hidden="1">{#N/A,#N/A,TRUE,"Basic";#N/A,#N/A,TRUE,"EXT-TABLE";#N/A,#N/A,TRUE,"STEEL";#N/A,#N/A,TRUE,"INT-Table";#N/A,#N/A,TRUE,"STEEL";#N/A,#N/A,TRUE,"Door"}</definedName>
    <definedName name="cost_4" hidden="1">{#N/A,#N/A,TRUE,"Basic";#N/A,#N/A,TRUE,"EXT-TABLE";#N/A,#N/A,TRUE,"STEEL";#N/A,#N/A,TRUE,"INT-Table";#N/A,#N/A,TRUE,"STEEL";#N/A,#N/A,TRUE,"Door"}</definedName>
    <definedName name="cost_4_1" localSheetId="22" hidden="1">{#N/A,#N/A,TRUE,"Basic";#N/A,#N/A,TRUE,"EXT-TABLE";#N/A,#N/A,TRUE,"STEEL";#N/A,#N/A,TRUE,"INT-Table";#N/A,#N/A,TRUE,"STEEL";#N/A,#N/A,TRUE,"Door"}</definedName>
    <definedName name="cost_4_1" hidden="1">{#N/A,#N/A,TRUE,"Basic";#N/A,#N/A,TRUE,"EXT-TABLE";#N/A,#N/A,TRUE,"STEEL";#N/A,#N/A,TRUE,"INT-Table";#N/A,#N/A,TRUE,"STEEL";#N/A,#N/A,TRUE,"Door"}</definedName>
    <definedName name="cost_4_2" localSheetId="22" hidden="1">{#N/A,#N/A,TRUE,"Basic";#N/A,#N/A,TRUE,"EXT-TABLE";#N/A,#N/A,TRUE,"STEEL";#N/A,#N/A,TRUE,"INT-Table";#N/A,#N/A,TRUE,"STEEL";#N/A,#N/A,TRUE,"Door"}</definedName>
    <definedName name="cost_4_2" hidden="1">{#N/A,#N/A,TRUE,"Basic";#N/A,#N/A,TRUE,"EXT-TABLE";#N/A,#N/A,TRUE,"STEEL";#N/A,#N/A,TRUE,"INT-Table";#N/A,#N/A,TRUE,"STEEL";#N/A,#N/A,TRUE,"Door"}</definedName>
    <definedName name="cost_5" localSheetId="22" hidden="1">{#N/A,#N/A,TRUE,"Basic";#N/A,#N/A,TRUE,"EXT-TABLE";#N/A,#N/A,TRUE,"STEEL";#N/A,#N/A,TRUE,"INT-Table";#N/A,#N/A,TRUE,"STEEL";#N/A,#N/A,TRUE,"Door"}</definedName>
    <definedName name="cost_5" hidden="1">{#N/A,#N/A,TRUE,"Basic";#N/A,#N/A,TRUE,"EXT-TABLE";#N/A,#N/A,TRUE,"STEEL";#N/A,#N/A,TRUE,"INT-Table";#N/A,#N/A,TRUE,"STEEL";#N/A,#N/A,TRUE,"Door"}</definedName>
    <definedName name="cost_5_1" localSheetId="22" hidden="1">{#N/A,#N/A,TRUE,"Basic";#N/A,#N/A,TRUE,"EXT-TABLE";#N/A,#N/A,TRUE,"STEEL";#N/A,#N/A,TRUE,"INT-Table";#N/A,#N/A,TRUE,"STEEL";#N/A,#N/A,TRUE,"Door"}</definedName>
    <definedName name="cost_5_1" hidden="1">{#N/A,#N/A,TRUE,"Basic";#N/A,#N/A,TRUE,"EXT-TABLE";#N/A,#N/A,TRUE,"STEEL";#N/A,#N/A,TRUE,"INT-Table";#N/A,#N/A,TRUE,"STEEL";#N/A,#N/A,TRUE,"Door"}</definedName>
    <definedName name="cost_5_2" localSheetId="22" hidden="1">{#N/A,#N/A,TRUE,"Basic";#N/A,#N/A,TRUE,"EXT-TABLE";#N/A,#N/A,TRUE,"STEEL";#N/A,#N/A,TRUE,"INT-Table";#N/A,#N/A,TRUE,"STEEL";#N/A,#N/A,TRUE,"Door"}</definedName>
    <definedName name="cost_5_2" hidden="1">{#N/A,#N/A,TRUE,"Basic";#N/A,#N/A,TRUE,"EXT-TABLE";#N/A,#N/A,TRUE,"STEEL";#N/A,#N/A,TRUE,"INT-Table";#N/A,#N/A,TRUE,"STEEL";#N/A,#N/A,TRUE,"Door"}</definedName>
    <definedName name="COST2" localSheetId="22" hidden="1">{#N/A,#N/A,TRUE,"Basic";#N/A,#N/A,TRUE,"EXT-TABLE";#N/A,#N/A,TRUE,"STEEL";#N/A,#N/A,TRUE,"INT-Table";#N/A,#N/A,TRUE,"STEEL";#N/A,#N/A,TRUE,"Door"}</definedName>
    <definedName name="COST2" hidden="1">{#N/A,#N/A,TRUE,"Basic";#N/A,#N/A,TRUE,"EXT-TABLE";#N/A,#N/A,TRUE,"STEEL";#N/A,#N/A,TRUE,"INT-Table";#N/A,#N/A,TRUE,"STEEL";#N/A,#N/A,TRUE,"Door"}</definedName>
    <definedName name="COST2_1" localSheetId="22" hidden="1">{#N/A,#N/A,TRUE,"Basic";#N/A,#N/A,TRUE,"EXT-TABLE";#N/A,#N/A,TRUE,"STEEL";#N/A,#N/A,TRUE,"INT-Table";#N/A,#N/A,TRUE,"STEEL";#N/A,#N/A,TRUE,"Door"}</definedName>
    <definedName name="COST2_1" hidden="1">{#N/A,#N/A,TRUE,"Basic";#N/A,#N/A,TRUE,"EXT-TABLE";#N/A,#N/A,TRUE,"STEEL";#N/A,#N/A,TRUE,"INT-Table";#N/A,#N/A,TRUE,"STEEL";#N/A,#N/A,TRUE,"Door"}</definedName>
    <definedName name="COST2_1_1" localSheetId="22" hidden="1">{#N/A,#N/A,TRUE,"Basic";#N/A,#N/A,TRUE,"EXT-TABLE";#N/A,#N/A,TRUE,"STEEL";#N/A,#N/A,TRUE,"INT-Table";#N/A,#N/A,TRUE,"STEEL";#N/A,#N/A,TRUE,"Door"}</definedName>
    <definedName name="COST2_1_1" hidden="1">{#N/A,#N/A,TRUE,"Basic";#N/A,#N/A,TRUE,"EXT-TABLE";#N/A,#N/A,TRUE,"STEEL";#N/A,#N/A,TRUE,"INT-Table";#N/A,#N/A,TRUE,"STEEL";#N/A,#N/A,TRUE,"Door"}</definedName>
    <definedName name="COST2_1_2" localSheetId="22" hidden="1">{#N/A,#N/A,TRUE,"Basic";#N/A,#N/A,TRUE,"EXT-TABLE";#N/A,#N/A,TRUE,"STEEL";#N/A,#N/A,TRUE,"INT-Table";#N/A,#N/A,TRUE,"STEEL";#N/A,#N/A,TRUE,"Door"}</definedName>
    <definedName name="COST2_1_2" hidden="1">{#N/A,#N/A,TRUE,"Basic";#N/A,#N/A,TRUE,"EXT-TABLE";#N/A,#N/A,TRUE,"STEEL";#N/A,#N/A,TRUE,"INT-Table";#N/A,#N/A,TRUE,"STEEL";#N/A,#N/A,TRUE,"Door"}</definedName>
    <definedName name="COST2_2" localSheetId="22" hidden="1">{#N/A,#N/A,TRUE,"Basic";#N/A,#N/A,TRUE,"EXT-TABLE";#N/A,#N/A,TRUE,"STEEL";#N/A,#N/A,TRUE,"INT-Table";#N/A,#N/A,TRUE,"STEEL";#N/A,#N/A,TRUE,"Door"}</definedName>
    <definedName name="COST2_2" hidden="1">{#N/A,#N/A,TRUE,"Basic";#N/A,#N/A,TRUE,"EXT-TABLE";#N/A,#N/A,TRUE,"STEEL";#N/A,#N/A,TRUE,"INT-Table";#N/A,#N/A,TRUE,"STEEL";#N/A,#N/A,TRUE,"Door"}</definedName>
    <definedName name="COST2_2_1" localSheetId="22" hidden="1">{#N/A,#N/A,TRUE,"Basic";#N/A,#N/A,TRUE,"EXT-TABLE";#N/A,#N/A,TRUE,"STEEL";#N/A,#N/A,TRUE,"INT-Table";#N/A,#N/A,TRUE,"STEEL";#N/A,#N/A,TRUE,"Door"}</definedName>
    <definedName name="COST2_2_1" hidden="1">{#N/A,#N/A,TRUE,"Basic";#N/A,#N/A,TRUE,"EXT-TABLE";#N/A,#N/A,TRUE,"STEEL";#N/A,#N/A,TRUE,"INT-Table";#N/A,#N/A,TRUE,"STEEL";#N/A,#N/A,TRUE,"Door"}</definedName>
    <definedName name="COST2_2_2" localSheetId="22" hidden="1">{#N/A,#N/A,TRUE,"Basic";#N/A,#N/A,TRUE,"EXT-TABLE";#N/A,#N/A,TRUE,"STEEL";#N/A,#N/A,TRUE,"INT-Table";#N/A,#N/A,TRUE,"STEEL";#N/A,#N/A,TRUE,"Door"}</definedName>
    <definedName name="COST2_2_2" hidden="1">{#N/A,#N/A,TRUE,"Basic";#N/A,#N/A,TRUE,"EXT-TABLE";#N/A,#N/A,TRUE,"STEEL";#N/A,#N/A,TRUE,"INT-Table";#N/A,#N/A,TRUE,"STEEL";#N/A,#N/A,TRUE,"Door"}</definedName>
    <definedName name="COST2_3" localSheetId="22" hidden="1">{#N/A,#N/A,TRUE,"Basic";#N/A,#N/A,TRUE,"EXT-TABLE";#N/A,#N/A,TRUE,"STEEL";#N/A,#N/A,TRUE,"INT-Table";#N/A,#N/A,TRUE,"STEEL";#N/A,#N/A,TRUE,"Door"}</definedName>
    <definedName name="COST2_3" hidden="1">{#N/A,#N/A,TRUE,"Basic";#N/A,#N/A,TRUE,"EXT-TABLE";#N/A,#N/A,TRUE,"STEEL";#N/A,#N/A,TRUE,"INT-Table";#N/A,#N/A,TRUE,"STEEL";#N/A,#N/A,TRUE,"Door"}</definedName>
    <definedName name="COST2_3_1" localSheetId="22" hidden="1">{#N/A,#N/A,TRUE,"Basic";#N/A,#N/A,TRUE,"EXT-TABLE";#N/A,#N/A,TRUE,"STEEL";#N/A,#N/A,TRUE,"INT-Table";#N/A,#N/A,TRUE,"STEEL";#N/A,#N/A,TRUE,"Door"}</definedName>
    <definedName name="COST2_3_1" hidden="1">{#N/A,#N/A,TRUE,"Basic";#N/A,#N/A,TRUE,"EXT-TABLE";#N/A,#N/A,TRUE,"STEEL";#N/A,#N/A,TRUE,"INT-Table";#N/A,#N/A,TRUE,"STEEL";#N/A,#N/A,TRUE,"Door"}</definedName>
    <definedName name="COST2_3_2" localSheetId="22" hidden="1">{#N/A,#N/A,TRUE,"Basic";#N/A,#N/A,TRUE,"EXT-TABLE";#N/A,#N/A,TRUE,"STEEL";#N/A,#N/A,TRUE,"INT-Table";#N/A,#N/A,TRUE,"STEEL";#N/A,#N/A,TRUE,"Door"}</definedName>
    <definedName name="COST2_3_2" hidden="1">{#N/A,#N/A,TRUE,"Basic";#N/A,#N/A,TRUE,"EXT-TABLE";#N/A,#N/A,TRUE,"STEEL";#N/A,#N/A,TRUE,"INT-Table";#N/A,#N/A,TRUE,"STEEL";#N/A,#N/A,TRUE,"Door"}</definedName>
    <definedName name="COST2_4" localSheetId="22" hidden="1">{#N/A,#N/A,TRUE,"Basic";#N/A,#N/A,TRUE,"EXT-TABLE";#N/A,#N/A,TRUE,"STEEL";#N/A,#N/A,TRUE,"INT-Table";#N/A,#N/A,TRUE,"STEEL";#N/A,#N/A,TRUE,"Door"}</definedName>
    <definedName name="COST2_4" hidden="1">{#N/A,#N/A,TRUE,"Basic";#N/A,#N/A,TRUE,"EXT-TABLE";#N/A,#N/A,TRUE,"STEEL";#N/A,#N/A,TRUE,"INT-Table";#N/A,#N/A,TRUE,"STEEL";#N/A,#N/A,TRUE,"Door"}</definedName>
    <definedName name="COST2_4_1" localSheetId="22" hidden="1">{#N/A,#N/A,TRUE,"Basic";#N/A,#N/A,TRUE,"EXT-TABLE";#N/A,#N/A,TRUE,"STEEL";#N/A,#N/A,TRUE,"INT-Table";#N/A,#N/A,TRUE,"STEEL";#N/A,#N/A,TRUE,"Door"}</definedName>
    <definedName name="COST2_4_1" hidden="1">{#N/A,#N/A,TRUE,"Basic";#N/A,#N/A,TRUE,"EXT-TABLE";#N/A,#N/A,TRUE,"STEEL";#N/A,#N/A,TRUE,"INT-Table";#N/A,#N/A,TRUE,"STEEL";#N/A,#N/A,TRUE,"Door"}</definedName>
    <definedName name="COST2_4_2" localSheetId="22" hidden="1">{#N/A,#N/A,TRUE,"Basic";#N/A,#N/A,TRUE,"EXT-TABLE";#N/A,#N/A,TRUE,"STEEL";#N/A,#N/A,TRUE,"INT-Table";#N/A,#N/A,TRUE,"STEEL";#N/A,#N/A,TRUE,"Door"}</definedName>
    <definedName name="COST2_4_2" hidden="1">{#N/A,#N/A,TRUE,"Basic";#N/A,#N/A,TRUE,"EXT-TABLE";#N/A,#N/A,TRUE,"STEEL";#N/A,#N/A,TRUE,"INT-Table";#N/A,#N/A,TRUE,"STEEL";#N/A,#N/A,TRUE,"Door"}</definedName>
    <definedName name="COST2_5" localSheetId="22" hidden="1">{#N/A,#N/A,TRUE,"Basic";#N/A,#N/A,TRUE,"EXT-TABLE";#N/A,#N/A,TRUE,"STEEL";#N/A,#N/A,TRUE,"INT-Table";#N/A,#N/A,TRUE,"STEEL";#N/A,#N/A,TRUE,"Door"}</definedName>
    <definedName name="COST2_5" hidden="1">{#N/A,#N/A,TRUE,"Basic";#N/A,#N/A,TRUE,"EXT-TABLE";#N/A,#N/A,TRUE,"STEEL";#N/A,#N/A,TRUE,"INT-Table";#N/A,#N/A,TRUE,"STEEL";#N/A,#N/A,TRUE,"Door"}</definedName>
    <definedName name="COST2_5_1" localSheetId="22" hidden="1">{#N/A,#N/A,TRUE,"Basic";#N/A,#N/A,TRUE,"EXT-TABLE";#N/A,#N/A,TRUE,"STEEL";#N/A,#N/A,TRUE,"INT-Table";#N/A,#N/A,TRUE,"STEEL";#N/A,#N/A,TRUE,"Door"}</definedName>
    <definedName name="COST2_5_1" hidden="1">{#N/A,#N/A,TRUE,"Basic";#N/A,#N/A,TRUE,"EXT-TABLE";#N/A,#N/A,TRUE,"STEEL";#N/A,#N/A,TRUE,"INT-Table";#N/A,#N/A,TRUE,"STEEL";#N/A,#N/A,TRUE,"Door"}</definedName>
    <definedName name="COST2_5_2" localSheetId="22" hidden="1">{#N/A,#N/A,TRUE,"Basic";#N/A,#N/A,TRUE,"EXT-TABLE";#N/A,#N/A,TRUE,"STEEL";#N/A,#N/A,TRUE,"INT-Table";#N/A,#N/A,TRUE,"STEEL";#N/A,#N/A,TRUE,"Door"}</definedName>
    <definedName name="COST2_5_2" hidden="1">{#N/A,#N/A,TRUE,"Basic";#N/A,#N/A,TRUE,"EXT-TABLE";#N/A,#N/A,TRUE,"STEEL";#N/A,#N/A,TRUE,"INT-Table";#N/A,#N/A,TRUE,"STEEL";#N/A,#N/A,TRUE,"Door"}</definedName>
    <definedName name="COST290" localSheetId="16">#REF!</definedName>
    <definedName name="COST290" localSheetId="17">#REF!</definedName>
    <definedName name="COST290">#REF!</definedName>
    <definedName name="cotycap" localSheetId="20" hidden="1">{"'Sheet1'!$L$16"}</definedName>
    <definedName name="cotycap" localSheetId="22" hidden="1">{"'Sheet1'!$L$16"}</definedName>
    <definedName name="cotycap" localSheetId="21" hidden="1">{"'Sheet1'!$L$16"}</definedName>
    <definedName name="cotycap" hidden="1">{"'Sheet1'!$L$16"}</definedName>
    <definedName name="Country" localSheetId="1">'[53]GM 000'!$I$4</definedName>
    <definedName name="Country" localSheetId="2">'[53]GM 000'!$I$4</definedName>
    <definedName name="Country" localSheetId="4">'[53]GM 000'!$I$4</definedName>
    <definedName name="Country" localSheetId="23">'[53]GM 000'!$I$4</definedName>
    <definedName name="Country" localSheetId="14">'[53]GM 000'!$I$4</definedName>
    <definedName name="Country" localSheetId="9">'[53]GM 000'!$I$4</definedName>
    <definedName name="Country" localSheetId="8">'[53]GM 000'!$I$4</definedName>
    <definedName name="Country" localSheetId="3">'[53]GM 000'!$I$4</definedName>
    <definedName name="Country" localSheetId="11">'[53]GM 000'!$I$4</definedName>
    <definedName name="Country" localSheetId="6">'[53]GM 000'!$I$4</definedName>
    <definedName name="Country" localSheetId="7">'[53]GM 000'!$I$4</definedName>
    <definedName name="Country" localSheetId="5">'[53]GM 000'!$I$4</definedName>
    <definedName name="Country" localSheetId="10">'[53]GM 000'!$I$4</definedName>
    <definedName name="Country" localSheetId="13">'[53]GM 000'!$I$4</definedName>
    <definedName name="Country" localSheetId="12">'[53]GM 000'!$I$4</definedName>
    <definedName name="COUNTRY">#REF!</definedName>
    <definedName name="Country_name">#REF!</definedName>
    <definedName name="Country_risk">#REF!</definedName>
    <definedName name="Cover" localSheetId="15" hidden="1">{#N/A,#N/A,FALSE,"CCTV"}</definedName>
    <definedName name="COVER" localSheetId="1">#REF!</definedName>
    <definedName name="COVER" localSheetId="2">#REF!</definedName>
    <definedName name="COVER" localSheetId="4">#REF!</definedName>
    <definedName name="COVER" localSheetId="23">#REF!</definedName>
    <definedName name="COVER" localSheetId="14">#REF!</definedName>
    <definedName name="COVER" localSheetId="9">#REF!</definedName>
    <definedName name="COVER" localSheetId="8">#REF!</definedName>
    <definedName name="COVER" localSheetId="3">#REF!</definedName>
    <definedName name="COVER" localSheetId="11">#REF!</definedName>
    <definedName name="COVER" localSheetId="6">#REF!</definedName>
    <definedName name="COVER" localSheetId="7">#REF!</definedName>
    <definedName name="COVER" localSheetId="5">#REF!</definedName>
    <definedName name="COVER" localSheetId="10">#REF!</definedName>
    <definedName name="COVER" localSheetId="13">#REF!</definedName>
    <definedName name="COVER" localSheetId="12">#REF!</definedName>
    <definedName name="cover" hidden="1">#REF!</definedName>
    <definedName name="CP">#REF!</definedName>
    <definedName name="CP_CA">#REF!</definedName>
    <definedName name="CP_DPres">#REF!</definedName>
    <definedName name="CP_DTemp">#REF!</definedName>
    <definedName name="CP_MaterialCode">#REF!</definedName>
    <definedName name="CP_Name">[54]CodePipe!$B$7</definedName>
    <definedName name="CP_OutsideDiameter">#REF!</definedName>
    <definedName name="CPDATA">#REF!</definedName>
    <definedName name="cpf" localSheetId="22" hidden="1">{#N/A,#N/A,TRUE,"Basic";#N/A,#N/A,TRUE,"EXT-TABLE";#N/A,#N/A,TRUE,"STEEL";#N/A,#N/A,TRUE,"INT-Table";#N/A,#N/A,TRUE,"STEEL";#N/A,#N/A,TRUE,"Door"}</definedName>
    <definedName name="cpf" hidden="1">{#N/A,#N/A,TRUE,"Basic";#N/A,#N/A,TRUE,"EXT-TABLE";#N/A,#N/A,TRUE,"STEEL";#N/A,#N/A,TRUE,"INT-Table";#N/A,#N/A,TRUE,"STEEL";#N/A,#N/A,TRUE,"Door"}</definedName>
    <definedName name="cpf_1" localSheetId="22" hidden="1">{#N/A,#N/A,TRUE,"Basic";#N/A,#N/A,TRUE,"EXT-TABLE";#N/A,#N/A,TRUE,"STEEL";#N/A,#N/A,TRUE,"INT-Table";#N/A,#N/A,TRUE,"STEEL";#N/A,#N/A,TRUE,"Door"}</definedName>
    <definedName name="cpf_1" hidden="1">{#N/A,#N/A,TRUE,"Basic";#N/A,#N/A,TRUE,"EXT-TABLE";#N/A,#N/A,TRUE,"STEEL";#N/A,#N/A,TRUE,"INT-Table";#N/A,#N/A,TRUE,"STEEL";#N/A,#N/A,TRUE,"Door"}</definedName>
    <definedName name="cpf_1_1" localSheetId="22" hidden="1">{#N/A,#N/A,TRUE,"Basic";#N/A,#N/A,TRUE,"EXT-TABLE";#N/A,#N/A,TRUE,"STEEL";#N/A,#N/A,TRUE,"INT-Table";#N/A,#N/A,TRUE,"STEEL";#N/A,#N/A,TRUE,"Door"}</definedName>
    <definedName name="cpf_1_1" hidden="1">{#N/A,#N/A,TRUE,"Basic";#N/A,#N/A,TRUE,"EXT-TABLE";#N/A,#N/A,TRUE,"STEEL";#N/A,#N/A,TRUE,"INT-Table";#N/A,#N/A,TRUE,"STEEL";#N/A,#N/A,TRUE,"Door"}</definedName>
    <definedName name="cpf_1_2" localSheetId="22" hidden="1">{#N/A,#N/A,TRUE,"Basic";#N/A,#N/A,TRUE,"EXT-TABLE";#N/A,#N/A,TRUE,"STEEL";#N/A,#N/A,TRUE,"INT-Table";#N/A,#N/A,TRUE,"STEEL";#N/A,#N/A,TRUE,"Door"}</definedName>
    <definedName name="cpf_1_2" hidden="1">{#N/A,#N/A,TRUE,"Basic";#N/A,#N/A,TRUE,"EXT-TABLE";#N/A,#N/A,TRUE,"STEEL";#N/A,#N/A,TRUE,"INT-Table";#N/A,#N/A,TRUE,"STEEL";#N/A,#N/A,TRUE,"Door"}</definedName>
    <definedName name="cpf_2" localSheetId="22" hidden="1">{#N/A,#N/A,TRUE,"Basic";#N/A,#N/A,TRUE,"EXT-TABLE";#N/A,#N/A,TRUE,"STEEL";#N/A,#N/A,TRUE,"INT-Table";#N/A,#N/A,TRUE,"STEEL";#N/A,#N/A,TRUE,"Door"}</definedName>
    <definedName name="cpf_2" hidden="1">{#N/A,#N/A,TRUE,"Basic";#N/A,#N/A,TRUE,"EXT-TABLE";#N/A,#N/A,TRUE,"STEEL";#N/A,#N/A,TRUE,"INT-Table";#N/A,#N/A,TRUE,"STEEL";#N/A,#N/A,TRUE,"Door"}</definedName>
    <definedName name="cpf_2_1" localSheetId="22" hidden="1">{#N/A,#N/A,TRUE,"Basic";#N/A,#N/A,TRUE,"EXT-TABLE";#N/A,#N/A,TRUE,"STEEL";#N/A,#N/A,TRUE,"INT-Table";#N/A,#N/A,TRUE,"STEEL";#N/A,#N/A,TRUE,"Door"}</definedName>
    <definedName name="cpf_2_1" hidden="1">{#N/A,#N/A,TRUE,"Basic";#N/A,#N/A,TRUE,"EXT-TABLE";#N/A,#N/A,TRUE,"STEEL";#N/A,#N/A,TRUE,"INT-Table";#N/A,#N/A,TRUE,"STEEL";#N/A,#N/A,TRUE,"Door"}</definedName>
    <definedName name="cpf_2_2" localSheetId="22" hidden="1">{#N/A,#N/A,TRUE,"Basic";#N/A,#N/A,TRUE,"EXT-TABLE";#N/A,#N/A,TRUE,"STEEL";#N/A,#N/A,TRUE,"INT-Table";#N/A,#N/A,TRUE,"STEEL";#N/A,#N/A,TRUE,"Door"}</definedName>
    <definedName name="cpf_2_2" hidden="1">{#N/A,#N/A,TRUE,"Basic";#N/A,#N/A,TRUE,"EXT-TABLE";#N/A,#N/A,TRUE,"STEEL";#N/A,#N/A,TRUE,"INT-Table";#N/A,#N/A,TRUE,"STEEL";#N/A,#N/A,TRUE,"Door"}</definedName>
    <definedName name="cpf_3" localSheetId="22" hidden="1">{#N/A,#N/A,TRUE,"Basic";#N/A,#N/A,TRUE,"EXT-TABLE";#N/A,#N/A,TRUE,"STEEL";#N/A,#N/A,TRUE,"INT-Table";#N/A,#N/A,TRUE,"STEEL";#N/A,#N/A,TRUE,"Door"}</definedName>
    <definedName name="cpf_3" hidden="1">{#N/A,#N/A,TRUE,"Basic";#N/A,#N/A,TRUE,"EXT-TABLE";#N/A,#N/A,TRUE,"STEEL";#N/A,#N/A,TRUE,"INT-Table";#N/A,#N/A,TRUE,"STEEL";#N/A,#N/A,TRUE,"Door"}</definedName>
    <definedName name="cpf_3_1" localSheetId="22" hidden="1">{#N/A,#N/A,TRUE,"Basic";#N/A,#N/A,TRUE,"EXT-TABLE";#N/A,#N/A,TRUE,"STEEL";#N/A,#N/A,TRUE,"INT-Table";#N/A,#N/A,TRUE,"STEEL";#N/A,#N/A,TRUE,"Door"}</definedName>
    <definedName name="cpf_3_1" hidden="1">{#N/A,#N/A,TRUE,"Basic";#N/A,#N/A,TRUE,"EXT-TABLE";#N/A,#N/A,TRUE,"STEEL";#N/A,#N/A,TRUE,"INT-Table";#N/A,#N/A,TRUE,"STEEL";#N/A,#N/A,TRUE,"Door"}</definedName>
    <definedName name="cpf_3_2" localSheetId="22" hidden="1">{#N/A,#N/A,TRUE,"Basic";#N/A,#N/A,TRUE,"EXT-TABLE";#N/A,#N/A,TRUE,"STEEL";#N/A,#N/A,TRUE,"INT-Table";#N/A,#N/A,TRUE,"STEEL";#N/A,#N/A,TRUE,"Door"}</definedName>
    <definedName name="cpf_3_2" hidden="1">{#N/A,#N/A,TRUE,"Basic";#N/A,#N/A,TRUE,"EXT-TABLE";#N/A,#N/A,TRUE,"STEEL";#N/A,#N/A,TRUE,"INT-Table";#N/A,#N/A,TRUE,"STEEL";#N/A,#N/A,TRUE,"Door"}</definedName>
    <definedName name="cpf_4" localSheetId="22" hidden="1">{#N/A,#N/A,TRUE,"Basic";#N/A,#N/A,TRUE,"EXT-TABLE";#N/A,#N/A,TRUE,"STEEL";#N/A,#N/A,TRUE,"INT-Table";#N/A,#N/A,TRUE,"STEEL";#N/A,#N/A,TRUE,"Door"}</definedName>
    <definedName name="cpf_4" hidden="1">{#N/A,#N/A,TRUE,"Basic";#N/A,#N/A,TRUE,"EXT-TABLE";#N/A,#N/A,TRUE,"STEEL";#N/A,#N/A,TRUE,"INT-Table";#N/A,#N/A,TRUE,"STEEL";#N/A,#N/A,TRUE,"Door"}</definedName>
    <definedName name="cpf_4_1" localSheetId="22" hidden="1">{#N/A,#N/A,TRUE,"Basic";#N/A,#N/A,TRUE,"EXT-TABLE";#N/A,#N/A,TRUE,"STEEL";#N/A,#N/A,TRUE,"INT-Table";#N/A,#N/A,TRUE,"STEEL";#N/A,#N/A,TRUE,"Door"}</definedName>
    <definedName name="cpf_4_1" hidden="1">{#N/A,#N/A,TRUE,"Basic";#N/A,#N/A,TRUE,"EXT-TABLE";#N/A,#N/A,TRUE,"STEEL";#N/A,#N/A,TRUE,"INT-Table";#N/A,#N/A,TRUE,"STEEL";#N/A,#N/A,TRUE,"Door"}</definedName>
    <definedName name="cpf_4_2" localSheetId="22" hidden="1">{#N/A,#N/A,TRUE,"Basic";#N/A,#N/A,TRUE,"EXT-TABLE";#N/A,#N/A,TRUE,"STEEL";#N/A,#N/A,TRUE,"INT-Table";#N/A,#N/A,TRUE,"STEEL";#N/A,#N/A,TRUE,"Door"}</definedName>
    <definedName name="cpf_4_2" hidden="1">{#N/A,#N/A,TRUE,"Basic";#N/A,#N/A,TRUE,"EXT-TABLE";#N/A,#N/A,TRUE,"STEEL";#N/A,#N/A,TRUE,"INT-Table";#N/A,#N/A,TRUE,"STEEL";#N/A,#N/A,TRUE,"Door"}</definedName>
    <definedName name="cpf_5" localSheetId="22" hidden="1">{#N/A,#N/A,TRUE,"Basic";#N/A,#N/A,TRUE,"EXT-TABLE";#N/A,#N/A,TRUE,"STEEL";#N/A,#N/A,TRUE,"INT-Table";#N/A,#N/A,TRUE,"STEEL";#N/A,#N/A,TRUE,"Door"}</definedName>
    <definedName name="cpf_5" hidden="1">{#N/A,#N/A,TRUE,"Basic";#N/A,#N/A,TRUE,"EXT-TABLE";#N/A,#N/A,TRUE,"STEEL";#N/A,#N/A,TRUE,"INT-Table";#N/A,#N/A,TRUE,"STEEL";#N/A,#N/A,TRUE,"Door"}</definedName>
    <definedName name="cpf_5_1" localSheetId="22" hidden="1">{#N/A,#N/A,TRUE,"Basic";#N/A,#N/A,TRUE,"EXT-TABLE";#N/A,#N/A,TRUE,"STEEL";#N/A,#N/A,TRUE,"INT-Table";#N/A,#N/A,TRUE,"STEEL";#N/A,#N/A,TRUE,"Door"}</definedName>
    <definedName name="cpf_5_1" hidden="1">{#N/A,#N/A,TRUE,"Basic";#N/A,#N/A,TRUE,"EXT-TABLE";#N/A,#N/A,TRUE,"STEEL";#N/A,#N/A,TRUE,"INT-Table";#N/A,#N/A,TRUE,"STEEL";#N/A,#N/A,TRUE,"Door"}</definedName>
    <definedName name="cpf_5_2" localSheetId="22" hidden="1">{#N/A,#N/A,TRUE,"Basic";#N/A,#N/A,TRUE,"EXT-TABLE";#N/A,#N/A,TRUE,"STEEL";#N/A,#N/A,TRUE,"INT-Table";#N/A,#N/A,TRUE,"STEEL";#N/A,#N/A,TRUE,"Door"}</definedName>
    <definedName name="cpf_5_2" hidden="1">{#N/A,#N/A,TRUE,"Basic";#N/A,#N/A,TRUE,"EXT-TABLE";#N/A,#N/A,TRUE,"STEEL";#N/A,#N/A,TRUE,"INT-Table";#N/A,#N/A,TRUE,"STEEL";#N/A,#N/A,TRUE,"Door"}</definedName>
    <definedName name="CPL">#REF!</definedName>
    <definedName name="CPLG">#REF!</definedName>
    <definedName name="CPM" localSheetId="22" hidden="1">{#N/A,#N/A,FALSE,"Chi tiÆt"}</definedName>
    <definedName name="CPM" localSheetId="15" hidden="1">{#N/A,#N/A,FALSE,"Chi tiÆt"}</definedName>
    <definedName name="CPM" localSheetId="1" hidden="1">{#N/A,#N/A,FALSE,"Chi tiÆt"}</definedName>
    <definedName name="CPM" localSheetId="2" hidden="1">{#N/A,#N/A,FALSE,"Chi tiÆt"}</definedName>
    <definedName name="CPM" localSheetId="16" hidden="1">{#N/A,#N/A,FALSE,"Chi tiÆt"}</definedName>
    <definedName name="CPM" localSheetId="4" hidden="1">{#N/A,#N/A,FALSE,"Chi tiÆt"}</definedName>
    <definedName name="CPM" localSheetId="23" hidden="1">{#N/A,#N/A,FALSE,"Chi tiÆt"}</definedName>
    <definedName name="CPM" localSheetId="14" hidden="1">{#N/A,#N/A,FALSE,"Chi tiÆt"}</definedName>
    <definedName name="CPM" localSheetId="9" hidden="1">{#N/A,#N/A,FALSE,"Chi tiÆt"}</definedName>
    <definedName name="CPM" localSheetId="8" hidden="1">{#N/A,#N/A,FALSE,"Chi tiÆt"}</definedName>
    <definedName name="CPM" localSheetId="3" hidden="1">{#N/A,#N/A,FALSE,"Chi tiÆt"}</definedName>
    <definedName name="CPM" localSheetId="11" hidden="1">{#N/A,#N/A,FALSE,"Chi tiÆt"}</definedName>
    <definedName name="CPM" localSheetId="6" hidden="1">{#N/A,#N/A,FALSE,"Chi tiÆt"}</definedName>
    <definedName name="CPM" localSheetId="7" hidden="1">{#N/A,#N/A,FALSE,"Chi tiÆt"}</definedName>
    <definedName name="CPM" localSheetId="5" hidden="1">{#N/A,#N/A,FALSE,"Chi tiÆt"}</definedName>
    <definedName name="CPM" localSheetId="17" hidden="1">{#N/A,#N/A,FALSE,"Chi tiÆt"}</definedName>
    <definedName name="CPM" localSheetId="10" hidden="1">{#N/A,#N/A,FALSE,"Chi tiÆt"}</definedName>
    <definedName name="CPM" localSheetId="13" hidden="1">{#N/A,#N/A,FALSE,"Chi tiÆt"}</definedName>
    <definedName name="CPM" localSheetId="12" hidden="1">{#N/A,#N/A,FALSE,"Chi tiÆt"}</definedName>
    <definedName name="CPM" hidden="1">{#N/A,#N/A,FALSE,"Chi tiÆt"}</definedName>
    <definedName name="CPVC100">#REF!</definedName>
    <definedName name="CQ" localSheetId="2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1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4"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2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14"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9"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1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6"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7"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1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1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1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R_FC">#REF!</definedName>
    <definedName name="CR_LC">#REF!</definedName>
    <definedName name="CR_SUP">#REF!</definedName>
    <definedName name="CRD">#REF!</definedName>
    <definedName name="CREATOR">#REF!</definedName>
    <definedName name="_xlnm.Criteria" localSheetId="15">[55]PREVENTIVO!$F$17</definedName>
    <definedName name="_xlnm.Criteria" localSheetId="1">[56]八幡!$L$200</definedName>
    <definedName name="_xlnm.Criteria" localSheetId="2">[56]八幡!$L$200</definedName>
    <definedName name="_xlnm.Criteria" localSheetId="4">[56]八幡!$L$200</definedName>
    <definedName name="_xlnm.Criteria" localSheetId="23">[56]八幡!$L$200</definedName>
    <definedName name="_xlnm.Criteria" localSheetId="14">[56]八幡!$L$200</definedName>
    <definedName name="_xlnm.Criteria" localSheetId="9">[56]八幡!$L$200</definedName>
    <definedName name="_xlnm.Criteria" localSheetId="8">[56]八幡!$L$200</definedName>
    <definedName name="_xlnm.Criteria" localSheetId="3">[56]八幡!$L$200</definedName>
    <definedName name="_xlnm.Criteria" localSheetId="11">[56]八幡!$L$200</definedName>
    <definedName name="_xlnm.Criteria" localSheetId="6">[56]八幡!$L$200</definedName>
    <definedName name="_xlnm.Criteria" localSheetId="7">[56]八幡!$L$200</definedName>
    <definedName name="_xlnm.Criteria" localSheetId="5">[56]八幡!$L$200</definedName>
    <definedName name="_xlnm.Criteria" localSheetId="10">[56]八幡!$L$200</definedName>
    <definedName name="_xlnm.Criteria" localSheetId="13">[56]八幡!$L$200</definedName>
    <definedName name="_xlnm.Criteria" localSheetId="12">[56]八幡!$L$200</definedName>
    <definedName name="_xlnm.Criteria">#REF!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d3p">#REF!</definedName>
    <definedName name="csddg1p">#REF!</definedName>
    <definedName name="csddt1p">#REF!</definedName>
    <definedName name="csht3p">#REF!</definedName>
    <definedName name="CSODJWO" localSheetId="22" hidden="1">{#N/A,#N/A,TRUE,"SUM";#N/A,#N/A,TRUE,"EE";#N/A,#N/A,TRUE,"AC";#N/A,#N/A,TRUE,"SN"}</definedName>
    <definedName name="CSODJWO" hidden="1">{#N/A,#N/A,TRUE,"SUM";#N/A,#N/A,TRUE,"EE";#N/A,#N/A,TRUE,"AC";#N/A,#N/A,TRUE,"SN"}</definedName>
    <definedName name="CT_ActualThickness">#REF!</definedName>
    <definedName name="CT_CA">#REF!</definedName>
    <definedName name="CT_DPress">#REF!</definedName>
    <definedName name="CT_LigamentEfficiency">#REF!</definedName>
    <definedName name="CT_MaterialCode">#REF!</definedName>
    <definedName name="CT_OutsideDiameter">#REF!</definedName>
    <definedName name="ctbbt" localSheetId="22" hidden="1">{"'Sheet1'!$L$16"}</definedName>
    <definedName name="ctbbt" localSheetId="15" hidden="1">{"'Sheet1'!$L$16"}</definedName>
    <definedName name="ctbbt" localSheetId="1" hidden="1">{"'Sheet1'!$L$16"}</definedName>
    <definedName name="ctbbt" localSheetId="2" hidden="1">{"'Sheet1'!$L$16"}</definedName>
    <definedName name="ctbbt" localSheetId="16" hidden="1">{"'Sheet1'!$L$16"}</definedName>
    <definedName name="ctbbt" localSheetId="4" hidden="1">{"'Sheet1'!$L$16"}</definedName>
    <definedName name="ctbbt" localSheetId="23" hidden="1">{"'Sheet1'!$L$16"}</definedName>
    <definedName name="ctbbt" localSheetId="14" hidden="1">{"'Sheet1'!$L$16"}</definedName>
    <definedName name="ctbbt" localSheetId="9" hidden="1">{"'Sheet1'!$L$16"}</definedName>
    <definedName name="ctbbt" localSheetId="8" hidden="1">{"'Sheet1'!$L$16"}</definedName>
    <definedName name="ctbbt" localSheetId="3" hidden="1">{"'Sheet1'!$L$16"}</definedName>
    <definedName name="ctbbt" localSheetId="11" hidden="1">{"'Sheet1'!$L$16"}</definedName>
    <definedName name="ctbbt" localSheetId="6" hidden="1">{"'Sheet1'!$L$16"}</definedName>
    <definedName name="ctbbt" localSheetId="7" hidden="1">{"'Sheet1'!$L$16"}</definedName>
    <definedName name="ctbbt" localSheetId="5" hidden="1">{"'Sheet1'!$L$16"}</definedName>
    <definedName name="ctbbt" localSheetId="17" hidden="1">{"'Sheet1'!$L$16"}</definedName>
    <definedName name="ctbbt" localSheetId="10" hidden="1">{"'Sheet1'!$L$16"}</definedName>
    <definedName name="ctbbt" localSheetId="13" hidden="1">{"'Sheet1'!$L$16"}</definedName>
    <definedName name="ctbbt" localSheetId="12" hidden="1">{"'Sheet1'!$L$16"}</definedName>
    <definedName name="ctbbt" hidden="1">{"'Sheet1'!$L$16"}</definedName>
    <definedName name="CTCS_DF">#REF!</definedName>
    <definedName name="CTCT1" localSheetId="22" hidden="1">{"'Sheet1'!$L$16"}</definedName>
    <definedName name="CTCT1" localSheetId="15" hidden="1">{"'Sheet1'!$L$16"}</definedName>
    <definedName name="CTCT1" localSheetId="1" hidden="1">{"'Sheet1'!$L$16"}</definedName>
    <definedName name="CTCT1" localSheetId="2" hidden="1">{"'Sheet1'!$L$16"}</definedName>
    <definedName name="CTCT1" localSheetId="16" hidden="1">{"'Sheet1'!$L$16"}</definedName>
    <definedName name="CTCT1" localSheetId="4" hidden="1">{"'Sheet1'!$L$16"}</definedName>
    <definedName name="CTCT1" localSheetId="23" hidden="1">{"'Sheet1'!$L$16"}</definedName>
    <definedName name="CTCT1" localSheetId="14" hidden="1">{"'Sheet1'!$L$16"}</definedName>
    <definedName name="CTCT1" localSheetId="9" hidden="1">{"'Sheet1'!$L$16"}</definedName>
    <definedName name="CTCT1" localSheetId="8" hidden="1">{"'Sheet1'!$L$16"}</definedName>
    <definedName name="CTCT1" localSheetId="3" hidden="1">{"'Sheet1'!$L$16"}</definedName>
    <definedName name="CTCT1" localSheetId="11" hidden="1">{"'Sheet1'!$L$16"}</definedName>
    <definedName name="CTCT1" localSheetId="6" hidden="1">{"'Sheet1'!$L$16"}</definedName>
    <definedName name="CTCT1" localSheetId="7" hidden="1">{"'Sheet1'!$L$16"}</definedName>
    <definedName name="CTCT1" localSheetId="5" hidden="1">{"'Sheet1'!$L$16"}</definedName>
    <definedName name="CTCT1" localSheetId="17" hidden="1">{"'Sheet1'!$L$16"}</definedName>
    <definedName name="CTCT1" localSheetId="10" hidden="1">{"'Sheet1'!$L$16"}</definedName>
    <definedName name="CTCT1" localSheetId="13" hidden="1">{"'Sheet1'!$L$16"}</definedName>
    <definedName name="CTCT1" localSheetId="12" hidden="1">{"'Sheet1'!$L$16"}</definedName>
    <definedName name="CTCT1" hidden="1">{"'Sheet1'!$L$16"}</definedName>
    <definedName name="CTDG_A">[57]CTDG!$H$10</definedName>
    <definedName name="CTDG_B">[57]CTDG!$I$10</definedName>
    <definedName name="CTDG_C">[57]CTDG!$J$10</definedName>
    <definedName name="CTGS" localSheetId="22" hidden="1">{"'Sheet1'!$L$16"}</definedName>
    <definedName name="CTGS" localSheetId="15" hidden="1">{"'Sheet1'!$L$16"}</definedName>
    <definedName name="CTGS" localSheetId="1" hidden="1">{"'Sheet1'!$L$16"}</definedName>
    <definedName name="CTGS" localSheetId="2" hidden="1">{"'Sheet1'!$L$16"}</definedName>
    <definedName name="CTGS" localSheetId="16" hidden="1">{"'Sheet1'!$L$16"}</definedName>
    <definedName name="CTGS" localSheetId="4" hidden="1">{"'Sheet1'!$L$16"}</definedName>
    <definedName name="CTGS" localSheetId="23" hidden="1">{"'Sheet1'!$L$16"}</definedName>
    <definedName name="CTGS" localSheetId="14" hidden="1">{"'Sheet1'!$L$16"}</definedName>
    <definedName name="CTGS" localSheetId="9" hidden="1">{"'Sheet1'!$L$16"}</definedName>
    <definedName name="CTGS" localSheetId="8" hidden="1">{"'Sheet1'!$L$16"}</definedName>
    <definedName name="CTGS" localSheetId="3" hidden="1">{"'Sheet1'!$L$16"}</definedName>
    <definedName name="CTGS" localSheetId="11" hidden="1">{"'Sheet1'!$L$16"}</definedName>
    <definedName name="CTGS" localSheetId="6" hidden="1">{"'Sheet1'!$L$16"}</definedName>
    <definedName name="CTGS" localSheetId="7" hidden="1">{"'Sheet1'!$L$16"}</definedName>
    <definedName name="CTGS" localSheetId="5" hidden="1">{"'Sheet1'!$L$16"}</definedName>
    <definedName name="CTGS" localSheetId="17" hidden="1">{"'Sheet1'!$L$16"}</definedName>
    <definedName name="CTGS" localSheetId="10" hidden="1">{"'Sheet1'!$L$16"}</definedName>
    <definedName name="CTGS" localSheetId="13" hidden="1">{"'Sheet1'!$L$16"}</definedName>
    <definedName name="CTGS" localSheetId="12" hidden="1">{"'Sheet1'!$L$16"}</definedName>
    <definedName name="CTGS" hidden="1">{"'Sheet1'!$L$16"}</definedName>
    <definedName name="ctieu" localSheetId="22" hidden="1">{"'Sheet1'!$L$16"}</definedName>
    <definedName name="ctieu" localSheetId="15" hidden="1">{"'Sheet1'!$L$16"}</definedName>
    <definedName name="ctieu" localSheetId="1" hidden="1">{"'Sheet1'!$L$16"}</definedName>
    <definedName name="ctieu" localSheetId="2" hidden="1">{"'Sheet1'!$L$16"}</definedName>
    <definedName name="ctieu" localSheetId="16" hidden="1">{"'Sheet1'!$L$16"}</definedName>
    <definedName name="ctieu" localSheetId="4" hidden="1">{"'Sheet1'!$L$16"}</definedName>
    <definedName name="ctieu" localSheetId="23" hidden="1">{"'Sheet1'!$L$16"}</definedName>
    <definedName name="ctieu" localSheetId="14" hidden="1">{"'Sheet1'!$L$16"}</definedName>
    <definedName name="ctieu" localSheetId="9" hidden="1">{"'Sheet1'!$L$16"}</definedName>
    <definedName name="ctieu" localSheetId="8" hidden="1">{"'Sheet1'!$L$16"}</definedName>
    <definedName name="ctieu" localSheetId="3" hidden="1">{"'Sheet1'!$L$16"}</definedName>
    <definedName name="ctieu" localSheetId="11" hidden="1">{"'Sheet1'!$L$16"}</definedName>
    <definedName name="ctieu" localSheetId="6" hidden="1">{"'Sheet1'!$L$16"}</definedName>
    <definedName name="ctieu" localSheetId="7" hidden="1">{"'Sheet1'!$L$16"}</definedName>
    <definedName name="ctieu" localSheetId="5" hidden="1">{"'Sheet1'!$L$16"}</definedName>
    <definedName name="ctieu" localSheetId="17" hidden="1">{"'Sheet1'!$L$16"}</definedName>
    <definedName name="ctieu" localSheetId="10" hidden="1">{"'Sheet1'!$L$16"}</definedName>
    <definedName name="ctieu" localSheetId="13" hidden="1">{"'Sheet1'!$L$16"}</definedName>
    <definedName name="ctieu" localSheetId="12" hidden="1">{"'Sheet1'!$L$16"}</definedName>
    <definedName name="ctieu" hidden="1">{"'Sheet1'!$L$16"}</definedName>
    <definedName name="cung" localSheetId="22" hidden="1">{"'Sheet1'!$L$16"}</definedName>
    <definedName name="cung" localSheetId="15" hidden="1">{"'Sheet1'!$L$16"}</definedName>
    <definedName name="cung" localSheetId="1" hidden="1">{"'Sheet1'!$L$16"}</definedName>
    <definedName name="cung" localSheetId="2" hidden="1">{"'Sheet1'!$L$16"}</definedName>
    <definedName name="cung" localSheetId="16" hidden="1">{"'Sheet1'!$L$16"}</definedName>
    <definedName name="cung" localSheetId="4" hidden="1">{"'Sheet1'!$L$16"}</definedName>
    <definedName name="cung" localSheetId="23" hidden="1">{"'Sheet1'!$L$16"}</definedName>
    <definedName name="cung" localSheetId="14" hidden="1">{"'Sheet1'!$L$16"}</definedName>
    <definedName name="cung" localSheetId="9" hidden="1">{"'Sheet1'!$L$16"}</definedName>
    <definedName name="cung" localSheetId="8" hidden="1">{"'Sheet1'!$L$16"}</definedName>
    <definedName name="cung" localSheetId="3" hidden="1">{"'Sheet1'!$L$16"}</definedName>
    <definedName name="cung" localSheetId="11" hidden="1">{"'Sheet1'!$L$16"}</definedName>
    <definedName name="cung" localSheetId="6" hidden="1">{"'Sheet1'!$L$16"}</definedName>
    <definedName name="cung" localSheetId="7" hidden="1">{"'Sheet1'!$L$16"}</definedName>
    <definedName name="cung" localSheetId="5" hidden="1">{"'Sheet1'!$L$16"}</definedName>
    <definedName name="cung" localSheetId="17" hidden="1">{"'Sheet1'!$L$16"}</definedName>
    <definedName name="cung" localSheetId="10" hidden="1">{"'Sheet1'!$L$16"}</definedName>
    <definedName name="cung" localSheetId="13" hidden="1">{"'Sheet1'!$L$16"}</definedName>
    <definedName name="cung" localSheetId="12" hidden="1">{"'Sheet1'!$L$16"}</definedName>
    <definedName name="cung" hidden="1">{"'Sheet1'!$L$16"}</definedName>
    <definedName name="CURRENCY">#REF!</definedName>
    <definedName name="CurrencyOffer" localSheetId="15">'[41]Material for Silencers (8)'!$I$52</definedName>
    <definedName name="CurrencyOffer" localSheetId="1">'[41]Material for Silencers (8)'!$I$52</definedName>
    <definedName name="CurrencyOffer" localSheetId="2">'[41]Material for Silencers (8)'!$I$52</definedName>
    <definedName name="CurrencyOffer" localSheetId="4">'[41]Material for Silencers (8)'!$I$52</definedName>
    <definedName name="CurrencyOffer" localSheetId="23">'[41]Material for Silencers (8)'!$I$52</definedName>
    <definedName name="CurrencyOffer" localSheetId="14">'[41]Material for Silencers (8)'!$I$52</definedName>
    <definedName name="CurrencyOffer" localSheetId="9">'[41]Material for Silencers (8)'!$I$52</definedName>
    <definedName name="CurrencyOffer" localSheetId="8">'[41]Material for Silencers (8)'!$I$52</definedName>
    <definedName name="CurrencyOffer" localSheetId="3">'[41]Material for Silencers (8)'!$I$52</definedName>
    <definedName name="CurrencyOffer" localSheetId="11">'[41]Material for Silencers (8)'!$I$52</definedName>
    <definedName name="CurrencyOffer" localSheetId="6">'[41]Material for Silencers (8)'!$I$52</definedName>
    <definedName name="CurrencyOffer" localSheetId="7">'[41]Material for Silencers (8)'!$I$52</definedName>
    <definedName name="CurrencyOffer" localSheetId="5">'[41]Material for Silencers (8)'!$I$52</definedName>
    <definedName name="CurrencyOffer" localSheetId="10">'[41]Material for Silencers (8)'!$I$52</definedName>
    <definedName name="CurrencyOffer" localSheetId="13">'[41]Material for Silencers (8)'!$I$52</definedName>
    <definedName name="CurrencyOffer" localSheetId="12">'[41]Material for Silencers (8)'!$I$52</definedName>
    <definedName name="CurrencyOffer">#REF!</definedName>
    <definedName name="CurrencyRateActual" localSheetId="15">[41]Rates!$J$10</definedName>
    <definedName name="CurrencyRateActual" localSheetId="1">[41]Rates!$J$10</definedName>
    <definedName name="CurrencyRateActual" localSheetId="2">[41]Rates!$J$10</definedName>
    <definedName name="CurrencyRateActual" localSheetId="4">[41]Rates!$J$10</definedName>
    <definedName name="CurrencyRateActual" localSheetId="23">[41]Rates!$J$10</definedName>
    <definedName name="CurrencyRateActual" localSheetId="14">[41]Rates!$J$10</definedName>
    <definedName name="CurrencyRateActual" localSheetId="9">[41]Rates!$J$10</definedName>
    <definedName name="CurrencyRateActual" localSheetId="8">[41]Rates!$J$10</definedName>
    <definedName name="CurrencyRateActual" localSheetId="3">[41]Rates!$J$10</definedName>
    <definedName name="CurrencyRateActual" localSheetId="11">[41]Rates!$J$10</definedName>
    <definedName name="CurrencyRateActual" localSheetId="6">[41]Rates!$J$10</definedName>
    <definedName name="CurrencyRateActual" localSheetId="7">[41]Rates!$J$10</definedName>
    <definedName name="CurrencyRateActual" localSheetId="5">[41]Rates!$J$10</definedName>
    <definedName name="CurrencyRateActual" localSheetId="10">[41]Rates!$J$10</definedName>
    <definedName name="CurrencyRateActual" localSheetId="13">[41]Rates!$J$10</definedName>
    <definedName name="CurrencyRateActual" localSheetId="12">[41]Rates!$J$10</definedName>
    <definedName name="CurrencyRateActual">#REF!</definedName>
    <definedName name="CurrencyRateUsed" localSheetId="15">[41]Rates!$J$4</definedName>
    <definedName name="CurrencyRateUsed" localSheetId="1">[41]Rates!$J$4</definedName>
    <definedName name="CurrencyRateUsed" localSheetId="2">[41]Rates!$J$4</definedName>
    <definedName name="CurrencyRateUsed" localSheetId="4">[41]Rates!$J$4</definedName>
    <definedName name="CurrencyRateUsed" localSheetId="23">[41]Rates!$J$4</definedName>
    <definedName name="CurrencyRateUsed" localSheetId="14">[41]Rates!$J$4</definedName>
    <definedName name="CurrencyRateUsed" localSheetId="9">[41]Rates!$J$4</definedName>
    <definedName name="CurrencyRateUsed" localSheetId="8">[41]Rates!$J$4</definedName>
    <definedName name="CurrencyRateUsed" localSheetId="3">[41]Rates!$J$4</definedName>
    <definedName name="CurrencyRateUsed" localSheetId="11">[41]Rates!$J$4</definedName>
    <definedName name="CurrencyRateUsed" localSheetId="6">[41]Rates!$J$4</definedName>
    <definedName name="CurrencyRateUsed" localSheetId="7">[41]Rates!$J$4</definedName>
    <definedName name="CurrencyRateUsed" localSheetId="5">[41]Rates!$J$4</definedName>
    <definedName name="CurrencyRateUsed" localSheetId="10">[41]Rates!$J$4</definedName>
    <definedName name="CurrencyRateUsed" localSheetId="13">[41]Rates!$J$4</definedName>
    <definedName name="CurrencyRateUsed" localSheetId="12">[41]Rates!$J$4</definedName>
    <definedName name="CurrencyRateUsed">#REF!</definedName>
    <definedName name="Customer" localSheetId="15">'[41]Input (1)'!$B$2</definedName>
    <definedName name="Customer" localSheetId="1">'[41]Input (1)'!$B$2</definedName>
    <definedName name="Customer" localSheetId="2">'[41]Input (1)'!$B$2</definedName>
    <definedName name="Customer" localSheetId="4">'[41]Input (1)'!$B$2</definedName>
    <definedName name="Customer" localSheetId="23">'[41]Input (1)'!$B$2</definedName>
    <definedName name="Customer" localSheetId="14">'[41]Input (1)'!$B$2</definedName>
    <definedName name="Customer" localSheetId="9">'[41]Input (1)'!$B$2</definedName>
    <definedName name="Customer" localSheetId="8">'[41]Input (1)'!$B$2</definedName>
    <definedName name="Customer" localSheetId="3">'[41]Input (1)'!$B$2</definedName>
    <definedName name="Customer" localSheetId="11">'[41]Input (1)'!$B$2</definedName>
    <definedName name="Customer" localSheetId="6">'[41]Input (1)'!$B$2</definedName>
    <definedName name="Customer" localSheetId="7">'[41]Input (1)'!$B$2</definedName>
    <definedName name="Customer" localSheetId="5">'[41]Input (1)'!$B$2</definedName>
    <definedName name="Customer" localSheetId="10">'[41]Input (1)'!$B$2</definedName>
    <definedName name="Customer" localSheetId="13">'[41]Input (1)'!$B$2</definedName>
    <definedName name="Customer" localSheetId="12">'[41]Input (1)'!$B$2</definedName>
    <definedName name="Customer">#REF!</definedName>
    <definedName name="CV" localSheetId="22" hidden="1">{#N/A,#N/A,FALSE,"Vessel1 1";#N/A,#N/A,FALSE,"Vessel1 2";#N/A,#N/A,FALSE,"Vessel1 3";#N/A,#N/A,FALSE,"Vessel1 4";#N/A,#N/A,FALSE,"Vessel1 5";#N/A,#N/A,FALSE,"Vessel1 6";#N/A,#N/A,FALSE,"Vessel1 7";#N/A,#N/A,FALSE,"Vessel1 8";#N/A,#N/A,FALSE,"Vessel1 9";#N/A,#N/A,FALSE,"Vessel1 10";#N/A,#N/A,FALSE,"Vessel1 11"}</definedName>
    <definedName name="CV" localSheetId="1">[58]costing_CV!$B$7:$O$82</definedName>
    <definedName name="CV" localSheetId="2">[58]costing_CV!$B$7:$O$82</definedName>
    <definedName name="CV" localSheetId="4">[58]costing_CV!$B$7:$O$82</definedName>
    <definedName name="CV" localSheetId="23">[58]costing_CV!$B$7:$O$82</definedName>
    <definedName name="CV" localSheetId="14">[58]costing_CV!$B$7:$O$82</definedName>
    <definedName name="CV" localSheetId="9">[58]costing_CV!$B$7:$O$82</definedName>
    <definedName name="CV" localSheetId="8">[58]costing_CV!$B$7:$O$82</definedName>
    <definedName name="CV" localSheetId="3">[58]costing_CV!$B$7:$O$82</definedName>
    <definedName name="CV" localSheetId="11">[58]costing_CV!$B$7:$O$82</definedName>
    <definedName name="CV" localSheetId="6">[58]costing_CV!$B$7:$O$82</definedName>
    <definedName name="CV" localSheetId="7">[58]costing_CV!$B$7:$O$82</definedName>
    <definedName name="CV" localSheetId="5">[58]costing_CV!$B$7:$O$82</definedName>
    <definedName name="CV" localSheetId="10">[58]costing_CV!$B$7:$O$82</definedName>
    <definedName name="CV" localSheetId="13">[58]costing_CV!$B$7:$O$82</definedName>
    <definedName name="CV" localSheetId="12">[58]costing_CV!$B$7:$O$82</definedName>
    <definedName name="CV" hidden="1">{#N/A,#N/A,FALSE,"Vessel1 1";#N/A,#N/A,FALSE,"Vessel1 2";#N/A,#N/A,FALSE,"Vessel1 3";#N/A,#N/A,FALSE,"Vessel1 4";#N/A,#N/A,FALSE,"Vessel1 5";#N/A,#N/A,FALSE,"Vessel1 6";#N/A,#N/A,FALSE,"Vessel1 7";#N/A,#N/A,FALSE,"Vessel1 8";#N/A,#N/A,FALSE,"Vessel1 9";#N/A,#N/A,FALSE,"Vessel1 10";#N/A,#N/A,FALSE,"Vessel1 11"}</definedName>
    <definedName name="CV_1">'[48]C-18'!#REF!</definedName>
    <definedName name="CV_11">'[48]C-18'!#REF!</definedName>
    <definedName name="CV_14">'[49]C-18'!#REF!</definedName>
    <definedName name="CV_15">'[49]C-18'!#REF!</definedName>
    <definedName name="CV_16">'[49]C-18'!#REF!</definedName>
    <definedName name="CV_17">'[49]C-18'!#REF!</definedName>
    <definedName name="CV_19">'[49]C-18'!#REF!</definedName>
    <definedName name="CV_20">'[49]C-18'!#REF!</definedName>
    <definedName name="CV_30">'[49]C-18'!#REF!</definedName>
    <definedName name="CV_40">'[49]C-18'!#REF!</definedName>
    <definedName name="CV_50">'[49]C-18'!#REF!</definedName>
    <definedName name="CV_60">'[49]C-18'!#REF!</definedName>
    <definedName name="CV_70">'[49]C-18'!#REF!</definedName>
    <definedName name="CV_80">'[49]C-18'!#REF!</definedName>
    <definedName name="cvsdim">[46]csdim!$A$2510:$A$3147</definedName>
    <definedName name="cvsloadrange">[46]cvsload!$A$3:$A$66</definedName>
    <definedName name="CW">[59]작성기준!$C$24</definedName>
    <definedName name="CX">#REF!</definedName>
    <definedName name="D" localSheetId="22" hidden="1">{"EqList",#N/A,FALSE,"Process"}</definedName>
    <definedName name="D" hidden="1">{"EqList",#N/A,FALSE,"Process"}</definedName>
    <definedName name="D_7101A_B">#REF!</definedName>
    <definedName name="D1FO">#REF!</definedName>
    <definedName name="D2FO">#REF!</definedName>
    <definedName name="D3FO">#REF!</definedName>
    <definedName name="da" localSheetId="22" hidden="1">{#N/A,#N/A,FALSE,"CCTV"}</definedName>
    <definedName name="da" hidden="1">{#N/A,#N/A,FALSE,"CCTV"}</definedName>
    <definedName name="Dachanzahl">#REF!</definedName>
    <definedName name="Dachausführung">#REF!</definedName>
    <definedName name="Dachform">#REF!</definedName>
    <definedName name="Dachzuordnung">#REF!</definedName>
    <definedName name="DANGA">'[60]Y-WORK'!$D$19:$D$19,'[60]Y-WORK'!$F$19:$BD$19</definedName>
    <definedName name="dao" localSheetId="20" hidden="1">{"'Sheet1'!$L$16"}</definedName>
    <definedName name="dao" localSheetId="22" hidden="1">{"'Sheet1'!$L$16"}</definedName>
    <definedName name="dao" localSheetId="21" hidden="1">{"'Sheet1'!$L$16"}</definedName>
    <definedName name="dao" hidden="1">{"'Sheet1'!$L$16"}</definedName>
    <definedName name="dasfadsf" localSheetId="22" hidden="1">{#N/A,#N/A,FALSE,"CCTV"}</definedName>
    <definedName name="dasfadsf" hidden="1">{#N/A,#N/A,FALSE,"CCTV"}</definedName>
    <definedName name="data">#REF!</definedName>
    <definedName name="data1" localSheetId="16">#REF!</definedName>
    <definedName name="data1" localSheetId="17">#REF!</definedName>
    <definedName name="data1">#REF!</definedName>
    <definedName name="data2" localSheetId="16">#REF!</definedName>
    <definedName name="data2" localSheetId="17">#REF!</definedName>
    <definedName name="data2">#REF!</definedName>
    <definedName name="data3" localSheetId="16">#REF!</definedName>
    <definedName name="data3" localSheetId="17">#REF!</definedName>
    <definedName name="data3">#REF!</definedName>
    <definedName name="_xlnm.Database" localSheetId="15">[55]Paterno!$C$57:$C$194</definedName>
    <definedName name="_xlnm.Database" localSheetId="1">#REF!</definedName>
    <definedName name="_xlnm.Database" localSheetId="2">#REF!</definedName>
    <definedName name="_xlnm.Database" localSheetId="4">#REF!</definedName>
    <definedName name="_xlnm.Database" localSheetId="23">#REF!</definedName>
    <definedName name="_xlnm.Database" localSheetId="14">#REF!</definedName>
    <definedName name="_xlnm.Database" localSheetId="9">#REF!</definedName>
    <definedName name="_xlnm.Database" localSheetId="8">#REF!</definedName>
    <definedName name="_xlnm.Database" localSheetId="3">#REF!</definedName>
    <definedName name="_xlnm.Database" localSheetId="11">#REF!</definedName>
    <definedName name="_xlnm.Database" localSheetId="6">#REF!</definedName>
    <definedName name="_xlnm.Database" localSheetId="7">#REF!</definedName>
    <definedName name="_xlnm.Database" localSheetId="5">#REF!</definedName>
    <definedName name="_xlnm.Database" localSheetId="10">#REF!</definedName>
    <definedName name="_xlnm.Database" localSheetId="13">#REF!</definedName>
    <definedName name="_xlnm.Database" localSheetId="12">#REF!</definedName>
    <definedName name="_xlnm.Database">#REF!</definedName>
    <definedName name="Database_MI" localSheetId="15">[1]PP!$C$53:$C$107</definedName>
    <definedName name="Database_MI" localSheetId="1">[1]PP!$C$53:$C$107</definedName>
    <definedName name="Database_MI" localSheetId="2">[1]PP!$C$53:$C$107</definedName>
    <definedName name="Database_MI" localSheetId="4">[1]PP!$C$53:$C$107</definedName>
    <definedName name="Database_MI" localSheetId="23">[1]PP!$C$53:$C$107</definedName>
    <definedName name="Database_MI" localSheetId="14">[1]PP!$C$53:$C$107</definedName>
    <definedName name="Database_MI" localSheetId="9">[1]PP!$C$53:$C$107</definedName>
    <definedName name="Database_MI" localSheetId="8">[1]PP!$C$53:$C$107</definedName>
    <definedName name="Database_MI" localSheetId="3">[1]PP!$C$53:$C$107</definedName>
    <definedName name="Database_MI" localSheetId="11">[1]PP!$C$53:$C$107</definedName>
    <definedName name="Database_MI" localSheetId="6">[1]PP!$C$53:$C$107</definedName>
    <definedName name="Database_MI" localSheetId="7">[1]PP!$C$53:$C$107</definedName>
    <definedName name="Database_MI" localSheetId="5">[1]PP!$C$53:$C$107</definedName>
    <definedName name="Database_MI" localSheetId="10">[1]PP!$C$53:$C$107</definedName>
    <definedName name="Database_MI" localSheetId="13">[1]PP!$C$53:$C$107</definedName>
    <definedName name="Database_MI" localSheetId="12">[1]PP!$C$53:$C$107</definedName>
    <definedName name="Database_MI">#REF!</definedName>
    <definedName name="DATABASE_VERSION">#REF!</definedName>
    <definedName name="databasegrezzi" localSheetId="15">[61]Repilogo!#REF!</definedName>
    <definedName name="databasegrezzi" localSheetId="1">[61]Repilogo!#REF!</definedName>
    <definedName name="databasegrezzi" localSheetId="2">[61]Repilogo!#REF!</definedName>
    <definedName name="databasegrezzi" localSheetId="4">[61]Repilogo!#REF!</definedName>
    <definedName name="databasegrezzi" localSheetId="23">[61]Repilogo!#REF!</definedName>
    <definedName name="databasegrezzi" localSheetId="14">[61]Repilogo!#REF!</definedName>
    <definedName name="databasegrezzi" localSheetId="9">[61]Repilogo!#REF!</definedName>
    <definedName name="databasegrezzi" localSheetId="8">[61]Repilogo!#REF!</definedName>
    <definedName name="databasegrezzi" localSheetId="3">[61]Repilogo!#REF!</definedName>
    <definedName name="databasegrezzi" localSheetId="11">[61]Repilogo!#REF!</definedName>
    <definedName name="databasegrezzi" localSheetId="6">[61]Repilogo!#REF!</definedName>
    <definedName name="databasegrezzi" localSheetId="7">[61]Repilogo!#REF!</definedName>
    <definedName name="databasegrezzi" localSheetId="5">[61]Repilogo!#REF!</definedName>
    <definedName name="databasegrezzi" localSheetId="10">[61]Repilogo!#REF!</definedName>
    <definedName name="databasegrezzi" localSheetId="13">[61]Repilogo!#REF!</definedName>
    <definedName name="databasegrezzi" localSheetId="12">[61]Repilogo!#REF!</definedName>
    <definedName name="databasegrezzi">#REF!</definedName>
    <definedName name="DataFilter" localSheetId="1">[62]!DataFilter</definedName>
    <definedName name="DataFilter" localSheetId="2">[62]!DataFilter</definedName>
    <definedName name="DataFilter" localSheetId="4">[62]!DataFilter</definedName>
    <definedName name="DataFilter" localSheetId="23">[62]!DataFilter</definedName>
    <definedName name="DataFilter" localSheetId="14">[62]!DataFilter</definedName>
    <definedName name="DataFilter" localSheetId="9">[62]!DataFilter</definedName>
    <definedName name="DataFilter" localSheetId="8">[62]!DataFilter</definedName>
    <definedName name="DataFilter" localSheetId="3">[62]!DataFilter</definedName>
    <definedName name="DataFilter" localSheetId="11">[62]!DataFilter</definedName>
    <definedName name="DataFilter" localSheetId="6">[62]!DataFilter</definedName>
    <definedName name="DataFilter" localSheetId="7">[62]!DataFilter</definedName>
    <definedName name="DataFilter" localSheetId="5">[62]!DataFilter</definedName>
    <definedName name="DataFilter" localSheetId="10">[62]!DataFilter</definedName>
    <definedName name="DataFilter" localSheetId="13">[62]!DataFilter</definedName>
    <definedName name="DataFilter" localSheetId="12">[62]!DataFilter</definedName>
    <definedName name="DataFilter">[62]!DataFilter</definedName>
    <definedName name="datalist">#REF!</definedName>
    <definedName name="DataSort" localSheetId="1">[62]!DataSort</definedName>
    <definedName name="DataSort" localSheetId="2">[62]!DataSort</definedName>
    <definedName name="DataSort" localSheetId="4">[62]!DataSort</definedName>
    <definedName name="DataSort" localSheetId="23">[62]!DataSort</definedName>
    <definedName name="DataSort" localSheetId="14">[62]!DataSort</definedName>
    <definedName name="DataSort" localSheetId="9">[62]!DataSort</definedName>
    <definedName name="DataSort" localSheetId="8">[62]!DataSort</definedName>
    <definedName name="DataSort" localSheetId="3">[62]!DataSort</definedName>
    <definedName name="DataSort" localSheetId="11">[62]!DataSort</definedName>
    <definedName name="DataSort" localSheetId="6">[62]!DataSort</definedName>
    <definedName name="DataSort" localSheetId="7">[62]!DataSort</definedName>
    <definedName name="DataSort" localSheetId="5">[62]!DataSort</definedName>
    <definedName name="DataSort" localSheetId="10">[62]!DataSort</definedName>
    <definedName name="DataSort" localSheetId="13">[62]!DataSort</definedName>
    <definedName name="DataSort" localSheetId="12">[62]!DataSort</definedName>
    <definedName name="DataSort">[62]!DataSort</definedName>
    <definedName name="dataww" localSheetId="15" hidden="1">#N/A</definedName>
    <definedName name="dataww" localSheetId="1" hidden="1">#N/A</definedName>
    <definedName name="dataww" localSheetId="2" hidden="1">#N/A</definedName>
    <definedName name="dataww" localSheetId="4" hidden="1">#N/A</definedName>
    <definedName name="dataww" localSheetId="23" hidden="1">#N/A</definedName>
    <definedName name="dataww" localSheetId="14" hidden="1">#N/A</definedName>
    <definedName name="dataww" localSheetId="9" hidden="1">#N/A</definedName>
    <definedName name="dataww" localSheetId="8" hidden="1">#N/A</definedName>
    <definedName name="dataww" localSheetId="3" hidden="1">#N/A</definedName>
    <definedName name="dataww" localSheetId="11" hidden="1">#N/A</definedName>
    <definedName name="dataww" localSheetId="6" hidden="1">#N/A</definedName>
    <definedName name="dataww" localSheetId="7" hidden="1">#N/A</definedName>
    <definedName name="dataww" localSheetId="5" hidden="1">#N/A</definedName>
    <definedName name="dataww" localSheetId="10" hidden="1">#N/A</definedName>
    <definedName name="dataww" localSheetId="13" hidden="1">#N/A</definedName>
    <definedName name="dataww" localSheetId="12" hidden="1">#N/A</definedName>
    <definedName name="dataww" hidden="1">#REF!</definedName>
    <definedName name="DATA영역">#REF!,#REF!,#REF!,#REF!,#REF!,#REF!,#REF!</definedName>
    <definedName name="Date">'[53]GM 000'!$H$1</definedName>
    <definedName name="DATE_TIME">#REF!</definedName>
    <definedName name="Datum">#REF!</definedName>
    <definedName name="DB">#REF!</definedName>
    <definedName name="DBP_PersonalkostenCSV">#REF!</definedName>
    <definedName name="DBSumme_Lohnkosten">#REF!</definedName>
    <definedName name="DBSumme_Material">#REF!</definedName>
    <definedName name="DBSumme_Montage">#REF!</definedName>
    <definedName name="DBSumme_Reisekosten">#REF!</definedName>
    <definedName name="DBSumme_Transportkosten">#REF!</definedName>
    <definedName name="DC7per" hidden="1">#REF!</definedName>
    <definedName name="DD">#REF!</definedName>
    <definedName name="ddd" localSheetId="22" hidden="1">{#N/A,#N/A,FALSE,"Chi tiÆt"}</definedName>
    <definedName name="DDD" localSheetId="1">#REF!</definedName>
    <definedName name="DDD" localSheetId="2">#REF!</definedName>
    <definedName name="DDD" localSheetId="4">#REF!</definedName>
    <definedName name="DDD" localSheetId="23">#REF!</definedName>
    <definedName name="DDD" localSheetId="14">#REF!</definedName>
    <definedName name="DDD" localSheetId="9">#REF!</definedName>
    <definedName name="DDD" localSheetId="8">#REF!</definedName>
    <definedName name="DDD" localSheetId="3">#REF!</definedName>
    <definedName name="DDD" localSheetId="11">#REF!</definedName>
    <definedName name="DDD" localSheetId="6">#REF!</definedName>
    <definedName name="DDD" localSheetId="7">#REF!</definedName>
    <definedName name="DDD" localSheetId="5">#REF!</definedName>
    <definedName name="DDD" localSheetId="10">#REF!</definedName>
    <definedName name="DDD" localSheetId="13">#REF!</definedName>
    <definedName name="DDD" localSheetId="12">#REF!</definedName>
    <definedName name="ddd" hidden="1">{#N/A,#N/A,FALSE,"Chi tiÆt"}</definedName>
    <definedName name="ddda" localSheetId="22" hidden="1">{#N/A,#N/A,TRUE,"Str.";#N/A,#N/A,TRUE,"Steel &amp; Roof";#N/A,#N/A,TRUE,"Arc.";#N/A,#N/A,TRUE,"Preliminary";#N/A,#N/A,TRUE,"Sum_Prelim"}</definedName>
    <definedName name="ddda" hidden="1">{#N/A,#N/A,TRUE,"Str.";#N/A,#N/A,TRUE,"Steel &amp; Roof";#N/A,#N/A,TRUE,"Arc.";#N/A,#N/A,TRUE,"Preliminary";#N/A,#N/A,TRUE,"Sum_Prelim"}</definedName>
    <definedName name="ddddd" localSheetId="22" hidden="1">{#N/A,#N/A,TRUE,"Basic";#N/A,#N/A,TRUE,"EXT-TABLE";#N/A,#N/A,TRUE,"STEEL";#N/A,#N/A,TRUE,"INT-Table";#N/A,#N/A,TRUE,"STEEL";#N/A,#N/A,TRUE,"Door"}</definedName>
    <definedName name="ddddd"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hidden="1">{#N/A,#N/A,TRUE,"Basic";#N/A,#N/A,TRUE,"EXT-TABLE";#N/A,#N/A,TRUE,"STEEL";#N/A,#N/A,TRUE,"INT-Table";#N/A,#N/A,TRUE,"STEEL";#N/A,#N/A,TRUE,"Door"}</definedName>
    <definedName name="ddddd_1" localSheetId="22" hidden="1">{#N/A,#N/A,TRUE,"Basic";#N/A,#N/A,TRUE,"EXT-TABLE";#N/A,#N/A,TRUE,"STEEL";#N/A,#N/A,TRUE,"INT-Table";#N/A,#N/A,TRUE,"STEEL";#N/A,#N/A,TRUE,"Door"}</definedName>
    <definedName name="ddddd_1" hidden="1">{#N/A,#N/A,TRUE,"Basic";#N/A,#N/A,TRUE,"EXT-TABLE";#N/A,#N/A,TRUE,"STEEL";#N/A,#N/A,TRUE,"INT-Table";#N/A,#N/A,TRUE,"STEEL";#N/A,#N/A,TRUE,"Door"}</definedName>
    <definedName name="ddddd_1_1" localSheetId="22" hidden="1">{#N/A,#N/A,TRUE,"Basic";#N/A,#N/A,TRUE,"EXT-TABLE";#N/A,#N/A,TRUE,"STEEL";#N/A,#N/A,TRUE,"INT-Table";#N/A,#N/A,TRUE,"STEEL";#N/A,#N/A,TRUE,"Door"}</definedName>
    <definedName name="ddddd_1_1" hidden="1">{#N/A,#N/A,TRUE,"Basic";#N/A,#N/A,TRUE,"EXT-TABLE";#N/A,#N/A,TRUE,"STEEL";#N/A,#N/A,TRUE,"INT-Table";#N/A,#N/A,TRUE,"STEEL";#N/A,#N/A,TRUE,"Door"}</definedName>
    <definedName name="ddddd_1_2" localSheetId="22" hidden="1">{#N/A,#N/A,TRUE,"Basic";#N/A,#N/A,TRUE,"EXT-TABLE";#N/A,#N/A,TRUE,"STEEL";#N/A,#N/A,TRUE,"INT-Table";#N/A,#N/A,TRUE,"STEEL";#N/A,#N/A,TRUE,"Door"}</definedName>
    <definedName name="ddddd_1_2" hidden="1">{#N/A,#N/A,TRUE,"Basic";#N/A,#N/A,TRUE,"EXT-TABLE";#N/A,#N/A,TRUE,"STEEL";#N/A,#N/A,TRUE,"INT-Table";#N/A,#N/A,TRUE,"STEEL";#N/A,#N/A,TRUE,"Door"}</definedName>
    <definedName name="ddddd_2" localSheetId="22" hidden="1">{#N/A,#N/A,TRUE,"Basic";#N/A,#N/A,TRUE,"EXT-TABLE";#N/A,#N/A,TRUE,"STEEL";#N/A,#N/A,TRUE,"INT-Table";#N/A,#N/A,TRUE,"STEEL";#N/A,#N/A,TRUE,"Door"}</definedName>
    <definedName name="ddddd_2" hidden="1">{#N/A,#N/A,TRUE,"Basic";#N/A,#N/A,TRUE,"EXT-TABLE";#N/A,#N/A,TRUE,"STEEL";#N/A,#N/A,TRUE,"INT-Table";#N/A,#N/A,TRUE,"STEEL";#N/A,#N/A,TRUE,"Door"}</definedName>
    <definedName name="ddddd_2_1" localSheetId="22" hidden="1">{#N/A,#N/A,TRUE,"Basic";#N/A,#N/A,TRUE,"EXT-TABLE";#N/A,#N/A,TRUE,"STEEL";#N/A,#N/A,TRUE,"INT-Table";#N/A,#N/A,TRUE,"STEEL";#N/A,#N/A,TRUE,"Door"}</definedName>
    <definedName name="ddddd_2_1" hidden="1">{#N/A,#N/A,TRUE,"Basic";#N/A,#N/A,TRUE,"EXT-TABLE";#N/A,#N/A,TRUE,"STEEL";#N/A,#N/A,TRUE,"INT-Table";#N/A,#N/A,TRUE,"STEEL";#N/A,#N/A,TRUE,"Door"}</definedName>
    <definedName name="ddddd_2_2" localSheetId="22" hidden="1">{#N/A,#N/A,TRUE,"Basic";#N/A,#N/A,TRUE,"EXT-TABLE";#N/A,#N/A,TRUE,"STEEL";#N/A,#N/A,TRUE,"INT-Table";#N/A,#N/A,TRUE,"STEEL";#N/A,#N/A,TRUE,"Door"}</definedName>
    <definedName name="ddddd_2_2" hidden="1">{#N/A,#N/A,TRUE,"Basic";#N/A,#N/A,TRUE,"EXT-TABLE";#N/A,#N/A,TRUE,"STEEL";#N/A,#N/A,TRUE,"INT-Table";#N/A,#N/A,TRUE,"STEEL";#N/A,#N/A,TRUE,"Door"}</definedName>
    <definedName name="ddddd_3" localSheetId="22" hidden="1">{#N/A,#N/A,TRUE,"Basic";#N/A,#N/A,TRUE,"EXT-TABLE";#N/A,#N/A,TRUE,"STEEL";#N/A,#N/A,TRUE,"INT-Table";#N/A,#N/A,TRUE,"STEEL";#N/A,#N/A,TRUE,"Door"}</definedName>
    <definedName name="ddddd_3" hidden="1">{#N/A,#N/A,TRUE,"Basic";#N/A,#N/A,TRUE,"EXT-TABLE";#N/A,#N/A,TRUE,"STEEL";#N/A,#N/A,TRUE,"INT-Table";#N/A,#N/A,TRUE,"STEEL";#N/A,#N/A,TRUE,"Door"}</definedName>
    <definedName name="ddddd_3_1" localSheetId="22" hidden="1">{#N/A,#N/A,TRUE,"Basic";#N/A,#N/A,TRUE,"EXT-TABLE";#N/A,#N/A,TRUE,"STEEL";#N/A,#N/A,TRUE,"INT-Table";#N/A,#N/A,TRUE,"STEEL";#N/A,#N/A,TRUE,"Door"}</definedName>
    <definedName name="ddddd_3_1" hidden="1">{#N/A,#N/A,TRUE,"Basic";#N/A,#N/A,TRUE,"EXT-TABLE";#N/A,#N/A,TRUE,"STEEL";#N/A,#N/A,TRUE,"INT-Table";#N/A,#N/A,TRUE,"STEEL";#N/A,#N/A,TRUE,"Door"}</definedName>
    <definedName name="ddddd_3_2" localSheetId="22" hidden="1">{#N/A,#N/A,TRUE,"Basic";#N/A,#N/A,TRUE,"EXT-TABLE";#N/A,#N/A,TRUE,"STEEL";#N/A,#N/A,TRUE,"INT-Table";#N/A,#N/A,TRUE,"STEEL";#N/A,#N/A,TRUE,"Door"}</definedName>
    <definedName name="ddddd_3_2" hidden="1">{#N/A,#N/A,TRUE,"Basic";#N/A,#N/A,TRUE,"EXT-TABLE";#N/A,#N/A,TRUE,"STEEL";#N/A,#N/A,TRUE,"INT-Table";#N/A,#N/A,TRUE,"STEEL";#N/A,#N/A,TRUE,"Door"}</definedName>
    <definedName name="ddddd_4" localSheetId="22" hidden="1">{#N/A,#N/A,TRUE,"Basic";#N/A,#N/A,TRUE,"EXT-TABLE";#N/A,#N/A,TRUE,"STEEL";#N/A,#N/A,TRUE,"INT-Table";#N/A,#N/A,TRUE,"STEEL";#N/A,#N/A,TRUE,"Door"}</definedName>
    <definedName name="ddddd_4" hidden="1">{#N/A,#N/A,TRUE,"Basic";#N/A,#N/A,TRUE,"EXT-TABLE";#N/A,#N/A,TRUE,"STEEL";#N/A,#N/A,TRUE,"INT-Table";#N/A,#N/A,TRUE,"STEEL";#N/A,#N/A,TRUE,"Door"}</definedName>
    <definedName name="ddddd_4_1" localSheetId="22" hidden="1">{#N/A,#N/A,TRUE,"Basic";#N/A,#N/A,TRUE,"EXT-TABLE";#N/A,#N/A,TRUE,"STEEL";#N/A,#N/A,TRUE,"INT-Table";#N/A,#N/A,TRUE,"STEEL";#N/A,#N/A,TRUE,"Door"}</definedName>
    <definedName name="ddddd_4_1" hidden="1">{#N/A,#N/A,TRUE,"Basic";#N/A,#N/A,TRUE,"EXT-TABLE";#N/A,#N/A,TRUE,"STEEL";#N/A,#N/A,TRUE,"INT-Table";#N/A,#N/A,TRUE,"STEEL";#N/A,#N/A,TRUE,"Door"}</definedName>
    <definedName name="ddddd_4_2" localSheetId="22" hidden="1">{#N/A,#N/A,TRUE,"Basic";#N/A,#N/A,TRUE,"EXT-TABLE";#N/A,#N/A,TRUE,"STEEL";#N/A,#N/A,TRUE,"INT-Table";#N/A,#N/A,TRUE,"STEEL";#N/A,#N/A,TRUE,"Door"}</definedName>
    <definedName name="ddddd_4_2" hidden="1">{#N/A,#N/A,TRUE,"Basic";#N/A,#N/A,TRUE,"EXT-TABLE";#N/A,#N/A,TRUE,"STEEL";#N/A,#N/A,TRUE,"INT-Table";#N/A,#N/A,TRUE,"STEEL";#N/A,#N/A,TRUE,"Door"}</definedName>
    <definedName name="ddddd_5" localSheetId="22" hidden="1">{#N/A,#N/A,TRUE,"Basic";#N/A,#N/A,TRUE,"EXT-TABLE";#N/A,#N/A,TRUE,"STEEL";#N/A,#N/A,TRUE,"INT-Table";#N/A,#N/A,TRUE,"STEEL";#N/A,#N/A,TRUE,"Door"}</definedName>
    <definedName name="ddddd_5" hidden="1">{#N/A,#N/A,TRUE,"Basic";#N/A,#N/A,TRUE,"EXT-TABLE";#N/A,#N/A,TRUE,"STEEL";#N/A,#N/A,TRUE,"INT-Table";#N/A,#N/A,TRUE,"STEEL";#N/A,#N/A,TRUE,"Door"}</definedName>
    <definedName name="ddddd_5_1" localSheetId="22" hidden="1">{#N/A,#N/A,TRUE,"Basic";#N/A,#N/A,TRUE,"EXT-TABLE";#N/A,#N/A,TRUE,"STEEL";#N/A,#N/A,TRUE,"INT-Table";#N/A,#N/A,TRUE,"STEEL";#N/A,#N/A,TRUE,"Door"}</definedName>
    <definedName name="ddddd_5_1" hidden="1">{#N/A,#N/A,TRUE,"Basic";#N/A,#N/A,TRUE,"EXT-TABLE";#N/A,#N/A,TRUE,"STEEL";#N/A,#N/A,TRUE,"INT-Table";#N/A,#N/A,TRUE,"STEEL";#N/A,#N/A,TRUE,"Door"}</definedName>
    <definedName name="ddddd_5_2" localSheetId="22" hidden="1">{#N/A,#N/A,TRUE,"Basic";#N/A,#N/A,TRUE,"EXT-TABLE";#N/A,#N/A,TRUE,"STEEL";#N/A,#N/A,TRUE,"INT-Table";#N/A,#N/A,TRUE,"STEEL";#N/A,#N/A,TRUE,"Door"}</definedName>
    <definedName name="ddddd_5_2" hidden="1">{#N/A,#N/A,TRUE,"Basic";#N/A,#N/A,TRUE,"EXT-TABLE";#N/A,#N/A,TRUE,"STEEL";#N/A,#N/A,TRUE,"INT-Table";#N/A,#N/A,TRUE,"STEEL";#N/A,#N/A,TRUE,"Door"}</definedName>
    <definedName name="dddddd" localSheetId="22" hidden="1">{#N/A,#N/A,TRUE,"SUM";#N/A,#N/A,TRUE,"EE";#N/A,#N/A,TRUE,"AC";#N/A,#N/A,TRUE,"SN"}</definedName>
    <definedName name="dddddd" hidden="1">{#N/A,#N/A,TRUE,"SUM";#N/A,#N/A,TRUE,"EE";#N/A,#N/A,TRUE,"AC";#N/A,#N/A,TRUE,"SN"}</definedName>
    <definedName name="DDDDDDDD" hidden="1">#REF!</definedName>
    <definedName name="dddddddddddddd" localSheetId="22" hidden="1">{#N/A,#N/A,TRUE,"Basic";#N/A,#N/A,TRUE,"EXT-TABLE";#N/A,#N/A,TRUE,"STEEL";#N/A,#N/A,TRUE,"INT-Table";#N/A,#N/A,TRUE,"STEEL";#N/A,#N/A,TRUE,"Door"}</definedName>
    <definedName name="dddddddddddddd" hidden="1">{#N/A,#N/A,TRUE,"Basic";#N/A,#N/A,TRUE,"EXT-TABLE";#N/A,#N/A,TRUE,"STEEL";#N/A,#N/A,TRUE,"INT-Table";#N/A,#N/A,TRUE,"STEEL";#N/A,#N/A,TRUE,"Door"}</definedName>
    <definedName name="dddddddddddddd_1" localSheetId="22" hidden="1">{#N/A,#N/A,TRUE,"Basic";#N/A,#N/A,TRUE,"EXT-TABLE";#N/A,#N/A,TRUE,"STEEL";#N/A,#N/A,TRUE,"INT-Table";#N/A,#N/A,TRUE,"STEEL";#N/A,#N/A,TRUE,"Door"}</definedName>
    <definedName name="dddddddddddddd_1" hidden="1">{#N/A,#N/A,TRUE,"Basic";#N/A,#N/A,TRUE,"EXT-TABLE";#N/A,#N/A,TRUE,"STEEL";#N/A,#N/A,TRUE,"INT-Table";#N/A,#N/A,TRUE,"STEEL";#N/A,#N/A,TRUE,"Door"}</definedName>
    <definedName name="dddddddddddddd_1_1" localSheetId="22" hidden="1">{#N/A,#N/A,TRUE,"Basic";#N/A,#N/A,TRUE,"EXT-TABLE";#N/A,#N/A,TRUE,"STEEL";#N/A,#N/A,TRUE,"INT-Table";#N/A,#N/A,TRUE,"STEEL";#N/A,#N/A,TRUE,"Door"}</definedName>
    <definedName name="dddddddddddddd_1_1" hidden="1">{#N/A,#N/A,TRUE,"Basic";#N/A,#N/A,TRUE,"EXT-TABLE";#N/A,#N/A,TRUE,"STEEL";#N/A,#N/A,TRUE,"INT-Table";#N/A,#N/A,TRUE,"STEEL";#N/A,#N/A,TRUE,"Door"}</definedName>
    <definedName name="dddddddddddddd_1_2" localSheetId="22" hidden="1">{#N/A,#N/A,TRUE,"Basic";#N/A,#N/A,TRUE,"EXT-TABLE";#N/A,#N/A,TRUE,"STEEL";#N/A,#N/A,TRUE,"INT-Table";#N/A,#N/A,TRUE,"STEEL";#N/A,#N/A,TRUE,"Door"}</definedName>
    <definedName name="dddddddddddddd_1_2" hidden="1">{#N/A,#N/A,TRUE,"Basic";#N/A,#N/A,TRUE,"EXT-TABLE";#N/A,#N/A,TRUE,"STEEL";#N/A,#N/A,TRUE,"INT-Table";#N/A,#N/A,TRUE,"STEEL";#N/A,#N/A,TRUE,"Door"}</definedName>
    <definedName name="dddddddddddddd_2" localSheetId="22" hidden="1">{#N/A,#N/A,TRUE,"Basic";#N/A,#N/A,TRUE,"EXT-TABLE";#N/A,#N/A,TRUE,"STEEL";#N/A,#N/A,TRUE,"INT-Table";#N/A,#N/A,TRUE,"STEEL";#N/A,#N/A,TRUE,"Door"}</definedName>
    <definedName name="dddddddddddddd_2" hidden="1">{#N/A,#N/A,TRUE,"Basic";#N/A,#N/A,TRUE,"EXT-TABLE";#N/A,#N/A,TRUE,"STEEL";#N/A,#N/A,TRUE,"INT-Table";#N/A,#N/A,TRUE,"STEEL";#N/A,#N/A,TRUE,"Door"}</definedName>
    <definedName name="dddddddddddddd_2_1" localSheetId="22" hidden="1">{#N/A,#N/A,TRUE,"Basic";#N/A,#N/A,TRUE,"EXT-TABLE";#N/A,#N/A,TRUE,"STEEL";#N/A,#N/A,TRUE,"INT-Table";#N/A,#N/A,TRUE,"STEEL";#N/A,#N/A,TRUE,"Door"}</definedName>
    <definedName name="dddddddddddddd_2_1" hidden="1">{#N/A,#N/A,TRUE,"Basic";#N/A,#N/A,TRUE,"EXT-TABLE";#N/A,#N/A,TRUE,"STEEL";#N/A,#N/A,TRUE,"INT-Table";#N/A,#N/A,TRUE,"STEEL";#N/A,#N/A,TRUE,"Door"}</definedName>
    <definedName name="dddddddddddddd_2_2" localSheetId="22" hidden="1">{#N/A,#N/A,TRUE,"Basic";#N/A,#N/A,TRUE,"EXT-TABLE";#N/A,#N/A,TRUE,"STEEL";#N/A,#N/A,TRUE,"INT-Table";#N/A,#N/A,TRUE,"STEEL";#N/A,#N/A,TRUE,"Door"}</definedName>
    <definedName name="dddddddddddddd_2_2" hidden="1">{#N/A,#N/A,TRUE,"Basic";#N/A,#N/A,TRUE,"EXT-TABLE";#N/A,#N/A,TRUE,"STEEL";#N/A,#N/A,TRUE,"INT-Table";#N/A,#N/A,TRUE,"STEEL";#N/A,#N/A,TRUE,"Door"}</definedName>
    <definedName name="dddddddddddddd_3" localSheetId="22" hidden="1">{#N/A,#N/A,TRUE,"Basic";#N/A,#N/A,TRUE,"EXT-TABLE";#N/A,#N/A,TRUE,"STEEL";#N/A,#N/A,TRUE,"INT-Table";#N/A,#N/A,TRUE,"STEEL";#N/A,#N/A,TRUE,"Door"}</definedName>
    <definedName name="dddddddddddddd_3" hidden="1">{#N/A,#N/A,TRUE,"Basic";#N/A,#N/A,TRUE,"EXT-TABLE";#N/A,#N/A,TRUE,"STEEL";#N/A,#N/A,TRUE,"INT-Table";#N/A,#N/A,TRUE,"STEEL";#N/A,#N/A,TRUE,"Door"}</definedName>
    <definedName name="dddddddddddddd_3_1" localSheetId="22" hidden="1">{#N/A,#N/A,TRUE,"Basic";#N/A,#N/A,TRUE,"EXT-TABLE";#N/A,#N/A,TRUE,"STEEL";#N/A,#N/A,TRUE,"INT-Table";#N/A,#N/A,TRUE,"STEEL";#N/A,#N/A,TRUE,"Door"}</definedName>
    <definedName name="dddddddddddddd_3_1" hidden="1">{#N/A,#N/A,TRUE,"Basic";#N/A,#N/A,TRUE,"EXT-TABLE";#N/A,#N/A,TRUE,"STEEL";#N/A,#N/A,TRUE,"INT-Table";#N/A,#N/A,TRUE,"STEEL";#N/A,#N/A,TRUE,"Door"}</definedName>
    <definedName name="dddddddddddddd_3_2" localSheetId="22" hidden="1">{#N/A,#N/A,TRUE,"Basic";#N/A,#N/A,TRUE,"EXT-TABLE";#N/A,#N/A,TRUE,"STEEL";#N/A,#N/A,TRUE,"INT-Table";#N/A,#N/A,TRUE,"STEEL";#N/A,#N/A,TRUE,"Door"}</definedName>
    <definedName name="dddddddddddddd_3_2" hidden="1">{#N/A,#N/A,TRUE,"Basic";#N/A,#N/A,TRUE,"EXT-TABLE";#N/A,#N/A,TRUE,"STEEL";#N/A,#N/A,TRUE,"INT-Table";#N/A,#N/A,TRUE,"STEEL";#N/A,#N/A,TRUE,"Door"}</definedName>
    <definedName name="dddddddddddddd_4" localSheetId="22" hidden="1">{#N/A,#N/A,TRUE,"Basic";#N/A,#N/A,TRUE,"EXT-TABLE";#N/A,#N/A,TRUE,"STEEL";#N/A,#N/A,TRUE,"INT-Table";#N/A,#N/A,TRUE,"STEEL";#N/A,#N/A,TRUE,"Door"}</definedName>
    <definedName name="dddddddddddddd_4" hidden="1">{#N/A,#N/A,TRUE,"Basic";#N/A,#N/A,TRUE,"EXT-TABLE";#N/A,#N/A,TRUE,"STEEL";#N/A,#N/A,TRUE,"INT-Table";#N/A,#N/A,TRUE,"STEEL";#N/A,#N/A,TRUE,"Door"}</definedName>
    <definedName name="dddddddddddddd_4_1" localSheetId="22" hidden="1">{#N/A,#N/A,TRUE,"Basic";#N/A,#N/A,TRUE,"EXT-TABLE";#N/A,#N/A,TRUE,"STEEL";#N/A,#N/A,TRUE,"INT-Table";#N/A,#N/A,TRUE,"STEEL";#N/A,#N/A,TRUE,"Door"}</definedName>
    <definedName name="dddddddddddddd_4_1" hidden="1">{#N/A,#N/A,TRUE,"Basic";#N/A,#N/A,TRUE,"EXT-TABLE";#N/A,#N/A,TRUE,"STEEL";#N/A,#N/A,TRUE,"INT-Table";#N/A,#N/A,TRUE,"STEEL";#N/A,#N/A,TRUE,"Door"}</definedName>
    <definedName name="dddddddddddddd_4_2" localSheetId="22" hidden="1">{#N/A,#N/A,TRUE,"Basic";#N/A,#N/A,TRUE,"EXT-TABLE";#N/A,#N/A,TRUE,"STEEL";#N/A,#N/A,TRUE,"INT-Table";#N/A,#N/A,TRUE,"STEEL";#N/A,#N/A,TRUE,"Door"}</definedName>
    <definedName name="dddddddddddddd_4_2" hidden="1">{#N/A,#N/A,TRUE,"Basic";#N/A,#N/A,TRUE,"EXT-TABLE";#N/A,#N/A,TRUE,"STEEL";#N/A,#N/A,TRUE,"INT-Table";#N/A,#N/A,TRUE,"STEEL";#N/A,#N/A,TRUE,"Door"}</definedName>
    <definedName name="dddddddddddddd_5" localSheetId="22" hidden="1">{#N/A,#N/A,TRUE,"Basic";#N/A,#N/A,TRUE,"EXT-TABLE";#N/A,#N/A,TRUE,"STEEL";#N/A,#N/A,TRUE,"INT-Table";#N/A,#N/A,TRUE,"STEEL";#N/A,#N/A,TRUE,"Door"}</definedName>
    <definedName name="dddddddddddddd_5" hidden="1">{#N/A,#N/A,TRUE,"Basic";#N/A,#N/A,TRUE,"EXT-TABLE";#N/A,#N/A,TRUE,"STEEL";#N/A,#N/A,TRUE,"INT-Table";#N/A,#N/A,TRUE,"STEEL";#N/A,#N/A,TRUE,"Door"}</definedName>
    <definedName name="dddddddddddddd_5_1" localSheetId="22" hidden="1">{#N/A,#N/A,TRUE,"Basic";#N/A,#N/A,TRUE,"EXT-TABLE";#N/A,#N/A,TRUE,"STEEL";#N/A,#N/A,TRUE,"INT-Table";#N/A,#N/A,TRUE,"STEEL";#N/A,#N/A,TRUE,"Door"}</definedName>
    <definedName name="dddddddddddddd_5_1" hidden="1">{#N/A,#N/A,TRUE,"Basic";#N/A,#N/A,TRUE,"EXT-TABLE";#N/A,#N/A,TRUE,"STEEL";#N/A,#N/A,TRUE,"INT-Table";#N/A,#N/A,TRUE,"STEEL";#N/A,#N/A,TRUE,"Door"}</definedName>
    <definedName name="dddddddddddddd_5_2" localSheetId="22" hidden="1">{#N/A,#N/A,TRUE,"Basic";#N/A,#N/A,TRUE,"EXT-TABLE";#N/A,#N/A,TRUE,"STEEL";#N/A,#N/A,TRUE,"INT-Table";#N/A,#N/A,TRUE,"STEEL";#N/A,#N/A,TRUE,"Door"}</definedName>
    <definedName name="dddddddddddddd_5_2" hidden="1">{#N/A,#N/A,TRUE,"Basic";#N/A,#N/A,TRUE,"EXT-TABLE";#N/A,#N/A,TRUE,"STEEL";#N/A,#N/A,TRUE,"INT-Table";#N/A,#N/A,TRUE,"STEEL";#N/A,#N/A,TRUE,"Door"}</definedName>
    <definedName name="dddf" localSheetId="22" hidden="1">{"'장비'!$A$3:$M$12"}</definedName>
    <definedName name="dddf" hidden="1">{"'장비'!$A$3:$M$12"}</definedName>
    <definedName name="DDFD" localSheetId="22" hidden="1">{#N/A,#N/A,FALSE,"CCTV"}</definedName>
    <definedName name="DDFD" localSheetId="15" hidden="1">{#N/A,#N/A,FALSE,"CCTV"}</definedName>
    <definedName name="DDFD" localSheetId="1" hidden="1">{#N/A,#N/A,FALSE,"CCTV"}</definedName>
    <definedName name="DDFD" localSheetId="2" hidden="1">{#N/A,#N/A,FALSE,"CCTV"}</definedName>
    <definedName name="DDFD" localSheetId="4" hidden="1">{#N/A,#N/A,FALSE,"CCTV"}</definedName>
    <definedName name="DDFD" localSheetId="23" hidden="1">{#N/A,#N/A,FALSE,"CCTV"}</definedName>
    <definedName name="DDFD" localSheetId="14" hidden="1">{#N/A,#N/A,FALSE,"CCTV"}</definedName>
    <definedName name="DDFD" localSheetId="9" hidden="1">{#N/A,#N/A,FALSE,"CCTV"}</definedName>
    <definedName name="DDFD" localSheetId="8" hidden="1">{#N/A,#N/A,FALSE,"CCTV"}</definedName>
    <definedName name="DDFD" localSheetId="3" hidden="1">{#N/A,#N/A,FALSE,"CCTV"}</definedName>
    <definedName name="DDFD" localSheetId="11" hidden="1">{#N/A,#N/A,FALSE,"CCTV"}</definedName>
    <definedName name="DDFD" localSheetId="6" hidden="1">{#N/A,#N/A,FALSE,"CCTV"}</definedName>
    <definedName name="DDFD" localSheetId="7" hidden="1">{#N/A,#N/A,FALSE,"CCTV"}</definedName>
    <definedName name="DDFD" localSheetId="5" hidden="1">{#N/A,#N/A,FALSE,"CCTV"}</definedName>
    <definedName name="DDFD" localSheetId="10" hidden="1">{#N/A,#N/A,FALSE,"CCTV"}</definedName>
    <definedName name="DDFD" localSheetId="13" hidden="1">{#N/A,#N/A,FALSE,"CCTV"}</definedName>
    <definedName name="DDFD" localSheetId="12" hidden="1">{#N/A,#N/A,FALSE,"CCTV"}</definedName>
    <definedName name="DDFD" hidden="1">{#N/A,#N/A,FALSE,"CCTV"}</definedName>
    <definedName name="DE" localSheetId="15" hidden="1">'[63]갑지(추정)'!#REF!</definedName>
    <definedName name="DE" localSheetId="1" hidden="1">'[63]갑지(추정)'!#REF!</definedName>
    <definedName name="DE" localSheetId="2" hidden="1">'[63]갑지(추정)'!#REF!</definedName>
    <definedName name="DE" localSheetId="4" hidden="1">'[63]갑지(추정)'!#REF!</definedName>
    <definedName name="DE" localSheetId="23" hidden="1">'[63]갑지(추정)'!#REF!</definedName>
    <definedName name="DE" localSheetId="14" hidden="1">'[63]갑지(추정)'!#REF!</definedName>
    <definedName name="DE" localSheetId="9" hidden="1">'[63]갑지(추정)'!#REF!</definedName>
    <definedName name="DE" localSheetId="8" hidden="1">'[63]갑지(추정)'!#REF!</definedName>
    <definedName name="DE" localSheetId="3" hidden="1">'[63]갑지(추정)'!#REF!</definedName>
    <definedName name="DE" localSheetId="11" hidden="1">'[63]갑지(추정)'!#REF!</definedName>
    <definedName name="DE" localSheetId="6" hidden="1">'[63]갑지(추정)'!#REF!</definedName>
    <definedName name="DE" localSheetId="7" hidden="1">'[63]갑지(추정)'!#REF!</definedName>
    <definedName name="DE" localSheetId="5" hidden="1">'[63]갑지(추정)'!#REF!</definedName>
    <definedName name="DE" localSheetId="10" hidden="1">'[63]갑지(추정)'!#REF!</definedName>
    <definedName name="DE" localSheetId="13" hidden="1">'[63]갑지(추정)'!#REF!</definedName>
    <definedName name="DE" localSheetId="12" hidden="1">'[63]갑지(추정)'!#REF!</definedName>
    <definedName name="DE" hidden="1">#REF!</definedName>
    <definedName name="dem">#REF!</definedName>
    <definedName name="Densidad_de_los_gases____0__C">#REF!</definedName>
    <definedName name="DensityUnits" localSheetId="15">[34]DATA_LIST!$G$41:$G$42</definedName>
    <definedName name="DensityUnits" localSheetId="1">[34]DATA_LIST!$G$41:$G$42</definedName>
    <definedName name="DensityUnits" localSheetId="2">[34]DATA_LIST!$G$41:$G$42</definedName>
    <definedName name="DensityUnits" localSheetId="4">[34]DATA_LIST!$G$41:$G$42</definedName>
    <definedName name="DensityUnits" localSheetId="23">[34]DATA_LIST!$G$41:$G$42</definedName>
    <definedName name="DensityUnits" localSheetId="14">[34]DATA_LIST!$G$41:$G$42</definedName>
    <definedName name="DensityUnits" localSheetId="9">[34]DATA_LIST!$G$41:$G$42</definedName>
    <definedName name="DensityUnits" localSheetId="8">[34]DATA_LIST!$G$41:$G$42</definedName>
    <definedName name="DensityUnits" localSheetId="3">[34]DATA_LIST!$G$41:$G$42</definedName>
    <definedName name="DensityUnits" localSheetId="11">[34]DATA_LIST!$G$41:$G$42</definedName>
    <definedName name="DensityUnits" localSheetId="6">[34]DATA_LIST!$G$41:$G$42</definedName>
    <definedName name="DensityUnits" localSheetId="7">[34]DATA_LIST!$G$41:$G$42</definedName>
    <definedName name="DensityUnits" localSheetId="5">[34]DATA_LIST!$G$41:$G$42</definedName>
    <definedName name="DensityUnits" localSheetId="10">[34]DATA_LIST!$G$41:$G$42</definedName>
    <definedName name="DensityUnits" localSheetId="13">[34]DATA_LIST!$G$41:$G$42</definedName>
    <definedName name="DensityUnits" localSheetId="12">[34]DATA_LIST!$G$41:$G$42</definedName>
    <definedName name="DensityUnits">#REF!</definedName>
    <definedName name="DESC_BRIDGE">#REF!</definedName>
    <definedName name="DESCR" localSheetId="15">[1]PP!$IO$4891</definedName>
    <definedName name="DESCR" localSheetId="1">[1]PP!$IO$4891</definedName>
    <definedName name="DESCR" localSheetId="2">[1]PP!$IO$4891</definedName>
    <definedName name="DESCR" localSheetId="4">[1]PP!$IO$4891</definedName>
    <definedName name="DESCR" localSheetId="23">[1]PP!$IO$4891</definedName>
    <definedName name="DESCR" localSheetId="14">[1]PP!$IO$4891</definedName>
    <definedName name="DESCR" localSheetId="9">[1]PP!$IO$4891</definedName>
    <definedName name="DESCR" localSheetId="8">[1]PP!$IO$4891</definedName>
    <definedName name="DESCR" localSheetId="3">[1]PP!$IO$4891</definedName>
    <definedName name="DESCR" localSheetId="11">[1]PP!$IO$4891</definedName>
    <definedName name="DESCR" localSheetId="6">[1]PP!$IO$4891</definedName>
    <definedName name="DESCR" localSheetId="7">[1]PP!$IO$4891</definedName>
    <definedName name="DESCR" localSheetId="5">[1]PP!$IO$4891</definedName>
    <definedName name="DESCR" localSheetId="10">[1]PP!$IO$4891</definedName>
    <definedName name="DESCR" localSheetId="13">[1]PP!$IO$4891</definedName>
    <definedName name="DESCR" localSheetId="12">[1]PP!$IO$4891</definedName>
    <definedName name="DESCR">#REF!</definedName>
    <definedName name="Design_Temp" localSheetId="15">'[41]Noise (3)'!$C$6</definedName>
    <definedName name="Design_Temp" localSheetId="1">'[41]Noise (3)'!$C$6</definedName>
    <definedName name="Design_Temp" localSheetId="2">'[41]Noise (3)'!$C$6</definedName>
    <definedName name="Design_Temp" localSheetId="4">'[41]Noise (3)'!$C$6</definedName>
    <definedName name="Design_Temp" localSheetId="23">'[41]Noise (3)'!$C$6</definedName>
    <definedName name="Design_Temp" localSheetId="14">'[41]Noise (3)'!$C$6</definedName>
    <definedName name="Design_Temp" localSheetId="9">'[41]Noise (3)'!$C$6</definedName>
    <definedName name="Design_Temp" localSheetId="8">'[41]Noise (3)'!$C$6</definedName>
    <definedName name="Design_Temp" localSheetId="3">'[41]Noise (3)'!$C$6</definedName>
    <definedName name="Design_Temp" localSheetId="11">'[41]Noise (3)'!$C$6</definedName>
    <definedName name="Design_Temp" localSheetId="6">'[41]Noise (3)'!$C$6</definedName>
    <definedName name="Design_Temp" localSheetId="7">'[41]Noise (3)'!$C$6</definedName>
    <definedName name="Design_Temp" localSheetId="5">'[41]Noise (3)'!$C$6</definedName>
    <definedName name="Design_Temp" localSheetId="10">'[41]Noise (3)'!$C$6</definedName>
    <definedName name="Design_Temp" localSheetId="13">'[41]Noise (3)'!$C$6</definedName>
    <definedName name="Design_Temp" localSheetId="12">'[41]Noise (3)'!$C$6</definedName>
    <definedName name="Design_Temp">#REF!</definedName>
    <definedName name="desy" localSheetId="22" hidden="1">{"'Liquid'!$A$1:$U$57"}</definedName>
    <definedName name="desy" hidden="1">{"'Liquid'!$A$1:$U$57"}</definedName>
    <definedName name="dev">#REF!</definedName>
    <definedName name="DEWSLDW" localSheetId="22" hidden="1">{#N/A,#N/A,TRUE,"SUM";#N/A,#N/A,TRUE,"EE";#N/A,#N/A,TRUE,"AC";#N/A,#N/A,TRUE,"SN"}</definedName>
    <definedName name="DEWSLDW" hidden="1">{#N/A,#N/A,TRUE,"SUM";#N/A,#N/A,TRUE,"EE";#N/A,#N/A,TRUE,"AC";#N/A,#N/A,TRUE,"SN"}</definedName>
    <definedName name="dfaf" localSheetId="22" hidden="1">{"'장비'!$A$3:$M$12"}</definedName>
    <definedName name="dfaf" hidden="1">{"'장비'!$A$3:$M$12"}</definedName>
    <definedName name="dfasf" localSheetId="22" hidden="1">{#N/A,#N/A,TRUE,"Basic";#N/A,#N/A,TRUE,"EXT-TABLE";#N/A,#N/A,TRUE,"STEEL";#N/A,#N/A,TRUE,"INT-Table";#N/A,#N/A,TRUE,"STEEL";#N/A,#N/A,TRUE,"Door"}</definedName>
    <definedName name="dfasf" hidden="1">{#N/A,#N/A,TRUE,"Basic";#N/A,#N/A,TRUE,"EXT-TABLE";#N/A,#N/A,TRUE,"STEEL";#N/A,#N/A,TRUE,"INT-Table";#N/A,#N/A,TRUE,"STEEL";#N/A,#N/A,TRUE,"Door"}</definedName>
    <definedName name="dfd" localSheetId="2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d"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df" localSheetId="22" hidden="1">{"'장비'!$A$3:$M$12"}</definedName>
    <definedName name="dfdf" hidden="1">{"'장비'!$A$3:$M$12"}</definedName>
    <definedName name="DFDFDS" localSheetId="22" hidden="1">{#N/A,#N/A,TRUE,"SUM";#N/A,#N/A,TRUE,"EE";#N/A,#N/A,TRUE,"AC";#N/A,#N/A,TRUE,"SN"}</definedName>
    <definedName name="DFDFDS" hidden="1">{#N/A,#N/A,TRUE,"SUM";#N/A,#N/A,TRUE,"EE";#N/A,#N/A,TRUE,"AC";#N/A,#N/A,TRUE,"SN"}</definedName>
    <definedName name="DFDFSDFSD" localSheetId="22" hidden="1">{#N/A,#N/A,TRUE,"SUM";#N/A,#N/A,TRUE,"EE";#N/A,#N/A,TRUE,"AC";#N/A,#N/A,TRUE,"SN"}</definedName>
    <definedName name="DFDFSDFSD" hidden="1">{#N/A,#N/A,TRUE,"SUM";#N/A,#N/A,TRUE,"EE";#N/A,#N/A,TRUE,"AC";#N/A,#N/A,TRUE,"SN"}</definedName>
    <definedName name="DFF" localSheetId="22" hidden="1">{#N/A,#N/A,TRUE,"SUM";#N/A,#N/A,TRUE,"EE";#N/A,#N/A,TRUE,"AC";#N/A,#N/A,TRUE,"SN"}</definedName>
    <definedName name="DFF" hidden="1">{#N/A,#N/A,TRUE,"SUM";#N/A,#N/A,TRUE,"EE";#N/A,#N/A,TRUE,"AC";#N/A,#N/A,TRUE,"SN"}</definedName>
    <definedName name="dffdfd" localSheetId="2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fdfd"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gh" localSheetId="22" hidden="1">{#N/A,#N/A,FALSE,"Chi tiÆt"}</definedName>
    <definedName name="dfgh" hidden="1">{#N/A,#N/A,FALSE,"Chi tiÆt"}</definedName>
    <definedName name="DFGSDFGSDGSD" localSheetId="22" hidden="1">{"'장비'!$A$3:$M$12"}</definedName>
    <definedName name="DFGSDFGSDGSD" hidden="1">{"'장비'!$A$3:$M$12"}</definedName>
    <definedName name="dfh" localSheetId="22" hidden="1">{"'Sheet1'!$L$16"}</definedName>
    <definedName name="dfh" localSheetId="15" hidden="1">{"'Sheet1'!$L$16"}</definedName>
    <definedName name="dfh" localSheetId="1" hidden="1">{"'Sheet1'!$L$16"}</definedName>
    <definedName name="dfh" localSheetId="2" hidden="1">{"'Sheet1'!$L$16"}</definedName>
    <definedName name="dfh" localSheetId="16" hidden="1">{"'Sheet1'!$L$16"}</definedName>
    <definedName name="dfh" localSheetId="4" hidden="1">{"'Sheet1'!$L$16"}</definedName>
    <definedName name="dfh" localSheetId="23" hidden="1">{"'Sheet1'!$L$16"}</definedName>
    <definedName name="dfh" localSheetId="14" hidden="1">{"'Sheet1'!$L$16"}</definedName>
    <definedName name="dfh" localSheetId="9" hidden="1">{"'Sheet1'!$L$16"}</definedName>
    <definedName name="dfh" localSheetId="8" hidden="1">{"'Sheet1'!$L$16"}</definedName>
    <definedName name="dfh" localSheetId="3" hidden="1">{"'Sheet1'!$L$16"}</definedName>
    <definedName name="dfh" localSheetId="11" hidden="1">{"'Sheet1'!$L$16"}</definedName>
    <definedName name="dfh" localSheetId="6" hidden="1">{"'Sheet1'!$L$16"}</definedName>
    <definedName name="dfh" localSheetId="7" hidden="1">{"'Sheet1'!$L$16"}</definedName>
    <definedName name="dfh" localSheetId="5" hidden="1">{"'Sheet1'!$L$16"}</definedName>
    <definedName name="dfh" localSheetId="17" hidden="1">{"'Sheet1'!$L$16"}</definedName>
    <definedName name="dfh" localSheetId="10" hidden="1">{"'Sheet1'!$L$16"}</definedName>
    <definedName name="dfh" localSheetId="13" hidden="1">{"'Sheet1'!$L$16"}</definedName>
    <definedName name="dfh" localSheetId="12" hidden="1">{"'Sheet1'!$L$16"}</definedName>
    <definedName name="dfh" hidden="1">{"'Sheet1'!$L$16"}</definedName>
    <definedName name="DFHDFHRE" localSheetId="22" hidden="1">{#N/A,#N/A,FALSE,"속도"}</definedName>
    <definedName name="DFHDFHRE" hidden="1">{#N/A,#N/A,FALSE,"속도"}</definedName>
    <definedName name="dfs" hidden="1">#REF!</definedName>
    <definedName name="DFSDF" localSheetId="22" hidden="1">{"'Sheet1'!$L$16"}</definedName>
    <definedName name="DFSDF" localSheetId="15" hidden="1">{"'Sheet1'!$L$16"}</definedName>
    <definedName name="DFSDF" localSheetId="1" hidden="1">{"'Sheet1'!$L$16"}</definedName>
    <definedName name="DFSDF" localSheetId="2" hidden="1">{"'Sheet1'!$L$16"}</definedName>
    <definedName name="DFSDF" localSheetId="16" hidden="1">{"'Sheet1'!$L$16"}</definedName>
    <definedName name="DFSDF" localSheetId="4" hidden="1">{"'Sheet1'!$L$16"}</definedName>
    <definedName name="DFSDF" localSheetId="23" hidden="1">{"'Sheet1'!$L$16"}</definedName>
    <definedName name="DFSDF" localSheetId="14" hidden="1">{"'Sheet1'!$L$16"}</definedName>
    <definedName name="DFSDF" localSheetId="9" hidden="1">{"'Sheet1'!$L$16"}</definedName>
    <definedName name="DFSDF" localSheetId="8" hidden="1">{"'Sheet1'!$L$16"}</definedName>
    <definedName name="DFSDF" localSheetId="3" hidden="1">{"'Sheet1'!$L$16"}</definedName>
    <definedName name="DFSDF" localSheetId="11" hidden="1">{"'Sheet1'!$L$16"}</definedName>
    <definedName name="DFSDF" localSheetId="6" hidden="1">{"'Sheet1'!$L$16"}</definedName>
    <definedName name="DFSDF" localSheetId="7" hidden="1">{"'Sheet1'!$L$16"}</definedName>
    <definedName name="DFSDF" localSheetId="5" hidden="1">{"'Sheet1'!$L$16"}</definedName>
    <definedName name="DFSDF" localSheetId="17" hidden="1">{"'Sheet1'!$L$16"}</definedName>
    <definedName name="DFSDF" localSheetId="10" hidden="1">{"'Sheet1'!$L$16"}</definedName>
    <definedName name="DFSDF" localSheetId="13" hidden="1">{"'Sheet1'!$L$16"}</definedName>
    <definedName name="DFSDF" localSheetId="12" hidden="1">{"'Sheet1'!$L$16"}</definedName>
    <definedName name="DFSDF" hidden="1">{"'Sheet1'!$L$16"}</definedName>
    <definedName name="dfsfsd" localSheetId="22" hidden="1">{"'Sheet1'!$L$16"}</definedName>
    <definedName name="dfsfsd" localSheetId="15" hidden="1">{"'Sheet1'!$L$16"}</definedName>
    <definedName name="dfsfsd" localSheetId="1" hidden="1">{"'Sheet1'!$L$16"}</definedName>
    <definedName name="dfsfsd" localSheetId="2" hidden="1">{"'Sheet1'!$L$16"}</definedName>
    <definedName name="dfsfsd" localSheetId="16" hidden="1">{"'Sheet1'!$L$16"}</definedName>
    <definedName name="dfsfsd" localSheetId="4" hidden="1">{"'Sheet1'!$L$16"}</definedName>
    <definedName name="dfsfsd" localSheetId="23" hidden="1">{"'Sheet1'!$L$16"}</definedName>
    <definedName name="dfsfsd" localSheetId="14" hidden="1">{"'Sheet1'!$L$16"}</definedName>
    <definedName name="dfsfsd" localSheetId="9" hidden="1">{"'Sheet1'!$L$16"}</definedName>
    <definedName name="dfsfsd" localSheetId="8" hidden="1">{"'Sheet1'!$L$16"}</definedName>
    <definedName name="dfsfsd" localSheetId="3" hidden="1">{"'Sheet1'!$L$16"}</definedName>
    <definedName name="dfsfsd" localSheetId="11" hidden="1">{"'Sheet1'!$L$16"}</definedName>
    <definedName name="dfsfsd" localSheetId="6" hidden="1">{"'Sheet1'!$L$16"}</definedName>
    <definedName name="dfsfsd" localSheetId="7" hidden="1">{"'Sheet1'!$L$16"}</definedName>
    <definedName name="dfsfsd" localSheetId="5" hidden="1">{"'Sheet1'!$L$16"}</definedName>
    <definedName name="dfsfsd" localSheetId="17" hidden="1">{"'Sheet1'!$L$16"}</definedName>
    <definedName name="dfsfsd" localSheetId="10" hidden="1">{"'Sheet1'!$L$16"}</definedName>
    <definedName name="dfsfsd" localSheetId="13" hidden="1">{"'Sheet1'!$L$16"}</definedName>
    <definedName name="dfsfsd" localSheetId="12" hidden="1">{"'Sheet1'!$L$16"}</definedName>
    <definedName name="dfsfsd" hidden="1">{"'Sheet1'!$L$16"}</definedName>
    <definedName name="dgagd" localSheetId="22" hidden="1">{#N/A,#N/A,TRUE,"Basic";#N/A,#N/A,TRUE,"EXT-TABLE";#N/A,#N/A,TRUE,"STEEL";#N/A,#N/A,TRUE,"INT-Table";#N/A,#N/A,TRUE,"STEEL";#N/A,#N/A,TRUE,"Door"}</definedName>
    <definedName name="dgagd" hidden="1">{#N/A,#N/A,TRUE,"Basic";#N/A,#N/A,TRUE,"EXT-TABLE";#N/A,#N/A,TRUE,"STEEL";#N/A,#N/A,TRUE,"INT-Table";#N/A,#N/A,TRUE,"STEEL";#N/A,#N/A,TRUE,"Door"}</definedName>
    <definedName name="dgagd_1" localSheetId="22" hidden="1">{#N/A,#N/A,TRUE,"Basic";#N/A,#N/A,TRUE,"EXT-TABLE";#N/A,#N/A,TRUE,"STEEL";#N/A,#N/A,TRUE,"INT-Table";#N/A,#N/A,TRUE,"STEEL";#N/A,#N/A,TRUE,"Door"}</definedName>
    <definedName name="dgagd_1" hidden="1">{#N/A,#N/A,TRUE,"Basic";#N/A,#N/A,TRUE,"EXT-TABLE";#N/A,#N/A,TRUE,"STEEL";#N/A,#N/A,TRUE,"INT-Table";#N/A,#N/A,TRUE,"STEEL";#N/A,#N/A,TRUE,"Door"}</definedName>
    <definedName name="dgagd_1_1" localSheetId="22" hidden="1">{#N/A,#N/A,TRUE,"Basic";#N/A,#N/A,TRUE,"EXT-TABLE";#N/A,#N/A,TRUE,"STEEL";#N/A,#N/A,TRUE,"INT-Table";#N/A,#N/A,TRUE,"STEEL";#N/A,#N/A,TRUE,"Door"}</definedName>
    <definedName name="dgagd_1_1" hidden="1">{#N/A,#N/A,TRUE,"Basic";#N/A,#N/A,TRUE,"EXT-TABLE";#N/A,#N/A,TRUE,"STEEL";#N/A,#N/A,TRUE,"INT-Table";#N/A,#N/A,TRUE,"STEEL";#N/A,#N/A,TRUE,"Door"}</definedName>
    <definedName name="dgagd_1_2" localSheetId="22" hidden="1">{#N/A,#N/A,TRUE,"Basic";#N/A,#N/A,TRUE,"EXT-TABLE";#N/A,#N/A,TRUE,"STEEL";#N/A,#N/A,TRUE,"INT-Table";#N/A,#N/A,TRUE,"STEEL";#N/A,#N/A,TRUE,"Door"}</definedName>
    <definedName name="dgagd_1_2" hidden="1">{#N/A,#N/A,TRUE,"Basic";#N/A,#N/A,TRUE,"EXT-TABLE";#N/A,#N/A,TRUE,"STEEL";#N/A,#N/A,TRUE,"INT-Table";#N/A,#N/A,TRUE,"STEEL";#N/A,#N/A,TRUE,"Door"}</definedName>
    <definedName name="dgagd_2" localSheetId="22" hidden="1">{#N/A,#N/A,TRUE,"Basic";#N/A,#N/A,TRUE,"EXT-TABLE";#N/A,#N/A,TRUE,"STEEL";#N/A,#N/A,TRUE,"INT-Table";#N/A,#N/A,TRUE,"STEEL";#N/A,#N/A,TRUE,"Door"}</definedName>
    <definedName name="dgagd_2" hidden="1">{#N/A,#N/A,TRUE,"Basic";#N/A,#N/A,TRUE,"EXT-TABLE";#N/A,#N/A,TRUE,"STEEL";#N/A,#N/A,TRUE,"INT-Table";#N/A,#N/A,TRUE,"STEEL";#N/A,#N/A,TRUE,"Door"}</definedName>
    <definedName name="dgagd_2_1" localSheetId="22" hidden="1">{#N/A,#N/A,TRUE,"Basic";#N/A,#N/A,TRUE,"EXT-TABLE";#N/A,#N/A,TRUE,"STEEL";#N/A,#N/A,TRUE,"INT-Table";#N/A,#N/A,TRUE,"STEEL";#N/A,#N/A,TRUE,"Door"}</definedName>
    <definedName name="dgagd_2_1" hidden="1">{#N/A,#N/A,TRUE,"Basic";#N/A,#N/A,TRUE,"EXT-TABLE";#N/A,#N/A,TRUE,"STEEL";#N/A,#N/A,TRUE,"INT-Table";#N/A,#N/A,TRUE,"STEEL";#N/A,#N/A,TRUE,"Door"}</definedName>
    <definedName name="dgagd_2_2" localSheetId="22" hidden="1">{#N/A,#N/A,TRUE,"Basic";#N/A,#N/A,TRUE,"EXT-TABLE";#N/A,#N/A,TRUE,"STEEL";#N/A,#N/A,TRUE,"INT-Table";#N/A,#N/A,TRUE,"STEEL";#N/A,#N/A,TRUE,"Door"}</definedName>
    <definedName name="dgagd_2_2" hidden="1">{#N/A,#N/A,TRUE,"Basic";#N/A,#N/A,TRUE,"EXT-TABLE";#N/A,#N/A,TRUE,"STEEL";#N/A,#N/A,TRUE,"INT-Table";#N/A,#N/A,TRUE,"STEEL";#N/A,#N/A,TRUE,"Door"}</definedName>
    <definedName name="dgagd_3" localSheetId="22" hidden="1">{#N/A,#N/A,TRUE,"Basic";#N/A,#N/A,TRUE,"EXT-TABLE";#N/A,#N/A,TRUE,"STEEL";#N/A,#N/A,TRUE,"INT-Table";#N/A,#N/A,TRUE,"STEEL";#N/A,#N/A,TRUE,"Door"}</definedName>
    <definedName name="dgagd_3" hidden="1">{#N/A,#N/A,TRUE,"Basic";#N/A,#N/A,TRUE,"EXT-TABLE";#N/A,#N/A,TRUE,"STEEL";#N/A,#N/A,TRUE,"INT-Table";#N/A,#N/A,TRUE,"STEEL";#N/A,#N/A,TRUE,"Door"}</definedName>
    <definedName name="dgagd_3_1" localSheetId="22" hidden="1">{#N/A,#N/A,TRUE,"Basic";#N/A,#N/A,TRUE,"EXT-TABLE";#N/A,#N/A,TRUE,"STEEL";#N/A,#N/A,TRUE,"INT-Table";#N/A,#N/A,TRUE,"STEEL";#N/A,#N/A,TRUE,"Door"}</definedName>
    <definedName name="dgagd_3_1" hidden="1">{#N/A,#N/A,TRUE,"Basic";#N/A,#N/A,TRUE,"EXT-TABLE";#N/A,#N/A,TRUE,"STEEL";#N/A,#N/A,TRUE,"INT-Table";#N/A,#N/A,TRUE,"STEEL";#N/A,#N/A,TRUE,"Door"}</definedName>
    <definedName name="dgagd_3_2" localSheetId="22" hidden="1">{#N/A,#N/A,TRUE,"Basic";#N/A,#N/A,TRUE,"EXT-TABLE";#N/A,#N/A,TRUE,"STEEL";#N/A,#N/A,TRUE,"INT-Table";#N/A,#N/A,TRUE,"STEEL";#N/A,#N/A,TRUE,"Door"}</definedName>
    <definedName name="dgagd_3_2" hidden="1">{#N/A,#N/A,TRUE,"Basic";#N/A,#N/A,TRUE,"EXT-TABLE";#N/A,#N/A,TRUE,"STEEL";#N/A,#N/A,TRUE,"INT-Table";#N/A,#N/A,TRUE,"STEEL";#N/A,#N/A,TRUE,"Door"}</definedName>
    <definedName name="dgagd_4" localSheetId="22" hidden="1">{#N/A,#N/A,TRUE,"Basic";#N/A,#N/A,TRUE,"EXT-TABLE";#N/A,#N/A,TRUE,"STEEL";#N/A,#N/A,TRUE,"INT-Table";#N/A,#N/A,TRUE,"STEEL";#N/A,#N/A,TRUE,"Door"}</definedName>
    <definedName name="dgagd_4" hidden="1">{#N/A,#N/A,TRUE,"Basic";#N/A,#N/A,TRUE,"EXT-TABLE";#N/A,#N/A,TRUE,"STEEL";#N/A,#N/A,TRUE,"INT-Table";#N/A,#N/A,TRUE,"STEEL";#N/A,#N/A,TRUE,"Door"}</definedName>
    <definedName name="dgagd_4_1" localSheetId="22" hidden="1">{#N/A,#N/A,TRUE,"Basic";#N/A,#N/A,TRUE,"EXT-TABLE";#N/A,#N/A,TRUE,"STEEL";#N/A,#N/A,TRUE,"INT-Table";#N/A,#N/A,TRUE,"STEEL";#N/A,#N/A,TRUE,"Door"}</definedName>
    <definedName name="dgagd_4_1" hidden="1">{#N/A,#N/A,TRUE,"Basic";#N/A,#N/A,TRUE,"EXT-TABLE";#N/A,#N/A,TRUE,"STEEL";#N/A,#N/A,TRUE,"INT-Table";#N/A,#N/A,TRUE,"STEEL";#N/A,#N/A,TRUE,"Door"}</definedName>
    <definedName name="dgagd_4_2" localSheetId="22" hidden="1">{#N/A,#N/A,TRUE,"Basic";#N/A,#N/A,TRUE,"EXT-TABLE";#N/A,#N/A,TRUE,"STEEL";#N/A,#N/A,TRUE,"INT-Table";#N/A,#N/A,TRUE,"STEEL";#N/A,#N/A,TRUE,"Door"}</definedName>
    <definedName name="dgagd_4_2" hidden="1">{#N/A,#N/A,TRUE,"Basic";#N/A,#N/A,TRUE,"EXT-TABLE";#N/A,#N/A,TRUE,"STEEL";#N/A,#N/A,TRUE,"INT-Table";#N/A,#N/A,TRUE,"STEEL";#N/A,#N/A,TRUE,"Door"}</definedName>
    <definedName name="dgagd_5" localSheetId="22" hidden="1">{#N/A,#N/A,TRUE,"Basic";#N/A,#N/A,TRUE,"EXT-TABLE";#N/A,#N/A,TRUE,"STEEL";#N/A,#N/A,TRUE,"INT-Table";#N/A,#N/A,TRUE,"STEEL";#N/A,#N/A,TRUE,"Door"}</definedName>
    <definedName name="dgagd_5" hidden="1">{#N/A,#N/A,TRUE,"Basic";#N/A,#N/A,TRUE,"EXT-TABLE";#N/A,#N/A,TRUE,"STEEL";#N/A,#N/A,TRUE,"INT-Table";#N/A,#N/A,TRUE,"STEEL";#N/A,#N/A,TRUE,"Door"}</definedName>
    <definedName name="dgagd_5_1" localSheetId="22" hidden="1">{#N/A,#N/A,TRUE,"Basic";#N/A,#N/A,TRUE,"EXT-TABLE";#N/A,#N/A,TRUE,"STEEL";#N/A,#N/A,TRUE,"INT-Table";#N/A,#N/A,TRUE,"STEEL";#N/A,#N/A,TRUE,"Door"}</definedName>
    <definedName name="dgagd_5_1" hidden="1">{#N/A,#N/A,TRUE,"Basic";#N/A,#N/A,TRUE,"EXT-TABLE";#N/A,#N/A,TRUE,"STEEL";#N/A,#N/A,TRUE,"INT-Table";#N/A,#N/A,TRUE,"STEEL";#N/A,#N/A,TRUE,"Door"}</definedName>
    <definedName name="dgagd_5_2" localSheetId="22" hidden="1">{#N/A,#N/A,TRUE,"Basic";#N/A,#N/A,TRUE,"EXT-TABLE";#N/A,#N/A,TRUE,"STEEL";#N/A,#N/A,TRUE,"INT-Table";#N/A,#N/A,TRUE,"STEEL";#N/A,#N/A,TRUE,"Door"}</definedName>
    <definedName name="dgagd_5_2" hidden="1">{#N/A,#N/A,TRUE,"Basic";#N/A,#N/A,TRUE,"EXT-TABLE";#N/A,#N/A,TRUE,"STEEL";#N/A,#N/A,TRUE,"INT-Table";#N/A,#N/A,TRUE,"STEEL";#N/A,#N/A,TRUE,"Door"}</definedName>
    <definedName name="DGD"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gjgj" localSheetId="22" hidden="1">{#N/A,#N/A,FALSE,"CCTV"}</definedName>
    <definedName name="dgfgjgj" localSheetId="15" hidden="1">{#N/A,#N/A,FALSE,"CCTV"}</definedName>
    <definedName name="dgfgjgj" localSheetId="1" hidden="1">{#N/A,#N/A,FALSE,"CCTV"}</definedName>
    <definedName name="dgfgjgj" localSheetId="2" hidden="1">{#N/A,#N/A,FALSE,"CCTV"}</definedName>
    <definedName name="dgfgjgj" localSheetId="4" hidden="1">{#N/A,#N/A,FALSE,"CCTV"}</definedName>
    <definedName name="dgfgjgj" localSheetId="23" hidden="1">{#N/A,#N/A,FALSE,"CCTV"}</definedName>
    <definedName name="dgfgjgj" localSheetId="14" hidden="1">{#N/A,#N/A,FALSE,"CCTV"}</definedName>
    <definedName name="dgfgjgj" localSheetId="9" hidden="1">{#N/A,#N/A,FALSE,"CCTV"}</definedName>
    <definedName name="dgfgjgj" localSheetId="8" hidden="1">{#N/A,#N/A,FALSE,"CCTV"}</definedName>
    <definedName name="dgfgjgj" localSheetId="3" hidden="1">{#N/A,#N/A,FALSE,"CCTV"}</definedName>
    <definedName name="dgfgjgj" localSheetId="11" hidden="1">{#N/A,#N/A,FALSE,"CCTV"}</definedName>
    <definedName name="dgfgjgj" localSheetId="6" hidden="1">{#N/A,#N/A,FALSE,"CCTV"}</definedName>
    <definedName name="dgfgjgj" localSheetId="7" hidden="1">{#N/A,#N/A,FALSE,"CCTV"}</definedName>
    <definedName name="dgfgjgj" localSheetId="5" hidden="1">{#N/A,#N/A,FALSE,"CCTV"}</definedName>
    <definedName name="dgfgjgj" localSheetId="10" hidden="1">{#N/A,#N/A,FALSE,"CCTV"}</definedName>
    <definedName name="dgfgjgj" localSheetId="13" hidden="1">{#N/A,#N/A,FALSE,"CCTV"}</definedName>
    <definedName name="dgfgjgj" localSheetId="12" hidden="1">{#N/A,#N/A,FALSE,"CCTV"}</definedName>
    <definedName name="dgfgjgj" hidden="1">{#N/A,#N/A,FALSE,"CCTV"}</definedName>
    <definedName name="dgn">#REF!</definedName>
    <definedName name="dgnc">#REF!</definedName>
    <definedName name="dgvl">#REF!</definedName>
    <definedName name="DH" hidden="1">#REF!</definedName>
    <definedName name="diam" localSheetId="15">[64]RESPSP!$B$28:$S$95</definedName>
    <definedName name="diam" localSheetId="1">[64]RESPSP!$B$28:$S$95</definedName>
    <definedName name="diam" localSheetId="2">[64]RESPSP!$B$28:$S$95</definedName>
    <definedName name="diam" localSheetId="4">[64]RESPSP!$B$28:$S$95</definedName>
    <definedName name="diam" localSheetId="23">[64]RESPSP!$B$28:$S$95</definedName>
    <definedName name="diam" localSheetId="14">[64]RESPSP!$B$28:$S$95</definedName>
    <definedName name="diam" localSheetId="9">[64]RESPSP!$B$28:$S$95</definedName>
    <definedName name="diam" localSheetId="8">[64]RESPSP!$B$28:$S$95</definedName>
    <definedName name="diam" localSheetId="3">[64]RESPSP!$B$28:$S$95</definedName>
    <definedName name="diam" localSheetId="11">[64]RESPSP!$B$28:$S$95</definedName>
    <definedName name="diam" localSheetId="6">[64]RESPSP!$B$28:$S$95</definedName>
    <definedName name="diam" localSheetId="7">[64]RESPSP!$B$28:$S$95</definedName>
    <definedName name="diam" localSheetId="5">[64]RESPSP!$B$28:$S$95</definedName>
    <definedName name="diam" localSheetId="10">[64]RESPSP!$B$28:$S$95</definedName>
    <definedName name="diam" localSheetId="13">[64]RESPSP!$B$28:$S$95</definedName>
    <definedName name="diam" localSheetId="12">[64]RESPSP!$B$28:$S$95</definedName>
    <definedName name="diam">#REF!</definedName>
    <definedName name="diameter">#REF!</definedName>
    <definedName name="Diámetro_chimenea_de_bypass">#REF!</definedName>
    <definedName name="DIAMIN">#REF!</definedName>
    <definedName name="diengiai" localSheetId="22" hidden="1">{"'Sheet1'!$L$16"}</definedName>
    <definedName name="diengiai" localSheetId="15" hidden="1">{"'Sheet1'!$L$16"}</definedName>
    <definedName name="diengiai" localSheetId="1" hidden="1">{"'Sheet1'!$L$16"}</definedName>
    <definedName name="diengiai" localSheetId="2" hidden="1">{"'Sheet1'!$L$16"}</definedName>
    <definedName name="diengiai" localSheetId="16" hidden="1">{"'Sheet1'!$L$16"}</definedName>
    <definedName name="diengiai" localSheetId="4" hidden="1">{"'Sheet1'!$L$16"}</definedName>
    <definedName name="diengiai" localSheetId="23" hidden="1">{"'Sheet1'!$L$16"}</definedName>
    <definedName name="diengiai" localSheetId="14" hidden="1">{"'Sheet1'!$L$16"}</definedName>
    <definedName name="diengiai" localSheetId="9" hidden="1">{"'Sheet1'!$L$16"}</definedName>
    <definedName name="diengiai" localSheetId="8" hidden="1">{"'Sheet1'!$L$16"}</definedName>
    <definedName name="diengiai" localSheetId="3" hidden="1">{"'Sheet1'!$L$16"}</definedName>
    <definedName name="diengiai" localSheetId="11" hidden="1">{"'Sheet1'!$L$16"}</definedName>
    <definedName name="diengiai" localSheetId="6" hidden="1">{"'Sheet1'!$L$16"}</definedName>
    <definedName name="diengiai" localSheetId="7" hidden="1">{"'Sheet1'!$L$16"}</definedName>
    <definedName name="diengiai" localSheetId="5" hidden="1">{"'Sheet1'!$L$16"}</definedName>
    <definedName name="diengiai" localSheetId="17" hidden="1">{"'Sheet1'!$L$16"}</definedName>
    <definedName name="diengiai" localSheetId="10" hidden="1">{"'Sheet1'!$L$16"}</definedName>
    <definedName name="diengiai" localSheetId="13" hidden="1">{"'Sheet1'!$L$16"}</definedName>
    <definedName name="diengiai" localSheetId="12" hidden="1">{"'Sheet1'!$L$16"}</definedName>
    <definedName name="diengiai" hidden="1">{"'Sheet1'!$L$16"}</definedName>
    <definedName name="Differenzdruckschalter">#REF!</definedName>
    <definedName name="DIGN" localSheetId="22" hidden="1">{#N/A,#N/A,TRUE,"Basic";#N/A,#N/A,TRUE,"EXT-TABLE";#N/A,#N/A,TRUE,"STEEL";#N/A,#N/A,TRUE,"INT-Table";#N/A,#N/A,TRUE,"STEEL";#N/A,#N/A,TRUE,"Door"}</definedName>
    <definedName name="DIGN" hidden="1">{#N/A,#N/A,TRUE,"Basic";#N/A,#N/A,TRUE,"EXT-TABLE";#N/A,#N/A,TRUE,"STEEL";#N/A,#N/A,TRUE,"INT-Table";#N/A,#N/A,TRUE,"STEEL";#N/A,#N/A,TRUE,"Door"}</definedName>
    <definedName name="DIGN_1" localSheetId="22" hidden="1">{#N/A,#N/A,TRUE,"Basic";#N/A,#N/A,TRUE,"EXT-TABLE";#N/A,#N/A,TRUE,"STEEL";#N/A,#N/A,TRUE,"INT-Table";#N/A,#N/A,TRUE,"STEEL";#N/A,#N/A,TRUE,"Door"}</definedName>
    <definedName name="DIGN_1" hidden="1">{#N/A,#N/A,TRUE,"Basic";#N/A,#N/A,TRUE,"EXT-TABLE";#N/A,#N/A,TRUE,"STEEL";#N/A,#N/A,TRUE,"INT-Table";#N/A,#N/A,TRUE,"STEEL";#N/A,#N/A,TRUE,"Door"}</definedName>
    <definedName name="DIGN_1_1" localSheetId="22" hidden="1">{#N/A,#N/A,TRUE,"Basic";#N/A,#N/A,TRUE,"EXT-TABLE";#N/A,#N/A,TRUE,"STEEL";#N/A,#N/A,TRUE,"INT-Table";#N/A,#N/A,TRUE,"STEEL";#N/A,#N/A,TRUE,"Door"}</definedName>
    <definedName name="DIGN_1_1" hidden="1">{#N/A,#N/A,TRUE,"Basic";#N/A,#N/A,TRUE,"EXT-TABLE";#N/A,#N/A,TRUE,"STEEL";#N/A,#N/A,TRUE,"INT-Table";#N/A,#N/A,TRUE,"STEEL";#N/A,#N/A,TRUE,"Door"}</definedName>
    <definedName name="DIGN_1_2" localSheetId="22" hidden="1">{#N/A,#N/A,TRUE,"Basic";#N/A,#N/A,TRUE,"EXT-TABLE";#N/A,#N/A,TRUE,"STEEL";#N/A,#N/A,TRUE,"INT-Table";#N/A,#N/A,TRUE,"STEEL";#N/A,#N/A,TRUE,"Door"}</definedName>
    <definedName name="DIGN_1_2" hidden="1">{#N/A,#N/A,TRUE,"Basic";#N/A,#N/A,TRUE,"EXT-TABLE";#N/A,#N/A,TRUE,"STEEL";#N/A,#N/A,TRUE,"INT-Table";#N/A,#N/A,TRUE,"STEEL";#N/A,#N/A,TRUE,"Door"}</definedName>
    <definedName name="DIGN_2" localSheetId="22" hidden="1">{#N/A,#N/A,TRUE,"Basic";#N/A,#N/A,TRUE,"EXT-TABLE";#N/A,#N/A,TRUE,"STEEL";#N/A,#N/A,TRUE,"INT-Table";#N/A,#N/A,TRUE,"STEEL";#N/A,#N/A,TRUE,"Door"}</definedName>
    <definedName name="DIGN_2" hidden="1">{#N/A,#N/A,TRUE,"Basic";#N/A,#N/A,TRUE,"EXT-TABLE";#N/A,#N/A,TRUE,"STEEL";#N/A,#N/A,TRUE,"INT-Table";#N/A,#N/A,TRUE,"STEEL";#N/A,#N/A,TRUE,"Door"}</definedName>
    <definedName name="DIGN_2_1" localSheetId="22" hidden="1">{#N/A,#N/A,TRUE,"Basic";#N/A,#N/A,TRUE,"EXT-TABLE";#N/A,#N/A,TRUE,"STEEL";#N/A,#N/A,TRUE,"INT-Table";#N/A,#N/A,TRUE,"STEEL";#N/A,#N/A,TRUE,"Door"}</definedName>
    <definedName name="DIGN_2_1" hidden="1">{#N/A,#N/A,TRUE,"Basic";#N/A,#N/A,TRUE,"EXT-TABLE";#N/A,#N/A,TRUE,"STEEL";#N/A,#N/A,TRUE,"INT-Table";#N/A,#N/A,TRUE,"STEEL";#N/A,#N/A,TRUE,"Door"}</definedName>
    <definedName name="DIGN_2_2" localSheetId="22" hidden="1">{#N/A,#N/A,TRUE,"Basic";#N/A,#N/A,TRUE,"EXT-TABLE";#N/A,#N/A,TRUE,"STEEL";#N/A,#N/A,TRUE,"INT-Table";#N/A,#N/A,TRUE,"STEEL";#N/A,#N/A,TRUE,"Door"}</definedName>
    <definedName name="DIGN_2_2" hidden="1">{#N/A,#N/A,TRUE,"Basic";#N/A,#N/A,TRUE,"EXT-TABLE";#N/A,#N/A,TRUE,"STEEL";#N/A,#N/A,TRUE,"INT-Table";#N/A,#N/A,TRUE,"STEEL";#N/A,#N/A,TRUE,"Door"}</definedName>
    <definedName name="DIGN_3" localSheetId="22" hidden="1">{#N/A,#N/A,TRUE,"Basic";#N/A,#N/A,TRUE,"EXT-TABLE";#N/A,#N/A,TRUE,"STEEL";#N/A,#N/A,TRUE,"INT-Table";#N/A,#N/A,TRUE,"STEEL";#N/A,#N/A,TRUE,"Door"}</definedName>
    <definedName name="DIGN_3" hidden="1">{#N/A,#N/A,TRUE,"Basic";#N/A,#N/A,TRUE,"EXT-TABLE";#N/A,#N/A,TRUE,"STEEL";#N/A,#N/A,TRUE,"INT-Table";#N/A,#N/A,TRUE,"STEEL";#N/A,#N/A,TRUE,"Door"}</definedName>
    <definedName name="DIGN_3_1" localSheetId="22" hidden="1">{#N/A,#N/A,TRUE,"Basic";#N/A,#N/A,TRUE,"EXT-TABLE";#N/A,#N/A,TRUE,"STEEL";#N/A,#N/A,TRUE,"INT-Table";#N/A,#N/A,TRUE,"STEEL";#N/A,#N/A,TRUE,"Door"}</definedName>
    <definedName name="DIGN_3_1" hidden="1">{#N/A,#N/A,TRUE,"Basic";#N/A,#N/A,TRUE,"EXT-TABLE";#N/A,#N/A,TRUE,"STEEL";#N/A,#N/A,TRUE,"INT-Table";#N/A,#N/A,TRUE,"STEEL";#N/A,#N/A,TRUE,"Door"}</definedName>
    <definedName name="DIGN_3_2" localSheetId="22" hidden="1">{#N/A,#N/A,TRUE,"Basic";#N/A,#N/A,TRUE,"EXT-TABLE";#N/A,#N/A,TRUE,"STEEL";#N/A,#N/A,TRUE,"INT-Table";#N/A,#N/A,TRUE,"STEEL";#N/A,#N/A,TRUE,"Door"}</definedName>
    <definedName name="DIGN_3_2" hidden="1">{#N/A,#N/A,TRUE,"Basic";#N/A,#N/A,TRUE,"EXT-TABLE";#N/A,#N/A,TRUE,"STEEL";#N/A,#N/A,TRUE,"INT-Table";#N/A,#N/A,TRUE,"STEEL";#N/A,#N/A,TRUE,"Door"}</definedName>
    <definedName name="DIGN_4" localSheetId="22" hidden="1">{#N/A,#N/A,TRUE,"Basic";#N/A,#N/A,TRUE,"EXT-TABLE";#N/A,#N/A,TRUE,"STEEL";#N/A,#N/A,TRUE,"INT-Table";#N/A,#N/A,TRUE,"STEEL";#N/A,#N/A,TRUE,"Door"}</definedName>
    <definedName name="DIGN_4" hidden="1">{#N/A,#N/A,TRUE,"Basic";#N/A,#N/A,TRUE,"EXT-TABLE";#N/A,#N/A,TRUE,"STEEL";#N/A,#N/A,TRUE,"INT-Table";#N/A,#N/A,TRUE,"STEEL";#N/A,#N/A,TRUE,"Door"}</definedName>
    <definedName name="DIGN_4_1" localSheetId="22" hidden="1">{#N/A,#N/A,TRUE,"Basic";#N/A,#N/A,TRUE,"EXT-TABLE";#N/A,#N/A,TRUE,"STEEL";#N/A,#N/A,TRUE,"INT-Table";#N/A,#N/A,TRUE,"STEEL";#N/A,#N/A,TRUE,"Door"}</definedName>
    <definedName name="DIGN_4_1" hidden="1">{#N/A,#N/A,TRUE,"Basic";#N/A,#N/A,TRUE,"EXT-TABLE";#N/A,#N/A,TRUE,"STEEL";#N/A,#N/A,TRUE,"INT-Table";#N/A,#N/A,TRUE,"STEEL";#N/A,#N/A,TRUE,"Door"}</definedName>
    <definedName name="DIGN_4_2" localSheetId="22" hidden="1">{#N/A,#N/A,TRUE,"Basic";#N/A,#N/A,TRUE,"EXT-TABLE";#N/A,#N/A,TRUE,"STEEL";#N/A,#N/A,TRUE,"INT-Table";#N/A,#N/A,TRUE,"STEEL";#N/A,#N/A,TRUE,"Door"}</definedName>
    <definedName name="DIGN_4_2" hidden="1">{#N/A,#N/A,TRUE,"Basic";#N/A,#N/A,TRUE,"EXT-TABLE";#N/A,#N/A,TRUE,"STEEL";#N/A,#N/A,TRUE,"INT-Table";#N/A,#N/A,TRUE,"STEEL";#N/A,#N/A,TRUE,"Door"}</definedName>
    <definedName name="DIGN_5" localSheetId="22" hidden="1">{#N/A,#N/A,TRUE,"Basic";#N/A,#N/A,TRUE,"EXT-TABLE";#N/A,#N/A,TRUE,"STEEL";#N/A,#N/A,TRUE,"INT-Table";#N/A,#N/A,TRUE,"STEEL";#N/A,#N/A,TRUE,"Door"}</definedName>
    <definedName name="DIGN_5" hidden="1">{#N/A,#N/A,TRUE,"Basic";#N/A,#N/A,TRUE,"EXT-TABLE";#N/A,#N/A,TRUE,"STEEL";#N/A,#N/A,TRUE,"INT-Table";#N/A,#N/A,TRUE,"STEEL";#N/A,#N/A,TRUE,"Door"}</definedName>
    <definedName name="DIGN_5_1" localSheetId="22" hidden="1">{#N/A,#N/A,TRUE,"Basic";#N/A,#N/A,TRUE,"EXT-TABLE";#N/A,#N/A,TRUE,"STEEL";#N/A,#N/A,TRUE,"INT-Table";#N/A,#N/A,TRUE,"STEEL";#N/A,#N/A,TRUE,"Door"}</definedName>
    <definedName name="DIGN_5_1" hidden="1">{#N/A,#N/A,TRUE,"Basic";#N/A,#N/A,TRUE,"EXT-TABLE";#N/A,#N/A,TRUE,"STEEL";#N/A,#N/A,TRUE,"INT-Table";#N/A,#N/A,TRUE,"STEEL";#N/A,#N/A,TRUE,"Door"}</definedName>
    <definedName name="DIGN_5_2" localSheetId="22" hidden="1">{#N/A,#N/A,TRUE,"Basic";#N/A,#N/A,TRUE,"EXT-TABLE";#N/A,#N/A,TRUE,"STEEL";#N/A,#N/A,TRUE,"INT-Table";#N/A,#N/A,TRUE,"STEEL";#N/A,#N/A,TRUE,"Door"}</definedName>
    <definedName name="DIGN_5_2" hidden="1">{#N/A,#N/A,TRUE,"Basic";#N/A,#N/A,TRUE,"EXT-TABLE";#N/A,#N/A,TRUE,"STEEL";#N/A,#N/A,TRUE,"INT-Table";#N/A,#N/A,TRUE,"STEEL";#N/A,#N/A,TRUE,"Door"}</definedName>
    <definedName name="DIR" localSheetId="15">[41]Tables!$A$11:$A$28</definedName>
    <definedName name="DIR" localSheetId="1">[41]Tables!$A$11:$A$28</definedName>
    <definedName name="DIR" localSheetId="2">[41]Tables!$A$11:$A$28</definedName>
    <definedName name="DIR" localSheetId="4">[41]Tables!$A$11:$A$28</definedName>
    <definedName name="DIR" localSheetId="23">[41]Tables!$A$11:$A$28</definedName>
    <definedName name="DIR" localSheetId="14">[41]Tables!$A$11:$A$28</definedName>
    <definedName name="DIR" localSheetId="9">[41]Tables!$A$11:$A$28</definedName>
    <definedName name="DIR" localSheetId="8">[41]Tables!$A$11:$A$28</definedName>
    <definedName name="DIR" localSheetId="3">[41]Tables!$A$11:$A$28</definedName>
    <definedName name="DIR" localSheetId="11">[41]Tables!$A$11:$A$28</definedName>
    <definedName name="DIR" localSheetId="6">[41]Tables!$A$11:$A$28</definedName>
    <definedName name="DIR" localSheetId="7">[41]Tables!$A$11:$A$28</definedName>
    <definedName name="DIR" localSheetId="5">[41]Tables!$A$11:$A$28</definedName>
    <definedName name="DIR" localSheetId="10">[41]Tables!$A$11:$A$28</definedName>
    <definedName name="DIR" localSheetId="13">[41]Tables!$A$11:$A$28</definedName>
    <definedName name="DIR" localSheetId="12">[41]Tables!$A$11:$A$28</definedName>
    <definedName name="DIR">#REF!</definedName>
    <definedName name="Dir_FC_ConsMat">#REF!</definedName>
    <definedName name="Dir_FC_EquipDepr">#REF!</definedName>
    <definedName name="Dir_FC_EquipTransp">#REF!</definedName>
    <definedName name="Dir_FC_ExpLab">#REF!</definedName>
    <definedName name="Dir_FC_LocalLab">#REF!</definedName>
    <definedName name="Dir_FC_Spare">#REF!</definedName>
    <definedName name="Dir_LC_ClearCost">#REF!</definedName>
    <definedName name="Dir_LC_ConsMat">#REF!</definedName>
    <definedName name="Dir_LC_CustDuty">#REF!</definedName>
    <definedName name="Dir_LC_EquipTransp">#REF!</definedName>
    <definedName name="Dir_LC_ExpLab">#REF!</definedName>
    <definedName name="Dir_LC_LocalLab">#REF!</definedName>
    <definedName name="Dir_LC_Spare">#REF!</definedName>
    <definedName name="direct1" localSheetId="16">#REF!</definedName>
    <definedName name="direct1" localSheetId="17">#REF!</definedName>
    <definedName name="direct1">#REF!</definedName>
    <definedName name="DirectHours">#REF!</definedName>
    <definedName name="DirectLabor" localSheetId="22" hidden="1">{#N/A,#N/A,FALSE,"CCTV"}</definedName>
    <definedName name="DirectLabor" hidden="1">{#N/A,#N/A,FALSE,"CCTV"}</definedName>
    <definedName name="DirectLobor" localSheetId="22" hidden="1">{#N/A,#N/A,FALSE,"CCTV"}</definedName>
    <definedName name="DirectLobor" hidden="1">{#N/A,#N/A,FALSE,"CCTV"}</definedName>
    <definedName name="Discount" localSheetId="16">#REF!</definedName>
    <definedName name="Discount" localSheetId="17">#REF!</definedName>
    <definedName name="Discount">#REF!</definedName>
    <definedName name="display_area_2" localSheetId="16">#REF!</definedName>
    <definedName name="display_area_2" localSheetId="17">#REF!</definedName>
    <definedName name="display_area_2">#REF!</definedName>
    <definedName name="dj" localSheetId="20" hidden="1">{"'Sheet1'!$L$16"}</definedName>
    <definedName name="dj" localSheetId="22" hidden="1">{"'Sheet1'!$L$16"}</definedName>
    <definedName name="dj" localSheetId="15" hidden="1">{"'Sheet1'!$L$16"}</definedName>
    <definedName name="dj" localSheetId="1" hidden="1">{"'Sheet1'!$L$16"}</definedName>
    <definedName name="dj" localSheetId="2" hidden="1">{"'Sheet1'!$L$16"}</definedName>
    <definedName name="dj" localSheetId="21" hidden="1">{"'Sheet1'!$L$16"}</definedName>
    <definedName name="dj" localSheetId="16" hidden="1">{"'Sheet1'!$L$16"}</definedName>
    <definedName name="dj" localSheetId="4" hidden="1">{"'Sheet1'!$L$16"}</definedName>
    <definedName name="dj" localSheetId="23" hidden="1">{"'Sheet1'!$L$16"}</definedName>
    <definedName name="dj" localSheetId="14" hidden="1">{"'Sheet1'!$L$16"}</definedName>
    <definedName name="dj" localSheetId="9" hidden="1">{"'Sheet1'!$L$16"}</definedName>
    <definedName name="dj" localSheetId="8" hidden="1">{"'Sheet1'!$L$16"}</definedName>
    <definedName name="dj" localSheetId="3" hidden="1">{"'Sheet1'!$L$16"}</definedName>
    <definedName name="dj" localSheetId="11" hidden="1">{"'Sheet1'!$L$16"}</definedName>
    <definedName name="dj" localSheetId="6" hidden="1">{"'Sheet1'!$L$16"}</definedName>
    <definedName name="dj" localSheetId="7" hidden="1">{"'Sheet1'!$L$16"}</definedName>
    <definedName name="dj" localSheetId="5" hidden="1">{"'Sheet1'!$L$16"}</definedName>
    <definedName name="dj" localSheetId="17" hidden="1">{"'Sheet1'!$L$16"}</definedName>
    <definedName name="dj" localSheetId="10" hidden="1">{"'Sheet1'!$L$16"}</definedName>
    <definedName name="dj" localSheetId="13" hidden="1">{"'Sheet1'!$L$16"}</definedName>
    <definedName name="dj" localSheetId="12" hidden="1">{"'Sheet1'!$L$16"}</definedName>
    <definedName name="dj" hidden="1">{"'Sheet1'!$L$16"}</definedName>
    <definedName name="DK">#REF!</definedName>
    <definedName name="DKDLFJKDS" localSheetId="22" hidden="1">{#N/A,#N/A,TRUE,"Basic";#N/A,#N/A,TRUE,"EXT-TABLE";#N/A,#N/A,TRUE,"STEEL";#N/A,#N/A,TRUE,"INT-Table";#N/A,#N/A,TRUE,"STEEL";#N/A,#N/A,TRUE,"Door"}</definedName>
    <definedName name="DKDLFJKDS" hidden="1">{#N/A,#N/A,TRUE,"Basic";#N/A,#N/A,TRUE,"EXT-TABLE";#N/A,#N/A,TRUE,"STEEL";#N/A,#N/A,TRUE,"INT-Table";#N/A,#N/A,TRUE,"STEEL";#N/A,#N/A,TRUE,"Door"}</definedName>
    <definedName name="DKDLFJKDS_1" localSheetId="22" hidden="1">{#N/A,#N/A,TRUE,"Basic";#N/A,#N/A,TRUE,"EXT-TABLE";#N/A,#N/A,TRUE,"STEEL";#N/A,#N/A,TRUE,"INT-Table";#N/A,#N/A,TRUE,"STEEL";#N/A,#N/A,TRUE,"Door"}</definedName>
    <definedName name="DKDLFJKDS_1" hidden="1">{#N/A,#N/A,TRUE,"Basic";#N/A,#N/A,TRUE,"EXT-TABLE";#N/A,#N/A,TRUE,"STEEL";#N/A,#N/A,TRUE,"INT-Table";#N/A,#N/A,TRUE,"STEEL";#N/A,#N/A,TRUE,"Door"}</definedName>
    <definedName name="DKDLFJKDS_1_1" localSheetId="22" hidden="1">{#N/A,#N/A,TRUE,"Basic";#N/A,#N/A,TRUE,"EXT-TABLE";#N/A,#N/A,TRUE,"STEEL";#N/A,#N/A,TRUE,"INT-Table";#N/A,#N/A,TRUE,"STEEL";#N/A,#N/A,TRUE,"Door"}</definedName>
    <definedName name="DKDLFJKDS_1_1" hidden="1">{#N/A,#N/A,TRUE,"Basic";#N/A,#N/A,TRUE,"EXT-TABLE";#N/A,#N/A,TRUE,"STEEL";#N/A,#N/A,TRUE,"INT-Table";#N/A,#N/A,TRUE,"STEEL";#N/A,#N/A,TRUE,"Door"}</definedName>
    <definedName name="DKDLFJKDS_1_2" localSheetId="22" hidden="1">{#N/A,#N/A,TRUE,"Basic";#N/A,#N/A,TRUE,"EXT-TABLE";#N/A,#N/A,TRUE,"STEEL";#N/A,#N/A,TRUE,"INT-Table";#N/A,#N/A,TRUE,"STEEL";#N/A,#N/A,TRUE,"Door"}</definedName>
    <definedName name="DKDLFJKDS_1_2" hidden="1">{#N/A,#N/A,TRUE,"Basic";#N/A,#N/A,TRUE,"EXT-TABLE";#N/A,#N/A,TRUE,"STEEL";#N/A,#N/A,TRUE,"INT-Table";#N/A,#N/A,TRUE,"STEEL";#N/A,#N/A,TRUE,"Door"}</definedName>
    <definedName name="DKDLFJKDS_2" localSheetId="22" hidden="1">{#N/A,#N/A,TRUE,"Basic";#N/A,#N/A,TRUE,"EXT-TABLE";#N/A,#N/A,TRUE,"STEEL";#N/A,#N/A,TRUE,"INT-Table";#N/A,#N/A,TRUE,"STEEL";#N/A,#N/A,TRUE,"Door"}</definedName>
    <definedName name="DKDLFJKDS_2" hidden="1">{#N/A,#N/A,TRUE,"Basic";#N/A,#N/A,TRUE,"EXT-TABLE";#N/A,#N/A,TRUE,"STEEL";#N/A,#N/A,TRUE,"INT-Table";#N/A,#N/A,TRUE,"STEEL";#N/A,#N/A,TRUE,"Door"}</definedName>
    <definedName name="DKDLFJKDS_2_1" localSheetId="22" hidden="1">{#N/A,#N/A,TRUE,"Basic";#N/A,#N/A,TRUE,"EXT-TABLE";#N/A,#N/A,TRUE,"STEEL";#N/A,#N/A,TRUE,"INT-Table";#N/A,#N/A,TRUE,"STEEL";#N/A,#N/A,TRUE,"Door"}</definedName>
    <definedName name="DKDLFJKDS_2_1" hidden="1">{#N/A,#N/A,TRUE,"Basic";#N/A,#N/A,TRUE,"EXT-TABLE";#N/A,#N/A,TRUE,"STEEL";#N/A,#N/A,TRUE,"INT-Table";#N/A,#N/A,TRUE,"STEEL";#N/A,#N/A,TRUE,"Door"}</definedName>
    <definedName name="DKDLFJKDS_2_2" localSheetId="22" hidden="1">{#N/A,#N/A,TRUE,"Basic";#N/A,#N/A,TRUE,"EXT-TABLE";#N/A,#N/A,TRUE,"STEEL";#N/A,#N/A,TRUE,"INT-Table";#N/A,#N/A,TRUE,"STEEL";#N/A,#N/A,TRUE,"Door"}</definedName>
    <definedName name="DKDLFJKDS_2_2" hidden="1">{#N/A,#N/A,TRUE,"Basic";#N/A,#N/A,TRUE,"EXT-TABLE";#N/A,#N/A,TRUE,"STEEL";#N/A,#N/A,TRUE,"INT-Table";#N/A,#N/A,TRUE,"STEEL";#N/A,#N/A,TRUE,"Door"}</definedName>
    <definedName name="DKDLFJKDS_3" localSheetId="22" hidden="1">{#N/A,#N/A,TRUE,"Basic";#N/A,#N/A,TRUE,"EXT-TABLE";#N/A,#N/A,TRUE,"STEEL";#N/A,#N/A,TRUE,"INT-Table";#N/A,#N/A,TRUE,"STEEL";#N/A,#N/A,TRUE,"Door"}</definedName>
    <definedName name="DKDLFJKDS_3" hidden="1">{#N/A,#N/A,TRUE,"Basic";#N/A,#N/A,TRUE,"EXT-TABLE";#N/A,#N/A,TRUE,"STEEL";#N/A,#N/A,TRUE,"INT-Table";#N/A,#N/A,TRUE,"STEEL";#N/A,#N/A,TRUE,"Door"}</definedName>
    <definedName name="DKDLFJKDS_3_1" localSheetId="22" hidden="1">{#N/A,#N/A,TRUE,"Basic";#N/A,#N/A,TRUE,"EXT-TABLE";#N/A,#N/A,TRUE,"STEEL";#N/A,#N/A,TRUE,"INT-Table";#N/A,#N/A,TRUE,"STEEL";#N/A,#N/A,TRUE,"Door"}</definedName>
    <definedName name="DKDLFJKDS_3_1" hidden="1">{#N/A,#N/A,TRUE,"Basic";#N/A,#N/A,TRUE,"EXT-TABLE";#N/A,#N/A,TRUE,"STEEL";#N/A,#N/A,TRUE,"INT-Table";#N/A,#N/A,TRUE,"STEEL";#N/A,#N/A,TRUE,"Door"}</definedName>
    <definedName name="DKDLFJKDS_3_2" localSheetId="22" hidden="1">{#N/A,#N/A,TRUE,"Basic";#N/A,#N/A,TRUE,"EXT-TABLE";#N/A,#N/A,TRUE,"STEEL";#N/A,#N/A,TRUE,"INT-Table";#N/A,#N/A,TRUE,"STEEL";#N/A,#N/A,TRUE,"Door"}</definedName>
    <definedName name="DKDLFJKDS_3_2" hidden="1">{#N/A,#N/A,TRUE,"Basic";#N/A,#N/A,TRUE,"EXT-TABLE";#N/A,#N/A,TRUE,"STEEL";#N/A,#N/A,TRUE,"INT-Table";#N/A,#N/A,TRUE,"STEEL";#N/A,#N/A,TRUE,"Door"}</definedName>
    <definedName name="DKDLFJKDS_4" localSheetId="22" hidden="1">{#N/A,#N/A,TRUE,"Basic";#N/A,#N/A,TRUE,"EXT-TABLE";#N/A,#N/A,TRUE,"STEEL";#N/A,#N/A,TRUE,"INT-Table";#N/A,#N/A,TRUE,"STEEL";#N/A,#N/A,TRUE,"Door"}</definedName>
    <definedName name="DKDLFJKDS_4" hidden="1">{#N/A,#N/A,TRUE,"Basic";#N/A,#N/A,TRUE,"EXT-TABLE";#N/A,#N/A,TRUE,"STEEL";#N/A,#N/A,TRUE,"INT-Table";#N/A,#N/A,TRUE,"STEEL";#N/A,#N/A,TRUE,"Door"}</definedName>
    <definedName name="DKDLFJKDS_4_1" localSheetId="22" hidden="1">{#N/A,#N/A,TRUE,"Basic";#N/A,#N/A,TRUE,"EXT-TABLE";#N/A,#N/A,TRUE,"STEEL";#N/A,#N/A,TRUE,"INT-Table";#N/A,#N/A,TRUE,"STEEL";#N/A,#N/A,TRUE,"Door"}</definedName>
    <definedName name="DKDLFJKDS_4_1" hidden="1">{#N/A,#N/A,TRUE,"Basic";#N/A,#N/A,TRUE,"EXT-TABLE";#N/A,#N/A,TRUE,"STEEL";#N/A,#N/A,TRUE,"INT-Table";#N/A,#N/A,TRUE,"STEEL";#N/A,#N/A,TRUE,"Door"}</definedName>
    <definedName name="DKDLFJKDS_4_2" localSheetId="22" hidden="1">{#N/A,#N/A,TRUE,"Basic";#N/A,#N/A,TRUE,"EXT-TABLE";#N/A,#N/A,TRUE,"STEEL";#N/A,#N/A,TRUE,"INT-Table";#N/A,#N/A,TRUE,"STEEL";#N/A,#N/A,TRUE,"Door"}</definedName>
    <definedName name="DKDLFJKDS_4_2" hidden="1">{#N/A,#N/A,TRUE,"Basic";#N/A,#N/A,TRUE,"EXT-TABLE";#N/A,#N/A,TRUE,"STEEL";#N/A,#N/A,TRUE,"INT-Table";#N/A,#N/A,TRUE,"STEEL";#N/A,#N/A,TRUE,"Door"}</definedName>
    <definedName name="DKDLFJKDS_5" localSheetId="22" hidden="1">{#N/A,#N/A,TRUE,"Basic";#N/A,#N/A,TRUE,"EXT-TABLE";#N/A,#N/A,TRUE,"STEEL";#N/A,#N/A,TRUE,"INT-Table";#N/A,#N/A,TRUE,"STEEL";#N/A,#N/A,TRUE,"Door"}</definedName>
    <definedName name="DKDLFJKDS_5" hidden="1">{#N/A,#N/A,TRUE,"Basic";#N/A,#N/A,TRUE,"EXT-TABLE";#N/A,#N/A,TRUE,"STEEL";#N/A,#N/A,TRUE,"INT-Table";#N/A,#N/A,TRUE,"STEEL";#N/A,#N/A,TRUE,"Door"}</definedName>
    <definedName name="DKDLFJKDS_5_1" localSheetId="22" hidden="1">{#N/A,#N/A,TRUE,"Basic";#N/A,#N/A,TRUE,"EXT-TABLE";#N/A,#N/A,TRUE,"STEEL";#N/A,#N/A,TRUE,"INT-Table";#N/A,#N/A,TRUE,"STEEL";#N/A,#N/A,TRUE,"Door"}</definedName>
    <definedName name="DKDLFJKDS_5_1" hidden="1">{#N/A,#N/A,TRUE,"Basic";#N/A,#N/A,TRUE,"EXT-TABLE";#N/A,#N/A,TRUE,"STEEL";#N/A,#N/A,TRUE,"INT-Table";#N/A,#N/A,TRUE,"STEEL";#N/A,#N/A,TRUE,"Door"}</definedName>
    <definedName name="DKDLFJKDS_5_2" localSheetId="22" hidden="1">{#N/A,#N/A,TRUE,"Basic";#N/A,#N/A,TRUE,"EXT-TABLE";#N/A,#N/A,TRUE,"STEEL";#N/A,#N/A,TRUE,"INT-Table";#N/A,#N/A,TRUE,"STEEL";#N/A,#N/A,TRUE,"Door"}</definedName>
    <definedName name="DKDLFJKDS_5_2" hidden="1">{#N/A,#N/A,TRUE,"Basic";#N/A,#N/A,TRUE,"EXT-TABLE";#N/A,#N/A,TRUE,"STEEL";#N/A,#N/A,TRUE,"INT-Table";#N/A,#N/A,TRUE,"STEEL";#N/A,#N/A,TRUE,"Door"}</definedName>
    <definedName name="DL" localSheetId="22" hidden="1">{#N/A,#N/A,FALSE,"이정표"}</definedName>
    <definedName name="DL" hidden="1">{#N/A,#N/A,FALSE,"이정표"}</definedName>
    <definedName name="dlq">#N/A</definedName>
    <definedName name="DM">#REF!</definedName>
    <definedName name="dnc_floor_ship_data">#REF!</definedName>
    <definedName name="dnc_roof_ship_data">#REF!</definedName>
    <definedName name="dnc_wall_ship_data">#REF!</definedName>
    <definedName name="DOC_Title">'[53]GM 000'!$C$1</definedName>
    <definedName name="DOCNO">#REF!</definedName>
    <definedName name="Door">#REF!</definedName>
    <definedName name="dP_Calc" localSheetId="15">'[41]Noise (3)'!$C$58</definedName>
    <definedName name="dP_Calc" localSheetId="1">'[41]Noise (3)'!$C$58</definedName>
    <definedName name="dP_Calc" localSheetId="2">'[41]Noise (3)'!$C$58</definedName>
    <definedName name="dP_Calc" localSheetId="4">'[41]Noise (3)'!$C$58</definedName>
    <definedName name="dP_Calc" localSheetId="23">'[41]Noise (3)'!$C$58</definedName>
    <definedName name="dP_Calc" localSheetId="14">'[41]Noise (3)'!$C$58</definedName>
    <definedName name="dP_Calc" localSheetId="9">'[41]Noise (3)'!$C$58</definedName>
    <definedName name="dP_Calc" localSheetId="8">'[41]Noise (3)'!$C$58</definedName>
    <definedName name="dP_Calc" localSheetId="3">'[41]Noise (3)'!$C$58</definedName>
    <definedName name="dP_Calc" localSheetId="11">'[41]Noise (3)'!$C$58</definedName>
    <definedName name="dP_Calc" localSheetId="6">'[41]Noise (3)'!$C$58</definedName>
    <definedName name="dP_Calc" localSheetId="7">'[41]Noise (3)'!$C$58</definedName>
    <definedName name="dP_Calc" localSheetId="5">'[41]Noise (3)'!$C$58</definedName>
    <definedName name="dP_Calc" localSheetId="10">'[41]Noise (3)'!$C$58</definedName>
    <definedName name="dP_Calc" localSheetId="13">'[41]Noise (3)'!$C$58</definedName>
    <definedName name="dP_Calc" localSheetId="12">'[41]Noise (3)'!$C$58</definedName>
    <definedName name="dP_Calc">#REF!</definedName>
    <definedName name="DP_CPTDesign">#REF!</definedName>
    <definedName name="dP_Max" localSheetId="15">'[41]Noise (3)'!$C$25</definedName>
    <definedName name="dP_Max" localSheetId="1">'[41]Noise (3)'!$C$25</definedName>
    <definedName name="dP_Max" localSheetId="2">'[41]Noise (3)'!$C$25</definedName>
    <definedName name="dP_Max" localSheetId="4">'[41]Noise (3)'!$C$25</definedName>
    <definedName name="dP_Max" localSheetId="23">'[41]Noise (3)'!$C$25</definedName>
    <definedName name="dP_Max" localSheetId="14">'[41]Noise (3)'!$C$25</definedName>
    <definedName name="dP_Max" localSheetId="9">'[41]Noise (3)'!$C$25</definedName>
    <definedName name="dP_Max" localSheetId="8">'[41]Noise (3)'!$C$25</definedName>
    <definedName name="dP_Max" localSheetId="3">'[41]Noise (3)'!$C$25</definedName>
    <definedName name="dP_Max" localSheetId="11">'[41]Noise (3)'!$C$25</definedName>
    <definedName name="dP_Max" localSheetId="6">'[41]Noise (3)'!$C$25</definedName>
    <definedName name="dP_Max" localSheetId="7">'[41]Noise (3)'!$C$25</definedName>
    <definedName name="dP_Max" localSheetId="5">'[41]Noise (3)'!$C$25</definedName>
    <definedName name="dP_Max" localSheetId="10">'[41]Noise (3)'!$C$25</definedName>
    <definedName name="dP_Max" localSheetId="13">'[41]Noise (3)'!$C$25</definedName>
    <definedName name="dP_Max" localSheetId="12">'[41]Noise (3)'!$C$25</definedName>
    <definedName name="dP_Max">#REF!</definedName>
    <definedName name="DPEL">#REF!</definedName>
    <definedName name="DPLEL">#REF!</definedName>
    <definedName name="DPLwt">#REF!</definedName>
    <definedName name="Dpt">#REF!</definedName>
    <definedName name="DPWT">#REF!</definedName>
    <definedName name="DR" hidden="1">#REF!</definedName>
    <definedName name="DRF" hidden="1">#REF!</definedName>
    <definedName name="ds" localSheetId="1">#N/A</definedName>
    <definedName name="ds" localSheetId="2">#N/A</definedName>
    <definedName name="ds" localSheetId="4">#N/A</definedName>
    <definedName name="ds" localSheetId="23">#N/A</definedName>
    <definedName name="ds" localSheetId="14">#N/A</definedName>
    <definedName name="ds" localSheetId="9">#N/A</definedName>
    <definedName name="ds" localSheetId="8">#N/A</definedName>
    <definedName name="ds" localSheetId="3">#N/A</definedName>
    <definedName name="ds" localSheetId="11">#N/A</definedName>
    <definedName name="ds" localSheetId="6">#N/A</definedName>
    <definedName name="ds" localSheetId="7">#N/A</definedName>
    <definedName name="ds" localSheetId="5">#N/A</definedName>
    <definedName name="ds" localSheetId="10">#N/A</definedName>
    <definedName name="ds" localSheetId="13">#N/A</definedName>
    <definedName name="ds" localSheetId="12">#N/A</definedName>
    <definedName name="ds" hidden="1">#REF!</definedName>
    <definedName name="DS1JobInfo\174xx\17439\Thermal9S9Documents\Performance\174399S9Rev.1.tdb" hidden="1">"BW505"</definedName>
    <definedName name="ds1pnc">#REF!</definedName>
    <definedName name="DS1ProposalWork\2000\0042\Design\HRSG9S9Design\Cards\Design9S9B\DesignB_Plaquemine" hidden="1">#REF!</definedName>
    <definedName name="DS1ProposalWork\2001\1028\Design\HRSG9S9Design\Design9S9G\Montg9I9CedarB_G.dat" hidden="1">#REF!</definedName>
    <definedName name="DS1ProposalWork\2002\2004\Design\HRSG9S9Design\Design9S9B\Wallula_B3_Optimized.dat" hidden="1">#REF!</definedName>
    <definedName name="DS1ProposalWork\2002\2010\Design\HRSG9S9Design\Design9S9B\2010_B_3.dat" hidden="1">#REF!</definedName>
    <definedName name="DS1ProposalWork\2006\6016\Design\HRSG9S9Design\Design9S9A\P6016A1.tdb" hidden="1">"BW505"</definedName>
    <definedName name="DS1ProposalWork\2006\6028\Design\HRSG9S9Design\Design9S9B\P9M96028B.tdb" hidden="1">"BW505"</definedName>
    <definedName name="DS1ProposalWork\2006\6057\Design\HRSG9S9Design\Design9S9B\P9M96057B1.tdb" hidden="1">"BW505"</definedName>
    <definedName name="DS1ProposalWork\2007\7108\Design\HRSG9S9Design\Design9S9A\P9M97108A.tdb" hidden="1">"BW505"</definedName>
    <definedName name="DS1ProposalWork\2007\7109\Design\HRSG9S9Design\Design9S9A\P9M97109A.tdb" hidden="1">"BW505"</definedName>
    <definedName name="DS1ProposalWork\2008\8101\Design\HRSG9S9Design\Design9S9E\TRS\P9M98101E.tdb" hidden="1">"BW505"</definedName>
    <definedName name="DS1ProposalWork\2011\1072\Design\Design9S9A\TRS\P9M91072A5.tdb" hidden="1">"BW505"</definedName>
    <definedName name="DS1ProposalWork\2012\2036\Design\Design9S9C\TRS\P9M92036C29S99M99S9Base9S9Model.tdb" hidden="1">"BW505"</definedName>
    <definedName name="DS1ProposalWork\2012\2072\Design\Design9S9A\TRS\2072A_Rev059S99M99S9Option9S9A.tdb" hidden="1">"BW505"</definedName>
    <definedName name="DS1ProposalWork\2012\2072\Design\Design9S9A\TRS\2072A_Rev069S99M99S9Option9S9A.tdb" hidden="1">"BW505"</definedName>
    <definedName name="DS1ProposalWork\2012\2072\Design\Design9S9B\TRS\2072B_RHAtt9S99M99S9Rev00.tdb" hidden="1">"BW505"</definedName>
    <definedName name="DS1ProposalWork\2012\2072\Design\Design9S9D9S9Low9S9Cost\TRS\P2072D19S99M99S9Rev00.tdb" hidden="1">"BW505"</definedName>
    <definedName name="DS1ProposalWork\2012\2091\Design\Design9S9A\TRS\P9M92091A_Rev09S99M99S9Rev0.tdb" hidden="1">"BW505"</definedName>
    <definedName name="DS1ProposalWork\2012\2091\Design\Design9S9B\TRS\P9M92091B_Rev09S99M99S9.tdb" hidden="1">"BW505"</definedName>
    <definedName name="DS1ProposalWork\2012\2091\Design\Design9S9D\TRS\P9M92091D_Rev09S99M99S9.tdb" hidden="1">"BW505"</definedName>
    <definedName name="DS1ProposalWork\2012\2091\Design\Design9S9E\TRS\P9M92091E_Rev09S99M99S99S9.tdb" hidden="1">"BW505"</definedName>
    <definedName name="DS1ProposalWork\2012\2091\Design\Design9S9H\TRS\P9M92091H_Rev09S99M99S99S9.tdb" hidden="1">"BW505"</definedName>
    <definedName name="DS1ProposalWork\2012\2091\Design\Design9S9H\TRS\P9M92091H_Rev19S99M99S99S9.tdb" hidden="1">"BW505"</definedName>
    <definedName name="DS1ProposalWork\2013\3043\Design\Design9S9A\TRS\P9M93043A9S99M99S9Base9S9Model.tdb" hidden="1">"BW505"</definedName>
    <definedName name="DS1ProposalWork\2013\3051\Design\Design9S9G9S99M99S9Bent9S9Serrated\TRS\P3051G9S9rev09S99M99S9Base.tdb" hidden="1">"BW505"</definedName>
    <definedName name="DS1ProposalWork\2013\3063\Design\Design9S9A\TRS\P9M93063A9S9GE_2x6_Rev19S99M99S9Base9S9Design.tdb" hidden="1">"BW505"</definedName>
    <definedName name="DS1ProposalWork\2013\3507\Design\Design9S9D\TRS\P3507D39S99M99S9D0.tdb" hidden="1">"BW505"</definedName>
    <definedName name="DS1ProposalWork\2013\3507\Design\Design9S9D\TRS\P3507D49S99M99S9D0.tdb" hidden="1">"BW505"</definedName>
    <definedName name="ds1pvl">#REF!</definedName>
    <definedName name="DS1TRSTest\17419.tdb" hidden="1">"BW505"</definedName>
    <definedName name="ds3pnc">#REF!</definedName>
    <definedName name="ds3pvl">#REF!</definedName>
    <definedName name="DSFAR" localSheetId="22" hidden="1">{#N/A,#N/A,FALSE,"CCTV"}</definedName>
    <definedName name="DSFAR" hidden="1">{#N/A,#N/A,FALSE,"CCTV"}</definedName>
    <definedName name="DSFC">#REF!</definedName>
    <definedName name="dsfl" localSheetId="15">[65]DATA!#REF!</definedName>
    <definedName name="dsfl" localSheetId="1">[65]DATA!#REF!</definedName>
    <definedName name="dsfl" localSheetId="2">[65]DATA!#REF!</definedName>
    <definedName name="dsfl" localSheetId="4">[65]DATA!#REF!</definedName>
    <definedName name="dsfl" localSheetId="23">[65]DATA!#REF!</definedName>
    <definedName name="dsfl" localSheetId="14">[65]DATA!#REF!</definedName>
    <definedName name="dsfl" localSheetId="9">[65]DATA!#REF!</definedName>
    <definedName name="dsfl" localSheetId="8">[65]DATA!#REF!</definedName>
    <definedName name="dsfl" localSheetId="3">[65]DATA!#REF!</definedName>
    <definedName name="dsfl" localSheetId="11">[65]DATA!#REF!</definedName>
    <definedName name="dsfl" localSheetId="6">[65]DATA!#REF!</definedName>
    <definedName name="dsfl" localSheetId="7">[65]DATA!#REF!</definedName>
    <definedName name="dsfl" localSheetId="5">[65]DATA!#REF!</definedName>
    <definedName name="dsfl" localSheetId="10">[65]DATA!#REF!</definedName>
    <definedName name="dsfl" localSheetId="13">[65]DATA!#REF!</definedName>
    <definedName name="dsfl" localSheetId="12">[65]DATA!#REF!</definedName>
    <definedName name="dsfl">#REF!</definedName>
    <definedName name="DSFSDFS" hidden="1">#REF!</definedName>
    <definedName name="DSGSFWERD" localSheetId="22" hidden="1">{#N/A,#N/A,FALSE,"골재소요량";#N/A,#N/A,FALSE,"골재소요량"}</definedName>
    <definedName name="DSGSFWERD" hidden="1">{#N/A,#N/A,FALSE,"골재소요량";#N/A,#N/A,FALSE,"골재소요량"}</definedName>
    <definedName name="DSJKLDE" localSheetId="22" hidden="1">{#N/A,#N/A,TRUE,"SUM";#N/A,#N/A,TRUE,"EE";#N/A,#N/A,TRUE,"AC";#N/A,#N/A,TRUE,"SN"}</definedName>
    <definedName name="DSJKLDE" hidden="1">{#N/A,#N/A,TRUE,"SUM";#N/A,#N/A,TRUE,"EE";#N/A,#N/A,TRUE,"AC";#N/A,#N/A,TRUE,"SN"}</definedName>
    <definedName name="DSKH">#REF!</definedName>
    <definedName name="DSLC">#REF!</definedName>
    <definedName name="DsNo" localSheetId="22">'[66]Data Input'!$D$7</definedName>
    <definedName name="DsNo">'[67]Data Input'!$D$7</definedName>
    <definedName name="dsrl" localSheetId="15">[65]DATA!#REF!</definedName>
    <definedName name="dsrl" localSheetId="1">[65]DATA!#REF!</definedName>
    <definedName name="dsrl" localSheetId="2">[65]DATA!#REF!</definedName>
    <definedName name="dsrl" localSheetId="4">[65]DATA!#REF!</definedName>
    <definedName name="dsrl" localSheetId="23">[65]DATA!#REF!</definedName>
    <definedName name="dsrl" localSheetId="14">[65]DATA!#REF!</definedName>
    <definedName name="dsrl" localSheetId="9">[65]DATA!#REF!</definedName>
    <definedName name="dsrl" localSheetId="8">[65]DATA!#REF!</definedName>
    <definedName name="dsrl" localSheetId="3">[65]DATA!#REF!</definedName>
    <definedName name="dsrl" localSheetId="11">[65]DATA!#REF!</definedName>
    <definedName name="dsrl" localSheetId="6">[65]DATA!#REF!</definedName>
    <definedName name="dsrl" localSheetId="7">[65]DATA!#REF!</definedName>
    <definedName name="dsrl" localSheetId="5">[65]DATA!#REF!</definedName>
    <definedName name="dsrl" localSheetId="10">[65]DATA!#REF!</definedName>
    <definedName name="dsrl" localSheetId="13">[65]DATA!#REF!</definedName>
    <definedName name="dsrl" localSheetId="12">[65]DATA!#REF!</definedName>
    <definedName name="dsrl">#REF!</definedName>
    <definedName name="DSS">#REF!</definedName>
    <definedName name="DSUMDATA">#REF!</definedName>
    <definedName name="dthft" localSheetId="22" hidden="1">{"'Sheet1'!$L$16"}</definedName>
    <definedName name="dthft" localSheetId="15" hidden="1">{"'Sheet1'!$L$16"}</definedName>
    <definedName name="dthft" localSheetId="1" hidden="1">{"'Sheet1'!$L$16"}</definedName>
    <definedName name="dthft" localSheetId="2" hidden="1">{"'Sheet1'!$L$16"}</definedName>
    <definedName name="dthft" localSheetId="16" hidden="1">{"'Sheet1'!$L$16"}</definedName>
    <definedName name="dthft" localSheetId="4" hidden="1">{"'Sheet1'!$L$16"}</definedName>
    <definedName name="dthft" localSheetId="23" hidden="1">{"'Sheet1'!$L$16"}</definedName>
    <definedName name="dthft" localSheetId="14" hidden="1">{"'Sheet1'!$L$16"}</definedName>
    <definedName name="dthft" localSheetId="9" hidden="1">{"'Sheet1'!$L$16"}</definedName>
    <definedName name="dthft" localSheetId="8" hidden="1">{"'Sheet1'!$L$16"}</definedName>
    <definedName name="dthft" localSheetId="3" hidden="1">{"'Sheet1'!$L$16"}</definedName>
    <definedName name="dthft" localSheetId="11" hidden="1">{"'Sheet1'!$L$16"}</definedName>
    <definedName name="dthft" localSheetId="6" hidden="1">{"'Sheet1'!$L$16"}</definedName>
    <definedName name="dthft" localSheetId="7" hidden="1">{"'Sheet1'!$L$16"}</definedName>
    <definedName name="dthft" localSheetId="5" hidden="1">{"'Sheet1'!$L$16"}</definedName>
    <definedName name="dthft" localSheetId="17" hidden="1">{"'Sheet1'!$L$16"}</definedName>
    <definedName name="dthft" localSheetId="10" hidden="1">{"'Sheet1'!$L$16"}</definedName>
    <definedName name="dthft" localSheetId="13" hidden="1">{"'Sheet1'!$L$16"}</definedName>
    <definedName name="dthft" localSheetId="12" hidden="1">{"'Sheet1'!$L$16"}</definedName>
    <definedName name="dthft" hidden="1">{"'Sheet1'!$L$16"}</definedName>
    <definedName name="dtnps">#REF!</definedName>
    <definedName name="DTTVGM163" localSheetId="22" hidden="1">{"'Sheet1'!$L$16"}</definedName>
    <definedName name="DTTVGM163" localSheetId="15" hidden="1">{"'Sheet1'!$L$16"}</definedName>
    <definedName name="DTTVGM163" localSheetId="1" hidden="1">{"'Sheet1'!$L$16"}</definedName>
    <definedName name="DTTVGM163" localSheetId="2" hidden="1">{"'Sheet1'!$L$16"}</definedName>
    <definedName name="DTTVGM163" localSheetId="16" hidden="1">{"'Sheet1'!$L$16"}</definedName>
    <definedName name="DTTVGM163" localSheetId="4" hidden="1">{"'Sheet1'!$L$16"}</definedName>
    <definedName name="DTTVGM163" localSheetId="23" hidden="1">{"'Sheet1'!$L$16"}</definedName>
    <definedName name="DTTVGM163" localSheetId="14" hidden="1">{"'Sheet1'!$L$16"}</definedName>
    <definedName name="DTTVGM163" localSheetId="9" hidden="1">{"'Sheet1'!$L$16"}</definedName>
    <definedName name="DTTVGM163" localSheetId="8" hidden="1">{"'Sheet1'!$L$16"}</definedName>
    <definedName name="DTTVGM163" localSheetId="3" hidden="1">{"'Sheet1'!$L$16"}</definedName>
    <definedName name="DTTVGM163" localSheetId="11" hidden="1">{"'Sheet1'!$L$16"}</definedName>
    <definedName name="DTTVGM163" localSheetId="6" hidden="1">{"'Sheet1'!$L$16"}</definedName>
    <definedName name="DTTVGM163" localSheetId="7" hidden="1">{"'Sheet1'!$L$16"}</definedName>
    <definedName name="DTTVGM163" localSheetId="5" hidden="1">{"'Sheet1'!$L$16"}</definedName>
    <definedName name="DTTVGM163" localSheetId="17" hidden="1">{"'Sheet1'!$L$16"}</definedName>
    <definedName name="DTTVGM163" localSheetId="10" hidden="1">{"'Sheet1'!$L$16"}</definedName>
    <definedName name="DTTVGM163" localSheetId="13" hidden="1">{"'Sheet1'!$L$16"}</definedName>
    <definedName name="DTTVGM163" localSheetId="12" hidden="1">{"'Sheet1'!$L$16"}</definedName>
    <definedName name="DTTVGM163" hidden="1">{"'Sheet1'!$L$16"}</definedName>
    <definedName name="Du" localSheetId="16">#REF!</definedName>
    <definedName name="Du" localSheetId="17">#REF!</definedName>
    <definedName name="Du">#REF!</definedName>
    <definedName name="DỰ_ÁN">'[68]Nhan cong 2020'!$C$7:$C$50000</definedName>
    <definedName name="duct_bottom_angle">#REF!</definedName>
    <definedName name="duct_height_add">#REF!</definedName>
    <definedName name="duct_len_add">#REF!</definedName>
    <definedName name="duct_wid_add">#REF!</definedName>
    <definedName name="duct_wt_add">#REF!</definedName>
    <definedName name="DUE" localSheetId="15">[1]PP!#REF!</definedName>
    <definedName name="DUE" localSheetId="1">[1]PP!#REF!</definedName>
    <definedName name="DUE" localSheetId="2">[1]PP!#REF!</definedName>
    <definedName name="DUE" localSheetId="4">[1]PP!#REF!</definedName>
    <definedName name="DUE" localSheetId="23">[1]PP!#REF!</definedName>
    <definedName name="DUE" localSheetId="14">[1]PP!#REF!</definedName>
    <definedName name="DUE" localSheetId="9">[1]PP!#REF!</definedName>
    <definedName name="DUE" localSheetId="8">[1]PP!#REF!</definedName>
    <definedName name="DUE" localSheetId="3">[1]PP!#REF!</definedName>
    <definedName name="DUE" localSheetId="11">[1]PP!#REF!</definedName>
    <definedName name="DUE" localSheetId="6">[1]PP!#REF!</definedName>
    <definedName name="DUE" localSheetId="7">[1]PP!#REF!</definedName>
    <definedName name="DUE" localSheetId="5">[1]PP!#REF!</definedName>
    <definedName name="DUE" localSheetId="10">[1]PP!#REF!</definedName>
    <definedName name="DUE" localSheetId="13">[1]PP!#REF!</definedName>
    <definedName name="DUE" localSheetId="12">[1]PP!#REF!</definedName>
    <definedName name="DUE">#REF!</definedName>
    <definedName name="Duongnaco" localSheetId="22" hidden="1">{"'Sheet1'!$L$16"}</definedName>
    <definedName name="Duongnaco" localSheetId="15" hidden="1">{"'Sheet1'!$L$16"}</definedName>
    <definedName name="Duongnaco" localSheetId="1" hidden="1">{"'Sheet1'!$L$16"}</definedName>
    <definedName name="Duongnaco" localSheetId="2" hidden="1">{"'Sheet1'!$L$16"}</definedName>
    <definedName name="Duongnaco" localSheetId="16" hidden="1">{"'Sheet1'!$L$16"}</definedName>
    <definedName name="Duongnaco" localSheetId="4" hidden="1">{"'Sheet1'!$L$16"}</definedName>
    <definedName name="Duongnaco" localSheetId="23" hidden="1">{"'Sheet1'!$L$16"}</definedName>
    <definedName name="Duongnaco" localSheetId="14" hidden="1">{"'Sheet1'!$L$16"}</definedName>
    <definedName name="Duongnaco" localSheetId="9" hidden="1">{"'Sheet1'!$L$16"}</definedName>
    <definedName name="Duongnaco" localSheetId="8" hidden="1">{"'Sheet1'!$L$16"}</definedName>
    <definedName name="Duongnaco" localSheetId="3" hidden="1">{"'Sheet1'!$L$16"}</definedName>
    <definedName name="Duongnaco" localSheetId="11" hidden="1">{"'Sheet1'!$L$16"}</definedName>
    <definedName name="Duongnaco" localSheetId="6" hidden="1">{"'Sheet1'!$L$16"}</definedName>
    <definedName name="Duongnaco" localSheetId="7" hidden="1">{"'Sheet1'!$L$16"}</definedName>
    <definedName name="Duongnaco" localSheetId="5" hidden="1">{"'Sheet1'!$L$16"}</definedName>
    <definedName name="Duongnaco" localSheetId="17" hidden="1">{"'Sheet1'!$L$16"}</definedName>
    <definedName name="Duongnaco" localSheetId="10" hidden="1">{"'Sheet1'!$L$16"}</definedName>
    <definedName name="Duongnaco" localSheetId="13" hidden="1">{"'Sheet1'!$L$16"}</definedName>
    <definedName name="Duongnaco" localSheetId="12" hidden="1">{"'Sheet1'!$L$16"}</definedName>
    <definedName name="Duongnaco" hidden="1">{"'Sheet1'!$L$16"}</definedName>
    <definedName name="DVC" hidden="1">"BW503"</definedName>
    <definedName name="DVF" hidden="1">#REF!</definedName>
    <definedName name="dw" localSheetId="22" hidden="1">{"'Sheet1'!$L$16"}</definedName>
    <definedName name="dw" hidden="1">{"'Sheet1'!$L$16"}</definedName>
    <definedName name="DWPRICE" localSheetId="22" hidden="1">#REF!</definedName>
    <definedName name="DWPRICE" localSheetId="15" hidden="1">[65]Quantity!#REF!</definedName>
    <definedName name="DWPRICE" localSheetId="16" hidden="1">[69]Quantity!#REF!</definedName>
    <definedName name="DWPRICE" localSheetId="17" hidden="1">[69]Quantity!#REF!</definedName>
    <definedName name="DWPRICE" hidden="1">[69]Quantity!#REF!</definedName>
    <definedName name="dwv" localSheetId="22" hidden="1">{#N/A,#N/A,TRUE,"Basic";#N/A,#N/A,TRUE,"EXT-TABLE";#N/A,#N/A,TRUE,"STEEL";#N/A,#N/A,TRUE,"INT-Table";#N/A,#N/A,TRUE,"STEEL";#N/A,#N/A,TRUE,"Door"}</definedName>
    <definedName name="dwv" hidden="1">{#N/A,#N/A,TRUE,"Basic";#N/A,#N/A,TRUE,"EXT-TABLE";#N/A,#N/A,TRUE,"STEEL";#N/A,#N/A,TRUE,"INT-Table";#N/A,#N/A,TRUE,"STEEL";#N/A,#N/A,TRUE,"Door"}</definedName>
    <definedName name="dwv_1" localSheetId="22" hidden="1">{#N/A,#N/A,TRUE,"Basic";#N/A,#N/A,TRUE,"EXT-TABLE";#N/A,#N/A,TRUE,"STEEL";#N/A,#N/A,TRUE,"INT-Table";#N/A,#N/A,TRUE,"STEEL";#N/A,#N/A,TRUE,"Door"}</definedName>
    <definedName name="dwv_1" hidden="1">{#N/A,#N/A,TRUE,"Basic";#N/A,#N/A,TRUE,"EXT-TABLE";#N/A,#N/A,TRUE,"STEEL";#N/A,#N/A,TRUE,"INT-Table";#N/A,#N/A,TRUE,"STEEL";#N/A,#N/A,TRUE,"Door"}</definedName>
    <definedName name="dwv_1_1" localSheetId="22" hidden="1">{#N/A,#N/A,TRUE,"Basic";#N/A,#N/A,TRUE,"EXT-TABLE";#N/A,#N/A,TRUE,"STEEL";#N/A,#N/A,TRUE,"INT-Table";#N/A,#N/A,TRUE,"STEEL";#N/A,#N/A,TRUE,"Door"}</definedName>
    <definedName name="dwv_1_1" hidden="1">{#N/A,#N/A,TRUE,"Basic";#N/A,#N/A,TRUE,"EXT-TABLE";#N/A,#N/A,TRUE,"STEEL";#N/A,#N/A,TRUE,"INT-Table";#N/A,#N/A,TRUE,"STEEL";#N/A,#N/A,TRUE,"Door"}</definedName>
    <definedName name="dwv_1_2" localSheetId="22" hidden="1">{#N/A,#N/A,TRUE,"Basic";#N/A,#N/A,TRUE,"EXT-TABLE";#N/A,#N/A,TRUE,"STEEL";#N/A,#N/A,TRUE,"INT-Table";#N/A,#N/A,TRUE,"STEEL";#N/A,#N/A,TRUE,"Door"}</definedName>
    <definedName name="dwv_1_2" hidden="1">{#N/A,#N/A,TRUE,"Basic";#N/A,#N/A,TRUE,"EXT-TABLE";#N/A,#N/A,TRUE,"STEEL";#N/A,#N/A,TRUE,"INT-Table";#N/A,#N/A,TRUE,"STEEL";#N/A,#N/A,TRUE,"Door"}</definedName>
    <definedName name="dwv_2" localSheetId="22" hidden="1">{#N/A,#N/A,TRUE,"Basic";#N/A,#N/A,TRUE,"EXT-TABLE";#N/A,#N/A,TRUE,"STEEL";#N/A,#N/A,TRUE,"INT-Table";#N/A,#N/A,TRUE,"STEEL";#N/A,#N/A,TRUE,"Door"}</definedName>
    <definedName name="dwv_2" hidden="1">{#N/A,#N/A,TRUE,"Basic";#N/A,#N/A,TRUE,"EXT-TABLE";#N/A,#N/A,TRUE,"STEEL";#N/A,#N/A,TRUE,"INT-Table";#N/A,#N/A,TRUE,"STEEL";#N/A,#N/A,TRUE,"Door"}</definedName>
    <definedName name="dwv_2_1" localSheetId="22" hidden="1">{#N/A,#N/A,TRUE,"Basic";#N/A,#N/A,TRUE,"EXT-TABLE";#N/A,#N/A,TRUE,"STEEL";#N/A,#N/A,TRUE,"INT-Table";#N/A,#N/A,TRUE,"STEEL";#N/A,#N/A,TRUE,"Door"}</definedName>
    <definedName name="dwv_2_1" hidden="1">{#N/A,#N/A,TRUE,"Basic";#N/A,#N/A,TRUE,"EXT-TABLE";#N/A,#N/A,TRUE,"STEEL";#N/A,#N/A,TRUE,"INT-Table";#N/A,#N/A,TRUE,"STEEL";#N/A,#N/A,TRUE,"Door"}</definedName>
    <definedName name="dwv_2_2" localSheetId="22" hidden="1">{#N/A,#N/A,TRUE,"Basic";#N/A,#N/A,TRUE,"EXT-TABLE";#N/A,#N/A,TRUE,"STEEL";#N/A,#N/A,TRUE,"INT-Table";#N/A,#N/A,TRUE,"STEEL";#N/A,#N/A,TRUE,"Door"}</definedName>
    <definedName name="dwv_2_2" hidden="1">{#N/A,#N/A,TRUE,"Basic";#N/A,#N/A,TRUE,"EXT-TABLE";#N/A,#N/A,TRUE,"STEEL";#N/A,#N/A,TRUE,"INT-Table";#N/A,#N/A,TRUE,"STEEL";#N/A,#N/A,TRUE,"Door"}</definedName>
    <definedName name="dwv_3" localSheetId="22" hidden="1">{#N/A,#N/A,TRUE,"Basic";#N/A,#N/A,TRUE,"EXT-TABLE";#N/A,#N/A,TRUE,"STEEL";#N/A,#N/A,TRUE,"INT-Table";#N/A,#N/A,TRUE,"STEEL";#N/A,#N/A,TRUE,"Door"}</definedName>
    <definedName name="dwv_3" hidden="1">{#N/A,#N/A,TRUE,"Basic";#N/A,#N/A,TRUE,"EXT-TABLE";#N/A,#N/A,TRUE,"STEEL";#N/A,#N/A,TRUE,"INT-Table";#N/A,#N/A,TRUE,"STEEL";#N/A,#N/A,TRUE,"Door"}</definedName>
    <definedName name="dwv_3_1" localSheetId="22" hidden="1">{#N/A,#N/A,TRUE,"Basic";#N/A,#N/A,TRUE,"EXT-TABLE";#N/A,#N/A,TRUE,"STEEL";#N/A,#N/A,TRUE,"INT-Table";#N/A,#N/A,TRUE,"STEEL";#N/A,#N/A,TRUE,"Door"}</definedName>
    <definedName name="dwv_3_1" hidden="1">{#N/A,#N/A,TRUE,"Basic";#N/A,#N/A,TRUE,"EXT-TABLE";#N/A,#N/A,TRUE,"STEEL";#N/A,#N/A,TRUE,"INT-Table";#N/A,#N/A,TRUE,"STEEL";#N/A,#N/A,TRUE,"Door"}</definedName>
    <definedName name="dwv_3_2" localSheetId="22" hidden="1">{#N/A,#N/A,TRUE,"Basic";#N/A,#N/A,TRUE,"EXT-TABLE";#N/A,#N/A,TRUE,"STEEL";#N/A,#N/A,TRUE,"INT-Table";#N/A,#N/A,TRUE,"STEEL";#N/A,#N/A,TRUE,"Door"}</definedName>
    <definedName name="dwv_3_2" hidden="1">{#N/A,#N/A,TRUE,"Basic";#N/A,#N/A,TRUE,"EXT-TABLE";#N/A,#N/A,TRUE,"STEEL";#N/A,#N/A,TRUE,"INT-Table";#N/A,#N/A,TRUE,"STEEL";#N/A,#N/A,TRUE,"Door"}</definedName>
    <definedName name="dwv_4" localSheetId="22" hidden="1">{#N/A,#N/A,TRUE,"Basic";#N/A,#N/A,TRUE,"EXT-TABLE";#N/A,#N/A,TRUE,"STEEL";#N/A,#N/A,TRUE,"INT-Table";#N/A,#N/A,TRUE,"STEEL";#N/A,#N/A,TRUE,"Door"}</definedName>
    <definedName name="dwv_4" hidden="1">{#N/A,#N/A,TRUE,"Basic";#N/A,#N/A,TRUE,"EXT-TABLE";#N/A,#N/A,TRUE,"STEEL";#N/A,#N/A,TRUE,"INT-Table";#N/A,#N/A,TRUE,"STEEL";#N/A,#N/A,TRUE,"Door"}</definedName>
    <definedName name="dwv_4_1" localSheetId="22" hidden="1">{#N/A,#N/A,TRUE,"Basic";#N/A,#N/A,TRUE,"EXT-TABLE";#N/A,#N/A,TRUE,"STEEL";#N/A,#N/A,TRUE,"INT-Table";#N/A,#N/A,TRUE,"STEEL";#N/A,#N/A,TRUE,"Door"}</definedName>
    <definedName name="dwv_4_1" hidden="1">{#N/A,#N/A,TRUE,"Basic";#N/A,#N/A,TRUE,"EXT-TABLE";#N/A,#N/A,TRUE,"STEEL";#N/A,#N/A,TRUE,"INT-Table";#N/A,#N/A,TRUE,"STEEL";#N/A,#N/A,TRUE,"Door"}</definedName>
    <definedName name="dwv_4_2" localSheetId="22" hidden="1">{#N/A,#N/A,TRUE,"Basic";#N/A,#N/A,TRUE,"EXT-TABLE";#N/A,#N/A,TRUE,"STEEL";#N/A,#N/A,TRUE,"INT-Table";#N/A,#N/A,TRUE,"STEEL";#N/A,#N/A,TRUE,"Door"}</definedName>
    <definedName name="dwv_4_2" hidden="1">{#N/A,#N/A,TRUE,"Basic";#N/A,#N/A,TRUE,"EXT-TABLE";#N/A,#N/A,TRUE,"STEEL";#N/A,#N/A,TRUE,"INT-Table";#N/A,#N/A,TRUE,"STEEL";#N/A,#N/A,TRUE,"Door"}</definedName>
    <definedName name="dwv_5" localSheetId="22" hidden="1">{#N/A,#N/A,TRUE,"Basic";#N/A,#N/A,TRUE,"EXT-TABLE";#N/A,#N/A,TRUE,"STEEL";#N/A,#N/A,TRUE,"INT-Table";#N/A,#N/A,TRUE,"STEEL";#N/A,#N/A,TRUE,"Door"}</definedName>
    <definedName name="dwv_5" hidden="1">{#N/A,#N/A,TRUE,"Basic";#N/A,#N/A,TRUE,"EXT-TABLE";#N/A,#N/A,TRUE,"STEEL";#N/A,#N/A,TRUE,"INT-Table";#N/A,#N/A,TRUE,"STEEL";#N/A,#N/A,TRUE,"Door"}</definedName>
    <definedName name="dwv_5_1" localSheetId="22" hidden="1">{#N/A,#N/A,TRUE,"Basic";#N/A,#N/A,TRUE,"EXT-TABLE";#N/A,#N/A,TRUE,"STEEL";#N/A,#N/A,TRUE,"INT-Table";#N/A,#N/A,TRUE,"STEEL";#N/A,#N/A,TRUE,"Door"}</definedName>
    <definedName name="dwv_5_1" hidden="1">{#N/A,#N/A,TRUE,"Basic";#N/A,#N/A,TRUE,"EXT-TABLE";#N/A,#N/A,TRUE,"STEEL";#N/A,#N/A,TRUE,"INT-Table";#N/A,#N/A,TRUE,"STEEL";#N/A,#N/A,TRUE,"Door"}</definedName>
    <definedName name="dwv_5_2" localSheetId="22" hidden="1">{#N/A,#N/A,TRUE,"Basic";#N/A,#N/A,TRUE,"EXT-TABLE";#N/A,#N/A,TRUE,"STEEL";#N/A,#N/A,TRUE,"INT-Table";#N/A,#N/A,TRUE,"STEEL";#N/A,#N/A,TRUE,"Door"}</definedName>
    <definedName name="dwv_5_2" hidden="1">{#N/A,#N/A,TRUE,"Basic";#N/A,#N/A,TRUE,"EXT-TABLE";#N/A,#N/A,TRUE,"STEEL";#N/A,#N/A,TRUE,"INT-Table";#N/A,#N/A,TRUE,"STEEL";#N/A,#N/A,TRUE,"Door"}</definedName>
    <definedName name="Dy" localSheetId="16">#REF!</definedName>
    <definedName name="Dy" localSheetId="17">#REF!</definedName>
    <definedName name="Dy">#REF!</definedName>
    <definedName name="e" localSheetId="22" hidden="1">{"'Sheet1'!$L$16"}</definedName>
    <definedName name="e" localSheetId="15" hidden="1">{"'Sheet1'!$L$16"}</definedName>
    <definedName name="e" localSheetId="1" hidden="1">{"'Sheet1'!$L$16"}</definedName>
    <definedName name="e" localSheetId="2" hidden="1">{"'Sheet1'!$L$16"}</definedName>
    <definedName name="e" localSheetId="16" hidden="1">{"'Sheet1'!$L$16"}</definedName>
    <definedName name="e" localSheetId="4" hidden="1">{"'Sheet1'!$L$16"}</definedName>
    <definedName name="e" localSheetId="23" hidden="1">{"'Sheet1'!$L$16"}</definedName>
    <definedName name="e" localSheetId="14" hidden="1">{"'Sheet1'!$L$16"}</definedName>
    <definedName name="e" localSheetId="9" hidden="1">{"'Sheet1'!$L$16"}</definedName>
    <definedName name="e" localSheetId="8" hidden="1">{"'Sheet1'!$L$16"}</definedName>
    <definedName name="e" localSheetId="3" hidden="1">{"'Sheet1'!$L$16"}</definedName>
    <definedName name="e" localSheetId="11" hidden="1">{"'Sheet1'!$L$16"}</definedName>
    <definedName name="e" localSheetId="6" hidden="1">{"'Sheet1'!$L$16"}</definedName>
    <definedName name="e" localSheetId="7" hidden="1">{"'Sheet1'!$L$16"}</definedName>
    <definedName name="e" localSheetId="5" hidden="1">{"'Sheet1'!$L$16"}</definedName>
    <definedName name="e" localSheetId="17" hidden="1">{"'Sheet1'!$L$16"}</definedName>
    <definedName name="e" localSheetId="10" hidden="1">{"'Sheet1'!$L$16"}</definedName>
    <definedName name="e" localSheetId="13" hidden="1">{"'Sheet1'!$L$16"}</definedName>
    <definedName name="e" localSheetId="12" hidden="1">{"'Sheet1'!$L$16"}</definedName>
    <definedName name="e" hidden="1">{"'Sheet1'!$L$16"}</definedName>
    <definedName name="EC"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15" hidden="1">{#N/A,#N/A,FALSE,"CCTV"}</definedName>
    <definedName name="EC" localSheetId="1" hidden="1">{#N/A,#N/A,FALSE,"CCTV"}</definedName>
    <definedName name="EC" localSheetId="2" hidden="1">{#N/A,#N/A,FALSE,"CCTV"}</definedName>
    <definedName name="EC" localSheetId="4" hidden="1">{#N/A,#N/A,FALSE,"CCTV"}</definedName>
    <definedName name="EC" localSheetId="23" hidden="1">{#N/A,#N/A,FALSE,"CCTV"}</definedName>
    <definedName name="EC" localSheetId="14" hidden="1">{#N/A,#N/A,FALSE,"CCTV"}</definedName>
    <definedName name="EC" localSheetId="9" hidden="1">{#N/A,#N/A,FALSE,"CCTV"}</definedName>
    <definedName name="EC" localSheetId="8" hidden="1">{#N/A,#N/A,FALSE,"CCTV"}</definedName>
    <definedName name="EC" localSheetId="3" hidden="1">{#N/A,#N/A,FALSE,"CCTV"}</definedName>
    <definedName name="EC" localSheetId="11" hidden="1">{#N/A,#N/A,FALSE,"CCTV"}</definedName>
    <definedName name="EC" localSheetId="6" hidden="1">{#N/A,#N/A,FALSE,"CCTV"}</definedName>
    <definedName name="EC" localSheetId="7" hidden="1">{#N/A,#N/A,FALSE,"CCTV"}</definedName>
    <definedName name="EC" localSheetId="5" hidden="1">{#N/A,#N/A,FALSE,"CCTV"}</definedName>
    <definedName name="EC" localSheetId="10" hidden="1">{#N/A,#N/A,FALSE,"CCTV"}</definedName>
    <definedName name="EC" localSheetId="13" hidden="1">{#N/A,#N/A,FALSE,"CCTV"}</definedName>
    <definedName name="EC" localSheetId="12" hidden="1">{#N/A,#N/A,FALSE,"CCTV"}</definedName>
    <definedName name="EC"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 localSheetId="22" hidden="1">{#N/A,#N/A,FALSE,"CCTV"}</definedName>
    <definedName name="ED" localSheetId="15" hidden="1">{#N/A,#N/A,FALSE,"CCTV"}</definedName>
    <definedName name="ED" localSheetId="1" hidden="1">{#N/A,#N/A,FALSE,"CCTV"}</definedName>
    <definedName name="ED" localSheetId="2" hidden="1">{#N/A,#N/A,FALSE,"CCTV"}</definedName>
    <definedName name="ED" localSheetId="4" hidden="1">{#N/A,#N/A,FALSE,"CCTV"}</definedName>
    <definedName name="ED" localSheetId="23" hidden="1">{#N/A,#N/A,FALSE,"CCTV"}</definedName>
    <definedName name="ED" localSheetId="14" hidden="1">{#N/A,#N/A,FALSE,"CCTV"}</definedName>
    <definedName name="ED" localSheetId="9" hidden="1">{#N/A,#N/A,FALSE,"CCTV"}</definedName>
    <definedName name="ED" localSheetId="8" hidden="1">{#N/A,#N/A,FALSE,"CCTV"}</definedName>
    <definedName name="ED" localSheetId="3" hidden="1">{#N/A,#N/A,FALSE,"CCTV"}</definedName>
    <definedName name="ED" localSheetId="11" hidden="1">{#N/A,#N/A,FALSE,"CCTV"}</definedName>
    <definedName name="ED" localSheetId="6" hidden="1">{#N/A,#N/A,FALSE,"CCTV"}</definedName>
    <definedName name="ED" localSheetId="7" hidden="1">{#N/A,#N/A,FALSE,"CCTV"}</definedName>
    <definedName name="ED" localSheetId="5" hidden="1">{#N/A,#N/A,FALSE,"CCTV"}</definedName>
    <definedName name="ED" localSheetId="10" hidden="1">{#N/A,#N/A,FALSE,"CCTV"}</definedName>
    <definedName name="ED" localSheetId="13" hidden="1">{#N/A,#N/A,FALSE,"CCTV"}</definedName>
    <definedName name="ED" localSheetId="12" hidden="1">{#N/A,#N/A,FALSE,"CCTV"}</definedName>
    <definedName name="ED" hidden="1">{#N/A,#N/A,FALSE,"CCTV"}</definedName>
    <definedName name="edqaf" localSheetId="22" hidden="1">{#N/A,#N/A,TRUE,"Basic";#N/A,#N/A,TRUE,"EXT-TABLE";#N/A,#N/A,TRUE,"STEEL";#N/A,#N/A,TRUE,"INT-Table";#N/A,#N/A,TRUE,"STEEL";#N/A,#N/A,TRUE,"Door"}</definedName>
    <definedName name="edqaf" hidden="1">{#N/A,#N/A,TRUE,"Basic";#N/A,#N/A,TRUE,"EXT-TABLE";#N/A,#N/A,TRUE,"STEEL";#N/A,#N/A,TRUE,"INT-Table";#N/A,#N/A,TRUE,"STEEL";#N/A,#N/A,TRUE,"Door"}</definedName>
    <definedName name="EE" hidden="1">#REF!</definedName>
    <definedName name="eee" hidden="1">#REF!</definedName>
    <definedName name="EEEE" localSheetId="22" hidden="1">{#N/A,#N/A,TRUE,"Basic";#N/A,#N/A,TRUE,"EXT-TABLE";#N/A,#N/A,TRUE,"STEEL";#N/A,#N/A,TRUE,"INT-Table";#N/A,#N/A,TRUE,"STEEL";#N/A,#N/A,TRUE,"Door"}</definedName>
    <definedName name="EEEE" hidden="1">{#N/A,#N/A,TRUE,"Basic";#N/A,#N/A,TRUE,"EXT-TABLE";#N/A,#N/A,TRUE,"STEEL";#N/A,#N/A,TRUE,"INT-Table";#N/A,#N/A,TRUE,"STEEL";#N/A,#N/A,TRUE,"Door"}</definedName>
    <definedName name="eeeee" localSheetId="22" hidden="1">{#N/A,#N/A,TRUE,"SUM";#N/A,#N/A,TRUE,"EE";#N/A,#N/A,TRUE,"AC";#N/A,#N/A,TRUE,"SN"}</definedName>
    <definedName name="eeeee" hidden="1">{#N/A,#N/A,TRUE,"SUM";#N/A,#N/A,TRUE,"EE";#N/A,#N/A,TRUE,"AC";#N/A,#N/A,TRUE,"SN"}</definedName>
    <definedName name="EEEEEEEEE" hidden="1">#REF!</definedName>
    <definedName name="efon" localSheetId="15">[70]Tube!#REF!</definedName>
    <definedName name="efon" localSheetId="1">[70]Tube!#REF!</definedName>
    <definedName name="efon" localSheetId="2">[70]Tube!#REF!</definedName>
    <definedName name="efon" localSheetId="4">[70]Tube!#REF!</definedName>
    <definedName name="efon" localSheetId="23">[70]Tube!#REF!</definedName>
    <definedName name="efon" localSheetId="14">[70]Tube!#REF!</definedName>
    <definedName name="efon" localSheetId="9">[70]Tube!#REF!</definedName>
    <definedName name="efon" localSheetId="8">[70]Tube!#REF!</definedName>
    <definedName name="efon" localSheetId="3">[70]Tube!#REF!</definedName>
    <definedName name="efon" localSheetId="11">[70]Tube!#REF!</definedName>
    <definedName name="efon" localSheetId="6">[70]Tube!#REF!</definedName>
    <definedName name="efon" localSheetId="7">[70]Tube!#REF!</definedName>
    <definedName name="efon" localSheetId="5">[70]Tube!#REF!</definedName>
    <definedName name="efon" localSheetId="10">[70]Tube!#REF!</definedName>
    <definedName name="efon" localSheetId="13">[70]Tube!#REF!</definedName>
    <definedName name="efon" localSheetId="12">[70]Tube!#REF!</definedName>
    <definedName name="efon">#REF!</definedName>
    <definedName name="egsf" localSheetId="20" hidden="1">{"'Sheet1'!$L$16"}</definedName>
    <definedName name="egsf" localSheetId="22" hidden="1">{"'Sheet1'!$L$16"}</definedName>
    <definedName name="egsf" localSheetId="15" hidden="1">{"'Sheet1'!$L$16"}</definedName>
    <definedName name="egsf" localSheetId="1" hidden="1">{"'Sheet1'!$L$16"}</definedName>
    <definedName name="egsf" localSheetId="2" hidden="1">{"'Sheet1'!$L$16"}</definedName>
    <definedName name="egsf" localSheetId="21" hidden="1">{"'Sheet1'!$L$16"}</definedName>
    <definedName name="egsf" localSheetId="16" hidden="1">{"'Sheet1'!$L$16"}</definedName>
    <definedName name="egsf" localSheetId="4" hidden="1">{"'Sheet1'!$L$16"}</definedName>
    <definedName name="egsf" localSheetId="23" hidden="1">{"'Sheet1'!$L$16"}</definedName>
    <definedName name="egsf" localSheetId="14" hidden="1">{"'Sheet1'!$L$16"}</definedName>
    <definedName name="egsf" localSheetId="9" hidden="1">{"'Sheet1'!$L$16"}</definedName>
    <definedName name="egsf" localSheetId="8" hidden="1">{"'Sheet1'!$L$16"}</definedName>
    <definedName name="egsf" localSheetId="3" hidden="1">{"'Sheet1'!$L$16"}</definedName>
    <definedName name="egsf" localSheetId="11" hidden="1">{"'Sheet1'!$L$16"}</definedName>
    <definedName name="egsf" localSheetId="6" hidden="1">{"'Sheet1'!$L$16"}</definedName>
    <definedName name="egsf" localSheetId="7" hidden="1">{"'Sheet1'!$L$16"}</definedName>
    <definedName name="egsf" localSheetId="5" hidden="1">{"'Sheet1'!$L$16"}</definedName>
    <definedName name="egsf" localSheetId="17" hidden="1">{"'Sheet1'!$L$16"}</definedName>
    <definedName name="egsf" localSheetId="10" hidden="1">{"'Sheet1'!$L$16"}</definedName>
    <definedName name="egsf" localSheetId="13" hidden="1">{"'Sheet1'!$L$16"}</definedName>
    <definedName name="egsf" localSheetId="12" hidden="1">{"'Sheet1'!$L$16"}</definedName>
    <definedName name="egsf" hidden="1">{"'Sheet1'!$L$16"}</definedName>
    <definedName name="EJL">#REF!</definedName>
    <definedName name="EK" hidden="1">#REF!</definedName>
    <definedName name="ELEC">'[46]S N'!$B$43:$I$60</definedName>
    <definedName name="Electrical" localSheetId="15">[51]Summary!$E$11</definedName>
    <definedName name="Electrical" localSheetId="1">[51]Summary!$E$11</definedName>
    <definedName name="Electrical" localSheetId="2">[51]Summary!$E$11</definedName>
    <definedName name="Electrical" localSheetId="4">[51]Summary!$E$11</definedName>
    <definedName name="Electrical" localSheetId="23">[51]Summary!$E$11</definedName>
    <definedName name="Electrical" localSheetId="14">[51]Summary!$E$11</definedName>
    <definedName name="Electrical" localSheetId="9">[51]Summary!$E$11</definedName>
    <definedName name="Electrical" localSheetId="8">[51]Summary!$E$11</definedName>
    <definedName name="Electrical" localSheetId="3">[51]Summary!$E$11</definedName>
    <definedName name="Electrical" localSheetId="11">[51]Summary!$E$11</definedName>
    <definedName name="Electrical" localSheetId="6">[51]Summary!$E$11</definedName>
    <definedName name="Electrical" localSheetId="7">[51]Summary!$E$11</definedName>
    <definedName name="Electrical" localSheetId="5">[51]Summary!$E$11</definedName>
    <definedName name="Electrical" localSheetId="10">[51]Summary!$E$11</definedName>
    <definedName name="Electrical" localSheetId="13">[51]Summary!$E$11</definedName>
    <definedName name="Electrical" localSheetId="12">[51]Summary!$E$11</definedName>
    <definedName name="Electrical">#REF!</definedName>
    <definedName name="Elementanzahl">#REF!</definedName>
    <definedName name="Elementausführung">#REF!</definedName>
    <definedName name="elements">#REF!</definedName>
    <definedName name="Elementzuordnung">#REF!</definedName>
    <definedName name="ELLEN1" localSheetId="22" hidden="1">{#N/A,#N/A,FALSE,"CCTV"}</definedName>
    <definedName name="ELLEN1" hidden="1">{#N/A,#N/A,FALSE,"CCTV"}</definedName>
    <definedName name="ELLEN10" localSheetId="22" hidden="1">{#N/A,#N/A,FALSE,"CCTV"}</definedName>
    <definedName name="ELLEN10" hidden="1">{#N/A,#N/A,FALSE,"CCTV"}</definedName>
    <definedName name="ELLEN11" localSheetId="22" hidden="1">{#N/A,#N/A,FALSE,"CCTV"}</definedName>
    <definedName name="ELLEN11" hidden="1">{#N/A,#N/A,FALSE,"CCTV"}</definedName>
    <definedName name="ELLEN12" localSheetId="22" hidden="1">{#N/A,#N/A,FALSE,"CCTV"}</definedName>
    <definedName name="ELLEN12" hidden="1">{#N/A,#N/A,FALSE,"CCTV"}</definedName>
    <definedName name="ELLEN13" localSheetId="22" hidden="1">{#N/A,#N/A,FALSE,"CCTV"}</definedName>
    <definedName name="ELLEN13" hidden="1">{#N/A,#N/A,FALSE,"CCTV"}</definedName>
    <definedName name="ELLEN14" localSheetId="22" hidden="1">{#N/A,#N/A,FALSE,"CCTV"}</definedName>
    <definedName name="ELLEN14" hidden="1">{#N/A,#N/A,FALSE,"CCTV"}</definedName>
    <definedName name="ELLEN15" localSheetId="22" hidden="1">{#N/A,#N/A,FALSE,"CCTV"}</definedName>
    <definedName name="ELLEN15" hidden="1">{#N/A,#N/A,FALSE,"CCTV"}</definedName>
    <definedName name="ELLEN16" localSheetId="22" hidden="1">{#N/A,#N/A,FALSE,"CCTV"}</definedName>
    <definedName name="ELLEN16" hidden="1">{#N/A,#N/A,FALSE,"CCTV"}</definedName>
    <definedName name="ELLEN17" localSheetId="22" hidden="1">{#N/A,#N/A,FALSE,"CCTV"}</definedName>
    <definedName name="ELLEN17" hidden="1">{#N/A,#N/A,FALSE,"CCTV"}</definedName>
    <definedName name="ELLEN18" localSheetId="22" hidden="1">{#N/A,#N/A,FALSE,"CCTV"}</definedName>
    <definedName name="ELLEN18" hidden="1">{#N/A,#N/A,FALSE,"CCTV"}</definedName>
    <definedName name="ELLEN19" localSheetId="22" hidden="1">{#N/A,#N/A,FALSE,"CCTV"}</definedName>
    <definedName name="ELLEN19" hidden="1">{#N/A,#N/A,FALSE,"CCTV"}</definedName>
    <definedName name="ELLEN2" localSheetId="22" hidden="1">{#N/A,#N/A,FALSE,"CCTV"}</definedName>
    <definedName name="ELLEN2" hidden="1">{#N/A,#N/A,FALSE,"CCTV"}</definedName>
    <definedName name="ELLEN3" localSheetId="22" hidden="1">{#N/A,#N/A,FALSE,"CCTV"}</definedName>
    <definedName name="ELLEN3" hidden="1">{#N/A,#N/A,FALSE,"CCTV"}</definedName>
    <definedName name="ELLEN4" localSheetId="22" hidden="1">{#N/A,#N/A,FALSE,"CCTV"}</definedName>
    <definedName name="ELLEN4" hidden="1">{#N/A,#N/A,FALSE,"CCTV"}</definedName>
    <definedName name="ELLEN5" localSheetId="22" hidden="1">{#N/A,#N/A,FALSE,"CCTV"}</definedName>
    <definedName name="ELLEN5" hidden="1">{#N/A,#N/A,FALSE,"CCTV"}</definedName>
    <definedName name="ELLEN6" localSheetId="22" hidden="1">{#N/A,#N/A,FALSE,"CCTV"}</definedName>
    <definedName name="ELLEN6" hidden="1">{#N/A,#N/A,FALSE,"CCTV"}</definedName>
    <definedName name="ELLEN7" localSheetId="22" hidden="1">{#N/A,#N/A,FALSE,"CCTV"}</definedName>
    <definedName name="ELLEN7" hidden="1">{#N/A,#N/A,FALSE,"CCTV"}</definedName>
    <definedName name="ELLEN8" localSheetId="22" hidden="1">{#N/A,#N/A,FALSE,"CCTV"}</definedName>
    <definedName name="ELLEN8" hidden="1">{#N/A,#N/A,FALSE,"CCTV"}</definedName>
    <definedName name="ELLEN9" localSheetId="22" hidden="1">{#N/A,#N/A,FALSE,"CCTV"}</definedName>
    <definedName name="ELLEN9" hidden="1">{#N/A,#N/A,FALSE,"CCTV"}</definedName>
    <definedName name="ELT">#REF!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D_COS_FC">#REF!</definedName>
    <definedName name="END_COS_SUP">#REF!</definedName>
    <definedName name="END_EX_COSS">#REF!</definedName>
    <definedName name="END_EX_PAYFC">#REF!</definedName>
    <definedName name="END_EX_PAYLC">#REF!</definedName>
    <definedName name="END_EX_PAYS">#REF!</definedName>
    <definedName name="END_PAY_FC">#REF!</definedName>
    <definedName name="END_PAY_LC">#REF!</definedName>
    <definedName name="END_PAY_SUP">#REF!</definedName>
    <definedName name="END_PLATES" localSheetId="15">'[71]DATA LISTS'!#REF!</definedName>
    <definedName name="END_PLATES" localSheetId="1">'[71]DATA LISTS'!#REF!</definedName>
    <definedName name="END_PLATES" localSheetId="2">'[71]DATA LISTS'!#REF!</definedName>
    <definedName name="END_PLATES" localSheetId="4">'[71]DATA LISTS'!#REF!</definedName>
    <definedName name="END_PLATES" localSheetId="23">'[71]DATA LISTS'!#REF!</definedName>
    <definedName name="END_PLATES" localSheetId="14">'[71]DATA LISTS'!#REF!</definedName>
    <definedName name="END_PLATES" localSheetId="9">'[71]DATA LISTS'!#REF!</definedName>
    <definedName name="END_PLATES" localSheetId="8">'[71]DATA LISTS'!#REF!</definedName>
    <definedName name="END_PLATES" localSheetId="3">'[71]DATA LISTS'!#REF!</definedName>
    <definedName name="END_PLATES" localSheetId="11">'[71]DATA LISTS'!#REF!</definedName>
    <definedName name="END_PLATES" localSheetId="6">'[71]DATA LISTS'!#REF!</definedName>
    <definedName name="END_PLATES" localSheetId="7">'[71]DATA LISTS'!#REF!</definedName>
    <definedName name="END_PLATES" localSheetId="5">'[71]DATA LISTS'!#REF!</definedName>
    <definedName name="END_PLATES" localSheetId="10">'[71]DATA LISTS'!#REF!</definedName>
    <definedName name="END_PLATES" localSheetId="13">'[71]DATA LISTS'!#REF!</definedName>
    <definedName name="END_PLATES" localSheetId="12">'[71]DATA LISTS'!#REF!</definedName>
    <definedName name="END_PLATES">#REF!</definedName>
    <definedName name="Eng_costs_FC">#REF!</definedName>
    <definedName name="Eng_costs_LC">#REF!</definedName>
    <definedName name="ENG_Manag_Transport">#REF!</definedName>
    <definedName name="ENS235JR">#REF!</definedName>
    <definedName name="Env_ASMETableName">#REF!</definedName>
    <definedName name="Env_MaterialNames">#REF!:INDEX(#REF!,SUMPRODUCT(--(#REF!&lt;&gt;"")))</definedName>
    <definedName name="EOL">#REF!</definedName>
    <definedName name="EPA">#REF!</definedName>
    <definedName name="EPrice" localSheetId="15">'[51]Labor Sum'!$C$32</definedName>
    <definedName name="EPrice" localSheetId="1">'[51]Labor Sum'!$C$32</definedName>
    <definedName name="EPrice" localSheetId="2">'[51]Labor Sum'!$C$32</definedName>
    <definedName name="EPrice" localSheetId="4">'[51]Labor Sum'!$C$32</definedName>
    <definedName name="EPrice" localSheetId="23">'[51]Labor Sum'!$C$32</definedName>
    <definedName name="EPrice" localSheetId="14">'[51]Labor Sum'!$C$32</definedName>
    <definedName name="EPrice" localSheetId="9">'[51]Labor Sum'!$C$32</definedName>
    <definedName name="EPrice" localSheetId="8">'[51]Labor Sum'!$C$32</definedName>
    <definedName name="EPrice" localSheetId="3">'[51]Labor Sum'!$C$32</definedName>
    <definedName name="EPrice" localSheetId="11">'[51]Labor Sum'!$C$32</definedName>
    <definedName name="EPrice" localSheetId="6">'[51]Labor Sum'!$C$32</definedName>
    <definedName name="EPrice" localSheetId="7">'[51]Labor Sum'!$C$32</definedName>
    <definedName name="EPrice" localSheetId="5">'[51]Labor Sum'!$C$32</definedName>
    <definedName name="EPrice" localSheetId="10">'[51]Labor Sum'!$C$32</definedName>
    <definedName name="EPrice" localSheetId="13">'[51]Labor Sum'!$C$32</definedName>
    <definedName name="EPrice" localSheetId="12">'[51]Labor Sum'!$C$32</definedName>
    <definedName name="EPrice">#REF!</definedName>
    <definedName name="EQPT">'[46]S N'!$B$5:$I$23</definedName>
    <definedName name="equipment" localSheetId="22" hidden="1">{#N/A,#N/A,FALSE,"CCTV"}</definedName>
    <definedName name="equipment" hidden="1">{#N/A,#N/A,FALSE,"CCTV"}</definedName>
    <definedName name="equptdist" localSheetId="2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equptdist"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ER" localSheetId="22" hidden="1">{#N/A,#N/A,FALSE,"CCTV"}</definedName>
    <definedName name="ER" localSheetId="15" hidden="1">{#N/A,#N/A,FALSE,"CCTV"}</definedName>
    <definedName name="ER" localSheetId="1" hidden="1">{#N/A,#N/A,FALSE,"CCTV"}</definedName>
    <definedName name="ER" localSheetId="2" hidden="1">{#N/A,#N/A,FALSE,"CCTV"}</definedName>
    <definedName name="ER" localSheetId="4" hidden="1">{#N/A,#N/A,FALSE,"CCTV"}</definedName>
    <definedName name="ER" localSheetId="23" hidden="1">{#N/A,#N/A,FALSE,"CCTV"}</definedName>
    <definedName name="ER" localSheetId="14" hidden="1">{#N/A,#N/A,FALSE,"CCTV"}</definedName>
    <definedName name="ER" localSheetId="9" hidden="1">{#N/A,#N/A,FALSE,"CCTV"}</definedName>
    <definedName name="ER" localSheetId="8" hidden="1">{#N/A,#N/A,FALSE,"CCTV"}</definedName>
    <definedName name="ER" localSheetId="3" hidden="1">{#N/A,#N/A,FALSE,"CCTV"}</definedName>
    <definedName name="ER" localSheetId="11" hidden="1">{#N/A,#N/A,FALSE,"CCTV"}</definedName>
    <definedName name="ER" localSheetId="6" hidden="1">{#N/A,#N/A,FALSE,"CCTV"}</definedName>
    <definedName name="ER" localSheetId="7" hidden="1">{#N/A,#N/A,FALSE,"CCTV"}</definedName>
    <definedName name="ER" localSheetId="5" hidden="1">{#N/A,#N/A,FALSE,"CCTV"}</definedName>
    <definedName name="ER" localSheetId="10" hidden="1">{#N/A,#N/A,FALSE,"CCTV"}</definedName>
    <definedName name="ER" localSheetId="13" hidden="1">{#N/A,#N/A,FALSE,"CCTV"}</definedName>
    <definedName name="ER" localSheetId="12" hidden="1">{#N/A,#N/A,FALSE,"CCTV"}</definedName>
    <definedName name="ER" hidden="1">{#N/A,#N/A,FALSE,"CCTV"}</definedName>
    <definedName name="ERD" localSheetId="22" hidden="1">{#N/A,#N/A,TRUE,"Basic";#N/A,#N/A,TRUE,"EXT-TABLE";#N/A,#N/A,TRUE,"STEEL";#N/A,#N/A,TRUE,"INT-Table";#N/A,#N/A,TRUE,"STEEL";#N/A,#N/A,TRUE,"Door"}</definedName>
    <definedName name="ERD" hidden="1">{#N/A,#N/A,TRUE,"Basic";#N/A,#N/A,TRUE,"EXT-TABLE";#N/A,#N/A,TRUE,"STEEL";#N/A,#N/A,TRUE,"INT-Table";#N/A,#N/A,TRUE,"STEEL";#N/A,#N/A,TRUE,"Door"}</definedName>
    <definedName name="Erect_FC">#REF!</definedName>
    <definedName name="Erect_LC">#REF!</definedName>
    <definedName name="erect_ttl">#REF!</definedName>
    <definedName name="ErrName014017641">#REF!</definedName>
    <definedName name="ErrName162821590" localSheetId="15" hidden="1">[39]Cash2!$K$16:$K$36</definedName>
    <definedName name="ErrName162821590" localSheetId="1" hidden="1">[72]Cash2!$K$16:$K$36</definedName>
    <definedName name="ErrName162821590" localSheetId="2" hidden="1">[72]Cash2!$K$16:$K$36</definedName>
    <definedName name="ErrName162821590" localSheetId="4" hidden="1">[72]Cash2!$K$16:$K$36</definedName>
    <definedName name="ErrName162821590" localSheetId="23" hidden="1">[72]Cash2!$K$16:$K$36</definedName>
    <definedName name="ErrName162821590" localSheetId="14" hidden="1">[72]Cash2!$K$16:$K$36</definedName>
    <definedName name="ErrName162821590" localSheetId="9" hidden="1">[72]Cash2!$K$16:$K$36</definedName>
    <definedName name="ErrName162821590" localSheetId="8" hidden="1">[72]Cash2!$K$16:$K$36</definedName>
    <definedName name="ErrName162821590" localSheetId="3" hidden="1">[72]Cash2!$K$16:$K$36</definedName>
    <definedName name="ErrName162821590" localSheetId="11" hidden="1">[72]Cash2!$K$16:$K$36</definedName>
    <definedName name="ErrName162821590" localSheetId="6" hidden="1">[72]Cash2!$K$16:$K$36</definedName>
    <definedName name="ErrName162821590" localSheetId="7" hidden="1">[72]Cash2!$K$16:$K$36</definedName>
    <definedName name="ErrName162821590" localSheetId="5" hidden="1">[72]Cash2!$K$16:$K$36</definedName>
    <definedName name="ErrName162821590" localSheetId="10" hidden="1">[72]Cash2!$K$16:$K$36</definedName>
    <definedName name="ErrName162821590" localSheetId="13" hidden="1">[72]Cash2!$K$16:$K$36</definedName>
    <definedName name="ErrName162821590" localSheetId="12" hidden="1">[72]Cash2!$K$16:$K$36</definedName>
    <definedName name="ErrName162821590" hidden="1">#REF!</definedName>
    <definedName name="ErrName301948010" localSheetId="22" hidden="1">{0,0,0,0;0,0,0,0;0,0,0,0;0,0,0,0;0,0,0,0;0,0,0,0}</definedName>
    <definedName name="ErrName301948010" hidden="1">{0,0,0,0;0,0,0,0;0,0,0,0;0,0,0,0;0,0,0,0;0,0,0,0}</definedName>
    <definedName name="ErrName301948010_1" localSheetId="22" hidden="1">{0,0,0,0;0,0,0,0;0,0,0,0;0,0,0,0;0,0,0,0;0,0,0,0}</definedName>
    <definedName name="ErrName301948010_1" hidden="1">{0,0,0,0;0,0,0,0;0,0,0,0;0,0,0,0;0,0,0,0;0,0,0,0}</definedName>
    <definedName name="ErrName301948010_1_1" localSheetId="22" hidden="1">{0,0,0,0;0,0,0,0;0,0,0,0;0,0,0,0;0,0,0,0;0,0,0,0}</definedName>
    <definedName name="ErrName301948010_1_1" hidden="1">{0,0,0,0;0,0,0,0;0,0,0,0;0,0,0,0;0,0,0,0;0,0,0,0}</definedName>
    <definedName name="ErrName301948010_1_2" localSheetId="22" hidden="1">{0,0,0,0;0,0,0,0;0,0,0,0;0,0,0,0;0,0,0,0;0,0,0,0}</definedName>
    <definedName name="ErrName301948010_1_2" hidden="1">{0,0,0,0;0,0,0,0;0,0,0,0;0,0,0,0;0,0,0,0;0,0,0,0}</definedName>
    <definedName name="ErrName301948010_2" localSheetId="22" hidden="1">{0,0,0,0;0,0,0,0;0,0,0,0;0,0,0,0;0,0,0,0;0,0,0,0}</definedName>
    <definedName name="ErrName301948010_2" hidden="1">{0,0,0,0;0,0,0,0;0,0,0,0;0,0,0,0;0,0,0,0;0,0,0,0}</definedName>
    <definedName name="ErrName301948010_2_1" localSheetId="22" hidden="1">{0,0,0,0;0,0,0,0;0,0,0,0;0,0,0,0;0,0,0,0;0,0,0,0}</definedName>
    <definedName name="ErrName301948010_2_1" hidden="1">{0,0,0,0;0,0,0,0;0,0,0,0;0,0,0,0;0,0,0,0;0,0,0,0}</definedName>
    <definedName name="ErrName301948010_2_2" localSheetId="22" hidden="1">{0,0,0,0;0,0,0,0;0,0,0,0;0,0,0,0;0,0,0,0;0,0,0,0}</definedName>
    <definedName name="ErrName301948010_2_2" hidden="1">{0,0,0,0;0,0,0,0;0,0,0,0;0,0,0,0;0,0,0,0;0,0,0,0}</definedName>
    <definedName name="ErrName301948010_3" localSheetId="22" hidden="1">{0,0,0,0;0,0,0,0;0,0,0,0;0,0,0,0;0,0,0,0;0,0,0,0}</definedName>
    <definedName name="ErrName301948010_3" hidden="1">{0,0,0,0;0,0,0,0;0,0,0,0;0,0,0,0;0,0,0,0;0,0,0,0}</definedName>
    <definedName name="ErrName301948010_3_1" localSheetId="22" hidden="1">{0,0,0,0;0,0,0,0;0,0,0,0;0,0,0,0;0,0,0,0;0,0,0,0}</definedName>
    <definedName name="ErrName301948010_3_1" hidden="1">{0,0,0,0;0,0,0,0;0,0,0,0;0,0,0,0;0,0,0,0;0,0,0,0}</definedName>
    <definedName name="ErrName301948010_3_2" localSheetId="22" hidden="1">{0,0,0,0;0,0,0,0;0,0,0,0;0,0,0,0;0,0,0,0;0,0,0,0}</definedName>
    <definedName name="ErrName301948010_3_2" hidden="1">{0,0,0,0;0,0,0,0;0,0,0,0;0,0,0,0;0,0,0,0;0,0,0,0}</definedName>
    <definedName name="ErrName301948010_4" localSheetId="22" hidden="1">{0,0,0,0;0,0,0,0;0,0,0,0;0,0,0,0;0,0,0,0;0,0,0,0}</definedName>
    <definedName name="ErrName301948010_4" hidden="1">{0,0,0,0;0,0,0,0;0,0,0,0;0,0,0,0;0,0,0,0;0,0,0,0}</definedName>
    <definedName name="ErrName301948010_4_1" localSheetId="22" hidden="1">{0,0,0,0;0,0,0,0;0,0,0,0;0,0,0,0;0,0,0,0;0,0,0,0}</definedName>
    <definedName name="ErrName301948010_4_1" hidden="1">{0,0,0,0;0,0,0,0;0,0,0,0;0,0,0,0;0,0,0,0;0,0,0,0}</definedName>
    <definedName name="ErrName301948010_4_2" localSheetId="22" hidden="1">{0,0,0,0;0,0,0,0;0,0,0,0;0,0,0,0;0,0,0,0;0,0,0,0}</definedName>
    <definedName name="ErrName301948010_4_2" hidden="1">{0,0,0,0;0,0,0,0;0,0,0,0;0,0,0,0;0,0,0,0;0,0,0,0}</definedName>
    <definedName name="ErrName301948010_5" localSheetId="22" hidden="1">{0,0,0,0;0,0,0,0;0,0,0,0;0,0,0,0;0,0,0,0;0,0,0,0}</definedName>
    <definedName name="ErrName301948010_5" hidden="1">{0,0,0,0;0,0,0,0;0,0,0,0;0,0,0,0;0,0,0,0;0,0,0,0}</definedName>
    <definedName name="ErrName301948010_5_1" localSheetId="22" hidden="1">{0,0,0,0;0,0,0,0;0,0,0,0;0,0,0,0;0,0,0,0;0,0,0,0}</definedName>
    <definedName name="ErrName301948010_5_1" hidden="1">{0,0,0,0;0,0,0,0;0,0,0,0;0,0,0,0;0,0,0,0;0,0,0,0}</definedName>
    <definedName name="ErrName301948010_5_2" localSheetId="22" hidden="1">{0,0,0,0;0,0,0,0;0,0,0,0;0,0,0,0;0,0,0,0;0,0,0,0}</definedName>
    <definedName name="ErrName301948010_5_2" hidden="1">{0,0,0,0;0,0,0,0;0,0,0,0;0,0,0,0;0,0,0,0;0,0,0,0}</definedName>
    <definedName name="ErrName410073220">#REF!</definedName>
    <definedName name="ErrName646587132">"SQRT"</definedName>
    <definedName name="ErrName760723590">#REF!</definedName>
    <definedName name="error_summary">#REF!</definedName>
    <definedName name="ERS">#REF!</definedName>
    <definedName name="ert" localSheetId="22" hidden="1">{"'장비'!$A$3:$M$12"}</definedName>
    <definedName name="ert" hidden="1">{"'장비'!$A$3:$M$12"}</definedName>
    <definedName name="ertert" localSheetId="22" hidden="1">{#N/A,#N/A,FALSE,"Chi tiÆt"}</definedName>
    <definedName name="ertert" hidden="1">{#N/A,#N/A,FALSE,"Chi tiÆt"}</definedName>
    <definedName name="ERTRE" localSheetId="22" hidden="1">{#N/A,#N/A,TRUE,"Mhr_Sum"}</definedName>
    <definedName name="ERTRE" hidden="1">{#N/A,#N/A,TRUE,"Mhr_Sum"}</definedName>
    <definedName name="ertre3" localSheetId="22" hidden="1">{#N/A,#N/A,TRUE,"Mhr_Sum"}</definedName>
    <definedName name="ertre3" hidden="1">{#N/A,#N/A,TRUE,"Mhr_Sum"}</definedName>
    <definedName name="erty" localSheetId="22" hidden="1">{"'장비'!$A$3:$M$12"}</definedName>
    <definedName name="erty" hidden="1">{"'장비'!$A$3:$M$12"}</definedName>
    <definedName name="es" localSheetId="22" hidden="1">{"'Sheet1'!$L$16"}</definedName>
    <definedName name="es" hidden="1">{"'Sheet1'!$L$16"}</definedName>
    <definedName name="ESDV">[58]costing_ESDV!$B$7:$O$62</definedName>
    <definedName name="estrazione" localSheetId="15">'[73]ESTRAZIONE TUBI'!$C$6:$K$136,'[73]ESTRAZIONE TUBI'!$L$6:$T$89</definedName>
    <definedName name="estrazione" localSheetId="1">'[73]ESTRAZIONE TUBI'!$C$6:$K$136,'[73]ESTRAZIONE TUBI'!$L$6:$T$89</definedName>
    <definedName name="estrazione" localSheetId="2">'[73]ESTRAZIONE TUBI'!$C$6:$K$136,'[73]ESTRAZIONE TUBI'!$L$6:$T$89</definedName>
    <definedName name="estrazione" localSheetId="4">'[73]ESTRAZIONE TUBI'!$C$6:$K$136,'[73]ESTRAZIONE TUBI'!$L$6:$T$89</definedName>
    <definedName name="estrazione" localSheetId="23">'[73]ESTRAZIONE TUBI'!$C$6:$K$136,'[73]ESTRAZIONE TUBI'!$L$6:$T$89</definedName>
    <definedName name="estrazione" localSheetId="14">'[73]ESTRAZIONE TUBI'!$C$6:$K$136,'[73]ESTRAZIONE TUBI'!$L$6:$T$89</definedName>
    <definedName name="estrazione" localSheetId="9">'[73]ESTRAZIONE TUBI'!$C$6:$K$136,'[73]ESTRAZIONE TUBI'!$L$6:$T$89</definedName>
    <definedName name="estrazione" localSheetId="8">'[73]ESTRAZIONE TUBI'!$C$6:$K$136,'[73]ESTRAZIONE TUBI'!$L$6:$T$89</definedName>
    <definedName name="estrazione" localSheetId="3">'[73]ESTRAZIONE TUBI'!$C$6:$K$136,'[73]ESTRAZIONE TUBI'!$L$6:$T$89</definedName>
    <definedName name="estrazione" localSheetId="11">'[73]ESTRAZIONE TUBI'!$C$6:$K$136,'[73]ESTRAZIONE TUBI'!$L$6:$T$89</definedName>
    <definedName name="estrazione" localSheetId="6">'[73]ESTRAZIONE TUBI'!$C$6:$K$136,'[73]ESTRAZIONE TUBI'!$L$6:$T$89</definedName>
    <definedName name="estrazione" localSheetId="7">'[73]ESTRAZIONE TUBI'!$C$6:$K$136,'[73]ESTRAZIONE TUBI'!$L$6:$T$89</definedName>
    <definedName name="estrazione" localSheetId="5">'[73]ESTRAZIONE TUBI'!$C$6:$K$136,'[73]ESTRAZIONE TUBI'!$L$6:$T$89</definedName>
    <definedName name="estrazione" localSheetId="10">'[73]ESTRAZIONE TUBI'!$C$6:$K$136,'[73]ESTRAZIONE TUBI'!$L$6:$T$89</definedName>
    <definedName name="estrazione" localSheetId="13">'[73]ESTRAZIONE TUBI'!$C$6:$K$136,'[73]ESTRAZIONE TUBI'!$L$6:$T$89</definedName>
    <definedName name="estrazione" localSheetId="12">'[73]ESTRAZIONE TUBI'!$C$6:$K$136,'[73]ESTRAZIONE TUBI'!$L$6:$T$89</definedName>
    <definedName name="estrazione">#REF!,#REF!</definedName>
    <definedName name="et" localSheetId="22" hidden="1">{"'Sheet1'!$L$16"}</definedName>
    <definedName name="ET" localSheetId="15" hidden="1">{#N/A,#N/A,FALSE,"CCTV"}</definedName>
    <definedName name="ET" localSheetId="1" hidden="1">{#N/A,#N/A,FALSE,"CCTV"}</definedName>
    <definedName name="ET" localSheetId="2" hidden="1">{#N/A,#N/A,FALSE,"CCTV"}</definedName>
    <definedName name="ET" localSheetId="4" hidden="1">{#N/A,#N/A,FALSE,"CCTV"}</definedName>
    <definedName name="ET" localSheetId="23" hidden="1">{#N/A,#N/A,FALSE,"CCTV"}</definedName>
    <definedName name="ET" localSheetId="14" hidden="1">{#N/A,#N/A,FALSE,"CCTV"}</definedName>
    <definedName name="ET" localSheetId="9" hidden="1">{#N/A,#N/A,FALSE,"CCTV"}</definedName>
    <definedName name="ET" localSheetId="8" hidden="1">{#N/A,#N/A,FALSE,"CCTV"}</definedName>
    <definedName name="ET" localSheetId="3" hidden="1">{#N/A,#N/A,FALSE,"CCTV"}</definedName>
    <definedName name="ET" localSheetId="11" hidden="1">{#N/A,#N/A,FALSE,"CCTV"}</definedName>
    <definedName name="ET" localSheetId="6" hidden="1">{#N/A,#N/A,FALSE,"CCTV"}</definedName>
    <definedName name="ET" localSheetId="7" hidden="1">{#N/A,#N/A,FALSE,"CCTV"}</definedName>
    <definedName name="ET" localSheetId="5" hidden="1">{#N/A,#N/A,FALSE,"CCTV"}</definedName>
    <definedName name="ET" localSheetId="10" hidden="1">{#N/A,#N/A,FALSE,"CCTV"}</definedName>
    <definedName name="ET" localSheetId="13" hidden="1">{#N/A,#N/A,FALSE,"CCTV"}</definedName>
    <definedName name="ET" localSheetId="12" hidden="1">{#N/A,#N/A,FALSE,"CCTV"}</definedName>
    <definedName name="et" hidden="1">{"'Sheet1'!$L$16"}</definedName>
    <definedName name="etr" localSheetId="22" hidden="1">{#N/A,#N/A,FALSE,"JACKETS (1100 t) (1)"}</definedName>
    <definedName name="etr" hidden="1">{#N/A,#N/A,FALSE,"JACKETS (1100 t) (1)"}</definedName>
    <definedName name="EUP">[74]적용환율!$B$6</definedName>
    <definedName name="evase_floor_angle">#REF!</definedName>
    <definedName name="evase_floor_ship_data">#REF!</definedName>
    <definedName name="evase_front_ship_data">#REF!</definedName>
    <definedName name="evase_model">#REF!</definedName>
    <definedName name="evase_roof_ship_data">#REF!</definedName>
    <definedName name="evase_wall_angle">#REF!</definedName>
    <definedName name="evase_wall_ship_data">#REF!</definedName>
    <definedName name="EWQEQ"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WE" localSheetId="22" hidden="1">{"'장비'!$A$3:$M$12"}</definedName>
    <definedName name="EWRWE" hidden="1">{"'장비'!$A$3:$M$12"}</definedName>
    <definedName name="ewrweq" localSheetId="22" hidden="1">{"'장비'!$A$3:$M$12"}</definedName>
    <definedName name="ewrweq" hidden="1">{"'장비'!$A$3:$M$12"}</definedName>
    <definedName name="EX" localSheetId="22" hidden="1">{#N/A,#N/A,FALSE,"CCTV"}</definedName>
    <definedName name="EX" localSheetId="15" hidden="1">{#N/A,#N/A,FALSE,"CCTV"}</definedName>
    <definedName name="EX" localSheetId="1" hidden="1">{#N/A,#N/A,FALSE,"CCTV"}</definedName>
    <definedName name="EX" localSheetId="2" hidden="1">{#N/A,#N/A,FALSE,"CCTV"}</definedName>
    <definedName name="EX" localSheetId="4" hidden="1">{#N/A,#N/A,FALSE,"CCTV"}</definedName>
    <definedName name="EX" localSheetId="23" hidden="1">{#N/A,#N/A,FALSE,"CCTV"}</definedName>
    <definedName name="EX" localSheetId="14" hidden="1">{#N/A,#N/A,FALSE,"CCTV"}</definedName>
    <definedName name="EX" localSheetId="9" hidden="1">{#N/A,#N/A,FALSE,"CCTV"}</definedName>
    <definedName name="EX" localSheetId="8" hidden="1">{#N/A,#N/A,FALSE,"CCTV"}</definedName>
    <definedName name="EX" localSheetId="3" hidden="1">{#N/A,#N/A,FALSE,"CCTV"}</definedName>
    <definedName name="EX" localSheetId="11" hidden="1">{#N/A,#N/A,FALSE,"CCTV"}</definedName>
    <definedName name="EX" localSheetId="6" hidden="1">{#N/A,#N/A,FALSE,"CCTV"}</definedName>
    <definedName name="EX" localSheetId="7" hidden="1">{#N/A,#N/A,FALSE,"CCTV"}</definedName>
    <definedName name="EX" localSheetId="5" hidden="1">{#N/A,#N/A,FALSE,"CCTV"}</definedName>
    <definedName name="EX" localSheetId="10" hidden="1">{#N/A,#N/A,FALSE,"CCTV"}</definedName>
    <definedName name="EX" localSheetId="13" hidden="1">{#N/A,#N/A,FALSE,"CCTV"}</definedName>
    <definedName name="EX" localSheetId="12" hidden="1">{#N/A,#N/A,FALSE,"CCTV"}</definedName>
    <definedName name="EX" hidden="1">{#N/A,#N/A,FALSE,"CCTV"}</definedName>
    <definedName name="EX_COSFC">#REF!</definedName>
    <definedName name="EX_COSLC">#REF!</definedName>
    <definedName name="EX_COSS">#REF!</definedName>
    <definedName name="EX_PAYFC">#REF!</definedName>
    <definedName name="EX_PAYLC">#REF!</definedName>
    <definedName name="EX_PAYS">#REF!</definedName>
    <definedName name="EXDF">#REF!</definedName>
    <definedName name="EXMC">#REF!</definedName>
    <definedName name="EXMOB">#REF!</definedName>
    <definedName name="EXP_COS">#REF!</definedName>
    <definedName name="EXP_PAY">#REF!</definedName>
    <definedName name="EXPAFC">#REF!</definedName>
    <definedName name="EXPALC">#REF!</definedName>
    <definedName name="EXPOS">#REF!</definedName>
    <definedName name="EXTIM2">#REF!</definedName>
    <definedName name="EXTIM3">#REF!</definedName>
    <definedName name="EXTIM4">#REF!</definedName>
    <definedName name="_xlnm.Extract" localSheetId="15">'[71]ESTADIST(PTS.)'!$B$4:$B$13</definedName>
    <definedName name="_xlnm.Extract" localSheetId="1">#REF!</definedName>
    <definedName name="_xlnm.Extract" localSheetId="2">#REF!</definedName>
    <definedName name="_xlnm.Extract" localSheetId="4">#REF!</definedName>
    <definedName name="_xlnm.Extract" localSheetId="23">#REF!</definedName>
    <definedName name="_xlnm.Extract" localSheetId="14">#REF!</definedName>
    <definedName name="_xlnm.Extract" localSheetId="9">#REF!</definedName>
    <definedName name="_xlnm.Extract" localSheetId="8">#REF!</definedName>
    <definedName name="_xlnm.Extract" localSheetId="3">#REF!</definedName>
    <definedName name="_xlnm.Extract" localSheetId="11">#REF!</definedName>
    <definedName name="_xlnm.Extract" localSheetId="6">#REF!</definedName>
    <definedName name="_xlnm.Extract" localSheetId="7">#REF!</definedName>
    <definedName name="_xlnm.Extract" localSheetId="5">#REF!</definedName>
    <definedName name="_xlnm.Extract" localSheetId="10">#REF!</definedName>
    <definedName name="_xlnm.Extract" localSheetId="13">#REF!</definedName>
    <definedName name="_xlnm.Extract" localSheetId="12">#REF!</definedName>
    <definedName name="_xlnm.Extract">#REF!</definedName>
    <definedName name="Extract_MI">#REF!</definedName>
    <definedName name="EXWT">#REF!</definedName>
    <definedName name="eyteyt" localSheetId="22" hidden="1">{#N/A,#N/A,FALSE,"CCTV"}</definedName>
    <definedName name="eyteyt" localSheetId="15" hidden="1">{#N/A,#N/A,FALSE,"CCTV"}</definedName>
    <definedName name="eyteyt" localSheetId="1" hidden="1">{#N/A,#N/A,FALSE,"CCTV"}</definedName>
    <definedName name="eyteyt" localSheetId="2" hidden="1">{#N/A,#N/A,FALSE,"CCTV"}</definedName>
    <definedName name="eyteyt" localSheetId="4" hidden="1">{#N/A,#N/A,FALSE,"CCTV"}</definedName>
    <definedName name="eyteyt" localSheetId="23" hidden="1">{#N/A,#N/A,FALSE,"CCTV"}</definedName>
    <definedName name="eyteyt" localSheetId="14" hidden="1">{#N/A,#N/A,FALSE,"CCTV"}</definedName>
    <definedName name="eyteyt" localSheetId="9" hidden="1">{#N/A,#N/A,FALSE,"CCTV"}</definedName>
    <definedName name="eyteyt" localSheetId="8" hidden="1">{#N/A,#N/A,FALSE,"CCTV"}</definedName>
    <definedName name="eyteyt" localSheetId="3" hidden="1">{#N/A,#N/A,FALSE,"CCTV"}</definedName>
    <definedName name="eyteyt" localSheetId="11" hidden="1">{#N/A,#N/A,FALSE,"CCTV"}</definedName>
    <definedName name="eyteyt" localSheetId="6" hidden="1">{#N/A,#N/A,FALSE,"CCTV"}</definedName>
    <definedName name="eyteyt" localSheetId="7" hidden="1">{#N/A,#N/A,FALSE,"CCTV"}</definedName>
    <definedName name="eyteyt" localSheetId="5" hidden="1">{#N/A,#N/A,FALSE,"CCTV"}</definedName>
    <definedName name="eyteyt" localSheetId="10" hidden="1">{#N/A,#N/A,FALSE,"CCTV"}</definedName>
    <definedName name="eyteyt" localSheetId="13" hidden="1">{#N/A,#N/A,FALSE,"CCTV"}</definedName>
    <definedName name="eyteyt" localSheetId="12" hidden="1">{#N/A,#N/A,FALSE,"CCTV"}</definedName>
    <definedName name="eyteyt" hidden="1">{#N/A,#N/A,FALSE,"CCTV"}</definedName>
    <definedName name="F" hidden="1">#REF!</definedName>
    <definedName name="fáaafafaf" localSheetId="22" hidden="1">{"'Sheet1'!$L$16"}</definedName>
    <definedName name="fáaafafaf" localSheetId="15" hidden="1">{"'Sheet1'!$L$16"}</definedName>
    <definedName name="fáaafafaf" localSheetId="1" hidden="1">{"'Sheet1'!$L$16"}</definedName>
    <definedName name="fáaafafaf" localSheetId="2" hidden="1">{"'Sheet1'!$L$16"}</definedName>
    <definedName name="fáaafafaf" localSheetId="16" hidden="1">{"'Sheet1'!$L$16"}</definedName>
    <definedName name="fáaafafaf" localSheetId="4" hidden="1">{"'Sheet1'!$L$16"}</definedName>
    <definedName name="fáaafafaf" localSheetId="23" hidden="1">{"'Sheet1'!$L$16"}</definedName>
    <definedName name="fáaafafaf" localSheetId="14" hidden="1">{"'Sheet1'!$L$16"}</definedName>
    <definedName name="fáaafafaf" localSheetId="9" hidden="1">{"'Sheet1'!$L$16"}</definedName>
    <definedName name="fáaafafaf" localSheetId="8" hidden="1">{"'Sheet1'!$L$16"}</definedName>
    <definedName name="fáaafafaf" localSheetId="3" hidden="1">{"'Sheet1'!$L$16"}</definedName>
    <definedName name="fáaafafaf" localSheetId="11" hidden="1">{"'Sheet1'!$L$16"}</definedName>
    <definedName name="fáaafafaf" localSheetId="6" hidden="1">{"'Sheet1'!$L$16"}</definedName>
    <definedName name="fáaafafaf" localSheetId="7" hidden="1">{"'Sheet1'!$L$16"}</definedName>
    <definedName name="fáaafafaf" localSheetId="5" hidden="1">{"'Sheet1'!$L$16"}</definedName>
    <definedName name="fáaafafaf" localSheetId="17" hidden="1">{"'Sheet1'!$L$16"}</definedName>
    <definedName name="fáaafafaf" localSheetId="10" hidden="1">{"'Sheet1'!$L$16"}</definedName>
    <definedName name="fáaafafaf" localSheetId="13" hidden="1">{"'Sheet1'!$L$16"}</definedName>
    <definedName name="fáaafafaf" localSheetId="12" hidden="1">{"'Sheet1'!$L$16"}</definedName>
    <definedName name="fáaafafaf" hidden="1">{"'Sheet1'!$L$16"}</definedName>
    <definedName name="FAC">#REF!</definedName>
    <definedName name="fac_value">#REF!</definedName>
    <definedName name="FACFC">#REF!</definedName>
    <definedName name="FACLC">#REF!</definedName>
    <definedName name="FACS">#REF!</definedName>
    <definedName name="FACTOR">#REF!</definedName>
    <definedName name="FACTORY" localSheetId="22" hidden="1">{#N/A,#N/A,TRUE,"SUM";#N/A,#N/A,TRUE,"EE";#N/A,#N/A,TRUE,"AC";#N/A,#N/A,TRUE,"SN"}</definedName>
    <definedName name="FACTORY" hidden="1">{#N/A,#N/A,TRUE,"SUM";#N/A,#N/A,TRUE,"EE";#N/A,#N/A,TRUE,"AC";#N/A,#N/A,TRUE,"SN"}</definedName>
    <definedName name="fall" hidden="1">#REF!</definedName>
    <definedName name="fasfaga" localSheetId="22" hidden="1">{"'Sheet1'!$L$16"}</definedName>
    <definedName name="fasfaga" localSheetId="15" hidden="1">{"'Sheet1'!$L$16"}</definedName>
    <definedName name="fasfaga" localSheetId="1" hidden="1">{"'Sheet1'!$L$16"}</definedName>
    <definedName name="fasfaga" localSheetId="2" hidden="1">{"'Sheet1'!$L$16"}</definedName>
    <definedName name="fasfaga" localSheetId="16" hidden="1">{"'Sheet1'!$L$16"}</definedName>
    <definedName name="fasfaga" localSheetId="4" hidden="1">{"'Sheet1'!$L$16"}</definedName>
    <definedName name="fasfaga" localSheetId="23" hidden="1">{"'Sheet1'!$L$16"}</definedName>
    <definedName name="fasfaga" localSheetId="14" hidden="1">{"'Sheet1'!$L$16"}</definedName>
    <definedName name="fasfaga" localSheetId="9" hidden="1">{"'Sheet1'!$L$16"}</definedName>
    <definedName name="fasfaga" localSheetId="8" hidden="1">{"'Sheet1'!$L$16"}</definedName>
    <definedName name="fasfaga" localSheetId="3" hidden="1">{"'Sheet1'!$L$16"}</definedName>
    <definedName name="fasfaga" localSheetId="11" hidden="1">{"'Sheet1'!$L$16"}</definedName>
    <definedName name="fasfaga" localSheetId="6" hidden="1">{"'Sheet1'!$L$16"}</definedName>
    <definedName name="fasfaga" localSheetId="7" hidden="1">{"'Sheet1'!$L$16"}</definedName>
    <definedName name="fasfaga" localSheetId="5" hidden="1">{"'Sheet1'!$L$16"}</definedName>
    <definedName name="fasfaga" localSheetId="17" hidden="1">{"'Sheet1'!$L$16"}</definedName>
    <definedName name="fasfaga" localSheetId="10" hidden="1">{"'Sheet1'!$L$16"}</definedName>
    <definedName name="fasfaga" localSheetId="13" hidden="1">{"'Sheet1'!$L$16"}</definedName>
    <definedName name="fasfaga" localSheetId="12" hidden="1">{"'Sheet1'!$L$16"}</definedName>
    <definedName name="fasfaga" hidden="1">{"'Sheet1'!$L$16"}</definedName>
    <definedName name="fasfsdfsdfasdfsdfsd" localSheetId="22" hidden="1">{#N/A,#N/A,TRUE,"Basic";#N/A,#N/A,TRUE,"EXT-TABLE";#N/A,#N/A,TRUE,"STEEL";#N/A,#N/A,TRUE,"INT-Table";#N/A,#N/A,TRUE,"STEEL";#N/A,#N/A,TRUE,"Door"}</definedName>
    <definedName name="fasfsdfsdfasdfsdfsd" hidden="1">{#N/A,#N/A,TRUE,"Basic";#N/A,#N/A,TRUE,"EXT-TABLE";#N/A,#N/A,TRUE,"STEEL";#N/A,#N/A,TRUE,"INT-Table";#N/A,#N/A,TRUE,"STEEL";#N/A,#N/A,TRUE,"Door"}</definedName>
    <definedName name="fasfsdfsdfasdfsdfsd_1" localSheetId="22" hidden="1">{#N/A,#N/A,TRUE,"Basic";#N/A,#N/A,TRUE,"EXT-TABLE";#N/A,#N/A,TRUE,"STEEL";#N/A,#N/A,TRUE,"INT-Table";#N/A,#N/A,TRUE,"STEEL";#N/A,#N/A,TRUE,"Door"}</definedName>
    <definedName name="fasfsdfsdfasdfsdfsd_1" hidden="1">{#N/A,#N/A,TRUE,"Basic";#N/A,#N/A,TRUE,"EXT-TABLE";#N/A,#N/A,TRUE,"STEEL";#N/A,#N/A,TRUE,"INT-Table";#N/A,#N/A,TRUE,"STEEL";#N/A,#N/A,TRUE,"Door"}</definedName>
    <definedName name="fasfsdfsdfasdfsdfsd_1_1" localSheetId="22" hidden="1">{#N/A,#N/A,TRUE,"Basic";#N/A,#N/A,TRUE,"EXT-TABLE";#N/A,#N/A,TRUE,"STEEL";#N/A,#N/A,TRUE,"INT-Table";#N/A,#N/A,TRUE,"STEEL";#N/A,#N/A,TRUE,"Door"}</definedName>
    <definedName name="fasfsdfsdfasdfsdfsd_1_1" hidden="1">{#N/A,#N/A,TRUE,"Basic";#N/A,#N/A,TRUE,"EXT-TABLE";#N/A,#N/A,TRUE,"STEEL";#N/A,#N/A,TRUE,"INT-Table";#N/A,#N/A,TRUE,"STEEL";#N/A,#N/A,TRUE,"Door"}</definedName>
    <definedName name="fasfsdfsdfasdfsdfsd_1_2" localSheetId="22" hidden="1">{#N/A,#N/A,TRUE,"Basic";#N/A,#N/A,TRUE,"EXT-TABLE";#N/A,#N/A,TRUE,"STEEL";#N/A,#N/A,TRUE,"INT-Table";#N/A,#N/A,TRUE,"STEEL";#N/A,#N/A,TRUE,"Door"}</definedName>
    <definedName name="fasfsdfsdfasdfsdfsd_1_2" hidden="1">{#N/A,#N/A,TRUE,"Basic";#N/A,#N/A,TRUE,"EXT-TABLE";#N/A,#N/A,TRUE,"STEEL";#N/A,#N/A,TRUE,"INT-Table";#N/A,#N/A,TRUE,"STEEL";#N/A,#N/A,TRUE,"Door"}</definedName>
    <definedName name="fasfsdfsdfasdfsdfsd_2" localSheetId="22" hidden="1">{#N/A,#N/A,TRUE,"Basic";#N/A,#N/A,TRUE,"EXT-TABLE";#N/A,#N/A,TRUE,"STEEL";#N/A,#N/A,TRUE,"INT-Table";#N/A,#N/A,TRUE,"STEEL";#N/A,#N/A,TRUE,"Door"}</definedName>
    <definedName name="fasfsdfsdfasdfsdfsd_2" hidden="1">{#N/A,#N/A,TRUE,"Basic";#N/A,#N/A,TRUE,"EXT-TABLE";#N/A,#N/A,TRUE,"STEEL";#N/A,#N/A,TRUE,"INT-Table";#N/A,#N/A,TRUE,"STEEL";#N/A,#N/A,TRUE,"Door"}</definedName>
    <definedName name="fasfsdfsdfasdfsdfsd_2_1" localSheetId="22" hidden="1">{#N/A,#N/A,TRUE,"Basic";#N/A,#N/A,TRUE,"EXT-TABLE";#N/A,#N/A,TRUE,"STEEL";#N/A,#N/A,TRUE,"INT-Table";#N/A,#N/A,TRUE,"STEEL";#N/A,#N/A,TRUE,"Door"}</definedName>
    <definedName name="fasfsdfsdfasdfsdfsd_2_1" hidden="1">{#N/A,#N/A,TRUE,"Basic";#N/A,#N/A,TRUE,"EXT-TABLE";#N/A,#N/A,TRUE,"STEEL";#N/A,#N/A,TRUE,"INT-Table";#N/A,#N/A,TRUE,"STEEL";#N/A,#N/A,TRUE,"Door"}</definedName>
    <definedName name="fasfsdfsdfasdfsdfsd_2_2" localSheetId="22" hidden="1">{#N/A,#N/A,TRUE,"Basic";#N/A,#N/A,TRUE,"EXT-TABLE";#N/A,#N/A,TRUE,"STEEL";#N/A,#N/A,TRUE,"INT-Table";#N/A,#N/A,TRUE,"STEEL";#N/A,#N/A,TRUE,"Door"}</definedName>
    <definedName name="fasfsdfsdfasdfsdfsd_2_2" hidden="1">{#N/A,#N/A,TRUE,"Basic";#N/A,#N/A,TRUE,"EXT-TABLE";#N/A,#N/A,TRUE,"STEEL";#N/A,#N/A,TRUE,"INT-Table";#N/A,#N/A,TRUE,"STEEL";#N/A,#N/A,TRUE,"Door"}</definedName>
    <definedName name="fasfsdfsdfasdfsdfsd_3" localSheetId="22" hidden="1">{#N/A,#N/A,TRUE,"Basic";#N/A,#N/A,TRUE,"EXT-TABLE";#N/A,#N/A,TRUE,"STEEL";#N/A,#N/A,TRUE,"INT-Table";#N/A,#N/A,TRUE,"STEEL";#N/A,#N/A,TRUE,"Door"}</definedName>
    <definedName name="fasfsdfsdfasdfsdfsd_3" hidden="1">{#N/A,#N/A,TRUE,"Basic";#N/A,#N/A,TRUE,"EXT-TABLE";#N/A,#N/A,TRUE,"STEEL";#N/A,#N/A,TRUE,"INT-Table";#N/A,#N/A,TRUE,"STEEL";#N/A,#N/A,TRUE,"Door"}</definedName>
    <definedName name="fasfsdfsdfasdfsdfsd_3_1" localSheetId="22" hidden="1">{#N/A,#N/A,TRUE,"Basic";#N/A,#N/A,TRUE,"EXT-TABLE";#N/A,#N/A,TRUE,"STEEL";#N/A,#N/A,TRUE,"INT-Table";#N/A,#N/A,TRUE,"STEEL";#N/A,#N/A,TRUE,"Door"}</definedName>
    <definedName name="fasfsdfsdfasdfsdfsd_3_1" hidden="1">{#N/A,#N/A,TRUE,"Basic";#N/A,#N/A,TRUE,"EXT-TABLE";#N/A,#N/A,TRUE,"STEEL";#N/A,#N/A,TRUE,"INT-Table";#N/A,#N/A,TRUE,"STEEL";#N/A,#N/A,TRUE,"Door"}</definedName>
    <definedName name="fasfsdfsdfasdfsdfsd_3_2" localSheetId="22" hidden="1">{#N/A,#N/A,TRUE,"Basic";#N/A,#N/A,TRUE,"EXT-TABLE";#N/A,#N/A,TRUE,"STEEL";#N/A,#N/A,TRUE,"INT-Table";#N/A,#N/A,TRUE,"STEEL";#N/A,#N/A,TRUE,"Door"}</definedName>
    <definedName name="fasfsdfsdfasdfsdfsd_3_2" hidden="1">{#N/A,#N/A,TRUE,"Basic";#N/A,#N/A,TRUE,"EXT-TABLE";#N/A,#N/A,TRUE,"STEEL";#N/A,#N/A,TRUE,"INT-Table";#N/A,#N/A,TRUE,"STEEL";#N/A,#N/A,TRUE,"Door"}</definedName>
    <definedName name="fasfsdfsdfasdfsdfsd_4" localSheetId="22" hidden="1">{#N/A,#N/A,TRUE,"Basic";#N/A,#N/A,TRUE,"EXT-TABLE";#N/A,#N/A,TRUE,"STEEL";#N/A,#N/A,TRUE,"INT-Table";#N/A,#N/A,TRUE,"STEEL";#N/A,#N/A,TRUE,"Door"}</definedName>
    <definedName name="fasfsdfsdfasdfsdfsd_4" hidden="1">{#N/A,#N/A,TRUE,"Basic";#N/A,#N/A,TRUE,"EXT-TABLE";#N/A,#N/A,TRUE,"STEEL";#N/A,#N/A,TRUE,"INT-Table";#N/A,#N/A,TRUE,"STEEL";#N/A,#N/A,TRUE,"Door"}</definedName>
    <definedName name="fasfsdfsdfasdfsdfsd_4_1" localSheetId="22" hidden="1">{#N/A,#N/A,TRUE,"Basic";#N/A,#N/A,TRUE,"EXT-TABLE";#N/A,#N/A,TRUE,"STEEL";#N/A,#N/A,TRUE,"INT-Table";#N/A,#N/A,TRUE,"STEEL";#N/A,#N/A,TRUE,"Door"}</definedName>
    <definedName name="fasfsdfsdfasdfsdfsd_4_1" hidden="1">{#N/A,#N/A,TRUE,"Basic";#N/A,#N/A,TRUE,"EXT-TABLE";#N/A,#N/A,TRUE,"STEEL";#N/A,#N/A,TRUE,"INT-Table";#N/A,#N/A,TRUE,"STEEL";#N/A,#N/A,TRUE,"Door"}</definedName>
    <definedName name="fasfsdfsdfasdfsdfsd_4_2" localSheetId="22" hidden="1">{#N/A,#N/A,TRUE,"Basic";#N/A,#N/A,TRUE,"EXT-TABLE";#N/A,#N/A,TRUE,"STEEL";#N/A,#N/A,TRUE,"INT-Table";#N/A,#N/A,TRUE,"STEEL";#N/A,#N/A,TRUE,"Door"}</definedName>
    <definedName name="fasfsdfsdfasdfsdfsd_4_2" hidden="1">{#N/A,#N/A,TRUE,"Basic";#N/A,#N/A,TRUE,"EXT-TABLE";#N/A,#N/A,TRUE,"STEEL";#N/A,#N/A,TRUE,"INT-Table";#N/A,#N/A,TRUE,"STEEL";#N/A,#N/A,TRUE,"Door"}</definedName>
    <definedName name="fasfsdfsdfasdfsdfsd_5" localSheetId="22" hidden="1">{#N/A,#N/A,TRUE,"Basic";#N/A,#N/A,TRUE,"EXT-TABLE";#N/A,#N/A,TRUE,"STEEL";#N/A,#N/A,TRUE,"INT-Table";#N/A,#N/A,TRUE,"STEEL";#N/A,#N/A,TRUE,"Door"}</definedName>
    <definedName name="fasfsdfsdfasdfsdfsd_5" hidden="1">{#N/A,#N/A,TRUE,"Basic";#N/A,#N/A,TRUE,"EXT-TABLE";#N/A,#N/A,TRUE,"STEEL";#N/A,#N/A,TRUE,"INT-Table";#N/A,#N/A,TRUE,"STEEL";#N/A,#N/A,TRUE,"Door"}</definedName>
    <definedName name="fasfsdfsdfasdfsdfsd_5_1" localSheetId="22" hidden="1">{#N/A,#N/A,TRUE,"Basic";#N/A,#N/A,TRUE,"EXT-TABLE";#N/A,#N/A,TRUE,"STEEL";#N/A,#N/A,TRUE,"INT-Table";#N/A,#N/A,TRUE,"STEEL";#N/A,#N/A,TRUE,"Door"}</definedName>
    <definedName name="fasfsdfsdfasdfsdfsd_5_1" hidden="1">{#N/A,#N/A,TRUE,"Basic";#N/A,#N/A,TRUE,"EXT-TABLE";#N/A,#N/A,TRUE,"STEEL";#N/A,#N/A,TRUE,"INT-Table";#N/A,#N/A,TRUE,"STEEL";#N/A,#N/A,TRUE,"Door"}</definedName>
    <definedName name="fasfsdfsdfasdfsdfsd_5_2" localSheetId="22" hidden="1">{#N/A,#N/A,TRUE,"Basic";#N/A,#N/A,TRUE,"EXT-TABLE";#N/A,#N/A,TRUE,"STEEL";#N/A,#N/A,TRUE,"INT-Table";#N/A,#N/A,TRUE,"STEEL";#N/A,#N/A,TRUE,"Door"}</definedName>
    <definedName name="fasfsdfsdfasdfsdfsd_5_2" hidden="1">{#N/A,#N/A,TRUE,"Basic";#N/A,#N/A,TRUE,"EXT-TABLE";#N/A,#N/A,TRUE,"STEEL";#N/A,#N/A,TRUE,"INT-Table";#N/A,#N/A,TRUE,"STEEL";#N/A,#N/A,TRUE,"Door"}</definedName>
    <definedName name="FAULT" localSheetId="15">[71]DATA_REFERENCE!$J$53</definedName>
    <definedName name="FAULT" localSheetId="1">[71]DATA_REFERENCE!$J$53</definedName>
    <definedName name="FAULT" localSheetId="2">[71]DATA_REFERENCE!$J$53</definedName>
    <definedName name="FAULT" localSheetId="4">[71]DATA_REFERENCE!$J$53</definedName>
    <definedName name="FAULT" localSheetId="23">[71]DATA_REFERENCE!$J$53</definedName>
    <definedName name="FAULT" localSheetId="14">[71]DATA_REFERENCE!$J$53</definedName>
    <definedName name="FAULT" localSheetId="9">[71]DATA_REFERENCE!$J$53</definedName>
    <definedName name="FAULT" localSheetId="8">[71]DATA_REFERENCE!$J$53</definedName>
    <definedName name="FAULT" localSheetId="3">[71]DATA_REFERENCE!$J$53</definedName>
    <definedName name="FAULT" localSheetId="11">[71]DATA_REFERENCE!$J$53</definedName>
    <definedName name="FAULT" localSheetId="6">[71]DATA_REFERENCE!$J$53</definedName>
    <definedName name="FAULT" localSheetId="7">[71]DATA_REFERENCE!$J$53</definedName>
    <definedName name="FAULT" localSheetId="5">[71]DATA_REFERENCE!$J$53</definedName>
    <definedName name="FAULT" localSheetId="10">[71]DATA_REFERENCE!$J$53</definedName>
    <definedName name="FAULT" localSheetId="13">[71]DATA_REFERENCE!$J$53</definedName>
    <definedName name="FAULT" localSheetId="12">[71]DATA_REFERENCE!$J$53</definedName>
    <definedName name="FAULT">#REF!</definedName>
    <definedName name="FC">#REF!</definedName>
    <definedName name="FC_LC_Rate">#REF!</definedName>
    <definedName name="FC_SC">#REF!</definedName>
    <definedName name="FCode" localSheetId="16">#REF!</definedName>
    <definedName name="FCode" localSheetId="17">#REF!</definedName>
    <definedName name="FCode">#REF!</definedName>
    <definedName name="fd" localSheetId="22" hidden="1">{#N/A,#N/A,TRUE,"Mhr_Sum"}</definedName>
    <definedName name="fd" hidden="1">{#N/A,#N/A,TRUE,"Mhr_Sum"}</definedName>
    <definedName name="fddfhdfhdgh" localSheetId="22" hidden="1">{#N/A,#N/A,FALSE,"CCTV"}</definedName>
    <definedName name="fddfhdfhdgh" localSheetId="15" hidden="1">{#N/A,#N/A,FALSE,"CCTV"}</definedName>
    <definedName name="fddfhdfhdgh" localSheetId="1" hidden="1">{#N/A,#N/A,FALSE,"CCTV"}</definedName>
    <definedName name="fddfhdfhdgh" localSheetId="2" hidden="1">{#N/A,#N/A,FALSE,"CCTV"}</definedName>
    <definedName name="fddfhdfhdgh" localSheetId="4" hidden="1">{#N/A,#N/A,FALSE,"CCTV"}</definedName>
    <definedName name="fddfhdfhdgh" localSheetId="23" hidden="1">{#N/A,#N/A,FALSE,"CCTV"}</definedName>
    <definedName name="fddfhdfhdgh" localSheetId="14" hidden="1">{#N/A,#N/A,FALSE,"CCTV"}</definedName>
    <definedName name="fddfhdfhdgh" localSheetId="9" hidden="1">{#N/A,#N/A,FALSE,"CCTV"}</definedName>
    <definedName name="fddfhdfhdgh" localSheetId="8" hidden="1">{#N/A,#N/A,FALSE,"CCTV"}</definedName>
    <definedName name="fddfhdfhdgh" localSheetId="3" hidden="1">{#N/A,#N/A,FALSE,"CCTV"}</definedName>
    <definedName name="fddfhdfhdgh" localSheetId="11" hidden="1">{#N/A,#N/A,FALSE,"CCTV"}</definedName>
    <definedName name="fddfhdfhdgh" localSheetId="6" hidden="1">{#N/A,#N/A,FALSE,"CCTV"}</definedName>
    <definedName name="fddfhdfhdgh" localSheetId="7" hidden="1">{#N/A,#N/A,FALSE,"CCTV"}</definedName>
    <definedName name="fddfhdfhdgh" localSheetId="5" hidden="1">{#N/A,#N/A,FALSE,"CCTV"}</definedName>
    <definedName name="fddfhdfhdgh" localSheetId="10" hidden="1">{#N/A,#N/A,FALSE,"CCTV"}</definedName>
    <definedName name="fddfhdfhdgh" localSheetId="13" hidden="1">{#N/A,#N/A,FALSE,"CCTV"}</definedName>
    <definedName name="fddfhdfhdgh" localSheetId="12" hidden="1">{#N/A,#N/A,FALSE,"CCTV"}</definedName>
    <definedName name="fddfhdfhdgh" hidden="1">{#N/A,#N/A,FALSE,"CCTV"}</definedName>
    <definedName name="FDDS"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f" localSheetId="22" hidden="1">{#N/A,#N/A,FALSE,"CCTV"}</definedName>
    <definedName name="fdf" localSheetId="15" hidden="1">{#N/A,#N/A,FALSE,"CCTV"}</definedName>
    <definedName name="fdf" localSheetId="1" hidden="1">{#N/A,#N/A,FALSE,"CCTV"}</definedName>
    <definedName name="fdf" localSheetId="2" hidden="1">{#N/A,#N/A,FALSE,"CCTV"}</definedName>
    <definedName name="fdf" localSheetId="4" hidden="1">{#N/A,#N/A,FALSE,"CCTV"}</definedName>
    <definedName name="fdf" localSheetId="23" hidden="1">{#N/A,#N/A,FALSE,"CCTV"}</definedName>
    <definedName name="fdf" localSheetId="14" hidden="1">{#N/A,#N/A,FALSE,"CCTV"}</definedName>
    <definedName name="fdf" localSheetId="9" hidden="1">{#N/A,#N/A,FALSE,"CCTV"}</definedName>
    <definedName name="fdf" localSheetId="8" hidden="1">{#N/A,#N/A,FALSE,"CCTV"}</definedName>
    <definedName name="fdf" localSheetId="3" hidden="1">{#N/A,#N/A,FALSE,"CCTV"}</definedName>
    <definedName name="fdf" localSheetId="11" hidden="1">{#N/A,#N/A,FALSE,"CCTV"}</definedName>
    <definedName name="fdf" localSheetId="6" hidden="1">{#N/A,#N/A,FALSE,"CCTV"}</definedName>
    <definedName name="fdf" localSheetId="7" hidden="1">{#N/A,#N/A,FALSE,"CCTV"}</definedName>
    <definedName name="fdf" localSheetId="5" hidden="1">{#N/A,#N/A,FALSE,"CCTV"}</definedName>
    <definedName name="fdf" localSheetId="10" hidden="1">{#N/A,#N/A,FALSE,"CCTV"}</definedName>
    <definedName name="fdf" localSheetId="13" hidden="1">{#N/A,#N/A,FALSE,"CCTV"}</definedName>
    <definedName name="fdf" localSheetId="12" hidden="1">{#N/A,#N/A,FALSE,"CCTV"}</definedName>
    <definedName name="fdf" hidden="1">{#N/A,#N/A,FALSE,"CCTV"}</definedName>
    <definedName name="FDFDF" localSheetId="22" hidden="1">{#N/A,#N/A,FALSE,"CCTV"}</definedName>
    <definedName name="FDFDF" localSheetId="15" hidden="1">{#N/A,#N/A,FALSE,"CCTV"}</definedName>
    <definedName name="FDFDF" localSheetId="1" hidden="1">{#N/A,#N/A,FALSE,"CCTV"}</definedName>
    <definedName name="FDFDF" localSheetId="2" hidden="1">{#N/A,#N/A,FALSE,"CCTV"}</definedName>
    <definedName name="FDFDF" localSheetId="4" hidden="1">{#N/A,#N/A,FALSE,"CCTV"}</definedName>
    <definedName name="FDFDF" localSheetId="23" hidden="1">{#N/A,#N/A,FALSE,"CCTV"}</definedName>
    <definedName name="FDFDF" localSheetId="14" hidden="1">{#N/A,#N/A,FALSE,"CCTV"}</definedName>
    <definedName name="FDFDF" localSheetId="9" hidden="1">{#N/A,#N/A,FALSE,"CCTV"}</definedName>
    <definedName name="FDFDF" localSheetId="8" hidden="1">{#N/A,#N/A,FALSE,"CCTV"}</definedName>
    <definedName name="FDFDF" localSheetId="3" hidden="1">{#N/A,#N/A,FALSE,"CCTV"}</definedName>
    <definedName name="FDFDF" localSheetId="11" hidden="1">{#N/A,#N/A,FALSE,"CCTV"}</definedName>
    <definedName name="FDFDF" localSheetId="6" hidden="1">{#N/A,#N/A,FALSE,"CCTV"}</definedName>
    <definedName name="FDFDF" localSheetId="7" hidden="1">{#N/A,#N/A,FALSE,"CCTV"}</definedName>
    <definedName name="FDFDF" localSheetId="5" hidden="1">{#N/A,#N/A,FALSE,"CCTV"}</definedName>
    <definedName name="FDFDF" localSheetId="10" hidden="1">{#N/A,#N/A,FALSE,"CCTV"}</definedName>
    <definedName name="FDFDF" localSheetId="13" hidden="1">{#N/A,#N/A,FALSE,"CCTV"}</definedName>
    <definedName name="FDFDF" localSheetId="12" hidden="1">{#N/A,#N/A,FALSE,"CCTV"}</definedName>
    <definedName name="FDFDF" hidden="1">{#N/A,#N/A,FALSE,"CCTV"}</definedName>
    <definedName name="fdfdfdf">#REF!</definedName>
    <definedName name="FDFDSF" localSheetId="22" hidden="1">{#N/A,#N/A,TRUE,"SUM";#N/A,#N/A,TRUE,"EE";#N/A,#N/A,TRUE,"AC";#N/A,#N/A,TRUE,"SN"}</definedName>
    <definedName name="FDFDSF" hidden="1">{#N/A,#N/A,TRUE,"SUM";#N/A,#N/A,TRUE,"EE";#N/A,#N/A,TRUE,"AC";#N/A,#N/A,TRUE,"SN"}</definedName>
    <definedName name="fdfs" localSheetId="22" hidden="1">{#N/A,#N/A,TRUE,"SUM";#N/A,#N/A,TRUE,"EE";#N/A,#N/A,TRUE,"AC";#N/A,#N/A,TRUE,"SN"}</definedName>
    <definedName name="fdfs" hidden="1">{#N/A,#N/A,TRUE,"SUM";#N/A,#N/A,TRUE,"EE";#N/A,#N/A,TRUE,"AC";#N/A,#N/A,TRUE,"SN"}</definedName>
    <definedName name="fdfsdfs" localSheetId="22" hidden="1">{#N/A,#N/A,TRUE,"SUM";#N/A,#N/A,TRUE,"EE";#N/A,#N/A,TRUE,"AC";#N/A,#N/A,TRUE,"SN"}</definedName>
    <definedName name="fdfsdfs" hidden="1">{#N/A,#N/A,TRUE,"SUM";#N/A,#N/A,TRUE,"EE";#N/A,#N/A,TRUE,"AC";#N/A,#N/A,TRUE,"SN"}</definedName>
    <definedName name="fdfsf" localSheetId="22" hidden="1">{#N/A,#N/A,FALSE,"Chi tiÆt"}</definedName>
    <definedName name="fdfsf" localSheetId="15" hidden="1">{#N/A,#N/A,FALSE,"Chi tiÆt"}</definedName>
    <definedName name="fdfsf" localSheetId="1" hidden="1">{#N/A,#N/A,FALSE,"Chi tiÆt"}</definedName>
    <definedName name="fdfsf" localSheetId="2" hidden="1">{#N/A,#N/A,FALSE,"Chi tiÆt"}</definedName>
    <definedName name="fdfsf" localSheetId="16" hidden="1">{#N/A,#N/A,FALSE,"Chi tiÆt"}</definedName>
    <definedName name="fdfsf" localSheetId="4" hidden="1">{#N/A,#N/A,FALSE,"Chi tiÆt"}</definedName>
    <definedName name="fdfsf" localSheetId="23" hidden="1">{#N/A,#N/A,FALSE,"Chi tiÆt"}</definedName>
    <definedName name="fdfsf" localSheetId="14" hidden="1">{#N/A,#N/A,FALSE,"Chi tiÆt"}</definedName>
    <definedName name="fdfsf" localSheetId="9" hidden="1">{#N/A,#N/A,FALSE,"Chi tiÆt"}</definedName>
    <definedName name="fdfsf" localSheetId="8" hidden="1">{#N/A,#N/A,FALSE,"Chi tiÆt"}</definedName>
    <definedName name="fdfsf" localSheetId="3" hidden="1">{#N/A,#N/A,FALSE,"Chi tiÆt"}</definedName>
    <definedName name="fdfsf" localSheetId="11" hidden="1">{#N/A,#N/A,FALSE,"Chi tiÆt"}</definedName>
    <definedName name="fdfsf" localSheetId="6" hidden="1">{#N/A,#N/A,FALSE,"Chi tiÆt"}</definedName>
    <definedName name="fdfsf" localSheetId="7" hidden="1">{#N/A,#N/A,FALSE,"Chi tiÆt"}</definedName>
    <definedName name="fdfsf" localSheetId="5" hidden="1">{#N/A,#N/A,FALSE,"Chi tiÆt"}</definedName>
    <definedName name="fdfsf" localSheetId="17" hidden="1">{#N/A,#N/A,FALSE,"Chi tiÆt"}</definedName>
    <definedName name="fdfsf" localSheetId="10" hidden="1">{#N/A,#N/A,FALSE,"Chi tiÆt"}</definedName>
    <definedName name="fdfsf" localSheetId="13" hidden="1">{#N/A,#N/A,FALSE,"Chi tiÆt"}</definedName>
    <definedName name="fdfsf" localSheetId="12" hidden="1">{#N/A,#N/A,FALSE,"Chi tiÆt"}</definedName>
    <definedName name="fdfsf" hidden="1">{#N/A,#N/A,FALSE,"Chi tiÆt"}</definedName>
    <definedName name="fdg" localSheetId="20" hidden="1">{"'Sheet1'!$L$16"}</definedName>
    <definedName name="fdg" localSheetId="22" hidden="1">{"'Sheet1'!$L$16"}</definedName>
    <definedName name="fdg" localSheetId="15" hidden="1">{"'Sheet1'!$L$16"}</definedName>
    <definedName name="fdg" localSheetId="1" hidden="1">{"'Sheet1'!$L$16"}</definedName>
    <definedName name="fdg" localSheetId="2" hidden="1">{"'Sheet1'!$L$16"}</definedName>
    <definedName name="fdg" localSheetId="21" hidden="1">{"'Sheet1'!$L$16"}</definedName>
    <definedName name="fdg" localSheetId="16" hidden="1">{"'Sheet1'!$L$16"}</definedName>
    <definedName name="fdg" localSheetId="4" hidden="1">{"'Sheet1'!$L$16"}</definedName>
    <definedName name="fdg" localSheetId="23" hidden="1">{"'Sheet1'!$L$16"}</definedName>
    <definedName name="fdg" localSheetId="14" hidden="1">{"'Sheet1'!$L$16"}</definedName>
    <definedName name="fdg" localSheetId="9" hidden="1">{"'Sheet1'!$L$16"}</definedName>
    <definedName name="fdg" localSheetId="8" hidden="1">{"'Sheet1'!$L$16"}</definedName>
    <definedName name="fdg" localSheetId="3" hidden="1">{"'Sheet1'!$L$16"}</definedName>
    <definedName name="fdg" localSheetId="11" hidden="1">{"'Sheet1'!$L$16"}</definedName>
    <definedName name="fdg" localSheetId="6" hidden="1">{"'Sheet1'!$L$16"}</definedName>
    <definedName name="fdg" localSheetId="7" hidden="1">{"'Sheet1'!$L$16"}</definedName>
    <definedName name="fdg" localSheetId="5" hidden="1">{"'Sheet1'!$L$16"}</definedName>
    <definedName name="fdg" localSheetId="17" hidden="1">{"'Sheet1'!$L$16"}</definedName>
    <definedName name="fdg" localSheetId="10" hidden="1">{"'Sheet1'!$L$16"}</definedName>
    <definedName name="fdg" localSheetId="13" hidden="1">{"'Sheet1'!$L$16"}</definedName>
    <definedName name="fdg" localSheetId="12" hidden="1">{"'Sheet1'!$L$16"}</definedName>
    <definedName name="fdg" hidden="1">{"'Sheet1'!$L$16"}</definedName>
    <definedName name="fdgfg" localSheetId="20" hidden="1">{"'Sheet1'!$L$16"}</definedName>
    <definedName name="fdgfg" localSheetId="22" hidden="1">{"'Sheet1'!$L$16"}</definedName>
    <definedName name="fdgfg" localSheetId="15" hidden="1">{"'Sheet1'!$L$16"}</definedName>
    <definedName name="fdgfg" localSheetId="1" hidden="1">{"'Sheet1'!$L$16"}</definedName>
    <definedName name="fdgfg" localSheetId="2" hidden="1">{"'Sheet1'!$L$16"}</definedName>
    <definedName name="fdgfg" localSheetId="21" hidden="1">{"'Sheet1'!$L$16"}</definedName>
    <definedName name="fdgfg" localSheetId="16" hidden="1">{"'Sheet1'!$L$16"}</definedName>
    <definedName name="fdgfg" localSheetId="4" hidden="1">{"'Sheet1'!$L$16"}</definedName>
    <definedName name="fdgfg" localSheetId="23" hidden="1">{"'Sheet1'!$L$16"}</definedName>
    <definedName name="fdgfg" localSheetId="14" hidden="1">{"'Sheet1'!$L$16"}</definedName>
    <definedName name="fdgfg" localSheetId="9" hidden="1">{"'Sheet1'!$L$16"}</definedName>
    <definedName name="fdgfg" localSheetId="8" hidden="1">{"'Sheet1'!$L$16"}</definedName>
    <definedName name="fdgfg" localSheetId="3" hidden="1">{"'Sheet1'!$L$16"}</definedName>
    <definedName name="fdgfg" localSheetId="11" hidden="1">{"'Sheet1'!$L$16"}</definedName>
    <definedName name="fdgfg" localSheetId="6" hidden="1">{"'Sheet1'!$L$16"}</definedName>
    <definedName name="fdgfg" localSheetId="7" hidden="1">{"'Sheet1'!$L$16"}</definedName>
    <definedName name="fdgfg" localSheetId="5" hidden="1">{"'Sheet1'!$L$16"}</definedName>
    <definedName name="fdgfg" localSheetId="17" hidden="1">{"'Sheet1'!$L$16"}</definedName>
    <definedName name="fdgfg" localSheetId="10" hidden="1">{"'Sheet1'!$L$16"}</definedName>
    <definedName name="fdgfg" localSheetId="13" hidden="1">{"'Sheet1'!$L$16"}</definedName>
    <definedName name="fdgfg" localSheetId="12" hidden="1">{"'Sheet1'!$L$16"}</definedName>
    <definedName name="fdgfg" hidden="1">{"'Sheet1'!$L$16"}</definedName>
    <definedName name="fdgk" localSheetId="22" hidden="1">{"'Sheet1'!$L$16"}</definedName>
    <definedName name="fdgk" hidden="1">{"'Sheet1'!$L$16"}</definedName>
    <definedName name="fdisdfs" localSheetId="22" hidden="1">{#N/A,#N/A,FALSE,"Mhr_Sum"}</definedName>
    <definedName name="fdisdfs" hidden="1">{#N/A,#N/A,FALSE,"Mhr_Sum"}</definedName>
    <definedName name="FDSA" localSheetId="22" hidden="1">{#N/A,#N/A,FALSE,"CCTV"}</definedName>
    <definedName name="FDSA" localSheetId="15" hidden="1">{#N/A,#N/A,FALSE,"CCTV"}</definedName>
    <definedName name="FDSA" localSheetId="1" hidden="1">{#N/A,#N/A,FALSE,"CCTV"}</definedName>
    <definedName name="FDSA" localSheetId="2" hidden="1">{#N/A,#N/A,FALSE,"CCTV"}</definedName>
    <definedName name="FDSA" localSheetId="4" hidden="1">{#N/A,#N/A,FALSE,"CCTV"}</definedName>
    <definedName name="FDSA" localSheetId="23" hidden="1">{#N/A,#N/A,FALSE,"CCTV"}</definedName>
    <definedName name="FDSA" localSheetId="14" hidden="1">{#N/A,#N/A,FALSE,"CCTV"}</definedName>
    <definedName name="FDSA" localSheetId="9" hidden="1">{#N/A,#N/A,FALSE,"CCTV"}</definedName>
    <definedName name="FDSA" localSheetId="8" hidden="1">{#N/A,#N/A,FALSE,"CCTV"}</definedName>
    <definedName name="FDSA" localSheetId="3" hidden="1">{#N/A,#N/A,FALSE,"CCTV"}</definedName>
    <definedName name="FDSA" localSheetId="11" hidden="1">{#N/A,#N/A,FALSE,"CCTV"}</definedName>
    <definedName name="FDSA" localSheetId="6" hidden="1">{#N/A,#N/A,FALSE,"CCTV"}</definedName>
    <definedName name="FDSA" localSheetId="7" hidden="1">{#N/A,#N/A,FALSE,"CCTV"}</definedName>
    <definedName name="FDSA" localSheetId="5" hidden="1">{#N/A,#N/A,FALSE,"CCTV"}</definedName>
    <definedName name="FDSA" localSheetId="10" hidden="1">{#N/A,#N/A,FALSE,"CCTV"}</definedName>
    <definedName name="FDSA" localSheetId="13" hidden="1">{#N/A,#N/A,FALSE,"CCTV"}</definedName>
    <definedName name="FDSA" localSheetId="12" hidden="1">{#N/A,#N/A,FALSE,"CCTV"}</definedName>
    <definedName name="FDSA" hidden="1">{#N/A,#N/A,FALSE,"CCTV"}</definedName>
    <definedName name="fdsfsdfd" localSheetId="22" hidden="1">{"'Sheet1'!$L$16"}</definedName>
    <definedName name="fdsfsdfd" localSheetId="15" hidden="1">{"'Sheet1'!$L$16"}</definedName>
    <definedName name="fdsfsdfd" localSheetId="1" hidden="1">{"'Sheet1'!$L$16"}</definedName>
    <definedName name="fdsfsdfd" localSheetId="2" hidden="1">{"'Sheet1'!$L$16"}</definedName>
    <definedName name="fdsfsdfd" localSheetId="16" hidden="1">{"'Sheet1'!$L$16"}</definedName>
    <definedName name="fdsfsdfd" localSheetId="4" hidden="1">{"'Sheet1'!$L$16"}</definedName>
    <definedName name="fdsfsdfd" localSheetId="23" hidden="1">{"'Sheet1'!$L$16"}</definedName>
    <definedName name="fdsfsdfd" localSheetId="14" hidden="1">{"'Sheet1'!$L$16"}</definedName>
    <definedName name="fdsfsdfd" localSheetId="9" hidden="1">{"'Sheet1'!$L$16"}</definedName>
    <definedName name="fdsfsdfd" localSheetId="8" hidden="1">{"'Sheet1'!$L$16"}</definedName>
    <definedName name="fdsfsdfd" localSheetId="3" hidden="1">{"'Sheet1'!$L$16"}</definedName>
    <definedName name="fdsfsdfd" localSheetId="11" hidden="1">{"'Sheet1'!$L$16"}</definedName>
    <definedName name="fdsfsdfd" localSheetId="6" hidden="1">{"'Sheet1'!$L$16"}</definedName>
    <definedName name="fdsfsdfd" localSheetId="7" hidden="1">{"'Sheet1'!$L$16"}</definedName>
    <definedName name="fdsfsdfd" localSheetId="5" hidden="1">{"'Sheet1'!$L$16"}</definedName>
    <definedName name="fdsfsdfd" localSheetId="17" hidden="1">{"'Sheet1'!$L$16"}</definedName>
    <definedName name="fdsfsdfd" localSheetId="10" hidden="1">{"'Sheet1'!$L$16"}</definedName>
    <definedName name="fdsfsdfd" localSheetId="13" hidden="1">{"'Sheet1'!$L$16"}</definedName>
    <definedName name="fdsfsdfd" localSheetId="12" hidden="1">{"'Sheet1'!$L$16"}</definedName>
    <definedName name="fdsfsdfd" hidden="1">{"'Sheet1'!$L$16"}</definedName>
    <definedName name="FDSG" localSheetId="22" hidden="1">{#N/A,#N/A,FALSE,"CCTV"}</definedName>
    <definedName name="FDSG" hidden="1">{#N/A,#N/A,FALSE,"CCTV"}</definedName>
    <definedName name="fe" localSheetId="22" hidden="1">{"'Sheet1'!$L$16"}</definedName>
    <definedName name="fe" hidden="1">{"'Sheet1'!$L$16"}</definedName>
    <definedName name="Fenster">#REF!</definedName>
    <definedName name="ff" localSheetId="20" hidden="1">{"'Sheet1'!$L$16"}</definedName>
    <definedName name="ff" localSheetId="22" hidden="1">{"'Sheet1'!$L$16"}</definedName>
    <definedName name="ff" localSheetId="15" hidden="1">{"'Sheet1'!$L$16"}</definedName>
    <definedName name="ff" localSheetId="1" hidden="1">{"'Sheet1'!$L$16"}</definedName>
    <definedName name="ff" localSheetId="2" hidden="1">{"'Sheet1'!$L$16"}</definedName>
    <definedName name="ff" localSheetId="21" hidden="1">{"'Sheet1'!$L$16"}</definedName>
    <definedName name="ff" localSheetId="16" hidden="1">{"'Sheet1'!$L$16"}</definedName>
    <definedName name="ff" localSheetId="4" hidden="1">{"'Sheet1'!$L$16"}</definedName>
    <definedName name="ff" localSheetId="23" hidden="1">{"'Sheet1'!$L$16"}</definedName>
    <definedName name="ff" localSheetId="14" hidden="1">{"'Sheet1'!$L$16"}</definedName>
    <definedName name="ff" localSheetId="9" hidden="1">{"'Sheet1'!$L$16"}</definedName>
    <definedName name="ff" localSheetId="8" hidden="1">{"'Sheet1'!$L$16"}</definedName>
    <definedName name="ff" localSheetId="3" hidden="1">{"'Sheet1'!$L$16"}</definedName>
    <definedName name="ff" localSheetId="11" hidden="1">{"'Sheet1'!$L$16"}</definedName>
    <definedName name="ff" localSheetId="6" hidden="1">{"'Sheet1'!$L$16"}</definedName>
    <definedName name="ff" localSheetId="7" hidden="1">{"'Sheet1'!$L$16"}</definedName>
    <definedName name="ff" localSheetId="5" hidden="1">{"'Sheet1'!$L$16"}</definedName>
    <definedName name="ff" localSheetId="17" hidden="1">{"'Sheet1'!$L$16"}</definedName>
    <definedName name="ff" localSheetId="10" hidden="1">{"'Sheet1'!$L$16"}</definedName>
    <definedName name="ff" localSheetId="13" hidden="1">{"'Sheet1'!$L$16"}</definedName>
    <definedName name="ff" localSheetId="12" hidden="1">{"'Sheet1'!$L$16"}</definedName>
    <definedName name="ff" hidden="1">{"'Sheet1'!$L$16"}</definedName>
    <definedName name="ffas" localSheetId="20" hidden="1">{"'Sheet1'!$L$16"}</definedName>
    <definedName name="ffas" localSheetId="22" hidden="1">{"'Sheet1'!$L$16"}</definedName>
    <definedName name="ffas" localSheetId="15" hidden="1">{"'Sheet1'!$L$16"}</definedName>
    <definedName name="ffas" localSheetId="1" hidden="1">{"'Sheet1'!$L$16"}</definedName>
    <definedName name="ffas" localSheetId="2" hidden="1">{"'Sheet1'!$L$16"}</definedName>
    <definedName name="ffas" localSheetId="21" hidden="1">{"'Sheet1'!$L$16"}</definedName>
    <definedName name="ffas" localSheetId="16" hidden="1">{"'Sheet1'!$L$16"}</definedName>
    <definedName name="ffas" localSheetId="4" hidden="1">{"'Sheet1'!$L$16"}</definedName>
    <definedName name="ffas" localSheetId="23" hidden="1">{"'Sheet1'!$L$16"}</definedName>
    <definedName name="ffas" localSheetId="14" hidden="1">{"'Sheet1'!$L$16"}</definedName>
    <definedName name="ffas" localSheetId="9" hidden="1">{"'Sheet1'!$L$16"}</definedName>
    <definedName name="ffas" localSheetId="8" hidden="1">{"'Sheet1'!$L$16"}</definedName>
    <definedName name="ffas" localSheetId="3" hidden="1">{"'Sheet1'!$L$16"}</definedName>
    <definedName name="ffas" localSheetId="11" hidden="1">{"'Sheet1'!$L$16"}</definedName>
    <definedName name="ffas" localSheetId="6" hidden="1">{"'Sheet1'!$L$16"}</definedName>
    <definedName name="ffas" localSheetId="7" hidden="1">{"'Sheet1'!$L$16"}</definedName>
    <definedName name="ffas" localSheetId="5" hidden="1">{"'Sheet1'!$L$16"}</definedName>
    <definedName name="ffas" localSheetId="17" hidden="1">{"'Sheet1'!$L$16"}</definedName>
    <definedName name="ffas" localSheetId="10" hidden="1">{"'Sheet1'!$L$16"}</definedName>
    <definedName name="ffas" localSheetId="13" hidden="1">{"'Sheet1'!$L$16"}</definedName>
    <definedName name="ffas" localSheetId="12" hidden="1">{"'Sheet1'!$L$16"}</definedName>
    <definedName name="ffas" hidden="1">{"'Sheet1'!$L$16"}</definedName>
    <definedName name="fff" localSheetId="22" hidden="1">{#N/A,#N/A,FALSE,"BLOW";#N/A,#N/A,FALSE,"EXPAND";#N/A,#N/A,FALSE,"DRUM";#N/A,#N/A,FALSE,"DRYER";#N/A,#N/A,FALSE,"EXCH";#N/A,#N/A,FALSE,"FILTER";#N/A,#N/A,FALSE,"FURN";#N/A,#N/A,FALSE,"AGITATE";#N/A,#N/A,FALSE,"PUMP";#N/A,#N/A,FALSE,"REACT";#N/A,#N/A,FALSE,"TANK";#N/A,#N/A,FALSE,"TOWER";#N/A,#N/A,FALSE,"GEN"}</definedName>
    <definedName name="fff" localSheetId="15" hidden="1">{#N/A,#N/A,FALSE,"CCTV"}</definedName>
    <definedName name="fff" localSheetId="1">#N/A</definedName>
    <definedName name="fff" localSheetId="2">#N/A</definedName>
    <definedName name="fff" localSheetId="4">#N/A</definedName>
    <definedName name="fff" localSheetId="23">#N/A</definedName>
    <definedName name="fff" localSheetId="14">#N/A</definedName>
    <definedName name="fff" localSheetId="9">#N/A</definedName>
    <definedName name="fff" localSheetId="8">#N/A</definedName>
    <definedName name="fff" localSheetId="3">#N/A</definedName>
    <definedName name="fff" localSheetId="11">#N/A</definedName>
    <definedName name="fff" localSheetId="6">#N/A</definedName>
    <definedName name="fff" localSheetId="7">#N/A</definedName>
    <definedName name="fff" localSheetId="5">#N/A</definedName>
    <definedName name="fff" localSheetId="10">#N/A</definedName>
    <definedName name="fff" localSheetId="13">#N/A</definedName>
    <definedName name="fff" localSheetId="12">#N/A</definedName>
    <definedName name="fff" hidden="1">{#N/A,#N/A,FALSE,"BLOW";#N/A,#N/A,FALSE,"EXPAND";#N/A,#N/A,FALSE,"DRUM";#N/A,#N/A,FALSE,"DRYER";#N/A,#N/A,FALSE,"EXCH";#N/A,#N/A,FALSE,"FILTER";#N/A,#N/A,FALSE,"FURN";#N/A,#N/A,FALSE,"AGITATE";#N/A,#N/A,FALSE,"PUMP";#N/A,#N/A,FALSE,"REACT";#N/A,#N/A,FALSE,"TANK";#N/A,#N/A,FALSE,"TOWER";#N/A,#N/A,FALSE,"GEN"}</definedName>
    <definedName name="ffffd" localSheetId="22" hidden="1">{#N/A,#N/A,TRUE,"SUM";#N/A,#N/A,TRUE,"EE";#N/A,#N/A,TRUE,"AC";#N/A,#N/A,TRUE,"SN"}</definedName>
    <definedName name="ffffd" hidden="1">{#N/A,#N/A,TRUE,"SUM";#N/A,#N/A,TRUE,"EE";#N/A,#N/A,TRUE,"AC";#N/A,#N/A,TRUE,"SN"}</definedName>
    <definedName name="fffff" localSheetId="22" hidden="1">{#N/A,#N/A,TRUE,"Basic";#N/A,#N/A,TRUE,"EXT-TABLE";#N/A,#N/A,TRUE,"STEEL";#N/A,#N/A,TRUE,"INT-Table";#N/A,#N/A,TRUE,"STEEL";#N/A,#N/A,TRUE,"Door"}</definedName>
    <definedName name="FFFFF" localSheetId="15" hidden="1">{#N/A,#N/A,FALSE,"CCTV"}</definedName>
    <definedName name="FFFFF" localSheetId="1" hidden="1">{#N/A,#N/A,FALSE,"CCTV"}</definedName>
    <definedName name="FFFFF" localSheetId="2" hidden="1">{#N/A,#N/A,FALSE,"CCTV"}</definedName>
    <definedName name="FFFFF" localSheetId="4" hidden="1">{#N/A,#N/A,FALSE,"CCTV"}</definedName>
    <definedName name="FFFFF" localSheetId="23" hidden="1">{#N/A,#N/A,FALSE,"CCTV"}</definedName>
    <definedName name="FFFFF" localSheetId="14" hidden="1">{#N/A,#N/A,FALSE,"CCTV"}</definedName>
    <definedName name="FFFFF" localSheetId="9" hidden="1">{#N/A,#N/A,FALSE,"CCTV"}</definedName>
    <definedName name="FFFFF" localSheetId="8" hidden="1">{#N/A,#N/A,FALSE,"CCTV"}</definedName>
    <definedName name="FFFFF" localSheetId="3" hidden="1">{#N/A,#N/A,FALSE,"CCTV"}</definedName>
    <definedName name="FFFFF" localSheetId="11" hidden="1">{#N/A,#N/A,FALSE,"CCTV"}</definedName>
    <definedName name="FFFFF" localSheetId="6" hidden="1">{#N/A,#N/A,FALSE,"CCTV"}</definedName>
    <definedName name="FFFFF" localSheetId="7" hidden="1">{#N/A,#N/A,FALSE,"CCTV"}</definedName>
    <definedName name="FFFFF" localSheetId="5" hidden="1">{#N/A,#N/A,FALSE,"CCTV"}</definedName>
    <definedName name="FFFFF" localSheetId="10" hidden="1">{#N/A,#N/A,FALSE,"CCTV"}</definedName>
    <definedName name="FFFFF" localSheetId="13" hidden="1">{#N/A,#N/A,FALSE,"CCTV"}</definedName>
    <definedName name="FFFFF" localSheetId="12" hidden="1">{#N/A,#N/A,FALSE,"CCTV"}</definedName>
    <definedName name="fffff" hidden="1">{#N/A,#N/A,TRUE,"Basic";#N/A,#N/A,TRUE,"EXT-TABLE";#N/A,#N/A,TRUE,"STEEL";#N/A,#N/A,TRUE,"INT-Table";#N/A,#N/A,TRUE,"STEEL";#N/A,#N/A,TRUE,"Door"}</definedName>
    <definedName name="fffff_1" localSheetId="22" hidden="1">{#N/A,#N/A,TRUE,"Basic";#N/A,#N/A,TRUE,"EXT-TABLE";#N/A,#N/A,TRUE,"STEEL";#N/A,#N/A,TRUE,"INT-Table";#N/A,#N/A,TRUE,"STEEL";#N/A,#N/A,TRUE,"Door"}</definedName>
    <definedName name="fffff_1" hidden="1">{#N/A,#N/A,TRUE,"Basic";#N/A,#N/A,TRUE,"EXT-TABLE";#N/A,#N/A,TRUE,"STEEL";#N/A,#N/A,TRUE,"INT-Table";#N/A,#N/A,TRUE,"STEEL";#N/A,#N/A,TRUE,"Door"}</definedName>
    <definedName name="fffff_1_1" localSheetId="22" hidden="1">{#N/A,#N/A,TRUE,"Basic";#N/A,#N/A,TRUE,"EXT-TABLE";#N/A,#N/A,TRUE,"STEEL";#N/A,#N/A,TRUE,"INT-Table";#N/A,#N/A,TRUE,"STEEL";#N/A,#N/A,TRUE,"Door"}</definedName>
    <definedName name="fffff_1_1" hidden="1">{#N/A,#N/A,TRUE,"Basic";#N/A,#N/A,TRUE,"EXT-TABLE";#N/A,#N/A,TRUE,"STEEL";#N/A,#N/A,TRUE,"INT-Table";#N/A,#N/A,TRUE,"STEEL";#N/A,#N/A,TRUE,"Door"}</definedName>
    <definedName name="fffff_1_2" localSheetId="22" hidden="1">{#N/A,#N/A,TRUE,"Basic";#N/A,#N/A,TRUE,"EXT-TABLE";#N/A,#N/A,TRUE,"STEEL";#N/A,#N/A,TRUE,"INT-Table";#N/A,#N/A,TRUE,"STEEL";#N/A,#N/A,TRUE,"Door"}</definedName>
    <definedName name="fffff_1_2" hidden="1">{#N/A,#N/A,TRUE,"Basic";#N/A,#N/A,TRUE,"EXT-TABLE";#N/A,#N/A,TRUE,"STEEL";#N/A,#N/A,TRUE,"INT-Table";#N/A,#N/A,TRUE,"STEEL";#N/A,#N/A,TRUE,"Door"}</definedName>
    <definedName name="fffff_2" localSheetId="22" hidden="1">{#N/A,#N/A,TRUE,"Basic";#N/A,#N/A,TRUE,"EXT-TABLE";#N/A,#N/A,TRUE,"STEEL";#N/A,#N/A,TRUE,"INT-Table";#N/A,#N/A,TRUE,"STEEL";#N/A,#N/A,TRUE,"Door"}</definedName>
    <definedName name="fffff_2" hidden="1">{#N/A,#N/A,TRUE,"Basic";#N/A,#N/A,TRUE,"EXT-TABLE";#N/A,#N/A,TRUE,"STEEL";#N/A,#N/A,TRUE,"INT-Table";#N/A,#N/A,TRUE,"STEEL";#N/A,#N/A,TRUE,"Door"}</definedName>
    <definedName name="fffff_2_1" localSheetId="22" hidden="1">{#N/A,#N/A,TRUE,"Basic";#N/A,#N/A,TRUE,"EXT-TABLE";#N/A,#N/A,TRUE,"STEEL";#N/A,#N/A,TRUE,"INT-Table";#N/A,#N/A,TRUE,"STEEL";#N/A,#N/A,TRUE,"Door"}</definedName>
    <definedName name="fffff_2_1" hidden="1">{#N/A,#N/A,TRUE,"Basic";#N/A,#N/A,TRUE,"EXT-TABLE";#N/A,#N/A,TRUE,"STEEL";#N/A,#N/A,TRUE,"INT-Table";#N/A,#N/A,TRUE,"STEEL";#N/A,#N/A,TRUE,"Door"}</definedName>
    <definedName name="fffff_2_2" localSheetId="22" hidden="1">{#N/A,#N/A,TRUE,"Basic";#N/A,#N/A,TRUE,"EXT-TABLE";#N/A,#N/A,TRUE,"STEEL";#N/A,#N/A,TRUE,"INT-Table";#N/A,#N/A,TRUE,"STEEL";#N/A,#N/A,TRUE,"Door"}</definedName>
    <definedName name="fffff_2_2" hidden="1">{#N/A,#N/A,TRUE,"Basic";#N/A,#N/A,TRUE,"EXT-TABLE";#N/A,#N/A,TRUE,"STEEL";#N/A,#N/A,TRUE,"INT-Table";#N/A,#N/A,TRUE,"STEEL";#N/A,#N/A,TRUE,"Door"}</definedName>
    <definedName name="fffff_3" localSheetId="22" hidden="1">{#N/A,#N/A,TRUE,"Basic";#N/A,#N/A,TRUE,"EXT-TABLE";#N/A,#N/A,TRUE,"STEEL";#N/A,#N/A,TRUE,"INT-Table";#N/A,#N/A,TRUE,"STEEL";#N/A,#N/A,TRUE,"Door"}</definedName>
    <definedName name="fffff_3" hidden="1">{#N/A,#N/A,TRUE,"Basic";#N/A,#N/A,TRUE,"EXT-TABLE";#N/A,#N/A,TRUE,"STEEL";#N/A,#N/A,TRUE,"INT-Table";#N/A,#N/A,TRUE,"STEEL";#N/A,#N/A,TRUE,"Door"}</definedName>
    <definedName name="fffff_3_1" localSheetId="22" hidden="1">{#N/A,#N/A,TRUE,"Basic";#N/A,#N/A,TRUE,"EXT-TABLE";#N/A,#N/A,TRUE,"STEEL";#N/A,#N/A,TRUE,"INT-Table";#N/A,#N/A,TRUE,"STEEL";#N/A,#N/A,TRUE,"Door"}</definedName>
    <definedName name="fffff_3_1" hidden="1">{#N/A,#N/A,TRUE,"Basic";#N/A,#N/A,TRUE,"EXT-TABLE";#N/A,#N/A,TRUE,"STEEL";#N/A,#N/A,TRUE,"INT-Table";#N/A,#N/A,TRUE,"STEEL";#N/A,#N/A,TRUE,"Door"}</definedName>
    <definedName name="fffff_3_2" localSheetId="22" hidden="1">{#N/A,#N/A,TRUE,"Basic";#N/A,#N/A,TRUE,"EXT-TABLE";#N/A,#N/A,TRUE,"STEEL";#N/A,#N/A,TRUE,"INT-Table";#N/A,#N/A,TRUE,"STEEL";#N/A,#N/A,TRUE,"Door"}</definedName>
    <definedName name="fffff_3_2" hidden="1">{#N/A,#N/A,TRUE,"Basic";#N/A,#N/A,TRUE,"EXT-TABLE";#N/A,#N/A,TRUE,"STEEL";#N/A,#N/A,TRUE,"INT-Table";#N/A,#N/A,TRUE,"STEEL";#N/A,#N/A,TRUE,"Door"}</definedName>
    <definedName name="fffff_4" localSheetId="22" hidden="1">{#N/A,#N/A,TRUE,"Basic";#N/A,#N/A,TRUE,"EXT-TABLE";#N/A,#N/A,TRUE,"STEEL";#N/A,#N/A,TRUE,"INT-Table";#N/A,#N/A,TRUE,"STEEL";#N/A,#N/A,TRUE,"Door"}</definedName>
    <definedName name="fffff_4" hidden="1">{#N/A,#N/A,TRUE,"Basic";#N/A,#N/A,TRUE,"EXT-TABLE";#N/A,#N/A,TRUE,"STEEL";#N/A,#N/A,TRUE,"INT-Table";#N/A,#N/A,TRUE,"STEEL";#N/A,#N/A,TRUE,"Door"}</definedName>
    <definedName name="fffff_4_1" localSheetId="22" hidden="1">{#N/A,#N/A,TRUE,"Basic";#N/A,#N/A,TRUE,"EXT-TABLE";#N/A,#N/A,TRUE,"STEEL";#N/A,#N/A,TRUE,"INT-Table";#N/A,#N/A,TRUE,"STEEL";#N/A,#N/A,TRUE,"Door"}</definedName>
    <definedName name="fffff_4_1" hidden="1">{#N/A,#N/A,TRUE,"Basic";#N/A,#N/A,TRUE,"EXT-TABLE";#N/A,#N/A,TRUE,"STEEL";#N/A,#N/A,TRUE,"INT-Table";#N/A,#N/A,TRUE,"STEEL";#N/A,#N/A,TRUE,"Door"}</definedName>
    <definedName name="fffff_4_2" localSheetId="22" hidden="1">{#N/A,#N/A,TRUE,"Basic";#N/A,#N/A,TRUE,"EXT-TABLE";#N/A,#N/A,TRUE,"STEEL";#N/A,#N/A,TRUE,"INT-Table";#N/A,#N/A,TRUE,"STEEL";#N/A,#N/A,TRUE,"Door"}</definedName>
    <definedName name="fffff_4_2" hidden="1">{#N/A,#N/A,TRUE,"Basic";#N/A,#N/A,TRUE,"EXT-TABLE";#N/A,#N/A,TRUE,"STEEL";#N/A,#N/A,TRUE,"INT-Table";#N/A,#N/A,TRUE,"STEEL";#N/A,#N/A,TRUE,"Door"}</definedName>
    <definedName name="fffff_5" localSheetId="22" hidden="1">{#N/A,#N/A,TRUE,"Basic";#N/A,#N/A,TRUE,"EXT-TABLE";#N/A,#N/A,TRUE,"STEEL";#N/A,#N/A,TRUE,"INT-Table";#N/A,#N/A,TRUE,"STEEL";#N/A,#N/A,TRUE,"Door"}</definedName>
    <definedName name="fffff_5" hidden="1">{#N/A,#N/A,TRUE,"Basic";#N/A,#N/A,TRUE,"EXT-TABLE";#N/A,#N/A,TRUE,"STEEL";#N/A,#N/A,TRUE,"INT-Table";#N/A,#N/A,TRUE,"STEEL";#N/A,#N/A,TRUE,"Door"}</definedName>
    <definedName name="fffff_5_1" localSheetId="22" hidden="1">{#N/A,#N/A,TRUE,"Basic";#N/A,#N/A,TRUE,"EXT-TABLE";#N/A,#N/A,TRUE,"STEEL";#N/A,#N/A,TRUE,"INT-Table";#N/A,#N/A,TRUE,"STEEL";#N/A,#N/A,TRUE,"Door"}</definedName>
    <definedName name="fffff_5_1" hidden="1">{#N/A,#N/A,TRUE,"Basic";#N/A,#N/A,TRUE,"EXT-TABLE";#N/A,#N/A,TRUE,"STEEL";#N/A,#N/A,TRUE,"INT-Table";#N/A,#N/A,TRUE,"STEEL";#N/A,#N/A,TRUE,"Door"}</definedName>
    <definedName name="fffff_5_2" localSheetId="22" hidden="1">{#N/A,#N/A,TRUE,"Basic";#N/A,#N/A,TRUE,"EXT-TABLE";#N/A,#N/A,TRUE,"STEEL";#N/A,#N/A,TRUE,"INT-Table";#N/A,#N/A,TRUE,"STEEL";#N/A,#N/A,TRUE,"Door"}</definedName>
    <definedName name="fffff_5_2" hidden="1">{#N/A,#N/A,TRUE,"Basic";#N/A,#N/A,TRUE,"EXT-TABLE";#N/A,#N/A,TRUE,"STEEL";#N/A,#N/A,TRUE,"INT-Table";#N/A,#N/A,TRUE,"STEEL";#N/A,#N/A,TRUE,"Door"}</definedName>
    <definedName name="ffffff" localSheetId="22" hidden="1">{#N/A,#N/A,FALSE,"CCTV"}</definedName>
    <definedName name="ffffff" localSheetId="15" hidden="1">{#N/A,#N/A,FALSE,"CCTV"}</definedName>
    <definedName name="ffffff" localSheetId="1" hidden="1">{#N/A,#N/A,FALSE,"CCTV"}</definedName>
    <definedName name="ffffff" localSheetId="2" hidden="1">{#N/A,#N/A,FALSE,"CCTV"}</definedName>
    <definedName name="ffffff" localSheetId="4" hidden="1">{#N/A,#N/A,FALSE,"CCTV"}</definedName>
    <definedName name="ffffff" localSheetId="23" hidden="1">{#N/A,#N/A,FALSE,"CCTV"}</definedName>
    <definedName name="ffffff" localSheetId="14" hidden="1">{#N/A,#N/A,FALSE,"CCTV"}</definedName>
    <definedName name="ffffff" localSheetId="9" hidden="1">{#N/A,#N/A,FALSE,"CCTV"}</definedName>
    <definedName name="ffffff" localSheetId="8" hidden="1">{#N/A,#N/A,FALSE,"CCTV"}</definedName>
    <definedName name="ffffff" localSheetId="3" hidden="1">{#N/A,#N/A,FALSE,"CCTV"}</definedName>
    <definedName name="ffffff" localSheetId="11" hidden="1">{#N/A,#N/A,FALSE,"CCTV"}</definedName>
    <definedName name="ffffff" localSheetId="6" hidden="1">{#N/A,#N/A,FALSE,"CCTV"}</definedName>
    <definedName name="ffffff" localSheetId="7" hidden="1">{#N/A,#N/A,FALSE,"CCTV"}</definedName>
    <definedName name="ffffff" localSheetId="5" hidden="1">{#N/A,#N/A,FALSE,"CCTV"}</definedName>
    <definedName name="ffffff" localSheetId="10" hidden="1">{#N/A,#N/A,FALSE,"CCTV"}</definedName>
    <definedName name="ffffff" localSheetId="13" hidden="1">{#N/A,#N/A,FALSE,"CCTV"}</definedName>
    <definedName name="ffffff" localSheetId="12" hidden="1">{#N/A,#N/A,FALSE,"CCTV"}</definedName>
    <definedName name="ffffff" hidden="1">{#N/A,#N/A,FALSE,"CCTV"}</definedName>
    <definedName name="FFFFFFFF" hidden="1">#REF!</definedName>
    <definedName name="fffffffffffffff" localSheetId="22" hidden="1">{"'Sheet1'!$L$16"}</definedName>
    <definedName name="fffffffffffffff" localSheetId="15" hidden="1">{"'Sheet1'!$L$16"}</definedName>
    <definedName name="fffffffffffffff" localSheetId="1" hidden="1">{"'Sheet1'!$L$16"}</definedName>
    <definedName name="fffffffffffffff" localSheetId="2" hidden="1">{"'Sheet1'!$L$16"}</definedName>
    <definedName name="fffffffffffffff" localSheetId="16" hidden="1">{"'Sheet1'!$L$16"}</definedName>
    <definedName name="fffffffffffffff" localSheetId="4" hidden="1">{"'Sheet1'!$L$16"}</definedName>
    <definedName name="fffffffffffffff" localSheetId="23" hidden="1">{"'Sheet1'!$L$16"}</definedName>
    <definedName name="fffffffffffffff" localSheetId="14" hidden="1">{"'Sheet1'!$L$16"}</definedName>
    <definedName name="fffffffffffffff" localSheetId="9" hidden="1">{"'Sheet1'!$L$16"}</definedName>
    <definedName name="fffffffffffffff" localSheetId="8" hidden="1">{"'Sheet1'!$L$16"}</definedName>
    <definedName name="fffffffffffffff" localSheetId="3" hidden="1">{"'Sheet1'!$L$16"}</definedName>
    <definedName name="fffffffffffffff" localSheetId="11" hidden="1">{"'Sheet1'!$L$16"}</definedName>
    <definedName name="fffffffffffffff" localSheetId="6" hidden="1">{"'Sheet1'!$L$16"}</definedName>
    <definedName name="fffffffffffffff" localSheetId="7" hidden="1">{"'Sheet1'!$L$16"}</definedName>
    <definedName name="fffffffffffffff" localSheetId="5" hidden="1">{"'Sheet1'!$L$16"}</definedName>
    <definedName name="fffffffffffffff" localSheetId="17" hidden="1">{"'Sheet1'!$L$16"}</definedName>
    <definedName name="fffffffffffffff" localSheetId="10" hidden="1">{"'Sheet1'!$L$16"}</definedName>
    <definedName name="fffffffffffffff" localSheetId="13" hidden="1">{"'Sheet1'!$L$16"}</definedName>
    <definedName name="fffffffffffffff" localSheetId="12" hidden="1">{"'Sheet1'!$L$16"}</definedName>
    <definedName name="fffffffffffffff" hidden="1">{"'Sheet1'!$L$16"}</definedName>
    <definedName name="fffffffg" localSheetId="22" hidden="1">{"'장비'!$A$3:$M$12"}</definedName>
    <definedName name="fffffffg" hidden="1">{"'장비'!$A$3:$M$12"}</definedName>
    <definedName name="ffgfg" localSheetId="22" hidden="1">{"'장비'!$A$3:$M$12"}</definedName>
    <definedName name="ffgfg" hidden="1">{"'장비'!$A$3:$M$12"}</definedName>
    <definedName name="fg" localSheetId="20" hidden="1">{"'Sheet1'!$L$16"}</definedName>
    <definedName name="fg" localSheetId="22" hidden="1">{"'Sheet1'!$L$16"}</definedName>
    <definedName name="fg" localSheetId="21" hidden="1">{"'Sheet1'!$L$16"}</definedName>
    <definedName name="fg" hidden="1">{"'Sheet1'!$L$16"}</definedName>
    <definedName name="FGF" localSheetId="22" hidden="1">{#N/A,#N/A,FALSE,"CCTV"}</definedName>
    <definedName name="FGF" localSheetId="15" hidden="1">{#N/A,#N/A,FALSE,"CCTV"}</definedName>
    <definedName name="FGF" localSheetId="1" hidden="1">{#N/A,#N/A,FALSE,"CCTV"}</definedName>
    <definedName name="FGF" localSheetId="2" hidden="1">{#N/A,#N/A,FALSE,"CCTV"}</definedName>
    <definedName name="FGF" localSheetId="4" hidden="1">{#N/A,#N/A,FALSE,"CCTV"}</definedName>
    <definedName name="FGF" localSheetId="23" hidden="1">{#N/A,#N/A,FALSE,"CCTV"}</definedName>
    <definedName name="FGF" localSheetId="14" hidden="1">{#N/A,#N/A,FALSE,"CCTV"}</definedName>
    <definedName name="FGF" localSheetId="9" hidden="1">{#N/A,#N/A,FALSE,"CCTV"}</definedName>
    <definedName name="FGF" localSheetId="8" hidden="1">{#N/A,#N/A,FALSE,"CCTV"}</definedName>
    <definedName name="FGF" localSheetId="3" hidden="1">{#N/A,#N/A,FALSE,"CCTV"}</definedName>
    <definedName name="FGF" localSheetId="11" hidden="1">{#N/A,#N/A,FALSE,"CCTV"}</definedName>
    <definedName name="FGF" localSheetId="6" hidden="1">{#N/A,#N/A,FALSE,"CCTV"}</definedName>
    <definedName name="FGF" localSheetId="7" hidden="1">{#N/A,#N/A,FALSE,"CCTV"}</definedName>
    <definedName name="FGF" localSheetId="5" hidden="1">{#N/A,#N/A,FALSE,"CCTV"}</definedName>
    <definedName name="FGF" localSheetId="10" hidden="1">{#N/A,#N/A,FALSE,"CCTV"}</definedName>
    <definedName name="FGF" localSheetId="13" hidden="1">{#N/A,#N/A,FALSE,"CCTV"}</definedName>
    <definedName name="FGF" localSheetId="12" hidden="1">{#N/A,#N/A,FALSE,"CCTV"}</definedName>
    <definedName name="FGF" hidden="1">{#N/A,#N/A,FALSE,"CCTV"}</definedName>
    <definedName name="fgfd" localSheetId="2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fd"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ff" localSheetId="22" hidden="1">{#N/A,#N/A,TRUE,"SUM";#N/A,#N/A,TRUE,"EE";#N/A,#N/A,TRUE,"AC";#N/A,#N/A,TRUE,"SN"}</definedName>
    <definedName name="fgff" hidden="1">{#N/A,#N/A,TRUE,"SUM";#N/A,#N/A,TRUE,"EE";#N/A,#N/A,TRUE,"AC";#N/A,#N/A,TRUE,"SN"}</definedName>
    <definedName name="fgg" localSheetId="22" hidden="1">{"'장비'!$A$3:$M$12"}</definedName>
    <definedName name="fgg" hidden="1">{"'장비'!$A$3:$M$12"}</definedName>
    <definedName name="FGGHJ" localSheetId="22" hidden="1">{#N/A,#N/A,FALSE,"CCTV"}</definedName>
    <definedName name="FGGHJ" hidden="1">{#N/A,#N/A,FALSE,"CCTV"}</definedName>
    <definedName name="FGJFG" localSheetId="22" hidden="1">{#N/A,#N/A,FALSE,"배수2"}</definedName>
    <definedName name="FGJFG" hidden="1">{#N/A,#N/A,FALSE,"배수2"}</definedName>
    <definedName name="FGJFK" localSheetId="22" hidden="1">{#N/A,#N/A,FALSE,"구조2"}</definedName>
    <definedName name="FGJFK" hidden="1">{#N/A,#N/A,FALSE,"구조2"}</definedName>
    <definedName name="FGJGFJGF" localSheetId="22" hidden="1">{#N/A,#N/A,FALSE,"포장2"}</definedName>
    <definedName name="FGJGFJGF" hidden="1">{#N/A,#N/A,FALSE,"포장2"}</definedName>
    <definedName name="FGJGFJGH" localSheetId="22" hidden="1">{#N/A,#N/A,FALSE,"구조2"}</definedName>
    <definedName name="FGJGFJGH" hidden="1">{#N/A,#N/A,FALSE,"구조2"}</definedName>
    <definedName name="FGJGFTTJGHK" localSheetId="22" hidden="1">{#N/A,#N/A,FALSE,"배수2"}</definedName>
    <definedName name="FGJGFTTJGHK" hidden="1">{#N/A,#N/A,FALSE,"배수2"}</definedName>
    <definedName name="FGJGHJ" localSheetId="22" hidden="1">{#N/A,#N/A,FALSE,"속도"}</definedName>
    <definedName name="FGJGHJ" hidden="1">{#N/A,#N/A,FALSE,"속도"}</definedName>
    <definedName name="FGJGJG" localSheetId="22" hidden="1">{#N/A,#N/A,FALSE,"배수1"}</definedName>
    <definedName name="FGJGJG" hidden="1">{#N/A,#N/A,FALSE,"배수1"}</definedName>
    <definedName name="FGJHGFJG" localSheetId="22" hidden="1">{#N/A,#N/A,FALSE,"구조2"}</definedName>
    <definedName name="FGJHGFJG" hidden="1">{#N/A,#N/A,FALSE,"구조2"}</definedName>
    <definedName name="fgtg" localSheetId="2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tg"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hgjfghfghgf" localSheetId="22" hidden="1">{#N/A,#N/A,FALSE,"CCTV"}</definedName>
    <definedName name="fhgjfghfghgf" localSheetId="15" hidden="1">{#N/A,#N/A,FALSE,"CCTV"}</definedName>
    <definedName name="fhgjfghfghgf" localSheetId="1" hidden="1">{#N/A,#N/A,FALSE,"CCTV"}</definedName>
    <definedName name="fhgjfghfghgf" localSheetId="2" hidden="1">{#N/A,#N/A,FALSE,"CCTV"}</definedName>
    <definedName name="fhgjfghfghgf" localSheetId="4" hidden="1">{#N/A,#N/A,FALSE,"CCTV"}</definedName>
    <definedName name="fhgjfghfghgf" localSheetId="23" hidden="1">{#N/A,#N/A,FALSE,"CCTV"}</definedName>
    <definedName name="fhgjfghfghgf" localSheetId="14" hidden="1">{#N/A,#N/A,FALSE,"CCTV"}</definedName>
    <definedName name="fhgjfghfghgf" localSheetId="9" hidden="1">{#N/A,#N/A,FALSE,"CCTV"}</definedName>
    <definedName name="fhgjfghfghgf" localSheetId="8" hidden="1">{#N/A,#N/A,FALSE,"CCTV"}</definedName>
    <definedName name="fhgjfghfghgf" localSheetId="3" hidden="1">{#N/A,#N/A,FALSE,"CCTV"}</definedName>
    <definedName name="fhgjfghfghgf" localSheetId="11" hidden="1">{#N/A,#N/A,FALSE,"CCTV"}</definedName>
    <definedName name="fhgjfghfghgf" localSheetId="6" hidden="1">{#N/A,#N/A,FALSE,"CCTV"}</definedName>
    <definedName name="fhgjfghfghgf" localSheetId="7" hidden="1">{#N/A,#N/A,FALSE,"CCTV"}</definedName>
    <definedName name="fhgjfghfghgf" localSheetId="5" hidden="1">{#N/A,#N/A,FALSE,"CCTV"}</definedName>
    <definedName name="fhgjfghfghgf" localSheetId="10" hidden="1">{#N/A,#N/A,FALSE,"CCTV"}</definedName>
    <definedName name="fhgjfghfghgf" localSheetId="13" hidden="1">{#N/A,#N/A,FALSE,"CCTV"}</definedName>
    <definedName name="fhgjfghfghgf" localSheetId="12" hidden="1">{#N/A,#N/A,FALSE,"CCTV"}</definedName>
    <definedName name="fhgjfghfghgf" hidden="1">{#N/A,#N/A,FALSE,"CCTV"}</definedName>
    <definedName name="fi" hidden="1">#REF!</definedName>
    <definedName name="FILENAME">#REF!</definedName>
    <definedName name="filename1">#REF!</definedName>
    <definedName name="fill">#REF!</definedName>
    <definedName name="FILLED" hidden="1">#REF!</definedName>
    <definedName name="fillt" hidden="1">#REF!</definedName>
    <definedName name="Filter_Area">#REF!</definedName>
    <definedName name="FinLengths">#REF!</definedName>
    <definedName name="FinnedLength1">#REF!</definedName>
    <definedName name="FinnedLength10">#REF!</definedName>
    <definedName name="FinnedLength11">#REF!</definedName>
    <definedName name="FinnedLength12">#REF!</definedName>
    <definedName name="FinnedLength2">#REF!</definedName>
    <definedName name="FinnedLength3">#REF!</definedName>
    <definedName name="FinnedLength4">#REF!</definedName>
    <definedName name="FinnedLength5">#REF!</definedName>
    <definedName name="FinnedLength6">#REF!</definedName>
    <definedName name="FinnedLength7">#REF!</definedName>
    <definedName name="FinnedLength8">#REF!</definedName>
    <definedName name="FinnedLength9">#REF!</definedName>
    <definedName name="FinnedLengths">#REF!</definedName>
    <definedName name="FittingWeightDat">[75]WeightTable!$H:$I</definedName>
    <definedName name="FJHGJK" localSheetId="22" hidden="1">{#N/A,#N/A,FALSE,"운반시간"}</definedName>
    <definedName name="FJHGJK" hidden="1">{#N/A,#N/A,FALSE,"운반시간"}</definedName>
    <definedName name="FLG">#REF!</definedName>
    <definedName name="Floor">#REF!</definedName>
    <definedName name="Flow_Area" localSheetId="15">'[41]Noise (3)'!$O$57</definedName>
    <definedName name="Flow_Area" localSheetId="1">'[41]Noise (3)'!$O$57</definedName>
    <definedName name="Flow_Area" localSheetId="2">'[41]Noise (3)'!$O$57</definedName>
    <definedName name="Flow_Area" localSheetId="4">'[41]Noise (3)'!$O$57</definedName>
    <definedName name="Flow_Area" localSheetId="23">'[41]Noise (3)'!$O$57</definedName>
    <definedName name="Flow_Area" localSheetId="14">'[41]Noise (3)'!$O$57</definedName>
    <definedName name="Flow_Area" localSheetId="9">'[41]Noise (3)'!$O$57</definedName>
    <definedName name="Flow_Area" localSheetId="8">'[41]Noise (3)'!$O$57</definedName>
    <definedName name="Flow_Area" localSheetId="3">'[41]Noise (3)'!$O$57</definedName>
    <definedName name="Flow_Area" localSheetId="11">'[41]Noise (3)'!$O$57</definedName>
    <definedName name="Flow_Area" localSheetId="6">'[41]Noise (3)'!$O$57</definedName>
    <definedName name="Flow_Area" localSheetId="7">'[41]Noise (3)'!$O$57</definedName>
    <definedName name="Flow_Area" localSheetId="5">'[41]Noise (3)'!$O$57</definedName>
    <definedName name="Flow_Area" localSheetId="10">'[41]Noise (3)'!$O$57</definedName>
    <definedName name="Flow_Area" localSheetId="13">'[41]Noise (3)'!$O$57</definedName>
    <definedName name="Flow_Area" localSheetId="12">'[41]Noise (3)'!$O$57</definedName>
    <definedName name="Flow_Area">#REF!</definedName>
    <definedName name="Flow_Rate" localSheetId="15">'[41]Noise (3)'!$C$4</definedName>
    <definedName name="Flow_Rate" localSheetId="1">'[41]Noise (3)'!$C$4</definedName>
    <definedName name="Flow_Rate" localSheetId="2">'[41]Noise (3)'!$C$4</definedName>
    <definedName name="Flow_Rate" localSheetId="4">'[41]Noise (3)'!$C$4</definedName>
    <definedName name="Flow_Rate" localSheetId="23">'[41]Noise (3)'!$C$4</definedName>
    <definedName name="Flow_Rate" localSheetId="14">'[41]Noise (3)'!$C$4</definedName>
    <definedName name="Flow_Rate" localSheetId="9">'[41]Noise (3)'!$C$4</definedName>
    <definedName name="Flow_Rate" localSheetId="8">'[41]Noise (3)'!$C$4</definedName>
    <definedName name="Flow_Rate" localSheetId="3">'[41]Noise (3)'!$C$4</definedName>
    <definedName name="Flow_Rate" localSheetId="11">'[41]Noise (3)'!$C$4</definedName>
    <definedName name="Flow_Rate" localSheetId="6">'[41]Noise (3)'!$C$4</definedName>
    <definedName name="Flow_Rate" localSheetId="7">'[41]Noise (3)'!$C$4</definedName>
    <definedName name="Flow_Rate" localSheetId="5">'[41]Noise (3)'!$C$4</definedName>
    <definedName name="Flow_Rate" localSheetId="10">'[41]Noise (3)'!$C$4</definedName>
    <definedName name="Flow_Rate" localSheetId="13">'[41]Noise (3)'!$C$4</definedName>
    <definedName name="Flow_Rate" localSheetId="12">'[41]Noise (3)'!$C$4</definedName>
    <definedName name="Flow_Rate">#REF!</definedName>
    <definedName name="Flow_Temp" localSheetId="15">'[41]Noise (3)'!$C$5</definedName>
    <definedName name="Flow_Temp" localSheetId="1">'[41]Noise (3)'!$C$5</definedName>
    <definedName name="Flow_Temp" localSheetId="2">'[41]Noise (3)'!$C$5</definedName>
    <definedName name="Flow_Temp" localSheetId="4">'[41]Noise (3)'!$C$5</definedName>
    <definedName name="Flow_Temp" localSheetId="23">'[41]Noise (3)'!$C$5</definedName>
    <definedName name="Flow_Temp" localSheetId="14">'[41]Noise (3)'!$C$5</definedName>
    <definedName name="Flow_Temp" localSheetId="9">'[41]Noise (3)'!$C$5</definedName>
    <definedName name="Flow_Temp" localSheetId="8">'[41]Noise (3)'!$C$5</definedName>
    <definedName name="Flow_Temp" localSheetId="3">'[41]Noise (3)'!$C$5</definedName>
    <definedName name="Flow_Temp" localSheetId="11">'[41]Noise (3)'!$C$5</definedName>
    <definedName name="Flow_Temp" localSheetId="6">'[41]Noise (3)'!$C$5</definedName>
    <definedName name="Flow_Temp" localSheetId="7">'[41]Noise (3)'!$C$5</definedName>
    <definedName name="Flow_Temp" localSheetId="5">'[41]Noise (3)'!$C$5</definedName>
    <definedName name="Flow_Temp" localSheetId="10">'[41]Noise (3)'!$C$5</definedName>
    <definedName name="Flow_Temp" localSheetId="13">'[41]Noise (3)'!$C$5</definedName>
    <definedName name="Flow_Temp" localSheetId="12">'[41]Noise (3)'!$C$5</definedName>
    <definedName name="Flow_Temp">#REF!</definedName>
    <definedName name="Flowsensor">#REF!</definedName>
    <definedName name="FM1JobInfo\174xx\17464\Thermal9S9Documents\Performance\V17464_Termozulia_Rev03.dat" hidden="1">#REF!</definedName>
    <definedName name="FM1ProposalWork\2000\0042\Design\HRSG9S9Design\Cards\Design9S9B\DesignB_Plaquemine" hidden="1">#REF!</definedName>
    <definedName name="FM1ProposalWork\2001\1028\Design\HRSG9S9Design\Design9S9G\Montg9I9CedarB_G.dat" hidden="1">#REF!</definedName>
    <definedName name="FM1ProposalWork\2002\2004\Design\HRSG9S9Design\Design9S9B\Wallula_B3_Optimized.dat" hidden="1">#REF!</definedName>
    <definedName name="FM1ProposalWork\2002\2010\Design\HRSG9S9Design\Design9S9B\2010_B_3.dat" hidden="1">#REF!</definedName>
    <definedName name="FM1ProposalWork\2006\6016\Design\HRSG9S9Design\Design9S9A\P6016A1.dat" hidden="1">"BW504"</definedName>
    <definedName name="FM1ProposalWork\2006\6028\Design\HRSG9S9Design\Design9S9B\P9M96028B.dat" hidden="1">"BW504"</definedName>
    <definedName name="FM1ProposalWork\2006\6057\Design\HRSG9S9Design\Design9S9B\P9M96057B1.dat" hidden="1">"BW504"</definedName>
    <definedName name="FM1ProposalWork\2007\7108\Design\HRSG9S9Design\Design9S9A\P9M97108A.dat" hidden="1">"BW504"</definedName>
    <definedName name="FM1ProposalWork\2007\7109\Design\HRSG9S9Design\Design9S9A\P9M97109A.dat" hidden="1">"BW504"</definedName>
    <definedName name="FM1ProposalWork\2008\8101\Design\HRSG9S9Design\Design9S9E\TRS\P9M98101E.dat" hidden="1">#REF!</definedName>
    <definedName name="FM1ProposalWork\2011\1072\Design\Design9S9A\TRS\P9M91072A5.dat" hidden="1">#REF!</definedName>
    <definedName name="FM1ProposalWork\2012\2036\Design\Design9S9C\TRS\P9M92036C29S99M99S9Base9S9Model.tdb" hidden="1">#REF!</definedName>
    <definedName name="FM1ProposalWork\2012\2072\Design\Design9S9A\TRS\2072A_Rev059S99M99S9Option9S9A.tdb" hidden="1">#REF!</definedName>
    <definedName name="FM1ProposalWork\2012\2072\Design\Design9S9A\TRS\2072A_Rev069S99M99S9Option9S9A.tdb" hidden="1">#REF!</definedName>
    <definedName name="FM1ProposalWork\2012\2072\Design\Design9S9B\TRS\2072B_RHAtt9S99M99S9Rev00.tdb" hidden="1">#REF!</definedName>
    <definedName name="FM1ProposalWork\2012\2072\Design\Design9S9D9S9Low9S9Cost\TRS\P2072D19S99M99S9Rev00.dat" hidden="1">#REF!</definedName>
    <definedName name="FM1ProposalWork\2012\2091\Design\Design9S9A\TRS\P9M92091A_Rev09S99M99S9Rev0.tdb" hidden="1">"BW504"</definedName>
    <definedName name="FM1ProposalWork\2012\2091\Design\Design9S9B\TRS\P9M92091B_Rev09S99M99S9.tdb" hidden="1">"BW504"</definedName>
    <definedName name="FM1ProposalWork\2012\2091\Design\Design9S9D\TRS\P9M92091D_Rev09S99M99S9.tdb" hidden="1">"BW504"</definedName>
    <definedName name="FM1ProposalWork\2012\2091\Design\Design9S9E\TRS\P9M92091E_Rev09S99M99S99S9.tdb" hidden="1">"BW504"</definedName>
    <definedName name="FM1ProposalWork\2012\2091\Design\Design9S9H\TRS\P9M92091H_Rev09S99M99S99S9.tdb" hidden="1">"BW504"</definedName>
    <definedName name="FM1ProposalWork\2012\2091\Design\Design9S9H\TRS\P9M92091H_Rev19S99M99S99S9.tdb" hidden="1">"BW504"</definedName>
    <definedName name="FM1ProposalWork\2013\3043\Design\Design9S9A\TRS\P9M93043A9S99M99S9Base9S9Model.dat" hidden="1">#REF!</definedName>
    <definedName name="FM1ProposalWork\2013\3051\Design\Design9S9G9S99M99S9Bent9S9Serrated\TRS\P3051G9S9rev09S99M99S9Base.dat" hidden="1">#REF!</definedName>
    <definedName name="FM1ProposalWork\2013\3507\Design\Design9S9D\TRS\P3507D49S99M99S9D0.dat" hidden="1">#REF!</definedName>
    <definedName name="FOB">#REF!</definedName>
    <definedName name="FOB_FC_Group">#REF!</definedName>
    <definedName name="FOB_FC_Main">#REF!</definedName>
    <definedName name="FOB_FC_Other">#REF!</definedName>
    <definedName name="FOB_LC_Main">#REF!</definedName>
    <definedName name="FOB_LC_Other">#REF!</definedName>
    <definedName name="FOR" localSheetId="22" hidden="1">{#N/A,#N/A,FALSE,"CCTV"}</definedName>
    <definedName name="For" localSheetId="15">'[67]Data Input'!$G$3</definedName>
    <definedName name="For" localSheetId="1">'[67]Data Input'!$G$3</definedName>
    <definedName name="For" localSheetId="2">'[67]Data Input'!$G$3</definedName>
    <definedName name="For" localSheetId="4">'[67]Data Input'!$G$3</definedName>
    <definedName name="For" localSheetId="23">'[67]Data Input'!$G$3</definedName>
    <definedName name="For" localSheetId="14">'[67]Data Input'!$G$3</definedName>
    <definedName name="For" localSheetId="9">'[67]Data Input'!$G$3</definedName>
    <definedName name="For" localSheetId="8">'[67]Data Input'!$G$3</definedName>
    <definedName name="For" localSheetId="3">'[67]Data Input'!$G$3</definedName>
    <definedName name="For" localSheetId="11">'[67]Data Input'!$G$3</definedName>
    <definedName name="For" localSheetId="6">'[67]Data Input'!$G$3</definedName>
    <definedName name="For" localSheetId="7">'[67]Data Input'!$G$3</definedName>
    <definedName name="For" localSheetId="5">'[67]Data Input'!$G$3</definedName>
    <definedName name="For" localSheetId="10">'[67]Data Input'!$G$3</definedName>
    <definedName name="For" localSheetId="13">'[67]Data Input'!$G$3</definedName>
    <definedName name="For" localSheetId="12">'[67]Data Input'!$G$3</definedName>
    <definedName name="FOR" hidden="1">{#N/A,#N/A,FALSE,"CCTV"}</definedName>
    <definedName name="FORMAT" localSheetId="22" hidden="1">{#N/A,#N/A,FALSE,"CCTV"}</definedName>
    <definedName name="FORMAT" hidden="1">{#N/A,#N/A,FALSE,"CCTV"}</definedName>
    <definedName name="FOS">#REF!</definedName>
    <definedName name="fr" localSheetId="22" hidden="1">{"'Liquid'!$A$1:$U$57"}</definedName>
    <definedName name="fr" hidden="1">{"'Liquid'!$A$1:$U$57"}</definedName>
    <definedName name="frf">#REF!</definedName>
    <definedName name="fs" localSheetId="22" hidden="1">{"'Sheet1'!$L$16"}</definedName>
    <definedName name="fs" hidden="1">{"'Sheet1'!$L$16"}</definedName>
    <definedName name="FSAFSAFSA" localSheetId="22" hidden="1">{#N/A,#N/A,FALSE,"운반시간"}</definedName>
    <definedName name="FSAFSAFSA" hidden="1">{#N/A,#N/A,FALSE,"운반시간"}</definedName>
    <definedName name="FSD" localSheetId="22" hidden="1">{#N/A,#N/A,TRUE,"Mhr_Sum"}</definedName>
    <definedName name="FSD" hidden="1">{#N/A,#N/A,TRUE,"Mhr_Sum"}</definedName>
    <definedName name="fsda" localSheetId="22" hidden="1">{#N/A,#N/A,TRUE,"Basic";#N/A,#N/A,TRUE,"EXT-TABLE";#N/A,#N/A,TRUE,"STEEL";#N/A,#N/A,TRUE,"INT-Table";#N/A,#N/A,TRUE,"STEEL";#N/A,#N/A,TRUE,"Door"}</definedName>
    <definedName name="fsda" hidden="1">{#N/A,#N/A,TRUE,"Basic";#N/A,#N/A,TRUE,"EXT-TABLE";#N/A,#N/A,TRUE,"STEEL";#N/A,#N/A,TRUE,"INT-Table";#N/A,#N/A,TRUE,"STEEL";#N/A,#N/A,TRUE,"Door"}</definedName>
    <definedName name="fsda_1" localSheetId="22" hidden="1">{#N/A,#N/A,TRUE,"Basic";#N/A,#N/A,TRUE,"EXT-TABLE";#N/A,#N/A,TRUE,"STEEL";#N/A,#N/A,TRUE,"INT-Table";#N/A,#N/A,TRUE,"STEEL";#N/A,#N/A,TRUE,"Door"}</definedName>
    <definedName name="fsda_1" hidden="1">{#N/A,#N/A,TRUE,"Basic";#N/A,#N/A,TRUE,"EXT-TABLE";#N/A,#N/A,TRUE,"STEEL";#N/A,#N/A,TRUE,"INT-Table";#N/A,#N/A,TRUE,"STEEL";#N/A,#N/A,TRUE,"Door"}</definedName>
    <definedName name="fsda_1_1" localSheetId="22" hidden="1">{#N/A,#N/A,TRUE,"Basic";#N/A,#N/A,TRUE,"EXT-TABLE";#N/A,#N/A,TRUE,"STEEL";#N/A,#N/A,TRUE,"INT-Table";#N/A,#N/A,TRUE,"STEEL";#N/A,#N/A,TRUE,"Door"}</definedName>
    <definedName name="fsda_1_1" hidden="1">{#N/A,#N/A,TRUE,"Basic";#N/A,#N/A,TRUE,"EXT-TABLE";#N/A,#N/A,TRUE,"STEEL";#N/A,#N/A,TRUE,"INT-Table";#N/A,#N/A,TRUE,"STEEL";#N/A,#N/A,TRUE,"Door"}</definedName>
    <definedName name="fsda_1_2" localSheetId="22" hidden="1">{#N/A,#N/A,TRUE,"Basic";#N/A,#N/A,TRUE,"EXT-TABLE";#N/A,#N/A,TRUE,"STEEL";#N/A,#N/A,TRUE,"INT-Table";#N/A,#N/A,TRUE,"STEEL";#N/A,#N/A,TRUE,"Door"}</definedName>
    <definedName name="fsda_1_2" hidden="1">{#N/A,#N/A,TRUE,"Basic";#N/A,#N/A,TRUE,"EXT-TABLE";#N/A,#N/A,TRUE,"STEEL";#N/A,#N/A,TRUE,"INT-Table";#N/A,#N/A,TRUE,"STEEL";#N/A,#N/A,TRUE,"Door"}</definedName>
    <definedName name="fsda_2" localSheetId="22" hidden="1">{#N/A,#N/A,TRUE,"Basic";#N/A,#N/A,TRUE,"EXT-TABLE";#N/A,#N/A,TRUE,"STEEL";#N/A,#N/A,TRUE,"INT-Table";#N/A,#N/A,TRUE,"STEEL";#N/A,#N/A,TRUE,"Door"}</definedName>
    <definedName name="fsda_2" hidden="1">{#N/A,#N/A,TRUE,"Basic";#N/A,#N/A,TRUE,"EXT-TABLE";#N/A,#N/A,TRUE,"STEEL";#N/A,#N/A,TRUE,"INT-Table";#N/A,#N/A,TRUE,"STEEL";#N/A,#N/A,TRUE,"Door"}</definedName>
    <definedName name="fsda_2_1" localSheetId="22" hidden="1">{#N/A,#N/A,TRUE,"Basic";#N/A,#N/A,TRUE,"EXT-TABLE";#N/A,#N/A,TRUE,"STEEL";#N/A,#N/A,TRUE,"INT-Table";#N/A,#N/A,TRUE,"STEEL";#N/A,#N/A,TRUE,"Door"}</definedName>
    <definedName name="fsda_2_1" hidden="1">{#N/A,#N/A,TRUE,"Basic";#N/A,#N/A,TRUE,"EXT-TABLE";#N/A,#N/A,TRUE,"STEEL";#N/A,#N/A,TRUE,"INT-Table";#N/A,#N/A,TRUE,"STEEL";#N/A,#N/A,TRUE,"Door"}</definedName>
    <definedName name="fsda_2_2" localSheetId="22" hidden="1">{#N/A,#N/A,TRUE,"Basic";#N/A,#N/A,TRUE,"EXT-TABLE";#N/A,#N/A,TRUE,"STEEL";#N/A,#N/A,TRUE,"INT-Table";#N/A,#N/A,TRUE,"STEEL";#N/A,#N/A,TRUE,"Door"}</definedName>
    <definedName name="fsda_2_2" hidden="1">{#N/A,#N/A,TRUE,"Basic";#N/A,#N/A,TRUE,"EXT-TABLE";#N/A,#N/A,TRUE,"STEEL";#N/A,#N/A,TRUE,"INT-Table";#N/A,#N/A,TRUE,"STEEL";#N/A,#N/A,TRUE,"Door"}</definedName>
    <definedName name="fsda_3" localSheetId="22" hidden="1">{#N/A,#N/A,TRUE,"Basic";#N/A,#N/A,TRUE,"EXT-TABLE";#N/A,#N/A,TRUE,"STEEL";#N/A,#N/A,TRUE,"INT-Table";#N/A,#N/A,TRUE,"STEEL";#N/A,#N/A,TRUE,"Door"}</definedName>
    <definedName name="fsda_3" hidden="1">{#N/A,#N/A,TRUE,"Basic";#N/A,#N/A,TRUE,"EXT-TABLE";#N/A,#N/A,TRUE,"STEEL";#N/A,#N/A,TRUE,"INT-Table";#N/A,#N/A,TRUE,"STEEL";#N/A,#N/A,TRUE,"Door"}</definedName>
    <definedName name="fsda_3_1" localSheetId="22" hidden="1">{#N/A,#N/A,TRUE,"Basic";#N/A,#N/A,TRUE,"EXT-TABLE";#N/A,#N/A,TRUE,"STEEL";#N/A,#N/A,TRUE,"INT-Table";#N/A,#N/A,TRUE,"STEEL";#N/A,#N/A,TRUE,"Door"}</definedName>
    <definedName name="fsda_3_1" hidden="1">{#N/A,#N/A,TRUE,"Basic";#N/A,#N/A,TRUE,"EXT-TABLE";#N/A,#N/A,TRUE,"STEEL";#N/A,#N/A,TRUE,"INT-Table";#N/A,#N/A,TRUE,"STEEL";#N/A,#N/A,TRUE,"Door"}</definedName>
    <definedName name="fsda_3_2" localSheetId="22" hidden="1">{#N/A,#N/A,TRUE,"Basic";#N/A,#N/A,TRUE,"EXT-TABLE";#N/A,#N/A,TRUE,"STEEL";#N/A,#N/A,TRUE,"INT-Table";#N/A,#N/A,TRUE,"STEEL";#N/A,#N/A,TRUE,"Door"}</definedName>
    <definedName name="fsda_3_2" hidden="1">{#N/A,#N/A,TRUE,"Basic";#N/A,#N/A,TRUE,"EXT-TABLE";#N/A,#N/A,TRUE,"STEEL";#N/A,#N/A,TRUE,"INT-Table";#N/A,#N/A,TRUE,"STEEL";#N/A,#N/A,TRUE,"Door"}</definedName>
    <definedName name="fsda_4" localSheetId="22" hidden="1">{#N/A,#N/A,TRUE,"Basic";#N/A,#N/A,TRUE,"EXT-TABLE";#N/A,#N/A,TRUE,"STEEL";#N/A,#N/A,TRUE,"INT-Table";#N/A,#N/A,TRUE,"STEEL";#N/A,#N/A,TRUE,"Door"}</definedName>
    <definedName name="fsda_4" hidden="1">{#N/A,#N/A,TRUE,"Basic";#N/A,#N/A,TRUE,"EXT-TABLE";#N/A,#N/A,TRUE,"STEEL";#N/A,#N/A,TRUE,"INT-Table";#N/A,#N/A,TRUE,"STEEL";#N/A,#N/A,TRUE,"Door"}</definedName>
    <definedName name="fsda_4_1" localSheetId="22" hidden="1">{#N/A,#N/A,TRUE,"Basic";#N/A,#N/A,TRUE,"EXT-TABLE";#N/A,#N/A,TRUE,"STEEL";#N/A,#N/A,TRUE,"INT-Table";#N/A,#N/A,TRUE,"STEEL";#N/A,#N/A,TRUE,"Door"}</definedName>
    <definedName name="fsda_4_1" hidden="1">{#N/A,#N/A,TRUE,"Basic";#N/A,#N/A,TRUE,"EXT-TABLE";#N/A,#N/A,TRUE,"STEEL";#N/A,#N/A,TRUE,"INT-Table";#N/A,#N/A,TRUE,"STEEL";#N/A,#N/A,TRUE,"Door"}</definedName>
    <definedName name="fsda_4_2" localSheetId="22" hidden="1">{#N/A,#N/A,TRUE,"Basic";#N/A,#N/A,TRUE,"EXT-TABLE";#N/A,#N/A,TRUE,"STEEL";#N/A,#N/A,TRUE,"INT-Table";#N/A,#N/A,TRUE,"STEEL";#N/A,#N/A,TRUE,"Door"}</definedName>
    <definedName name="fsda_4_2" hidden="1">{#N/A,#N/A,TRUE,"Basic";#N/A,#N/A,TRUE,"EXT-TABLE";#N/A,#N/A,TRUE,"STEEL";#N/A,#N/A,TRUE,"INT-Table";#N/A,#N/A,TRUE,"STEEL";#N/A,#N/A,TRUE,"Door"}</definedName>
    <definedName name="fsda_5" localSheetId="22" hidden="1">{#N/A,#N/A,TRUE,"Basic";#N/A,#N/A,TRUE,"EXT-TABLE";#N/A,#N/A,TRUE,"STEEL";#N/A,#N/A,TRUE,"INT-Table";#N/A,#N/A,TRUE,"STEEL";#N/A,#N/A,TRUE,"Door"}</definedName>
    <definedName name="fsda_5" hidden="1">{#N/A,#N/A,TRUE,"Basic";#N/A,#N/A,TRUE,"EXT-TABLE";#N/A,#N/A,TRUE,"STEEL";#N/A,#N/A,TRUE,"INT-Table";#N/A,#N/A,TRUE,"STEEL";#N/A,#N/A,TRUE,"Door"}</definedName>
    <definedName name="fsda_5_1" localSheetId="22" hidden="1">{#N/A,#N/A,TRUE,"Basic";#N/A,#N/A,TRUE,"EXT-TABLE";#N/A,#N/A,TRUE,"STEEL";#N/A,#N/A,TRUE,"INT-Table";#N/A,#N/A,TRUE,"STEEL";#N/A,#N/A,TRUE,"Door"}</definedName>
    <definedName name="fsda_5_1" hidden="1">{#N/A,#N/A,TRUE,"Basic";#N/A,#N/A,TRUE,"EXT-TABLE";#N/A,#N/A,TRUE,"STEEL";#N/A,#N/A,TRUE,"INT-Table";#N/A,#N/A,TRUE,"STEEL";#N/A,#N/A,TRUE,"Door"}</definedName>
    <definedName name="fsda_5_2" localSheetId="22" hidden="1">{#N/A,#N/A,TRUE,"Basic";#N/A,#N/A,TRUE,"EXT-TABLE";#N/A,#N/A,TRUE,"STEEL";#N/A,#N/A,TRUE,"INT-Table";#N/A,#N/A,TRUE,"STEEL";#N/A,#N/A,TRUE,"Door"}</definedName>
    <definedName name="fsda_5_2" hidden="1">{#N/A,#N/A,TRUE,"Basic";#N/A,#N/A,TRUE,"EXT-TABLE";#N/A,#N/A,TRUE,"STEEL";#N/A,#N/A,TRUE,"INT-Table";#N/A,#N/A,TRUE,"STEEL";#N/A,#N/A,TRUE,"Door"}</definedName>
    <definedName name="fsdaa" localSheetId="22" hidden="1">{#N/A,#N/A,TRUE,"Basic";#N/A,#N/A,TRUE,"EXT-TABLE";#N/A,#N/A,TRUE,"STEEL";#N/A,#N/A,TRUE,"INT-Table";#N/A,#N/A,TRUE,"STEEL";#N/A,#N/A,TRUE,"Door"}</definedName>
    <definedName name="fsdaa" hidden="1">{#N/A,#N/A,TRUE,"Basic";#N/A,#N/A,TRUE,"EXT-TABLE";#N/A,#N/A,TRUE,"STEEL";#N/A,#N/A,TRUE,"INT-Table";#N/A,#N/A,TRUE,"STEEL";#N/A,#N/A,TRUE,"Door"}</definedName>
    <definedName name="fsdaa_1" localSheetId="22" hidden="1">{#N/A,#N/A,TRUE,"Basic";#N/A,#N/A,TRUE,"EXT-TABLE";#N/A,#N/A,TRUE,"STEEL";#N/A,#N/A,TRUE,"INT-Table";#N/A,#N/A,TRUE,"STEEL";#N/A,#N/A,TRUE,"Door"}</definedName>
    <definedName name="fsdaa_1" hidden="1">{#N/A,#N/A,TRUE,"Basic";#N/A,#N/A,TRUE,"EXT-TABLE";#N/A,#N/A,TRUE,"STEEL";#N/A,#N/A,TRUE,"INT-Table";#N/A,#N/A,TRUE,"STEEL";#N/A,#N/A,TRUE,"Door"}</definedName>
    <definedName name="fsdaa_1_1" localSheetId="22" hidden="1">{#N/A,#N/A,TRUE,"Basic";#N/A,#N/A,TRUE,"EXT-TABLE";#N/A,#N/A,TRUE,"STEEL";#N/A,#N/A,TRUE,"INT-Table";#N/A,#N/A,TRUE,"STEEL";#N/A,#N/A,TRUE,"Door"}</definedName>
    <definedName name="fsdaa_1_1" hidden="1">{#N/A,#N/A,TRUE,"Basic";#N/A,#N/A,TRUE,"EXT-TABLE";#N/A,#N/A,TRUE,"STEEL";#N/A,#N/A,TRUE,"INT-Table";#N/A,#N/A,TRUE,"STEEL";#N/A,#N/A,TRUE,"Door"}</definedName>
    <definedName name="fsdaa_1_2" localSheetId="22" hidden="1">{#N/A,#N/A,TRUE,"Basic";#N/A,#N/A,TRUE,"EXT-TABLE";#N/A,#N/A,TRUE,"STEEL";#N/A,#N/A,TRUE,"INT-Table";#N/A,#N/A,TRUE,"STEEL";#N/A,#N/A,TRUE,"Door"}</definedName>
    <definedName name="fsdaa_1_2" hidden="1">{#N/A,#N/A,TRUE,"Basic";#N/A,#N/A,TRUE,"EXT-TABLE";#N/A,#N/A,TRUE,"STEEL";#N/A,#N/A,TRUE,"INT-Table";#N/A,#N/A,TRUE,"STEEL";#N/A,#N/A,TRUE,"Door"}</definedName>
    <definedName name="fsdaa_2" localSheetId="22" hidden="1">{#N/A,#N/A,TRUE,"Basic";#N/A,#N/A,TRUE,"EXT-TABLE";#N/A,#N/A,TRUE,"STEEL";#N/A,#N/A,TRUE,"INT-Table";#N/A,#N/A,TRUE,"STEEL";#N/A,#N/A,TRUE,"Door"}</definedName>
    <definedName name="fsdaa_2" hidden="1">{#N/A,#N/A,TRUE,"Basic";#N/A,#N/A,TRUE,"EXT-TABLE";#N/A,#N/A,TRUE,"STEEL";#N/A,#N/A,TRUE,"INT-Table";#N/A,#N/A,TRUE,"STEEL";#N/A,#N/A,TRUE,"Door"}</definedName>
    <definedName name="fsdaa_2_1" localSheetId="22" hidden="1">{#N/A,#N/A,TRUE,"Basic";#N/A,#N/A,TRUE,"EXT-TABLE";#N/A,#N/A,TRUE,"STEEL";#N/A,#N/A,TRUE,"INT-Table";#N/A,#N/A,TRUE,"STEEL";#N/A,#N/A,TRUE,"Door"}</definedName>
    <definedName name="fsdaa_2_1" hidden="1">{#N/A,#N/A,TRUE,"Basic";#N/A,#N/A,TRUE,"EXT-TABLE";#N/A,#N/A,TRUE,"STEEL";#N/A,#N/A,TRUE,"INT-Table";#N/A,#N/A,TRUE,"STEEL";#N/A,#N/A,TRUE,"Door"}</definedName>
    <definedName name="fsdaa_2_2" localSheetId="22" hidden="1">{#N/A,#N/A,TRUE,"Basic";#N/A,#N/A,TRUE,"EXT-TABLE";#N/A,#N/A,TRUE,"STEEL";#N/A,#N/A,TRUE,"INT-Table";#N/A,#N/A,TRUE,"STEEL";#N/A,#N/A,TRUE,"Door"}</definedName>
    <definedName name="fsdaa_2_2" hidden="1">{#N/A,#N/A,TRUE,"Basic";#N/A,#N/A,TRUE,"EXT-TABLE";#N/A,#N/A,TRUE,"STEEL";#N/A,#N/A,TRUE,"INT-Table";#N/A,#N/A,TRUE,"STEEL";#N/A,#N/A,TRUE,"Door"}</definedName>
    <definedName name="fsdaa_3" localSheetId="22" hidden="1">{#N/A,#N/A,TRUE,"Basic";#N/A,#N/A,TRUE,"EXT-TABLE";#N/A,#N/A,TRUE,"STEEL";#N/A,#N/A,TRUE,"INT-Table";#N/A,#N/A,TRUE,"STEEL";#N/A,#N/A,TRUE,"Door"}</definedName>
    <definedName name="fsdaa_3" hidden="1">{#N/A,#N/A,TRUE,"Basic";#N/A,#N/A,TRUE,"EXT-TABLE";#N/A,#N/A,TRUE,"STEEL";#N/A,#N/A,TRUE,"INT-Table";#N/A,#N/A,TRUE,"STEEL";#N/A,#N/A,TRUE,"Door"}</definedName>
    <definedName name="fsdaa_3_1" localSheetId="22" hidden="1">{#N/A,#N/A,TRUE,"Basic";#N/A,#N/A,TRUE,"EXT-TABLE";#N/A,#N/A,TRUE,"STEEL";#N/A,#N/A,TRUE,"INT-Table";#N/A,#N/A,TRUE,"STEEL";#N/A,#N/A,TRUE,"Door"}</definedName>
    <definedName name="fsdaa_3_1" hidden="1">{#N/A,#N/A,TRUE,"Basic";#N/A,#N/A,TRUE,"EXT-TABLE";#N/A,#N/A,TRUE,"STEEL";#N/A,#N/A,TRUE,"INT-Table";#N/A,#N/A,TRUE,"STEEL";#N/A,#N/A,TRUE,"Door"}</definedName>
    <definedName name="fsdaa_3_2" localSheetId="22" hidden="1">{#N/A,#N/A,TRUE,"Basic";#N/A,#N/A,TRUE,"EXT-TABLE";#N/A,#N/A,TRUE,"STEEL";#N/A,#N/A,TRUE,"INT-Table";#N/A,#N/A,TRUE,"STEEL";#N/A,#N/A,TRUE,"Door"}</definedName>
    <definedName name="fsdaa_3_2" hidden="1">{#N/A,#N/A,TRUE,"Basic";#N/A,#N/A,TRUE,"EXT-TABLE";#N/A,#N/A,TRUE,"STEEL";#N/A,#N/A,TRUE,"INT-Table";#N/A,#N/A,TRUE,"STEEL";#N/A,#N/A,TRUE,"Door"}</definedName>
    <definedName name="fsdaa_4" localSheetId="22" hidden="1">{#N/A,#N/A,TRUE,"Basic";#N/A,#N/A,TRUE,"EXT-TABLE";#N/A,#N/A,TRUE,"STEEL";#N/A,#N/A,TRUE,"INT-Table";#N/A,#N/A,TRUE,"STEEL";#N/A,#N/A,TRUE,"Door"}</definedName>
    <definedName name="fsdaa_4" hidden="1">{#N/A,#N/A,TRUE,"Basic";#N/A,#N/A,TRUE,"EXT-TABLE";#N/A,#N/A,TRUE,"STEEL";#N/A,#N/A,TRUE,"INT-Table";#N/A,#N/A,TRUE,"STEEL";#N/A,#N/A,TRUE,"Door"}</definedName>
    <definedName name="fsdaa_4_1" localSheetId="22" hidden="1">{#N/A,#N/A,TRUE,"Basic";#N/A,#N/A,TRUE,"EXT-TABLE";#N/A,#N/A,TRUE,"STEEL";#N/A,#N/A,TRUE,"INT-Table";#N/A,#N/A,TRUE,"STEEL";#N/A,#N/A,TRUE,"Door"}</definedName>
    <definedName name="fsdaa_4_1" hidden="1">{#N/A,#N/A,TRUE,"Basic";#N/A,#N/A,TRUE,"EXT-TABLE";#N/A,#N/A,TRUE,"STEEL";#N/A,#N/A,TRUE,"INT-Table";#N/A,#N/A,TRUE,"STEEL";#N/A,#N/A,TRUE,"Door"}</definedName>
    <definedName name="fsdaa_4_2" localSheetId="22" hidden="1">{#N/A,#N/A,TRUE,"Basic";#N/A,#N/A,TRUE,"EXT-TABLE";#N/A,#N/A,TRUE,"STEEL";#N/A,#N/A,TRUE,"INT-Table";#N/A,#N/A,TRUE,"STEEL";#N/A,#N/A,TRUE,"Door"}</definedName>
    <definedName name="fsdaa_4_2" hidden="1">{#N/A,#N/A,TRUE,"Basic";#N/A,#N/A,TRUE,"EXT-TABLE";#N/A,#N/A,TRUE,"STEEL";#N/A,#N/A,TRUE,"INT-Table";#N/A,#N/A,TRUE,"STEEL";#N/A,#N/A,TRUE,"Door"}</definedName>
    <definedName name="fsdaa_5" localSheetId="22" hidden="1">{#N/A,#N/A,TRUE,"Basic";#N/A,#N/A,TRUE,"EXT-TABLE";#N/A,#N/A,TRUE,"STEEL";#N/A,#N/A,TRUE,"INT-Table";#N/A,#N/A,TRUE,"STEEL";#N/A,#N/A,TRUE,"Door"}</definedName>
    <definedName name="fsdaa_5" hidden="1">{#N/A,#N/A,TRUE,"Basic";#N/A,#N/A,TRUE,"EXT-TABLE";#N/A,#N/A,TRUE,"STEEL";#N/A,#N/A,TRUE,"INT-Table";#N/A,#N/A,TRUE,"STEEL";#N/A,#N/A,TRUE,"Door"}</definedName>
    <definedName name="fsdaa_5_1" localSheetId="22" hidden="1">{#N/A,#N/A,TRUE,"Basic";#N/A,#N/A,TRUE,"EXT-TABLE";#N/A,#N/A,TRUE,"STEEL";#N/A,#N/A,TRUE,"INT-Table";#N/A,#N/A,TRUE,"STEEL";#N/A,#N/A,TRUE,"Door"}</definedName>
    <definedName name="fsdaa_5_1" hidden="1">{#N/A,#N/A,TRUE,"Basic";#N/A,#N/A,TRUE,"EXT-TABLE";#N/A,#N/A,TRUE,"STEEL";#N/A,#N/A,TRUE,"INT-Table";#N/A,#N/A,TRUE,"STEEL";#N/A,#N/A,TRUE,"Door"}</definedName>
    <definedName name="fsdaa_5_2" localSheetId="22" hidden="1">{#N/A,#N/A,TRUE,"Basic";#N/A,#N/A,TRUE,"EXT-TABLE";#N/A,#N/A,TRUE,"STEEL";#N/A,#N/A,TRUE,"INT-Table";#N/A,#N/A,TRUE,"STEEL";#N/A,#N/A,TRUE,"Door"}</definedName>
    <definedName name="fsdaa_5_2" hidden="1">{#N/A,#N/A,TRUE,"Basic";#N/A,#N/A,TRUE,"EXT-TABLE";#N/A,#N/A,TRUE,"STEEL";#N/A,#N/A,TRUE,"INT-Table";#N/A,#N/A,TRUE,"STEEL";#N/A,#N/A,TRUE,"Door"}</definedName>
    <definedName name="fsdf" hidden="1">#REF!</definedName>
    <definedName name="FSDFASDF" localSheetId="22" hidden="1">{#N/A,#N/A,FALSE,"배수1"}</definedName>
    <definedName name="FSDFASDF" hidden="1">{#N/A,#N/A,FALSE,"배수1"}</definedName>
    <definedName name="fsdfdsf" localSheetId="22" hidden="1">{"'Sheet1'!$L$16"}</definedName>
    <definedName name="fsdfdsf" localSheetId="15" hidden="1">{"'Sheet1'!$L$16"}</definedName>
    <definedName name="fsdfdsf" localSheetId="1" hidden="1">{"'Sheet1'!$L$16"}</definedName>
    <definedName name="fsdfdsf" localSheetId="2" hidden="1">{"'Sheet1'!$L$16"}</definedName>
    <definedName name="fsdfdsf" localSheetId="16" hidden="1">{"'Sheet1'!$L$16"}</definedName>
    <definedName name="fsdfdsf" localSheetId="4" hidden="1">{"'Sheet1'!$L$16"}</definedName>
    <definedName name="fsdfdsf" localSheetId="23" hidden="1">{"'Sheet1'!$L$16"}</definedName>
    <definedName name="fsdfdsf" localSheetId="14" hidden="1">{"'Sheet1'!$L$16"}</definedName>
    <definedName name="fsdfdsf" localSheetId="9" hidden="1">{"'Sheet1'!$L$16"}</definedName>
    <definedName name="fsdfdsf" localSheetId="8" hidden="1">{"'Sheet1'!$L$16"}</definedName>
    <definedName name="fsdfdsf" localSheetId="3" hidden="1">{"'Sheet1'!$L$16"}</definedName>
    <definedName name="fsdfdsf" localSheetId="11" hidden="1">{"'Sheet1'!$L$16"}</definedName>
    <definedName name="fsdfdsf" localSheetId="6" hidden="1">{"'Sheet1'!$L$16"}</definedName>
    <definedName name="fsdfdsf" localSheetId="7" hidden="1">{"'Sheet1'!$L$16"}</definedName>
    <definedName name="fsdfdsf" localSheetId="5" hidden="1">{"'Sheet1'!$L$16"}</definedName>
    <definedName name="fsdfdsf" localSheetId="17" hidden="1">{"'Sheet1'!$L$16"}</definedName>
    <definedName name="fsdfdsf" localSheetId="10" hidden="1">{"'Sheet1'!$L$16"}</definedName>
    <definedName name="fsdfdsf" localSheetId="13" hidden="1">{"'Sheet1'!$L$16"}</definedName>
    <definedName name="fsdfdsf" localSheetId="12" hidden="1">{"'Sheet1'!$L$16"}</definedName>
    <definedName name="fsdfdsf" hidden="1">{"'Sheet1'!$L$16"}</definedName>
    <definedName name="FSDFFF"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DF" localSheetId="22" hidden="1">{#N/A,#N/A,TRUE,"SUM";#N/A,#N/A,TRUE,"EE";#N/A,#N/A,TRUE,"AC";#N/A,#N/A,TRUE,"SN"}</definedName>
    <definedName name="FSDFSDF" hidden="1">{#N/A,#N/A,TRUE,"SUM";#N/A,#N/A,TRUE,"EE";#N/A,#N/A,TRUE,"AC";#N/A,#N/A,TRUE,"SN"}</definedName>
    <definedName name="FSDSAFSA" localSheetId="22" hidden="1">{#N/A,#N/A,FALSE,"2~8번"}</definedName>
    <definedName name="FSDSAFSA" hidden="1">{#N/A,#N/A,FALSE,"2~8번"}</definedName>
    <definedName name="FSF" localSheetId="22" hidden="1">{#N/A,#N/A,TRUE,"Mhr_Sum"}</definedName>
    <definedName name="FSF" hidden="1">{#N/A,#N/A,TRUE,"Mhr_Sum"}</definedName>
    <definedName name="ft" localSheetId="22" hidden="1">{"'Sheet1'!$L$16"}</definedName>
    <definedName name="ft" localSheetId="15" hidden="1">{"'Sheet1'!$L$16"}</definedName>
    <definedName name="ft" localSheetId="1" hidden="1">{"'Sheet1'!$L$16"}</definedName>
    <definedName name="ft" localSheetId="2" hidden="1">{"'Sheet1'!$L$16"}</definedName>
    <definedName name="ft" localSheetId="16" hidden="1">{"'Sheet1'!$L$16"}</definedName>
    <definedName name="ft" localSheetId="4" hidden="1">{"'Sheet1'!$L$16"}</definedName>
    <definedName name="ft" localSheetId="23" hidden="1">{"'Sheet1'!$L$16"}</definedName>
    <definedName name="ft" localSheetId="14" hidden="1">{"'Sheet1'!$L$16"}</definedName>
    <definedName name="ft" localSheetId="9" hidden="1">{"'Sheet1'!$L$16"}</definedName>
    <definedName name="ft" localSheetId="8" hidden="1">{"'Sheet1'!$L$16"}</definedName>
    <definedName name="ft" localSheetId="3" hidden="1">{"'Sheet1'!$L$16"}</definedName>
    <definedName name="ft" localSheetId="11" hidden="1">{"'Sheet1'!$L$16"}</definedName>
    <definedName name="ft" localSheetId="6" hidden="1">{"'Sheet1'!$L$16"}</definedName>
    <definedName name="ft" localSheetId="7" hidden="1">{"'Sheet1'!$L$16"}</definedName>
    <definedName name="ft" localSheetId="5" hidden="1">{"'Sheet1'!$L$16"}</definedName>
    <definedName name="ft" localSheetId="17" hidden="1">{"'Sheet1'!$L$16"}</definedName>
    <definedName name="ft" localSheetId="10" hidden="1">{"'Sheet1'!$L$16"}</definedName>
    <definedName name="ft" localSheetId="13" hidden="1">{"'Sheet1'!$L$16"}</definedName>
    <definedName name="ft" localSheetId="12" hidden="1">{"'Sheet1'!$L$16"}</definedName>
    <definedName name="ft" hidden="1">{"'Sheet1'!$L$16"}</definedName>
    <definedName name="Ft_Matl">[76]Proposal!#REF!</definedName>
    <definedName name="Ft_Zone_B">[76]Proposal!#REF!</definedName>
    <definedName name="Ft_Zone_C">[76]Proposal!#REF!</definedName>
    <definedName name="Ft_Zone_D">[76]Proposal!#REF!</definedName>
    <definedName name="Ft_Zone_E">[76]Proposal!#REF!</definedName>
    <definedName name="FTLDTmp">#REF!:#REF!:#REF!</definedName>
    <definedName name="FTsda" localSheetId="22" hidden="1">{#N/A,#N/A,TRUE,"Mhr_Sum"}</definedName>
    <definedName name="FTsda" hidden="1">{#N/A,#N/A,TRUE,"Mhr_Sum"}</definedName>
    <definedName name="FTsda2" localSheetId="22" hidden="1">{#N/A,#N/A,TRUE,"Mhr_Sum"}</definedName>
    <definedName name="FTsda2" hidden="1">{#N/A,#N/A,TRUE,"Mhr_Sum"}</definedName>
    <definedName name="FTSDF" localSheetId="22" hidden="1">{#N/A,#N/A,TRUE,"Mhr_Sum"}</definedName>
    <definedName name="FTSDF" hidden="1">{#N/A,#N/A,TRUE,"Mhr_Sum"}</definedName>
    <definedName name="FTSDF2" localSheetId="22" hidden="1">{#N/A,#N/A,TRUE,"Mhr_Sum"}</definedName>
    <definedName name="FTSDF2" hidden="1">{#N/A,#N/A,TRUE,"Mhr_Sum"}</definedName>
    <definedName name="FU">#REF!</definedName>
    <definedName name="Furniture" localSheetId="22" hidden="1">{#N/A,#N/A,TRUE,"Basic";#N/A,#N/A,TRUE,"EXT-TABLE";#N/A,#N/A,TRUE,"STEEL";#N/A,#N/A,TRUE,"INT-Table";#N/A,#N/A,TRUE,"STEEL";#N/A,#N/A,TRUE,"Door"}</definedName>
    <definedName name="Furniture" hidden="1">{#N/A,#N/A,TRUE,"Basic";#N/A,#N/A,TRUE,"EXT-TABLE";#N/A,#N/A,TRUE,"STEEL";#N/A,#N/A,TRUE,"INT-Table";#N/A,#N/A,TRUE,"STEEL";#N/A,#N/A,TRUE,"Door"}</definedName>
    <definedName name="Furniture_1" localSheetId="22" hidden="1">{#N/A,#N/A,TRUE,"Basic";#N/A,#N/A,TRUE,"EXT-TABLE";#N/A,#N/A,TRUE,"STEEL";#N/A,#N/A,TRUE,"INT-Table";#N/A,#N/A,TRUE,"STEEL";#N/A,#N/A,TRUE,"Door"}</definedName>
    <definedName name="Furniture_1" hidden="1">{#N/A,#N/A,TRUE,"Basic";#N/A,#N/A,TRUE,"EXT-TABLE";#N/A,#N/A,TRUE,"STEEL";#N/A,#N/A,TRUE,"INT-Table";#N/A,#N/A,TRUE,"STEEL";#N/A,#N/A,TRUE,"Door"}</definedName>
    <definedName name="Furniture_1_1" localSheetId="22" hidden="1">{#N/A,#N/A,TRUE,"Basic";#N/A,#N/A,TRUE,"EXT-TABLE";#N/A,#N/A,TRUE,"STEEL";#N/A,#N/A,TRUE,"INT-Table";#N/A,#N/A,TRUE,"STEEL";#N/A,#N/A,TRUE,"Door"}</definedName>
    <definedName name="Furniture_1_1" hidden="1">{#N/A,#N/A,TRUE,"Basic";#N/A,#N/A,TRUE,"EXT-TABLE";#N/A,#N/A,TRUE,"STEEL";#N/A,#N/A,TRUE,"INT-Table";#N/A,#N/A,TRUE,"STEEL";#N/A,#N/A,TRUE,"Door"}</definedName>
    <definedName name="Furniture_1_2" localSheetId="22" hidden="1">{#N/A,#N/A,TRUE,"Basic";#N/A,#N/A,TRUE,"EXT-TABLE";#N/A,#N/A,TRUE,"STEEL";#N/A,#N/A,TRUE,"INT-Table";#N/A,#N/A,TRUE,"STEEL";#N/A,#N/A,TRUE,"Door"}</definedName>
    <definedName name="Furniture_1_2" hidden="1">{#N/A,#N/A,TRUE,"Basic";#N/A,#N/A,TRUE,"EXT-TABLE";#N/A,#N/A,TRUE,"STEEL";#N/A,#N/A,TRUE,"INT-Table";#N/A,#N/A,TRUE,"STEEL";#N/A,#N/A,TRUE,"Door"}</definedName>
    <definedName name="Furniture_2" localSheetId="22" hidden="1">{#N/A,#N/A,TRUE,"Basic";#N/A,#N/A,TRUE,"EXT-TABLE";#N/A,#N/A,TRUE,"STEEL";#N/A,#N/A,TRUE,"INT-Table";#N/A,#N/A,TRUE,"STEEL";#N/A,#N/A,TRUE,"Door"}</definedName>
    <definedName name="Furniture_2" hidden="1">{#N/A,#N/A,TRUE,"Basic";#N/A,#N/A,TRUE,"EXT-TABLE";#N/A,#N/A,TRUE,"STEEL";#N/A,#N/A,TRUE,"INT-Table";#N/A,#N/A,TRUE,"STEEL";#N/A,#N/A,TRUE,"Door"}</definedName>
    <definedName name="Furniture_2_1" localSheetId="22" hidden="1">{#N/A,#N/A,TRUE,"Basic";#N/A,#N/A,TRUE,"EXT-TABLE";#N/A,#N/A,TRUE,"STEEL";#N/A,#N/A,TRUE,"INT-Table";#N/A,#N/A,TRUE,"STEEL";#N/A,#N/A,TRUE,"Door"}</definedName>
    <definedName name="Furniture_2_1" hidden="1">{#N/A,#N/A,TRUE,"Basic";#N/A,#N/A,TRUE,"EXT-TABLE";#N/A,#N/A,TRUE,"STEEL";#N/A,#N/A,TRUE,"INT-Table";#N/A,#N/A,TRUE,"STEEL";#N/A,#N/A,TRUE,"Door"}</definedName>
    <definedName name="Furniture_2_2" localSheetId="22" hidden="1">{#N/A,#N/A,TRUE,"Basic";#N/A,#N/A,TRUE,"EXT-TABLE";#N/A,#N/A,TRUE,"STEEL";#N/A,#N/A,TRUE,"INT-Table";#N/A,#N/A,TRUE,"STEEL";#N/A,#N/A,TRUE,"Door"}</definedName>
    <definedName name="Furniture_2_2" hidden="1">{#N/A,#N/A,TRUE,"Basic";#N/A,#N/A,TRUE,"EXT-TABLE";#N/A,#N/A,TRUE,"STEEL";#N/A,#N/A,TRUE,"INT-Table";#N/A,#N/A,TRUE,"STEEL";#N/A,#N/A,TRUE,"Door"}</definedName>
    <definedName name="Furniture_3" localSheetId="22" hidden="1">{#N/A,#N/A,TRUE,"Basic";#N/A,#N/A,TRUE,"EXT-TABLE";#N/A,#N/A,TRUE,"STEEL";#N/A,#N/A,TRUE,"INT-Table";#N/A,#N/A,TRUE,"STEEL";#N/A,#N/A,TRUE,"Door"}</definedName>
    <definedName name="Furniture_3" hidden="1">{#N/A,#N/A,TRUE,"Basic";#N/A,#N/A,TRUE,"EXT-TABLE";#N/A,#N/A,TRUE,"STEEL";#N/A,#N/A,TRUE,"INT-Table";#N/A,#N/A,TRUE,"STEEL";#N/A,#N/A,TRUE,"Door"}</definedName>
    <definedName name="Furniture_3_1" localSheetId="22" hidden="1">{#N/A,#N/A,TRUE,"Basic";#N/A,#N/A,TRUE,"EXT-TABLE";#N/A,#N/A,TRUE,"STEEL";#N/A,#N/A,TRUE,"INT-Table";#N/A,#N/A,TRUE,"STEEL";#N/A,#N/A,TRUE,"Door"}</definedName>
    <definedName name="Furniture_3_1" hidden="1">{#N/A,#N/A,TRUE,"Basic";#N/A,#N/A,TRUE,"EXT-TABLE";#N/A,#N/A,TRUE,"STEEL";#N/A,#N/A,TRUE,"INT-Table";#N/A,#N/A,TRUE,"STEEL";#N/A,#N/A,TRUE,"Door"}</definedName>
    <definedName name="Furniture_3_2" localSheetId="22" hidden="1">{#N/A,#N/A,TRUE,"Basic";#N/A,#N/A,TRUE,"EXT-TABLE";#N/A,#N/A,TRUE,"STEEL";#N/A,#N/A,TRUE,"INT-Table";#N/A,#N/A,TRUE,"STEEL";#N/A,#N/A,TRUE,"Door"}</definedName>
    <definedName name="Furniture_3_2" hidden="1">{#N/A,#N/A,TRUE,"Basic";#N/A,#N/A,TRUE,"EXT-TABLE";#N/A,#N/A,TRUE,"STEEL";#N/A,#N/A,TRUE,"INT-Table";#N/A,#N/A,TRUE,"STEEL";#N/A,#N/A,TRUE,"Door"}</definedName>
    <definedName name="Furniture_4" localSheetId="22" hidden="1">{#N/A,#N/A,TRUE,"Basic";#N/A,#N/A,TRUE,"EXT-TABLE";#N/A,#N/A,TRUE,"STEEL";#N/A,#N/A,TRUE,"INT-Table";#N/A,#N/A,TRUE,"STEEL";#N/A,#N/A,TRUE,"Door"}</definedName>
    <definedName name="Furniture_4" hidden="1">{#N/A,#N/A,TRUE,"Basic";#N/A,#N/A,TRUE,"EXT-TABLE";#N/A,#N/A,TRUE,"STEEL";#N/A,#N/A,TRUE,"INT-Table";#N/A,#N/A,TRUE,"STEEL";#N/A,#N/A,TRUE,"Door"}</definedName>
    <definedName name="Furniture_4_1" localSheetId="22" hidden="1">{#N/A,#N/A,TRUE,"Basic";#N/A,#N/A,TRUE,"EXT-TABLE";#N/A,#N/A,TRUE,"STEEL";#N/A,#N/A,TRUE,"INT-Table";#N/A,#N/A,TRUE,"STEEL";#N/A,#N/A,TRUE,"Door"}</definedName>
    <definedName name="Furniture_4_1" hidden="1">{#N/A,#N/A,TRUE,"Basic";#N/A,#N/A,TRUE,"EXT-TABLE";#N/A,#N/A,TRUE,"STEEL";#N/A,#N/A,TRUE,"INT-Table";#N/A,#N/A,TRUE,"STEEL";#N/A,#N/A,TRUE,"Door"}</definedName>
    <definedName name="Furniture_4_2" localSheetId="22" hidden="1">{#N/A,#N/A,TRUE,"Basic";#N/A,#N/A,TRUE,"EXT-TABLE";#N/A,#N/A,TRUE,"STEEL";#N/A,#N/A,TRUE,"INT-Table";#N/A,#N/A,TRUE,"STEEL";#N/A,#N/A,TRUE,"Door"}</definedName>
    <definedName name="Furniture_4_2" hidden="1">{#N/A,#N/A,TRUE,"Basic";#N/A,#N/A,TRUE,"EXT-TABLE";#N/A,#N/A,TRUE,"STEEL";#N/A,#N/A,TRUE,"INT-Table";#N/A,#N/A,TRUE,"STEEL";#N/A,#N/A,TRUE,"Door"}</definedName>
    <definedName name="Furniture_5" localSheetId="22" hidden="1">{#N/A,#N/A,TRUE,"Basic";#N/A,#N/A,TRUE,"EXT-TABLE";#N/A,#N/A,TRUE,"STEEL";#N/A,#N/A,TRUE,"INT-Table";#N/A,#N/A,TRUE,"STEEL";#N/A,#N/A,TRUE,"Door"}</definedName>
    <definedName name="Furniture_5" hidden="1">{#N/A,#N/A,TRUE,"Basic";#N/A,#N/A,TRUE,"EXT-TABLE";#N/A,#N/A,TRUE,"STEEL";#N/A,#N/A,TRUE,"INT-Table";#N/A,#N/A,TRUE,"STEEL";#N/A,#N/A,TRUE,"Door"}</definedName>
    <definedName name="Furniture_5_1" localSheetId="22" hidden="1">{#N/A,#N/A,TRUE,"Basic";#N/A,#N/A,TRUE,"EXT-TABLE";#N/A,#N/A,TRUE,"STEEL";#N/A,#N/A,TRUE,"INT-Table";#N/A,#N/A,TRUE,"STEEL";#N/A,#N/A,TRUE,"Door"}</definedName>
    <definedName name="Furniture_5_1" hidden="1">{#N/A,#N/A,TRUE,"Basic";#N/A,#N/A,TRUE,"EXT-TABLE";#N/A,#N/A,TRUE,"STEEL";#N/A,#N/A,TRUE,"INT-Table";#N/A,#N/A,TRUE,"STEEL";#N/A,#N/A,TRUE,"Door"}</definedName>
    <definedName name="Furniture_5_2" localSheetId="22" hidden="1">{#N/A,#N/A,TRUE,"Basic";#N/A,#N/A,TRUE,"EXT-TABLE";#N/A,#N/A,TRUE,"STEEL";#N/A,#N/A,TRUE,"INT-Table";#N/A,#N/A,TRUE,"STEEL";#N/A,#N/A,TRUE,"Door"}</definedName>
    <definedName name="Furniture_5_2" hidden="1">{#N/A,#N/A,TRUE,"Basic";#N/A,#N/A,TRUE,"EXT-TABLE";#N/A,#N/A,TRUE,"STEEL";#N/A,#N/A,TRUE,"INT-Table";#N/A,#N/A,TRUE,"STEEL";#N/A,#N/A,TRUE,"Door"}</definedName>
    <definedName name="fwtsl">#REF!</definedName>
    <definedName name="fwtsw">#REF!</definedName>
    <definedName name="G" localSheetId="15">[29]Breech_Duct!$B$70</definedName>
    <definedName name="G" localSheetId="1">[29]Breech_Duct!$B$70</definedName>
    <definedName name="G" localSheetId="2">[29]Breech_Duct!$B$70</definedName>
    <definedName name="G" localSheetId="4">[29]Breech_Duct!$B$70</definedName>
    <definedName name="G" localSheetId="23">[29]Breech_Duct!$B$70</definedName>
    <definedName name="G" localSheetId="14">[29]Breech_Duct!$B$70</definedName>
    <definedName name="G" localSheetId="9">[29]Breech_Duct!$B$70</definedName>
    <definedName name="G" localSheetId="8">[29]Breech_Duct!$B$70</definedName>
    <definedName name="G" localSheetId="3">[29]Breech_Duct!$B$70</definedName>
    <definedName name="G" localSheetId="11">[29]Breech_Duct!$B$70</definedName>
    <definedName name="G" localSheetId="6">[29]Breech_Duct!$B$70</definedName>
    <definedName name="G" localSheetId="7">[29]Breech_Duct!$B$70</definedName>
    <definedName name="G" localSheetId="5">[29]Breech_Duct!$B$70</definedName>
    <definedName name="G" localSheetId="10">[29]Breech_Duct!$B$70</definedName>
    <definedName name="G" localSheetId="13">[29]Breech_Duct!$B$70</definedName>
    <definedName name="G" localSheetId="12">[29]Breech_Duct!$B$70</definedName>
    <definedName name="G">#REF!</definedName>
    <definedName name="gasgh" localSheetId="22" hidden="1">{#N/A,#N/A,FALSE,"Project Cost Summary";#N/A,#N/A,FALSE,"Man Hour Summary"}</definedName>
    <definedName name="gasgh" localSheetId="1" hidden="1">{#N/A,#N/A,FALSE,"Project Cost Summary";#N/A,#N/A,FALSE,"Man Hour Summary"}</definedName>
    <definedName name="gasgh" localSheetId="2" hidden="1">{#N/A,#N/A,FALSE,"Project Cost Summary";#N/A,#N/A,FALSE,"Man Hour Summary"}</definedName>
    <definedName name="gasgh" localSheetId="4" hidden="1">{#N/A,#N/A,FALSE,"Project Cost Summary";#N/A,#N/A,FALSE,"Man Hour Summary"}</definedName>
    <definedName name="gasgh" localSheetId="23" hidden="1">{#N/A,#N/A,FALSE,"Project Cost Summary";#N/A,#N/A,FALSE,"Man Hour Summary"}</definedName>
    <definedName name="gasgh" localSheetId="14" hidden="1">{#N/A,#N/A,FALSE,"Project Cost Summary";#N/A,#N/A,FALSE,"Man Hour Summary"}</definedName>
    <definedName name="gasgh" localSheetId="9" hidden="1">{#N/A,#N/A,FALSE,"Project Cost Summary";#N/A,#N/A,FALSE,"Man Hour Summary"}</definedName>
    <definedName name="gasgh" localSheetId="8" hidden="1">{#N/A,#N/A,FALSE,"Project Cost Summary";#N/A,#N/A,FALSE,"Man Hour Summary"}</definedName>
    <definedName name="gasgh" localSheetId="3" hidden="1">{#N/A,#N/A,FALSE,"Project Cost Summary";#N/A,#N/A,FALSE,"Man Hour Summary"}</definedName>
    <definedName name="gasgh" localSheetId="11" hidden="1">{#N/A,#N/A,FALSE,"Project Cost Summary";#N/A,#N/A,FALSE,"Man Hour Summary"}</definedName>
    <definedName name="gasgh" localSheetId="6" hidden="1">{#N/A,#N/A,FALSE,"Project Cost Summary";#N/A,#N/A,FALSE,"Man Hour Summary"}</definedName>
    <definedName name="gasgh" localSheetId="7" hidden="1">{#N/A,#N/A,FALSE,"Project Cost Summary";#N/A,#N/A,FALSE,"Man Hour Summary"}</definedName>
    <definedName name="gasgh" localSheetId="5" hidden="1">{#N/A,#N/A,FALSE,"Project Cost Summary";#N/A,#N/A,FALSE,"Man Hour Summary"}</definedName>
    <definedName name="gasgh" localSheetId="10" hidden="1">{#N/A,#N/A,FALSE,"Project Cost Summary";#N/A,#N/A,FALSE,"Man Hour Summary"}</definedName>
    <definedName name="gasgh" localSheetId="13" hidden="1">{#N/A,#N/A,FALSE,"Project Cost Summary";#N/A,#N/A,FALSE,"Man Hour Summary"}</definedName>
    <definedName name="gasgh" localSheetId="12" hidden="1">{#N/A,#N/A,FALSE,"Project Cost Summary";#N/A,#N/A,FALSE,"Man Hour Summary"}</definedName>
    <definedName name="gasgh" hidden="1">{#N/A,#N/A,FALSE,"Project Cost Summary";#N/A,#N/A,FALSE,"Man Hour Summary"}</definedName>
    <definedName name="Gasturbine1" localSheetId="15">'[41]Noise (3)'!$C$37</definedName>
    <definedName name="Gasturbine1" localSheetId="1">'[41]Noise (3)'!$C$37</definedName>
    <definedName name="Gasturbine1" localSheetId="2">'[41]Noise (3)'!$C$37</definedName>
    <definedName name="Gasturbine1" localSheetId="4">'[41]Noise (3)'!$C$37</definedName>
    <definedName name="Gasturbine1" localSheetId="23">'[41]Noise (3)'!$C$37</definedName>
    <definedName name="Gasturbine1" localSheetId="14">'[41]Noise (3)'!$C$37</definedName>
    <definedName name="Gasturbine1" localSheetId="9">'[41]Noise (3)'!$C$37</definedName>
    <definedName name="Gasturbine1" localSheetId="8">'[41]Noise (3)'!$C$37</definedName>
    <definedName name="Gasturbine1" localSheetId="3">'[41]Noise (3)'!$C$37</definedName>
    <definedName name="Gasturbine1" localSheetId="11">'[41]Noise (3)'!$C$37</definedName>
    <definedName name="Gasturbine1" localSheetId="6">'[41]Noise (3)'!$C$37</definedName>
    <definedName name="Gasturbine1" localSheetId="7">'[41]Noise (3)'!$C$37</definedName>
    <definedName name="Gasturbine1" localSheetId="5">'[41]Noise (3)'!$C$37</definedName>
    <definedName name="Gasturbine1" localSheetId="10">'[41]Noise (3)'!$C$37</definedName>
    <definedName name="Gasturbine1" localSheetId="13">'[41]Noise (3)'!$C$37</definedName>
    <definedName name="Gasturbine1" localSheetId="12">'[41]Noise (3)'!$C$37</definedName>
    <definedName name="Gasturbine1">#REF!</definedName>
    <definedName name="Gasturbines" localSheetId="15">[41]Tables!$A$80:$A$179</definedName>
    <definedName name="Gasturbines" localSheetId="1">[41]Tables!$A$80:$A$179</definedName>
    <definedName name="Gasturbines" localSheetId="2">[41]Tables!$A$80:$A$179</definedName>
    <definedName name="Gasturbines" localSheetId="4">[41]Tables!$A$80:$A$179</definedName>
    <definedName name="Gasturbines" localSheetId="23">[41]Tables!$A$80:$A$179</definedName>
    <definedName name="Gasturbines" localSheetId="14">[41]Tables!$A$80:$A$179</definedName>
    <definedName name="Gasturbines" localSheetId="9">[41]Tables!$A$80:$A$179</definedName>
    <definedName name="Gasturbines" localSheetId="8">[41]Tables!$A$80:$A$179</definedName>
    <definedName name="Gasturbines" localSheetId="3">[41]Tables!$A$80:$A$179</definedName>
    <definedName name="Gasturbines" localSheetId="11">[41]Tables!$A$80:$A$179</definedName>
    <definedName name="Gasturbines" localSheetId="6">[41]Tables!$A$80:$A$179</definedName>
    <definedName name="Gasturbines" localSheetId="7">[41]Tables!$A$80:$A$179</definedName>
    <definedName name="Gasturbines" localSheetId="5">[41]Tables!$A$80:$A$179</definedName>
    <definedName name="Gasturbines" localSheetId="10">[41]Tables!$A$80:$A$179</definedName>
    <definedName name="Gasturbines" localSheetId="13">[41]Tables!$A$80:$A$179</definedName>
    <definedName name="Gasturbines" localSheetId="12">[41]Tables!$A$80:$A$179</definedName>
    <definedName name="Gasturbines">#REF!</definedName>
    <definedName name="gate">#REF!</definedName>
    <definedName name="GD" localSheetId="22" hidden="1">{#N/A,#N/A,FALSE,"CCTV"}</definedName>
    <definedName name="GD" hidden="1">{#N/A,#N/A,FALSE,"CCTV"}</definedName>
    <definedName name="GDFG"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 localSheetId="1" hidden="1">[72]Z!$T$180:$AH$180</definedName>
    <definedName name="gdfg" localSheetId="2" hidden="1">[72]Z!$T$180:$AH$180</definedName>
    <definedName name="gdfg" localSheetId="4" hidden="1">[72]Z!$T$180:$AH$180</definedName>
    <definedName name="gdfg" localSheetId="23" hidden="1">[72]Z!$T$180:$AH$180</definedName>
    <definedName name="gdfg" localSheetId="14" hidden="1">[72]Z!$T$180:$AH$180</definedName>
    <definedName name="gdfg" localSheetId="9" hidden="1">[72]Z!$T$180:$AH$180</definedName>
    <definedName name="gdfg" localSheetId="8" hidden="1">[72]Z!$T$180:$AH$180</definedName>
    <definedName name="gdfg" localSheetId="3" hidden="1">[72]Z!$T$180:$AH$180</definedName>
    <definedName name="gdfg" localSheetId="11" hidden="1">[72]Z!$T$180:$AH$180</definedName>
    <definedName name="gdfg" localSheetId="6" hidden="1">[72]Z!$T$180:$AH$180</definedName>
    <definedName name="gdfg" localSheetId="7" hidden="1">[72]Z!$T$180:$AH$180</definedName>
    <definedName name="gdfg" localSheetId="5" hidden="1">[72]Z!$T$180:$AH$180</definedName>
    <definedName name="gdfg" localSheetId="10" hidden="1">[72]Z!$T$180:$AH$180</definedName>
    <definedName name="gdfg" localSheetId="13" hidden="1">[72]Z!$T$180:$AH$180</definedName>
    <definedName name="gdfg" localSheetId="12" hidden="1">[72]Z!$T$180:$AH$180</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dfgdf" localSheetId="22" hidden="1">{"'Sheet1'!$L$16"}</definedName>
    <definedName name="gdfgdfgdf" localSheetId="15" hidden="1">{"'Sheet1'!$L$16"}</definedName>
    <definedName name="gdfgdfgdf" localSheetId="1" hidden="1">{"'Sheet1'!$L$16"}</definedName>
    <definedName name="gdfgdfgdf" localSheetId="2" hidden="1">{"'Sheet1'!$L$16"}</definedName>
    <definedName name="gdfgdfgdf" localSheetId="16" hidden="1">{"'Sheet1'!$L$16"}</definedName>
    <definedName name="gdfgdfgdf" localSheetId="4" hidden="1">{"'Sheet1'!$L$16"}</definedName>
    <definedName name="gdfgdfgdf" localSheetId="23" hidden="1">{"'Sheet1'!$L$16"}</definedName>
    <definedName name="gdfgdfgdf" localSheetId="14" hidden="1">{"'Sheet1'!$L$16"}</definedName>
    <definedName name="gdfgdfgdf" localSheetId="9" hidden="1">{"'Sheet1'!$L$16"}</definedName>
    <definedName name="gdfgdfgdf" localSheetId="8" hidden="1">{"'Sheet1'!$L$16"}</definedName>
    <definedName name="gdfgdfgdf" localSheetId="3" hidden="1">{"'Sheet1'!$L$16"}</definedName>
    <definedName name="gdfgdfgdf" localSheetId="11" hidden="1">{"'Sheet1'!$L$16"}</definedName>
    <definedName name="gdfgdfgdf" localSheetId="6" hidden="1">{"'Sheet1'!$L$16"}</definedName>
    <definedName name="gdfgdfgdf" localSheetId="7" hidden="1">{"'Sheet1'!$L$16"}</definedName>
    <definedName name="gdfgdfgdf" localSheetId="5" hidden="1">{"'Sheet1'!$L$16"}</definedName>
    <definedName name="gdfgdfgdf" localSheetId="17" hidden="1">{"'Sheet1'!$L$16"}</definedName>
    <definedName name="gdfgdfgdf" localSheetId="10" hidden="1">{"'Sheet1'!$L$16"}</definedName>
    <definedName name="gdfgdfgdf" localSheetId="13" hidden="1">{"'Sheet1'!$L$16"}</definedName>
    <definedName name="gdfgdfgdf" localSheetId="12" hidden="1">{"'Sheet1'!$L$16"}</definedName>
    <definedName name="gdfgdfgdf" hidden="1">{"'Sheet1'!$L$16"}</definedName>
    <definedName name="GDG"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hdhg" localSheetId="22" hidden="1">{#N/A,#N/A,FALSE,"Chi tiÆt"}</definedName>
    <definedName name="gdghdhg" hidden="1">{#N/A,#N/A,FALSE,"Chi tiÆt"}</definedName>
    <definedName name="GDHS" hidden="1">#REF!</definedName>
    <definedName name="Geländer">#REF!</definedName>
    <definedName name="geom" localSheetId="15">[64]r_vali!$D$1:$IV$27</definedName>
    <definedName name="geom" localSheetId="1">[64]r_vali!$D$1:$IV$27</definedName>
    <definedName name="geom" localSheetId="2">[64]r_vali!$D$1:$IV$27</definedName>
    <definedName name="geom" localSheetId="4">[64]r_vali!$D$1:$IV$27</definedName>
    <definedName name="geom" localSheetId="23">[64]r_vali!$D$1:$IV$27</definedName>
    <definedName name="geom" localSheetId="14">[64]r_vali!$D$1:$IV$27</definedName>
    <definedName name="geom" localSheetId="9">[64]r_vali!$D$1:$IV$27</definedName>
    <definedName name="geom" localSheetId="8">[64]r_vali!$D$1:$IV$27</definedName>
    <definedName name="geom" localSheetId="3">[64]r_vali!$D$1:$IV$27</definedName>
    <definedName name="geom" localSheetId="11">[64]r_vali!$D$1:$IV$27</definedName>
    <definedName name="geom" localSheetId="6">[64]r_vali!$D$1:$IV$27</definedName>
    <definedName name="geom" localSheetId="7">[64]r_vali!$D$1:$IV$27</definedName>
    <definedName name="geom" localSheetId="5">[64]r_vali!$D$1:$IV$27</definedName>
    <definedName name="geom" localSheetId="10">[64]r_vali!$D$1:$IV$27</definedName>
    <definedName name="geom" localSheetId="13">[64]r_vali!$D$1:$IV$27</definedName>
    <definedName name="geom" localSheetId="12">[64]r_vali!$D$1:$IV$27</definedName>
    <definedName name="geom">#REF!</definedName>
    <definedName name="GF" hidden="1">#REF!</definedName>
    <definedName name="GFDGDF"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h" localSheetId="22" hidden="1">{#N/A,#N/A,FALSE,"CCTV"}</definedName>
    <definedName name="gfdh" hidden="1">{#N/A,#N/A,FALSE,"CCTV"}</definedName>
    <definedName name="GFDS" localSheetId="22" hidden="1">{#N/A,#N/A,FALSE,"CCTV"}</definedName>
    <definedName name="GFDS" localSheetId="15" hidden="1">{#N/A,#N/A,FALSE,"CCTV"}</definedName>
    <definedName name="GFDS" localSheetId="1" hidden="1">{#N/A,#N/A,FALSE,"CCTV"}</definedName>
    <definedName name="GFDS" localSheetId="2" hidden="1">{#N/A,#N/A,FALSE,"CCTV"}</definedName>
    <definedName name="GFDS" localSheetId="4" hidden="1">{#N/A,#N/A,FALSE,"CCTV"}</definedName>
    <definedName name="GFDS" localSheetId="23" hidden="1">{#N/A,#N/A,FALSE,"CCTV"}</definedName>
    <definedName name="GFDS" localSheetId="14" hidden="1">{#N/A,#N/A,FALSE,"CCTV"}</definedName>
    <definedName name="GFDS" localSheetId="9" hidden="1">{#N/A,#N/A,FALSE,"CCTV"}</definedName>
    <definedName name="GFDS" localSheetId="8" hidden="1">{#N/A,#N/A,FALSE,"CCTV"}</definedName>
    <definedName name="GFDS" localSheetId="3" hidden="1">{#N/A,#N/A,FALSE,"CCTV"}</definedName>
    <definedName name="GFDS" localSheetId="11" hidden="1">{#N/A,#N/A,FALSE,"CCTV"}</definedName>
    <definedName name="GFDS" localSheetId="6" hidden="1">{#N/A,#N/A,FALSE,"CCTV"}</definedName>
    <definedName name="GFDS" localSheetId="7" hidden="1">{#N/A,#N/A,FALSE,"CCTV"}</definedName>
    <definedName name="GFDS" localSheetId="5" hidden="1">{#N/A,#N/A,FALSE,"CCTV"}</definedName>
    <definedName name="GFDS" localSheetId="10" hidden="1">{#N/A,#N/A,FALSE,"CCTV"}</definedName>
    <definedName name="GFDS" localSheetId="13" hidden="1">{#N/A,#N/A,FALSE,"CCTV"}</definedName>
    <definedName name="GFDS" localSheetId="12" hidden="1">{#N/A,#N/A,FALSE,"CCTV"}</definedName>
    <definedName name="GFDS" hidden="1">{#N/A,#N/A,FALSE,"CCTV"}</definedName>
    <definedName name="GFG"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dfg" localSheetId="15" hidden="1">[77]차액보증!#REF!</definedName>
    <definedName name="gfgdfg" localSheetId="1" hidden="1">[77]차액보증!#REF!</definedName>
    <definedName name="gfgdfg" localSheetId="2" hidden="1">[77]차액보증!#REF!</definedName>
    <definedName name="gfgdfg" localSheetId="4" hidden="1">[77]차액보증!#REF!</definedName>
    <definedName name="gfgdfg" localSheetId="23" hidden="1">[77]차액보증!#REF!</definedName>
    <definedName name="gfgdfg" localSheetId="14" hidden="1">[77]차액보증!#REF!</definedName>
    <definedName name="gfgdfg" localSheetId="9" hidden="1">[77]차액보증!#REF!</definedName>
    <definedName name="gfgdfg" localSheetId="8" hidden="1">[77]차액보증!#REF!</definedName>
    <definedName name="gfgdfg" localSheetId="3" hidden="1">[77]차액보증!#REF!</definedName>
    <definedName name="gfgdfg" localSheetId="11" hidden="1">[77]차액보증!#REF!</definedName>
    <definedName name="gfgdfg" localSheetId="6" hidden="1">[77]차액보증!#REF!</definedName>
    <definedName name="gfgdfg" localSheetId="7" hidden="1">[77]차액보증!#REF!</definedName>
    <definedName name="gfgdfg" localSheetId="5" hidden="1">[77]차액보증!#REF!</definedName>
    <definedName name="gfgdfg" localSheetId="10" hidden="1">[77]차액보증!#REF!</definedName>
    <definedName name="gfgdfg" localSheetId="13" hidden="1">[77]차액보증!#REF!</definedName>
    <definedName name="gfgdfg" localSheetId="12" hidden="1">[77]차액보증!#REF!</definedName>
    <definedName name="gfgdfg" hidden="1">#REF!</definedName>
    <definedName name="gfhfgh" localSheetId="22" hidden="1">{#N/A,#N/A,FALSE,"Chi tiÆt"}</definedName>
    <definedName name="gfhfgh" hidden="1">{#N/A,#N/A,FALSE,"Chi tiÆt"}</definedName>
    <definedName name="GFHJ" localSheetId="22" hidden="1">{#N/A,#N/A,FALSE,"단가표지"}</definedName>
    <definedName name="GFHJ" hidden="1">{#N/A,#N/A,FALSE,"단가표지"}</definedName>
    <definedName name="gfjgfh" localSheetId="22" hidden="1">{#N/A,#N/A,FALSE,"CCTV"}</definedName>
    <definedName name="gfjgfh" localSheetId="15" hidden="1">{#N/A,#N/A,FALSE,"CCTV"}</definedName>
    <definedName name="gfjgfh" localSheetId="1" hidden="1">{#N/A,#N/A,FALSE,"CCTV"}</definedName>
    <definedName name="gfjgfh" localSheetId="2" hidden="1">{#N/A,#N/A,FALSE,"CCTV"}</definedName>
    <definedName name="gfjgfh" localSheetId="4" hidden="1">{#N/A,#N/A,FALSE,"CCTV"}</definedName>
    <definedName name="gfjgfh" localSheetId="23" hidden="1">{#N/A,#N/A,FALSE,"CCTV"}</definedName>
    <definedName name="gfjgfh" localSheetId="14" hidden="1">{#N/A,#N/A,FALSE,"CCTV"}</definedName>
    <definedName name="gfjgfh" localSheetId="9" hidden="1">{#N/A,#N/A,FALSE,"CCTV"}</definedName>
    <definedName name="gfjgfh" localSheetId="8" hidden="1">{#N/A,#N/A,FALSE,"CCTV"}</definedName>
    <definedName name="gfjgfh" localSheetId="3" hidden="1">{#N/A,#N/A,FALSE,"CCTV"}</definedName>
    <definedName name="gfjgfh" localSheetId="11" hidden="1">{#N/A,#N/A,FALSE,"CCTV"}</definedName>
    <definedName name="gfjgfh" localSheetId="6" hidden="1">{#N/A,#N/A,FALSE,"CCTV"}</definedName>
    <definedName name="gfjgfh" localSheetId="7" hidden="1">{#N/A,#N/A,FALSE,"CCTV"}</definedName>
    <definedName name="gfjgfh" localSheetId="5" hidden="1">{#N/A,#N/A,FALSE,"CCTV"}</definedName>
    <definedName name="gfjgfh" localSheetId="10" hidden="1">{#N/A,#N/A,FALSE,"CCTV"}</definedName>
    <definedName name="gfjgfh" localSheetId="13" hidden="1">{#N/A,#N/A,FALSE,"CCTV"}</definedName>
    <definedName name="gfjgfh" localSheetId="12" hidden="1">{#N/A,#N/A,FALSE,"CCTV"}</definedName>
    <definedName name="gfjgfh" hidden="1">{#N/A,#N/A,FALSE,"CCTV"}</definedName>
    <definedName name="gfjgfhfg" localSheetId="22" hidden="1">{#N/A,#N/A,FALSE,"CCTV"}</definedName>
    <definedName name="gfjgfhfg" localSheetId="15" hidden="1">{#N/A,#N/A,FALSE,"CCTV"}</definedName>
    <definedName name="gfjgfhfg" localSheetId="1" hidden="1">{#N/A,#N/A,FALSE,"CCTV"}</definedName>
    <definedName name="gfjgfhfg" localSheetId="2" hidden="1">{#N/A,#N/A,FALSE,"CCTV"}</definedName>
    <definedName name="gfjgfhfg" localSheetId="4" hidden="1">{#N/A,#N/A,FALSE,"CCTV"}</definedName>
    <definedName name="gfjgfhfg" localSheetId="23" hidden="1">{#N/A,#N/A,FALSE,"CCTV"}</definedName>
    <definedName name="gfjgfhfg" localSheetId="14" hidden="1">{#N/A,#N/A,FALSE,"CCTV"}</definedName>
    <definedName name="gfjgfhfg" localSheetId="9" hidden="1">{#N/A,#N/A,FALSE,"CCTV"}</definedName>
    <definedName name="gfjgfhfg" localSheetId="8" hidden="1">{#N/A,#N/A,FALSE,"CCTV"}</definedName>
    <definedName name="gfjgfhfg" localSheetId="3" hidden="1">{#N/A,#N/A,FALSE,"CCTV"}</definedName>
    <definedName name="gfjgfhfg" localSheetId="11" hidden="1">{#N/A,#N/A,FALSE,"CCTV"}</definedName>
    <definedName name="gfjgfhfg" localSheetId="6" hidden="1">{#N/A,#N/A,FALSE,"CCTV"}</definedName>
    <definedName name="gfjgfhfg" localSheetId="7" hidden="1">{#N/A,#N/A,FALSE,"CCTV"}</definedName>
    <definedName name="gfjgfhfg" localSheetId="5" hidden="1">{#N/A,#N/A,FALSE,"CCTV"}</definedName>
    <definedName name="gfjgfhfg" localSheetId="10" hidden="1">{#N/A,#N/A,FALSE,"CCTV"}</definedName>
    <definedName name="gfjgfhfg" localSheetId="13" hidden="1">{#N/A,#N/A,FALSE,"CCTV"}</definedName>
    <definedName name="gfjgfhfg" localSheetId="12" hidden="1">{#N/A,#N/A,FALSE,"CCTV"}</definedName>
    <definedName name="gfjgfhfg" hidden="1">{#N/A,#N/A,FALSE,"CCTV"}</definedName>
    <definedName name="GFJGFJGH" localSheetId="22" hidden="1">{#N/A,#N/A,FALSE,"2~8번"}</definedName>
    <definedName name="GFJGFJGH" hidden="1">{#N/A,#N/A,FALSE,"2~8번"}</definedName>
    <definedName name="GFJGFJRRJGH" localSheetId="22" hidden="1">{#N/A,#N/A,FALSE,"배수1"}</definedName>
    <definedName name="GFJGFJRRJGH" hidden="1">{#N/A,#N/A,FALSE,"배수1"}</definedName>
    <definedName name="GFJHGFJGF" localSheetId="22" hidden="1">{#N/A,#N/A,FALSE,"혼합골재"}</definedName>
    <definedName name="GFJHGFJGF" hidden="1">{#N/A,#N/A,FALSE,"혼합골재"}</definedName>
    <definedName name="GFRRJGH" localSheetId="22" hidden="1">{#N/A,#N/A,FALSE,"단가표지"}</definedName>
    <definedName name="GFRRJGH" hidden="1">{#N/A,#N/A,FALSE,"단가표지"}</definedName>
    <definedName name="gg">#REF!</definedName>
    <definedName name="ggg" localSheetId="22" hidden="1">{"'Sheet1'!$L$16"}</definedName>
    <definedName name="ggg" localSheetId="15" hidden="1">{"'Sheet1'!$L$16"}</definedName>
    <definedName name="ggg" localSheetId="1" hidden="1">{"'Sheet1'!$L$16"}</definedName>
    <definedName name="ggg" localSheetId="2" hidden="1">{"'Sheet1'!$L$16"}</definedName>
    <definedName name="ggg" localSheetId="16" hidden="1">{"'Sheet1'!$L$16"}</definedName>
    <definedName name="ggg" localSheetId="4" hidden="1">{"'Sheet1'!$L$16"}</definedName>
    <definedName name="ggg" localSheetId="23" hidden="1">{"'Sheet1'!$L$16"}</definedName>
    <definedName name="ggg" localSheetId="14" hidden="1">{"'Sheet1'!$L$16"}</definedName>
    <definedName name="ggg" localSheetId="9" hidden="1">{"'Sheet1'!$L$16"}</definedName>
    <definedName name="ggg" localSheetId="8" hidden="1">{"'Sheet1'!$L$16"}</definedName>
    <definedName name="ggg" localSheetId="3" hidden="1">{"'Sheet1'!$L$16"}</definedName>
    <definedName name="ggg" localSheetId="11" hidden="1">{"'Sheet1'!$L$16"}</definedName>
    <definedName name="ggg" localSheetId="6" hidden="1">{"'Sheet1'!$L$16"}</definedName>
    <definedName name="ggg" localSheetId="7" hidden="1">{"'Sheet1'!$L$16"}</definedName>
    <definedName name="ggg" localSheetId="5" hidden="1">{"'Sheet1'!$L$16"}</definedName>
    <definedName name="ggg" localSheetId="17" hidden="1">{"'Sheet1'!$L$16"}</definedName>
    <definedName name="ggg" localSheetId="10" hidden="1">{"'Sheet1'!$L$16"}</definedName>
    <definedName name="ggg" localSheetId="13" hidden="1">{"'Sheet1'!$L$16"}</definedName>
    <definedName name="ggg" localSheetId="12" hidden="1">{"'Sheet1'!$L$16"}</definedName>
    <definedName name="ggg" hidden="1">{"'Sheet1'!$L$16"}</definedName>
    <definedName name="gggg" localSheetId="20" hidden="1">{"'Sheet1'!$L$16"}</definedName>
    <definedName name="gggg" localSheetId="22" hidden="1">{"'Sheet1'!$L$16"}</definedName>
    <definedName name="gggg" localSheetId="15" hidden="1">{"'Sheet1'!$L$16"}</definedName>
    <definedName name="gggg" localSheetId="1" hidden="1">{"'Sheet1'!$L$16"}</definedName>
    <definedName name="gggg" localSheetId="2" hidden="1">{"'Sheet1'!$L$16"}</definedName>
    <definedName name="gggg" localSheetId="21" hidden="1">{"'Sheet1'!$L$16"}</definedName>
    <definedName name="gggg" localSheetId="16" hidden="1">{"'Sheet1'!$L$16"}</definedName>
    <definedName name="gggg" localSheetId="4" hidden="1">{"'Sheet1'!$L$16"}</definedName>
    <definedName name="gggg" localSheetId="23" hidden="1">{"'Sheet1'!$L$16"}</definedName>
    <definedName name="gggg" localSheetId="14" hidden="1">{"'Sheet1'!$L$16"}</definedName>
    <definedName name="gggg" localSheetId="9" hidden="1">{"'Sheet1'!$L$16"}</definedName>
    <definedName name="gggg" localSheetId="8" hidden="1">{"'Sheet1'!$L$16"}</definedName>
    <definedName name="gggg" localSheetId="3" hidden="1">{"'Sheet1'!$L$16"}</definedName>
    <definedName name="gggg" localSheetId="11" hidden="1">{"'Sheet1'!$L$16"}</definedName>
    <definedName name="gggg" localSheetId="6" hidden="1">{"'Sheet1'!$L$16"}</definedName>
    <definedName name="gggg" localSheetId="7" hidden="1">{"'Sheet1'!$L$16"}</definedName>
    <definedName name="gggg" localSheetId="5" hidden="1">{"'Sheet1'!$L$16"}</definedName>
    <definedName name="gggg" localSheetId="17" hidden="1">{"'Sheet1'!$L$16"}</definedName>
    <definedName name="gggg" localSheetId="10" hidden="1">{"'Sheet1'!$L$16"}</definedName>
    <definedName name="gggg" localSheetId="13" hidden="1">{"'Sheet1'!$L$16"}</definedName>
    <definedName name="gggg" localSheetId="12" hidden="1">{"'Sheet1'!$L$16"}</definedName>
    <definedName name="gggg" hidden="1">{"'Sheet1'!$L$16"}</definedName>
    <definedName name="ggggfd" localSheetId="15" hidden="1">[12]Spread!#REF!</definedName>
    <definedName name="ggggfd" localSheetId="1" hidden="1">[12]Spread!#REF!</definedName>
    <definedName name="ggggfd" localSheetId="2" hidden="1">[12]Spread!#REF!</definedName>
    <definedName name="ggggfd" localSheetId="4" hidden="1">[12]Spread!#REF!</definedName>
    <definedName name="ggggfd" localSheetId="23" hidden="1">[12]Spread!#REF!</definedName>
    <definedName name="ggggfd" localSheetId="14" hidden="1">[12]Spread!#REF!</definedName>
    <definedName name="ggggfd" localSheetId="9" hidden="1">[12]Spread!#REF!</definedName>
    <definedName name="ggggfd" localSheetId="8" hidden="1">[12]Spread!#REF!</definedName>
    <definedName name="ggggfd" localSheetId="3" hidden="1">[12]Spread!#REF!</definedName>
    <definedName name="ggggfd" localSheetId="11" hidden="1">[12]Spread!#REF!</definedName>
    <definedName name="ggggfd" localSheetId="6" hidden="1">[12]Spread!#REF!</definedName>
    <definedName name="ggggfd" localSheetId="7" hidden="1">[12]Spread!#REF!</definedName>
    <definedName name="ggggfd" localSheetId="5" hidden="1">[12]Spread!#REF!</definedName>
    <definedName name="ggggfd" localSheetId="10" hidden="1">[12]Spread!#REF!</definedName>
    <definedName name="ggggfd" localSheetId="13" hidden="1">[12]Spread!#REF!</definedName>
    <definedName name="ggggfd" localSheetId="12" hidden="1">[12]Spread!#REF!</definedName>
    <definedName name="ggggfd" hidden="1">#REF!</definedName>
    <definedName name="ggggg" localSheetId="22" hidden="1">{"'장비'!$A$3:$M$12"}</definedName>
    <definedName name="ggggg" hidden="1">{"'장비'!$A$3:$M$12"}</definedName>
    <definedName name="GGGGGGG" hidden="1">#REF!</definedName>
    <definedName name="ggsf" localSheetId="16">#REF!</definedName>
    <definedName name="ggsf" localSheetId="17">#REF!</definedName>
    <definedName name="ggsf">#REF!</definedName>
    <definedName name="gh" localSheetId="22" hidden="1">{"'장비'!$A$3:$M$12"}</definedName>
    <definedName name="gh" localSheetId="15" hidden="1">{#N/A,#N/A,FALSE,"Project Cost Summary";#N/A,#N/A,FALSE,"Man Hour Summary"}</definedName>
    <definedName name="gh" localSheetId="1" hidden="1">{#N/A,#N/A,FALSE,"Project Cost Summary";#N/A,#N/A,FALSE,"Man Hour Summary"}</definedName>
    <definedName name="gh" localSheetId="2" hidden="1">{#N/A,#N/A,FALSE,"Project Cost Summary";#N/A,#N/A,FALSE,"Man Hour Summary"}</definedName>
    <definedName name="gh" localSheetId="4" hidden="1">{#N/A,#N/A,FALSE,"Project Cost Summary";#N/A,#N/A,FALSE,"Man Hour Summary"}</definedName>
    <definedName name="gh" localSheetId="23" hidden="1">{#N/A,#N/A,FALSE,"Project Cost Summary";#N/A,#N/A,FALSE,"Man Hour Summary"}</definedName>
    <definedName name="gh" localSheetId="14" hidden="1">{#N/A,#N/A,FALSE,"Project Cost Summary";#N/A,#N/A,FALSE,"Man Hour Summary"}</definedName>
    <definedName name="gh" localSheetId="9" hidden="1">{#N/A,#N/A,FALSE,"Project Cost Summary";#N/A,#N/A,FALSE,"Man Hour Summary"}</definedName>
    <definedName name="gh" localSheetId="8" hidden="1">{#N/A,#N/A,FALSE,"Project Cost Summary";#N/A,#N/A,FALSE,"Man Hour Summary"}</definedName>
    <definedName name="gh" localSheetId="3" hidden="1">{#N/A,#N/A,FALSE,"Project Cost Summary";#N/A,#N/A,FALSE,"Man Hour Summary"}</definedName>
    <definedName name="gh" localSheetId="11" hidden="1">{#N/A,#N/A,FALSE,"Project Cost Summary";#N/A,#N/A,FALSE,"Man Hour Summary"}</definedName>
    <definedName name="gh" localSheetId="6" hidden="1">{#N/A,#N/A,FALSE,"Project Cost Summary";#N/A,#N/A,FALSE,"Man Hour Summary"}</definedName>
    <definedName name="gh" localSheetId="7" hidden="1">{#N/A,#N/A,FALSE,"Project Cost Summary";#N/A,#N/A,FALSE,"Man Hour Summary"}</definedName>
    <definedName name="gh" localSheetId="5" hidden="1">{#N/A,#N/A,FALSE,"Project Cost Summary";#N/A,#N/A,FALSE,"Man Hour Summary"}</definedName>
    <definedName name="gh" localSheetId="10" hidden="1">{#N/A,#N/A,FALSE,"Project Cost Summary";#N/A,#N/A,FALSE,"Man Hour Summary"}</definedName>
    <definedName name="gh" localSheetId="13" hidden="1">{#N/A,#N/A,FALSE,"Project Cost Summary";#N/A,#N/A,FALSE,"Man Hour Summary"}</definedName>
    <definedName name="gh" localSheetId="12" hidden="1">{#N/A,#N/A,FALSE,"Project Cost Summary";#N/A,#N/A,FALSE,"Man Hour Summary"}</definedName>
    <definedName name="gh" hidden="1">{"'장비'!$A$3:$M$12"}</definedName>
    <definedName name="ghj" localSheetId="22" hidden="1">{"'Sheet1'!$L$16"}</definedName>
    <definedName name="ghj" localSheetId="15" hidden="1">{"'Sheet1'!$L$16"}</definedName>
    <definedName name="ghj" localSheetId="1" hidden="1">{"'Sheet1'!$L$16"}</definedName>
    <definedName name="ghj" localSheetId="2" hidden="1">{"'Sheet1'!$L$16"}</definedName>
    <definedName name="ghj" localSheetId="16" hidden="1">{"'Sheet1'!$L$16"}</definedName>
    <definedName name="ghj" localSheetId="4" hidden="1">{"'Sheet1'!$L$16"}</definedName>
    <definedName name="ghj" localSheetId="23" hidden="1">{"'Sheet1'!$L$16"}</definedName>
    <definedName name="ghj" localSheetId="14" hidden="1">{"'Sheet1'!$L$16"}</definedName>
    <definedName name="ghj" localSheetId="9" hidden="1">{"'Sheet1'!$L$16"}</definedName>
    <definedName name="ghj" localSheetId="8" hidden="1">{"'Sheet1'!$L$16"}</definedName>
    <definedName name="ghj" localSheetId="3" hidden="1">{"'Sheet1'!$L$16"}</definedName>
    <definedName name="ghj" localSheetId="11" hidden="1">{"'Sheet1'!$L$16"}</definedName>
    <definedName name="ghj" localSheetId="6" hidden="1">{"'Sheet1'!$L$16"}</definedName>
    <definedName name="ghj" localSheetId="7" hidden="1">{"'Sheet1'!$L$16"}</definedName>
    <definedName name="ghj" localSheetId="5" hidden="1">{"'Sheet1'!$L$16"}</definedName>
    <definedName name="ghj" localSheetId="17" hidden="1">{"'Sheet1'!$L$16"}</definedName>
    <definedName name="ghj" localSheetId="10" hidden="1">{"'Sheet1'!$L$16"}</definedName>
    <definedName name="ghj" localSheetId="13" hidden="1">{"'Sheet1'!$L$16"}</definedName>
    <definedName name="ghj" localSheetId="12" hidden="1">{"'Sheet1'!$L$16"}</definedName>
    <definedName name="ghj" hidden="1">{"'Sheet1'!$L$16"}</definedName>
    <definedName name="gid" localSheetId="22" hidden="1">{"'Sheet1'!$L$16"}</definedName>
    <definedName name="gid" hidden="1">{"'Sheet1'!$L$16"}</definedName>
    <definedName name="Girostufen">#REF!</definedName>
    <definedName name="Gitterrost">#REF!</definedName>
    <definedName name="gj" localSheetId="22" hidden="1">{"'Liquid'!$A$1:$U$57"}</definedName>
    <definedName name="gj" hidden="1">{"'Liquid'!$A$1:$U$57"}</definedName>
    <definedName name="GJFGJFGJ" localSheetId="22" hidden="1">{#N/A,#N/A,FALSE,"골재소요량";#N/A,#N/A,FALSE,"골재소요량"}</definedName>
    <definedName name="GJFGJFGJ" hidden="1">{#N/A,#N/A,FALSE,"골재소요량";#N/A,#N/A,FALSE,"골재소요량"}</definedName>
    <definedName name="GJGFJGFHJ" localSheetId="22" hidden="1">{#N/A,#N/A,FALSE,"속도"}</definedName>
    <definedName name="GJGFJGFHJ" hidden="1">{#N/A,#N/A,FALSE,"속도"}</definedName>
    <definedName name="gkd" localSheetId="22" hidden="1">{"'Sheet1'!$L$16"}</definedName>
    <definedName name="gkd" hidden="1">{"'Sheet1'!$L$16"}</definedName>
    <definedName name="gl3p">#REF!</definedName>
    <definedName name="globe">#REF!</definedName>
    <definedName name="GoBack" localSheetId="1">[62]Sheet1!GoBack</definedName>
    <definedName name="GoBack" localSheetId="2">[62]Sheet1!GoBack</definedName>
    <definedName name="GoBack" localSheetId="4">[62]Sheet1!GoBack</definedName>
    <definedName name="GoBack" localSheetId="23">[62]Sheet1!GoBack</definedName>
    <definedName name="GoBack" localSheetId="14">[62]Sheet1!GoBack</definedName>
    <definedName name="GoBack" localSheetId="9">[62]Sheet1!GoBack</definedName>
    <definedName name="GoBack" localSheetId="8">[62]Sheet1!GoBack</definedName>
    <definedName name="GoBack" localSheetId="3">[62]Sheet1!GoBack</definedName>
    <definedName name="GoBack" localSheetId="11">[62]Sheet1!GoBack</definedName>
    <definedName name="GoBack" localSheetId="6">[62]Sheet1!GoBack</definedName>
    <definedName name="GoBack" localSheetId="7">[62]Sheet1!GoBack</definedName>
    <definedName name="GoBack" localSheetId="5">[62]Sheet1!GoBack</definedName>
    <definedName name="GoBack" localSheetId="10">[62]Sheet1!GoBack</definedName>
    <definedName name="GoBack" localSheetId="13">[62]Sheet1!GoBack</definedName>
    <definedName name="GoBack" localSheetId="12">[62]Sheet1!GoBack</definedName>
    <definedName name="GoBack">[62]Sheet1!GoBack</definedName>
    <definedName name="Gr">#REF!</definedName>
    <definedName name="Gr_FC_FOB_PlMat">#REF!</definedName>
    <definedName name="Gr_FC_LocTransp">#REF!</definedName>
    <definedName name="Gr_FC_OceanFr">#REF!</definedName>
    <definedName name="Groups">#REF!</definedName>
    <definedName name="GSDGSRWQR" localSheetId="22" hidden="1">{#N/A,#N/A,FALSE,"속도"}</definedName>
    <definedName name="GSDGSRWQR" hidden="1">{#N/A,#N/A,FALSE,"속도"}</definedName>
    <definedName name="gt" localSheetId="22" hidden="1">{"'Liquid'!$A$1:$U$57"}</definedName>
    <definedName name="gt" hidden="1">{"'Liquid'!$A$1:$U$57"}</definedName>
    <definedName name="GTESS" localSheetId="22" hidden="1">{#N/A,#N/A,FALSE,"Mhr_Sum"}</definedName>
    <definedName name="GTESS" hidden="1">{#N/A,#N/A,FALSE,"Mhr_Sum"}</definedName>
    <definedName name="GTOTAL" localSheetId="20" hidden="1">{"'Sheet1'!$L$16"}</definedName>
    <definedName name="GTOTAL" localSheetId="22" hidden="1">{"'Sheet1'!$L$16"}</definedName>
    <definedName name="GTOTAL" localSheetId="15" hidden="1">{"'Sheet1'!$L$16"}</definedName>
    <definedName name="GTOTAL" localSheetId="1" hidden="1">{"'Sheet1'!$L$16"}</definedName>
    <definedName name="GTOTAL" localSheetId="2" hidden="1">{"'Sheet1'!$L$16"}</definedName>
    <definedName name="GTOTAL" localSheetId="21" hidden="1">{"'Sheet1'!$L$16"}</definedName>
    <definedName name="GTOTAL" localSheetId="16" hidden="1">{"'Sheet1'!$L$16"}</definedName>
    <definedName name="GTOTAL" localSheetId="4" hidden="1">{"'Sheet1'!$L$16"}</definedName>
    <definedName name="GTOTAL" localSheetId="23" hidden="1">{"'Sheet1'!$L$16"}</definedName>
    <definedName name="GTOTAL" localSheetId="14" hidden="1">{"'Sheet1'!$L$16"}</definedName>
    <definedName name="GTOTAL" localSheetId="9" hidden="1">{"'Sheet1'!$L$16"}</definedName>
    <definedName name="GTOTAL" localSheetId="8" hidden="1">{"'Sheet1'!$L$16"}</definedName>
    <definedName name="GTOTAL" localSheetId="3" hidden="1">{"'Sheet1'!$L$16"}</definedName>
    <definedName name="GTOTAL" localSheetId="11" hidden="1">{"'Sheet1'!$L$16"}</definedName>
    <definedName name="GTOTAL" localSheetId="6" hidden="1">{"'Sheet1'!$L$16"}</definedName>
    <definedName name="GTOTAL" localSheetId="7" hidden="1">{"'Sheet1'!$L$16"}</definedName>
    <definedName name="GTOTAL" localSheetId="5" hidden="1">{"'Sheet1'!$L$16"}</definedName>
    <definedName name="GTOTAL" localSheetId="17" hidden="1">{"'Sheet1'!$L$16"}</definedName>
    <definedName name="GTOTAL" localSheetId="10" hidden="1">{"'Sheet1'!$L$16"}</definedName>
    <definedName name="GTOTAL" localSheetId="13" hidden="1">{"'Sheet1'!$L$16"}</definedName>
    <definedName name="GTOTAL" localSheetId="12" hidden="1">{"'Sheet1'!$L$16"}</definedName>
    <definedName name="GTOTAL" hidden="1">{"'Sheet1'!$L$16"}</definedName>
    <definedName name="GUESTPNT" localSheetId="1">[44]!GUESTPNT</definedName>
    <definedName name="GUESTPNT" localSheetId="2">[44]!GUESTPNT</definedName>
    <definedName name="GUESTPNT" localSheetId="4">[44]!GUESTPNT</definedName>
    <definedName name="GUESTPNT" localSheetId="23">[44]!GUESTPNT</definedName>
    <definedName name="GUESTPNT" localSheetId="14">[44]!GUESTPNT</definedName>
    <definedName name="GUESTPNT" localSheetId="9">[44]!GUESTPNT</definedName>
    <definedName name="GUESTPNT" localSheetId="8">[44]!GUESTPNT</definedName>
    <definedName name="GUESTPNT" localSheetId="3">[44]!GUESTPNT</definedName>
    <definedName name="GUESTPNT" localSheetId="11">[44]!GUESTPNT</definedName>
    <definedName name="GUESTPNT" localSheetId="6">[44]!GUESTPNT</definedName>
    <definedName name="GUESTPNT" localSheetId="7">[44]!GUESTPNT</definedName>
    <definedName name="GUESTPNT" localSheetId="5">[44]!GUESTPNT</definedName>
    <definedName name="GUESTPNT" localSheetId="10">[44]!GUESTPNT</definedName>
    <definedName name="GUESTPNT" localSheetId="13">[44]!GUESTPNT</definedName>
    <definedName name="GUESTPNT" localSheetId="12">[44]!GUESTPNT</definedName>
    <definedName name="GUESTPNT">[44]!GUESTPNT</definedName>
    <definedName name="GV" localSheetId="22" hidden="1">{#N/A,#N/A,FALSE,"CCTV"}</definedName>
    <definedName name="GV" hidden="1">{#N/A,#N/A,FALSE,"CCTV"}</definedName>
    <definedName name="h" localSheetId="22" hidden="1">{"'Sheet1'!$L$16"}</definedName>
    <definedName name="h" localSheetId="15" hidden="1">{"'Sheet1'!$L$16"}</definedName>
    <definedName name="h" localSheetId="1" hidden="1">{"'Sheet1'!$L$16"}</definedName>
    <definedName name="h" localSheetId="2" hidden="1">{"'Sheet1'!$L$16"}</definedName>
    <definedName name="h" localSheetId="16" hidden="1">{"'Sheet1'!$L$16"}</definedName>
    <definedName name="h" localSheetId="4" hidden="1">{"'Sheet1'!$L$16"}</definedName>
    <definedName name="h" localSheetId="23" hidden="1">{"'Sheet1'!$L$16"}</definedName>
    <definedName name="h" localSheetId="14" hidden="1">{"'Sheet1'!$L$16"}</definedName>
    <definedName name="h" localSheetId="9" hidden="1">{"'Sheet1'!$L$16"}</definedName>
    <definedName name="h" localSheetId="8" hidden="1">{"'Sheet1'!$L$16"}</definedName>
    <definedName name="h" localSheetId="3" hidden="1">{"'Sheet1'!$L$16"}</definedName>
    <definedName name="h" localSheetId="11" hidden="1">{"'Sheet1'!$L$16"}</definedName>
    <definedName name="h" localSheetId="6" hidden="1">{"'Sheet1'!$L$16"}</definedName>
    <definedName name="h" localSheetId="7" hidden="1">{"'Sheet1'!$L$16"}</definedName>
    <definedName name="h" localSheetId="5" hidden="1">{"'Sheet1'!$L$16"}</definedName>
    <definedName name="h" localSheetId="17" hidden="1">{"'Sheet1'!$L$16"}</definedName>
    <definedName name="h" localSheetId="10" hidden="1">{"'Sheet1'!$L$16"}</definedName>
    <definedName name="h" localSheetId="13" hidden="1">{"'Sheet1'!$L$16"}</definedName>
    <definedName name="h" localSheetId="12" hidden="1">{"'Sheet1'!$L$16"}</definedName>
    <definedName name="h" hidden="1">{"'Sheet1'!$L$16"}</definedName>
    <definedName name="HANGER_LOOKUP">#REF!</definedName>
    <definedName name="HangerMultiplier">#REF!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aq" localSheetId="22" hidden="1">{"'Sheet1'!$L$16"}</definedName>
    <definedName name="haq" localSheetId="15" hidden="1">{"'Sheet1'!$L$16"}</definedName>
    <definedName name="haq" localSheetId="1" hidden="1">{"'Sheet1'!$L$16"}</definedName>
    <definedName name="haq" localSheetId="2" hidden="1">{"'Sheet1'!$L$16"}</definedName>
    <definedName name="haq" localSheetId="16" hidden="1">{"'Sheet1'!$L$16"}</definedName>
    <definedName name="haq" localSheetId="4" hidden="1">{"'Sheet1'!$L$16"}</definedName>
    <definedName name="haq" localSheetId="23" hidden="1">{"'Sheet1'!$L$16"}</definedName>
    <definedName name="haq" localSheetId="14" hidden="1">{"'Sheet1'!$L$16"}</definedName>
    <definedName name="haq" localSheetId="9" hidden="1">{"'Sheet1'!$L$16"}</definedName>
    <definedName name="haq" localSheetId="8" hidden="1">{"'Sheet1'!$L$16"}</definedName>
    <definedName name="haq" localSheetId="3" hidden="1">{"'Sheet1'!$L$16"}</definedName>
    <definedName name="haq" localSheetId="11" hidden="1">{"'Sheet1'!$L$16"}</definedName>
    <definedName name="haq" localSheetId="6" hidden="1">{"'Sheet1'!$L$16"}</definedName>
    <definedName name="haq" localSheetId="7" hidden="1">{"'Sheet1'!$L$16"}</definedName>
    <definedName name="haq" localSheetId="5" hidden="1">{"'Sheet1'!$L$16"}</definedName>
    <definedName name="haq" localSheetId="17" hidden="1">{"'Sheet1'!$L$16"}</definedName>
    <definedName name="haq" localSheetId="10" hidden="1">{"'Sheet1'!$L$16"}</definedName>
    <definedName name="haq" localSheetId="13" hidden="1">{"'Sheet1'!$L$16"}</definedName>
    <definedName name="haq" localSheetId="12" hidden="1">{"'Sheet1'!$L$16"}</definedName>
    <definedName name="haq" hidden="1">{"'Sheet1'!$L$16"}</definedName>
    <definedName name="Hardware" localSheetId="22" hidden="1">{#N/A,#N/A,TRUE,"Str.";#N/A,#N/A,TRUE,"Steel &amp; Roof";#N/A,#N/A,TRUE,"Arc.";#N/A,#N/A,TRUE,"Preliminary";#N/A,#N/A,TRUE,"Sum_Prelim"}</definedName>
    <definedName name="Hardware" hidden="1">{#N/A,#N/A,TRUE,"Str.";#N/A,#N/A,TRUE,"Steel &amp; Roof";#N/A,#N/A,TRUE,"Arc.";#N/A,#N/A,TRUE,"Preliminary";#N/A,#N/A,TRUE,"Sum_Prelim"}</definedName>
    <definedName name="Haspelfahrwerk">#REF!</definedName>
    <definedName name="hchair">#REF!</definedName>
    <definedName name="HCNA" localSheetId="22" hidden="1">{"'Sheet1'!$L$16"}</definedName>
    <definedName name="HCNA" localSheetId="15" hidden="1">{"'Sheet1'!$L$16"}</definedName>
    <definedName name="HCNA" localSheetId="1" hidden="1">{"'Sheet1'!$L$16"}</definedName>
    <definedName name="HCNA" localSheetId="2" hidden="1">{"'Sheet1'!$L$16"}</definedName>
    <definedName name="HCNA" localSheetId="16" hidden="1">{"'Sheet1'!$L$16"}</definedName>
    <definedName name="HCNA" localSheetId="4" hidden="1">{"'Sheet1'!$L$16"}</definedName>
    <definedName name="HCNA" localSheetId="23" hidden="1">{"'Sheet1'!$L$16"}</definedName>
    <definedName name="HCNA" localSheetId="14" hidden="1">{"'Sheet1'!$L$16"}</definedName>
    <definedName name="HCNA" localSheetId="9" hidden="1">{"'Sheet1'!$L$16"}</definedName>
    <definedName name="HCNA" localSheetId="8" hidden="1">{"'Sheet1'!$L$16"}</definedName>
    <definedName name="HCNA" localSheetId="3" hidden="1">{"'Sheet1'!$L$16"}</definedName>
    <definedName name="HCNA" localSheetId="11" hidden="1">{"'Sheet1'!$L$16"}</definedName>
    <definedName name="HCNA" localSheetId="6" hidden="1">{"'Sheet1'!$L$16"}</definedName>
    <definedName name="HCNA" localSheetId="7" hidden="1">{"'Sheet1'!$L$16"}</definedName>
    <definedName name="HCNA" localSheetId="5" hidden="1">{"'Sheet1'!$L$16"}</definedName>
    <definedName name="HCNA" localSheetId="17" hidden="1">{"'Sheet1'!$L$16"}</definedName>
    <definedName name="HCNA" localSheetId="10" hidden="1">{"'Sheet1'!$L$16"}</definedName>
    <definedName name="HCNA" localSheetId="13" hidden="1">{"'Sheet1'!$L$16"}</definedName>
    <definedName name="HCNA" localSheetId="12" hidden="1">{"'Sheet1'!$L$16"}</definedName>
    <definedName name="HCNA" hidden="1">{"'Sheet1'!$L$16"}</definedName>
    <definedName name="HDFD" localSheetId="22" hidden="1">{#N/A,#N/A,FALSE,"속도"}</definedName>
    <definedName name="HDFD" hidden="1">{#N/A,#N/A,FALSE,"속도"}</definedName>
    <definedName name="HDFJHJ" localSheetId="22" hidden="1">{#N/A,#N/A,FALSE,"Mhr_Sum"}</definedName>
    <definedName name="HDFJHJ" hidden="1">{#N/A,#N/A,FALSE,"Mhr_Sum"}</definedName>
    <definedName name="Heä_soá_laép_xaø_H">1.7</definedName>
    <definedName name="heä_soá_sình_laày">#REF!</definedName>
    <definedName name="HEADER_DRAWING_NUMBER">#REF!</definedName>
    <definedName name="HEADER_KFP_ORIGIN_KEY">#REF!</definedName>
    <definedName name="Header12">#REF!</definedName>
    <definedName name="Header12.5">#REF!</definedName>
    <definedName name="Header13">#REF!</definedName>
    <definedName name="Header13.5">#REF!</definedName>
    <definedName name="Header14">#REF!</definedName>
    <definedName name="Header15">#REF!</definedName>
    <definedName name="Header16">#REF!</definedName>
    <definedName name="HeaderH12">#REF!</definedName>
    <definedName name="HeaderH12.5">#REF!</definedName>
    <definedName name="HeaderH13">#REF!</definedName>
    <definedName name="HeaderH13.5">#REF!</definedName>
    <definedName name="HeaderH14">#REF!</definedName>
    <definedName name="HeaderH15">#REF!</definedName>
    <definedName name="HeaderH16">#REF!</definedName>
    <definedName name="HeaderLength1">#REF!</definedName>
    <definedName name="HeaderLength10">#REF!</definedName>
    <definedName name="HeaderLength11">#REF!</definedName>
    <definedName name="HeaderLength12">#REF!</definedName>
    <definedName name="HeaderLength2">#REF!</definedName>
    <definedName name="HeaderLength3">#REF!</definedName>
    <definedName name="HeaderLength4">#REF!</definedName>
    <definedName name="HeaderLength5">#REF!</definedName>
    <definedName name="HeaderLength6">#REF!</definedName>
    <definedName name="HeaderLength7">#REF!</definedName>
    <definedName name="HeaderLength8">#REF!</definedName>
    <definedName name="HeaderLength9">#REF!</definedName>
    <definedName name="HeaderLengths">#REF!</definedName>
    <definedName name="HEADERS" localSheetId="15">'[71]DATA LISTS'!$A$4:$A$10</definedName>
    <definedName name="HEADERS" localSheetId="1">'[71]DATA LISTS'!$A$4:$A$10</definedName>
    <definedName name="HEADERS" localSheetId="2">'[71]DATA LISTS'!$A$4:$A$10</definedName>
    <definedName name="HEADERS" localSheetId="4">'[71]DATA LISTS'!$A$4:$A$10</definedName>
    <definedName name="HEADERS" localSheetId="23">'[71]DATA LISTS'!$A$4:$A$10</definedName>
    <definedName name="HEADERS" localSheetId="14">'[71]DATA LISTS'!$A$4:$A$10</definedName>
    <definedName name="HEADERS" localSheetId="9">'[71]DATA LISTS'!$A$4:$A$10</definedName>
    <definedName name="HEADERS" localSheetId="8">'[71]DATA LISTS'!$A$4:$A$10</definedName>
    <definedName name="HEADERS" localSheetId="3">'[71]DATA LISTS'!$A$4:$A$10</definedName>
    <definedName name="HEADERS" localSheetId="11">'[71]DATA LISTS'!$A$4:$A$10</definedName>
    <definedName name="HEADERS" localSheetId="6">'[71]DATA LISTS'!$A$4:$A$10</definedName>
    <definedName name="HEADERS" localSheetId="7">'[71]DATA LISTS'!$A$4:$A$10</definedName>
    <definedName name="HEADERS" localSheetId="5">'[71]DATA LISTS'!$A$4:$A$10</definedName>
    <definedName name="HEADERS" localSheetId="10">'[71]DATA LISTS'!$A$4:$A$10</definedName>
    <definedName name="HEADERS" localSheetId="13">'[71]DATA LISTS'!$A$4:$A$10</definedName>
    <definedName name="HEADERS" localSheetId="12">'[71]DATA LISTS'!$A$4:$A$10</definedName>
    <definedName name="HEADERS">#REF!</definedName>
    <definedName name="HElec" localSheetId="15">'[51]Labor Sum'!$D$58</definedName>
    <definedName name="HElec" localSheetId="1">'[51]Labor Sum'!$D$58</definedName>
    <definedName name="HElec" localSheetId="2">'[51]Labor Sum'!$D$58</definedName>
    <definedName name="HElec" localSheetId="4">'[51]Labor Sum'!$D$58</definedName>
    <definedName name="HElec" localSheetId="23">'[51]Labor Sum'!$D$58</definedName>
    <definedName name="HElec" localSheetId="14">'[51]Labor Sum'!$D$58</definedName>
    <definedName name="HElec" localSheetId="9">'[51]Labor Sum'!$D$58</definedName>
    <definedName name="HElec" localSheetId="8">'[51]Labor Sum'!$D$58</definedName>
    <definedName name="HElec" localSheetId="3">'[51]Labor Sum'!$D$58</definedName>
    <definedName name="HElec" localSheetId="11">'[51]Labor Sum'!$D$58</definedName>
    <definedName name="HElec" localSheetId="6">'[51]Labor Sum'!$D$58</definedName>
    <definedName name="HElec" localSheetId="7">'[51]Labor Sum'!$D$58</definedName>
    <definedName name="HElec" localSheetId="5">'[51]Labor Sum'!$D$58</definedName>
    <definedName name="HElec" localSheetId="10">'[51]Labor Sum'!$D$58</definedName>
    <definedName name="HElec" localSheetId="13">'[51]Labor Sum'!$D$58</definedName>
    <definedName name="HElec" localSheetId="12">'[51]Labor Sum'!$D$58</definedName>
    <definedName name="HElec">#REF!</definedName>
    <definedName name="HEPM" localSheetId="15">'[51]Labor Sum'!$L$58</definedName>
    <definedName name="HEPM" localSheetId="1">'[51]Labor Sum'!$L$58</definedName>
    <definedName name="HEPM" localSheetId="2">'[51]Labor Sum'!$L$58</definedName>
    <definedName name="HEPM" localSheetId="4">'[51]Labor Sum'!$L$58</definedName>
    <definedName name="HEPM" localSheetId="23">'[51]Labor Sum'!$L$58</definedName>
    <definedName name="HEPM" localSheetId="14">'[51]Labor Sum'!$L$58</definedName>
    <definedName name="HEPM" localSheetId="9">'[51]Labor Sum'!$L$58</definedName>
    <definedName name="HEPM" localSheetId="8">'[51]Labor Sum'!$L$58</definedName>
    <definedName name="HEPM" localSheetId="3">'[51]Labor Sum'!$L$58</definedName>
    <definedName name="HEPM" localSheetId="11">'[51]Labor Sum'!$L$58</definedName>
    <definedName name="HEPM" localSheetId="6">'[51]Labor Sum'!$L$58</definedName>
    <definedName name="HEPM" localSheetId="7">'[51]Labor Sum'!$L$58</definedName>
    <definedName name="HEPM" localSheetId="5">'[51]Labor Sum'!$L$58</definedName>
    <definedName name="HEPM" localSheetId="10">'[51]Labor Sum'!$L$58</definedName>
    <definedName name="HEPM" localSheetId="13">'[51]Labor Sum'!$L$58</definedName>
    <definedName name="HEPM" localSheetId="12">'[51]Labor Sum'!$L$58</definedName>
    <definedName name="HEPM">#REF!</definedName>
    <definedName name="HEProc" localSheetId="15">'[51]Labor Sum'!$F$58</definedName>
    <definedName name="HEProc" localSheetId="1">'[51]Labor Sum'!$F$58</definedName>
    <definedName name="HEProc" localSheetId="2">'[51]Labor Sum'!$F$58</definedName>
    <definedName name="HEProc" localSheetId="4">'[51]Labor Sum'!$F$58</definedName>
    <definedName name="HEProc" localSheetId="23">'[51]Labor Sum'!$F$58</definedName>
    <definedName name="HEProc" localSheetId="14">'[51]Labor Sum'!$F$58</definedName>
    <definedName name="HEProc" localSheetId="9">'[51]Labor Sum'!$F$58</definedName>
    <definedName name="HEProc" localSheetId="8">'[51]Labor Sum'!$F$58</definedName>
    <definedName name="HEProc" localSheetId="3">'[51]Labor Sum'!$F$58</definedName>
    <definedName name="HEProc" localSheetId="11">'[51]Labor Sum'!$F$58</definedName>
    <definedName name="HEProc" localSheetId="6">'[51]Labor Sum'!$F$58</definedName>
    <definedName name="HEProc" localSheetId="7">'[51]Labor Sum'!$F$58</definedName>
    <definedName name="HEProc" localSheetId="5">'[51]Labor Sum'!$F$58</definedName>
    <definedName name="HEProc" localSheetId="10">'[51]Labor Sum'!$F$58</definedName>
    <definedName name="HEProc" localSheetId="13">'[51]Labor Sum'!$F$58</definedName>
    <definedName name="HEProc" localSheetId="12">'[51]Labor Sum'!$F$58</definedName>
    <definedName name="HEProc">#REF!</definedName>
    <definedName name="HEQAQC" localSheetId="15">'[51]Labor Sum'!$H$58</definedName>
    <definedName name="HEQAQC" localSheetId="1">'[51]Labor Sum'!$H$58</definedName>
    <definedName name="HEQAQC" localSheetId="2">'[51]Labor Sum'!$H$58</definedName>
    <definedName name="HEQAQC" localSheetId="4">'[51]Labor Sum'!$H$58</definedName>
    <definedName name="HEQAQC" localSheetId="23">'[51]Labor Sum'!$H$58</definedName>
    <definedName name="HEQAQC" localSheetId="14">'[51]Labor Sum'!$H$58</definedName>
    <definedName name="HEQAQC" localSheetId="9">'[51]Labor Sum'!$H$58</definedName>
    <definedName name="HEQAQC" localSheetId="8">'[51]Labor Sum'!$H$58</definedName>
    <definedName name="HEQAQC" localSheetId="3">'[51]Labor Sum'!$H$58</definedName>
    <definedName name="HEQAQC" localSheetId="11">'[51]Labor Sum'!$H$58</definedName>
    <definedName name="HEQAQC" localSheetId="6">'[51]Labor Sum'!$H$58</definedName>
    <definedName name="HEQAQC" localSheetId="7">'[51]Labor Sum'!$H$58</definedName>
    <definedName name="HEQAQC" localSheetId="5">'[51]Labor Sum'!$H$58</definedName>
    <definedName name="HEQAQC" localSheetId="10">'[51]Labor Sum'!$H$58</definedName>
    <definedName name="HEQAQC" localSheetId="13">'[51]Labor Sum'!$H$58</definedName>
    <definedName name="HEQAQC" localSheetId="12">'[51]Labor Sum'!$H$58</definedName>
    <definedName name="HEQAQC">#REF!</definedName>
    <definedName name="herbert" hidden="1">#REF!</definedName>
    <definedName name="HESched" localSheetId="15">'[51]Labor Sum'!$J$58</definedName>
    <definedName name="HESched" localSheetId="1">'[51]Labor Sum'!$J$58</definedName>
    <definedName name="HESched" localSheetId="2">'[51]Labor Sum'!$J$58</definedName>
    <definedName name="HESched" localSheetId="4">'[51]Labor Sum'!$J$58</definedName>
    <definedName name="HESched" localSheetId="23">'[51]Labor Sum'!$J$58</definedName>
    <definedName name="HESched" localSheetId="14">'[51]Labor Sum'!$J$58</definedName>
    <definedName name="HESched" localSheetId="9">'[51]Labor Sum'!$J$58</definedName>
    <definedName name="HESched" localSheetId="8">'[51]Labor Sum'!$J$58</definedName>
    <definedName name="HESched" localSheetId="3">'[51]Labor Sum'!$J$58</definedName>
    <definedName name="HESched" localSheetId="11">'[51]Labor Sum'!$J$58</definedName>
    <definedName name="HESched" localSheetId="6">'[51]Labor Sum'!$J$58</definedName>
    <definedName name="HESched" localSheetId="7">'[51]Labor Sum'!$J$58</definedName>
    <definedName name="HESched" localSheetId="5">'[51]Labor Sum'!$J$58</definedName>
    <definedName name="HESched" localSheetId="10">'[51]Labor Sum'!$J$58</definedName>
    <definedName name="HESched" localSheetId="13">'[51]Labor Sum'!$J$58</definedName>
    <definedName name="HESched" localSheetId="12">'[51]Labor Sum'!$J$58</definedName>
    <definedName name="HESched">#REF!</definedName>
    <definedName name="hethongthoatnuocngoainha" localSheetId="16">#REF!</definedName>
    <definedName name="hethongthoatnuocngoainha" localSheetId="17">#REF!</definedName>
    <definedName name="hethongthoatnuocngoainha">#REF!</definedName>
    <definedName name="hf">#REF!</definedName>
    <definedName name="hfdgfdg" localSheetId="22" hidden="1">{#N/A,#N/A,FALSE,"CCTV"}</definedName>
    <definedName name="hfdgfdg" localSheetId="15" hidden="1">{#N/A,#N/A,FALSE,"CCTV"}</definedName>
    <definedName name="hfdgfdg" localSheetId="1" hidden="1">{#N/A,#N/A,FALSE,"CCTV"}</definedName>
    <definedName name="hfdgfdg" localSheetId="2" hidden="1">{#N/A,#N/A,FALSE,"CCTV"}</definedName>
    <definedName name="hfdgfdg" localSheetId="4" hidden="1">{#N/A,#N/A,FALSE,"CCTV"}</definedName>
    <definedName name="hfdgfdg" localSheetId="23" hidden="1">{#N/A,#N/A,FALSE,"CCTV"}</definedName>
    <definedName name="hfdgfdg" localSheetId="14" hidden="1">{#N/A,#N/A,FALSE,"CCTV"}</definedName>
    <definedName name="hfdgfdg" localSheetId="9" hidden="1">{#N/A,#N/A,FALSE,"CCTV"}</definedName>
    <definedName name="hfdgfdg" localSheetId="8" hidden="1">{#N/A,#N/A,FALSE,"CCTV"}</definedName>
    <definedName name="hfdgfdg" localSheetId="3" hidden="1">{#N/A,#N/A,FALSE,"CCTV"}</definedName>
    <definedName name="hfdgfdg" localSheetId="11" hidden="1">{#N/A,#N/A,FALSE,"CCTV"}</definedName>
    <definedName name="hfdgfdg" localSheetId="6" hidden="1">{#N/A,#N/A,FALSE,"CCTV"}</definedName>
    <definedName name="hfdgfdg" localSheetId="7" hidden="1">{#N/A,#N/A,FALSE,"CCTV"}</definedName>
    <definedName name="hfdgfdg" localSheetId="5" hidden="1">{#N/A,#N/A,FALSE,"CCTV"}</definedName>
    <definedName name="hfdgfdg" localSheetId="10" hidden="1">{#N/A,#N/A,FALSE,"CCTV"}</definedName>
    <definedName name="hfdgfdg" localSheetId="13" hidden="1">{#N/A,#N/A,FALSE,"CCTV"}</definedName>
    <definedName name="hfdgfdg" localSheetId="12" hidden="1">{#N/A,#N/A,FALSE,"CCTV"}</definedName>
    <definedName name="hfdgfdg" hidden="1">{#N/A,#N/A,FALSE,"CCTV"}</definedName>
    <definedName name="hfjhhjj" localSheetId="22" hidden="1">{#N/A,#N/A,FALSE,"CCTV"}</definedName>
    <definedName name="hfjhhjj" localSheetId="15" hidden="1">{#N/A,#N/A,FALSE,"CCTV"}</definedName>
    <definedName name="hfjhhjj" localSheetId="1" hidden="1">{#N/A,#N/A,FALSE,"CCTV"}</definedName>
    <definedName name="hfjhhjj" localSheetId="2" hidden="1">{#N/A,#N/A,FALSE,"CCTV"}</definedName>
    <definedName name="hfjhhjj" localSheetId="4" hidden="1">{#N/A,#N/A,FALSE,"CCTV"}</definedName>
    <definedName name="hfjhhjj" localSheetId="23" hidden="1">{#N/A,#N/A,FALSE,"CCTV"}</definedName>
    <definedName name="hfjhhjj" localSheetId="14" hidden="1">{#N/A,#N/A,FALSE,"CCTV"}</definedName>
    <definedName name="hfjhhjj" localSheetId="9" hidden="1">{#N/A,#N/A,FALSE,"CCTV"}</definedName>
    <definedName name="hfjhhjj" localSheetId="8" hidden="1">{#N/A,#N/A,FALSE,"CCTV"}</definedName>
    <definedName name="hfjhhjj" localSheetId="3" hidden="1">{#N/A,#N/A,FALSE,"CCTV"}</definedName>
    <definedName name="hfjhhjj" localSheetId="11" hidden="1">{#N/A,#N/A,FALSE,"CCTV"}</definedName>
    <definedName name="hfjhhjj" localSheetId="6" hidden="1">{#N/A,#N/A,FALSE,"CCTV"}</definedName>
    <definedName name="hfjhhjj" localSheetId="7" hidden="1">{#N/A,#N/A,FALSE,"CCTV"}</definedName>
    <definedName name="hfjhhjj" localSheetId="5" hidden="1">{#N/A,#N/A,FALSE,"CCTV"}</definedName>
    <definedName name="hfjhhjj" localSheetId="10" hidden="1">{#N/A,#N/A,FALSE,"CCTV"}</definedName>
    <definedName name="hfjhhjj" localSheetId="13" hidden="1">{#N/A,#N/A,FALSE,"CCTV"}</definedName>
    <definedName name="hfjhhjj" localSheetId="12" hidden="1">{#N/A,#N/A,FALSE,"CCTV"}</definedName>
    <definedName name="hfjhhjj" hidden="1">{#N/A,#N/A,FALSE,"CCTV"}</definedName>
    <definedName name="HGDSGJGFJGF" localSheetId="22" hidden="1">{#N/A,#N/A,FALSE,"배수2"}</definedName>
    <definedName name="HGDSGJGFJGF" hidden="1">{#N/A,#N/A,FALSE,"배수2"}</definedName>
    <definedName name="hgfhgshghsh" localSheetId="22" hidden="1">{#N/A,#N/A,FALSE,"Project Cost Summary";#N/A,#N/A,FALSE,"Man Hour Summary"}</definedName>
    <definedName name="hgfhgshghsh" localSheetId="1" hidden="1">{#N/A,#N/A,FALSE,"Project Cost Summary";#N/A,#N/A,FALSE,"Man Hour Summary"}</definedName>
    <definedName name="hgfhgshghsh" localSheetId="2" hidden="1">{#N/A,#N/A,FALSE,"Project Cost Summary";#N/A,#N/A,FALSE,"Man Hour Summary"}</definedName>
    <definedName name="hgfhgshghsh" localSheetId="4" hidden="1">{#N/A,#N/A,FALSE,"Project Cost Summary";#N/A,#N/A,FALSE,"Man Hour Summary"}</definedName>
    <definedName name="hgfhgshghsh" localSheetId="23" hidden="1">{#N/A,#N/A,FALSE,"Project Cost Summary";#N/A,#N/A,FALSE,"Man Hour Summary"}</definedName>
    <definedName name="hgfhgshghsh" localSheetId="14" hidden="1">{#N/A,#N/A,FALSE,"Project Cost Summary";#N/A,#N/A,FALSE,"Man Hour Summary"}</definedName>
    <definedName name="hgfhgshghsh" localSheetId="9" hidden="1">{#N/A,#N/A,FALSE,"Project Cost Summary";#N/A,#N/A,FALSE,"Man Hour Summary"}</definedName>
    <definedName name="hgfhgshghsh" localSheetId="8" hidden="1">{#N/A,#N/A,FALSE,"Project Cost Summary";#N/A,#N/A,FALSE,"Man Hour Summary"}</definedName>
    <definedName name="hgfhgshghsh" localSheetId="3" hidden="1">{#N/A,#N/A,FALSE,"Project Cost Summary";#N/A,#N/A,FALSE,"Man Hour Summary"}</definedName>
    <definedName name="hgfhgshghsh" localSheetId="11" hidden="1">{#N/A,#N/A,FALSE,"Project Cost Summary";#N/A,#N/A,FALSE,"Man Hour Summary"}</definedName>
    <definedName name="hgfhgshghsh" localSheetId="6" hidden="1">{#N/A,#N/A,FALSE,"Project Cost Summary";#N/A,#N/A,FALSE,"Man Hour Summary"}</definedName>
    <definedName name="hgfhgshghsh" localSheetId="7" hidden="1">{#N/A,#N/A,FALSE,"Project Cost Summary";#N/A,#N/A,FALSE,"Man Hour Summary"}</definedName>
    <definedName name="hgfhgshghsh" localSheetId="5" hidden="1">{#N/A,#N/A,FALSE,"Project Cost Summary";#N/A,#N/A,FALSE,"Man Hour Summary"}</definedName>
    <definedName name="hgfhgshghsh" localSheetId="10" hidden="1">{#N/A,#N/A,FALSE,"Project Cost Summary";#N/A,#N/A,FALSE,"Man Hour Summary"}</definedName>
    <definedName name="hgfhgshghsh" localSheetId="13" hidden="1">{#N/A,#N/A,FALSE,"Project Cost Summary";#N/A,#N/A,FALSE,"Man Hour Summary"}</definedName>
    <definedName name="hgfhgshghsh" localSheetId="12" hidden="1">{#N/A,#N/A,FALSE,"Project Cost Summary";#N/A,#N/A,FALSE,"Man Hour Summary"}</definedName>
    <definedName name="hgfhgshghsh" hidden="1">{#N/A,#N/A,FALSE,"Project Cost Summary";#N/A,#N/A,FALSE,"Man Hour Summary"}</definedName>
    <definedName name="HGHH" localSheetId="22" hidden="1">{#N/A,#N/A,FALSE,"표지목차"}</definedName>
    <definedName name="HGHH" hidden="1">{#N/A,#N/A,FALSE,"표지목차"}</definedName>
    <definedName name="hgjfgh" localSheetId="22" hidden="1">{#N/A,#N/A,FALSE,"CCTV"}</definedName>
    <definedName name="hgjfgh" localSheetId="15" hidden="1">{#N/A,#N/A,FALSE,"CCTV"}</definedName>
    <definedName name="hgjfgh" localSheetId="1" hidden="1">{#N/A,#N/A,FALSE,"CCTV"}</definedName>
    <definedName name="hgjfgh" localSheetId="2" hidden="1">{#N/A,#N/A,FALSE,"CCTV"}</definedName>
    <definedName name="hgjfgh" localSheetId="4" hidden="1">{#N/A,#N/A,FALSE,"CCTV"}</definedName>
    <definedName name="hgjfgh" localSheetId="23" hidden="1">{#N/A,#N/A,FALSE,"CCTV"}</definedName>
    <definedName name="hgjfgh" localSheetId="14" hidden="1">{#N/A,#N/A,FALSE,"CCTV"}</definedName>
    <definedName name="hgjfgh" localSheetId="9" hidden="1">{#N/A,#N/A,FALSE,"CCTV"}</definedName>
    <definedName name="hgjfgh" localSheetId="8" hidden="1">{#N/A,#N/A,FALSE,"CCTV"}</definedName>
    <definedName name="hgjfgh" localSheetId="3" hidden="1">{#N/A,#N/A,FALSE,"CCTV"}</definedName>
    <definedName name="hgjfgh" localSheetId="11" hidden="1">{#N/A,#N/A,FALSE,"CCTV"}</definedName>
    <definedName name="hgjfgh" localSheetId="6" hidden="1">{#N/A,#N/A,FALSE,"CCTV"}</definedName>
    <definedName name="hgjfgh" localSheetId="7" hidden="1">{#N/A,#N/A,FALSE,"CCTV"}</definedName>
    <definedName name="hgjfgh" localSheetId="5" hidden="1">{#N/A,#N/A,FALSE,"CCTV"}</definedName>
    <definedName name="hgjfgh" localSheetId="10" hidden="1">{#N/A,#N/A,FALSE,"CCTV"}</definedName>
    <definedName name="hgjfgh" localSheetId="13" hidden="1">{#N/A,#N/A,FALSE,"CCTV"}</definedName>
    <definedName name="hgjfgh" localSheetId="12" hidden="1">{#N/A,#N/A,FALSE,"CCTV"}</definedName>
    <definedName name="hgjfgh" hidden="1">{#N/A,#N/A,FALSE,"CCTV"}</definedName>
    <definedName name="hgjgfhgh" localSheetId="22" hidden="1">{#N/A,#N/A,FALSE,"CCTV"}</definedName>
    <definedName name="hgjgfhgh" localSheetId="15" hidden="1">{#N/A,#N/A,FALSE,"CCTV"}</definedName>
    <definedName name="hgjgfhgh" localSheetId="1" hidden="1">{#N/A,#N/A,FALSE,"CCTV"}</definedName>
    <definedName name="hgjgfhgh" localSheetId="2" hidden="1">{#N/A,#N/A,FALSE,"CCTV"}</definedName>
    <definedName name="hgjgfhgh" localSheetId="4" hidden="1">{#N/A,#N/A,FALSE,"CCTV"}</definedName>
    <definedName name="hgjgfhgh" localSheetId="23" hidden="1">{#N/A,#N/A,FALSE,"CCTV"}</definedName>
    <definedName name="hgjgfhgh" localSheetId="14" hidden="1">{#N/A,#N/A,FALSE,"CCTV"}</definedName>
    <definedName name="hgjgfhgh" localSheetId="9" hidden="1">{#N/A,#N/A,FALSE,"CCTV"}</definedName>
    <definedName name="hgjgfhgh" localSheetId="8" hidden="1">{#N/A,#N/A,FALSE,"CCTV"}</definedName>
    <definedName name="hgjgfhgh" localSheetId="3" hidden="1">{#N/A,#N/A,FALSE,"CCTV"}</definedName>
    <definedName name="hgjgfhgh" localSheetId="11" hidden="1">{#N/A,#N/A,FALSE,"CCTV"}</definedName>
    <definedName name="hgjgfhgh" localSheetId="6" hidden="1">{#N/A,#N/A,FALSE,"CCTV"}</definedName>
    <definedName name="hgjgfhgh" localSheetId="7" hidden="1">{#N/A,#N/A,FALSE,"CCTV"}</definedName>
    <definedName name="hgjgfhgh" localSheetId="5" hidden="1">{#N/A,#N/A,FALSE,"CCTV"}</definedName>
    <definedName name="hgjgfhgh" localSheetId="10" hidden="1">{#N/A,#N/A,FALSE,"CCTV"}</definedName>
    <definedName name="hgjgfhgh" localSheetId="13" hidden="1">{#N/A,#N/A,FALSE,"CCTV"}</definedName>
    <definedName name="hgjgfhgh" localSheetId="12" hidden="1">{#N/A,#N/A,FALSE,"CCTV"}</definedName>
    <definedName name="hgjgfhgh" hidden="1">{#N/A,#N/A,FALSE,"CCTV"}</definedName>
    <definedName name="hgshsh" localSheetId="22" hidden="1">{#N/A,#N/A,FALSE,"Project Cost Summary";#N/A,#N/A,FALSE,"Man Hour Summary"}</definedName>
    <definedName name="hgshsh" localSheetId="1" hidden="1">{#N/A,#N/A,FALSE,"Project Cost Summary";#N/A,#N/A,FALSE,"Man Hour Summary"}</definedName>
    <definedName name="hgshsh" localSheetId="2" hidden="1">{#N/A,#N/A,FALSE,"Project Cost Summary";#N/A,#N/A,FALSE,"Man Hour Summary"}</definedName>
    <definedName name="hgshsh" localSheetId="4" hidden="1">{#N/A,#N/A,FALSE,"Project Cost Summary";#N/A,#N/A,FALSE,"Man Hour Summary"}</definedName>
    <definedName name="hgshsh" localSheetId="23" hidden="1">{#N/A,#N/A,FALSE,"Project Cost Summary";#N/A,#N/A,FALSE,"Man Hour Summary"}</definedName>
    <definedName name="hgshsh" localSheetId="14" hidden="1">{#N/A,#N/A,FALSE,"Project Cost Summary";#N/A,#N/A,FALSE,"Man Hour Summary"}</definedName>
    <definedName name="hgshsh" localSheetId="9" hidden="1">{#N/A,#N/A,FALSE,"Project Cost Summary";#N/A,#N/A,FALSE,"Man Hour Summary"}</definedName>
    <definedName name="hgshsh" localSheetId="8" hidden="1">{#N/A,#N/A,FALSE,"Project Cost Summary";#N/A,#N/A,FALSE,"Man Hour Summary"}</definedName>
    <definedName name="hgshsh" localSheetId="3" hidden="1">{#N/A,#N/A,FALSE,"Project Cost Summary";#N/A,#N/A,FALSE,"Man Hour Summary"}</definedName>
    <definedName name="hgshsh" localSheetId="11" hidden="1">{#N/A,#N/A,FALSE,"Project Cost Summary";#N/A,#N/A,FALSE,"Man Hour Summary"}</definedName>
    <definedName name="hgshsh" localSheetId="6" hidden="1">{#N/A,#N/A,FALSE,"Project Cost Summary";#N/A,#N/A,FALSE,"Man Hour Summary"}</definedName>
    <definedName name="hgshsh" localSheetId="7" hidden="1">{#N/A,#N/A,FALSE,"Project Cost Summary";#N/A,#N/A,FALSE,"Man Hour Summary"}</definedName>
    <definedName name="hgshsh" localSheetId="5" hidden="1">{#N/A,#N/A,FALSE,"Project Cost Summary";#N/A,#N/A,FALSE,"Man Hour Summary"}</definedName>
    <definedName name="hgshsh" localSheetId="10" hidden="1">{#N/A,#N/A,FALSE,"Project Cost Summary";#N/A,#N/A,FALSE,"Man Hour Summary"}</definedName>
    <definedName name="hgshsh" localSheetId="13" hidden="1">{#N/A,#N/A,FALSE,"Project Cost Summary";#N/A,#N/A,FALSE,"Man Hour Summary"}</definedName>
    <definedName name="hgshsh" localSheetId="12" hidden="1">{#N/A,#N/A,FALSE,"Project Cost Summary";#N/A,#N/A,FALSE,"Man Hour Summary"}</definedName>
    <definedName name="hgshsh" hidden="1">{#N/A,#N/A,FALSE,"Project Cost Summary";#N/A,#N/A,FALSE,"Man Hour Summary"}</definedName>
    <definedName name="hh" localSheetId="22" hidden="1">{"'장비'!$A$3:$M$12"}</definedName>
    <definedName name="hh" localSheetId="15" hidden="1">{#N/A,#N/A,FALSE,"CCTV"}</definedName>
    <definedName name="hh" localSheetId="1" hidden="1">{#N/A,#N/A,FALSE,"CCTV"}</definedName>
    <definedName name="hh" localSheetId="2" hidden="1">{#N/A,#N/A,FALSE,"CCTV"}</definedName>
    <definedName name="hh" localSheetId="4" hidden="1">{#N/A,#N/A,FALSE,"CCTV"}</definedName>
    <definedName name="hh" localSheetId="23" hidden="1">{#N/A,#N/A,FALSE,"CCTV"}</definedName>
    <definedName name="hh" localSheetId="14" hidden="1">{#N/A,#N/A,FALSE,"CCTV"}</definedName>
    <definedName name="hh" localSheetId="9" hidden="1">{#N/A,#N/A,FALSE,"CCTV"}</definedName>
    <definedName name="hh" localSheetId="8" hidden="1">{#N/A,#N/A,FALSE,"CCTV"}</definedName>
    <definedName name="hh" localSheetId="3" hidden="1">{#N/A,#N/A,FALSE,"CCTV"}</definedName>
    <definedName name="hh" localSheetId="11" hidden="1">{#N/A,#N/A,FALSE,"CCTV"}</definedName>
    <definedName name="hh" localSheetId="6" hidden="1">{#N/A,#N/A,FALSE,"CCTV"}</definedName>
    <definedName name="hh" localSheetId="7" hidden="1">{#N/A,#N/A,FALSE,"CCTV"}</definedName>
    <definedName name="hh" localSheetId="5" hidden="1">{#N/A,#N/A,FALSE,"CCTV"}</definedName>
    <definedName name="hh" localSheetId="10" hidden="1">{#N/A,#N/A,FALSE,"CCTV"}</definedName>
    <definedName name="hh" localSheetId="13" hidden="1">{#N/A,#N/A,FALSE,"CCTV"}</definedName>
    <definedName name="hh" localSheetId="12" hidden="1">{#N/A,#N/A,FALSE,"CCTV"}</definedName>
    <definedName name="hh" hidden="1">{"'장비'!$A$3:$M$12"}</definedName>
    <definedName name="HHH" localSheetId="15" hidden="1">{#N/A,#N/A,FALSE,"CCTV"}</definedName>
    <definedName name="HHH" localSheetId="1" hidden="1">{#N/A,#N/A,FALSE,"CCTV"}</definedName>
    <definedName name="HHH" localSheetId="2" hidden="1">{#N/A,#N/A,FALSE,"CCTV"}</definedName>
    <definedName name="HHH" localSheetId="4" hidden="1">{#N/A,#N/A,FALSE,"CCTV"}</definedName>
    <definedName name="HHH" localSheetId="23" hidden="1">{#N/A,#N/A,FALSE,"CCTV"}</definedName>
    <definedName name="HHH" localSheetId="14" hidden="1">{#N/A,#N/A,FALSE,"CCTV"}</definedName>
    <definedName name="HHH" localSheetId="9" hidden="1">{#N/A,#N/A,FALSE,"CCTV"}</definedName>
    <definedName name="HHH" localSheetId="8" hidden="1">{#N/A,#N/A,FALSE,"CCTV"}</definedName>
    <definedName name="HHH" localSheetId="3" hidden="1">{#N/A,#N/A,FALSE,"CCTV"}</definedName>
    <definedName name="HHH" localSheetId="11" hidden="1">{#N/A,#N/A,FALSE,"CCTV"}</definedName>
    <definedName name="HHH" localSheetId="6" hidden="1">{#N/A,#N/A,FALSE,"CCTV"}</definedName>
    <definedName name="HHH" localSheetId="7" hidden="1">{#N/A,#N/A,FALSE,"CCTV"}</definedName>
    <definedName name="HHH" localSheetId="5" hidden="1">{#N/A,#N/A,FALSE,"CCTV"}</definedName>
    <definedName name="HHH" localSheetId="10" hidden="1">{#N/A,#N/A,FALSE,"CCTV"}</definedName>
    <definedName name="HHH" localSheetId="13" hidden="1">{#N/A,#N/A,FALSE,"CCTV"}</definedName>
    <definedName name="HHH" localSheetId="12" hidden="1">{#N/A,#N/A,FALSE,"CCTV"}</definedName>
    <definedName name="HHH" hidden="1">#REF!</definedName>
    <definedName name="HHH_1" localSheetId="22" hidden="1">{#N/A,#N/A,TRUE,"Basic";#N/A,#N/A,TRUE,"EXT-TABLE";#N/A,#N/A,TRUE,"STEEL";#N/A,#N/A,TRUE,"INT-Table";#N/A,#N/A,TRUE,"STEEL";#N/A,#N/A,TRUE,"Door"}</definedName>
    <definedName name="HHH_1" hidden="1">{#N/A,#N/A,TRUE,"Basic";#N/A,#N/A,TRUE,"EXT-TABLE";#N/A,#N/A,TRUE,"STEEL";#N/A,#N/A,TRUE,"INT-Table";#N/A,#N/A,TRUE,"STEEL";#N/A,#N/A,TRUE,"Door"}</definedName>
    <definedName name="HHH_1_1" localSheetId="22" hidden="1">{#N/A,#N/A,TRUE,"Basic";#N/A,#N/A,TRUE,"EXT-TABLE";#N/A,#N/A,TRUE,"STEEL";#N/A,#N/A,TRUE,"INT-Table";#N/A,#N/A,TRUE,"STEEL";#N/A,#N/A,TRUE,"Door"}</definedName>
    <definedName name="HHH_1_1" hidden="1">{#N/A,#N/A,TRUE,"Basic";#N/A,#N/A,TRUE,"EXT-TABLE";#N/A,#N/A,TRUE,"STEEL";#N/A,#N/A,TRUE,"INT-Table";#N/A,#N/A,TRUE,"STEEL";#N/A,#N/A,TRUE,"Door"}</definedName>
    <definedName name="HHH_1_2" localSheetId="22" hidden="1">{#N/A,#N/A,TRUE,"Basic";#N/A,#N/A,TRUE,"EXT-TABLE";#N/A,#N/A,TRUE,"STEEL";#N/A,#N/A,TRUE,"INT-Table";#N/A,#N/A,TRUE,"STEEL";#N/A,#N/A,TRUE,"Door"}</definedName>
    <definedName name="HHH_1_2" hidden="1">{#N/A,#N/A,TRUE,"Basic";#N/A,#N/A,TRUE,"EXT-TABLE";#N/A,#N/A,TRUE,"STEEL";#N/A,#N/A,TRUE,"INT-Table";#N/A,#N/A,TRUE,"STEEL";#N/A,#N/A,TRUE,"Door"}</definedName>
    <definedName name="HHH_2" localSheetId="22" hidden="1">{#N/A,#N/A,TRUE,"Basic";#N/A,#N/A,TRUE,"EXT-TABLE";#N/A,#N/A,TRUE,"STEEL";#N/A,#N/A,TRUE,"INT-Table";#N/A,#N/A,TRUE,"STEEL";#N/A,#N/A,TRUE,"Door"}</definedName>
    <definedName name="HHH_2" hidden="1">{#N/A,#N/A,TRUE,"Basic";#N/A,#N/A,TRUE,"EXT-TABLE";#N/A,#N/A,TRUE,"STEEL";#N/A,#N/A,TRUE,"INT-Table";#N/A,#N/A,TRUE,"STEEL";#N/A,#N/A,TRUE,"Door"}</definedName>
    <definedName name="HHH_2_1" localSheetId="22" hidden="1">{#N/A,#N/A,TRUE,"Basic";#N/A,#N/A,TRUE,"EXT-TABLE";#N/A,#N/A,TRUE,"STEEL";#N/A,#N/A,TRUE,"INT-Table";#N/A,#N/A,TRUE,"STEEL";#N/A,#N/A,TRUE,"Door"}</definedName>
    <definedName name="HHH_2_1" hidden="1">{#N/A,#N/A,TRUE,"Basic";#N/A,#N/A,TRUE,"EXT-TABLE";#N/A,#N/A,TRUE,"STEEL";#N/A,#N/A,TRUE,"INT-Table";#N/A,#N/A,TRUE,"STEEL";#N/A,#N/A,TRUE,"Door"}</definedName>
    <definedName name="HHH_2_2" localSheetId="22" hidden="1">{#N/A,#N/A,TRUE,"Basic";#N/A,#N/A,TRUE,"EXT-TABLE";#N/A,#N/A,TRUE,"STEEL";#N/A,#N/A,TRUE,"INT-Table";#N/A,#N/A,TRUE,"STEEL";#N/A,#N/A,TRUE,"Door"}</definedName>
    <definedName name="HHH_2_2" hidden="1">{#N/A,#N/A,TRUE,"Basic";#N/A,#N/A,TRUE,"EXT-TABLE";#N/A,#N/A,TRUE,"STEEL";#N/A,#N/A,TRUE,"INT-Table";#N/A,#N/A,TRUE,"STEEL";#N/A,#N/A,TRUE,"Door"}</definedName>
    <definedName name="HHH_3" localSheetId="22" hidden="1">{#N/A,#N/A,TRUE,"Basic";#N/A,#N/A,TRUE,"EXT-TABLE";#N/A,#N/A,TRUE,"STEEL";#N/A,#N/A,TRUE,"INT-Table";#N/A,#N/A,TRUE,"STEEL";#N/A,#N/A,TRUE,"Door"}</definedName>
    <definedName name="HHH_3" hidden="1">{#N/A,#N/A,TRUE,"Basic";#N/A,#N/A,TRUE,"EXT-TABLE";#N/A,#N/A,TRUE,"STEEL";#N/A,#N/A,TRUE,"INT-Table";#N/A,#N/A,TRUE,"STEEL";#N/A,#N/A,TRUE,"Door"}</definedName>
    <definedName name="HHH_3_1" localSheetId="22" hidden="1">{#N/A,#N/A,TRUE,"Basic";#N/A,#N/A,TRUE,"EXT-TABLE";#N/A,#N/A,TRUE,"STEEL";#N/A,#N/A,TRUE,"INT-Table";#N/A,#N/A,TRUE,"STEEL";#N/A,#N/A,TRUE,"Door"}</definedName>
    <definedName name="HHH_3_1" hidden="1">{#N/A,#N/A,TRUE,"Basic";#N/A,#N/A,TRUE,"EXT-TABLE";#N/A,#N/A,TRUE,"STEEL";#N/A,#N/A,TRUE,"INT-Table";#N/A,#N/A,TRUE,"STEEL";#N/A,#N/A,TRUE,"Door"}</definedName>
    <definedName name="HHH_3_2" localSheetId="22" hidden="1">{#N/A,#N/A,TRUE,"Basic";#N/A,#N/A,TRUE,"EXT-TABLE";#N/A,#N/A,TRUE,"STEEL";#N/A,#N/A,TRUE,"INT-Table";#N/A,#N/A,TRUE,"STEEL";#N/A,#N/A,TRUE,"Door"}</definedName>
    <definedName name="HHH_3_2" hidden="1">{#N/A,#N/A,TRUE,"Basic";#N/A,#N/A,TRUE,"EXT-TABLE";#N/A,#N/A,TRUE,"STEEL";#N/A,#N/A,TRUE,"INT-Table";#N/A,#N/A,TRUE,"STEEL";#N/A,#N/A,TRUE,"Door"}</definedName>
    <definedName name="HHH_4" localSheetId="22" hidden="1">{#N/A,#N/A,TRUE,"Basic";#N/A,#N/A,TRUE,"EXT-TABLE";#N/A,#N/A,TRUE,"STEEL";#N/A,#N/A,TRUE,"INT-Table";#N/A,#N/A,TRUE,"STEEL";#N/A,#N/A,TRUE,"Door"}</definedName>
    <definedName name="HHH_4" hidden="1">{#N/A,#N/A,TRUE,"Basic";#N/A,#N/A,TRUE,"EXT-TABLE";#N/A,#N/A,TRUE,"STEEL";#N/A,#N/A,TRUE,"INT-Table";#N/A,#N/A,TRUE,"STEEL";#N/A,#N/A,TRUE,"Door"}</definedName>
    <definedName name="HHH_4_1" localSheetId="22" hidden="1">{#N/A,#N/A,TRUE,"Basic";#N/A,#N/A,TRUE,"EXT-TABLE";#N/A,#N/A,TRUE,"STEEL";#N/A,#N/A,TRUE,"INT-Table";#N/A,#N/A,TRUE,"STEEL";#N/A,#N/A,TRUE,"Door"}</definedName>
    <definedName name="HHH_4_1" hidden="1">{#N/A,#N/A,TRUE,"Basic";#N/A,#N/A,TRUE,"EXT-TABLE";#N/A,#N/A,TRUE,"STEEL";#N/A,#N/A,TRUE,"INT-Table";#N/A,#N/A,TRUE,"STEEL";#N/A,#N/A,TRUE,"Door"}</definedName>
    <definedName name="HHH_4_2" localSheetId="22" hidden="1">{#N/A,#N/A,TRUE,"Basic";#N/A,#N/A,TRUE,"EXT-TABLE";#N/A,#N/A,TRUE,"STEEL";#N/A,#N/A,TRUE,"INT-Table";#N/A,#N/A,TRUE,"STEEL";#N/A,#N/A,TRUE,"Door"}</definedName>
    <definedName name="HHH_4_2" hidden="1">{#N/A,#N/A,TRUE,"Basic";#N/A,#N/A,TRUE,"EXT-TABLE";#N/A,#N/A,TRUE,"STEEL";#N/A,#N/A,TRUE,"INT-Table";#N/A,#N/A,TRUE,"STEEL";#N/A,#N/A,TRUE,"Door"}</definedName>
    <definedName name="HHH_5" localSheetId="22" hidden="1">{#N/A,#N/A,TRUE,"Basic";#N/A,#N/A,TRUE,"EXT-TABLE";#N/A,#N/A,TRUE,"STEEL";#N/A,#N/A,TRUE,"INT-Table";#N/A,#N/A,TRUE,"STEEL";#N/A,#N/A,TRUE,"Door"}</definedName>
    <definedName name="HHH_5" hidden="1">{#N/A,#N/A,TRUE,"Basic";#N/A,#N/A,TRUE,"EXT-TABLE";#N/A,#N/A,TRUE,"STEEL";#N/A,#N/A,TRUE,"INT-Table";#N/A,#N/A,TRUE,"STEEL";#N/A,#N/A,TRUE,"Door"}</definedName>
    <definedName name="HHH_5_1" localSheetId="22" hidden="1">{#N/A,#N/A,TRUE,"Basic";#N/A,#N/A,TRUE,"EXT-TABLE";#N/A,#N/A,TRUE,"STEEL";#N/A,#N/A,TRUE,"INT-Table";#N/A,#N/A,TRUE,"STEEL";#N/A,#N/A,TRUE,"Door"}</definedName>
    <definedName name="HHH_5_1" hidden="1">{#N/A,#N/A,TRUE,"Basic";#N/A,#N/A,TRUE,"EXT-TABLE";#N/A,#N/A,TRUE,"STEEL";#N/A,#N/A,TRUE,"INT-Table";#N/A,#N/A,TRUE,"STEEL";#N/A,#N/A,TRUE,"Door"}</definedName>
    <definedName name="HHH_5_2" localSheetId="22" hidden="1">{#N/A,#N/A,TRUE,"Basic";#N/A,#N/A,TRUE,"EXT-TABLE";#N/A,#N/A,TRUE,"STEEL";#N/A,#N/A,TRUE,"INT-Table";#N/A,#N/A,TRUE,"STEEL";#N/A,#N/A,TRUE,"Door"}</definedName>
    <definedName name="HHH_5_2" hidden="1">{#N/A,#N/A,TRUE,"Basic";#N/A,#N/A,TRUE,"EXT-TABLE";#N/A,#N/A,TRUE,"STEEL";#N/A,#N/A,TRUE,"INT-Table";#N/A,#N/A,TRUE,"STEEL";#N/A,#N/A,TRUE,"Door"}</definedName>
    <definedName name="HHHHHH" localSheetId="22" hidden="1">{#N/A,#N/A,TRUE,"SUM";#N/A,#N/A,TRUE,"EE";#N/A,#N/A,TRUE,"AC";#N/A,#N/A,TRUE,"SN"}</definedName>
    <definedName name="HHHHHH" hidden="1">{#N/A,#N/A,TRUE,"SUM";#N/A,#N/A,TRUE,"EE";#N/A,#N/A,TRUE,"AC";#N/A,#N/A,TRUE,"SN"}</definedName>
    <definedName name="HHHHHHHHHHHHHHHHHHHHH" localSheetId="22" hidden="1">{#N/A,#N/A,FALSE,"토공2"}</definedName>
    <definedName name="HHHHHHHHHHHHHHHHHHHHH" hidden="1">{#N/A,#N/A,FALSE,"토공2"}</definedName>
    <definedName name="HiddenRows" localSheetId="16">#REF!</definedName>
    <definedName name="HiddenRows" localSheetId="17">#REF!</definedName>
    <definedName name="HiddenRows">#REF!</definedName>
    <definedName name="hieu">#REF!</definedName>
    <definedName name="hj">#REF!</definedName>
    <definedName name="HMechStruct" localSheetId="15">'[51]Labor Sum'!$D$46</definedName>
    <definedName name="HMechStruct" localSheetId="1">'[51]Labor Sum'!$D$46</definedName>
    <definedName name="HMechStruct" localSheetId="2">'[51]Labor Sum'!$D$46</definedName>
    <definedName name="HMechStruct" localSheetId="4">'[51]Labor Sum'!$D$46</definedName>
    <definedName name="HMechStruct" localSheetId="23">'[51]Labor Sum'!$D$46</definedName>
    <definedName name="HMechStruct" localSheetId="14">'[51]Labor Sum'!$D$46</definedName>
    <definedName name="HMechStruct" localSheetId="9">'[51]Labor Sum'!$D$46</definedName>
    <definedName name="HMechStruct" localSheetId="8">'[51]Labor Sum'!$D$46</definedName>
    <definedName name="HMechStruct" localSheetId="3">'[51]Labor Sum'!$D$46</definedName>
    <definedName name="HMechStruct" localSheetId="11">'[51]Labor Sum'!$D$46</definedName>
    <definedName name="HMechStruct" localSheetId="6">'[51]Labor Sum'!$D$46</definedName>
    <definedName name="HMechStruct" localSheetId="7">'[51]Labor Sum'!$D$46</definedName>
    <definedName name="HMechStruct" localSheetId="5">'[51]Labor Sum'!$D$46</definedName>
    <definedName name="HMechStruct" localSheetId="10">'[51]Labor Sum'!$D$46</definedName>
    <definedName name="HMechStruct" localSheetId="13">'[51]Labor Sum'!$D$46</definedName>
    <definedName name="HMechStruct" localSheetId="12">'[51]Labor Sum'!$D$46</definedName>
    <definedName name="HMechStruct">#REF!</definedName>
    <definedName name="HMProc" localSheetId="15">'[51]Labor Sum'!$F$46</definedName>
    <definedName name="HMProc" localSheetId="1">'[51]Labor Sum'!$F$46</definedName>
    <definedName name="HMProc" localSheetId="2">'[51]Labor Sum'!$F$46</definedName>
    <definedName name="HMProc" localSheetId="4">'[51]Labor Sum'!$F$46</definedName>
    <definedName name="HMProc" localSheetId="23">'[51]Labor Sum'!$F$46</definedName>
    <definedName name="HMProc" localSheetId="14">'[51]Labor Sum'!$F$46</definedName>
    <definedName name="HMProc" localSheetId="9">'[51]Labor Sum'!$F$46</definedName>
    <definedName name="HMProc" localSheetId="8">'[51]Labor Sum'!$F$46</definedName>
    <definedName name="HMProc" localSheetId="3">'[51]Labor Sum'!$F$46</definedName>
    <definedName name="HMProc" localSheetId="11">'[51]Labor Sum'!$F$46</definedName>
    <definedName name="HMProc" localSheetId="6">'[51]Labor Sum'!$F$46</definedName>
    <definedName name="HMProc" localSheetId="7">'[51]Labor Sum'!$F$46</definedName>
    <definedName name="HMProc" localSheetId="5">'[51]Labor Sum'!$F$46</definedName>
    <definedName name="HMProc" localSheetId="10">'[51]Labor Sum'!$F$46</definedName>
    <definedName name="HMProc" localSheetId="13">'[51]Labor Sum'!$F$46</definedName>
    <definedName name="HMProc" localSheetId="12">'[51]Labor Sum'!$F$46</definedName>
    <definedName name="HMProc">#REF!</definedName>
    <definedName name="HMQAQC" localSheetId="15">'[51]Labor Sum'!$H$46</definedName>
    <definedName name="HMQAQC" localSheetId="1">'[51]Labor Sum'!$H$46</definedName>
    <definedName name="HMQAQC" localSheetId="2">'[51]Labor Sum'!$H$46</definedName>
    <definedName name="HMQAQC" localSheetId="4">'[51]Labor Sum'!$H$46</definedName>
    <definedName name="HMQAQC" localSheetId="23">'[51]Labor Sum'!$H$46</definedName>
    <definedName name="HMQAQC" localSheetId="14">'[51]Labor Sum'!$H$46</definedName>
    <definedName name="HMQAQC" localSheetId="9">'[51]Labor Sum'!$H$46</definedName>
    <definedName name="HMQAQC" localSheetId="8">'[51]Labor Sum'!$H$46</definedName>
    <definedName name="HMQAQC" localSheetId="3">'[51]Labor Sum'!$H$46</definedName>
    <definedName name="HMQAQC" localSheetId="11">'[51]Labor Sum'!$H$46</definedName>
    <definedName name="HMQAQC" localSheetId="6">'[51]Labor Sum'!$H$46</definedName>
    <definedName name="HMQAQC" localSheetId="7">'[51]Labor Sum'!$H$46</definedName>
    <definedName name="HMQAQC" localSheetId="5">'[51]Labor Sum'!$H$46</definedName>
    <definedName name="HMQAQC" localSheetId="10">'[51]Labor Sum'!$H$46</definedName>
    <definedName name="HMQAQC" localSheetId="13">'[51]Labor Sum'!$H$46</definedName>
    <definedName name="HMQAQC" localSheetId="12">'[51]Labor Sum'!$H$46</definedName>
    <definedName name="HMQAQC">#REF!</definedName>
    <definedName name="HMSched" localSheetId="15">'[51]Labor Sum'!$J$46</definedName>
    <definedName name="HMSched" localSheetId="1">'[51]Labor Sum'!$J$46</definedName>
    <definedName name="HMSched" localSheetId="2">'[51]Labor Sum'!$J$46</definedName>
    <definedName name="HMSched" localSheetId="4">'[51]Labor Sum'!$J$46</definedName>
    <definedName name="HMSched" localSheetId="23">'[51]Labor Sum'!$J$46</definedName>
    <definedName name="HMSched" localSheetId="14">'[51]Labor Sum'!$J$46</definedName>
    <definedName name="HMSched" localSheetId="9">'[51]Labor Sum'!$J$46</definedName>
    <definedName name="HMSched" localSheetId="8">'[51]Labor Sum'!$J$46</definedName>
    <definedName name="HMSched" localSheetId="3">'[51]Labor Sum'!$J$46</definedName>
    <definedName name="HMSched" localSheetId="11">'[51]Labor Sum'!$J$46</definedName>
    <definedName name="HMSched" localSheetId="6">'[51]Labor Sum'!$J$46</definedName>
    <definedName name="HMSched" localSheetId="7">'[51]Labor Sum'!$J$46</definedName>
    <definedName name="HMSched" localSheetId="5">'[51]Labor Sum'!$J$46</definedName>
    <definedName name="HMSched" localSheetId="10">'[51]Labor Sum'!$J$46</definedName>
    <definedName name="HMSched" localSheetId="13">'[51]Labor Sum'!$J$46</definedName>
    <definedName name="HMSched" localSheetId="12">'[51]Labor Sum'!$J$46</definedName>
    <definedName name="HMSched">#REF!</definedName>
    <definedName name="HN">#REF!</definedName>
    <definedName name="hoa" localSheetId="20" hidden="1">{"'Sheet1'!$L$16"}</definedName>
    <definedName name="hoa" localSheetId="22" hidden="1">{"'Sheet1'!$L$16"}</definedName>
    <definedName name="hoa" localSheetId="15" hidden="1">{"'Sheet1'!$L$16"}</definedName>
    <definedName name="hoa" localSheetId="1" hidden="1">{"'Sheet1'!$L$16"}</definedName>
    <definedName name="hoa" localSheetId="2" hidden="1">{"'Sheet1'!$L$16"}</definedName>
    <definedName name="hoa" localSheetId="21" hidden="1">{"'Sheet1'!$L$16"}</definedName>
    <definedName name="hoa" localSheetId="16" hidden="1">{"'Sheet1'!$L$16"}</definedName>
    <definedName name="hoa" localSheetId="4" hidden="1">{"'Sheet1'!$L$16"}</definedName>
    <definedName name="hoa" localSheetId="23" hidden="1">{"'Sheet1'!$L$16"}</definedName>
    <definedName name="hoa" localSheetId="14" hidden="1">{"'Sheet1'!$L$16"}</definedName>
    <definedName name="hoa" localSheetId="9" hidden="1">{"'Sheet1'!$L$16"}</definedName>
    <definedName name="hoa" localSheetId="8" hidden="1">{"'Sheet1'!$L$16"}</definedName>
    <definedName name="hoa" localSheetId="3" hidden="1">{"'Sheet1'!$L$16"}</definedName>
    <definedName name="hoa" localSheetId="11" hidden="1">{"'Sheet1'!$L$16"}</definedName>
    <definedName name="hoa" localSheetId="6" hidden="1">{"'Sheet1'!$L$16"}</definedName>
    <definedName name="hoa" localSheetId="7" hidden="1">{"'Sheet1'!$L$16"}</definedName>
    <definedName name="hoa" localSheetId="5" hidden="1">{"'Sheet1'!$L$16"}</definedName>
    <definedName name="hoa" localSheetId="17" hidden="1">{"'Sheet1'!$L$16"}</definedName>
    <definedName name="hoa" localSheetId="10" hidden="1">{"'Sheet1'!$L$16"}</definedName>
    <definedName name="hoa" localSheetId="13" hidden="1">{"'Sheet1'!$L$16"}</definedName>
    <definedName name="hoa" localSheetId="12" hidden="1">{"'Sheet1'!$L$16"}</definedName>
    <definedName name="hoa" hidden="1">{"'Sheet1'!$L$16"}</definedName>
    <definedName name="hoc" localSheetId="20" hidden="1">{"'Sheet1'!$L$16"}</definedName>
    <definedName name="hoc" localSheetId="22" hidden="1">{"'Sheet1'!$L$16"}</definedName>
    <definedName name="hoc" localSheetId="21" hidden="1">{"'Sheet1'!$L$16"}</definedName>
    <definedName name="hoc" hidden="1">{"'Sheet1'!$L$16"}</definedName>
    <definedName name="hoist_number">6</definedName>
    <definedName name="HOLE_TYPE" localSheetId="15">'[71]DATA LISTS'!$A$14:$A$17</definedName>
    <definedName name="HOLE_TYPE" localSheetId="1">'[71]DATA LISTS'!$A$14:$A$17</definedName>
    <definedName name="HOLE_TYPE" localSheetId="2">'[71]DATA LISTS'!$A$14:$A$17</definedName>
    <definedName name="HOLE_TYPE" localSheetId="4">'[71]DATA LISTS'!$A$14:$A$17</definedName>
    <definedName name="HOLE_TYPE" localSheetId="23">'[71]DATA LISTS'!$A$14:$A$17</definedName>
    <definedName name="HOLE_TYPE" localSheetId="14">'[71]DATA LISTS'!$A$14:$A$17</definedName>
    <definedName name="HOLE_TYPE" localSheetId="9">'[71]DATA LISTS'!$A$14:$A$17</definedName>
    <definedName name="HOLE_TYPE" localSheetId="8">'[71]DATA LISTS'!$A$14:$A$17</definedName>
    <definedName name="HOLE_TYPE" localSheetId="3">'[71]DATA LISTS'!$A$14:$A$17</definedName>
    <definedName name="HOLE_TYPE" localSheetId="11">'[71]DATA LISTS'!$A$14:$A$17</definedName>
    <definedName name="HOLE_TYPE" localSheetId="6">'[71]DATA LISTS'!$A$14:$A$17</definedName>
    <definedName name="HOLE_TYPE" localSheetId="7">'[71]DATA LISTS'!$A$14:$A$17</definedName>
    <definedName name="HOLE_TYPE" localSheetId="5">'[71]DATA LISTS'!$A$14:$A$17</definedName>
    <definedName name="HOLE_TYPE" localSheetId="10">'[71]DATA LISTS'!$A$14:$A$17</definedName>
    <definedName name="HOLE_TYPE" localSheetId="13">'[71]DATA LISTS'!$A$14:$A$17</definedName>
    <definedName name="HOLE_TYPE" localSheetId="12">'[71]DATA LISTS'!$A$14:$A$17</definedName>
    <definedName name="HOLE_TYPE">#REF!</definedName>
    <definedName name="HoleAngle">#REF!</definedName>
    <definedName name="HoleHeightdim">#REF!</definedName>
    <definedName name="HolePitchdim">#REF!</definedName>
    <definedName name="HOME_MANP">#REF!</definedName>
    <definedName name="HOMEOFFICE_COST">#REF!</definedName>
    <definedName name="HOUY" localSheetId="22" hidden="1">{#N/A,#N/A,FALSE,"CCTV"}</definedName>
    <definedName name="HOUY" hidden="1">{#N/A,#N/A,FALSE,"CCTV"}</definedName>
    <definedName name="HPEcDPres">#REF!</definedName>
    <definedName name="HPEcTbDPres">#REF!</definedName>
    <definedName name="HPEcV">#REF!</definedName>
    <definedName name="HPEvDPres">#REF!</definedName>
    <definedName name="HPFWDPres">#REF!</definedName>
    <definedName name="HPFWDPress">#REF!</definedName>
    <definedName name="HPSRV">#REF!</definedName>
    <definedName name="HPSysDPres">#REF!</definedName>
    <definedName name="hray1" hidden="1">#REF!</definedName>
    <definedName name="hrsgl" localSheetId="15">[65]DATA!#REF!</definedName>
    <definedName name="hrsgl" localSheetId="1">[65]DATA!#REF!</definedName>
    <definedName name="hrsgl" localSheetId="2">[65]DATA!#REF!</definedName>
    <definedName name="hrsgl" localSheetId="4">[65]DATA!#REF!</definedName>
    <definedName name="hrsgl" localSheetId="23">[65]DATA!#REF!</definedName>
    <definedName name="hrsgl" localSheetId="14">[65]DATA!#REF!</definedName>
    <definedName name="hrsgl" localSheetId="9">[65]DATA!#REF!</definedName>
    <definedName name="hrsgl" localSheetId="8">[65]DATA!#REF!</definedName>
    <definedName name="hrsgl" localSheetId="3">[65]DATA!#REF!</definedName>
    <definedName name="hrsgl" localSheetId="11">[65]DATA!#REF!</definedName>
    <definedName name="hrsgl" localSheetId="6">[65]DATA!#REF!</definedName>
    <definedName name="hrsgl" localSheetId="7">[65]DATA!#REF!</definedName>
    <definedName name="hrsgl" localSheetId="5">[65]DATA!#REF!</definedName>
    <definedName name="hrsgl" localSheetId="10">[65]DATA!#REF!</definedName>
    <definedName name="hrsgl" localSheetId="13">[65]DATA!#REF!</definedName>
    <definedName name="hrsgl" localSheetId="12">[65]DATA!#REF!</definedName>
    <definedName name="hrsgl">#REF!</definedName>
    <definedName name="hrsgw" localSheetId="15">[65]DATA!#REF!</definedName>
    <definedName name="hrsgw" localSheetId="1">[65]DATA!#REF!</definedName>
    <definedName name="hrsgw" localSheetId="2">[65]DATA!#REF!</definedName>
    <definedName name="hrsgw" localSheetId="4">[65]DATA!#REF!</definedName>
    <definedName name="hrsgw" localSheetId="23">[65]DATA!#REF!</definedName>
    <definedName name="hrsgw" localSheetId="14">[65]DATA!#REF!</definedName>
    <definedName name="hrsgw" localSheetId="9">[65]DATA!#REF!</definedName>
    <definedName name="hrsgw" localSheetId="8">[65]DATA!#REF!</definedName>
    <definedName name="hrsgw" localSheetId="3">[65]DATA!#REF!</definedName>
    <definedName name="hrsgw" localSheetId="11">[65]DATA!#REF!</definedName>
    <definedName name="hrsgw" localSheetId="6">[65]DATA!#REF!</definedName>
    <definedName name="hrsgw" localSheetId="7">[65]DATA!#REF!</definedName>
    <definedName name="hrsgw" localSheetId="5">[65]DATA!#REF!</definedName>
    <definedName name="hrsgw" localSheetId="10">[65]DATA!#REF!</definedName>
    <definedName name="hrsgw" localSheetId="13">[65]DATA!#REF!</definedName>
    <definedName name="hrsgw" localSheetId="12">[65]DATA!#REF!</definedName>
    <definedName name="hrsgw">#REF!</definedName>
    <definedName name="HSCT3">0.1</definedName>
    <definedName name="hsdc1">#REF!</definedName>
    <definedName name="HSDN">2.5</definedName>
    <definedName name="HSHH">#REF!</definedName>
    <definedName name="HSHHUT">#REF!</definedName>
    <definedName name="HSSL">#REF!</definedName>
    <definedName name="HSVC1">#REF!</definedName>
    <definedName name="HSVC2">#REF!</definedName>
    <definedName name="HSVC3">#REF!</definedName>
    <definedName name="htlm" localSheetId="22" hidden="1">{"'Sheet1'!$L$16"}</definedName>
    <definedName name="htlm" localSheetId="15" hidden="1">{"'Sheet1'!$L$16"}</definedName>
    <definedName name="htlm" localSheetId="1" hidden="1">{"'Sheet1'!$L$16"}</definedName>
    <definedName name="htlm" localSheetId="2" hidden="1">{"'Sheet1'!$L$16"}</definedName>
    <definedName name="htlm" localSheetId="16" hidden="1">{"'Sheet1'!$L$16"}</definedName>
    <definedName name="htlm" localSheetId="4" hidden="1">{"'Sheet1'!$L$16"}</definedName>
    <definedName name="htlm" localSheetId="23" hidden="1">{"'Sheet1'!$L$16"}</definedName>
    <definedName name="htlm" localSheetId="14" hidden="1">{"'Sheet1'!$L$16"}</definedName>
    <definedName name="htlm" localSheetId="9" hidden="1">{"'Sheet1'!$L$16"}</definedName>
    <definedName name="htlm" localSheetId="8" hidden="1">{"'Sheet1'!$L$16"}</definedName>
    <definedName name="htlm" localSheetId="3" hidden="1">{"'Sheet1'!$L$16"}</definedName>
    <definedName name="htlm" localSheetId="11" hidden="1">{"'Sheet1'!$L$16"}</definedName>
    <definedName name="htlm" localSheetId="6" hidden="1">{"'Sheet1'!$L$16"}</definedName>
    <definedName name="htlm" localSheetId="7" hidden="1">{"'Sheet1'!$L$16"}</definedName>
    <definedName name="htlm" localSheetId="5" hidden="1">{"'Sheet1'!$L$16"}</definedName>
    <definedName name="htlm" localSheetId="17" hidden="1">{"'Sheet1'!$L$16"}</definedName>
    <definedName name="htlm" localSheetId="10" hidden="1">{"'Sheet1'!$L$16"}</definedName>
    <definedName name="htlm" localSheetId="13" hidden="1">{"'Sheet1'!$L$16"}</definedName>
    <definedName name="htlm" localSheetId="12" hidden="1">{"'Sheet1'!$L$16"}</definedName>
    <definedName name="htlm" hidden="1">{"'Sheet1'!$L$16"}</definedName>
    <definedName name="HTML" localSheetId="22" hidden="1">{"'장비'!$A$3:$M$12"}</definedName>
    <definedName name="HTML" hidden="1">{"'장비'!$A$3:$M$12"}</definedName>
    <definedName name="HTML_AAA" localSheetId="22" hidden="1">{"'Sheet1'!$L$16"}</definedName>
    <definedName name="HTML_AAA" hidden="1">{"'Sheet1'!$L$16"}</definedName>
    <definedName name="HTML_CodePage" hidden="1">950</definedName>
    <definedName name="HTML_Control" localSheetId="20" hidden="1">{"'Sheet1'!$L$16"}</definedName>
    <definedName name="HTML_Control" localSheetId="22" hidden="1">{"'Sheet1'!$L$16"}</definedName>
    <definedName name="HTML_Control" localSheetId="15" hidden="1">{"'Sheet1'!$L$16"}</definedName>
    <definedName name="HTML_Control" localSheetId="1" hidden="1">{"'Sheet1'!$L$16"}</definedName>
    <definedName name="HTML_Control" localSheetId="2" hidden="1">{"'Sheet1'!$L$16"}</definedName>
    <definedName name="HTML_Control" localSheetId="21" hidden="1">{"'Sheet1'!$L$16"}</definedName>
    <definedName name="HTML_Control" localSheetId="16" hidden="1">{"'Sheet1'!$L$16"}</definedName>
    <definedName name="HTML_Control" localSheetId="4" hidden="1">{"'Sheet1'!$L$16"}</definedName>
    <definedName name="HTML_Control" localSheetId="23" hidden="1">{"'Sheet1'!$L$16"}</definedName>
    <definedName name="HTML_Control" localSheetId="14" hidden="1">{"'Sheet1'!$L$16"}</definedName>
    <definedName name="HTML_Control" localSheetId="9" hidden="1">{"'Sheet1'!$L$16"}</definedName>
    <definedName name="HTML_Control" localSheetId="8" hidden="1">{"'Sheet1'!$L$16"}</definedName>
    <definedName name="HTML_Control" localSheetId="3" hidden="1">{"'Sheet1'!$L$16"}</definedName>
    <definedName name="HTML_Control" localSheetId="11" hidden="1">{"'Sheet1'!$L$16"}</definedName>
    <definedName name="HTML_Control" localSheetId="6" hidden="1">{"'Sheet1'!$L$16"}</definedName>
    <definedName name="HTML_Control" localSheetId="7" hidden="1">{"'Sheet1'!$L$16"}</definedName>
    <definedName name="HTML_Control" localSheetId="5" hidden="1">{"'Sheet1'!$L$16"}</definedName>
    <definedName name="HTML_Control" localSheetId="17" hidden="1">{"'Sheet1'!$L$16"}</definedName>
    <definedName name="HTML_Control" localSheetId="10" hidden="1">{"'Sheet1'!$L$16"}</definedName>
    <definedName name="HTML_Control" localSheetId="13" hidden="1">{"'Sheet1'!$L$16"}</definedName>
    <definedName name="HTML_Control" localSheetId="12" hidden="1">{"'Sheet1'!$L$16"}</definedName>
    <definedName name="HTML_Control" hidden="1">{"'Sheet1'!$L$16"}</definedName>
    <definedName name="HTML_Control1" hidden="1">{"'ｺｽﾄ予算ﾍｯﾀﾞ'!$I$5:$K$6","'ｺｽﾄ予算ﾍｯﾀﾞ'!$A$1:$K$44"}</definedName>
    <definedName name="HTML_Control2" hidden="1">{"'Sheet1'!$A$3:$I$11"}</definedName>
    <definedName name="HTML_Controlmoi" localSheetId="22" hidden="1">{"'Sheet1'!$L$16"}</definedName>
    <definedName name="HTML_Controlmoi" localSheetId="15" hidden="1">{"'Sheet1'!$L$16"}</definedName>
    <definedName name="HTML_Controlmoi" localSheetId="1" hidden="1">{"'Sheet1'!$L$16"}</definedName>
    <definedName name="HTML_Controlmoi" localSheetId="2" hidden="1">{"'Sheet1'!$L$16"}</definedName>
    <definedName name="HTML_Controlmoi" localSheetId="16" hidden="1">{"'Sheet1'!$L$16"}</definedName>
    <definedName name="HTML_Controlmoi" localSheetId="4" hidden="1">{"'Sheet1'!$L$16"}</definedName>
    <definedName name="HTML_Controlmoi" localSheetId="23" hidden="1">{"'Sheet1'!$L$16"}</definedName>
    <definedName name="HTML_Controlmoi" localSheetId="14" hidden="1">{"'Sheet1'!$L$16"}</definedName>
    <definedName name="HTML_Controlmoi" localSheetId="9" hidden="1">{"'Sheet1'!$L$16"}</definedName>
    <definedName name="HTML_Controlmoi" localSheetId="8" hidden="1">{"'Sheet1'!$L$16"}</definedName>
    <definedName name="HTML_Controlmoi" localSheetId="3" hidden="1">{"'Sheet1'!$L$16"}</definedName>
    <definedName name="HTML_Controlmoi" localSheetId="11" hidden="1">{"'Sheet1'!$L$16"}</definedName>
    <definedName name="HTML_Controlmoi" localSheetId="6" hidden="1">{"'Sheet1'!$L$16"}</definedName>
    <definedName name="HTML_Controlmoi" localSheetId="7" hidden="1">{"'Sheet1'!$L$16"}</definedName>
    <definedName name="HTML_Controlmoi" localSheetId="5" hidden="1">{"'Sheet1'!$L$16"}</definedName>
    <definedName name="HTML_Controlmoi" localSheetId="17" hidden="1">{"'Sheet1'!$L$16"}</definedName>
    <definedName name="HTML_Controlmoi" localSheetId="10" hidden="1">{"'Sheet1'!$L$16"}</definedName>
    <definedName name="HTML_Controlmoi" localSheetId="13" hidden="1">{"'Sheet1'!$L$16"}</definedName>
    <definedName name="HTML_Controlmoi" localSheetId="12" hidden="1">{"'Sheet1'!$L$16"}</definedName>
    <definedName name="HTML_Controlmoi"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Filemoi" hidden="1">"C:\2689\Q\國內\00q3961台化龍德PTA3建造\MyHTML.htm"</definedName>
    <definedName name="HTML_PathTemplate" hidden="1">"E:\Documents and Settings\SADBW402\My Documents\SAS-DRILLING-ACTIVITY.htm"</definedName>
    <definedName name="HTML_Title" hidden="1">"00Q3961-SUM"</definedName>
    <definedName name="HTML1_1" hidden="1">"[mnsavg.xls]Sheet1!$A$1:$AD$11"</definedName>
    <definedName name="HTML1_10" hidden="1">""</definedName>
    <definedName name="HTML1_11" hidden="1">1</definedName>
    <definedName name="HTML1_12" hidden="1">"A:\mnsavg.html"</definedName>
    <definedName name="HTML1_2" hidden="1">1</definedName>
    <definedName name="HTML1_3" hidden="1">"mnsavg"</definedName>
    <definedName name="HTML1_4" hidden="1">"Sheet1"</definedName>
    <definedName name="HTML1_5" hidden="1">""</definedName>
    <definedName name="HTML1_6" hidden="1">-4146</definedName>
    <definedName name="HTML1_7" hidden="1">-4146</definedName>
    <definedName name="HTML1_8" hidden="1">"98-10-26"</definedName>
    <definedName name="HTML1_9" hidden="1">"한국외환은행"</definedName>
    <definedName name="HTML2_1" hidden="1">"[mnsavg.xls]Sheet1!$A$4:$K$33"</definedName>
    <definedName name="HTML2_11" hidden="1">1</definedName>
    <definedName name="HTML2_12" hidden="1">"A:\mnsavg.htm"</definedName>
    <definedName name="HTML2_2" hidden="1">1</definedName>
    <definedName name="HTML2_3" hidden="1">"mnsavg"</definedName>
    <definedName name="HTML2_4" hidden="1">"Sheet1"</definedName>
    <definedName name="HTML2_6" hidden="1">-4146</definedName>
    <definedName name="HTML2_7" hidden="1">-4146</definedName>
    <definedName name="HTML2_8" hidden="1">"98-10-26"</definedName>
    <definedName name="HTML2_9" hidden="1">"한국외환은행"</definedName>
    <definedName name="HTML3_1" hidden="1">"[keb97avrg.xls]Sheet1!$A$4:$O$32"</definedName>
    <definedName name="HTML3_11" hidden="1">1</definedName>
    <definedName name="HTML3_12" hidden="1">"A:\97mns.htm"</definedName>
    <definedName name="HTML3_2" hidden="1">1</definedName>
    <definedName name="HTML3_3" hidden="1">"keb97avrg"</definedName>
    <definedName name="HTML3_4" hidden="1">"Sheet1"</definedName>
    <definedName name="HTML3_6" hidden="1">-4146</definedName>
    <definedName name="HTML3_7" hidden="1">-4146</definedName>
    <definedName name="HTML3_8" hidden="1">"99-02-08"</definedName>
    <definedName name="HTML3_9" hidden="1">"한국외환은행"</definedName>
    <definedName name="HTMLCount" hidden="1">2</definedName>
    <definedName name="HTMLmoi" localSheetId="22" hidden="1">{"'Sheet1'!$L$16"}</definedName>
    <definedName name="HTMLmoi" localSheetId="15" hidden="1">{"'Sheet1'!$L$16"}</definedName>
    <definedName name="HTMLmoi" localSheetId="1" hidden="1">{"'Sheet1'!$L$16"}</definedName>
    <definedName name="HTMLmoi" localSheetId="2" hidden="1">{"'Sheet1'!$L$16"}</definedName>
    <definedName name="HTMLmoi" localSheetId="16" hidden="1">{"'Sheet1'!$L$16"}</definedName>
    <definedName name="HTMLmoi" localSheetId="4" hidden="1">{"'Sheet1'!$L$16"}</definedName>
    <definedName name="HTMLmoi" localSheetId="23" hidden="1">{"'Sheet1'!$L$16"}</definedName>
    <definedName name="HTMLmoi" localSheetId="14" hidden="1">{"'Sheet1'!$L$16"}</definedName>
    <definedName name="HTMLmoi" localSheetId="9" hidden="1">{"'Sheet1'!$L$16"}</definedName>
    <definedName name="HTMLmoi" localSheetId="8" hidden="1">{"'Sheet1'!$L$16"}</definedName>
    <definedName name="HTMLmoi" localSheetId="3" hidden="1">{"'Sheet1'!$L$16"}</definedName>
    <definedName name="HTMLmoi" localSheetId="11" hidden="1">{"'Sheet1'!$L$16"}</definedName>
    <definedName name="HTMLmoi" localSheetId="6" hidden="1">{"'Sheet1'!$L$16"}</definedName>
    <definedName name="HTMLmoi" localSheetId="7" hidden="1">{"'Sheet1'!$L$16"}</definedName>
    <definedName name="HTMLmoi" localSheetId="5" hidden="1">{"'Sheet1'!$L$16"}</definedName>
    <definedName name="HTMLmoi" localSheetId="17" hidden="1">{"'Sheet1'!$L$16"}</definedName>
    <definedName name="HTMLmoi" localSheetId="10" hidden="1">{"'Sheet1'!$L$16"}</definedName>
    <definedName name="HTMLmoi" localSheetId="13" hidden="1">{"'Sheet1'!$L$16"}</definedName>
    <definedName name="HTMLmoi" localSheetId="12" hidden="1">{"'Sheet1'!$L$16"}</definedName>
    <definedName name="HTMLmoi" hidden="1">{"'Sheet1'!$L$16"}</definedName>
    <definedName name="HTNC">#REF!</definedName>
    <definedName name="HTVL">#REF!</definedName>
    <definedName name="hu" localSheetId="22" hidden="1">{"'Sheet1'!$L$16"}</definedName>
    <definedName name="hu" localSheetId="15" hidden="1">{"'Sheet1'!$L$16"}</definedName>
    <definedName name="hu" localSheetId="1" hidden="1">{"'Sheet1'!$L$16"}</definedName>
    <definedName name="hu" localSheetId="2" hidden="1">{"'Sheet1'!$L$16"}</definedName>
    <definedName name="hu" localSheetId="16" hidden="1">{"'Sheet1'!$L$16"}</definedName>
    <definedName name="hu" localSheetId="4" hidden="1">{"'Sheet1'!$L$16"}</definedName>
    <definedName name="hu" localSheetId="23" hidden="1">{"'Sheet1'!$L$16"}</definedName>
    <definedName name="hu" localSheetId="14" hidden="1">{"'Sheet1'!$L$16"}</definedName>
    <definedName name="hu" localSheetId="9" hidden="1">{"'Sheet1'!$L$16"}</definedName>
    <definedName name="hu" localSheetId="8" hidden="1">{"'Sheet1'!$L$16"}</definedName>
    <definedName name="hu" localSheetId="3" hidden="1">{"'Sheet1'!$L$16"}</definedName>
    <definedName name="hu" localSheetId="11" hidden="1">{"'Sheet1'!$L$16"}</definedName>
    <definedName name="hu" localSheetId="6" hidden="1">{"'Sheet1'!$L$16"}</definedName>
    <definedName name="hu" localSheetId="7" hidden="1">{"'Sheet1'!$L$16"}</definedName>
    <definedName name="hu" localSheetId="5" hidden="1">{"'Sheet1'!$L$16"}</definedName>
    <definedName name="hu" localSheetId="17" hidden="1">{"'Sheet1'!$L$16"}</definedName>
    <definedName name="hu" localSheetId="10" hidden="1">{"'Sheet1'!$L$16"}</definedName>
    <definedName name="hu" localSheetId="13" hidden="1">{"'Sheet1'!$L$16"}</definedName>
    <definedName name="hu" localSheetId="12" hidden="1">{"'Sheet1'!$L$16"}</definedName>
    <definedName name="hu" hidden="1">{"'Sheet1'!$L$16"}</definedName>
    <definedName name="hugo" localSheetId="22" hidden="1">{#N/A,#N/A,TRUE,"Mhr_Sum"}</definedName>
    <definedName name="hugo" hidden="1">{#N/A,#N/A,TRUE,"Mhr_Sum"}</definedName>
    <definedName name="hui" localSheetId="22" hidden="1">{"'Sheet1'!$L$16"}</definedName>
    <definedName name="hui" localSheetId="15" hidden="1">{"'Sheet1'!$L$16"}</definedName>
    <definedName name="hui" localSheetId="1" hidden="1">{"'Sheet1'!$L$16"}</definedName>
    <definedName name="hui" localSheetId="2" hidden="1">{"'Sheet1'!$L$16"}</definedName>
    <definedName name="hui" localSheetId="16" hidden="1">{"'Sheet1'!$L$16"}</definedName>
    <definedName name="hui" localSheetId="4" hidden="1">{"'Sheet1'!$L$16"}</definedName>
    <definedName name="hui" localSheetId="23" hidden="1">{"'Sheet1'!$L$16"}</definedName>
    <definedName name="hui" localSheetId="14" hidden="1">{"'Sheet1'!$L$16"}</definedName>
    <definedName name="hui" localSheetId="9" hidden="1">{"'Sheet1'!$L$16"}</definedName>
    <definedName name="hui" localSheetId="8" hidden="1">{"'Sheet1'!$L$16"}</definedName>
    <definedName name="hui" localSheetId="3" hidden="1">{"'Sheet1'!$L$16"}</definedName>
    <definedName name="hui" localSheetId="11" hidden="1">{"'Sheet1'!$L$16"}</definedName>
    <definedName name="hui" localSheetId="6" hidden="1">{"'Sheet1'!$L$16"}</definedName>
    <definedName name="hui" localSheetId="7" hidden="1">{"'Sheet1'!$L$16"}</definedName>
    <definedName name="hui" localSheetId="5" hidden="1">{"'Sheet1'!$L$16"}</definedName>
    <definedName name="hui" localSheetId="17" hidden="1">{"'Sheet1'!$L$16"}</definedName>
    <definedName name="hui" localSheetId="10" hidden="1">{"'Sheet1'!$L$16"}</definedName>
    <definedName name="hui" localSheetId="13" hidden="1">{"'Sheet1'!$L$16"}</definedName>
    <definedName name="hui" localSheetId="12" hidden="1">{"'Sheet1'!$L$16"}</definedName>
    <definedName name="hui" hidden="1">{"'Sheet1'!$L$16"}</definedName>
    <definedName name="huon" localSheetId="22" hidden="1">{"'Sheet1'!$L$16"}</definedName>
    <definedName name="huon" hidden="1">{"'Sheet1'!$L$16"}</definedName>
    <definedName name="huy" localSheetId="20" hidden="1">{"'Sheet1'!$L$16"}</definedName>
    <definedName name="huy" localSheetId="22" hidden="1">{"'Sheet1'!$L$16"}</definedName>
    <definedName name="huy" localSheetId="15" hidden="1">{"'Sheet1'!$L$16"}</definedName>
    <definedName name="huy" localSheetId="1" hidden="1">{"'Sheet1'!$L$16"}</definedName>
    <definedName name="huy" localSheetId="2" hidden="1">{"'Sheet1'!$L$16"}</definedName>
    <definedName name="huy" localSheetId="21" hidden="1">{"'Sheet1'!$L$16"}</definedName>
    <definedName name="huy" localSheetId="16" hidden="1">{"'Sheet1'!$L$16"}</definedName>
    <definedName name="huy" localSheetId="4" hidden="1">{"'Sheet1'!$L$16"}</definedName>
    <definedName name="huy" localSheetId="23" hidden="1">{"'Sheet1'!$L$16"}</definedName>
    <definedName name="huy" localSheetId="14" hidden="1">{"'Sheet1'!$L$16"}</definedName>
    <definedName name="huy" localSheetId="9" hidden="1">{"'Sheet1'!$L$16"}</definedName>
    <definedName name="huy" localSheetId="8" hidden="1">{"'Sheet1'!$L$16"}</definedName>
    <definedName name="huy" localSheetId="3" hidden="1">{"'Sheet1'!$L$16"}</definedName>
    <definedName name="huy" localSheetId="11" hidden="1">{"'Sheet1'!$L$16"}</definedName>
    <definedName name="huy" localSheetId="6" hidden="1">{"'Sheet1'!$L$16"}</definedName>
    <definedName name="huy" localSheetId="7" hidden="1">{"'Sheet1'!$L$16"}</definedName>
    <definedName name="huy" localSheetId="5" hidden="1">{"'Sheet1'!$L$16"}</definedName>
    <definedName name="huy" localSheetId="17" hidden="1">{"'Sheet1'!$L$16"}</definedName>
    <definedName name="huy" localSheetId="10" hidden="1">{"'Sheet1'!$L$16"}</definedName>
    <definedName name="huy" localSheetId="13" hidden="1">{"'Sheet1'!$L$16"}</definedName>
    <definedName name="huy" localSheetId="12" hidden="1">{"'Sheet1'!$L$16"}</definedName>
    <definedName name="huy" hidden="1">{"'Sheet1'!$L$16"}</definedName>
    <definedName name="huy1moi" localSheetId="22" hidden="1">{"'Sheet1'!$L$16"}</definedName>
    <definedName name="huy1moi" localSheetId="15" hidden="1">{"'Sheet1'!$L$16"}</definedName>
    <definedName name="huy1moi" localSheetId="1" hidden="1">{"'Sheet1'!$L$16"}</definedName>
    <definedName name="huy1moi" localSheetId="2" hidden="1">{"'Sheet1'!$L$16"}</definedName>
    <definedName name="huy1moi" localSheetId="16" hidden="1">{"'Sheet1'!$L$16"}</definedName>
    <definedName name="huy1moi" localSheetId="4" hidden="1">{"'Sheet1'!$L$16"}</definedName>
    <definedName name="huy1moi" localSheetId="23" hidden="1">{"'Sheet1'!$L$16"}</definedName>
    <definedName name="huy1moi" localSheetId="14" hidden="1">{"'Sheet1'!$L$16"}</definedName>
    <definedName name="huy1moi" localSheetId="9" hidden="1">{"'Sheet1'!$L$16"}</definedName>
    <definedName name="huy1moi" localSheetId="8" hidden="1">{"'Sheet1'!$L$16"}</definedName>
    <definedName name="huy1moi" localSheetId="3" hidden="1">{"'Sheet1'!$L$16"}</definedName>
    <definedName name="huy1moi" localSheetId="11" hidden="1">{"'Sheet1'!$L$16"}</definedName>
    <definedName name="huy1moi" localSheetId="6" hidden="1">{"'Sheet1'!$L$16"}</definedName>
    <definedName name="huy1moi" localSheetId="7" hidden="1">{"'Sheet1'!$L$16"}</definedName>
    <definedName name="huy1moi" localSheetId="5" hidden="1">{"'Sheet1'!$L$16"}</definedName>
    <definedName name="huy1moi" localSheetId="17" hidden="1">{"'Sheet1'!$L$16"}</definedName>
    <definedName name="huy1moi" localSheetId="10" hidden="1">{"'Sheet1'!$L$16"}</definedName>
    <definedName name="huy1moi" localSheetId="13" hidden="1">{"'Sheet1'!$L$16"}</definedName>
    <definedName name="huy1moi" localSheetId="12" hidden="1">{"'Sheet1'!$L$16"}</definedName>
    <definedName name="huy1moi" hidden="1">{"'Sheet1'!$L$16"}</definedName>
    <definedName name="huymoi" localSheetId="22" hidden="1">{"'Sheet1'!$L$16"}</definedName>
    <definedName name="huymoi" localSheetId="15" hidden="1">{"'Sheet1'!$L$16"}</definedName>
    <definedName name="huymoi" localSheetId="1" hidden="1">{"'Sheet1'!$L$16"}</definedName>
    <definedName name="huymoi" localSheetId="2" hidden="1">{"'Sheet1'!$L$16"}</definedName>
    <definedName name="huymoi" localSheetId="16" hidden="1">{"'Sheet1'!$L$16"}</definedName>
    <definedName name="huymoi" localSheetId="4" hidden="1">{"'Sheet1'!$L$16"}</definedName>
    <definedName name="huymoi" localSheetId="23" hidden="1">{"'Sheet1'!$L$16"}</definedName>
    <definedName name="huymoi" localSheetId="14" hidden="1">{"'Sheet1'!$L$16"}</definedName>
    <definedName name="huymoi" localSheetId="9" hidden="1">{"'Sheet1'!$L$16"}</definedName>
    <definedName name="huymoi" localSheetId="8" hidden="1">{"'Sheet1'!$L$16"}</definedName>
    <definedName name="huymoi" localSheetId="3" hidden="1">{"'Sheet1'!$L$16"}</definedName>
    <definedName name="huymoi" localSheetId="11" hidden="1">{"'Sheet1'!$L$16"}</definedName>
    <definedName name="huymoi" localSheetId="6" hidden="1">{"'Sheet1'!$L$16"}</definedName>
    <definedName name="huymoi" localSheetId="7" hidden="1">{"'Sheet1'!$L$16"}</definedName>
    <definedName name="huymoi" localSheetId="5" hidden="1">{"'Sheet1'!$L$16"}</definedName>
    <definedName name="huymoi" localSheetId="17" hidden="1">{"'Sheet1'!$L$16"}</definedName>
    <definedName name="huymoi" localSheetId="10" hidden="1">{"'Sheet1'!$L$16"}</definedName>
    <definedName name="huymoi" localSheetId="13" hidden="1">{"'Sheet1'!$L$16"}</definedName>
    <definedName name="huymoi" localSheetId="12" hidden="1">{"'Sheet1'!$L$16"}</definedName>
    <definedName name="huymoi" hidden="1">{"'Sheet1'!$L$16"}</definedName>
    <definedName name="HV">#REF!</definedName>
    <definedName name="hvac1"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ytdfkytdfo" hidden="1">#REF!</definedName>
    <definedName name="i" hidden="1">{"'Sheet1'!$A$3:$I$11"}</definedName>
    <definedName name="I_C">#REF!</definedName>
    <definedName name="Ìag" localSheetId="22" hidden="1">{"'Sheet1'!$L$16"}</definedName>
    <definedName name="Ìag" localSheetId="15" hidden="1">{"'Sheet1'!$L$16"}</definedName>
    <definedName name="Ìag" localSheetId="1" hidden="1">{"'Sheet1'!$L$16"}</definedName>
    <definedName name="Ìag" localSheetId="2" hidden="1">{"'Sheet1'!$L$16"}</definedName>
    <definedName name="Ìag" localSheetId="16" hidden="1">{"'Sheet1'!$L$16"}</definedName>
    <definedName name="Ìag" localSheetId="4" hidden="1">{"'Sheet1'!$L$16"}</definedName>
    <definedName name="Ìag" localSheetId="23" hidden="1">{"'Sheet1'!$L$16"}</definedName>
    <definedName name="Ìag" localSheetId="14" hidden="1">{"'Sheet1'!$L$16"}</definedName>
    <definedName name="Ìag" localSheetId="9" hidden="1">{"'Sheet1'!$L$16"}</definedName>
    <definedName name="Ìag" localSheetId="8" hidden="1">{"'Sheet1'!$L$16"}</definedName>
    <definedName name="Ìag" localSheetId="3" hidden="1">{"'Sheet1'!$L$16"}</definedName>
    <definedName name="Ìag" localSheetId="11" hidden="1">{"'Sheet1'!$L$16"}</definedName>
    <definedName name="Ìag" localSheetId="6" hidden="1">{"'Sheet1'!$L$16"}</definedName>
    <definedName name="Ìag" localSheetId="7" hidden="1">{"'Sheet1'!$L$16"}</definedName>
    <definedName name="Ìag" localSheetId="5" hidden="1">{"'Sheet1'!$L$16"}</definedName>
    <definedName name="Ìag" localSheetId="17" hidden="1">{"'Sheet1'!$L$16"}</definedName>
    <definedName name="Ìag" localSheetId="10" hidden="1">{"'Sheet1'!$L$16"}</definedName>
    <definedName name="Ìag" localSheetId="13" hidden="1">{"'Sheet1'!$L$16"}</definedName>
    <definedName name="Ìag" localSheetId="12" hidden="1">{"'Sheet1'!$L$16"}</definedName>
    <definedName name="Ìag" hidden="1">{"'Sheet1'!$L$16"}</definedName>
    <definedName name="IBCYear">#REF!</definedName>
    <definedName name="IBD00110チェック仕様" hidden="1">{"'Sheet1'!$A$3:$I$11"}</definedName>
    <definedName name="IBE09000チェック仕様" hidden="1">{"'Sheet1'!$A$3:$I$11"}</definedName>
    <definedName name="ID_Stack" localSheetId="15">'[41]Noise (3)'!$C$13</definedName>
    <definedName name="ID_Stack" localSheetId="1">'[41]Noise (3)'!$C$13</definedName>
    <definedName name="ID_Stack" localSheetId="2">'[41]Noise (3)'!$C$13</definedName>
    <definedName name="ID_Stack" localSheetId="4">'[41]Noise (3)'!$C$13</definedName>
    <definedName name="ID_Stack" localSheetId="23">'[41]Noise (3)'!$C$13</definedName>
    <definedName name="ID_Stack" localSheetId="14">'[41]Noise (3)'!$C$13</definedName>
    <definedName name="ID_Stack" localSheetId="9">'[41]Noise (3)'!$C$13</definedName>
    <definedName name="ID_Stack" localSheetId="8">'[41]Noise (3)'!$C$13</definedName>
    <definedName name="ID_Stack" localSheetId="3">'[41]Noise (3)'!$C$13</definedName>
    <definedName name="ID_Stack" localSheetId="11">'[41]Noise (3)'!$C$13</definedName>
    <definedName name="ID_Stack" localSheetId="6">'[41]Noise (3)'!$C$13</definedName>
    <definedName name="ID_Stack" localSheetId="7">'[41]Noise (3)'!$C$13</definedName>
    <definedName name="ID_Stack" localSheetId="5">'[41]Noise (3)'!$C$13</definedName>
    <definedName name="ID_Stack" localSheetId="10">'[41]Noise (3)'!$C$13</definedName>
    <definedName name="ID_Stack" localSheetId="13">'[41]Noise (3)'!$C$13</definedName>
    <definedName name="ID_Stack" localSheetId="12">'[41]Noise (3)'!$C$13</definedName>
    <definedName name="ID_Stack">#REF!</definedName>
    <definedName name="IDC">#REF!</definedName>
    <definedName name="IDLAB_COST">#REF!</definedName>
    <definedName name="idr">#REF!</definedName>
    <definedName name="IGLE" hidden="1">#REF!</definedName>
    <definedName name="II" localSheetId="22" hidden="1">{#N/A,#N/A,FALSE,"JACKETS (1100 t) (1)"}</definedName>
    <definedName name="II" hidden="1">{#N/A,#N/A,FALSE,"JACKETS (1100 t) (1)"}</definedName>
    <definedName name="iiouolkll" localSheetId="22" hidden="1">{#N/A,#N/A,FALSE,"CCTV"}</definedName>
    <definedName name="iiouolkll" localSheetId="15" hidden="1">{#N/A,#N/A,FALSE,"CCTV"}</definedName>
    <definedName name="iiouolkll" localSheetId="1" hidden="1">{#N/A,#N/A,FALSE,"CCTV"}</definedName>
    <definedName name="iiouolkll" localSheetId="2" hidden="1">{#N/A,#N/A,FALSE,"CCTV"}</definedName>
    <definedName name="iiouolkll" localSheetId="4" hidden="1">{#N/A,#N/A,FALSE,"CCTV"}</definedName>
    <definedName name="iiouolkll" localSheetId="23" hidden="1">{#N/A,#N/A,FALSE,"CCTV"}</definedName>
    <definedName name="iiouolkll" localSheetId="14" hidden="1">{#N/A,#N/A,FALSE,"CCTV"}</definedName>
    <definedName name="iiouolkll" localSheetId="9" hidden="1">{#N/A,#N/A,FALSE,"CCTV"}</definedName>
    <definedName name="iiouolkll" localSheetId="8" hidden="1">{#N/A,#N/A,FALSE,"CCTV"}</definedName>
    <definedName name="iiouolkll" localSheetId="3" hidden="1">{#N/A,#N/A,FALSE,"CCTV"}</definedName>
    <definedName name="iiouolkll" localSheetId="11" hidden="1">{#N/A,#N/A,FALSE,"CCTV"}</definedName>
    <definedName name="iiouolkll" localSheetId="6" hidden="1">{#N/A,#N/A,FALSE,"CCTV"}</definedName>
    <definedName name="iiouolkll" localSheetId="7" hidden="1">{#N/A,#N/A,FALSE,"CCTV"}</definedName>
    <definedName name="iiouolkll" localSheetId="5" hidden="1">{#N/A,#N/A,FALSE,"CCTV"}</definedName>
    <definedName name="iiouolkll" localSheetId="10" hidden="1">{#N/A,#N/A,FALSE,"CCTV"}</definedName>
    <definedName name="iiouolkll" localSheetId="13" hidden="1">{#N/A,#N/A,FALSE,"CCTV"}</definedName>
    <definedName name="iiouolkll" localSheetId="12" hidden="1">{#N/A,#N/A,FALSE,"CCTV"}</definedName>
    <definedName name="iiouolkll" hidden="1">{#N/A,#N/A,FALSE,"CCTV"}</definedName>
    <definedName name="inch_mm">25.4</definedName>
    <definedName name="Incoterms">#REF!</definedName>
    <definedName name="Ind_FC_ConsMat">#REF!</definedName>
    <definedName name="Ind_FC_EquipDepr">#REF!</definedName>
    <definedName name="Ind_FC_ExpLab">#REF!</definedName>
    <definedName name="Ind_FC_Food">#REF!</definedName>
    <definedName name="Ind_FC_LocalLab">#REF!</definedName>
    <definedName name="Ind_FC_OceanFr">#REF!</definedName>
    <definedName name="Ind_FC_Phone">#REF!</definedName>
    <definedName name="Ind_FC_RentEquip">#REF!</definedName>
    <definedName name="Ind_FC_RentHouse">#REF!</definedName>
    <definedName name="Ind_FC_Spare">#REF!</definedName>
    <definedName name="Ind_FC_Travel">#REF!</definedName>
    <definedName name="IND_LAB">#REF!</definedName>
    <definedName name="Ind_LC_ClearCost">#REF!</definedName>
    <definedName name="Ind_LC_ConsMat">#REF!</definedName>
    <definedName name="Ind_LC_CustDuty">#REF!</definedName>
    <definedName name="Ind_LC_EquipDepr">#REF!</definedName>
    <definedName name="Ind_LC_EquipTransp">#REF!</definedName>
    <definedName name="Ind_LC_ExpLab">#REF!</definedName>
    <definedName name="Ind_LC_Food">#REF!</definedName>
    <definedName name="Ind_LC_LocalLab">#REF!</definedName>
    <definedName name="Ind_LC_Phone">#REF!</definedName>
    <definedName name="Ind_LC_RentEquip">#REF!</definedName>
    <definedName name="Ind_LC_RentHouse">#REF!</definedName>
    <definedName name="Ind_LC_Spare">#REF!</definedName>
    <definedName name="Ind_LC_Travel">#REF!</definedName>
    <definedName name="index2bay_in">#REF!</definedName>
    <definedName name="index2bay_out">#REF!</definedName>
    <definedName name="INDIRECT_COST" localSheetId="16">#REF!</definedName>
    <definedName name="INDIRECT_COST" localSheetId="17">#REF!</definedName>
    <definedName name="INDIRECT_COST">#REF!</definedName>
    <definedName name="IndirectHours">#REF!</definedName>
    <definedName name="INDMANP">#REF!</definedName>
    <definedName name="InfoDialog">"Dialogfeldrahmen 1"</definedName>
    <definedName name="InletFlowProfile" localSheetId="15">'[41]Noise (3)'!$C$33</definedName>
    <definedName name="InletFlowProfile" localSheetId="1">'[41]Noise (3)'!$C$33</definedName>
    <definedName name="InletFlowProfile" localSheetId="2">'[41]Noise (3)'!$C$33</definedName>
    <definedName name="InletFlowProfile" localSheetId="4">'[41]Noise (3)'!$C$33</definedName>
    <definedName name="InletFlowProfile" localSheetId="23">'[41]Noise (3)'!$C$33</definedName>
    <definedName name="InletFlowProfile" localSheetId="14">'[41]Noise (3)'!$C$33</definedName>
    <definedName name="InletFlowProfile" localSheetId="9">'[41]Noise (3)'!$C$33</definedName>
    <definedName name="InletFlowProfile" localSheetId="8">'[41]Noise (3)'!$C$33</definedName>
    <definedName name="InletFlowProfile" localSheetId="3">'[41]Noise (3)'!$C$33</definedName>
    <definedName name="InletFlowProfile" localSheetId="11">'[41]Noise (3)'!$C$33</definedName>
    <definedName name="InletFlowProfile" localSheetId="6">'[41]Noise (3)'!$C$33</definedName>
    <definedName name="InletFlowProfile" localSheetId="7">'[41]Noise (3)'!$C$33</definedName>
    <definedName name="InletFlowProfile" localSheetId="5">'[41]Noise (3)'!$C$33</definedName>
    <definedName name="InletFlowProfile" localSheetId="10">'[41]Noise (3)'!$C$33</definedName>
    <definedName name="InletFlowProfile" localSheetId="13">'[41]Noise (3)'!$C$33</definedName>
    <definedName name="InletFlowProfile" localSheetId="12">'[41]Noise (3)'!$C$33</definedName>
    <definedName name="InletFlowProfile">#REF!</definedName>
    <definedName name="InputData">#REF!,#REF!,#REF!,#REF!,#REF!,#REF!,#REF!</definedName>
    <definedName name="INST">'[46]S N'!$B$61:$I$78</definedName>
    <definedName name="INSU">'[46]S N'!$B$79:$I$96</definedName>
    <definedName name="insulation" localSheetId="22" hidden="1">{#N/A,#N/A,FALSE,"CCTV"}</definedName>
    <definedName name="insulation" hidden="1">{#N/A,#N/A,FALSE,"CCTV"}</definedName>
    <definedName name="InsulationMaterial" localSheetId="15">[34]DATA_LIST!$B$23:$B$34</definedName>
    <definedName name="InsulationMaterial" localSheetId="1">[34]DATA_LIST!$B$23:$B$34</definedName>
    <definedName name="InsulationMaterial" localSheetId="2">[34]DATA_LIST!$B$23:$B$34</definedName>
    <definedName name="InsulationMaterial" localSheetId="4">[34]DATA_LIST!$B$23:$B$34</definedName>
    <definedName name="InsulationMaterial" localSheetId="23">[34]DATA_LIST!$B$23:$B$34</definedName>
    <definedName name="InsulationMaterial" localSheetId="14">[34]DATA_LIST!$B$23:$B$34</definedName>
    <definedName name="InsulationMaterial" localSheetId="9">[34]DATA_LIST!$B$23:$B$34</definedName>
    <definedName name="InsulationMaterial" localSheetId="8">[34]DATA_LIST!$B$23:$B$34</definedName>
    <definedName name="InsulationMaterial" localSheetId="3">[34]DATA_LIST!$B$23:$B$34</definedName>
    <definedName name="InsulationMaterial" localSheetId="11">[34]DATA_LIST!$B$23:$B$34</definedName>
    <definedName name="InsulationMaterial" localSheetId="6">[34]DATA_LIST!$B$23:$B$34</definedName>
    <definedName name="InsulationMaterial" localSheetId="7">[34]DATA_LIST!$B$23:$B$34</definedName>
    <definedName name="InsulationMaterial" localSheetId="5">[34]DATA_LIST!$B$23:$B$34</definedName>
    <definedName name="InsulationMaterial" localSheetId="10">[34]DATA_LIST!$B$23:$B$34</definedName>
    <definedName name="InsulationMaterial" localSheetId="13">[34]DATA_LIST!$B$23:$B$34</definedName>
    <definedName name="InsulationMaterial" localSheetId="12">[34]DATA_LIST!$B$23:$B$34</definedName>
    <definedName name="InsulationMaterial">#REF!</definedName>
    <definedName name="InsulHt">#REF!</definedName>
    <definedName name="Insurance" localSheetId="15">[51]Summary!$D$23</definedName>
    <definedName name="Insurance" localSheetId="1">[51]Summary!$D$23</definedName>
    <definedName name="Insurance" localSheetId="2">[51]Summary!$D$23</definedName>
    <definedName name="Insurance" localSheetId="4">[51]Summary!$D$23</definedName>
    <definedName name="Insurance" localSheetId="23">[51]Summary!$D$23</definedName>
    <definedName name="Insurance" localSheetId="14">[51]Summary!$D$23</definedName>
    <definedName name="Insurance" localSheetId="9">[51]Summary!$D$23</definedName>
    <definedName name="Insurance" localSheetId="8">[51]Summary!$D$23</definedName>
    <definedName name="Insurance" localSheetId="3">[51]Summary!$D$23</definedName>
    <definedName name="Insurance" localSheetId="11">[51]Summary!$D$23</definedName>
    <definedName name="Insurance" localSheetId="6">[51]Summary!$D$23</definedName>
    <definedName name="Insurance" localSheetId="7">[51]Summary!$D$23</definedName>
    <definedName name="Insurance" localSheetId="5">[51]Summary!$D$23</definedName>
    <definedName name="Insurance" localSheetId="10">[51]Summary!$D$23</definedName>
    <definedName name="Insurance" localSheetId="13">[51]Summary!$D$23</definedName>
    <definedName name="Insurance" localSheetId="12">[51]Summary!$D$23</definedName>
    <definedName name="Insurance">#REF!</definedName>
    <definedName name="Int_with_adv">#REF!</definedName>
    <definedName name="Int_without_adv">#REF!</definedName>
    <definedName name="inter">#REF!</definedName>
    <definedName name="Interest_FC">#REF!</definedName>
    <definedName name="Interest_LC">#REF!</definedName>
    <definedName name="interest_on_adv">#REF!</definedName>
    <definedName name="interest_wth_adv">#REF!</definedName>
    <definedName name="INTERFACE_FORMAT_VERSION">#REF!</definedName>
    <definedName name="INTERFACE_NAME">#REF!</definedName>
    <definedName name="INTEST" localSheetId="15">[1]PP!$A$2:$N$44</definedName>
    <definedName name="INTEST" localSheetId="1">[1]PP!$A$2:$N$44</definedName>
    <definedName name="INTEST" localSheetId="2">[1]PP!$A$2:$N$44</definedName>
    <definedName name="INTEST" localSheetId="4">[1]PP!$A$2:$N$44</definedName>
    <definedName name="INTEST" localSheetId="23">[1]PP!$A$2:$N$44</definedName>
    <definedName name="INTEST" localSheetId="14">[1]PP!$A$2:$N$44</definedName>
    <definedName name="INTEST" localSheetId="9">[1]PP!$A$2:$N$44</definedName>
    <definedName name="INTEST" localSheetId="8">[1]PP!$A$2:$N$44</definedName>
    <definedName name="INTEST" localSheetId="3">[1]PP!$A$2:$N$44</definedName>
    <definedName name="INTEST" localSheetId="11">[1]PP!$A$2:$N$44</definedName>
    <definedName name="INTEST" localSheetId="6">[1]PP!$A$2:$N$44</definedName>
    <definedName name="INTEST" localSheetId="7">[1]PP!$A$2:$N$44</definedName>
    <definedName name="INTEST" localSheetId="5">[1]PP!$A$2:$N$44</definedName>
    <definedName name="INTEST" localSheetId="10">[1]PP!$A$2:$N$44</definedName>
    <definedName name="INTEST" localSheetId="13">[1]PP!$A$2:$N$44</definedName>
    <definedName name="INTEST" localSheetId="12">[1]PP!$A$2:$N$44</definedName>
    <definedName name="INTEST">#REF!</definedName>
    <definedName name="intracs" localSheetId="22" hidden="1">{"cost",#N/A,FALSE,"B";"Sum",#N/A,FALSE,"C";"Sal1",#N/A,FALSE,"D";"Sal2",#N/A,FALSE,"D";"Mob",#N/A,FALSE,"E";"Eqpcst1",#N/A,FALSE,"F";"Eqpcst2",#N/A,FALSE,"F";"Eqpcst3",#N/A,FALSE,"F";"Est1",#N/A,FALSE,"G";"Est2",#N/A,FALSE,"G";"Fin",#N/A,FALSE,"H";"EqpCal",#N/A,FALSE,"I";"ManCal1",#N/A,FALSE,"J";"ManCal2",#N/A,FALSE,"J";"Consm",#N/A,FALSE,"L";"B O",#N/A,FALSE,"M";"S C",#N/A,FALSE,"N"}</definedName>
    <definedName name="intracs" hidden="1">{"cost",#N/A,FALSE,"B";"Sum",#N/A,FALSE,"C";"Sal1",#N/A,FALSE,"D";"Sal2",#N/A,FALSE,"D";"Mob",#N/A,FALSE,"E";"Eqpcst1",#N/A,FALSE,"F";"Eqpcst2",#N/A,FALSE,"F";"Eqpcst3",#N/A,FALSE,"F";"Est1",#N/A,FALSE,"G";"Est2",#N/A,FALSE,"G";"Fin",#N/A,FALSE,"H";"EqpCal",#N/A,FALSE,"I";"ManCal1",#N/A,FALSE,"J";"ManCal2",#N/A,FALSE,"J";"Consm",#N/A,FALSE,"L";"B O",#N/A,FALSE,"M";"S C",#N/A,FALSE,"N"}</definedName>
    <definedName name="iop" localSheetId="22" hidden="1">{"'Sheet1'!$L$16"}</definedName>
    <definedName name="iop" hidden="1">{"'Sheet1'!$L$16"}</definedName>
    <definedName name="IPEcDPres">#REF!</definedName>
    <definedName name="IPEcTbDPres">#REF!</definedName>
    <definedName name="IPEcV">#REF!</definedName>
    <definedName name="IPEvDPres">#REF!</definedName>
    <definedName name="IPFWDPres">#REF!</definedName>
    <definedName name="IPFWDPress">#REF!</definedName>
    <definedName name="IPSRV">#REF!</definedName>
    <definedName name="IPSysDPres">#REF!</definedName>
    <definedName name="IPT">#N/A</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LL_FEATURE" hidden="1">"c2197"</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PREMIUM" hidden="1">"c2195"</definedName>
    <definedName name="IQ_CONV_PRICE" hidden="1">"c2193"</definedName>
    <definedName name="IQ_CONV_RATE" hidden="1">"c2192"</definedName>
    <definedName name="IQ_CONV_SECURITY" hidden="1">"c2189"</definedName>
    <definedName name="IQ_CONV_SECURITY_ISSUER" hidden="1">"c2190"</definedName>
    <definedName name="IQ_CONV_SECURITY_PRICE" hidden="1">"c2194"</definedName>
    <definedName name="IQ_CONVEXITY" hidden="1">"c2182"</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ROSS_SPRD" hidden="1">"c2155"</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LAND" hidden="1">"c645"</definedName>
    <definedName name="IQ_LAST_PMT_DATE" hidden="1">"c2188"</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REPAIR" hidden="1">"c2087"</definedName>
    <definedName name="IQ_MARKET_CAP_LFCF" hidden="1">"c2209"</definedName>
    <definedName name="IQ_MARKETCAP" hidden="1">"c712"</definedName>
    <definedName name="IQ_MARKETING" hidden="1">"c2239"</definedName>
    <definedName name="IQ_MATURITY_DATE" hidden="1">"c2146"</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VING_DEP" hidden="1">"c1150"</definedName>
    <definedName name="IQ_SECUR_RECEIV" hidden="1">"c1151"</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TW" hidden="1">"c2166"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s" localSheetId="22" hidden="1">{"'Sheet1'!$L$16"}</definedName>
    <definedName name="is" hidden="1">{"'Sheet1'!$L$16"}</definedName>
    <definedName name="isken">#REF!</definedName>
    <definedName name="ISO">#REF!</definedName>
    <definedName name="it" localSheetId="22" hidden="1">{"'Sheet1'!$L$16"}</definedName>
    <definedName name="it" hidden="1">{"'Sheet1'!$L$16"}</definedName>
    <definedName name="itb" localSheetId="22" hidden="1">{#N/A,#N/A,FALSE,"CCTV"}</definedName>
    <definedName name="itb" hidden="1">{#N/A,#N/A,FALSE,"CCTV"}</definedName>
    <definedName name="ItemName" localSheetId="22">'[66]Data Input'!$G$11</definedName>
    <definedName name="ItemName">'[67]Data Input'!$G$11</definedName>
    <definedName name="ItemNo" localSheetId="22">'[66]Data Input'!$D$5</definedName>
    <definedName name="ItemNo">'[67]Data Input'!$D$5</definedName>
    <definedName name="iyuuku" localSheetId="15" hidden="1">[12]Spread!#REF!</definedName>
    <definedName name="iyuuku" localSheetId="1" hidden="1">[12]Spread!#REF!</definedName>
    <definedName name="iyuuku" localSheetId="2" hidden="1">[12]Spread!#REF!</definedName>
    <definedName name="iyuuku" localSheetId="4" hidden="1">[12]Spread!#REF!</definedName>
    <definedName name="iyuuku" localSheetId="23" hidden="1">[12]Spread!#REF!</definedName>
    <definedName name="iyuuku" localSheetId="14" hidden="1">[12]Spread!#REF!</definedName>
    <definedName name="iyuuku" localSheetId="9" hidden="1">[12]Spread!#REF!</definedName>
    <definedName name="iyuuku" localSheetId="8" hidden="1">[12]Spread!#REF!</definedName>
    <definedName name="iyuuku" localSheetId="3" hidden="1">[12]Spread!#REF!</definedName>
    <definedName name="iyuuku" localSheetId="11" hidden="1">[12]Spread!#REF!</definedName>
    <definedName name="iyuuku" localSheetId="6" hidden="1">[12]Spread!#REF!</definedName>
    <definedName name="iyuuku" localSheetId="7" hidden="1">[12]Spread!#REF!</definedName>
    <definedName name="iyuuku" localSheetId="5" hidden="1">[12]Spread!#REF!</definedName>
    <definedName name="iyuuku" localSheetId="10" hidden="1">[12]Spread!#REF!</definedName>
    <definedName name="iyuuku" localSheetId="13" hidden="1">[12]Spread!#REF!</definedName>
    <definedName name="iyuuku" localSheetId="12" hidden="1">[12]Spread!#REF!</definedName>
    <definedName name="iyuuku" hidden="1">#REF!</definedName>
    <definedName name="J" localSheetId="15">[29]Breech_Duct!$B$71</definedName>
    <definedName name="j" localSheetId="1">#REF!</definedName>
    <definedName name="j" localSheetId="2">#REF!</definedName>
    <definedName name="j" localSheetId="4">#REF!</definedName>
    <definedName name="j" localSheetId="23">#REF!</definedName>
    <definedName name="j" localSheetId="14">#REF!</definedName>
    <definedName name="j" localSheetId="9">#REF!</definedName>
    <definedName name="j" localSheetId="8">#REF!</definedName>
    <definedName name="j" localSheetId="3">#REF!</definedName>
    <definedName name="j" localSheetId="11">#REF!</definedName>
    <definedName name="j" localSheetId="6">#REF!</definedName>
    <definedName name="j" localSheetId="7">#REF!</definedName>
    <definedName name="j" localSheetId="5">#REF!</definedName>
    <definedName name="j" localSheetId="10">#REF!</definedName>
    <definedName name="j" localSheetId="13">#REF!</definedName>
    <definedName name="j" localSheetId="12">#REF!</definedName>
    <definedName name="J">#REF!</definedName>
    <definedName name="JAAR_1">#REF!</definedName>
    <definedName name="JAAR_2">#REF!</definedName>
    <definedName name="janein">#REF!</definedName>
    <definedName name="jartj">#REF!</definedName>
    <definedName name="JDFHERHGFHJ" localSheetId="22" hidden="1">{#N/A,#N/A,FALSE,"포장2"}</definedName>
    <definedName name="JDFHERHGFHJ" hidden="1">{#N/A,#N/A,FALSE,"포장2"}</definedName>
    <definedName name="JDFHERHGFJFD" localSheetId="22" hidden="1">{#N/A,#N/A,FALSE,"포장1";#N/A,#N/A,FALSE,"포장1"}</definedName>
    <definedName name="JDFHERHGFJFD" hidden="1">{#N/A,#N/A,FALSE,"포장1";#N/A,#N/A,FALSE,"포장1"}</definedName>
    <definedName name="JDFHETHGFJ" localSheetId="22" hidden="1">{#N/A,#N/A,FALSE,"조골재"}</definedName>
    <definedName name="JDFHETHGFJ" hidden="1">{#N/A,#N/A,FALSE,"조골재"}</definedName>
    <definedName name="JDFHFDJDNDHT" localSheetId="22" hidden="1">{#N/A,#N/A,FALSE,"토공2"}</definedName>
    <definedName name="JDFHFDJDNDHT" hidden="1">{#N/A,#N/A,FALSE,"토공2"}</definedName>
    <definedName name="JDHDFHERHG" localSheetId="22" hidden="1">{#N/A,#N/A,FALSE,"이정표"}</definedName>
    <definedName name="JDHDFHERHG" hidden="1">{#N/A,#N/A,FALSE,"이정표"}</definedName>
    <definedName name="JDHGEHGFGJRTYJHFG" localSheetId="22" hidden="1">{#N/A,#N/A,FALSE,"구조1"}</definedName>
    <definedName name="JDHGEHGFGJRTYJHFG" hidden="1">{#N/A,#N/A,FALSE,"구조1"}</definedName>
    <definedName name="jhhhh" localSheetId="22" hidden="1">{#N/A,#N/A,FALSE,"CCTV"}</definedName>
    <definedName name="jhhhh" localSheetId="15" hidden="1">{#N/A,#N/A,FALSE,"CCTV"}</definedName>
    <definedName name="jhhhh" localSheetId="1" hidden="1">{#N/A,#N/A,FALSE,"CCTV"}</definedName>
    <definedName name="jhhhh" localSheetId="2" hidden="1">{#N/A,#N/A,FALSE,"CCTV"}</definedName>
    <definedName name="jhhhh" localSheetId="4" hidden="1">{#N/A,#N/A,FALSE,"CCTV"}</definedName>
    <definedName name="jhhhh" localSheetId="23" hidden="1">{#N/A,#N/A,FALSE,"CCTV"}</definedName>
    <definedName name="jhhhh" localSheetId="14" hidden="1">{#N/A,#N/A,FALSE,"CCTV"}</definedName>
    <definedName name="jhhhh" localSheetId="9" hidden="1">{#N/A,#N/A,FALSE,"CCTV"}</definedName>
    <definedName name="jhhhh" localSheetId="8" hidden="1">{#N/A,#N/A,FALSE,"CCTV"}</definedName>
    <definedName name="jhhhh" localSheetId="3" hidden="1">{#N/A,#N/A,FALSE,"CCTV"}</definedName>
    <definedName name="jhhhh" localSheetId="11" hidden="1">{#N/A,#N/A,FALSE,"CCTV"}</definedName>
    <definedName name="jhhhh" localSheetId="6" hidden="1">{#N/A,#N/A,FALSE,"CCTV"}</definedName>
    <definedName name="jhhhh" localSheetId="7" hidden="1">{#N/A,#N/A,FALSE,"CCTV"}</definedName>
    <definedName name="jhhhh" localSheetId="5" hidden="1">{#N/A,#N/A,FALSE,"CCTV"}</definedName>
    <definedName name="jhhhh" localSheetId="10" hidden="1">{#N/A,#N/A,FALSE,"CCTV"}</definedName>
    <definedName name="jhhhh" localSheetId="13" hidden="1">{#N/A,#N/A,FALSE,"CCTV"}</definedName>
    <definedName name="jhhhh" localSheetId="12" hidden="1">{#N/A,#N/A,FALSE,"CCTV"}</definedName>
    <definedName name="jhhhh" hidden="1">{#N/A,#N/A,FALSE,"CCTV"}</definedName>
    <definedName name="jim" localSheetId="2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jim"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JISG3101">#REF!</definedName>
    <definedName name="JK" localSheetId="22" hidden="1">{#N/A,#N/A,FALSE,"CCTV"}</definedName>
    <definedName name="JK" hidden="1">{#N/A,#N/A,FALSE,"CCTV"}</definedName>
    <definedName name="JKDFSJCSDKJ" localSheetId="22" hidden="1">{#N/A,#N/A,TRUE,"SUM";#N/A,#N/A,TRUE,"EE";#N/A,#N/A,TRUE,"AC";#N/A,#N/A,TRUE,"SN"}</definedName>
    <definedName name="JKDFSJCSDKJ" hidden="1">{#N/A,#N/A,TRUE,"SUM";#N/A,#N/A,TRUE,"EE";#N/A,#N/A,TRUE,"AC";#N/A,#N/A,TRUE,"SN"}</definedName>
    <definedName name="JKE" localSheetId="22" hidden="1">{#N/A,#N/A,FALSE,"CCTV"}</definedName>
    <definedName name="JKE" hidden="1">{#N/A,#N/A,FALSE,"CCTV"}</definedName>
    <definedName name="jkh" localSheetId="22" hidden="1">{#N/A,#N/A,FALSE,"Chi tiÆt"}</definedName>
    <definedName name="jkh" hidden="1">{#N/A,#N/A,FALSE,"Chi tiÆt"}</definedName>
    <definedName name="jkjk" localSheetId="22" hidden="1">{"'Sheet1'!$L$16"}</definedName>
    <definedName name="jkjk" localSheetId="15" hidden="1">{"'Sheet1'!$L$16"}</definedName>
    <definedName name="jkjk" localSheetId="1" hidden="1">{"'Sheet1'!$L$16"}</definedName>
    <definedName name="jkjk" localSheetId="2" hidden="1">{"'Sheet1'!$L$16"}</definedName>
    <definedName name="jkjk" localSheetId="16" hidden="1">{"'Sheet1'!$L$16"}</definedName>
    <definedName name="jkjk" localSheetId="4" hidden="1">{"'Sheet1'!$L$16"}</definedName>
    <definedName name="jkjk" localSheetId="23" hidden="1">{"'Sheet1'!$L$16"}</definedName>
    <definedName name="jkjk" localSheetId="14" hidden="1">{"'Sheet1'!$L$16"}</definedName>
    <definedName name="jkjk" localSheetId="9" hidden="1">{"'Sheet1'!$L$16"}</definedName>
    <definedName name="jkjk" localSheetId="8" hidden="1">{"'Sheet1'!$L$16"}</definedName>
    <definedName name="jkjk" localSheetId="3" hidden="1">{"'Sheet1'!$L$16"}</definedName>
    <definedName name="jkjk" localSheetId="11" hidden="1">{"'Sheet1'!$L$16"}</definedName>
    <definedName name="jkjk" localSheetId="6" hidden="1">{"'Sheet1'!$L$16"}</definedName>
    <definedName name="jkjk" localSheetId="7" hidden="1">{"'Sheet1'!$L$16"}</definedName>
    <definedName name="jkjk" localSheetId="5" hidden="1">{"'Sheet1'!$L$16"}</definedName>
    <definedName name="jkjk" localSheetId="17" hidden="1">{"'Sheet1'!$L$16"}</definedName>
    <definedName name="jkjk" localSheetId="10" hidden="1">{"'Sheet1'!$L$16"}</definedName>
    <definedName name="jkjk" localSheetId="13" hidden="1">{"'Sheet1'!$L$16"}</definedName>
    <definedName name="jkjk" localSheetId="12" hidden="1">{"'Sheet1'!$L$16"}</definedName>
    <definedName name="jkjk" hidden="1">{"'Sheet1'!$L$16"}</definedName>
    <definedName name="JKKIO" localSheetId="22" hidden="1">{#N/A,#N/A,FALSE,"CCTV"}</definedName>
    <definedName name="JKKIO" hidden="1">{#N/A,#N/A,FALSE,"CCTV"}</definedName>
    <definedName name="JM_10">#REF!</definedName>
    <definedName name="JM_11">#REF!</definedName>
    <definedName name="Job">#REF!</definedName>
    <definedName name="JobNo" localSheetId="22">'[66]Data Input'!$D$3</definedName>
    <definedName name="JobNo">'[67]Data Input'!$D$3</definedName>
    <definedName name="JointSpacing">#REF!</definedName>
    <definedName name="k" localSheetId="22" hidden="1">{"Offgrid",#N/A,FALSE,"OFFGRID";"Region",#N/A,FALSE,"REGION";"Offgrid -2",#N/A,FALSE,"OFFGRID";"WTP",#N/A,FALSE,"WTP";"WTP -2",#N/A,FALSE,"WTP";"Project",#N/A,FALSE,"PROJECT";"Summary -2",#N/A,FALSE,"SUMMARY"}</definedName>
    <definedName name="k" localSheetId="15" hidden="1">{"Offgrid",#N/A,FALSE,"OFFGRID";"Region",#N/A,FALSE,"REGION";"Offgrid -2",#N/A,FALSE,"OFFGRID";"WTP",#N/A,FALSE,"WTP";"WTP -2",#N/A,FALSE,"WTP";"Project",#N/A,FALSE,"PROJECT";"Summary -2",#N/A,FALSE,"SUMMARY"}</definedName>
    <definedName name="k" localSheetId="1" hidden="1">{"Offgrid",#N/A,FALSE,"OFFGRID";"Region",#N/A,FALSE,"REGION";"Offgrid -2",#N/A,FALSE,"OFFGRID";"WTP",#N/A,FALSE,"WTP";"WTP -2",#N/A,FALSE,"WTP";"Project",#N/A,FALSE,"PROJECT";"Summary -2",#N/A,FALSE,"SUMMARY"}</definedName>
    <definedName name="k" localSheetId="2" hidden="1">{"Offgrid",#N/A,FALSE,"OFFGRID";"Region",#N/A,FALSE,"REGION";"Offgrid -2",#N/A,FALSE,"OFFGRID";"WTP",#N/A,FALSE,"WTP";"WTP -2",#N/A,FALSE,"WTP";"Project",#N/A,FALSE,"PROJECT";"Summary -2",#N/A,FALSE,"SUMMARY"}</definedName>
    <definedName name="k" localSheetId="16" hidden="1">{"Offgrid",#N/A,FALSE,"OFFGRID";"Region",#N/A,FALSE,"REGION";"Offgrid -2",#N/A,FALSE,"OFFGRID";"WTP",#N/A,FALSE,"WTP";"WTP -2",#N/A,FALSE,"WTP";"Project",#N/A,FALSE,"PROJECT";"Summary -2",#N/A,FALSE,"SUMMARY"}</definedName>
    <definedName name="k" localSheetId="4" hidden="1">{"Offgrid",#N/A,FALSE,"OFFGRID";"Region",#N/A,FALSE,"REGION";"Offgrid -2",#N/A,FALSE,"OFFGRID";"WTP",#N/A,FALSE,"WTP";"WTP -2",#N/A,FALSE,"WTP";"Project",#N/A,FALSE,"PROJECT";"Summary -2",#N/A,FALSE,"SUMMARY"}</definedName>
    <definedName name="k" localSheetId="23" hidden="1">{"Offgrid",#N/A,FALSE,"OFFGRID";"Region",#N/A,FALSE,"REGION";"Offgrid -2",#N/A,FALSE,"OFFGRID";"WTP",#N/A,FALSE,"WTP";"WTP -2",#N/A,FALSE,"WTP";"Project",#N/A,FALSE,"PROJECT";"Summary -2",#N/A,FALSE,"SUMMARY"}</definedName>
    <definedName name="k" localSheetId="14" hidden="1">{"Offgrid",#N/A,FALSE,"OFFGRID";"Region",#N/A,FALSE,"REGION";"Offgrid -2",#N/A,FALSE,"OFFGRID";"WTP",#N/A,FALSE,"WTP";"WTP -2",#N/A,FALSE,"WTP";"Project",#N/A,FALSE,"PROJECT";"Summary -2",#N/A,FALSE,"SUMMARY"}</definedName>
    <definedName name="k" localSheetId="9" hidden="1">{"Offgrid",#N/A,FALSE,"OFFGRID";"Region",#N/A,FALSE,"REGION";"Offgrid -2",#N/A,FALSE,"OFFGRID";"WTP",#N/A,FALSE,"WTP";"WTP -2",#N/A,FALSE,"WTP";"Project",#N/A,FALSE,"PROJECT";"Summary -2",#N/A,FALSE,"SUMMARY"}</definedName>
    <definedName name="k" localSheetId="8" hidden="1">{"Offgrid",#N/A,FALSE,"OFFGRID";"Region",#N/A,FALSE,"REGION";"Offgrid -2",#N/A,FALSE,"OFFGRID";"WTP",#N/A,FALSE,"WTP";"WTP -2",#N/A,FALSE,"WTP";"Project",#N/A,FALSE,"PROJECT";"Summary -2",#N/A,FALSE,"SUMMARY"}</definedName>
    <definedName name="k" localSheetId="3" hidden="1">{"Offgrid",#N/A,FALSE,"OFFGRID";"Region",#N/A,FALSE,"REGION";"Offgrid -2",#N/A,FALSE,"OFFGRID";"WTP",#N/A,FALSE,"WTP";"WTP -2",#N/A,FALSE,"WTP";"Project",#N/A,FALSE,"PROJECT";"Summary -2",#N/A,FALSE,"SUMMARY"}</definedName>
    <definedName name="k" localSheetId="11" hidden="1">{"Offgrid",#N/A,FALSE,"OFFGRID";"Region",#N/A,FALSE,"REGION";"Offgrid -2",#N/A,FALSE,"OFFGRID";"WTP",#N/A,FALSE,"WTP";"WTP -2",#N/A,FALSE,"WTP";"Project",#N/A,FALSE,"PROJECT";"Summary -2",#N/A,FALSE,"SUMMARY"}</definedName>
    <definedName name="k" localSheetId="6" hidden="1">{"Offgrid",#N/A,FALSE,"OFFGRID";"Region",#N/A,FALSE,"REGION";"Offgrid -2",#N/A,FALSE,"OFFGRID";"WTP",#N/A,FALSE,"WTP";"WTP -2",#N/A,FALSE,"WTP";"Project",#N/A,FALSE,"PROJECT";"Summary -2",#N/A,FALSE,"SUMMARY"}</definedName>
    <definedName name="k" localSheetId="7" hidden="1">{"Offgrid",#N/A,FALSE,"OFFGRID";"Region",#N/A,FALSE,"REGION";"Offgrid -2",#N/A,FALSE,"OFFGRID";"WTP",#N/A,FALSE,"WTP";"WTP -2",#N/A,FALSE,"WTP";"Project",#N/A,FALSE,"PROJECT";"Summary -2",#N/A,FALSE,"SUMMARY"}</definedName>
    <definedName name="k" localSheetId="5" hidden="1">{"Offgrid",#N/A,FALSE,"OFFGRID";"Region",#N/A,FALSE,"REGION";"Offgrid -2",#N/A,FALSE,"OFFGRID";"WTP",#N/A,FALSE,"WTP";"WTP -2",#N/A,FALSE,"WTP";"Project",#N/A,FALSE,"PROJECT";"Summary -2",#N/A,FALSE,"SUMMARY"}</definedName>
    <definedName name="k" localSheetId="17" hidden="1">{"Offgrid",#N/A,FALSE,"OFFGRID";"Region",#N/A,FALSE,"REGION";"Offgrid -2",#N/A,FALSE,"OFFGRID";"WTP",#N/A,FALSE,"WTP";"WTP -2",#N/A,FALSE,"WTP";"Project",#N/A,FALSE,"PROJECT";"Summary -2",#N/A,FALSE,"SUMMARY"}</definedName>
    <definedName name="k" localSheetId="10" hidden="1">{"Offgrid",#N/A,FALSE,"OFFGRID";"Region",#N/A,FALSE,"REGION";"Offgrid -2",#N/A,FALSE,"OFFGRID";"WTP",#N/A,FALSE,"WTP";"WTP -2",#N/A,FALSE,"WTP";"Project",#N/A,FALSE,"PROJECT";"Summary -2",#N/A,FALSE,"SUMMARY"}</definedName>
    <definedName name="k" localSheetId="13" hidden="1">{"Offgrid",#N/A,FALSE,"OFFGRID";"Region",#N/A,FALSE,"REGION";"Offgrid -2",#N/A,FALSE,"OFFGRID";"WTP",#N/A,FALSE,"WTP";"WTP -2",#N/A,FALSE,"WTP";"Project",#N/A,FALSE,"PROJECT";"Summary -2",#N/A,FALSE,"SUMMARY"}</definedName>
    <definedName name="k" localSheetId="12" hidden="1">{"Offgrid",#N/A,FALSE,"OFFGRID";"Region",#N/A,FALSE,"REGION";"Offgrid -2",#N/A,FALSE,"OFFGRID";"WTP",#N/A,FALSE,"WTP";"WTP -2",#N/A,FALSE,"WTP";"Project",#N/A,FALSE,"PROJECT";"Summary -2",#N/A,FALSE,"SUMMARY"}</definedName>
    <definedName name="k" hidden="1">{"Offgrid",#N/A,FALSE,"OFFGRID";"Region",#N/A,FALSE,"REGION";"Offgrid -2",#N/A,FALSE,"OFFGRID";"WTP",#N/A,FALSE,"WTP";"WTP -2",#N/A,FALSE,"WTP";"Project",#N/A,FALSE,"PROJECT";"Summary -2",#N/A,FALSE,"SUMMARY"}</definedName>
    <definedName name="K_Vend_FC_DirInd">#REF!</definedName>
    <definedName name="K_Vend_FC_Group">#REF!</definedName>
    <definedName name="K_Vend_FC_MS">#REF!</definedName>
    <definedName name="K_Vend_FC_OS">#REF!</definedName>
    <definedName name="K_Vend_FC_SC">#REF!</definedName>
    <definedName name="K_Vend_LC_DirInd">#REF!</definedName>
    <definedName name="K_Vend_LC_MS">#REF!</definedName>
    <definedName name="K_Vend_LC_OS">#REF!</definedName>
    <definedName name="K_Vend_LC_SC">#REF!</definedName>
    <definedName name="K_Vend_Loc_MS">#REF!</definedName>
    <definedName name="K_Vend_Loc_OS">#REF!</definedName>
    <definedName name="K_Vend_Loc_SC">#REF!</definedName>
    <definedName name="Kalkulation_DB">#REF!</definedName>
    <definedName name="Kalkulationsdatenbank">#REF!</definedName>
    <definedName name="KalkVersion">#REF!</definedName>
    <definedName name="KBALackierung">#REF!</definedName>
    <definedName name="KDJU" localSheetId="22" hidden="1">{"'장비'!$A$3:$M$12"}</definedName>
    <definedName name="KDJU" hidden="1">{"'장비'!$A$3:$M$12"}</definedName>
    <definedName name="KFGHYH" localSheetId="22" hidden="1">{#N/A,#N/A,FALSE,"혼합골재"}</definedName>
    <definedName name="KFGHYH" hidden="1">{#N/A,#N/A,FALSE,"혼합골재"}</definedName>
    <definedName name="KFGJGFJGHGRJGH" localSheetId="22" hidden="1">{#N/A,#N/A,FALSE,"부대1"}</definedName>
    <definedName name="KFGJGFJGHGRJGH" hidden="1">{#N/A,#N/A,FALSE,"부대1"}</definedName>
    <definedName name="KFGJREYDFHFD" localSheetId="22" hidden="1">{#N/A,#N/A,FALSE,"속도"}</definedName>
    <definedName name="KFGJREYDFHFD" hidden="1">{#N/A,#N/A,FALSE,"속도"}</definedName>
    <definedName name="Kg">0.4536</definedName>
    <definedName name="KGFJHGJGH" localSheetId="22" hidden="1">{#N/A,#N/A,FALSE,"2~8번"}</definedName>
    <definedName name="KGFJHGJGH" hidden="1">{#N/A,#N/A,FALSE,"2~8번"}</definedName>
    <definedName name="kghlgh" localSheetId="22" hidden="1">{#N/A,#N/A,FALSE,"CCTV"}</definedName>
    <definedName name="kghlgh" localSheetId="15" hidden="1">{#N/A,#N/A,FALSE,"CCTV"}</definedName>
    <definedName name="kghlgh" localSheetId="1" hidden="1">{#N/A,#N/A,FALSE,"CCTV"}</definedName>
    <definedName name="kghlgh" localSheetId="2" hidden="1">{#N/A,#N/A,FALSE,"CCTV"}</definedName>
    <definedName name="kghlgh" localSheetId="4" hidden="1">{#N/A,#N/A,FALSE,"CCTV"}</definedName>
    <definedName name="kghlgh" localSheetId="23" hidden="1">{#N/A,#N/A,FALSE,"CCTV"}</definedName>
    <definedName name="kghlgh" localSheetId="14" hidden="1">{#N/A,#N/A,FALSE,"CCTV"}</definedName>
    <definedName name="kghlgh" localSheetId="9" hidden="1">{#N/A,#N/A,FALSE,"CCTV"}</definedName>
    <definedName name="kghlgh" localSheetId="8" hidden="1">{#N/A,#N/A,FALSE,"CCTV"}</definedName>
    <definedName name="kghlgh" localSheetId="3" hidden="1">{#N/A,#N/A,FALSE,"CCTV"}</definedName>
    <definedName name="kghlgh" localSheetId="11" hidden="1">{#N/A,#N/A,FALSE,"CCTV"}</definedName>
    <definedName name="kghlgh" localSheetId="6" hidden="1">{#N/A,#N/A,FALSE,"CCTV"}</definedName>
    <definedName name="kghlgh" localSheetId="7" hidden="1">{#N/A,#N/A,FALSE,"CCTV"}</definedName>
    <definedName name="kghlgh" localSheetId="5" hidden="1">{#N/A,#N/A,FALSE,"CCTV"}</definedName>
    <definedName name="kghlgh" localSheetId="10" hidden="1">{#N/A,#N/A,FALSE,"CCTV"}</definedName>
    <definedName name="kghlgh" localSheetId="13" hidden="1">{#N/A,#N/A,FALSE,"CCTV"}</definedName>
    <definedName name="kghlgh" localSheetId="12" hidden="1">{#N/A,#N/A,FALSE,"CCTV"}</definedName>
    <definedName name="kghlgh" hidden="1">{#N/A,#N/A,FALSE,"CCTV"}</definedName>
    <definedName name="khongtruotgia" localSheetId="22" hidden="1">{"'Sheet1'!$L$16"}</definedName>
    <definedName name="khongtruotgia" localSheetId="15" hidden="1">{"'Sheet1'!$L$16"}</definedName>
    <definedName name="khongtruotgia" localSheetId="1" hidden="1">{"'Sheet1'!$L$16"}</definedName>
    <definedName name="khongtruotgia" localSheetId="2" hidden="1">{"'Sheet1'!$L$16"}</definedName>
    <definedName name="khongtruotgia" localSheetId="16" hidden="1">{"'Sheet1'!$L$16"}</definedName>
    <definedName name="khongtruotgia" localSheetId="4" hidden="1">{"'Sheet1'!$L$16"}</definedName>
    <definedName name="khongtruotgia" localSheetId="23" hidden="1">{"'Sheet1'!$L$16"}</definedName>
    <definedName name="khongtruotgia" localSheetId="14" hidden="1">{"'Sheet1'!$L$16"}</definedName>
    <definedName name="khongtruotgia" localSheetId="9" hidden="1">{"'Sheet1'!$L$16"}</definedName>
    <definedName name="khongtruotgia" localSheetId="8" hidden="1">{"'Sheet1'!$L$16"}</definedName>
    <definedName name="khongtruotgia" localSheetId="3" hidden="1">{"'Sheet1'!$L$16"}</definedName>
    <definedName name="khongtruotgia" localSheetId="11" hidden="1">{"'Sheet1'!$L$16"}</definedName>
    <definedName name="khongtruotgia" localSheetId="6" hidden="1">{"'Sheet1'!$L$16"}</definedName>
    <definedName name="khongtruotgia" localSheetId="7" hidden="1">{"'Sheet1'!$L$16"}</definedName>
    <definedName name="khongtruotgia" localSheetId="5" hidden="1">{"'Sheet1'!$L$16"}</definedName>
    <definedName name="khongtruotgia" localSheetId="17" hidden="1">{"'Sheet1'!$L$16"}</definedName>
    <definedName name="khongtruotgia" localSheetId="10" hidden="1">{"'Sheet1'!$L$16"}</definedName>
    <definedName name="khongtruotgia" localSheetId="13" hidden="1">{"'Sheet1'!$L$16"}</definedName>
    <definedName name="khongtruotgia" localSheetId="12" hidden="1">{"'Sheet1'!$L$16"}</definedName>
    <definedName name="khongtruotgia" hidden="1">{"'Sheet1'!$L$16"}</definedName>
    <definedName name="kitz" localSheetId="2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kitz"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kiulil" localSheetId="22" hidden="1">{#N/A,#N/A,FALSE,"CCTV"}</definedName>
    <definedName name="kiulil" localSheetId="15" hidden="1">{#N/A,#N/A,FALSE,"CCTV"}</definedName>
    <definedName name="kiulil" localSheetId="1" hidden="1">{#N/A,#N/A,FALSE,"CCTV"}</definedName>
    <definedName name="kiulil" localSheetId="2" hidden="1">{#N/A,#N/A,FALSE,"CCTV"}</definedName>
    <definedName name="kiulil" localSheetId="4" hidden="1">{#N/A,#N/A,FALSE,"CCTV"}</definedName>
    <definedName name="kiulil" localSheetId="23" hidden="1">{#N/A,#N/A,FALSE,"CCTV"}</definedName>
    <definedName name="kiulil" localSheetId="14" hidden="1">{#N/A,#N/A,FALSE,"CCTV"}</definedName>
    <definedName name="kiulil" localSheetId="9" hidden="1">{#N/A,#N/A,FALSE,"CCTV"}</definedName>
    <definedName name="kiulil" localSheetId="8" hidden="1">{#N/A,#N/A,FALSE,"CCTV"}</definedName>
    <definedName name="kiulil" localSheetId="3" hidden="1">{#N/A,#N/A,FALSE,"CCTV"}</definedName>
    <definedName name="kiulil" localSheetId="11" hidden="1">{#N/A,#N/A,FALSE,"CCTV"}</definedName>
    <definedName name="kiulil" localSheetId="6" hidden="1">{#N/A,#N/A,FALSE,"CCTV"}</definedName>
    <definedName name="kiulil" localSheetId="7" hidden="1">{#N/A,#N/A,FALSE,"CCTV"}</definedName>
    <definedName name="kiulil" localSheetId="5" hidden="1">{#N/A,#N/A,FALSE,"CCTV"}</definedName>
    <definedName name="kiulil" localSheetId="10" hidden="1">{#N/A,#N/A,FALSE,"CCTV"}</definedName>
    <definedName name="kiulil" localSheetId="13" hidden="1">{#N/A,#N/A,FALSE,"CCTV"}</definedName>
    <definedName name="kiulil" localSheetId="12" hidden="1">{#N/A,#N/A,FALSE,"CCTV"}</definedName>
    <definedName name="kiulil" hidden="1">{#N/A,#N/A,FALSE,"CCTV"}</definedName>
    <definedName name="kj" hidden="1">#REF!</definedName>
    <definedName name="kjfkl" localSheetId="22" hidden="1">{#N/A,#N/A,FALSE,"HO Rates";#N/A,#N/A,FALSE,"HO Sum"}</definedName>
    <definedName name="kjfkl" localSheetId="15" hidden="1">{#N/A,#N/A,FALSE,"HO Rates";#N/A,#N/A,FALSE,"HO Sum"}</definedName>
    <definedName name="kjfkl" localSheetId="1" hidden="1">{#N/A,#N/A,FALSE,"HO Rates";#N/A,#N/A,FALSE,"HO Sum"}</definedName>
    <definedName name="kjfkl" localSheetId="2" hidden="1">{#N/A,#N/A,FALSE,"HO Rates";#N/A,#N/A,FALSE,"HO Sum"}</definedName>
    <definedName name="kjfkl" localSheetId="4" hidden="1">{#N/A,#N/A,FALSE,"HO Rates";#N/A,#N/A,FALSE,"HO Sum"}</definedName>
    <definedName name="kjfkl" localSheetId="23" hidden="1">{#N/A,#N/A,FALSE,"HO Rates";#N/A,#N/A,FALSE,"HO Sum"}</definedName>
    <definedName name="kjfkl" localSheetId="14" hidden="1">{#N/A,#N/A,FALSE,"HO Rates";#N/A,#N/A,FALSE,"HO Sum"}</definedName>
    <definedName name="kjfkl" localSheetId="9" hidden="1">{#N/A,#N/A,FALSE,"HO Rates";#N/A,#N/A,FALSE,"HO Sum"}</definedName>
    <definedName name="kjfkl" localSheetId="8" hidden="1">{#N/A,#N/A,FALSE,"HO Rates";#N/A,#N/A,FALSE,"HO Sum"}</definedName>
    <definedName name="kjfkl" localSheetId="3" hidden="1">{#N/A,#N/A,FALSE,"HO Rates";#N/A,#N/A,FALSE,"HO Sum"}</definedName>
    <definedName name="kjfkl" localSheetId="11" hidden="1">{#N/A,#N/A,FALSE,"HO Rates";#N/A,#N/A,FALSE,"HO Sum"}</definedName>
    <definedName name="kjfkl" localSheetId="6" hidden="1">{#N/A,#N/A,FALSE,"HO Rates";#N/A,#N/A,FALSE,"HO Sum"}</definedName>
    <definedName name="kjfkl" localSheetId="7" hidden="1">{#N/A,#N/A,FALSE,"HO Rates";#N/A,#N/A,FALSE,"HO Sum"}</definedName>
    <definedName name="kjfkl" localSheetId="5" hidden="1">{#N/A,#N/A,FALSE,"HO Rates";#N/A,#N/A,FALSE,"HO Sum"}</definedName>
    <definedName name="kjfkl" localSheetId="10" hidden="1">{#N/A,#N/A,FALSE,"HO Rates";#N/A,#N/A,FALSE,"HO Sum"}</definedName>
    <definedName name="kjfkl" localSheetId="13" hidden="1">{#N/A,#N/A,FALSE,"HO Rates";#N/A,#N/A,FALSE,"HO Sum"}</definedName>
    <definedName name="kjfkl" localSheetId="12" hidden="1">{#N/A,#N/A,FALSE,"HO Rates";#N/A,#N/A,FALSE,"HO Sum"}</definedName>
    <definedName name="kjfkl" hidden="1">{#N/A,#N/A,FALSE,"HO Rates";#N/A,#N/A,FALSE,"HO Sum"}</definedName>
    <definedName name="KJGHJG" localSheetId="22" hidden="1">{#N/A,#N/A,FALSE,"배수2"}</definedName>
    <definedName name="KJGHJG" hidden="1">{#N/A,#N/A,FALSE,"배수2"}</definedName>
    <definedName name="kjh" localSheetId="22" hidden="1">{#N/A,#N/A,FALSE,"Chi tiÆt"}</definedName>
    <definedName name="kjh" hidden="1">{#N/A,#N/A,FALSE,"Chi tiÆt"}</definedName>
    <definedName name="kjhlh" localSheetId="22" hidden="1">{#N/A,#N/A,FALSE,"CCTV"}</definedName>
    <definedName name="kjhlh" localSheetId="15" hidden="1">{#N/A,#N/A,FALSE,"CCTV"}</definedName>
    <definedName name="kjhlh" localSheetId="1" hidden="1">{#N/A,#N/A,FALSE,"CCTV"}</definedName>
    <definedName name="kjhlh" localSheetId="2" hidden="1">{#N/A,#N/A,FALSE,"CCTV"}</definedName>
    <definedName name="kjhlh" localSheetId="4" hidden="1">{#N/A,#N/A,FALSE,"CCTV"}</definedName>
    <definedName name="kjhlh" localSheetId="23" hidden="1">{#N/A,#N/A,FALSE,"CCTV"}</definedName>
    <definedName name="kjhlh" localSheetId="14" hidden="1">{#N/A,#N/A,FALSE,"CCTV"}</definedName>
    <definedName name="kjhlh" localSheetId="9" hidden="1">{#N/A,#N/A,FALSE,"CCTV"}</definedName>
    <definedName name="kjhlh" localSheetId="8" hidden="1">{#N/A,#N/A,FALSE,"CCTV"}</definedName>
    <definedName name="kjhlh" localSheetId="3" hidden="1">{#N/A,#N/A,FALSE,"CCTV"}</definedName>
    <definedName name="kjhlh" localSheetId="11" hidden="1">{#N/A,#N/A,FALSE,"CCTV"}</definedName>
    <definedName name="kjhlh" localSheetId="6" hidden="1">{#N/A,#N/A,FALSE,"CCTV"}</definedName>
    <definedName name="kjhlh" localSheetId="7" hidden="1">{#N/A,#N/A,FALSE,"CCTV"}</definedName>
    <definedName name="kjhlh" localSheetId="5" hidden="1">{#N/A,#N/A,FALSE,"CCTV"}</definedName>
    <definedName name="kjhlh" localSheetId="10" hidden="1">{#N/A,#N/A,FALSE,"CCTV"}</definedName>
    <definedName name="kjhlh" localSheetId="13" hidden="1">{#N/A,#N/A,FALSE,"CCTV"}</definedName>
    <definedName name="kjhlh" localSheetId="12" hidden="1">{#N/A,#N/A,FALSE,"CCTV"}</definedName>
    <definedName name="kjhlh" hidden="1">{#N/A,#N/A,FALSE,"CCTV"}</definedName>
    <definedName name="kjhljhk" localSheetId="22" hidden="1">{#N/A,#N/A,FALSE,"CCTV"}</definedName>
    <definedName name="kjhljhk" localSheetId="15" hidden="1">{#N/A,#N/A,FALSE,"CCTV"}</definedName>
    <definedName name="kjhljhk" localSheetId="1" hidden="1">{#N/A,#N/A,FALSE,"CCTV"}</definedName>
    <definedName name="kjhljhk" localSheetId="2" hidden="1">{#N/A,#N/A,FALSE,"CCTV"}</definedName>
    <definedName name="kjhljhk" localSheetId="4" hidden="1">{#N/A,#N/A,FALSE,"CCTV"}</definedName>
    <definedName name="kjhljhk" localSheetId="23" hidden="1">{#N/A,#N/A,FALSE,"CCTV"}</definedName>
    <definedName name="kjhljhk" localSheetId="14" hidden="1">{#N/A,#N/A,FALSE,"CCTV"}</definedName>
    <definedName name="kjhljhk" localSheetId="9" hidden="1">{#N/A,#N/A,FALSE,"CCTV"}</definedName>
    <definedName name="kjhljhk" localSheetId="8" hidden="1">{#N/A,#N/A,FALSE,"CCTV"}</definedName>
    <definedName name="kjhljhk" localSheetId="3" hidden="1">{#N/A,#N/A,FALSE,"CCTV"}</definedName>
    <definedName name="kjhljhk" localSheetId="11" hidden="1">{#N/A,#N/A,FALSE,"CCTV"}</definedName>
    <definedName name="kjhljhk" localSheetId="6" hidden="1">{#N/A,#N/A,FALSE,"CCTV"}</definedName>
    <definedName name="kjhljhk" localSheetId="7" hidden="1">{#N/A,#N/A,FALSE,"CCTV"}</definedName>
    <definedName name="kjhljhk" localSheetId="5" hidden="1">{#N/A,#N/A,FALSE,"CCTV"}</definedName>
    <definedName name="kjhljhk" localSheetId="10" hidden="1">{#N/A,#N/A,FALSE,"CCTV"}</definedName>
    <definedName name="kjhljhk" localSheetId="13" hidden="1">{#N/A,#N/A,FALSE,"CCTV"}</definedName>
    <definedName name="kjhljhk" localSheetId="12" hidden="1">{#N/A,#N/A,FALSE,"CCTV"}</definedName>
    <definedName name="kjhljhk" hidden="1">{#N/A,#N/A,FALSE,"CCTV"}</definedName>
    <definedName name="kjkgh" localSheetId="22" hidden="1">{"'장비'!$A$3:$M$12"}</definedName>
    <definedName name="kjkgh" hidden="1">{"'장비'!$A$3:$M$12"}</definedName>
    <definedName name="KK" localSheetId="22" hidden="1">{#N/A,#N/A,FALSE,"포장2"}</definedName>
    <definedName name="KK" hidden="1">{#N/A,#N/A,FALSE,"포장2"}</definedName>
    <definedName name="KKK" localSheetId="22" hidden="1">{#N/A,#N/A,FALSE,"CCTV"}</definedName>
    <definedName name="KKK" localSheetId="1" hidden="1">{#N/A,#N/A,FALSE,"CCTV"}</definedName>
    <definedName name="KKK" localSheetId="2" hidden="1">{#N/A,#N/A,FALSE,"CCTV"}</definedName>
    <definedName name="KKK" localSheetId="4" hidden="1">{#N/A,#N/A,FALSE,"CCTV"}</definedName>
    <definedName name="KKK" localSheetId="23" hidden="1">{#N/A,#N/A,FALSE,"CCTV"}</definedName>
    <definedName name="KKK" localSheetId="14" hidden="1">{#N/A,#N/A,FALSE,"CCTV"}</definedName>
    <definedName name="KKK" localSheetId="9" hidden="1">{#N/A,#N/A,FALSE,"CCTV"}</definedName>
    <definedName name="KKK" localSheetId="8" hidden="1">{#N/A,#N/A,FALSE,"CCTV"}</definedName>
    <definedName name="KKK" localSheetId="3" hidden="1">{#N/A,#N/A,FALSE,"CCTV"}</definedName>
    <definedName name="KKK" localSheetId="11" hidden="1">{#N/A,#N/A,FALSE,"CCTV"}</definedName>
    <definedName name="KKK" localSheetId="6" hidden="1">{#N/A,#N/A,FALSE,"CCTV"}</definedName>
    <definedName name="KKK" localSheetId="7" hidden="1">{#N/A,#N/A,FALSE,"CCTV"}</definedName>
    <definedName name="KKK" localSheetId="5" hidden="1">{#N/A,#N/A,FALSE,"CCTV"}</definedName>
    <definedName name="KKK" localSheetId="10" hidden="1">{#N/A,#N/A,FALSE,"CCTV"}</definedName>
    <definedName name="KKK" localSheetId="13" hidden="1">{#N/A,#N/A,FALSE,"CCTV"}</definedName>
    <definedName name="KKK" localSheetId="12" hidden="1">{#N/A,#N/A,FALSE,"CCTV"}</definedName>
    <definedName name="KKK" hidden="1">{#N/A,#N/A,FALSE,"CCTV"}</definedName>
    <definedName name="kkkk" localSheetId="20" hidden="1">{"'Sheet1'!$L$16"}</definedName>
    <definedName name="kkkk" localSheetId="22" hidden="1">{"'Sheet1'!$L$16"}</definedName>
    <definedName name="kkkk" localSheetId="15" hidden="1">{"'Sheet1'!$L$16"}</definedName>
    <definedName name="kkkk" localSheetId="1" hidden="1">{"'Sheet1'!$L$16"}</definedName>
    <definedName name="kkkk" localSheetId="2" hidden="1">{"'Sheet1'!$L$16"}</definedName>
    <definedName name="kkkk" localSheetId="21" hidden="1">{"'Sheet1'!$L$16"}</definedName>
    <definedName name="kkkk" localSheetId="16" hidden="1">{"'Sheet1'!$L$16"}</definedName>
    <definedName name="kkkk" localSheetId="4" hidden="1">{"'Sheet1'!$L$16"}</definedName>
    <definedName name="kkkk" localSheetId="23" hidden="1">{"'Sheet1'!$L$16"}</definedName>
    <definedName name="kkkk" localSheetId="14" hidden="1">{"'Sheet1'!$L$16"}</definedName>
    <definedName name="kkkk" localSheetId="9" hidden="1">{"'Sheet1'!$L$16"}</definedName>
    <definedName name="kkkk" localSheetId="8" hidden="1">{"'Sheet1'!$L$16"}</definedName>
    <definedName name="kkkk" localSheetId="3" hidden="1">{"'Sheet1'!$L$16"}</definedName>
    <definedName name="kkkk" localSheetId="11" hidden="1">{"'Sheet1'!$L$16"}</definedName>
    <definedName name="kkkk" localSheetId="6" hidden="1">{"'Sheet1'!$L$16"}</definedName>
    <definedName name="kkkk" localSheetId="7" hidden="1">{"'Sheet1'!$L$16"}</definedName>
    <definedName name="kkkk" localSheetId="5" hidden="1">{"'Sheet1'!$L$16"}</definedName>
    <definedName name="kkkk" localSheetId="17" hidden="1">{"'Sheet1'!$L$16"}</definedName>
    <definedName name="kkkk" localSheetId="10" hidden="1">{"'Sheet1'!$L$16"}</definedName>
    <definedName name="kkkk" localSheetId="13" hidden="1">{"'Sheet1'!$L$16"}</definedName>
    <definedName name="kkkk" localSheetId="12" hidden="1">{"'Sheet1'!$L$16"}</definedName>
    <definedName name="kkkk" hidden="1">{"'Sheet1'!$L$16"}</definedName>
    <definedName name="KKKKK" hidden="1">#REF!</definedName>
    <definedName name="KKPP" localSheetId="22" hidden="1">{#N/A,#N/A,TRUE,"SUM";#N/A,#N/A,TRUE,"EE";#N/A,#N/A,TRUE,"AC";#N/A,#N/A,TRUE,"SN"}</definedName>
    <definedName name="KKPP" hidden="1">{#N/A,#N/A,TRUE,"SUM";#N/A,#N/A,TRUE,"EE";#N/A,#N/A,TRUE,"AC";#N/A,#N/A,TRUE,"SN"}</definedName>
    <definedName name="klar" localSheetId="22" hidden="1">{#N/A,#N/A,TRUE,"WKG";#N/A,#N/A,TRUE,"AuslDat";#N/A,#N/A,TRUE,"Konst";#N/A,#N/A,TRUE,"max_erf_Md";#N/A,#N/A,TRUE,"Graph";#N/A,#N/A,TRUE,"Kräfte"}</definedName>
    <definedName name="klar" localSheetId="15" hidden="1">{#N/A,#N/A,TRUE,"WKG";#N/A,#N/A,TRUE,"AuslDat";#N/A,#N/A,TRUE,"Konst";#N/A,#N/A,TRUE,"max_erf_Md";#N/A,#N/A,TRUE,"Graph";#N/A,#N/A,TRUE,"Kräfte"}</definedName>
    <definedName name="klar" localSheetId="1" hidden="1">{#N/A,#N/A,TRUE,"WKG";#N/A,#N/A,TRUE,"AuslDat";#N/A,#N/A,TRUE,"Konst";#N/A,#N/A,TRUE,"max_erf_Md";#N/A,#N/A,TRUE,"Graph";#N/A,#N/A,TRUE,"Kräfte"}</definedName>
    <definedName name="klar" localSheetId="2" hidden="1">{#N/A,#N/A,TRUE,"WKG";#N/A,#N/A,TRUE,"AuslDat";#N/A,#N/A,TRUE,"Konst";#N/A,#N/A,TRUE,"max_erf_Md";#N/A,#N/A,TRUE,"Graph";#N/A,#N/A,TRUE,"Kräfte"}</definedName>
    <definedName name="klar" localSheetId="4" hidden="1">{#N/A,#N/A,TRUE,"WKG";#N/A,#N/A,TRUE,"AuslDat";#N/A,#N/A,TRUE,"Konst";#N/A,#N/A,TRUE,"max_erf_Md";#N/A,#N/A,TRUE,"Graph";#N/A,#N/A,TRUE,"Kräfte"}</definedName>
    <definedName name="klar" localSheetId="23" hidden="1">{#N/A,#N/A,TRUE,"WKG";#N/A,#N/A,TRUE,"AuslDat";#N/A,#N/A,TRUE,"Konst";#N/A,#N/A,TRUE,"max_erf_Md";#N/A,#N/A,TRUE,"Graph";#N/A,#N/A,TRUE,"Kräfte"}</definedName>
    <definedName name="klar" localSheetId="14" hidden="1">{#N/A,#N/A,TRUE,"WKG";#N/A,#N/A,TRUE,"AuslDat";#N/A,#N/A,TRUE,"Konst";#N/A,#N/A,TRUE,"max_erf_Md";#N/A,#N/A,TRUE,"Graph";#N/A,#N/A,TRUE,"Kräfte"}</definedName>
    <definedName name="klar" localSheetId="9" hidden="1">{#N/A,#N/A,TRUE,"WKG";#N/A,#N/A,TRUE,"AuslDat";#N/A,#N/A,TRUE,"Konst";#N/A,#N/A,TRUE,"max_erf_Md";#N/A,#N/A,TRUE,"Graph";#N/A,#N/A,TRUE,"Kräfte"}</definedName>
    <definedName name="klar" localSheetId="8" hidden="1">{#N/A,#N/A,TRUE,"WKG";#N/A,#N/A,TRUE,"AuslDat";#N/A,#N/A,TRUE,"Konst";#N/A,#N/A,TRUE,"max_erf_Md";#N/A,#N/A,TRUE,"Graph";#N/A,#N/A,TRUE,"Kräfte"}</definedName>
    <definedName name="klar" localSheetId="3" hidden="1">{#N/A,#N/A,TRUE,"WKG";#N/A,#N/A,TRUE,"AuslDat";#N/A,#N/A,TRUE,"Konst";#N/A,#N/A,TRUE,"max_erf_Md";#N/A,#N/A,TRUE,"Graph";#N/A,#N/A,TRUE,"Kräfte"}</definedName>
    <definedName name="klar" localSheetId="11" hidden="1">{#N/A,#N/A,TRUE,"WKG";#N/A,#N/A,TRUE,"AuslDat";#N/A,#N/A,TRUE,"Konst";#N/A,#N/A,TRUE,"max_erf_Md";#N/A,#N/A,TRUE,"Graph";#N/A,#N/A,TRUE,"Kräfte"}</definedName>
    <definedName name="klar" localSheetId="6" hidden="1">{#N/A,#N/A,TRUE,"WKG";#N/A,#N/A,TRUE,"AuslDat";#N/A,#N/A,TRUE,"Konst";#N/A,#N/A,TRUE,"max_erf_Md";#N/A,#N/A,TRUE,"Graph";#N/A,#N/A,TRUE,"Kräfte"}</definedName>
    <definedName name="klar" localSheetId="7" hidden="1">{#N/A,#N/A,TRUE,"WKG";#N/A,#N/A,TRUE,"AuslDat";#N/A,#N/A,TRUE,"Konst";#N/A,#N/A,TRUE,"max_erf_Md";#N/A,#N/A,TRUE,"Graph";#N/A,#N/A,TRUE,"Kräfte"}</definedName>
    <definedName name="klar" localSheetId="5" hidden="1">{#N/A,#N/A,TRUE,"WKG";#N/A,#N/A,TRUE,"AuslDat";#N/A,#N/A,TRUE,"Konst";#N/A,#N/A,TRUE,"max_erf_Md";#N/A,#N/A,TRUE,"Graph";#N/A,#N/A,TRUE,"Kräfte"}</definedName>
    <definedName name="klar" localSheetId="10" hidden="1">{#N/A,#N/A,TRUE,"WKG";#N/A,#N/A,TRUE,"AuslDat";#N/A,#N/A,TRUE,"Konst";#N/A,#N/A,TRUE,"max_erf_Md";#N/A,#N/A,TRUE,"Graph";#N/A,#N/A,TRUE,"Kräfte"}</definedName>
    <definedName name="klar" localSheetId="13" hidden="1">{#N/A,#N/A,TRUE,"WKG";#N/A,#N/A,TRUE,"AuslDat";#N/A,#N/A,TRUE,"Konst";#N/A,#N/A,TRUE,"max_erf_Md";#N/A,#N/A,TRUE,"Graph";#N/A,#N/A,TRUE,"Kräfte"}</definedName>
    <definedName name="klar" localSheetId="12" hidden="1">{#N/A,#N/A,TRUE,"WKG";#N/A,#N/A,TRUE,"AuslDat";#N/A,#N/A,TRUE,"Konst";#N/A,#N/A,TRUE,"max_erf_Md";#N/A,#N/A,TRUE,"Graph";#N/A,#N/A,TRUE,"Kräfte"}</definedName>
    <definedName name="klar" hidden="1">{#N/A,#N/A,TRUE,"WKG";#N/A,#N/A,TRUE,"AuslDat";#N/A,#N/A,TRUE,"Konst";#N/A,#N/A,TRUE,"max_erf_Md";#N/A,#N/A,TRUE,"Graph";#N/A,#N/A,TRUE,"Kräfte"}</definedName>
    <definedName name="KLduonggiaods" localSheetId="22" hidden="1">{"'Sheet1'!$L$16"}</definedName>
    <definedName name="KLduonggiaods" localSheetId="15" hidden="1">{"'Sheet1'!$L$16"}</definedName>
    <definedName name="KLduonggiaods" localSheetId="1" hidden="1">{"'Sheet1'!$L$16"}</definedName>
    <definedName name="KLduonggiaods" localSheetId="2" hidden="1">{"'Sheet1'!$L$16"}</definedName>
    <definedName name="KLduonggiaods" localSheetId="16" hidden="1">{"'Sheet1'!$L$16"}</definedName>
    <definedName name="KLduonggiaods" localSheetId="4" hidden="1">{"'Sheet1'!$L$16"}</definedName>
    <definedName name="KLduonggiaods" localSheetId="23" hidden="1">{"'Sheet1'!$L$16"}</definedName>
    <definedName name="KLduonggiaods" localSheetId="14" hidden="1">{"'Sheet1'!$L$16"}</definedName>
    <definedName name="KLduonggiaods" localSheetId="9" hidden="1">{"'Sheet1'!$L$16"}</definedName>
    <definedName name="KLduonggiaods" localSheetId="8" hidden="1">{"'Sheet1'!$L$16"}</definedName>
    <definedName name="KLduonggiaods" localSheetId="3" hidden="1">{"'Sheet1'!$L$16"}</definedName>
    <definedName name="KLduonggiaods" localSheetId="11" hidden="1">{"'Sheet1'!$L$16"}</definedName>
    <definedName name="KLduonggiaods" localSheetId="6" hidden="1">{"'Sheet1'!$L$16"}</definedName>
    <definedName name="KLduonggiaods" localSheetId="7" hidden="1">{"'Sheet1'!$L$16"}</definedName>
    <definedName name="KLduonggiaods" localSheetId="5" hidden="1">{"'Sheet1'!$L$16"}</definedName>
    <definedName name="KLduonggiaods" localSheetId="17" hidden="1">{"'Sheet1'!$L$16"}</definedName>
    <definedName name="KLduonggiaods" localSheetId="10" hidden="1">{"'Sheet1'!$L$16"}</definedName>
    <definedName name="KLduonggiaods" localSheetId="13" hidden="1">{"'Sheet1'!$L$16"}</definedName>
    <definedName name="KLduonggiaods" localSheetId="12" hidden="1">{"'Sheet1'!$L$16"}</definedName>
    <definedName name="KLduonggiaods" hidden="1">{"'Sheet1'!$L$16"}</definedName>
    <definedName name="klhkl" hidden="1">#REF!</definedName>
    <definedName name="KO" localSheetId="22" hidden="1">{"'Liquid'!$A$1:$U$57"}</definedName>
    <definedName name="KO" hidden="1">{"'Liquid'!$A$1:$U$57"}</definedName>
    <definedName name="KOPER" localSheetId="22" hidden="1">{"'Liquid'!$A$1:$U$57"}</definedName>
    <definedName name="KOPER" hidden="1">{"'Liquid'!$A$1:$U$57"}</definedName>
    <definedName name="Kostenart">#REF!</definedName>
    <definedName name="kp1ph">#REF!</definedName>
    <definedName name="Kprim">#REF!</definedName>
    <definedName name="ksbn" localSheetId="22" hidden="1">{"'Sheet1'!$L$16"}</definedName>
    <definedName name="ksbn" localSheetId="15" hidden="1">{"'Sheet1'!$L$16"}</definedName>
    <definedName name="ksbn" localSheetId="1" hidden="1">{"'Sheet1'!$L$16"}</definedName>
    <definedName name="ksbn" localSheetId="2" hidden="1">{"'Sheet1'!$L$16"}</definedName>
    <definedName name="ksbn" localSheetId="16" hidden="1">{"'Sheet1'!$L$16"}</definedName>
    <definedName name="ksbn" localSheetId="4" hidden="1">{"'Sheet1'!$L$16"}</definedName>
    <definedName name="ksbn" localSheetId="23" hidden="1">{"'Sheet1'!$L$16"}</definedName>
    <definedName name="ksbn" localSheetId="14" hidden="1">{"'Sheet1'!$L$16"}</definedName>
    <definedName name="ksbn" localSheetId="9" hidden="1">{"'Sheet1'!$L$16"}</definedName>
    <definedName name="ksbn" localSheetId="8" hidden="1">{"'Sheet1'!$L$16"}</definedName>
    <definedName name="ksbn" localSheetId="3" hidden="1">{"'Sheet1'!$L$16"}</definedName>
    <definedName name="ksbn" localSheetId="11" hidden="1">{"'Sheet1'!$L$16"}</definedName>
    <definedName name="ksbn" localSheetId="6" hidden="1">{"'Sheet1'!$L$16"}</definedName>
    <definedName name="ksbn" localSheetId="7" hidden="1">{"'Sheet1'!$L$16"}</definedName>
    <definedName name="ksbn" localSheetId="5" hidden="1">{"'Sheet1'!$L$16"}</definedName>
    <definedName name="ksbn" localSheetId="17" hidden="1">{"'Sheet1'!$L$16"}</definedName>
    <definedName name="ksbn" localSheetId="10" hidden="1">{"'Sheet1'!$L$16"}</definedName>
    <definedName name="ksbn" localSheetId="13" hidden="1">{"'Sheet1'!$L$16"}</definedName>
    <definedName name="ksbn" localSheetId="12" hidden="1">{"'Sheet1'!$L$16"}</definedName>
    <definedName name="ksbn" hidden="1">{"'Sheet1'!$L$16"}</definedName>
    <definedName name="KSD">#REF!</definedName>
    <definedName name="KSDA" localSheetId="22" hidden="1">{"'Sheet1'!$L$16"}</definedName>
    <definedName name="KSDA" localSheetId="15" hidden="1">{"'Sheet1'!$L$16"}</definedName>
    <definedName name="KSDA" localSheetId="1" hidden="1">{"'Sheet1'!$L$16"}</definedName>
    <definedName name="KSDA" localSheetId="2" hidden="1">{"'Sheet1'!$L$16"}</definedName>
    <definedName name="KSDA" localSheetId="16" hidden="1">{"'Sheet1'!$L$16"}</definedName>
    <definedName name="KSDA" localSheetId="4" hidden="1">{"'Sheet1'!$L$16"}</definedName>
    <definedName name="KSDA" localSheetId="23" hidden="1">{"'Sheet1'!$L$16"}</definedName>
    <definedName name="KSDA" localSheetId="14" hidden="1">{"'Sheet1'!$L$16"}</definedName>
    <definedName name="KSDA" localSheetId="9" hidden="1">{"'Sheet1'!$L$16"}</definedName>
    <definedName name="KSDA" localSheetId="8" hidden="1">{"'Sheet1'!$L$16"}</definedName>
    <definedName name="KSDA" localSheetId="3" hidden="1">{"'Sheet1'!$L$16"}</definedName>
    <definedName name="KSDA" localSheetId="11" hidden="1">{"'Sheet1'!$L$16"}</definedName>
    <definedName name="KSDA" localSheetId="6" hidden="1">{"'Sheet1'!$L$16"}</definedName>
    <definedName name="KSDA" localSheetId="7" hidden="1">{"'Sheet1'!$L$16"}</definedName>
    <definedName name="KSDA" localSheetId="5" hidden="1">{"'Sheet1'!$L$16"}</definedName>
    <definedName name="KSDA" localSheetId="17" hidden="1">{"'Sheet1'!$L$16"}</definedName>
    <definedName name="KSDA" localSheetId="10" hidden="1">{"'Sheet1'!$L$16"}</definedName>
    <definedName name="KSDA" localSheetId="13" hidden="1">{"'Sheet1'!$L$16"}</definedName>
    <definedName name="KSDA" localSheetId="12" hidden="1">{"'Sheet1'!$L$16"}</definedName>
    <definedName name="KSDA" hidden="1">{"'Sheet1'!$L$16"}</definedName>
    <definedName name="kshn" localSheetId="22" hidden="1">{"'Sheet1'!$L$16"}</definedName>
    <definedName name="kshn" localSheetId="15" hidden="1">{"'Sheet1'!$L$16"}</definedName>
    <definedName name="kshn" localSheetId="1" hidden="1">{"'Sheet1'!$L$16"}</definedName>
    <definedName name="kshn" localSheetId="2" hidden="1">{"'Sheet1'!$L$16"}</definedName>
    <definedName name="kshn" localSheetId="16" hidden="1">{"'Sheet1'!$L$16"}</definedName>
    <definedName name="kshn" localSheetId="4" hidden="1">{"'Sheet1'!$L$16"}</definedName>
    <definedName name="kshn" localSheetId="23" hidden="1">{"'Sheet1'!$L$16"}</definedName>
    <definedName name="kshn" localSheetId="14" hidden="1">{"'Sheet1'!$L$16"}</definedName>
    <definedName name="kshn" localSheetId="9" hidden="1">{"'Sheet1'!$L$16"}</definedName>
    <definedName name="kshn" localSheetId="8" hidden="1">{"'Sheet1'!$L$16"}</definedName>
    <definedName name="kshn" localSheetId="3" hidden="1">{"'Sheet1'!$L$16"}</definedName>
    <definedName name="kshn" localSheetId="11" hidden="1">{"'Sheet1'!$L$16"}</definedName>
    <definedName name="kshn" localSheetId="6" hidden="1">{"'Sheet1'!$L$16"}</definedName>
    <definedName name="kshn" localSheetId="7" hidden="1">{"'Sheet1'!$L$16"}</definedName>
    <definedName name="kshn" localSheetId="5" hidden="1">{"'Sheet1'!$L$16"}</definedName>
    <definedName name="kshn" localSheetId="17" hidden="1">{"'Sheet1'!$L$16"}</definedName>
    <definedName name="kshn" localSheetId="10" hidden="1">{"'Sheet1'!$L$16"}</definedName>
    <definedName name="kshn" localSheetId="13" hidden="1">{"'Sheet1'!$L$16"}</definedName>
    <definedName name="kshn" localSheetId="12" hidden="1">{"'Sheet1'!$L$16"}</definedName>
    <definedName name="kshn" hidden="1">{"'Sheet1'!$L$16"}</definedName>
    <definedName name="ksls" localSheetId="22" hidden="1">{"'Sheet1'!$L$16"}</definedName>
    <definedName name="ksls" localSheetId="15" hidden="1">{"'Sheet1'!$L$16"}</definedName>
    <definedName name="ksls" localSheetId="1" hidden="1">{"'Sheet1'!$L$16"}</definedName>
    <definedName name="ksls" localSheetId="2" hidden="1">{"'Sheet1'!$L$16"}</definedName>
    <definedName name="ksls" localSheetId="16" hidden="1">{"'Sheet1'!$L$16"}</definedName>
    <definedName name="ksls" localSheetId="4" hidden="1">{"'Sheet1'!$L$16"}</definedName>
    <definedName name="ksls" localSheetId="23" hidden="1">{"'Sheet1'!$L$16"}</definedName>
    <definedName name="ksls" localSheetId="14" hidden="1">{"'Sheet1'!$L$16"}</definedName>
    <definedName name="ksls" localSheetId="9" hidden="1">{"'Sheet1'!$L$16"}</definedName>
    <definedName name="ksls" localSheetId="8" hidden="1">{"'Sheet1'!$L$16"}</definedName>
    <definedName name="ksls" localSheetId="3" hidden="1">{"'Sheet1'!$L$16"}</definedName>
    <definedName name="ksls" localSheetId="11" hidden="1">{"'Sheet1'!$L$16"}</definedName>
    <definedName name="ksls" localSheetId="6" hidden="1">{"'Sheet1'!$L$16"}</definedName>
    <definedName name="ksls" localSheetId="7" hidden="1">{"'Sheet1'!$L$16"}</definedName>
    <definedName name="ksls" localSheetId="5" hidden="1">{"'Sheet1'!$L$16"}</definedName>
    <definedName name="ksls" localSheetId="17" hidden="1">{"'Sheet1'!$L$16"}</definedName>
    <definedName name="ksls" localSheetId="10" hidden="1">{"'Sheet1'!$L$16"}</definedName>
    <definedName name="ksls" localSheetId="13" hidden="1">{"'Sheet1'!$L$16"}</definedName>
    <definedName name="ksls" localSheetId="12" hidden="1">{"'Sheet1'!$L$16"}</definedName>
    <definedName name="ksls" hidden="1">{"'Sheet1'!$L$16"}</definedName>
    <definedName name="KT">#REF!</definedName>
    <definedName name="ktf" localSheetId="15" hidden="1">#N/A</definedName>
    <definedName name="ktf" localSheetId="1" hidden="1">#N/A</definedName>
    <definedName name="ktf" localSheetId="2" hidden="1">#N/A</definedName>
    <definedName name="ktf" localSheetId="4" hidden="1">#N/A</definedName>
    <definedName name="ktf" localSheetId="23" hidden="1">#N/A</definedName>
    <definedName name="ktf" localSheetId="14" hidden="1">#N/A</definedName>
    <definedName name="ktf" localSheetId="9" hidden="1">#N/A</definedName>
    <definedName name="ktf" localSheetId="8" hidden="1">#N/A</definedName>
    <definedName name="ktf" localSheetId="3" hidden="1">#N/A</definedName>
    <definedName name="ktf" localSheetId="11" hidden="1">#N/A</definedName>
    <definedName name="ktf" localSheetId="6" hidden="1">#N/A</definedName>
    <definedName name="ktf" localSheetId="7" hidden="1">#N/A</definedName>
    <definedName name="ktf" localSheetId="5" hidden="1">#N/A</definedName>
    <definedName name="ktf" localSheetId="10" hidden="1">#N/A</definedName>
    <definedName name="ktf" localSheetId="13" hidden="1">#N/A</definedName>
    <definedName name="ktf" localSheetId="12" hidden="1">#N/A</definedName>
    <definedName name="ktf" hidden="1">#REF!</definedName>
    <definedName name="kty" localSheetId="15" hidden="1">#N/A</definedName>
    <definedName name="kty" localSheetId="1" hidden="1">#N/A</definedName>
    <definedName name="kty" localSheetId="2" hidden="1">#N/A</definedName>
    <definedName name="kty" localSheetId="4" hidden="1">#N/A</definedName>
    <definedName name="kty" localSheetId="23" hidden="1">#N/A</definedName>
    <definedName name="kty" localSheetId="14" hidden="1">#N/A</definedName>
    <definedName name="kty" localSheetId="9" hidden="1">#N/A</definedName>
    <definedName name="kty" localSheetId="8" hidden="1">#N/A</definedName>
    <definedName name="kty" localSheetId="3" hidden="1">#N/A</definedName>
    <definedName name="kty" localSheetId="11" hidden="1">#N/A</definedName>
    <definedName name="kty" localSheetId="6" hidden="1">#N/A</definedName>
    <definedName name="kty" localSheetId="7" hidden="1">#N/A</definedName>
    <definedName name="kty" localSheetId="5" hidden="1">#N/A</definedName>
    <definedName name="kty" localSheetId="10" hidden="1">#N/A</definedName>
    <definedName name="kty" localSheetId="13" hidden="1">#N/A</definedName>
    <definedName name="kty" localSheetId="12" hidden="1">#N/A</definedName>
    <definedName name="kty" hidden="1">#REF!</definedName>
    <definedName name="KUR">#REF!</definedName>
    <definedName name="KW">[37]작성기준!$C$23</definedName>
    <definedName name="l" localSheetId="1" hidden="1">{"'Sheet1'!$A$3:$I$11"}</definedName>
    <definedName name="l" localSheetId="2" hidden="1">{"'Sheet1'!$A$3:$I$11"}</definedName>
    <definedName name="l" localSheetId="4" hidden="1">{"'Sheet1'!$A$3:$I$11"}</definedName>
    <definedName name="l" localSheetId="23" hidden="1">{"'Sheet1'!$A$3:$I$11"}</definedName>
    <definedName name="l" localSheetId="14" hidden="1">{"'Sheet1'!$A$3:$I$11"}</definedName>
    <definedName name="l" localSheetId="9" hidden="1">{"'Sheet1'!$A$3:$I$11"}</definedName>
    <definedName name="l" localSheetId="8" hidden="1">{"'Sheet1'!$A$3:$I$11"}</definedName>
    <definedName name="l" localSheetId="3" hidden="1">{"'Sheet1'!$A$3:$I$11"}</definedName>
    <definedName name="l" localSheetId="11" hidden="1">{"'Sheet1'!$A$3:$I$11"}</definedName>
    <definedName name="l" localSheetId="6" hidden="1">{"'Sheet1'!$A$3:$I$11"}</definedName>
    <definedName name="l" localSheetId="7" hidden="1">{"'Sheet1'!$A$3:$I$11"}</definedName>
    <definedName name="l" localSheetId="5" hidden="1">{"'Sheet1'!$A$3:$I$11"}</definedName>
    <definedName name="l" localSheetId="10" hidden="1">{"'Sheet1'!$A$3:$I$11"}</definedName>
    <definedName name="l" localSheetId="13" hidden="1">{"'Sheet1'!$A$3:$I$11"}</definedName>
    <definedName name="l" localSheetId="12" hidden="1">{"'Sheet1'!$A$3:$I$11"}</definedName>
    <definedName name="L">#REF!</definedName>
    <definedName name="L_" localSheetId="15">[29]Breech_Duct!$B$74</definedName>
    <definedName name="L_" localSheetId="1">[29]Breech_Duct!$B$74</definedName>
    <definedName name="L_" localSheetId="2">[29]Breech_Duct!$B$74</definedName>
    <definedName name="L_" localSheetId="4">[29]Breech_Duct!$B$74</definedName>
    <definedName name="L_" localSheetId="23">[29]Breech_Duct!$B$74</definedName>
    <definedName name="L_" localSheetId="14">[29]Breech_Duct!$B$74</definedName>
    <definedName name="L_" localSheetId="9">[29]Breech_Duct!$B$74</definedName>
    <definedName name="L_" localSheetId="8">[29]Breech_Duct!$B$74</definedName>
    <definedName name="L_" localSheetId="3">[29]Breech_Duct!$B$74</definedName>
    <definedName name="L_" localSheetId="11">[29]Breech_Duct!$B$74</definedName>
    <definedName name="L_" localSheetId="6">[29]Breech_Duct!$B$74</definedName>
    <definedName name="L_" localSheetId="7">[29]Breech_Duct!$B$74</definedName>
    <definedName name="L_" localSheetId="5">[29]Breech_Duct!$B$74</definedName>
    <definedName name="L_" localSheetId="10">[29]Breech_Duct!$B$74</definedName>
    <definedName name="L_" localSheetId="13">[29]Breech_Duct!$B$74</definedName>
    <definedName name="L_" localSheetId="12">[29]Breech_Duct!$B$74</definedName>
    <definedName name="L_">#REF!</definedName>
    <definedName name="LA">#REF!</definedName>
    <definedName name="Labor" localSheetId="15">[51]Summary!$K$11</definedName>
    <definedName name="Labor" localSheetId="1">[51]Summary!$K$11</definedName>
    <definedName name="Labor" localSheetId="2">[51]Summary!$K$11</definedName>
    <definedName name="Labor" localSheetId="4">[51]Summary!$K$11</definedName>
    <definedName name="Labor" localSheetId="23">[51]Summary!$K$11</definedName>
    <definedName name="Labor" localSheetId="14">[51]Summary!$K$11</definedName>
    <definedName name="Labor" localSheetId="9">[51]Summary!$K$11</definedName>
    <definedName name="Labor" localSheetId="8">[51]Summary!$K$11</definedName>
    <definedName name="Labor" localSheetId="3">[51]Summary!$K$11</definedName>
    <definedName name="Labor" localSheetId="11">[51]Summary!$K$11</definedName>
    <definedName name="Labor" localSheetId="6">[51]Summary!$K$11</definedName>
    <definedName name="Labor" localSheetId="7">[51]Summary!$K$11</definedName>
    <definedName name="Labor" localSheetId="5">[51]Summary!$K$11</definedName>
    <definedName name="Labor" localSheetId="10">[51]Summary!$K$11</definedName>
    <definedName name="Labor" localSheetId="13">[51]Summary!$K$11</definedName>
    <definedName name="Labor" localSheetId="12">[51]Summary!$K$11</definedName>
    <definedName name="Labor">#REF!</definedName>
    <definedName name="Labor_add" localSheetId="15">[78]Summary!$D$59</definedName>
    <definedName name="Labor_add" localSheetId="1">[78]Summary!$D$59</definedName>
    <definedName name="Labor_add" localSheetId="2">[78]Summary!$D$59</definedName>
    <definedName name="Labor_add" localSheetId="4">[78]Summary!$D$59</definedName>
    <definedName name="Labor_add" localSheetId="23">[78]Summary!$D$59</definedName>
    <definedName name="Labor_add" localSheetId="14">[78]Summary!$D$59</definedName>
    <definedName name="Labor_add" localSheetId="9">[78]Summary!$D$59</definedName>
    <definedName name="Labor_add" localSheetId="8">[78]Summary!$D$59</definedName>
    <definedName name="Labor_add" localSheetId="3">[78]Summary!$D$59</definedName>
    <definedName name="Labor_add" localSheetId="11">[78]Summary!$D$59</definedName>
    <definedName name="Labor_add" localSheetId="6">[78]Summary!$D$59</definedName>
    <definedName name="Labor_add" localSheetId="7">[78]Summary!$D$59</definedName>
    <definedName name="Labor_add" localSheetId="5">[78]Summary!$D$59</definedName>
    <definedName name="Labor_add" localSheetId="10">[78]Summary!$D$59</definedName>
    <definedName name="Labor_add" localSheetId="13">[78]Summary!$D$59</definedName>
    <definedName name="Labor_add" localSheetId="12">[78]Summary!$D$59</definedName>
    <definedName name="Labor_add">#REF!</definedName>
    <definedName name="LackierungsflächeKBA">#REF!</definedName>
    <definedName name="Lackierungspreise">#REF!</definedName>
    <definedName name="LadderCount">#REF!</definedName>
    <definedName name="Ladders">#REF!</definedName>
    <definedName name="LadderSelect">#REF!</definedName>
    <definedName name="lam" localSheetId="22" hidden="1">{"'Sheet1'!$L$16"}</definedName>
    <definedName name="lam" localSheetId="15" hidden="1">{"'Sheet1'!$L$16"}</definedName>
    <definedName name="lam" localSheetId="1" hidden="1">{"'Sheet1'!$L$16"}</definedName>
    <definedName name="lam" localSheetId="2" hidden="1">{"'Sheet1'!$L$16"}</definedName>
    <definedName name="lam" localSheetId="16" hidden="1">{"'Sheet1'!$L$16"}</definedName>
    <definedName name="lam" localSheetId="4" hidden="1">{"'Sheet1'!$L$16"}</definedName>
    <definedName name="lam" localSheetId="23" hidden="1">{"'Sheet1'!$L$16"}</definedName>
    <definedName name="lam" localSheetId="14" hidden="1">{"'Sheet1'!$L$16"}</definedName>
    <definedName name="lam" localSheetId="9" hidden="1">{"'Sheet1'!$L$16"}</definedName>
    <definedName name="lam" localSheetId="8" hidden="1">{"'Sheet1'!$L$16"}</definedName>
    <definedName name="lam" localSheetId="3" hidden="1">{"'Sheet1'!$L$16"}</definedName>
    <definedName name="lam" localSheetId="11" hidden="1">{"'Sheet1'!$L$16"}</definedName>
    <definedName name="lam" localSheetId="6" hidden="1">{"'Sheet1'!$L$16"}</definedName>
    <definedName name="lam" localSheetId="7" hidden="1">{"'Sheet1'!$L$16"}</definedName>
    <definedName name="lam" localSheetId="5" hidden="1">{"'Sheet1'!$L$16"}</definedName>
    <definedName name="lam" localSheetId="17" hidden="1">{"'Sheet1'!$L$16"}</definedName>
    <definedName name="lam" localSheetId="10" hidden="1">{"'Sheet1'!$L$16"}</definedName>
    <definedName name="lam" localSheetId="13" hidden="1">{"'Sheet1'!$L$16"}</definedName>
    <definedName name="lam" localSheetId="12" hidden="1">{"'Sheet1'!$L$16"}</definedName>
    <definedName name="lam" hidden="1">{"'Sheet1'!$L$16"}</definedName>
    <definedName name="Länder">#REF!</definedName>
    <definedName name="LandingCount">#REF!</definedName>
    <definedName name="Landings">#REF!</definedName>
    <definedName name="langson" localSheetId="22" hidden="1">{"'Sheet1'!$L$16"}</definedName>
    <definedName name="langson" localSheetId="15" hidden="1">{"'Sheet1'!$L$16"}</definedName>
    <definedName name="langson" localSheetId="1" hidden="1">{"'Sheet1'!$L$16"}</definedName>
    <definedName name="langson" localSheetId="2" hidden="1">{"'Sheet1'!$L$16"}</definedName>
    <definedName name="langson" localSheetId="16" hidden="1">{"'Sheet1'!$L$16"}</definedName>
    <definedName name="langson" localSheetId="4" hidden="1">{"'Sheet1'!$L$16"}</definedName>
    <definedName name="langson" localSheetId="23" hidden="1">{"'Sheet1'!$L$16"}</definedName>
    <definedName name="langson" localSheetId="14" hidden="1">{"'Sheet1'!$L$16"}</definedName>
    <definedName name="langson" localSheetId="9" hidden="1">{"'Sheet1'!$L$16"}</definedName>
    <definedName name="langson" localSheetId="8" hidden="1">{"'Sheet1'!$L$16"}</definedName>
    <definedName name="langson" localSheetId="3" hidden="1">{"'Sheet1'!$L$16"}</definedName>
    <definedName name="langson" localSheetId="11" hidden="1">{"'Sheet1'!$L$16"}</definedName>
    <definedName name="langson" localSheetId="6" hidden="1">{"'Sheet1'!$L$16"}</definedName>
    <definedName name="langson" localSheetId="7" hidden="1">{"'Sheet1'!$L$16"}</definedName>
    <definedName name="langson" localSheetId="5" hidden="1">{"'Sheet1'!$L$16"}</definedName>
    <definedName name="langson" localSheetId="17" hidden="1">{"'Sheet1'!$L$16"}</definedName>
    <definedName name="langson" localSheetId="10" hidden="1">{"'Sheet1'!$L$16"}</definedName>
    <definedName name="langson" localSheetId="13" hidden="1">{"'Sheet1'!$L$16"}</definedName>
    <definedName name="langson" localSheetId="12" hidden="1">{"'Sheet1'!$L$16"}</definedName>
    <definedName name="langson" hidden="1">{"'Sheet1'!$L$16"}</definedName>
    <definedName name="LANGUAGE_VERSION">#REF!</definedName>
    <definedName name="LC">#REF!</definedName>
    <definedName name="LC_SC">#REF!</definedName>
    <definedName name="LEE" localSheetId="22" hidden="1">{#N/A,#N/A,TRUE,"Basic";#N/A,#N/A,TRUE,"EXT-TABLE";#N/A,#N/A,TRUE,"STEEL";#N/A,#N/A,TRUE,"INT-Table";#N/A,#N/A,TRUE,"STEEL";#N/A,#N/A,TRUE,"Door"}</definedName>
    <definedName name="LEE" hidden="1">{#N/A,#N/A,TRUE,"Basic";#N/A,#N/A,TRUE,"EXT-TABLE";#N/A,#N/A,TRUE,"STEEL";#N/A,#N/A,TRUE,"INT-Table";#N/A,#N/A,TRUE,"STEEL";#N/A,#N/A,TRUE,"Door"}</definedName>
    <definedName name="LEE_1" localSheetId="22" hidden="1">{#N/A,#N/A,TRUE,"Basic";#N/A,#N/A,TRUE,"EXT-TABLE";#N/A,#N/A,TRUE,"STEEL";#N/A,#N/A,TRUE,"INT-Table";#N/A,#N/A,TRUE,"STEEL";#N/A,#N/A,TRUE,"Door"}</definedName>
    <definedName name="LEE_1" hidden="1">{#N/A,#N/A,TRUE,"Basic";#N/A,#N/A,TRUE,"EXT-TABLE";#N/A,#N/A,TRUE,"STEEL";#N/A,#N/A,TRUE,"INT-Table";#N/A,#N/A,TRUE,"STEEL";#N/A,#N/A,TRUE,"Door"}</definedName>
    <definedName name="LEE_1_1" localSheetId="22" hidden="1">{#N/A,#N/A,TRUE,"Basic";#N/A,#N/A,TRUE,"EXT-TABLE";#N/A,#N/A,TRUE,"STEEL";#N/A,#N/A,TRUE,"INT-Table";#N/A,#N/A,TRUE,"STEEL";#N/A,#N/A,TRUE,"Door"}</definedName>
    <definedName name="LEE_1_1" hidden="1">{#N/A,#N/A,TRUE,"Basic";#N/A,#N/A,TRUE,"EXT-TABLE";#N/A,#N/A,TRUE,"STEEL";#N/A,#N/A,TRUE,"INT-Table";#N/A,#N/A,TRUE,"STEEL";#N/A,#N/A,TRUE,"Door"}</definedName>
    <definedName name="LEE_1_2" localSheetId="22" hidden="1">{#N/A,#N/A,TRUE,"Basic";#N/A,#N/A,TRUE,"EXT-TABLE";#N/A,#N/A,TRUE,"STEEL";#N/A,#N/A,TRUE,"INT-Table";#N/A,#N/A,TRUE,"STEEL";#N/A,#N/A,TRUE,"Door"}</definedName>
    <definedName name="LEE_1_2" hidden="1">{#N/A,#N/A,TRUE,"Basic";#N/A,#N/A,TRUE,"EXT-TABLE";#N/A,#N/A,TRUE,"STEEL";#N/A,#N/A,TRUE,"INT-Table";#N/A,#N/A,TRUE,"STEEL";#N/A,#N/A,TRUE,"Door"}</definedName>
    <definedName name="LEE_2" localSheetId="22" hidden="1">{#N/A,#N/A,TRUE,"Basic";#N/A,#N/A,TRUE,"EXT-TABLE";#N/A,#N/A,TRUE,"STEEL";#N/A,#N/A,TRUE,"INT-Table";#N/A,#N/A,TRUE,"STEEL";#N/A,#N/A,TRUE,"Door"}</definedName>
    <definedName name="LEE_2" hidden="1">{#N/A,#N/A,TRUE,"Basic";#N/A,#N/A,TRUE,"EXT-TABLE";#N/A,#N/A,TRUE,"STEEL";#N/A,#N/A,TRUE,"INT-Table";#N/A,#N/A,TRUE,"STEEL";#N/A,#N/A,TRUE,"Door"}</definedName>
    <definedName name="LEE_2_1" localSheetId="22" hidden="1">{#N/A,#N/A,TRUE,"Basic";#N/A,#N/A,TRUE,"EXT-TABLE";#N/A,#N/A,TRUE,"STEEL";#N/A,#N/A,TRUE,"INT-Table";#N/A,#N/A,TRUE,"STEEL";#N/A,#N/A,TRUE,"Door"}</definedName>
    <definedName name="LEE_2_1" hidden="1">{#N/A,#N/A,TRUE,"Basic";#N/A,#N/A,TRUE,"EXT-TABLE";#N/A,#N/A,TRUE,"STEEL";#N/A,#N/A,TRUE,"INT-Table";#N/A,#N/A,TRUE,"STEEL";#N/A,#N/A,TRUE,"Door"}</definedName>
    <definedName name="LEE_2_2" localSheetId="22" hidden="1">{#N/A,#N/A,TRUE,"Basic";#N/A,#N/A,TRUE,"EXT-TABLE";#N/A,#N/A,TRUE,"STEEL";#N/A,#N/A,TRUE,"INT-Table";#N/A,#N/A,TRUE,"STEEL";#N/A,#N/A,TRUE,"Door"}</definedName>
    <definedName name="LEE_2_2" hidden="1">{#N/A,#N/A,TRUE,"Basic";#N/A,#N/A,TRUE,"EXT-TABLE";#N/A,#N/A,TRUE,"STEEL";#N/A,#N/A,TRUE,"INT-Table";#N/A,#N/A,TRUE,"STEEL";#N/A,#N/A,TRUE,"Door"}</definedName>
    <definedName name="LEE_3" localSheetId="22" hidden="1">{#N/A,#N/A,TRUE,"Basic";#N/A,#N/A,TRUE,"EXT-TABLE";#N/A,#N/A,TRUE,"STEEL";#N/A,#N/A,TRUE,"INT-Table";#N/A,#N/A,TRUE,"STEEL";#N/A,#N/A,TRUE,"Door"}</definedName>
    <definedName name="LEE_3" hidden="1">{#N/A,#N/A,TRUE,"Basic";#N/A,#N/A,TRUE,"EXT-TABLE";#N/A,#N/A,TRUE,"STEEL";#N/A,#N/A,TRUE,"INT-Table";#N/A,#N/A,TRUE,"STEEL";#N/A,#N/A,TRUE,"Door"}</definedName>
    <definedName name="LEE_3_1" localSheetId="22" hidden="1">{#N/A,#N/A,TRUE,"Basic";#N/A,#N/A,TRUE,"EXT-TABLE";#N/A,#N/A,TRUE,"STEEL";#N/A,#N/A,TRUE,"INT-Table";#N/A,#N/A,TRUE,"STEEL";#N/A,#N/A,TRUE,"Door"}</definedName>
    <definedName name="LEE_3_1" hidden="1">{#N/A,#N/A,TRUE,"Basic";#N/A,#N/A,TRUE,"EXT-TABLE";#N/A,#N/A,TRUE,"STEEL";#N/A,#N/A,TRUE,"INT-Table";#N/A,#N/A,TRUE,"STEEL";#N/A,#N/A,TRUE,"Door"}</definedName>
    <definedName name="LEE_3_2" localSheetId="22" hidden="1">{#N/A,#N/A,TRUE,"Basic";#N/A,#N/A,TRUE,"EXT-TABLE";#N/A,#N/A,TRUE,"STEEL";#N/A,#N/A,TRUE,"INT-Table";#N/A,#N/A,TRUE,"STEEL";#N/A,#N/A,TRUE,"Door"}</definedName>
    <definedName name="LEE_3_2" hidden="1">{#N/A,#N/A,TRUE,"Basic";#N/A,#N/A,TRUE,"EXT-TABLE";#N/A,#N/A,TRUE,"STEEL";#N/A,#N/A,TRUE,"INT-Table";#N/A,#N/A,TRUE,"STEEL";#N/A,#N/A,TRUE,"Door"}</definedName>
    <definedName name="LEE_4" localSheetId="22" hidden="1">{#N/A,#N/A,TRUE,"Basic";#N/A,#N/A,TRUE,"EXT-TABLE";#N/A,#N/A,TRUE,"STEEL";#N/A,#N/A,TRUE,"INT-Table";#N/A,#N/A,TRUE,"STEEL";#N/A,#N/A,TRUE,"Door"}</definedName>
    <definedName name="LEE_4" hidden="1">{#N/A,#N/A,TRUE,"Basic";#N/A,#N/A,TRUE,"EXT-TABLE";#N/A,#N/A,TRUE,"STEEL";#N/A,#N/A,TRUE,"INT-Table";#N/A,#N/A,TRUE,"STEEL";#N/A,#N/A,TRUE,"Door"}</definedName>
    <definedName name="LEE_4_1" localSheetId="22" hidden="1">{#N/A,#N/A,TRUE,"Basic";#N/A,#N/A,TRUE,"EXT-TABLE";#N/A,#N/A,TRUE,"STEEL";#N/A,#N/A,TRUE,"INT-Table";#N/A,#N/A,TRUE,"STEEL";#N/A,#N/A,TRUE,"Door"}</definedName>
    <definedName name="LEE_4_1" hidden="1">{#N/A,#N/A,TRUE,"Basic";#N/A,#N/A,TRUE,"EXT-TABLE";#N/A,#N/A,TRUE,"STEEL";#N/A,#N/A,TRUE,"INT-Table";#N/A,#N/A,TRUE,"STEEL";#N/A,#N/A,TRUE,"Door"}</definedName>
    <definedName name="LEE_4_2" localSheetId="22" hidden="1">{#N/A,#N/A,TRUE,"Basic";#N/A,#N/A,TRUE,"EXT-TABLE";#N/A,#N/A,TRUE,"STEEL";#N/A,#N/A,TRUE,"INT-Table";#N/A,#N/A,TRUE,"STEEL";#N/A,#N/A,TRUE,"Door"}</definedName>
    <definedName name="LEE_4_2" hidden="1">{#N/A,#N/A,TRUE,"Basic";#N/A,#N/A,TRUE,"EXT-TABLE";#N/A,#N/A,TRUE,"STEEL";#N/A,#N/A,TRUE,"INT-Table";#N/A,#N/A,TRUE,"STEEL";#N/A,#N/A,TRUE,"Door"}</definedName>
    <definedName name="LEE_5" localSheetId="22" hidden="1">{#N/A,#N/A,TRUE,"Basic";#N/A,#N/A,TRUE,"EXT-TABLE";#N/A,#N/A,TRUE,"STEEL";#N/A,#N/A,TRUE,"INT-Table";#N/A,#N/A,TRUE,"STEEL";#N/A,#N/A,TRUE,"Door"}</definedName>
    <definedName name="LEE_5" hidden="1">{#N/A,#N/A,TRUE,"Basic";#N/A,#N/A,TRUE,"EXT-TABLE";#N/A,#N/A,TRUE,"STEEL";#N/A,#N/A,TRUE,"INT-Table";#N/A,#N/A,TRUE,"STEEL";#N/A,#N/A,TRUE,"Door"}</definedName>
    <definedName name="LEE_5_1" localSheetId="22" hidden="1">{#N/A,#N/A,TRUE,"Basic";#N/A,#N/A,TRUE,"EXT-TABLE";#N/A,#N/A,TRUE,"STEEL";#N/A,#N/A,TRUE,"INT-Table";#N/A,#N/A,TRUE,"STEEL";#N/A,#N/A,TRUE,"Door"}</definedName>
    <definedName name="LEE_5_1" hidden="1">{#N/A,#N/A,TRUE,"Basic";#N/A,#N/A,TRUE,"EXT-TABLE";#N/A,#N/A,TRUE,"STEEL";#N/A,#N/A,TRUE,"INT-Table";#N/A,#N/A,TRUE,"STEEL";#N/A,#N/A,TRUE,"Door"}</definedName>
    <definedName name="LEE_5_2" localSheetId="22" hidden="1">{#N/A,#N/A,TRUE,"Basic";#N/A,#N/A,TRUE,"EXT-TABLE";#N/A,#N/A,TRUE,"STEEL";#N/A,#N/A,TRUE,"INT-Table";#N/A,#N/A,TRUE,"STEEL";#N/A,#N/A,TRUE,"Door"}</definedName>
    <definedName name="LEE_5_2" hidden="1">{#N/A,#N/A,TRUE,"Basic";#N/A,#N/A,TRUE,"EXT-TABLE";#N/A,#N/A,TRUE,"STEEL";#N/A,#N/A,TRUE,"INT-Table";#N/A,#N/A,TRUE,"STEEL";#N/A,#N/A,TRUE,"Door"}</definedName>
    <definedName name="lef">#REF!</definedName>
    <definedName name="Letter" localSheetId="22" hidden="1">{#N/A,#N/A,TRUE,"Str.";#N/A,#N/A,TRUE,"Steel &amp; Roof";#N/A,#N/A,TRUE,"Arc.";#N/A,#N/A,TRUE,"Preliminary";#N/A,#N/A,TRUE,"Sum_Prelim"}</definedName>
    <definedName name="Letter" hidden="1">{#N/A,#N/A,TRUE,"Str.";#N/A,#N/A,TRUE,"Steel &amp; Roof";#N/A,#N/A,TRUE,"Arc.";#N/A,#N/A,TRUE,"Preliminary";#N/A,#N/A,TRUE,"Sum_Prelim"}</definedName>
    <definedName name="Leuchten">#REF!</definedName>
    <definedName name="level1" localSheetId="22" hidden="1">{"'장비'!$A$3:$M$12"}</definedName>
    <definedName name="level1" hidden="1">{"'장비'!$A$3:$M$12"}</definedName>
    <definedName name="LF" localSheetId="22" hidden="1">{#N/A,#N/A,TRUE,"Mhr_Sum"}</definedName>
    <definedName name="LF" localSheetId="15" hidden="1">{#N/A,#N/A,TRUE,"Mhr_Sum"}</definedName>
    <definedName name="LF" localSheetId="1" hidden="1">{#N/A,#N/A,TRUE,"Mhr_Sum"}</definedName>
    <definedName name="LF" localSheetId="2" hidden="1">{#N/A,#N/A,TRUE,"Mhr_Sum"}</definedName>
    <definedName name="LF" localSheetId="4" hidden="1">{#N/A,#N/A,TRUE,"Mhr_Sum"}</definedName>
    <definedName name="LF" localSheetId="23" hidden="1">{#N/A,#N/A,TRUE,"Mhr_Sum"}</definedName>
    <definedName name="LF" localSheetId="14" hidden="1">{#N/A,#N/A,TRUE,"Mhr_Sum"}</definedName>
    <definedName name="LF" localSheetId="9" hidden="1">{#N/A,#N/A,TRUE,"Mhr_Sum"}</definedName>
    <definedName name="LF" localSheetId="8" hidden="1">{#N/A,#N/A,TRUE,"Mhr_Sum"}</definedName>
    <definedName name="LF" localSheetId="3" hidden="1">{#N/A,#N/A,TRUE,"Mhr_Sum"}</definedName>
    <definedName name="LF" localSheetId="11" hidden="1">{#N/A,#N/A,TRUE,"Mhr_Sum"}</definedName>
    <definedName name="LF" localSheetId="6" hidden="1">{#N/A,#N/A,TRUE,"Mhr_Sum"}</definedName>
    <definedName name="LF" localSheetId="7" hidden="1">{#N/A,#N/A,TRUE,"Mhr_Sum"}</definedName>
    <definedName name="LF" localSheetId="5" hidden="1">{#N/A,#N/A,TRUE,"Mhr_Sum"}</definedName>
    <definedName name="LF" localSheetId="10" hidden="1">{#N/A,#N/A,TRUE,"Mhr_Sum"}</definedName>
    <definedName name="LF" localSheetId="13" hidden="1">{#N/A,#N/A,TRUE,"Mhr_Sum"}</definedName>
    <definedName name="LF" localSheetId="12" hidden="1">{#N/A,#N/A,TRUE,"Mhr_Sum"}</definedName>
    <definedName name="LF" hidden="1">{#N/A,#N/A,TRUE,"Mhr_Sum"}</definedName>
    <definedName name="LFKFJFO" localSheetId="22" hidden="1">{#N/A,#N/A,FALSE,"CCTV"}</definedName>
    <definedName name="LFKFJFO" hidden="1">{#N/A,#N/A,FALSE,"CCTV"}</definedName>
    <definedName name="lfwt">#REF!</definedName>
    <definedName name="Lg_Guide" localSheetId="15">'[41]Noise (3)'!$C$42</definedName>
    <definedName name="Lg_Guide" localSheetId="1">'[41]Noise (3)'!$C$42</definedName>
    <definedName name="Lg_Guide" localSheetId="2">'[41]Noise (3)'!$C$42</definedName>
    <definedName name="Lg_Guide" localSheetId="4">'[41]Noise (3)'!$C$42</definedName>
    <definedName name="Lg_Guide" localSheetId="23">'[41]Noise (3)'!$C$42</definedName>
    <definedName name="Lg_Guide" localSheetId="14">'[41]Noise (3)'!$C$42</definedName>
    <definedName name="Lg_Guide" localSheetId="9">'[41]Noise (3)'!$C$42</definedName>
    <definedName name="Lg_Guide" localSheetId="8">'[41]Noise (3)'!$C$42</definedName>
    <definedName name="Lg_Guide" localSheetId="3">'[41]Noise (3)'!$C$42</definedName>
    <definedName name="Lg_Guide" localSheetId="11">'[41]Noise (3)'!$C$42</definedName>
    <definedName name="Lg_Guide" localSheetId="6">'[41]Noise (3)'!$C$42</definedName>
    <definedName name="Lg_Guide" localSheetId="7">'[41]Noise (3)'!$C$42</definedName>
    <definedName name="Lg_Guide" localSheetId="5">'[41]Noise (3)'!$C$42</definedName>
    <definedName name="Lg_Guide" localSheetId="10">'[41]Noise (3)'!$C$42</definedName>
    <definedName name="Lg_Guide" localSheetId="13">'[41]Noise (3)'!$C$42</definedName>
    <definedName name="Lg_Guide" localSheetId="12">'[41]Noise (3)'!$C$42</definedName>
    <definedName name="Lg_Guide">#REF!</definedName>
    <definedName name="Lg_Profile" localSheetId="15">'[41]Noise (3)'!$C$41</definedName>
    <definedName name="Lg_Profile" localSheetId="1">'[41]Noise (3)'!$C$41</definedName>
    <definedName name="Lg_Profile" localSheetId="2">'[41]Noise (3)'!$C$41</definedName>
    <definedName name="Lg_Profile" localSheetId="4">'[41]Noise (3)'!$C$41</definedName>
    <definedName name="Lg_Profile" localSheetId="23">'[41]Noise (3)'!$C$41</definedName>
    <definedName name="Lg_Profile" localSheetId="14">'[41]Noise (3)'!$C$41</definedName>
    <definedName name="Lg_Profile" localSheetId="9">'[41]Noise (3)'!$C$41</definedName>
    <definedName name="Lg_Profile" localSheetId="8">'[41]Noise (3)'!$C$41</definedName>
    <definedName name="Lg_Profile" localSheetId="3">'[41]Noise (3)'!$C$41</definedName>
    <definedName name="Lg_Profile" localSheetId="11">'[41]Noise (3)'!$C$41</definedName>
    <definedName name="Lg_Profile" localSheetId="6">'[41]Noise (3)'!$C$41</definedName>
    <definedName name="Lg_Profile" localSheetId="7">'[41]Noise (3)'!$C$41</definedName>
    <definedName name="Lg_Profile" localSheetId="5">'[41]Noise (3)'!$C$41</definedName>
    <definedName name="Lg_Profile" localSheetId="10">'[41]Noise (3)'!$C$41</definedName>
    <definedName name="Lg_Profile" localSheetId="13">'[41]Noise (3)'!$C$41</definedName>
    <definedName name="Lg_Profile" localSheetId="12">'[41]Noise (3)'!$C$41</definedName>
    <definedName name="Lg_Profile">#REF!</definedName>
    <definedName name="Lg_Total" localSheetId="15">'[41]Noise (3)'!$C$43</definedName>
    <definedName name="Lg_Total" localSheetId="1">'[41]Noise (3)'!$C$43</definedName>
    <definedName name="Lg_Total" localSheetId="2">'[41]Noise (3)'!$C$43</definedName>
    <definedName name="Lg_Total" localSheetId="4">'[41]Noise (3)'!$C$43</definedName>
    <definedName name="Lg_Total" localSheetId="23">'[41]Noise (3)'!$C$43</definedName>
    <definedName name="Lg_Total" localSheetId="14">'[41]Noise (3)'!$C$43</definedName>
    <definedName name="Lg_Total" localSheetId="9">'[41]Noise (3)'!$C$43</definedName>
    <definedName name="Lg_Total" localSheetId="8">'[41]Noise (3)'!$C$43</definedName>
    <definedName name="Lg_Total" localSheetId="3">'[41]Noise (3)'!$C$43</definedName>
    <definedName name="Lg_Total" localSheetId="11">'[41]Noise (3)'!$C$43</definedName>
    <definedName name="Lg_Total" localSheetId="6">'[41]Noise (3)'!$C$43</definedName>
    <definedName name="Lg_Total" localSheetId="7">'[41]Noise (3)'!$C$43</definedName>
    <definedName name="Lg_Total" localSheetId="5">'[41]Noise (3)'!$C$43</definedName>
    <definedName name="Lg_Total" localSheetId="10">'[41]Noise (3)'!$C$43</definedName>
    <definedName name="Lg_Total" localSheetId="13">'[41]Noise (3)'!$C$43</definedName>
    <definedName name="Lg_Total" localSheetId="12">'[41]Noise (3)'!$C$43</definedName>
    <definedName name="Lg_Total">#REF!</definedName>
    <definedName name="lhpd" localSheetId="15">[65]DATA!#REF!</definedName>
    <definedName name="lhpd" localSheetId="1">[65]DATA!#REF!</definedName>
    <definedName name="lhpd" localSheetId="2">[65]DATA!#REF!</definedName>
    <definedName name="lhpd" localSheetId="4">[65]DATA!#REF!</definedName>
    <definedName name="lhpd" localSheetId="23">[65]DATA!#REF!</definedName>
    <definedName name="lhpd" localSheetId="14">[65]DATA!#REF!</definedName>
    <definedName name="lhpd" localSheetId="9">[65]DATA!#REF!</definedName>
    <definedName name="lhpd" localSheetId="8">[65]DATA!#REF!</definedName>
    <definedName name="lhpd" localSheetId="3">[65]DATA!#REF!</definedName>
    <definedName name="lhpd" localSheetId="11">[65]DATA!#REF!</definedName>
    <definedName name="lhpd" localSheetId="6">[65]DATA!#REF!</definedName>
    <definedName name="lhpd" localSheetId="7">[65]DATA!#REF!</definedName>
    <definedName name="lhpd" localSheetId="5">[65]DATA!#REF!</definedName>
    <definedName name="lhpd" localSheetId="10">[65]DATA!#REF!</definedName>
    <definedName name="lhpd" localSheetId="13">[65]DATA!#REF!</definedName>
    <definedName name="lhpd" localSheetId="12">[65]DATA!#REF!</definedName>
    <definedName name="lhpd">#REF!</definedName>
    <definedName name="light">"Picture 1"</definedName>
    <definedName name="limcount" hidden="1">3</definedName>
    <definedName name="LINE1">#REF!</definedName>
    <definedName name="LINE2">#REF!</definedName>
    <definedName name="LINE3">#REF!</definedName>
    <definedName name="LinerThickness" localSheetId="15">[34]DATA_LIST!$C$4:$C$8</definedName>
    <definedName name="LinerThickness" localSheetId="1">[34]DATA_LIST!$C$4:$C$8</definedName>
    <definedName name="LinerThickness" localSheetId="2">[34]DATA_LIST!$C$4:$C$8</definedName>
    <definedName name="LinerThickness" localSheetId="4">[34]DATA_LIST!$C$4:$C$8</definedName>
    <definedName name="LinerThickness" localSheetId="23">[34]DATA_LIST!$C$4:$C$8</definedName>
    <definedName name="LinerThickness" localSheetId="14">[34]DATA_LIST!$C$4:$C$8</definedName>
    <definedName name="LinerThickness" localSheetId="9">[34]DATA_LIST!$C$4:$C$8</definedName>
    <definedName name="LinerThickness" localSheetId="8">[34]DATA_LIST!$C$4:$C$8</definedName>
    <definedName name="LinerThickness" localSheetId="3">[34]DATA_LIST!$C$4:$C$8</definedName>
    <definedName name="LinerThickness" localSheetId="11">[34]DATA_LIST!$C$4:$C$8</definedName>
    <definedName name="LinerThickness" localSheetId="6">[34]DATA_LIST!$C$4:$C$8</definedName>
    <definedName name="LinerThickness" localSheetId="7">[34]DATA_LIST!$C$4:$C$8</definedName>
    <definedName name="LinerThickness" localSheetId="5">[34]DATA_LIST!$C$4:$C$8</definedName>
    <definedName name="LinerThickness" localSheetId="10">[34]DATA_LIST!$C$4:$C$8</definedName>
    <definedName name="LinerThickness" localSheetId="13">[34]DATA_LIST!$C$4:$C$8</definedName>
    <definedName name="LinerThickness" localSheetId="12">[34]DATA_LIST!$C$4:$C$8</definedName>
    <definedName name="LinerThickness">#REF!</definedName>
    <definedName name="list" localSheetId="22" hidden="1">{#N/A,#N/A,TRUE,"Basic";#N/A,#N/A,TRUE,"EXT-TABLE";#N/A,#N/A,TRUE,"STEEL";#N/A,#N/A,TRUE,"INT-Table";#N/A,#N/A,TRUE,"STEEL";#N/A,#N/A,TRUE,"Door"}</definedName>
    <definedName name="list" hidden="1">{#N/A,#N/A,TRUE,"Basic";#N/A,#N/A,TRUE,"EXT-TABLE";#N/A,#N/A,TRUE,"STEEL";#N/A,#N/A,TRUE,"INT-Table";#N/A,#N/A,TRUE,"STEEL";#N/A,#N/A,TRUE,"Door"}</definedName>
    <definedName name="list_1" localSheetId="22" hidden="1">{#N/A,#N/A,TRUE,"Basic";#N/A,#N/A,TRUE,"EXT-TABLE";#N/A,#N/A,TRUE,"STEEL";#N/A,#N/A,TRUE,"INT-Table";#N/A,#N/A,TRUE,"STEEL";#N/A,#N/A,TRUE,"Door"}</definedName>
    <definedName name="list_1" hidden="1">{#N/A,#N/A,TRUE,"Basic";#N/A,#N/A,TRUE,"EXT-TABLE";#N/A,#N/A,TRUE,"STEEL";#N/A,#N/A,TRUE,"INT-Table";#N/A,#N/A,TRUE,"STEEL";#N/A,#N/A,TRUE,"Door"}</definedName>
    <definedName name="list_1_1" localSheetId="22" hidden="1">{#N/A,#N/A,TRUE,"Basic";#N/A,#N/A,TRUE,"EXT-TABLE";#N/A,#N/A,TRUE,"STEEL";#N/A,#N/A,TRUE,"INT-Table";#N/A,#N/A,TRUE,"STEEL";#N/A,#N/A,TRUE,"Door"}</definedName>
    <definedName name="list_1_1" hidden="1">{#N/A,#N/A,TRUE,"Basic";#N/A,#N/A,TRUE,"EXT-TABLE";#N/A,#N/A,TRUE,"STEEL";#N/A,#N/A,TRUE,"INT-Table";#N/A,#N/A,TRUE,"STEEL";#N/A,#N/A,TRUE,"Door"}</definedName>
    <definedName name="list_1_2" localSheetId="22" hidden="1">{#N/A,#N/A,TRUE,"Basic";#N/A,#N/A,TRUE,"EXT-TABLE";#N/A,#N/A,TRUE,"STEEL";#N/A,#N/A,TRUE,"INT-Table";#N/A,#N/A,TRUE,"STEEL";#N/A,#N/A,TRUE,"Door"}</definedName>
    <definedName name="list_1_2" hidden="1">{#N/A,#N/A,TRUE,"Basic";#N/A,#N/A,TRUE,"EXT-TABLE";#N/A,#N/A,TRUE,"STEEL";#N/A,#N/A,TRUE,"INT-Table";#N/A,#N/A,TRUE,"STEEL";#N/A,#N/A,TRUE,"Door"}</definedName>
    <definedName name="list_2" localSheetId="22" hidden="1">{#N/A,#N/A,TRUE,"Basic";#N/A,#N/A,TRUE,"EXT-TABLE";#N/A,#N/A,TRUE,"STEEL";#N/A,#N/A,TRUE,"INT-Table";#N/A,#N/A,TRUE,"STEEL";#N/A,#N/A,TRUE,"Door"}</definedName>
    <definedName name="list_2" hidden="1">{#N/A,#N/A,TRUE,"Basic";#N/A,#N/A,TRUE,"EXT-TABLE";#N/A,#N/A,TRUE,"STEEL";#N/A,#N/A,TRUE,"INT-Table";#N/A,#N/A,TRUE,"STEEL";#N/A,#N/A,TRUE,"Door"}</definedName>
    <definedName name="list_2_1" localSheetId="22" hidden="1">{#N/A,#N/A,TRUE,"Basic";#N/A,#N/A,TRUE,"EXT-TABLE";#N/A,#N/A,TRUE,"STEEL";#N/A,#N/A,TRUE,"INT-Table";#N/A,#N/A,TRUE,"STEEL";#N/A,#N/A,TRUE,"Door"}</definedName>
    <definedName name="list_2_1" hidden="1">{#N/A,#N/A,TRUE,"Basic";#N/A,#N/A,TRUE,"EXT-TABLE";#N/A,#N/A,TRUE,"STEEL";#N/A,#N/A,TRUE,"INT-Table";#N/A,#N/A,TRUE,"STEEL";#N/A,#N/A,TRUE,"Door"}</definedName>
    <definedName name="list_2_2" localSheetId="22" hidden="1">{#N/A,#N/A,TRUE,"Basic";#N/A,#N/A,TRUE,"EXT-TABLE";#N/A,#N/A,TRUE,"STEEL";#N/A,#N/A,TRUE,"INT-Table";#N/A,#N/A,TRUE,"STEEL";#N/A,#N/A,TRUE,"Door"}</definedName>
    <definedName name="list_2_2" hidden="1">{#N/A,#N/A,TRUE,"Basic";#N/A,#N/A,TRUE,"EXT-TABLE";#N/A,#N/A,TRUE,"STEEL";#N/A,#N/A,TRUE,"INT-Table";#N/A,#N/A,TRUE,"STEEL";#N/A,#N/A,TRUE,"Door"}</definedName>
    <definedName name="list_3" localSheetId="22" hidden="1">{#N/A,#N/A,TRUE,"Basic";#N/A,#N/A,TRUE,"EXT-TABLE";#N/A,#N/A,TRUE,"STEEL";#N/A,#N/A,TRUE,"INT-Table";#N/A,#N/A,TRUE,"STEEL";#N/A,#N/A,TRUE,"Door"}</definedName>
    <definedName name="list_3" hidden="1">{#N/A,#N/A,TRUE,"Basic";#N/A,#N/A,TRUE,"EXT-TABLE";#N/A,#N/A,TRUE,"STEEL";#N/A,#N/A,TRUE,"INT-Table";#N/A,#N/A,TRUE,"STEEL";#N/A,#N/A,TRUE,"Door"}</definedName>
    <definedName name="list_3_1" localSheetId="22" hidden="1">{#N/A,#N/A,TRUE,"Basic";#N/A,#N/A,TRUE,"EXT-TABLE";#N/A,#N/A,TRUE,"STEEL";#N/A,#N/A,TRUE,"INT-Table";#N/A,#N/A,TRUE,"STEEL";#N/A,#N/A,TRUE,"Door"}</definedName>
    <definedName name="list_3_1" hidden="1">{#N/A,#N/A,TRUE,"Basic";#N/A,#N/A,TRUE,"EXT-TABLE";#N/A,#N/A,TRUE,"STEEL";#N/A,#N/A,TRUE,"INT-Table";#N/A,#N/A,TRUE,"STEEL";#N/A,#N/A,TRUE,"Door"}</definedName>
    <definedName name="list_3_2" localSheetId="22" hidden="1">{#N/A,#N/A,TRUE,"Basic";#N/A,#N/A,TRUE,"EXT-TABLE";#N/A,#N/A,TRUE,"STEEL";#N/A,#N/A,TRUE,"INT-Table";#N/A,#N/A,TRUE,"STEEL";#N/A,#N/A,TRUE,"Door"}</definedName>
    <definedName name="list_3_2" hidden="1">{#N/A,#N/A,TRUE,"Basic";#N/A,#N/A,TRUE,"EXT-TABLE";#N/A,#N/A,TRUE,"STEEL";#N/A,#N/A,TRUE,"INT-Table";#N/A,#N/A,TRUE,"STEEL";#N/A,#N/A,TRUE,"Door"}</definedName>
    <definedName name="list_4" localSheetId="22" hidden="1">{#N/A,#N/A,TRUE,"Basic";#N/A,#N/A,TRUE,"EXT-TABLE";#N/A,#N/A,TRUE,"STEEL";#N/A,#N/A,TRUE,"INT-Table";#N/A,#N/A,TRUE,"STEEL";#N/A,#N/A,TRUE,"Door"}</definedName>
    <definedName name="list_4" hidden="1">{#N/A,#N/A,TRUE,"Basic";#N/A,#N/A,TRUE,"EXT-TABLE";#N/A,#N/A,TRUE,"STEEL";#N/A,#N/A,TRUE,"INT-Table";#N/A,#N/A,TRUE,"STEEL";#N/A,#N/A,TRUE,"Door"}</definedName>
    <definedName name="list_4_1" localSheetId="22" hidden="1">{#N/A,#N/A,TRUE,"Basic";#N/A,#N/A,TRUE,"EXT-TABLE";#N/A,#N/A,TRUE,"STEEL";#N/A,#N/A,TRUE,"INT-Table";#N/A,#N/A,TRUE,"STEEL";#N/A,#N/A,TRUE,"Door"}</definedName>
    <definedName name="list_4_1" hidden="1">{#N/A,#N/A,TRUE,"Basic";#N/A,#N/A,TRUE,"EXT-TABLE";#N/A,#N/A,TRUE,"STEEL";#N/A,#N/A,TRUE,"INT-Table";#N/A,#N/A,TRUE,"STEEL";#N/A,#N/A,TRUE,"Door"}</definedName>
    <definedName name="list_4_2" localSheetId="22" hidden="1">{#N/A,#N/A,TRUE,"Basic";#N/A,#N/A,TRUE,"EXT-TABLE";#N/A,#N/A,TRUE,"STEEL";#N/A,#N/A,TRUE,"INT-Table";#N/A,#N/A,TRUE,"STEEL";#N/A,#N/A,TRUE,"Door"}</definedName>
    <definedName name="list_4_2" hidden="1">{#N/A,#N/A,TRUE,"Basic";#N/A,#N/A,TRUE,"EXT-TABLE";#N/A,#N/A,TRUE,"STEEL";#N/A,#N/A,TRUE,"INT-Table";#N/A,#N/A,TRUE,"STEEL";#N/A,#N/A,TRUE,"Door"}</definedName>
    <definedName name="list_5" localSheetId="22" hidden="1">{#N/A,#N/A,TRUE,"Basic";#N/A,#N/A,TRUE,"EXT-TABLE";#N/A,#N/A,TRUE,"STEEL";#N/A,#N/A,TRUE,"INT-Table";#N/A,#N/A,TRUE,"STEEL";#N/A,#N/A,TRUE,"Door"}</definedName>
    <definedName name="list_5" hidden="1">{#N/A,#N/A,TRUE,"Basic";#N/A,#N/A,TRUE,"EXT-TABLE";#N/A,#N/A,TRUE,"STEEL";#N/A,#N/A,TRUE,"INT-Table";#N/A,#N/A,TRUE,"STEEL";#N/A,#N/A,TRUE,"Door"}</definedName>
    <definedName name="list_5_1" localSheetId="22" hidden="1">{#N/A,#N/A,TRUE,"Basic";#N/A,#N/A,TRUE,"EXT-TABLE";#N/A,#N/A,TRUE,"STEEL";#N/A,#N/A,TRUE,"INT-Table";#N/A,#N/A,TRUE,"STEEL";#N/A,#N/A,TRUE,"Door"}</definedName>
    <definedName name="list_5_1" hidden="1">{#N/A,#N/A,TRUE,"Basic";#N/A,#N/A,TRUE,"EXT-TABLE";#N/A,#N/A,TRUE,"STEEL";#N/A,#N/A,TRUE,"INT-Table";#N/A,#N/A,TRUE,"STEEL";#N/A,#N/A,TRUE,"Door"}</definedName>
    <definedName name="list_5_2" localSheetId="22" hidden="1">{#N/A,#N/A,TRUE,"Basic";#N/A,#N/A,TRUE,"EXT-TABLE";#N/A,#N/A,TRUE,"STEEL";#N/A,#N/A,TRUE,"INT-Table";#N/A,#N/A,TRUE,"STEEL";#N/A,#N/A,TRUE,"Door"}</definedName>
    <definedName name="list_5_2" hidden="1">{#N/A,#N/A,TRUE,"Basic";#N/A,#N/A,TRUE,"EXT-TABLE";#N/A,#N/A,TRUE,"STEEL";#N/A,#N/A,TRUE,"INT-Table";#N/A,#N/A,TRUE,"STEEL";#N/A,#N/A,TRUE,"Door"}</definedName>
    <definedName name="list01" localSheetId="22" hidden="1">{#N/A,#N/A,TRUE,"Basic";#N/A,#N/A,TRUE,"EXT-TABLE";#N/A,#N/A,TRUE,"STEEL";#N/A,#N/A,TRUE,"INT-Table";#N/A,#N/A,TRUE,"STEEL";#N/A,#N/A,TRUE,"Door"}</definedName>
    <definedName name="list01" hidden="1">{#N/A,#N/A,TRUE,"Basic";#N/A,#N/A,TRUE,"EXT-TABLE";#N/A,#N/A,TRUE,"STEEL";#N/A,#N/A,TRUE,"INT-Table";#N/A,#N/A,TRUE,"STEEL";#N/A,#N/A,TRUE,"Door"}</definedName>
    <definedName name="list01_1" localSheetId="22" hidden="1">{#N/A,#N/A,TRUE,"Basic";#N/A,#N/A,TRUE,"EXT-TABLE";#N/A,#N/A,TRUE,"STEEL";#N/A,#N/A,TRUE,"INT-Table";#N/A,#N/A,TRUE,"STEEL";#N/A,#N/A,TRUE,"Door"}</definedName>
    <definedName name="list01_1" hidden="1">{#N/A,#N/A,TRUE,"Basic";#N/A,#N/A,TRUE,"EXT-TABLE";#N/A,#N/A,TRUE,"STEEL";#N/A,#N/A,TRUE,"INT-Table";#N/A,#N/A,TRUE,"STEEL";#N/A,#N/A,TRUE,"Door"}</definedName>
    <definedName name="list01_1_1" localSheetId="22" hidden="1">{#N/A,#N/A,TRUE,"Basic";#N/A,#N/A,TRUE,"EXT-TABLE";#N/A,#N/A,TRUE,"STEEL";#N/A,#N/A,TRUE,"INT-Table";#N/A,#N/A,TRUE,"STEEL";#N/A,#N/A,TRUE,"Door"}</definedName>
    <definedName name="list01_1_1" hidden="1">{#N/A,#N/A,TRUE,"Basic";#N/A,#N/A,TRUE,"EXT-TABLE";#N/A,#N/A,TRUE,"STEEL";#N/A,#N/A,TRUE,"INT-Table";#N/A,#N/A,TRUE,"STEEL";#N/A,#N/A,TRUE,"Door"}</definedName>
    <definedName name="list01_1_2" localSheetId="22" hidden="1">{#N/A,#N/A,TRUE,"Basic";#N/A,#N/A,TRUE,"EXT-TABLE";#N/A,#N/A,TRUE,"STEEL";#N/A,#N/A,TRUE,"INT-Table";#N/A,#N/A,TRUE,"STEEL";#N/A,#N/A,TRUE,"Door"}</definedName>
    <definedName name="list01_1_2" hidden="1">{#N/A,#N/A,TRUE,"Basic";#N/A,#N/A,TRUE,"EXT-TABLE";#N/A,#N/A,TRUE,"STEEL";#N/A,#N/A,TRUE,"INT-Table";#N/A,#N/A,TRUE,"STEEL";#N/A,#N/A,TRUE,"Door"}</definedName>
    <definedName name="list01_2" localSheetId="22" hidden="1">{#N/A,#N/A,TRUE,"Basic";#N/A,#N/A,TRUE,"EXT-TABLE";#N/A,#N/A,TRUE,"STEEL";#N/A,#N/A,TRUE,"INT-Table";#N/A,#N/A,TRUE,"STEEL";#N/A,#N/A,TRUE,"Door"}</definedName>
    <definedName name="list01_2" hidden="1">{#N/A,#N/A,TRUE,"Basic";#N/A,#N/A,TRUE,"EXT-TABLE";#N/A,#N/A,TRUE,"STEEL";#N/A,#N/A,TRUE,"INT-Table";#N/A,#N/A,TRUE,"STEEL";#N/A,#N/A,TRUE,"Door"}</definedName>
    <definedName name="list01_2_1" localSheetId="22" hidden="1">{#N/A,#N/A,TRUE,"Basic";#N/A,#N/A,TRUE,"EXT-TABLE";#N/A,#N/A,TRUE,"STEEL";#N/A,#N/A,TRUE,"INT-Table";#N/A,#N/A,TRUE,"STEEL";#N/A,#N/A,TRUE,"Door"}</definedName>
    <definedName name="list01_2_1" hidden="1">{#N/A,#N/A,TRUE,"Basic";#N/A,#N/A,TRUE,"EXT-TABLE";#N/A,#N/A,TRUE,"STEEL";#N/A,#N/A,TRUE,"INT-Table";#N/A,#N/A,TRUE,"STEEL";#N/A,#N/A,TRUE,"Door"}</definedName>
    <definedName name="list01_2_2" localSheetId="22" hidden="1">{#N/A,#N/A,TRUE,"Basic";#N/A,#N/A,TRUE,"EXT-TABLE";#N/A,#N/A,TRUE,"STEEL";#N/A,#N/A,TRUE,"INT-Table";#N/A,#N/A,TRUE,"STEEL";#N/A,#N/A,TRUE,"Door"}</definedName>
    <definedName name="list01_2_2" hidden="1">{#N/A,#N/A,TRUE,"Basic";#N/A,#N/A,TRUE,"EXT-TABLE";#N/A,#N/A,TRUE,"STEEL";#N/A,#N/A,TRUE,"INT-Table";#N/A,#N/A,TRUE,"STEEL";#N/A,#N/A,TRUE,"Door"}</definedName>
    <definedName name="list01_3" localSheetId="22" hidden="1">{#N/A,#N/A,TRUE,"Basic";#N/A,#N/A,TRUE,"EXT-TABLE";#N/A,#N/A,TRUE,"STEEL";#N/A,#N/A,TRUE,"INT-Table";#N/A,#N/A,TRUE,"STEEL";#N/A,#N/A,TRUE,"Door"}</definedName>
    <definedName name="list01_3" hidden="1">{#N/A,#N/A,TRUE,"Basic";#N/A,#N/A,TRUE,"EXT-TABLE";#N/A,#N/A,TRUE,"STEEL";#N/A,#N/A,TRUE,"INT-Table";#N/A,#N/A,TRUE,"STEEL";#N/A,#N/A,TRUE,"Door"}</definedName>
    <definedName name="list01_3_1" localSheetId="22" hidden="1">{#N/A,#N/A,TRUE,"Basic";#N/A,#N/A,TRUE,"EXT-TABLE";#N/A,#N/A,TRUE,"STEEL";#N/A,#N/A,TRUE,"INT-Table";#N/A,#N/A,TRUE,"STEEL";#N/A,#N/A,TRUE,"Door"}</definedName>
    <definedName name="list01_3_1" hidden="1">{#N/A,#N/A,TRUE,"Basic";#N/A,#N/A,TRUE,"EXT-TABLE";#N/A,#N/A,TRUE,"STEEL";#N/A,#N/A,TRUE,"INT-Table";#N/A,#N/A,TRUE,"STEEL";#N/A,#N/A,TRUE,"Door"}</definedName>
    <definedName name="list01_3_2" localSheetId="22" hidden="1">{#N/A,#N/A,TRUE,"Basic";#N/A,#N/A,TRUE,"EXT-TABLE";#N/A,#N/A,TRUE,"STEEL";#N/A,#N/A,TRUE,"INT-Table";#N/A,#N/A,TRUE,"STEEL";#N/A,#N/A,TRUE,"Door"}</definedName>
    <definedName name="list01_3_2" hidden="1">{#N/A,#N/A,TRUE,"Basic";#N/A,#N/A,TRUE,"EXT-TABLE";#N/A,#N/A,TRUE,"STEEL";#N/A,#N/A,TRUE,"INT-Table";#N/A,#N/A,TRUE,"STEEL";#N/A,#N/A,TRUE,"Door"}</definedName>
    <definedName name="list01_4" localSheetId="22" hidden="1">{#N/A,#N/A,TRUE,"Basic";#N/A,#N/A,TRUE,"EXT-TABLE";#N/A,#N/A,TRUE,"STEEL";#N/A,#N/A,TRUE,"INT-Table";#N/A,#N/A,TRUE,"STEEL";#N/A,#N/A,TRUE,"Door"}</definedName>
    <definedName name="list01_4" hidden="1">{#N/A,#N/A,TRUE,"Basic";#N/A,#N/A,TRUE,"EXT-TABLE";#N/A,#N/A,TRUE,"STEEL";#N/A,#N/A,TRUE,"INT-Table";#N/A,#N/A,TRUE,"STEEL";#N/A,#N/A,TRUE,"Door"}</definedName>
    <definedName name="list01_4_1" localSheetId="22" hidden="1">{#N/A,#N/A,TRUE,"Basic";#N/A,#N/A,TRUE,"EXT-TABLE";#N/A,#N/A,TRUE,"STEEL";#N/A,#N/A,TRUE,"INT-Table";#N/A,#N/A,TRUE,"STEEL";#N/A,#N/A,TRUE,"Door"}</definedName>
    <definedName name="list01_4_1" hidden="1">{#N/A,#N/A,TRUE,"Basic";#N/A,#N/A,TRUE,"EXT-TABLE";#N/A,#N/A,TRUE,"STEEL";#N/A,#N/A,TRUE,"INT-Table";#N/A,#N/A,TRUE,"STEEL";#N/A,#N/A,TRUE,"Door"}</definedName>
    <definedName name="list01_4_2" localSheetId="22" hidden="1">{#N/A,#N/A,TRUE,"Basic";#N/A,#N/A,TRUE,"EXT-TABLE";#N/A,#N/A,TRUE,"STEEL";#N/A,#N/A,TRUE,"INT-Table";#N/A,#N/A,TRUE,"STEEL";#N/A,#N/A,TRUE,"Door"}</definedName>
    <definedName name="list01_4_2" hidden="1">{#N/A,#N/A,TRUE,"Basic";#N/A,#N/A,TRUE,"EXT-TABLE";#N/A,#N/A,TRUE,"STEEL";#N/A,#N/A,TRUE,"INT-Table";#N/A,#N/A,TRUE,"STEEL";#N/A,#N/A,TRUE,"Door"}</definedName>
    <definedName name="list01_5" localSheetId="22" hidden="1">{#N/A,#N/A,TRUE,"Basic";#N/A,#N/A,TRUE,"EXT-TABLE";#N/A,#N/A,TRUE,"STEEL";#N/A,#N/A,TRUE,"INT-Table";#N/A,#N/A,TRUE,"STEEL";#N/A,#N/A,TRUE,"Door"}</definedName>
    <definedName name="list01_5" hidden="1">{#N/A,#N/A,TRUE,"Basic";#N/A,#N/A,TRUE,"EXT-TABLE";#N/A,#N/A,TRUE,"STEEL";#N/A,#N/A,TRUE,"INT-Table";#N/A,#N/A,TRUE,"STEEL";#N/A,#N/A,TRUE,"Door"}</definedName>
    <definedName name="list01_5_1" localSheetId="22" hidden="1">{#N/A,#N/A,TRUE,"Basic";#N/A,#N/A,TRUE,"EXT-TABLE";#N/A,#N/A,TRUE,"STEEL";#N/A,#N/A,TRUE,"INT-Table";#N/A,#N/A,TRUE,"STEEL";#N/A,#N/A,TRUE,"Door"}</definedName>
    <definedName name="list01_5_1" hidden="1">{#N/A,#N/A,TRUE,"Basic";#N/A,#N/A,TRUE,"EXT-TABLE";#N/A,#N/A,TRUE,"STEEL";#N/A,#N/A,TRUE,"INT-Table";#N/A,#N/A,TRUE,"STEEL";#N/A,#N/A,TRUE,"Door"}</definedName>
    <definedName name="list01_5_2" localSheetId="22" hidden="1">{#N/A,#N/A,TRUE,"Basic";#N/A,#N/A,TRUE,"EXT-TABLE";#N/A,#N/A,TRUE,"STEEL";#N/A,#N/A,TRUE,"INT-Table";#N/A,#N/A,TRUE,"STEEL";#N/A,#N/A,TRUE,"Door"}</definedName>
    <definedName name="list01_5_2" hidden="1">{#N/A,#N/A,TRUE,"Basic";#N/A,#N/A,TRUE,"EXT-TABLE";#N/A,#N/A,TRUE,"STEEL";#N/A,#N/A,TRUE,"INT-Table";#N/A,#N/A,TRUE,"STEEL";#N/A,#N/A,TRUE,"Door"}</definedName>
    <definedName name="list02" localSheetId="22" hidden="1">{#N/A,#N/A,TRUE,"Basic";#N/A,#N/A,TRUE,"EXT-TABLE";#N/A,#N/A,TRUE,"STEEL";#N/A,#N/A,TRUE,"INT-Table";#N/A,#N/A,TRUE,"STEEL";#N/A,#N/A,TRUE,"Door"}</definedName>
    <definedName name="list02" hidden="1">{#N/A,#N/A,TRUE,"Basic";#N/A,#N/A,TRUE,"EXT-TABLE";#N/A,#N/A,TRUE,"STEEL";#N/A,#N/A,TRUE,"INT-Table";#N/A,#N/A,TRUE,"STEEL";#N/A,#N/A,TRUE,"Door"}</definedName>
    <definedName name="list02_1" localSheetId="22" hidden="1">{#N/A,#N/A,TRUE,"Basic";#N/A,#N/A,TRUE,"EXT-TABLE";#N/A,#N/A,TRUE,"STEEL";#N/A,#N/A,TRUE,"INT-Table";#N/A,#N/A,TRUE,"STEEL";#N/A,#N/A,TRUE,"Door"}</definedName>
    <definedName name="list02_1" hidden="1">{#N/A,#N/A,TRUE,"Basic";#N/A,#N/A,TRUE,"EXT-TABLE";#N/A,#N/A,TRUE,"STEEL";#N/A,#N/A,TRUE,"INT-Table";#N/A,#N/A,TRUE,"STEEL";#N/A,#N/A,TRUE,"Door"}</definedName>
    <definedName name="list02_1_1" localSheetId="22" hidden="1">{#N/A,#N/A,TRUE,"Basic";#N/A,#N/A,TRUE,"EXT-TABLE";#N/A,#N/A,TRUE,"STEEL";#N/A,#N/A,TRUE,"INT-Table";#N/A,#N/A,TRUE,"STEEL";#N/A,#N/A,TRUE,"Door"}</definedName>
    <definedName name="list02_1_1" hidden="1">{#N/A,#N/A,TRUE,"Basic";#N/A,#N/A,TRUE,"EXT-TABLE";#N/A,#N/A,TRUE,"STEEL";#N/A,#N/A,TRUE,"INT-Table";#N/A,#N/A,TRUE,"STEEL";#N/A,#N/A,TRUE,"Door"}</definedName>
    <definedName name="list02_1_2" localSheetId="22" hidden="1">{#N/A,#N/A,TRUE,"Basic";#N/A,#N/A,TRUE,"EXT-TABLE";#N/A,#N/A,TRUE,"STEEL";#N/A,#N/A,TRUE,"INT-Table";#N/A,#N/A,TRUE,"STEEL";#N/A,#N/A,TRUE,"Door"}</definedName>
    <definedName name="list02_1_2" hidden="1">{#N/A,#N/A,TRUE,"Basic";#N/A,#N/A,TRUE,"EXT-TABLE";#N/A,#N/A,TRUE,"STEEL";#N/A,#N/A,TRUE,"INT-Table";#N/A,#N/A,TRUE,"STEEL";#N/A,#N/A,TRUE,"Door"}</definedName>
    <definedName name="list02_2" localSheetId="22" hidden="1">{#N/A,#N/A,TRUE,"Basic";#N/A,#N/A,TRUE,"EXT-TABLE";#N/A,#N/A,TRUE,"STEEL";#N/A,#N/A,TRUE,"INT-Table";#N/A,#N/A,TRUE,"STEEL";#N/A,#N/A,TRUE,"Door"}</definedName>
    <definedName name="list02_2" hidden="1">{#N/A,#N/A,TRUE,"Basic";#N/A,#N/A,TRUE,"EXT-TABLE";#N/A,#N/A,TRUE,"STEEL";#N/A,#N/A,TRUE,"INT-Table";#N/A,#N/A,TRUE,"STEEL";#N/A,#N/A,TRUE,"Door"}</definedName>
    <definedName name="list02_2_1" localSheetId="22" hidden="1">{#N/A,#N/A,TRUE,"Basic";#N/A,#N/A,TRUE,"EXT-TABLE";#N/A,#N/A,TRUE,"STEEL";#N/A,#N/A,TRUE,"INT-Table";#N/A,#N/A,TRUE,"STEEL";#N/A,#N/A,TRUE,"Door"}</definedName>
    <definedName name="list02_2_1" hidden="1">{#N/A,#N/A,TRUE,"Basic";#N/A,#N/A,TRUE,"EXT-TABLE";#N/A,#N/A,TRUE,"STEEL";#N/A,#N/A,TRUE,"INT-Table";#N/A,#N/A,TRUE,"STEEL";#N/A,#N/A,TRUE,"Door"}</definedName>
    <definedName name="list02_2_2" localSheetId="22" hidden="1">{#N/A,#N/A,TRUE,"Basic";#N/A,#N/A,TRUE,"EXT-TABLE";#N/A,#N/A,TRUE,"STEEL";#N/A,#N/A,TRUE,"INT-Table";#N/A,#N/A,TRUE,"STEEL";#N/A,#N/A,TRUE,"Door"}</definedName>
    <definedName name="list02_2_2" hidden="1">{#N/A,#N/A,TRUE,"Basic";#N/A,#N/A,TRUE,"EXT-TABLE";#N/A,#N/A,TRUE,"STEEL";#N/A,#N/A,TRUE,"INT-Table";#N/A,#N/A,TRUE,"STEEL";#N/A,#N/A,TRUE,"Door"}</definedName>
    <definedName name="list02_3" localSheetId="22" hidden="1">{#N/A,#N/A,TRUE,"Basic";#N/A,#N/A,TRUE,"EXT-TABLE";#N/A,#N/A,TRUE,"STEEL";#N/A,#N/A,TRUE,"INT-Table";#N/A,#N/A,TRUE,"STEEL";#N/A,#N/A,TRUE,"Door"}</definedName>
    <definedName name="list02_3" hidden="1">{#N/A,#N/A,TRUE,"Basic";#N/A,#N/A,TRUE,"EXT-TABLE";#N/A,#N/A,TRUE,"STEEL";#N/A,#N/A,TRUE,"INT-Table";#N/A,#N/A,TRUE,"STEEL";#N/A,#N/A,TRUE,"Door"}</definedName>
    <definedName name="list02_3_1" localSheetId="22" hidden="1">{#N/A,#N/A,TRUE,"Basic";#N/A,#N/A,TRUE,"EXT-TABLE";#N/A,#N/A,TRUE,"STEEL";#N/A,#N/A,TRUE,"INT-Table";#N/A,#N/A,TRUE,"STEEL";#N/A,#N/A,TRUE,"Door"}</definedName>
    <definedName name="list02_3_1" hidden="1">{#N/A,#N/A,TRUE,"Basic";#N/A,#N/A,TRUE,"EXT-TABLE";#N/A,#N/A,TRUE,"STEEL";#N/A,#N/A,TRUE,"INT-Table";#N/A,#N/A,TRUE,"STEEL";#N/A,#N/A,TRUE,"Door"}</definedName>
    <definedName name="list02_3_2" localSheetId="22" hidden="1">{#N/A,#N/A,TRUE,"Basic";#N/A,#N/A,TRUE,"EXT-TABLE";#N/A,#N/A,TRUE,"STEEL";#N/A,#N/A,TRUE,"INT-Table";#N/A,#N/A,TRUE,"STEEL";#N/A,#N/A,TRUE,"Door"}</definedName>
    <definedName name="list02_3_2" hidden="1">{#N/A,#N/A,TRUE,"Basic";#N/A,#N/A,TRUE,"EXT-TABLE";#N/A,#N/A,TRUE,"STEEL";#N/A,#N/A,TRUE,"INT-Table";#N/A,#N/A,TRUE,"STEEL";#N/A,#N/A,TRUE,"Door"}</definedName>
    <definedName name="list02_4" localSheetId="22" hidden="1">{#N/A,#N/A,TRUE,"Basic";#N/A,#N/A,TRUE,"EXT-TABLE";#N/A,#N/A,TRUE,"STEEL";#N/A,#N/A,TRUE,"INT-Table";#N/A,#N/A,TRUE,"STEEL";#N/A,#N/A,TRUE,"Door"}</definedName>
    <definedName name="list02_4" hidden="1">{#N/A,#N/A,TRUE,"Basic";#N/A,#N/A,TRUE,"EXT-TABLE";#N/A,#N/A,TRUE,"STEEL";#N/A,#N/A,TRUE,"INT-Table";#N/A,#N/A,TRUE,"STEEL";#N/A,#N/A,TRUE,"Door"}</definedName>
    <definedName name="list02_4_1" localSheetId="22" hidden="1">{#N/A,#N/A,TRUE,"Basic";#N/A,#N/A,TRUE,"EXT-TABLE";#N/A,#N/A,TRUE,"STEEL";#N/A,#N/A,TRUE,"INT-Table";#N/A,#N/A,TRUE,"STEEL";#N/A,#N/A,TRUE,"Door"}</definedName>
    <definedName name="list02_4_1" hidden="1">{#N/A,#N/A,TRUE,"Basic";#N/A,#N/A,TRUE,"EXT-TABLE";#N/A,#N/A,TRUE,"STEEL";#N/A,#N/A,TRUE,"INT-Table";#N/A,#N/A,TRUE,"STEEL";#N/A,#N/A,TRUE,"Door"}</definedName>
    <definedName name="list02_4_2" localSheetId="22" hidden="1">{#N/A,#N/A,TRUE,"Basic";#N/A,#N/A,TRUE,"EXT-TABLE";#N/A,#N/A,TRUE,"STEEL";#N/A,#N/A,TRUE,"INT-Table";#N/A,#N/A,TRUE,"STEEL";#N/A,#N/A,TRUE,"Door"}</definedName>
    <definedName name="list02_4_2" hidden="1">{#N/A,#N/A,TRUE,"Basic";#N/A,#N/A,TRUE,"EXT-TABLE";#N/A,#N/A,TRUE,"STEEL";#N/A,#N/A,TRUE,"INT-Table";#N/A,#N/A,TRUE,"STEEL";#N/A,#N/A,TRUE,"Door"}</definedName>
    <definedName name="list02_5" localSheetId="22" hidden="1">{#N/A,#N/A,TRUE,"Basic";#N/A,#N/A,TRUE,"EXT-TABLE";#N/A,#N/A,TRUE,"STEEL";#N/A,#N/A,TRUE,"INT-Table";#N/A,#N/A,TRUE,"STEEL";#N/A,#N/A,TRUE,"Door"}</definedName>
    <definedName name="list02_5" hidden="1">{#N/A,#N/A,TRUE,"Basic";#N/A,#N/A,TRUE,"EXT-TABLE";#N/A,#N/A,TRUE,"STEEL";#N/A,#N/A,TRUE,"INT-Table";#N/A,#N/A,TRUE,"STEEL";#N/A,#N/A,TRUE,"Door"}</definedName>
    <definedName name="list02_5_1" localSheetId="22" hidden="1">{#N/A,#N/A,TRUE,"Basic";#N/A,#N/A,TRUE,"EXT-TABLE";#N/A,#N/A,TRUE,"STEEL";#N/A,#N/A,TRUE,"INT-Table";#N/A,#N/A,TRUE,"STEEL";#N/A,#N/A,TRUE,"Door"}</definedName>
    <definedName name="list02_5_1" hidden="1">{#N/A,#N/A,TRUE,"Basic";#N/A,#N/A,TRUE,"EXT-TABLE";#N/A,#N/A,TRUE,"STEEL";#N/A,#N/A,TRUE,"INT-Table";#N/A,#N/A,TRUE,"STEEL";#N/A,#N/A,TRUE,"Door"}</definedName>
    <definedName name="list02_5_2" localSheetId="22" hidden="1">{#N/A,#N/A,TRUE,"Basic";#N/A,#N/A,TRUE,"EXT-TABLE";#N/A,#N/A,TRUE,"STEEL";#N/A,#N/A,TRUE,"INT-Table";#N/A,#N/A,TRUE,"STEEL";#N/A,#N/A,TRUE,"Door"}</definedName>
    <definedName name="list02_5_2" hidden="1">{#N/A,#N/A,TRUE,"Basic";#N/A,#N/A,TRUE,"EXT-TABLE";#N/A,#N/A,TRUE,"STEEL";#N/A,#N/A,TRUE,"INT-Table";#N/A,#N/A,TRUE,"STEEL";#N/A,#N/A,TRUE,"Door"}</definedName>
    <definedName name="listeStatut">#REF!</definedName>
    <definedName name="ljkㅏㅎ" localSheetId="22" hidden="1">{#N/A,#N/A,FALSE,"2~8번"}</definedName>
    <definedName name="ljkㅏㅎ" hidden="1">{#N/A,#N/A,FALSE,"2~8번"}</definedName>
    <definedName name="lk" localSheetId="22" hidden="1">{#N/A,#N/A,FALSE,"CCTV"}</definedName>
    <definedName name="LK" localSheetId="15" hidden="1">{#N/A,#N/A,FALSE,"CCTV"}</definedName>
    <definedName name="LK" localSheetId="1" hidden="1">{#N/A,#N/A,FALSE,"CCTV"}</definedName>
    <definedName name="LK" localSheetId="2" hidden="1">{#N/A,#N/A,FALSE,"CCTV"}</definedName>
    <definedName name="LK" localSheetId="4" hidden="1">{#N/A,#N/A,FALSE,"CCTV"}</definedName>
    <definedName name="LK" localSheetId="23" hidden="1">{#N/A,#N/A,FALSE,"CCTV"}</definedName>
    <definedName name="LK" localSheetId="14" hidden="1">{#N/A,#N/A,FALSE,"CCTV"}</definedName>
    <definedName name="LK" localSheetId="9" hidden="1">{#N/A,#N/A,FALSE,"CCTV"}</definedName>
    <definedName name="LK" localSheetId="8" hidden="1">{#N/A,#N/A,FALSE,"CCTV"}</definedName>
    <definedName name="LK" localSheetId="3" hidden="1">{#N/A,#N/A,FALSE,"CCTV"}</definedName>
    <definedName name="LK" localSheetId="11" hidden="1">{#N/A,#N/A,FALSE,"CCTV"}</definedName>
    <definedName name="LK" localSheetId="6" hidden="1">{#N/A,#N/A,FALSE,"CCTV"}</definedName>
    <definedName name="LK" localSheetId="7" hidden="1">{#N/A,#N/A,FALSE,"CCTV"}</definedName>
    <definedName name="LK" localSheetId="5" hidden="1">{#N/A,#N/A,FALSE,"CCTV"}</definedName>
    <definedName name="LK" localSheetId="10" hidden="1">{#N/A,#N/A,FALSE,"CCTV"}</definedName>
    <definedName name="LK" localSheetId="13" hidden="1">{#N/A,#N/A,FALSE,"CCTV"}</definedName>
    <definedName name="LK" localSheetId="12" hidden="1">{#N/A,#N/A,FALSE,"CCTV"}</definedName>
    <definedName name="lk" hidden="1">{#N/A,#N/A,FALSE,"CCTV"}</definedName>
    <definedName name="LKGDSAEF" localSheetId="22" hidden="1">{#N/A,#N/A,FALSE,"CCTV"}</definedName>
    <definedName name="LKGDSAEF" localSheetId="1" hidden="1">{#N/A,#N/A,FALSE,"CCTV"}</definedName>
    <definedName name="LKGDSAEF" localSheetId="2" hidden="1">{#N/A,#N/A,FALSE,"CCTV"}</definedName>
    <definedName name="LKGDSAEF" localSheetId="4" hidden="1">{#N/A,#N/A,FALSE,"CCTV"}</definedName>
    <definedName name="LKGDSAEF" localSheetId="23" hidden="1">{#N/A,#N/A,FALSE,"CCTV"}</definedName>
    <definedName name="LKGDSAEF" localSheetId="14" hidden="1">{#N/A,#N/A,FALSE,"CCTV"}</definedName>
    <definedName name="LKGDSAEF" localSheetId="9" hidden="1">{#N/A,#N/A,FALSE,"CCTV"}</definedName>
    <definedName name="LKGDSAEF" localSheetId="8" hidden="1">{#N/A,#N/A,FALSE,"CCTV"}</definedName>
    <definedName name="LKGDSAEF" localSheetId="3" hidden="1">{#N/A,#N/A,FALSE,"CCTV"}</definedName>
    <definedName name="LKGDSAEF" localSheetId="11" hidden="1">{#N/A,#N/A,FALSE,"CCTV"}</definedName>
    <definedName name="LKGDSAEF" localSheetId="6" hidden="1">{#N/A,#N/A,FALSE,"CCTV"}</definedName>
    <definedName name="LKGDSAEF" localSheetId="7" hidden="1">{#N/A,#N/A,FALSE,"CCTV"}</definedName>
    <definedName name="LKGDSAEF" localSheetId="5" hidden="1">{#N/A,#N/A,FALSE,"CCTV"}</definedName>
    <definedName name="LKGDSAEF" localSheetId="10" hidden="1">{#N/A,#N/A,FALSE,"CCTV"}</definedName>
    <definedName name="LKGDSAEF" localSheetId="13" hidden="1">{#N/A,#N/A,FALSE,"CCTV"}</definedName>
    <definedName name="LKGDSAEF" localSheetId="12" hidden="1">{#N/A,#N/A,FALSE,"CCTV"}</definedName>
    <definedName name="LKGDSAEF" hidden="1">{#N/A,#N/A,FALSE,"CCTV"}</definedName>
    <definedName name="LKJHKU" localSheetId="22" hidden="1">{#N/A,#N/A,FALSE,"CCTV"}</definedName>
    <definedName name="LKJHKU" hidden="1">{#N/A,#N/A,FALSE,"CCTV"}</definedName>
    <definedName name="lklhlkjl" localSheetId="22" hidden="1">{#N/A,#N/A,FALSE,"CCTV"}</definedName>
    <definedName name="lklhlkjl" localSheetId="15" hidden="1">{#N/A,#N/A,FALSE,"CCTV"}</definedName>
    <definedName name="lklhlkjl" localSheetId="1" hidden="1">{#N/A,#N/A,FALSE,"CCTV"}</definedName>
    <definedName name="lklhlkjl" localSheetId="2" hidden="1">{#N/A,#N/A,FALSE,"CCTV"}</definedName>
    <definedName name="lklhlkjl" localSheetId="4" hidden="1">{#N/A,#N/A,FALSE,"CCTV"}</definedName>
    <definedName name="lklhlkjl" localSheetId="23" hidden="1">{#N/A,#N/A,FALSE,"CCTV"}</definedName>
    <definedName name="lklhlkjl" localSheetId="14" hidden="1">{#N/A,#N/A,FALSE,"CCTV"}</definedName>
    <definedName name="lklhlkjl" localSheetId="9" hidden="1">{#N/A,#N/A,FALSE,"CCTV"}</definedName>
    <definedName name="lklhlkjl" localSheetId="8" hidden="1">{#N/A,#N/A,FALSE,"CCTV"}</definedName>
    <definedName name="lklhlkjl" localSheetId="3" hidden="1">{#N/A,#N/A,FALSE,"CCTV"}</definedName>
    <definedName name="lklhlkjl" localSheetId="11" hidden="1">{#N/A,#N/A,FALSE,"CCTV"}</definedName>
    <definedName name="lklhlkjl" localSheetId="6" hidden="1">{#N/A,#N/A,FALSE,"CCTV"}</definedName>
    <definedName name="lklhlkjl" localSheetId="7" hidden="1">{#N/A,#N/A,FALSE,"CCTV"}</definedName>
    <definedName name="lklhlkjl" localSheetId="5" hidden="1">{#N/A,#N/A,FALSE,"CCTV"}</definedName>
    <definedName name="lklhlkjl" localSheetId="10" hidden="1">{#N/A,#N/A,FALSE,"CCTV"}</definedName>
    <definedName name="lklhlkjl" localSheetId="13" hidden="1">{#N/A,#N/A,FALSE,"CCTV"}</definedName>
    <definedName name="lklhlkjl" localSheetId="12" hidden="1">{#N/A,#N/A,FALSE,"CCTV"}</definedName>
    <definedName name="lklhlkjl" hidden="1">{#N/A,#N/A,FALSE,"CCTV"}</definedName>
    <definedName name="llklkl" localSheetId="22" hidden="1">{#N/A,#N/A,FALSE,"HO Sum";#N/A,#N/A,FALSE,"HO Rates";#N/A,#N/A,FALSE,"Co Sum";#N/A,#N/A,FALSE,"Clients Office";#N/A,#N/A,FALSE,"Field Sum";#N/A,#N/A,FALSE,"Field Rates"}</definedName>
    <definedName name="llklkl" localSheetId="15" hidden="1">{#N/A,#N/A,FALSE,"HO Sum";#N/A,#N/A,FALSE,"HO Rates";#N/A,#N/A,FALSE,"Co Sum";#N/A,#N/A,FALSE,"Clients Office";#N/A,#N/A,FALSE,"Field Sum";#N/A,#N/A,FALSE,"Field Rates"}</definedName>
    <definedName name="llklkl" localSheetId="1" hidden="1">{#N/A,#N/A,FALSE,"HO Sum";#N/A,#N/A,FALSE,"HO Rates";#N/A,#N/A,FALSE,"Co Sum";#N/A,#N/A,FALSE,"Clients Office";#N/A,#N/A,FALSE,"Field Sum";#N/A,#N/A,FALSE,"Field Rates"}</definedName>
    <definedName name="llklkl" localSheetId="2" hidden="1">{#N/A,#N/A,FALSE,"HO Sum";#N/A,#N/A,FALSE,"HO Rates";#N/A,#N/A,FALSE,"Co Sum";#N/A,#N/A,FALSE,"Clients Office";#N/A,#N/A,FALSE,"Field Sum";#N/A,#N/A,FALSE,"Field Rates"}</definedName>
    <definedName name="llklkl" localSheetId="4" hidden="1">{#N/A,#N/A,FALSE,"HO Sum";#N/A,#N/A,FALSE,"HO Rates";#N/A,#N/A,FALSE,"Co Sum";#N/A,#N/A,FALSE,"Clients Office";#N/A,#N/A,FALSE,"Field Sum";#N/A,#N/A,FALSE,"Field Rates"}</definedName>
    <definedName name="llklkl" localSheetId="23" hidden="1">{#N/A,#N/A,FALSE,"HO Sum";#N/A,#N/A,FALSE,"HO Rates";#N/A,#N/A,FALSE,"Co Sum";#N/A,#N/A,FALSE,"Clients Office";#N/A,#N/A,FALSE,"Field Sum";#N/A,#N/A,FALSE,"Field Rates"}</definedName>
    <definedName name="llklkl" localSheetId="14" hidden="1">{#N/A,#N/A,FALSE,"HO Sum";#N/A,#N/A,FALSE,"HO Rates";#N/A,#N/A,FALSE,"Co Sum";#N/A,#N/A,FALSE,"Clients Office";#N/A,#N/A,FALSE,"Field Sum";#N/A,#N/A,FALSE,"Field Rates"}</definedName>
    <definedName name="llklkl" localSheetId="9" hidden="1">{#N/A,#N/A,FALSE,"HO Sum";#N/A,#N/A,FALSE,"HO Rates";#N/A,#N/A,FALSE,"Co Sum";#N/A,#N/A,FALSE,"Clients Office";#N/A,#N/A,FALSE,"Field Sum";#N/A,#N/A,FALSE,"Field Rates"}</definedName>
    <definedName name="llklkl" localSheetId="8" hidden="1">{#N/A,#N/A,FALSE,"HO Sum";#N/A,#N/A,FALSE,"HO Rates";#N/A,#N/A,FALSE,"Co Sum";#N/A,#N/A,FALSE,"Clients Office";#N/A,#N/A,FALSE,"Field Sum";#N/A,#N/A,FALSE,"Field Rates"}</definedName>
    <definedName name="llklkl" localSheetId="3" hidden="1">{#N/A,#N/A,FALSE,"HO Sum";#N/A,#N/A,FALSE,"HO Rates";#N/A,#N/A,FALSE,"Co Sum";#N/A,#N/A,FALSE,"Clients Office";#N/A,#N/A,FALSE,"Field Sum";#N/A,#N/A,FALSE,"Field Rates"}</definedName>
    <definedName name="llklkl" localSheetId="11" hidden="1">{#N/A,#N/A,FALSE,"HO Sum";#N/A,#N/A,FALSE,"HO Rates";#N/A,#N/A,FALSE,"Co Sum";#N/A,#N/A,FALSE,"Clients Office";#N/A,#N/A,FALSE,"Field Sum";#N/A,#N/A,FALSE,"Field Rates"}</definedName>
    <definedName name="llklkl" localSheetId="6" hidden="1">{#N/A,#N/A,FALSE,"HO Sum";#N/A,#N/A,FALSE,"HO Rates";#N/A,#N/A,FALSE,"Co Sum";#N/A,#N/A,FALSE,"Clients Office";#N/A,#N/A,FALSE,"Field Sum";#N/A,#N/A,FALSE,"Field Rates"}</definedName>
    <definedName name="llklkl" localSheetId="7" hidden="1">{#N/A,#N/A,FALSE,"HO Sum";#N/A,#N/A,FALSE,"HO Rates";#N/A,#N/A,FALSE,"Co Sum";#N/A,#N/A,FALSE,"Clients Office";#N/A,#N/A,FALSE,"Field Sum";#N/A,#N/A,FALSE,"Field Rates"}</definedName>
    <definedName name="llklkl" localSheetId="5" hidden="1">{#N/A,#N/A,FALSE,"HO Sum";#N/A,#N/A,FALSE,"HO Rates";#N/A,#N/A,FALSE,"Co Sum";#N/A,#N/A,FALSE,"Clients Office";#N/A,#N/A,FALSE,"Field Sum";#N/A,#N/A,FALSE,"Field Rates"}</definedName>
    <definedName name="llklkl" localSheetId="10" hidden="1">{#N/A,#N/A,FALSE,"HO Sum";#N/A,#N/A,FALSE,"HO Rates";#N/A,#N/A,FALSE,"Co Sum";#N/A,#N/A,FALSE,"Clients Office";#N/A,#N/A,FALSE,"Field Sum";#N/A,#N/A,FALSE,"Field Rates"}</definedName>
    <definedName name="llklkl" localSheetId="13" hidden="1">{#N/A,#N/A,FALSE,"HO Sum";#N/A,#N/A,FALSE,"HO Rates";#N/A,#N/A,FALSE,"Co Sum";#N/A,#N/A,FALSE,"Clients Office";#N/A,#N/A,FALSE,"Field Sum";#N/A,#N/A,FALSE,"Field Rates"}</definedName>
    <definedName name="llklkl" localSheetId="12" hidden="1">{#N/A,#N/A,FALSE,"HO Sum";#N/A,#N/A,FALSE,"HO Rates";#N/A,#N/A,FALSE,"Co Sum";#N/A,#N/A,FALSE,"Clients Office";#N/A,#N/A,FALSE,"Field Sum";#N/A,#N/A,FALSE,"Field Rates"}</definedName>
    <definedName name="llklkl" hidden="1">{#N/A,#N/A,FALSE,"HO Sum";#N/A,#N/A,FALSE,"HO Rates";#N/A,#N/A,FALSE,"Co Sum";#N/A,#N/A,FALSE,"Clients Office";#N/A,#N/A,FALSE,"Field Sum";#N/A,#N/A,FALSE,"Field Rates"}</definedName>
    <definedName name="lll" localSheetId="22" hidden="1">{"'Liquid'!$A$1:$U$57"}</definedName>
    <definedName name="lll" localSheetId="15" hidden="1">{#N/A,#N/A,FALSE,"CCTV"}</definedName>
    <definedName name="lll" localSheetId="1" hidden="1">{#N/A,#N/A,FALSE,"CCTV"}</definedName>
    <definedName name="lll" localSheetId="2" hidden="1">{#N/A,#N/A,FALSE,"CCTV"}</definedName>
    <definedName name="lll" localSheetId="4" hidden="1">{#N/A,#N/A,FALSE,"CCTV"}</definedName>
    <definedName name="lll" localSheetId="23" hidden="1">{#N/A,#N/A,FALSE,"CCTV"}</definedName>
    <definedName name="lll" localSheetId="14" hidden="1">{#N/A,#N/A,FALSE,"CCTV"}</definedName>
    <definedName name="lll" localSheetId="9" hidden="1">{#N/A,#N/A,FALSE,"CCTV"}</definedName>
    <definedName name="lll" localSheetId="8" hidden="1">{#N/A,#N/A,FALSE,"CCTV"}</definedName>
    <definedName name="lll" localSheetId="3" hidden="1">{#N/A,#N/A,FALSE,"CCTV"}</definedName>
    <definedName name="lll" localSheetId="11" hidden="1">{#N/A,#N/A,FALSE,"CCTV"}</definedName>
    <definedName name="lll" localSheetId="6" hidden="1">{#N/A,#N/A,FALSE,"CCTV"}</definedName>
    <definedName name="lll" localSheetId="7" hidden="1">{#N/A,#N/A,FALSE,"CCTV"}</definedName>
    <definedName name="lll" localSheetId="5" hidden="1">{#N/A,#N/A,FALSE,"CCTV"}</definedName>
    <definedName name="lll" localSheetId="10" hidden="1">{#N/A,#N/A,FALSE,"CCTV"}</definedName>
    <definedName name="lll" localSheetId="13" hidden="1">{#N/A,#N/A,FALSE,"CCTV"}</definedName>
    <definedName name="lll" localSheetId="12" hidden="1">{#N/A,#N/A,FALSE,"CCTV"}</definedName>
    <definedName name="lll" hidden="1">{"'Liquid'!$A$1:$U$57"}</definedName>
    <definedName name="LLLL" localSheetId="22" hidden="1">{#N/A,#N/A,FALSE,"CCTV"}</definedName>
    <definedName name="LLLL" localSheetId="15" hidden="1">{#N/A,#N/A,FALSE,"CCTV"}</definedName>
    <definedName name="LLLL" localSheetId="1" hidden="1">{#N/A,#N/A,FALSE,"CCTV"}</definedName>
    <definedName name="LLLL" localSheetId="2" hidden="1">{#N/A,#N/A,FALSE,"CCTV"}</definedName>
    <definedName name="LLLL" localSheetId="4" hidden="1">{#N/A,#N/A,FALSE,"CCTV"}</definedName>
    <definedName name="LLLL" localSheetId="23" hidden="1">{#N/A,#N/A,FALSE,"CCTV"}</definedName>
    <definedName name="LLLL" localSheetId="14" hidden="1">{#N/A,#N/A,FALSE,"CCTV"}</definedName>
    <definedName name="LLLL" localSheetId="9" hidden="1">{#N/A,#N/A,FALSE,"CCTV"}</definedName>
    <definedName name="LLLL" localSheetId="8" hidden="1">{#N/A,#N/A,FALSE,"CCTV"}</definedName>
    <definedName name="LLLL" localSheetId="3" hidden="1">{#N/A,#N/A,FALSE,"CCTV"}</definedName>
    <definedName name="LLLL" localSheetId="11" hidden="1">{#N/A,#N/A,FALSE,"CCTV"}</definedName>
    <definedName name="LLLL" localSheetId="6" hidden="1">{#N/A,#N/A,FALSE,"CCTV"}</definedName>
    <definedName name="LLLL" localSheetId="7" hidden="1">{#N/A,#N/A,FALSE,"CCTV"}</definedName>
    <definedName name="LLLL" localSheetId="5" hidden="1">{#N/A,#N/A,FALSE,"CCTV"}</definedName>
    <definedName name="LLLL" localSheetId="10" hidden="1">{#N/A,#N/A,FALSE,"CCTV"}</definedName>
    <definedName name="LLLL" localSheetId="13" hidden="1">{#N/A,#N/A,FALSE,"CCTV"}</definedName>
    <definedName name="LLLL" localSheetId="12" hidden="1">{#N/A,#N/A,FALSE,"CCTV"}</definedName>
    <definedName name="LLLL" hidden="1">{#N/A,#N/A,FALSE,"CCTV"}</definedName>
    <definedName name="llpd" localSheetId="15">[65]DATA!#REF!</definedName>
    <definedName name="llpd" localSheetId="1">[65]DATA!#REF!</definedName>
    <definedName name="llpd" localSheetId="2">[65]DATA!#REF!</definedName>
    <definedName name="llpd" localSheetId="4">[65]DATA!#REF!</definedName>
    <definedName name="llpd" localSheetId="23">[65]DATA!#REF!</definedName>
    <definedName name="llpd" localSheetId="14">[65]DATA!#REF!</definedName>
    <definedName name="llpd" localSheetId="9">[65]DATA!#REF!</definedName>
    <definedName name="llpd" localSheetId="8">[65]DATA!#REF!</definedName>
    <definedName name="llpd" localSheetId="3">[65]DATA!#REF!</definedName>
    <definedName name="llpd" localSheetId="11">[65]DATA!#REF!</definedName>
    <definedName name="llpd" localSheetId="6">[65]DATA!#REF!</definedName>
    <definedName name="llpd" localSheetId="7">[65]DATA!#REF!</definedName>
    <definedName name="llpd" localSheetId="5">[65]DATA!#REF!</definedName>
    <definedName name="llpd" localSheetId="10">[65]DATA!#REF!</definedName>
    <definedName name="llpd" localSheetId="13">[65]DATA!#REF!</definedName>
    <definedName name="llpd" localSheetId="12">[65]DATA!#REF!</definedName>
    <definedName name="llpd">#REF!</definedName>
    <definedName name="Lmk">#REF!</definedName>
    <definedName name="LOC" hidden="1">#N/A</definedName>
    <definedName name="loda" localSheetId="22" hidden="1">{#N/A,#N/A,TRUE,"Mhr_Sum"}</definedName>
    <definedName name="loda" localSheetId="15" hidden="1">{#N/A,#N/A,TRUE,"Mhr_Sum"}</definedName>
    <definedName name="loda" localSheetId="1" hidden="1">{#N/A,#N/A,TRUE,"Mhr_Sum"}</definedName>
    <definedName name="loda" localSheetId="2" hidden="1">{#N/A,#N/A,TRUE,"Mhr_Sum"}</definedName>
    <definedName name="loda" localSheetId="4" hidden="1">{#N/A,#N/A,TRUE,"Mhr_Sum"}</definedName>
    <definedName name="loda" localSheetId="23" hidden="1">{#N/A,#N/A,TRUE,"Mhr_Sum"}</definedName>
    <definedName name="loda" localSheetId="14" hidden="1">{#N/A,#N/A,TRUE,"Mhr_Sum"}</definedName>
    <definedName name="loda" localSheetId="9" hidden="1">{#N/A,#N/A,TRUE,"Mhr_Sum"}</definedName>
    <definedName name="loda" localSheetId="8" hidden="1">{#N/A,#N/A,TRUE,"Mhr_Sum"}</definedName>
    <definedName name="loda" localSheetId="3" hidden="1">{#N/A,#N/A,TRUE,"Mhr_Sum"}</definedName>
    <definedName name="loda" localSheetId="11" hidden="1">{#N/A,#N/A,TRUE,"Mhr_Sum"}</definedName>
    <definedName name="loda" localSheetId="6" hidden="1">{#N/A,#N/A,TRUE,"Mhr_Sum"}</definedName>
    <definedName name="loda" localSheetId="7" hidden="1">{#N/A,#N/A,TRUE,"Mhr_Sum"}</definedName>
    <definedName name="loda" localSheetId="5" hidden="1">{#N/A,#N/A,TRUE,"Mhr_Sum"}</definedName>
    <definedName name="loda" localSheetId="10" hidden="1">{#N/A,#N/A,TRUE,"Mhr_Sum"}</definedName>
    <definedName name="loda" localSheetId="13" hidden="1">{#N/A,#N/A,TRUE,"Mhr_Sum"}</definedName>
    <definedName name="loda" localSheetId="12" hidden="1">{#N/A,#N/A,TRUE,"Mhr_Sum"}</definedName>
    <definedName name="loda" hidden="1">{#N/A,#N/A,TRUE,"Mhr_Sum"}</definedName>
    <definedName name="LOON">#REF!</definedName>
    <definedName name="löông">'[79]622'!#REF!</definedName>
    <definedName name="loose_steel_separate_p">#REF!</definedName>
    <definedName name="loose_struct_ship_data">#REF!</definedName>
    <definedName name="LOP" localSheetId="15">[1]PP!$IC$6</definedName>
    <definedName name="LOP" localSheetId="1">[1]PP!$IC$6</definedName>
    <definedName name="LOP" localSheetId="2">[1]PP!$IC$6</definedName>
    <definedName name="LOP" localSheetId="4">[1]PP!$IC$6</definedName>
    <definedName name="LOP" localSheetId="23">[1]PP!$IC$6</definedName>
    <definedName name="LOP" localSheetId="14">[1]PP!$IC$6</definedName>
    <definedName name="LOP" localSheetId="9">[1]PP!$IC$6</definedName>
    <definedName name="LOP" localSheetId="8">[1]PP!$IC$6</definedName>
    <definedName name="LOP" localSheetId="3">[1]PP!$IC$6</definedName>
    <definedName name="LOP" localSheetId="11">[1]PP!$IC$6</definedName>
    <definedName name="LOP" localSheetId="6">[1]PP!$IC$6</definedName>
    <definedName name="LOP" localSheetId="7">[1]PP!$IC$6</definedName>
    <definedName name="LOP" localSheetId="5">[1]PP!$IC$6</definedName>
    <definedName name="LOP" localSheetId="10">[1]PP!$IC$6</definedName>
    <definedName name="LOP" localSheetId="13">[1]PP!$IC$6</definedName>
    <definedName name="LOP" localSheetId="12">[1]PP!$IC$6</definedName>
    <definedName name="LOP">#REF!</definedName>
    <definedName name="Lower_Noz">#REF!</definedName>
    <definedName name="LowerNoz" localSheetId="15">'[80]HEADER &amp; NOZZLES'!$O$189:$Q$236</definedName>
    <definedName name="LowerNoz" localSheetId="1">'[80]HEADER &amp; NOZZLES'!$O$189:$Q$236</definedName>
    <definedName name="LowerNoz" localSheetId="2">'[80]HEADER &amp; NOZZLES'!$O$189:$Q$236</definedName>
    <definedName name="LowerNoz" localSheetId="4">'[80]HEADER &amp; NOZZLES'!$O$189:$Q$236</definedName>
    <definedName name="LowerNoz" localSheetId="23">'[80]HEADER &amp; NOZZLES'!$O$189:$Q$236</definedName>
    <definedName name="LowerNoz" localSheetId="14">'[80]HEADER &amp; NOZZLES'!$O$189:$Q$236</definedName>
    <definedName name="LowerNoz" localSheetId="9">'[80]HEADER &amp; NOZZLES'!$O$189:$Q$236</definedName>
    <definedName name="LowerNoz" localSheetId="8">'[80]HEADER &amp; NOZZLES'!$O$189:$Q$236</definedName>
    <definedName name="LowerNoz" localSheetId="3">'[80]HEADER &amp; NOZZLES'!$O$189:$Q$236</definedName>
    <definedName name="LowerNoz" localSheetId="11">'[80]HEADER &amp; NOZZLES'!$O$189:$Q$236</definedName>
    <definedName name="LowerNoz" localSheetId="6">'[80]HEADER &amp; NOZZLES'!$O$189:$Q$236</definedName>
    <definedName name="LowerNoz" localSheetId="7">'[80]HEADER &amp; NOZZLES'!$O$189:$Q$236</definedName>
    <definedName name="LowerNoz" localSheetId="5">'[80]HEADER &amp; NOZZLES'!$O$189:$Q$236</definedName>
    <definedName name="LowerNoz" localSheetId="10">'[80]HEADER &amp; NOZZLES'!$O$189:$Q$236</definedName>
    <definedName name="LowerNoz" localSheetId="13">'[80]HEADER &amp; NOZZLES'!$O$189:$Q$236</definedName>
    <definedName name="LowerNoz" localSheetId="12">'[80]HEADER &amp; NOZZLES'!$O$189:$Q$236</definedName>
    <definedName name="LowerNoz">#REF!</definedName>
    <definedName name="LPEcDPres">#REF!</definedName>
    <definedName name="LPEcTbDPres">#REF!</definedName>
    <definedName name="LPEcV">#REF!</definedName>
    <definedName name="LPEvDPres">#REF!</definedName>
    <definedName name="LPFWDPRes">#REF!</definedName>
    <definedName name="LPFWDPRess">#REF!</definedName>
    <definedName name="LPR" localSheetId="15">[1]PP!$IG$1</definedName>
    <definedName name="LPR" localSheetId="1">[1]PP!$IG$1</definedName>
    <definedName name="LPR" localSheetId="2">[1]PP!$IG$1</definedName>
    <definedName name="LPR" localSheetId="4">[1]PP!$IG$1</definedName>
    <definedName name="LPR" localSheetId="23">[1]PP!$IG$1</definedName>
    <definedName name="LPR" localSheetId="14">[1]PP!$IG$1</definedName>
    <definedName name="LPR" localSheetId="9">[1]PP!$IG$1</definedName>
    <definedName name="LPR" localSheetId="8">[1]PP!$IG$1</definedName>
    <definedName name="LPR" localSheetId="3">[1]PP!$IG$1</definedName>
    <definedName name="LPR" localSheetId="11">[1]PP!$IG$1</definedName>
    <definedName name="LPR" localSheetId="6">[1]PP!$IG$1</definedName>
    <definedName name="LPR" localSheetId="7">[1]PP!$IG$1</definedName>
    <definedName name="LPR" localSheetId="5">[1]PP!$IG$1</definedName>
    <definedName name="LPR" localSheetId="10">[1]PP!$IG$1</definedName>
    <definedName name="LPR" localSheetId="13">[1]PP!$IG$1</definedName>
    <definedName name="LPR" localSheetId="12">[1]PP!$IG$1</definedName>
    <definedName name="LPR">#REF!</definedName>
    <definedName name="LPSRV">#REF!</definedName>
    <definedName name="LPSysDPres">#REF!</definedName>
    <definedName name="Lt." localSheetId="22" hidden="1">{#N/A,#N/A,TRUE,"Str.";#N/A,#N/A,TRUE,"Steel &amp; Roof";#N/A,#N/A,TRUE,"Arc.";#N/A,#N/A,TRUE,"Preliminary";#N/A,#N/A,TRUE,"Sum_Prelim"}</definedName>
    <definedName name="Lt." hidden="1">{#N/A,#N/A,TRUE,"Str.";#N/A,#N/A,TRUE,"Steel &amp; Roof";#N/A,#N/A,TRUE,"Arc.";#N/A,#N/A,TRUE,"Preliminary";#N/A,#N/A,TRUE,"Sum_Prelim"}</definedName>
    <definedName name="Luftkanal">#REF!</definedName>
    <definedName name="Lüftungsart">#REF!</definedName>
    <definedName name="lugoljgb.ikf" localSheetId="22" hidden="1">{#N/A,#N/A,FALSE,"HO Sum";#N/A,#N/A,FALSE,"HO Rates";#N/A,#N/A,FALSE,"Co Sum";#N/A,#N/A,FALSE,"Clients Office";#N/A,#N/A,FALSE,"Field Sum";#N/A,#N/A,FALSE,"Field Rates"}</definedName>
    <definedName name="lugoljgb.ikf" localSheetId="15" hidden="1">{#N/A,#N/A,FALSE,"HO Sum";#N/A,#N/A,FALSE,"HO Rates";#N/A,#N/A,FALSE,"Co Sum";#N/A,#N/A,FALSE,"Clients Office";#N/A,#N/A,FALSE,"Field Sum";#N/A,#N/A,FALSE,"Field Rates"}</definedName>
    <definedName name="lugoljgb.ikf" localSheetId="1" hidden="1">{#N/A,#N/A,FALSE,"HO Sum";#N/A,#N/A,FALSE,"HO Rates";#N/A,#N/A,FALSE,"Co Sum";#N/A,#N/A,FALSE,"Clients Office";#N/A,#N/A,FALSE,"Field Sum";#N/A,#N/A,FALSE,"Field Rates"}</definedName>
    <definedName name="lugoljgb.ikf" localSheetId="2" hidden="1">{#N/A,#N/A,FALSE,"HO Sum";#N/A,#N/A,FALSE,"HO Rates";#N/A,#N/A,FALSE,"Co Sum";#N/A,#N/A,FALSE,"Clients Office";#N/A,#N/A,FALSE,"Field Sum";#N/A,#N/A,FALSE,"Field Rates"}</definedName>
    <definedName name="lugoljgb.ikf" localSheetId="4" hidden="1">{#N/A,#N/A,FALSE,"HO Sum";#N/A,#N/A,FALSE,"HO Rates";#N/A,#N/A,FALSE,"Co Sum";#N/A,#N/A,FALSE,"Clients Office";#N/A,#N/A,FALSE,"Field Sum";#N/A,#N/A,FALSE,"Field Rates"}</definedName>
    <definedName name="lugoljgb.ikf" localSheetId="23" hidden="1">{#N/A,#N/A,FALSE,"HO Sum";#N/A,#N/A,FALSE,"HO Rates";#N/A,#N/A,FALSE,"Co Sum";#N/A,#N/A,FALSE,"Clients Office";#N/A,#N/A,FALSE,"Field Sum";#N/A,#N/A,FALSE,"Field Rates"}</definedName>
    <definedName name="lugoljgb.ikf" localSheetId="14" hidden="1">{#N/A,#N/A,FALSE,"HO Sum";#N/A,#N/A,FALSE,"HO Rates";#N/A,#N/A,FALSE,"Co Sum";#N/A,#N/A,FALSE,"Clients Office";#N/A,#N/A,FALSE,"Field Sum";#N/A,#N/A,FALSE,"Field Rates"}</definedName>
    <definedName name="lugoljgb.ikf" localSheetId="9" hidden="1">{#N/A,#N/A,FALSE,"HO Sum";#N/A,#N/A,FALSE,"HO Rates";#N/A,#N/A,FALSE,"Co Sum";#N/A,#N/A,FALSE,"Clients Office";#N/A,#N/A,FALSE,"Field Sum";#N/A,#N/A,FALSE,"Field Rates"}</definedName>
    <definedName name="lugoljgb.ikf" localSheetId="8" hidden="1">{#N/A,#N/A,FALSE,"HO Sum";#N/A,#N/A,FALSE,"HO Rates";#N/A,#N/A,FALSE,"Co Sum";#N/A,#N/A,FALSE,"Clients Office";#N/A,#N/A,FALSE,"Field Sum";#N/A,#N/A,FALSE,"Field Rates"}</definedName>
    <definedName name="lugoljgb.ikf" localSheetId="3" hidden="1">{#N/A,#N/A,FALSE,"HO Sum";#N/A,#N/A,FALSE,"HO Rates";#N/A,#N/A,FALSE,"Co Sum";#N/A,#N/A,FALSE,"Clients Office";#N/A,#N/A,FALSE,"Field Sum";#N/A,#N/A,FALSE,"Field Rates"}</definedName>
    <definedName name="lugoljgb.ikf" localSheetId="11" hidden="1">{#N/A,#N/A,FALSE,"HO Sum";#N/A,#N/A,FALSE,"HO Rates";#N/A,#N/A,FALSE,"Co Sum";#N/A,#N/A,FALSE,"Clients Office";#N/A,#N/A,FALSE,"Field Sum";#N/A,#N/A,FALSE,"Field Rates"}</definedName>
    <definedName name="lugoljgb.ikf" localSheetId="6" hidden="1">{#N/A,#N/A,FALSE,"HO Sum";#N/A,#N/A,FALSE,"HO Rates";#N/A,#N/A,FALSE,"Co Sum";#N/A,#N/A,FALSE,"Clients Office";#N/A,#N/A,FALSE,"Field Sum";#N/A,#N/A,FALSE,"Field Rates"}</definedName>
    <definedName name="lugoljgb.ikf" localSheetId="7" hidden="1">{#N/A,#N/A,FALSE,"HO Sum";#N/A,#N/A,FALSE,"HO Rates";#N/A,#N/A,FALSE,"Co Sum";#N/A,#N/A,FALSE,"Clients Office";#N/A,#N/A,FALSE,"Field Sum";#N/A,#N/A,FALSE,"Field Rates"}</definedName>
    <definedName name="lugoljgb.ikf" localSheetId="5" hidden="1">{#N/A,#N/A,FALSE,"HO Sum";#N/A,#N/A,FALSE,"HO Rates";#N/A,#N/A,FALSE,"Co Sum";#N/A,#N/A,FALSE,"Clients Office";#N/A,#N/A,FALSE,"Field Sum";#N/A,#N/A,FALSE,"Field Rates"}</definedName>
    <definedName name="lugoljgb.ikf" localSheetId="10" hidden="1">{#N/A,#N/A,FALSE,"HO Sum";#N/A,#N/A,FALSE,"HO Rates";#N/A,#N/A,FALSE,"Co Sum";#N/A,#N/A,FALSE,"Clients Office";#N/A,#N/A,FALSE,"Field Sum";#N/A,#N/A,FALSE,"Field Rates"}</definedName>
    <definedName name="lugoljgb.ikf" localSheetId="13" hidden="1">{#N/A,#N/A,FALSE,"HO Sum";#N/A,#N/A,FALSE,"HO Rates";#N/A,#N/A,FALSE,"Co Sum";#N/A,#N/A,FALSE,"Clients Office";#N/A,#N/A,FALSE,"Field Sum";#N/A,#N/A,FALSE,"Field Rates"}</definedName>
    <definedName name="lugoljgb.ikf" localSheetId="12" hidden="1">{#N/A,#N/A,FALSE,"HO Sum";#N/A,#N/A,FALSE,"HO Rates";#N/A,#N/A,FALSE,"Co Sum";#N/A,#N/A,FALSE,"Clients Office";#N/A,#N/A,FALSE,"Field Sum";#N/A,#N/A,FALSE,"Field Rates"}</definedName>
    <definedName name="lugoljgb.ikf" hidden="1">{#N/A,#N/A,FALSE,"HO Sum";#N/A,#N/A,FALSE,"HO Rates";#N/A,#N/A,FALSE,"Co Sum";#N/A,#N/A,FALSE,"Clients Office";#N/A,#N/A,FALSE,"Field Sum";#N/A,#N/A,FALSE,"Field Rates"}</definedName>
    <definedName name="m">#REF!</definedName>
    <definedName name="M1_">#N/A</definedName>
    <definedName name="M12ba3p">#REF!</definedName>
    <definedName name="M12bb1p">#REF!</definedName>
    <definedName name="M12cbnc">#REF!</definedName>
    <definedName name="M12cbvl">#REF!</definedName>
    <definedName name="M14bb1p">#REF!</definedName>
    <definedName name="M2_">#N/A</definedName>
    <definedName name="m8aanc">#REF!</definedName>
    <definedName name="m8aavl">#REF!</definedName>
    <definedName name="MA_CS" localSheetId="15">[81]MATERIALS!$A$2:$C$9523</definedName>
    <definedName name="MA_CS" localSheetId="1">[81]MATERIALS!$A$2:$C$9523</definedName>
    <definedName name="MA_CS" localSheetId="2">[81]MATERIALS!$A$2:$C$9523</definedName>
    <definedName name="MA_CS" localSheetId="4">[81]MATERIALS!$A$2:$C$9523</definedName>
    <definedName name="MA_CS" localSheetId="23">[81]MATERIALS!$A$2:$C$9523</definedName>
    <definedName name="MA_CS" localSheetId="14">[81]MATERIALS!$A$2:$C$9523</definedName>
    <definedName name="MA_CS" localSheetId="9">[81]MATERIALS!$A$2:$C$9523</definedName>
    <definedName name="MA_CS" localSheetId="8">[81]MATERIALS!$A$2:$C$9523</definedName>
    <definedName name="MA_CS" localSheetId="3">[81]MATERIALS!$A$2:$C$9523</definedName>
    <definedName name="MA_CS" localSheetId="11">[81]MATERIALS!$A$2:$C$9523</definedName>
    <definedName name="MA_CS" localSheetId="6">[81]MATERIALS!$A$2:$C$9523</definedName>
    <definedName name="MA_CS" localSheetId="7">[81]MATERIALS!$A$2:$C$9523</definedName>
    <definedName name="MA_CS" localSheetId="5">[81]MATERIALS!$A$2:$C$9523</definedName>
    <definedName name="MA_CS" localSheetId="10">[81]MATERIALS!$A$2:$C$9523</definedName>
    <definedName name="MA_CS" localSheetId="13">[81]MATERIALS!$A$2:$C$9523</definedName>
    <definedName name="MA_CS" localSheetId="12">[81]MATERIALS!$A$2:$C$9523</definedName>
    <definedName name="MA_CS">#REF!</definedName>
    <definedName name="Ma3pnc">#REF!</definedName>
    <definedName name="Ma3pvl">#REF!</definedName>
    <definedName name="Maa3pnc">#REF!</definedName>
    <definedName name="Maa3pvl">#REF!</definedName>
    <definedName name="MACHINERY">#REF!</definedName>
    <definedName name="Macro2">#REF!</definedName>
    <definedName name="mahang_tondk">#REF!</definedName>
    <definedName name="Main_Shell_ID">3400</definedName>
    <definedName name="MAJ_CON_EQP">#REF!</definedName>
    <definedName name="Makrodatenbank">#REF!</definedName>
    <definedName name="Makroliste">#REF!</definedName>
    <definedName name="MANG">#REF!</definedName>
    <definedName name="Manp." localSheetId="22" hidden="1">{#N/A,#N/A,FALSE,"CCTV"}</definedName>
    <definedName name="Manp." hidden="1">{#N/A,#N/A,FALSE,"CCTV"}</definedName>
    <definedName name="Manpnew" localSheetId="22" hidden="1">{#N/A,#N/A,FALSE,"CCTV"}</definedName>
    <definedName name="Manpnew" hidden="1">{#N/A,#N/A,FALSE,"CCTV"}</definedName>
    <definedName name="MANPOWER2" localSheetId="22"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15"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1"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2"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4"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23"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14"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9"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8"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3"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11"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6"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7"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5"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10"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13"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12" hidden="1">{"Total Indirect Manpower",#N/A,FALSE,"J";"Total Direct Manpower",#N/A,FALSE,"J";"Direct Structural Manpower",#N/A,FALSE,"J";"Direct Mechanical Manpower",#N/A,FALSE,"J";"Direct Piping Manpower",#N/A,FALSE,"J";"Direct Tanks Manpower",#N/A,FALSE,"J";"Direct ElecInstrSS Manpower",#N/A,FALSE,"J"}</definedName>
    <definedName name="MANPOWER2" hidden="1">{"Total Indirect Manpower",#N/A,FALSE,"J";"Total Direct Manpower",#N/A,FALSE,"J";"Direct Structural Manpower",#N/A,FALSE,"J";"Direct Mechanical Manpower",#N/A,FALSE,"J";"Direct Piping Manpower",#N/A,FALSE,"J";"Direct Tanks Manpower",#N/A,FALSE,"J";"Direct ElecInstrSS Manpower",#N/A,FALSE,"J"}</definedName>
    <definedName name="Markup" localSheetId="15">[51]Summary!$D$18</definedName>
    <definedName name="Markup" localSheetId="1">[51]Summary!$D$18</definedName>
    <definedName name="Markup" localSheetId="2">[51]Summary!$D$18</definedName>
    <definedName name="Markup" localSheetId="4">[51]Summary!$D$18</definedName>
    <definedName name="Markup" localSheetId="23">[51]Summary!$D$18</definedName>
    <definedName name="Markup" localSheetId="14">[51]Summary!$D$18</definedName>
    <definedName name="Markup" localSheetId="9">[51]Summary!$D$18</definedName>
    <definedName name="Markup" localSheetId="8">[51]Summary!$D$18</definedName>
    <definedName name="Markup" localSheetId="3">[51]Summary!$D$18</definedName>
    <definedName name="Markup" localSheetId="11">[51]Summary!$D$18</definedName>
    <definedName name="Markup" localSheetId="6">[51]Summary!$D$18</definedName>
    <definedName name="Markup" localSheetId="7">[51]Summary!$D$18</definedName>
    <definedName name="Markup" localSheetId="5">[51]Summary!$D$18</definedName>
    <definedName name="Markup" localSheetId="10">[51]Summary!$D$18</definedName>
    <definedName name="Markup" localSheetId="13">[51]Summary!$D$18</definedName>
    <definedName name="Markup" localSheetId="12">[51]Summary!$D$18</definedName>
    <definedName name="Markup">#REF!</definedName>
    <definedName name="MAS" localSheetId="22" hidden="1">{#N/A,#N/A,FALSE,"Project Cost Summary";#N/A,#N/A,FALSE,"Man Hour Summary"}</definedName>
    <definedName name="MAS" localSheetId="1" hidden="1">{#N/A,#N/A,FALSE,"Project Cost Summary";#N/A,#N/A,FALSE,"Man Hour Summary"}</definedName>
    <definedName name="MAS" localSheetId="2" hidden="1">{#N/A,#N/A,FALSE,"Project Cost Summary";#N/A,#N/A,FALSE,"Man Hour Summary"}</definedName>
    <definedName name="MAS" localSheetId="4" hidden="1">{#N/A,#N/A,FALSE,"Project Cost Summary";#N/A,#N/A,FALSE,"Man Hour Summary"}</definedName>
    <definedName name="MAS" localSheetId="23" hidden="1">{#N/A,#N/A,FALSE,"Project Cost Summary";#N/A,#N/A,FALSE,"Man Hour Summary"}</definedName>
    <definedName name="MAS" localSheetId="14" hidden="1">{#N/A,#N/A,FALSE,"Project Cost Summary";#N/A,#N/A,FALSE,"Man Hour Summary"}</definedName>
    <definedName name="MAS" localSheetId="9" hidden="1">{#N/A,#N/A,FALSE,"Project Cost Summary";#N/A,#N/A,FALSE,"Man Hour Summary"}</definedName>
    <definedName name="MAS" localSheetId="8" hidden="1">{#N/A,#N/A,FALSE,"Project Cost Summary";#N/A,#N/A,FALSE,"Man Hour Summary"}</definedName>
    <definedName name="MAS" localSheetId="3" hidden="1">{#N/A,#N/A,FALSE,"Project Cost Summary";#N/A,#N/A,FALSE,"Man Hour Summary"}</definedName>
    <definedName name="MAS" localSheetId="11" hidden="1">{#N/A,#N/A,FALSE,"Project Cost Summary";#N/A,#N/A,FALSE,"Man Hour Summary"}</definedName>
    <definedName name="MAS" localSheetId="6" hidden="1">{#N/A,#N/A,FALSE,"Project Cost Summary";#N/A,#N/A,FALSE,"Man Hour Summary"}</definedName>
    <definedName name="MAS" localSheetId="7" hidden="1">{#N/A,#N/A,FALSE,"Project Cost Summary";#N/A,#N/A,FALSE,"Man Hour Summary"}</definedName>
    <definedName name="MAS" localSheetId="5" hidden="1">{#N/A,#N/A,FALSE,"Project Cost Summary";#N/A,#N/A,FALSE,"Man Hour Summary"}</definedName>
    <definedName name="MAS" localSheetId="10" hidden="1">{#N/A,#N/A,FALSE,"Project Cost Summary";#N/A,#N/A,FALSE,"Man Hour Summary"}</definedName>
    <definedName name="MAS" localSheetId="13" hidden="1">{#N/A,#N/A,FALSE,"Project Cost Summary";#N/A,#N/A,FALSE,"Man Hour Summary"}</definedName>
    <definedName name="MAS" localSheetId="12" hidden="1">{#N/A,#N/A,FALSE,"Project Cost Summary";#N/A,#N/A,FALSE,"Man Hour Summary"}</definedName>
    <definedName name="MAS" hidden="1">{#N/A,#N/A,FALSE,"Project Cost Summary";#N/A,#N/A,FALSE,"Man Hour Summary"}</definedName>
    <definedName name="MASVT">[32]Tables!$C$2:$AA$14</definedName>
    <definedName name="Material_Baffle" localSheetId="15">[34]DATA_LIST!#REF!</definedName>
    <definedName name="Material_Baffle" localSheetId="1">[34]DATA_LIST!#REF!</definedName>
    <definedName name="Material_Baffle" localSheetId="2">[34]DATA_LIST!#REF!</definedName>
    <definedName name="Material_Baffle" localSheetId="4">[34]DATA_LIST!#REF!</definedName>
    <definedName name="Material_Baffle" localSheetId="23">[34]DATA_LIST!#REF!</definedName>
    <definedName name="Material_Baffle" localSheetId="14">[34]DATA_LIST!#REF!</definedName>
    <definedName name="Material_Baffle" localSheetId="9">[34]DATA_LIST!#REF!</definedName>
    <definedName name="Material_Baffle" localSheetId="8">[34]DATA_LIST!#REF!</definedName>
    <definedName name="Material_Baffle" localSheetId="3">[34]DATA_LIST!#REF!</definedName>
    <definedName name="Material_Baffle" localSheetId="11">[34]DATA_LIST!#REF!</definedName>
    <definedName name="Material_Baffle" localSheetId="6">[34]DATA_LIST!#REF!</definedName>
    <definedName name="Material_Baffle" localSheetId="7">[34]DATA_LIST!#REF!</definedName>
    <definedName name="Material_Baffle" localSheetId="5">[34]DATA_LIST!#REF!</definedName>
    <definedName name="Material_Baffle" localSheetId="10">[34]DATA_LIST!#REF!</definedName>
    <definedName name="Material_Baffle" localSheetId="13">[34]DATA_LIST!#REF!</definedName>
    <definedName name="Material_Baffle" localSheetId="12">[34]DATA_LIST!#REF!</definedName>
    <definedName name="Material_Baffle">#REF!</definedName>
    <definedName name="Material_Baffles" localSheetId="15">[34]DATA_LIST!$G$4:$G$11</definedName>
    <definedName name="Material_Baffles" localSheetId="1">[34]DATA_LIST!$G$4:$G$11</definedName>
    <definedName name="Material_Baffles" localSheetId="2">[34]DATA_LIST!$G$4:$G$11</definedName>
    <definedName name="Material_Baffles" localSheetId="4">[34]DATA_LIST!$G$4:$G$11</definedName>
    <definedName name="Material_Baffles" localSheetId="23">[34]DATA_LIST!$G$4:$G$11</definedName>
    <definedName name="Material_Baffles" localSheetId="14">[34]DATA_LIST!$G$4:$G$11</definedName>
    <definedName name="Material_Baffles" localSheetId="9">[34]DATA_LIST!$G$4:$G$11</definedName>
    <definedName name="Material_Baffles" localSheetId="8">[34]DATA_LIST!$G$4:$G$11</definedName>
    <definedName name="Material_Baffles" localSheetId="3">[34]DATA_LIST!$G$4:$G$11</definedName>
    <definedName name="Material_Baffles" localSheetId="11">[34]DATA_LIST!$G$4:$G$11</definedName>
    <definedName name="Material_Baffles" localSheetId="6">[34]DATA_LIST!$G$4:$G$11</definedName>
    <definedName name="Material_Baffles" localSheetId="7">[34]DATA_LIST!$G$4:$G$11</definedName>
    <definedName name="Material_Baffles" localSheetId="5">[34]DATA_LIST!$G$4:$G$11</definedName>
    <definedName name="Material_Baffles" localSheetId="10">[34]DATA_LIST!$G$4:$G$11</definedName>
    <definedName name="Material_Baffles" localSheetId="13">[34]DATA_LIST!$G$4:$G$11</definedName>
    <definedName name="Material_Baffles" localSheetId="12">[34]DATA_LIST!$G$4:$G$11</definedName>
    <definedName name="Material_Baffles">#REF!</definedName>
    <definedName name="Material_Liners" localSheetId="15">[34]DATA_LIST!$H$4:$H$11</definedName>
    <definedName name="Material_Liners" localSheetId="1">[34]DATA_LIST!$H$4:$H$11</definedName>
    <definedName name="Material_Liners" localSheetId="2">[34]DATA_LIST!$H$4:$H$11</definedName>
    <definedName name="Material_Liners" localSheetId="4">[34]DATA_LIST!$H$4:$H$11</definedName>
    <definedName name="Material_Liners" localSheetId="23">[34]DATA_LIST!$H$4:$H$11</definedName>
    <definedName name="Material_Liners" localSheetId="14">[34]DATA_LIST!$H$4:$H$11</definedName>
    <definedName name="Material_Liners" localSheetId="9">[34]DATA_LIST!$H$4:$H$11</definedName>
    <definedName name="Material_Liners" localSheetId="8">[34]DATA_LIST!$H$4:$H$11</definedName>
    <definedName name="Material_Liners" localSheetId="3">[34]DATA_LIST!$H$4:$H$11</definedName>
    <definedName name="Material_Liners" localSheetId="11">[34]DATA_LIST!$H$4:$H$11</definedName>
    <definedName name="Material_Liners" localSheetId="6">[34]DATA_LIST!$H$4:$H$11</definedName>
    <definedName name="Material_Liners" localSheetId="7">[34]DATA_LIST!$H$4:$H$11</definedName>
    <definedName name="Material_Liners" localSheetId="5">[34]DATA_LIST!$H$4:$H$11</definedName>
    <definedName name="Material_Liners" localSheetId="10">[34]DATA_LIST!$H$4:$H$11</definedName>
    <definedName name="Material_Liners" localSheetId="13">[34]DATA_LIST!$H$4:$H$11</definedName>
    <definedName name="Material_Liners" localSheetId="12">[34]DATA_LIST!$H$4:$H$11</definedName>
    <definedName name="Material_Liners">#REF!</definedName>
    <definedName name="Material1" localSheetId="22" hidden="1">{#N/A,#N/A,TRUE,"Mhr_Sum"}</definedName>
    <definedName name="Material1" localSheetId="15" hidden="1">{#N/A,#N/A,TRUE,"Mhr_Sum"}</definedName>
    <definedName name="Material1" localSheetId="1" hidden="1">{#N/A,#N/A,TRUE,"Mhr_Sum"}</definedName>
    <definedName name="Material1" localSheetId="2" hidden="1">{#N/A,#N/A,TRUE,"Mhr_Sum"}</definedName>
    <definedName name="Material1" localSheetId="4" hidden="1">{#N/A,#N/A,TRUE,"Mhr_Sum"}</definedName>
    <definedName name="Material1" localSheetId="23" hidden="1">{#N/A,#N/A,TRUE,"Mhr_Sum"}</definedName>
    <definedName name="Material1" localSheetId="14" hidden="1">{#N/A,#N/A,TRUE,"Mhr_Sum"}</definedName>
    <definedName name="Material1" localSheetId="9" hidden="1">{#N/A,#N/A,TRUE,"Mhr_Sum"}</definedName>
    <definedName name="Material1" localSheetId="8" hidden="1">{#N/A,#N/A,TRUE,"Mhr_Sum"}</definedName>
    <definedName name="Material1" localSheetId="3" hidden="1">{#N/A,#N/A,TRUE,"Mhr_Sum"}</definedName>
    <definedName name="Material1" localSheetId="11" hidden="1">{#N/A,#N/A,TRUE,"Mhr_Sum"}</definedName>
    <definedName name="Material1" localSheetId="6" hidden="1">{#N/A,#N/A,TRUE,"Mhr_Sum"}</definedName>
    <definedName name="Material1" localSheetId="7" hidden="1">{#N/A,#N/A,TRUE,"Mhr_Sum"}</definedName>
    <definedName name="Material1" localSheetId="5" hidden="1">{#N/A,#N/A,TRUE,"Mhr_Sum"}</definedName>
    <definedName name="Material1" localSheetId="10" hidden="1">{#N/A,#N/A,TRUE,"Mhr_Sum"}</definedName>
    <definedName name="Material1" localSheetId="13" hidden="1">{#N/A,#N/A,TRUE,"Mhr_Sum"}</definedName>
    <definedName name="Material1" localSheetId="12" hidden="1">{#N/A,#N/A,TRUE,"Mhr_Sum"}</definedName>
    <definedName name="Material1" hidden="1">{#N/A,#N/A,TRUE,"Mhr_Sum"}</definedName>
    <definedName name="MaterialMatrix_1" localSheetId="15">[71]DATA_REFERENCE!$D$3:$F$16</definedName>
    <definedName name="MaterialMatrix_1" localSheetId="1">[71]DATA_REFERENCE!$D$3:$F$16</definedName>
    <definedName name="MaterialMatrix_1" localSheetId="2">[71]DATA_REFERENCE!$D$3:$F$16</definedName>
    <definedName name="MaterialMatrix_1" localSheetId="4">[71]DATA_REFERENCE!$D$3:$F$16</definedName>
    <definedName name="MaterialMatrix_1" localSheetId="23">[71]DATA_REFERENCE!$D$3:$F$16</definedName>
    <definedName name="MaterialMatrix_1" localSheetId="14">[71]DATA_REFERENCE!$D$3:$F$16</definedName>
    <definedName name="MaterialMatrix_1" localSheetId="9">[71]DATA_REFERENCE!$D$3:$F$16</definedName>
    <definedName name="MaterialMatrix_1" localSheetId="8">[71]DATA_REFERENCE!$D$3:$F$16</definedName>
    <definedName name="MaterialMatrix_1" localSheetId="3">[71]DATA_REFERENCE!$D$3:$F$16</definedName>
    <definedName name="MaterialMatrix_1" localSheetId="11">[71]DATA_REFERENCE!$D$3:$F$16</definedName>
    <definedName name="MaterialMatrix_1" localSheetId="6">[71]DATA_REFERENCE!$D$3:$F$16</definedName>
    <definedName name="MaterialMatrix_1" localSheetId="7">[71]DATA_REFERENCE!$D$3:$F$16</definedName>
    <definedName name="MaterialMatrix_1" localSheetId="5">[71]DATA_REFERENCE!$D$3:$F$16</definedName>
    <definedName name="MaterialMatrix_1" localSheetId="10">[71]DATA_REFERENCE!$D$3:$F$16</definedName>
    <definedName name="MaterialMatrix_1" localSheetId="13">[71]DATA_REFERENCE!$D$3:$F$16</definedName>
    <definedName name="MaterialMatrix_1" localSheetId="12">[71]DATA_REFERENCE!$D$3:$F$16</definedName>
    <definedName name="MaterialMatrix_1">#REF!</definedName>
    <definedName name="MaterialMatrix_2" localSheetId="15">[71]DATA_REFERENCE!$I$4:$K$9</definedName>
    <definedName name="MaterialMatrix_2" localSheetId="1">[71]DATA_REFERENCE!$I$4:$K$9</definedName>
    <definedName name="MaterialMatrix_2" localSheetId="2">[71]DATA_REFERENCE!$I$4:$K$9</definedName>
    <definedName name="MaterialMatrix_2" localSheetId="4">[71]DATA_REFERENCE!$I$4:$K$9</definedName>
    <definedName name="MaterialMatrix_2" localSheetId="23">[71]DATA_REFERENCE!$I$4:$K$9</definedName>
    <definedName name="MaterialMatrix_2" localSheetId="14">[71]DATA_REFERENCE!$I$4:$K$9</definedName>
    <definedName name="MaterialMatrix_2" localSheetId="9">[71]DATA_REFERENCE!$I$4:$K$9</definedName>
    <definedName name="MaterialMatrix_2" localSheetId="8">[71]DATA_REFERENCE!$I$4:$K$9</definedName>
    <definedName name="MaterialMatrix_2" localSheetId="3">[71]DATA_REFERENCE!$I$4:$K$9</definedName>
    <definedName name="MaterialMatrix_2" localSheetId="11">[71]DATA_REFERENCE!$I$4:$K$9</definedName>
    <definedName name="MaterialMatrix_2" localSheetId="6">[71]DATA_REFERENCE!$I$4:$K$9</definedName>
    <definedName name="MaterialMatrix_2" localSheetId="7">[71]DATA_REFERENCE!$I$4:$K$9</definedName>
    <definedName name="MaterialMatrix_2" localSheetId="5">[71]DATA_REFERENCE!$I$4:$K$9</definedName>
    <definedName name="MaterialMatrix_2" localSheetId="10">[71]DATA_REFERENCE!$I$4:$K$9</definedName>
    <definedName name="MaterialMatrix_2" localSheetId="13">[71]DATA_REFERENCE!$I$4:$K$9</definedName>
    <definedName name="MaterialMatrix_2" localSheetId="12">[71]DATA_REFERENCE!$I$4:$K$9</definedName>
    <definedName name="MaterialMatrix_2">#REF!</definedName>
    <definedName name="MATL_Rate">#REF!</definedName>
    <definedName name="mau">#REF!</definedName>
    <definedName name="max" localSheetId="15">[82]Renf_flat_center!#REF!</definedName>
    <definedName name="max" localSheetId="1">[82]Renf_flat_center!#REF!</definedName>
    <definedName name="max" localSheetId="2">[82]Renf_flat_center!#REF!</definedName>
    <definedName name="max" localSheetId="4">[82]Renf_flat_center!#REF!</definedName>
    <definedName name="max" localSheetId="23">[82]Renf_flat_center!#REF!</definedName>
    <definedName name="max" localSheetId="14">[82]Renf_flat_center!#REF!</definedName>
    <definedName name="max" localSheetId="9">[82]Renf_flat_center!#REF!</definedName>
    <definedName name="max" localSheetId="8">[82]Renf_flat_center!#REF!</definedName>
    <definedName name="max" localSheetId="3">[82]Renf_flat_center!#REF!</definedName>
    <definedName name="max" localSheetId="11">[82]Renf_flat_center!#REF!</definedName>
    <definedName name="max" localSheetId="6">[82]Renf_flat_center!#REF!</definedName>
    <definedName name="max" localSheetId="7">[82]Renf_flat_center!#REF!</definedName>
    <definedName name="max" localSheetId="5">[82]Renf_flat_center!#REF!</definedName>
    <definedName name="max" localSheetId="10">[82]Renf_flat_center!#REF!</definedName>
    <definedName name="max" localSheetId="13">[82]Renf_flat_center!#REF!</definedName>
    <definedName name="max" localSheetId="12">[82]Renf_flat_center!#REF!</definedName>
    <definedName name="max">#REF!</definedName>
    <definedName name="max_col_pitch">#REF!</definedName>
    <definedName name="Max_Ship_Lg" localSheetId="15">'[41]Noise (3)'!$O$46</definedName>
    <definedName name="Max_Ship_Lg" localSheetId="1">'[41]Noise (3)'!$O$46</definedName>
    <definedName name="Max_Ship_Lg" localSheetId="2">'[41]Noise (3)'!$O$46</definedName>
    <definedName name="Max_Ship_Lg" localSheetId="4">'[41]Noise (3)'!$O$46</definedName>
    <definedName name="Max_Ship_Lg" localSheetId="23">'[41]Noise (3)'!$O$46</definedName>
    <definedName name="Max_Ship_Lg" localSheetId="14">'[41]Noise (3)'!$O$46</definedName>
    <definedName name="Max_Ship_Lg" localSheetId="9">'[41]Noise (3)'!$O$46</definedName>
    <definedName name="Max_Ship_Lg" localSheetId="8">'[41]Noise (3)'!$O$46</definedName>
    <definedName name="Max_Ship_Lg" localSheetId="3">'[41]Noise (3)'!$O$46</definedName>
    <definedName name="Max_Ship_Lg" localSheetId="11">'[41]Noise (3)'!$O$46</definedName>
    <definedName name="Max_Ship_Lg" localSheetId="6">'[41]Noise (3)'!$O$46</definedName>
    <definedName name="Max_Ship_Lg" localSheetId="7">'[41]Noise (3)'!$O$46</definedName>
    <definedName name="Max_Ship_Lg" localSheetId="5">'[41]Noise (3)'!$O$46</definedName>
    <definedName name="Max_Ship_Lg" localSheetId="10">'[41]Noise (3)'!$O$46</definedName>
    <definedName name="Max_Ship_Lg" localSheetId="13">'[41]Noise (3)'!$O$46</definedName>
    <definedName name="Max_Ship_Lg" localSheetId="12">'[41]Noise (3)'!$O$46</definedName>
    <definedName name="Max_Ship_Lg">#REF!</definedName>
    <definedName name="Maximum_Wind_Deflection">#REF!</definedName>
    <definedName name="Mba1p">#REF!</definedName>
    <definedName name="Mba3p">#REF!</definedName>
    <definedName name="Mbb3p">#REF!</definedName>
    <definedName name="Mbn1p">#REF!</definedName>
    <definedName name="MCCO" localSheetId="22" hidden="1">{#N/A,#N/A,FALSE,"CCTV"}</definedName>
    <definedName name="MCCO" hidden="1">{#N/A,#N/A,FALSE,"CCTV"}</definedName>
    <definedName name="MCCO10" localSheetId="22" hidden="1">{#N/A,#N/A,FALSE,"CCTV"}</definedName>
    <definedName name="MCCO10" hidden="1">{#N/A,#N/A,FALSE,"CCTV"}</definedName>
    <definedName name="MCCO11" localSheetId="22" hidden="1">{#N/A,#N/A,FALSE,"CCTV"}</definedName>
    <definedName name="MCCO11" hidden="1">{#N/A,#N/A,FALSE,"CCTV"}</definedName>
    <definedName name="MCCO12" localSheetId="22" hidden="1">{#N/A,#N/A,FALSE,"CCTV"}</definedName>
    <definedName name="MCCO12" hidden="1">{#N/A,#N/A,FALSE,"CCTV"}</definedName>
    <definedName name="MCCO13" localSheetId="22" hidden="1">{#N/A,#N/A,FALSE,"CCTV"}</definedName>
    <definedName name="MCCO13" hidden="1">{#N/A,#N/A,FALSE,"CCTV"}</definedName>
    <definedName name="MCCO3" localSheetId="22" hidden="1">{#N/A,#N/A,FALSE,"CCTV"}</definedName>
    <definedName name="MCCO3" hidden="1">{#N/A,#N/A,FALSE,"CCTV"}</definedName>
    <definedName name="MCCO4" localSheetId="22" hidden="1">{#N/A,#N/A,FALSE,"CCTV"}</definedName>
    <definedName name="MCCO4" hidden="1">{#N/A,#N/A,FALSE,"CCTV"}</definedName>
    <definedName name="MCCO5" localSheetId="22" hidden="1">{#N/A,#N/A,FALSE,"CCTV"}</definedName>
    <definedName name="MCCO5" hidden="1">{#N/A,#N/A,FALSE,"CCTV"}</definedName>
    <definedName name="MCCO6" localSheetId="22" hidden="1">{#N/A,#N/A,FALSE,"CCTV"}</definedName>
    <definedName name="MCCO6" hidden="1">{#N/A,#N/A,FALSE,"CCTV"}</definedName>
    <definedName name="MCCO7" localSheetId="22" hidden="1">{#N/A,#N/A,FALSE,"CCTV"}</definedName>
    <definedName name="MCCO7" hidden="1">{#N/A,#N/A,FALSE,"CCTV"}</definedName>
    <definedName name="MCCO8" localSheetId="22" hidden="1">{#N/A,#N/A,FALSE,"CCTV"}</definedName>
    <definedName name="MCCO8" hidden="1">{#N/A,#N/A,FALSE,"CCTV"}</definedName>
    <definedName name="MCCO9" localSheetId="22" hidden="1">{#N/A,#N/A,FALSE,"CCTV"}</definedName>
    <definedName name="MCCO9" hidden="1">{#N/A,#N/A,FALSE,"CCTV"}</definedName>
    <definedName name="MCCOÙ" localSheetId="22" hidden="1">{#N/A,#N/A,FALSE,"CCTV"}</definedName>
    <definedName name="MCCOÙ" hidden="1">{#N/A,#N/A,FALSE,"CCTV"}</definedName>
    <definedName name="MCEL">#REF!</definedName>
    <definedName name="MCFO">#REF!</definedName>
    <definedName name="MCWT">#REF!</definedName>
    <definedName name="MDR_">#REF!</definedName>
    <definedName name="measurement">#REF!</definedName>
    <definedName name="Mechanical" localSheetId="15">[51]Summary!$C$11</definedName>
    <definedName name="Mechanical" localSheetId="1">[51]Summary!$C$11</definedName>
    <definedName name="Mechanical" localSheetId="2">[51]Summary!$C$11</definedName>
    <definedName name="Mechanical" localSheetId="4">[51]Summary!$C$11</definedName>
    <definedName name="Mechanical" localSheetId="23">[51]Summary!$C$11</definedName>
    <definedName name="Mechanical" localSheetId="14">[51]Summary!$C$11</definedName>
    <definedName name="Mechanical" localSheetId="9">[51]Summary!$C$11</definedName>
    <definedName name="Mechanical" localSheetId="8">[51]Summary!$C$11</definedName>
    <definedName name="Mechanical" localSheetId="3">[51]Summary!$C$11</definedName>
    <definedName name="Mechanical" localSheetId="11">[51]Summary!$C$11</definedName>
    <definedName name="Mechanical" localSheetId="6">[51]Summary!$C$11</definedName>
    <definedName name="Mechanical" localSheetId="7">[51]Summary!$C$11</definedName>
    <definedName name="Mechanical" localSheetId="5">[51]Summary!$C$11</definedName>
    <definedName name="Mechanical" localSheetId="10">[51]Summary!$C$11</definedName>
    <definedName name="Mechanical" localSheetId="13">[51]Summary!$C$11</definedName>
    <definedName name="Mechanical" localSheetId="12">[51]Summary!$C$11</definedName>
    <definedName name="Mechanical">#REF!</definedName>
    <definedName name="MENU" localSheetId="15">[1]PP!$HV$2:$IA$2</definedName>
    <definedName name="MENU" localSheetId="1">[1]PP!$HV$2:$IA$2</definedName>
    <definedName name="MENU" localSheetId="2">[1]PP!$HV$2:$IA$2</definedName>
    <definedName name="MENU" localSheetId="4">[1]PP!$HV$2:$IA$2</definedName>
    <definedName name="MENU" localSheetId="23">[1]PP!$HV$2:$IA$2</definedName>
    <definedName name="MENU" localSheetId="14">[1]PP!$HV$2:$IA$2</definedName>
    <definedName name="MENU" localSheetId="9">[1]PP!$HV$2:$IA$2</definedName>
    <definedName name="MENU" localSheetId="8">[1]PP!$HV$2:$IA$2</definedName>
    <definedName name="MENU" localSheetId="3">[1]PP!$HV$2:$IA$2</definedName>
    <definedName name="MENU" localSheetId="11">[1]PP!$HV$2:$IA$2</definedName>
    <definedName name="MENU" localSheetId="6">[1]PP!$HV$2:$IA$2</definedName>
    <definedName name="MENU" localSheetId="7">[1]PP!$HV$2:$IA$2</definedName>
    <definedName name="MENU" localSheetId="5">[1]PP!$HV$2:$IA$2</definedName>
    <definedName name="MENU" localSheetId="10">[1]PP!$HV$2:$IA$2</definedName>
    <definedName name="MENU" localSheetId="13">[1]PP!$HV$2:$IA$2</definedName>
    <definedName name="MENU" localSheetId="12">[1]PP!$HV$2:$IA$2</definedName>
    <definedName name="MENU">#REF!</definedName>
    <definedName name="MES_10">#REF!</definedName>
    <definedName name="MES_11">#REF!</definedName>
    <definedName name="MES0">#REF!</definedName>
    <definedName name="MES0_1">#REF!</definedName>
    <definedName name="MES0_2">#REF!</definedName>
    <definedName name="MES10_1">#REF!</definedName>
    <definedName name="MES10_2">#REF!</definedName>
    <definedName name="MES20_1">#REF!</definedName>
    <definedName name="MES20_2">#REF!</definedName>
    <definedName name="MES40_1">#REF!</definedName>
    <definedName name="MES40_2">#REF!</definedName>
    <definedName name="Metallbau">#REF!</definedName>
    <definedName name="metering" hidden="1">#REF!</definedName>
    <definedName name="MF">#REF!</definedName>
    <definedName name="MG_A">#REF!</definedName>
    <definedName name="mGrd">#REF!</definedName>
    <definedName name="mh">#REF!</definedName>
    <definedName name="min" localSheetId="15">[82]Renf_flat_center!#REF!</definedName>
    <definedName name="min" localSheetId="1">[82]Renf_flat_center!#REF!</definedName>
    <definedName name="min" localSheetId="2">[82]Renf_flat_center!#REF!</definedName>
    <definedName name="min" localSheetId="4">[82]Renf_flat_center!#REF!</definedName>
    <definedName name="min" localSheetId="23">[82]Renf_flat_center!#REF!</definedName>
    <definedName name="min" localSheetId="14">[82]Renf_flat_center!#REF!</definedName>
    <definedName name="min" localSheetId="9">[82]Renf_flat_center!#REF!</definedName>
    <definedName name="min" localSheetId="8">[82]Renf_flat_center!#REF!</definedName>
    <definedName name="min" localSheetId="3">[82]Renf_flat_center!#REF!</definedName>
    <definedName name="min" localSheetId="11">[82]Renf_flat_center!#REF!</definedName>
    <definedName name="min" localSheetId="6">[82]Renf_flat_center!#REF!</definedName>
    <definedName name="min" localSheetId="7">[82]Renf_flat_center!#REF!</definedName>
    <definedName name="min" localSheetId="5">[82]Renf_flat_center!#REF!</definedName>
    <definedName name="min" localSheetId="10">[82]Renf_flat_center!#REF!</definedName>
    <definedName name="min" localSheetId="13">[82]Renf_flat_center!#REF!</definedName>
    <definedName name="min" localSheetId="12">[82]Renf_flat_center!#REF!</definedName>
    <definedName name="min">#REF!</definedName>
    <definedName name="minA20A21">#REF!</definedName>
    <definedName name="MinAvgWallFactor">#REF!</definedName>
    <definedName name="Mineralwolle">#REF!</definedName>
    <definedName name="minS1S">#REF!</definedName>
    <definedName name="minS1S2">#REF!</definedName>
    <definedName name="Misc">[58]costing_Misc!$B$7:$N$20</definedName>
    <definedName name="Misc.ID">#REF!</definedName>
    <definedName name="MM" localSheetId="22" hidden="1">{#N/A,#N/A,FALSE,"단가표지"}</definedName>
    <definedName name="MM" hidden="1">{#N/A,#N/A,FALSE,"단가표지"}</definedName>
    <definedName name="MM3_to_M3">0.000001</definedName>
    <definedName name="mmm" localSheetId="22" hidden="1">{"EqList",#N/A,FALSE,"Process"}</definedName>
    <definedName name="mmm" localSheetId="15" hidden="1">{"EqList",#N/A,FALSE,"Process"}</definedName>
    <definedName name="mmm" localSheetId="1" hidden="1">{"EqList",#N/A,FALSE,"Process"}</definedName>
    <definedName name="mmm" localSheetId="2" hidden="1">{"EqList",#N/A,FALSE,"Process"}</definedName>
    <definedName name="mmm" localSheetId="4" hidden="1">{"EqList",#N/A,FALSE,"Process"}</definedName>
    <definedName name="mmm" localSheetId="23" hidden="1">{"EqList",#N/A,FALSE,"Process"}</definedName>
    <definedName name="mmm" localSheetId="14" hidden="1">{"EqList",#N/A,FALSE,"Process"}</definedName>
    <definedName name="mmm" localSheetId="9" hidden="1">{"EqList",#N/A,FALSE,"Process"}</definedName>
    <definedName name="mmm" localSheetId="8" hidden="1">{"EqList",#N/A,FALSE,"Process"}</definedName>
    <definedName name="mmm" localSheetId="3" hidden="1">{"EqList",#N/A,FALSE,"Process"}</definedName>
    <definedName name="mmm" localSheetId="11" hidden="1">{"EqList",#N/A,FALSE,"Process"}</definedName>
    <definedName name="mmm" localSheetId="6" hidden="1">{"EqList",#N/A,FALSE,"Process"}</definedName>
    <definedName name="mmm" localSheetId="7" hidden="1">{"EqList",#N/A,FALSE,"Process"}</definedName>
    <definedName name="mmm" localSheetId="5" hidden="1">{"EqList",#N/A,FALSE,"Process"}</definedName>
    <definedName name="mmm" localSheetId="10" hidden="1">{"EqList",#N/A,FALSE,"Process"}</definedName>
    <definedName name="mmm" localSheetId="13" hidden="1">{"EqList",#N/A,FALSE,"Process"}</definedName>
    <definedName name="mmm" localSheetId="12" hidden="1">{"EqList",#N/A,FALSE,"Process"}</definedName>
    <definedName name="mmm" hidden="1">{"EqList",#N/A,FALSE,"Process"}</definedName>
    <definedName name="mmmm" localSheetId="22" hidden="1">{"'장비'!$A$3:$M$12"}</definedName>
    <definedName name="mmmm" hidden="1">{"'장비'!$A$3:$M$12"}</definedName>
    <definedName name="mmmmm" localSheetId="22" hidden="1">{#N/A,#N/A,FALSE,"CCTV"}</definedName>
    <definedName name="mmmmm" localSheetId="15" hidden="1">{#N/A,#N/A,FALSE,"CCTV"}</definedName>
    <definedName name="mmmmm" localSheetId="1" hidden="1">{#N/A,#N/A,FALSE,"CCTV"}</definedName>
    <definedName name="mmmmm" localSheetId="2" hidden="1">{#N/A,#N/A,FALSE,"CCTV"}</definedName>
    <definedName name="mmmmm" localSheetId="4" hidden="1">{#N/A,#N/A,FALSE,"CCTV"}</definedName>
    <definedName name="mmmmm" localSheetId="23" hidden="1">{#N/A,#N/A,FALSE,"CCTV"}</definedName>
    <definedName name="mmmmm" localSheetId="14" hidden="1">{#N/A,#N/A,FALSE,"CCTV"}</definedName>
    <definedName name="mmmmm" localSheetId="9" hidden="1">{#N/A,#N/A,FALSE,"CCTV"}</definedName>
    <definedName name="mmmmm" localSheetId="8" hidden="1">{#N/A,#N/A,FALSE,"CCTV"}</definedName>
    <definedName name="mmmmm" localSheetId="3" hidden="1">{#N/A,#N/A,FALSE,"CCTV"}</definedName>
    <definedName name="mmmmm" localSheetId="11" hidden="1">{#N/A,#N/A,FALSE,"CCTV"}</definedName>
    <definedName name="mmmmm" localSheetId="6" hidden="1">{#N/A,#N/A,FALSE,"CCTV"}</definedName>
    <definedName name="mmmmm" localSheetId="7" hidden="1">{#N/A,#N/A,FALSE,"CCTV"}</definedName>
    <definedName name="mmmmm" localSheetId="5" hidden="1">{#N/A,#N/A,FALSE,"CCTV"}</definedName>
    <definedName name="mmmmm" localSheetId="10" hidden="1">{#N/A,#N/A,FALSE,"CCTV"}</definedName>
    <definedName name="mmmmm" localSheetId="13" hidden="1">{#N/A,#N/A,FALSE,"CCTV"}</definedName>
    <definedName name="mmmmm" localSheetId="12" hidden="1">{#N/A,#N/A,FALSE,"CCTV"}</definedName>
    <definedName name="mmmmm" hidden="1">{#N/A,#N/A,FALSE,"CCTV"}</definedName>
    <definedName name="mn" localSheetId="22" hidden="1">{"'Sheet1'!$L$16"}</definedName>
    <definedName name="MN" localSheetId="15" hidden="1">{#N/A,#N/A,FALSE,"CCTV"}</definedName>
    <definedName name="MN" localSheetId="1">#REF!</definedName>
    <definedName name="MN" localSheetId="2">#REF!</definedName>
    <definedName name="MN" localSheetId="4">#REF!</definedName>
    <definedName name="MN" localSheetId="23">#REF!</definedName>
    <definedName name="MN" localSheetId="14">#REF!</definedName>
    <definedName name="MN" localSheetId="9">#REF!</definedName>
    <definedName name="MN" localSheetId="8">#REF!</definedName>
    <definedName name="MN" localSheetId="3">#REF!</definedName>
    <definedName name="MN" localSheetId="11">#REF!</definedName>
    <definedName name="MN" localSheetId="6">#REF!</definedName>
    <definedName name="MN" localSheetId="7">#REF!</definedName>
    <definedName name="MN" localSheetId="5">#REF!</definedName>
    <definedName name="MN" localSheetId="10">#REF!</definedName>
    <definedName name="MN" localSheetId="13">#REF!</definedName>
    <definedName name="MN" localSheetId="12">#REF!</definedName>
    <definedName name="mn" hidden="1">{"'Sheet1'!$L$16"}</definedName>
    <definedName name="MNummern">#REF!</definedName>
    <definedName name="mo" localSheetId="22" hidden="1">{"'Sheet1'!$L$16"}</definedName>
    <definedName name="mo" localSheetId="15" hidden="1">{"'Sheet1'!$L$16"}</definedName>
    <definedName name="mo" localSheetId="1" hidden="1">{"'Sheet1'!$L$16"}</definedName>
    <definedName name="mo" localSheetId="2" hidden="1">{"'Sheet1'!$L$16"}</definedName>
    <definedName name="mo" localSheetId="16" hidden="1">{"'Sheet1'!$L$16"}</definedName>
    <definedName name="mo" localSheetId="4" hidden="1">{"'Sheet1'!$L$16"}</definedName>
    <definedName name="mo" localSheetId="23" hidden="1">{"'Sheet1'!$L$16"}</definedName>
    <definedName name="mo" localSheetId="14" hidden="1">{"'Sheet1'!$L$16"}</definedName>
    <definedName name="mo" localSheetId="9" hidden="1">{"'Sheet1'!$L$16"}</definedName>
    <definedName name="mo" localSheetId="8" hidden="1">{"'Sheet1'!$L$16"}</definedName>
    <definedName name="mo" localSheetId="3" hidden="1">{"'Sheet1'!$L$16"}</definedName>
    <definedName name="mo" localSheetId="11" hidden="1">{"'Sheet1'!$L$16"}</definedName>
    <definedName name="mo" localSheetId="6" hidden="1">{"'Sheet1'!$L$16"}</definedName>
    <definedName name="mo" localSheetId="7" hidden="1">{"'Sheet1'!$L$16"}</definedName>
    <definedName name="mo" localSheetId="5" hidden="1">{"'Sheet1'!$L$16"}</definedName>
    <definedName name="mo" localSheetId="17" hidden="1">{"'Sheet1'!$L$16"}</definedName>
    <definedName name="mo" localSheetId="10" hidden="1">{"'Sheet1'!$L$16"}</definedName>
    <definedName name="mo" localSheetId="13" hidden="1">{"'Sheet1'!$L$16"}</definedName>
    <definedName name="mo" localSheetId="12" hidden="1">{"'Sheet1'!$L$16"}</definedName>
    <definedName name="mo" hidden="1">{"'Sheet1'!$L$16"}</definedName>
    <definedName name="MOBFC">#REF!</definedName>
    <definedName name="MOBFO">#REF!</definedName>
    <definedName name="Mobilkran">#REF!</definedName>
    <definedName name="MOBLC">#REF!</definedName>
    <definedName name="module_ship_data">#REF!</definedName>
    <definedName name="moi" localSheetId="20" hidden="1">{"'Sheet1'!$L$16"}</definedName>
    <definedName name="moi" localSheetId="22" hidden="1">{"'Sheet1'!$L$16"}</definedName>
    <definedName name="moi" localSheetId="15" hidden="1">{"'Sheet1'!$L$16"}</definedName>
    <definedName name="moi" localSheetId="1" hidden="1">{"'Sheet1'!$L$16"}</definedName>
    <definedName name="moi" localSheetId="2" hidden="1">{"'Sheet1'!$L$16"}</definedName>
    <definedName name="moi" localSheetId="21" hidden="1">{"'Sheet1'!$L$16"}</definedName>
    <definedName name="moi" localSheetId="16" hidden="1">{"'Sheet1'!$L$16"}</definedName>
    <definedName name="moi" localSheetId="4" hidden="1">{"'Sheet1'!$L$16"}</definedName>
    <definedName name="moi" localSheetId="23" hidden="1">{"'Sheet1'!$L$16"}</definedName>
    <definedName name="moi" localSheetId="14" hidden="1">{"'Sheet1'!$L$16"}</definedName>
    <definedName name="moi" localSheetId="9" hidden="1">{"'Sheet1'!$L$16"}</definedName>
    <definedName name="moi" localSheetId="8" hidden="1">{"'Sheet1'!$L$16"}</definedName>
    <definedName name="moi" localSheetId="3" hidden="1">{"'Sheet1'!$L$16"}</definedName>
    <definedName name="moi" localSheetId="11" hidden="1">{"'Sheet1'!$L$16"}</definedName>
    <definedName name="moi" localSheetId="6" hidden="1">{"'Sheet1'!$L$16"}</definedName>
    <definedName name="moi" localSheetId="7" hidden="1">{"'Sheet1'!$L$16"}</definedName>
    <definedName name="moi" localSheetId="5" hidden="1">{"'Sheet1'!$L$16"}</definedName>
    <definedName name="moi" localSheetId="17" hidden="1">{"'Sheet1'!$L$16"}</definedName>
    <definedName name="moi" localSheetId="10" hidden="1">{"'Sheet1'!$L$16"}</definedName>
    <definedName name="moi" localSheetId="13" hidden="1">{"'Sheet1'!$L$16"}</definedName>
    <definedName name="moi" localSheetId="12" hidden="1">{"'Sheet1'!$L$16"}</definedName>
    <definedName name="moi" hidden="1">{"'Sheet1'!$L$16"}</definedName>
    <definedName name="MONITORPNT" localSheetId="1">[44]!MONITORPNT</definedName>
    <definedName name="MONITORPNT" localSheetId="2">[44]!MONITORPNT</definedName>
    <definedName name="MONITORPNT" localSheetId="4">[44]!MONITORPNT</definedName>
    <definedName name="MONITORPNT" localSheetId="23">[44]!MONITORPNT</definedName>
    <definedName name="MONITORPNT" localSheetId="14">[44]!MONITORPNT</definedName>
    <definedName name="MONITORPNT" localSheetId="9">[44]!MONITORPNT</definedName>
    <definedName name="MONITORPNT" localSheetId="8">[44]!MONITORPNT</definedName>
    <definedName name="MONITORPNT" localSheetId="3">[44]!MONITORPNT</definedName>
    <definedName name="MONITORPNT" localSheetId="11">[44]!MONITORPNT</definedName>
    <definedName name="MONITORPNT" localSheetId="6">[44]!MONITORPNT</definedName>
    <definedName name="MONITORPNT" localSheetId="7">[44]!MONITORPNT</definedName>
    <definedName name="MONITORPNT" localSheetId="5">[44]!MONITORPNT</definedName>
    <definedName name="MONITORPNT" localSheetId="10">[44]!MONITORPNT</definedName>
    <definedName name="MONITORPNT" localSheetId="13">[44]!MONITORPNT</definedName>
    <definedName name="MONITORPNT" localSheetId="12">[44]!MONITORPNT</definedName>
    <definedName name="MONITORPNT">[44]!MONITORPNT</definedName>
    <definedName name="MOV">[58]costing_MOV!$B$7:$O$35</definedName>
    <definedName name="MP" localSheetId="22" hidden="1">{#N/A,#N/A,FALSE,"CCTV"}</definedName>
    <definedName name="MP" hidden="1">{#N/A,#N/A,FALSE,"CCTV"}</definedName>
    <definedName name="MPFC">#REF!</definedName>
    <definedName name="MPFO">#REF!</definedName>
    <definedName name="MPLC">#REF!</definedName>
    <definedName name="MPrice" localSheetId="15">'[51]Labor Sum'!$C$31</definedName>
    <definedName name="MPrice" localSheetId="1">'[51]Labor Sum'!$C$31</definedName>
    <definedName name="MPrice" localSheetId="2">'[51]Labor Sum'!$C$31</definedName>
    <definedName name="MPrice" localSheetId="4">'[51]Labor Sum'!$C$31</definedName>
    <definedName name="MPrice" localSheetId="23">'[51]Labor Sum'!$C$31</definedName>
    <definedName name="MPrice" localSheetId="14">'[51]Labor Sum'!$C$31</definedName>
    <definedName name="MPrice" localSheetId="9">'[51]Labor Sum'!$C$31</definedName>
    <definedName name="MPrice" localSheetId="8">'[51]Labor Sum'!$C$31</definedName>
    <definedName name="MPrice" localSheetId="3">'[51]Labor Sum'!$C$31</definedName>
    <definedName name="MPrice" localSheetId="11">'[51]Labor Sum'!$C$31</definedName>
    <definedName name="MPrice" localSheetId="6">'[51]Labor Sum'!$C$31</definedName>
    <definedName name="MPrice" localSheetId="7">'[51]Labor Sum'!$C$31</definedName>
    <definedName name="MPrice" localSheetId="5">'[51]Labor Sum'!$C$31</definedName>
    <definedName name="MPrice" localSheetId="10">'[51]Labor Sum'!$C$31</definedName>
    <definedName name="MPrice" localSheetId="13">'[51]Labor Sum'!$C$31</definedName>
    <definedName name="MPrice" localSheetId="12">'[51]Labor Sum'!$C$31</definedName>
    <definedName name="MPrice">#REF!</definedName>
    <definedName name="MPS">#REF!</definedName>
    <definedName name="MpwrDistrRev" localSheetId="2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MpwrDistrRev"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mrate">#REF!</definedName>
    <definedName name="MS_FC_FOB_PlMat">#REF!</definedName>
    <definedName name="MS_FC_LocTransp">#REF!</definedName>
    <definedName name="MS_FC_OceanFr">#REF!</definedName>
    <definedName name="MS_LC_FOB_PlMat">#REF!</definedName>
    <definedName name="MS_LC_LocTransp">#REF!</definedName>
    <definedName name="MS_LC_OceanFr">#REF!</definedName>
    <definedName name="MTMAC12">#REF!</definedName>
    <definedName name="mtram">#REF!</definedName>
    <definedName name="Mu">[83]BEAM!$AF$11</definedName>
    <definedName name="N" localSheetId="15">[29]Breech_Duct!$B$83</definedName>
    <definedName name="N" localSheetId="1">#REF!</definedName>
    <definedName name="N" localSheetId="2">#REF!</definedName>
    <definedName name="N" localSheetId="4">#REF!</definedName>
    <definedName name="N" localSheetId="23">#REF!</definedName>
    <definedName name="N" localSheetId="14">#REF!</definedName>
    <definedName name="N" localSheetId="9">#REF!</definedName>
    <definedName name="N" localSheetId="8">#REF!</definedName>
    <definedName name="N" localSheetId="3">#REF!</definedName>
    <definedName name="N" localSheetId="11">#REF!</definedName>
    <definedName name="N" localSheetId="6">#REF!</definedName>
    <definedName name="N" localSheetId="7">#REF!</definedName>
    <definedName name="N" localSheetId="5">#REF!</definedName>
    <definedName name="N" localSheetId="10">#REF!</definedName>
    <definedName name="N" localSheetId="13">#REF!</definedName>
    <definedName name="N" localSheetId="12">#REF!</definedName>
    <definedName name="N">#REF!</definedName>
    <definedName name="n_bays">#REF!</definedName>
    <definedName name="n_evase_roof_sec">#REF!</definedName>
    <definedName name="n_mod_deep">#REF!</definedName>
    <definedName name="n_wide">#REF!</definedName>
    <definedName name="N_XUAT">[84]NHAP!$C$5:$I$704</definedName>
    <definedName name="n1pig">#REF!</definedName>
    <definedName name="n1pind">#REF!</definedName>
    <definedName name="n1ping">#REF!</definedName>
    <definedName name="n1pint">#REF!</definedName>
    <definedName name="nam" localSheetId="22" hidden="1">{"'Sheet1'!$L$16"}</definedName>
    <definedName name="nam" localSheetId="15" hidden="1">{"'Sheet1'!$L$16"}</definedName>
    <definedName name="nam" localSheetId="1" hidden="1">{"'Sheet1'!$L$16"}</definedName>
    <definedName name="nam" localSheetId="2" hidden="1">{"'Sheet1'!$L$16"}</definedName>
    <definedName name="nam" localSheetId="16" hidden="1">{"'Sheet1'!$L$16"}</definedName>
    <definedName name="nam" localSheetId="4" hidden="1">{"'Sheet1'!$L$16"}</definedName>
    <definedName name="nam" localSheetId="23" hidden="1">{"'Sheet1'!$L$16"}</definedName>
    <definedName name="nam" localSheetId="14" hidden="1">{"'Sheet1'!$L$16"}</definedName>
    <definedName name="nam" localSheetId="9" hidden="1">{"'Sheet1'!$L$16"}</definedName>
    <definedName name="nam" localSheetId="8" hidden="1">{"'Sheet1'!$L$16"}</definedName>
    <definedName name="nam" localSheetId="3" hidden="1">{"'Sheet1'!$L$16"}</definedName>
    <definedName name="nam" localSheetId="11" hidden="1">{"'Sheet1'!$L$16"}</definedName>
    <definedName name="nam" localSheetId="6" hidden="1">{"'Sheet1'!$L$16"}</definedName>
    <definedName name="nam" localSheetId="7" hidden="1">{"'Sheet1'!$L$16"}</definedName>
    <definedName name="nam" localSheetId="5" hidden="1">{"'Sheet1'!$L$16"}</definedName>
    <definedName name="nam" localSheetId="17" hidden="1">{"'Sheet1'!$L$16"}</definedName>
    <definedName name="nam" localSheetId="10" hidden="1">{"'Sheet1'!$L$16"}</definedName>
    <definedName name="nam" localSheetId="13" hidden="1">{"'Sheet1'!$L$16"}</definedName>
    <definedName name="nam" localSheetId="12" hidden="1">{"'Sheet1'!$L$16"}</definedName>
    <definedName name="nam" hidden="1">{"'Sheet1'!$L$16"}</definedName>
    <definedName name="NBCHAUD">#REF!</definedName>
    <definedName name="NBPAS">#REF!</definedName>
    <definedName name="NC" localSheetId="22" hidden="1">{"'Liquid'!$A$1:$U$57"}</definedName>
    <definedName name="nc" localSheetId="15">#REF!</definedName>
    <definedName name="nc" localSheetId="1">#REF!</definedName>
    <definedName name="nc" localSheetId="2">#REF!</definedName>
    <definedName name="nc" localSheetId="4">#REF!</definedName>
    <definedName name="nc" localSheetId="23">#REF!</definedName>
    <definedName name="nc" localSheetId="14">#REF!</definedName>
    <definedName name="nc" localSheetId="9">#REF!</definedName>
    <definedName name="nc" localSheetId="8">#REF!</definedName>
    <definedName name="nc" localSheetId="3">#REF!</definedName>
    <definedName name="nc" localSheetId="11">#REF!</definedName>
    <definedName name="nc" localSheetId="6">#REF!</definedName>
    <definedName name="nc" localSheetId="7">#REF!</definedName>
    <definedName name="nc" localSheetId="5">#REF!</definedName>
    <definedName name="nc" localSheetId="10">#REF!</definedName>
    <definedName name="nc" localSheetId="13">#REF!</definedName>
    <definedName name="nc" localSheetId="12">#REF!</definedName>
    <definedName name="NC" hidden="1">{"'Liquid'!$A$1:$U$57"}</definedName>
    <definedName name="nc1p">#REF!</definedName>
    <definedName name="nc3p">#REF!</definedName>
    <definedName name="NCBD100">#REF!</definedName>
    <definedName name="NCBD200">#REF!</definedName>
    <definedName name="NCBD250">#REF!</definedName>
    <definedName name="NCNV">#REF!</definedName>
    <definedName name="NCT">#REF!</definedName>
    <definedName name="nctram">#REF!</definedName>
    <definedName name="NCVC100">#REF!</definedName>
    <definedName name="NCVC200">#REF!</definedName>
    <definedName name="NCVC250">#REF!</definedName>
    <definedName name="NCVC3P">#REF!</definedName>
    <definedName name="Ne" localSheetId="22" hidden="1">{"'Sheet1'!$L$16"}</definedName>
    <definedName name="Ne" localSheetId="15" hidden="1">{"'Sheet1'!$L$16"}</definedName>
    <definedName name="Ne" localSheetId="1" hidden="1">{"'Sheet1'!$L$16"}</definedName>
    <definedName name="Ne" localSheetId="2" hidden="1">{"'Sheet1'!$L$16"}</definedName>
    <definedName name="Ne" localSheetId="16" hidden="1">{"'Sheet1'!$L$16"}</definedName>
    <definedName name="Ne" localSheetId="4" hidden="1">{"'Sheet1'!$L$16"}</definedName>
    <definedName name="Ne" localSheetId="23" hidden="1">{"'Sheet1'!$L$16"}</definedName>
    <definedName name="Ne" localSheetId="14" hidden="1">{"'Sheet1'!$L$16"}</definedName>
    <definedName name="Ne" localSheetId="9" hidden="1">{"'Sheet1'!$L$16"}</definedName>
    <definedName name="Ne" localSheetId="8" hidden="1">{"'Sheet1'!$L$16"}</definedName>
    <definedName name="Ne" localSheetId="3" hidden="1">{"'Sheet1'!$L$16"}</definedName>
    <definedName name="Ne" localSheetId="11" hidden="1">{"'Sheet1'!$L$16"}</definedName>
    <definedName name="Ne" localSheetId="6" hidden="1">{"'Sheet1'!$L$16"}</definedName>
    <definedName name="Ne" localSheetId="7" hidden="1">{"'Sheet1'!$L$16"}</definedName>
    <definedName name="Ne" localSheetId="5" hidden="1">{"'Sheet1'!$L$16"}</definedName>
    <definedName name="Ne" localSheetId="17" hidden="1">{"'Sheet1'!$L$16"}</definedName>
    <definedName name="Ne" localSheetId="10" hidden="1">{"'Sheet1'!$L$16"}</definedName>
    <definedName name="Ne" localSheetId="13" hidden="1">{"'Sheet1'!$L$16"}</definedName>
    <definedName name="Ne" localSheetId="12" hidden="1">{"'Sheet1'!$L$16"}</definedName>
    <definedName name="Ne" hidden="1">{"'Sheet1'!$L$16"}</definedName>
    <definedName name="needle">#REF!</definedName>
    <definedName name="nego_5">0.95</definedName>
    <definedName name="Nego율">0.98</definedName>
    <definedName name="NET">#REF!</definedName>
    <definedName name="NET_1">#REF!</definedName>
    <definedName name="NET_ANA">#REF!</definedName>
    <definedName name="NET_ANA_1">#REF!</definedName>
    <definedName name="NET_ANA_2">#REF!</definedName>
    <definedName name="Net_marg">#REF!</definedName>
    <definedName name="Net_Margin_EFC">#REF!</definedName>
    <definedName name="Net_Margin_ELC">#REF!</definedName>
    <definedName name="Net_Margin_Spp">#REF!</definedName>
    <definedName name="new" localSheetId="22" hidden="1">{#N/A,#N/A,FALSE,"Clients Office";#N/A,#N/A,FALSE,"Co Sum"}</definedName>
    <definedName name="new" localSheetId="15" hidden="1">{#N/A,#N/A,FALSE,"Clients Office";#N/A,#N/A,FALSE,"Co Sum"}</definedName>
    <definedName name="new" localSheetId="1" hidden="1">{#N/A,#N/A,FALSE,"Clients Office";#N/A,#N/A,FALSE,"Co Sum"}</definedName>
    <definedName name="new" localSheetId="2" hidden="1">{#N/A,#N/A,FALSE,"Clients Office";#N/A,#N/A,FALSE,"Co Sum"}</definedName>
    <definedName name="new" localSheetId="4" hidden="1">{#N/A,#N/A,FALSE,"Clients Office";#N/A,#N/A,FALSE,"Co Sum"}</definedName>
    <definedName name="new" localSheetId="23" hidden="1">{#N/A,#N/A,FALSE,"Clients Office";#N/A,#N/A,FALSE,"Co Sum"}</definedName>
    <definedName name="new" localSheetId="14" hidden="1">{#N/A,#N/A,FALSE,"Clients Office";#N/A,#N/A,FALSE,"Co Sum"}</definedName>
    <definedName name="new" localSheetId="9" hidden="1">{#N/A,#N/A,FALSE,"Clients Office";#N/A,#N/A,FALSE,"Co Sum"}</definedName>
    <definedName name="new" localSheetId="8" hidden="1">{#N/A,#N/A,FALSE,"Clients Office";#N/A,#N/A,FALSE,"Co Sum"}</definedName>
    <definedName name="new" localSheetId="3" hidden="1">{#N/A,#N/A,FALSE,"Clients Office";#N/A,#N/A,FALSE,"Co Sum"}</definedName>
    <definedName name="new" localSheetId="11" hidden="1">{#N/A,#N/A,FALSE,"Clients Office";#N/A,#N/A,FALSE,"Co Sum"}</definedName>
    <definedName name="new" localSheetId="6" hidden="1">{#N/A,#N/A,FALSE,"Clients Office";#N/A,#N/A,FALSE,"Co Sum"}</definedName>
    <definedName name="new" localSheetId="7" hidden="1">{#N/A,#N/A,FALSE,"Clients Office";#N/A,#N/A,FALSE,"Co Sum"}</definedName>
    <definedName name="new" localSheetId="5" hidden="1">{#N/A,#N/A,FALSE,"Clients Office";#N/A,#N/A,FALSE,"Co Sum"}</definedName>
    <definedName name="new" localSheetId="10" hidden="1">{#N/A,#N/A,FALSE,"Clients Office";#N/A,#N/A,FALSE,"Co Sum"}</definedName>
    <definedName name="new" localSheetId="13" hidden="1">{#N/A,#N/A,FALSE,"Clients Office";#N/A,#N/A,FALSE,"Co Sum"}</definedName>
    <definedName name="new" localSheetId="12" hidden="1">{#N/A,#N/A,FALSE,"Clients Office";#N/A,#N/A,FALSE,"Co Sum"}</definedName>
    <definedName name="new" hidden="1">{#N/A,#N/A,FALSE,"Clients Office";#N/A,#N/A,FALSE,"Co Sum"}</definedName>
    <definedName name="NEWNAME" localSheetId="22" hidden="1">{#N/A,#N/A,FALSE,"CCTV"}</definedName>
    <definedName name="NEWNAME" localSheetId="15" hidden="1">{#N/A,#N/A,FALSE,"CCTV"}</definedName>
    <definedName name="NEWNAME" localSheetId="1" hidden="1">{#N/A,#N/A,FALSE,"CCTV"}</definedName>
    <definedName name="NEWNAME" localSheetId="2" hidden="1">{#N/A,#N/A,FALSE,"CCTV"}</definedName>
    <definedName name="NEWNAME" localSheetId="4" hidden="1">{#N/A,#N/A,FALSE,"CCTV"}</definedName>
    <definedName name="NEWNAME" localSheetId="23" hidden="1">{#N/A,#N/A,FALSE,"CCTV"}</definedName>
    <definedName name="NEWNAME" localSheetId="14" hidden="1">{#N/A,#N/A,FALSE,"CCTV"}</definedName>
    <definedName name="NEWNAME" localSheetId="9" hidden="1">{#N/A,#N/A,FALSE,"CCTV"}</definedName>
    <definedName name="NEWNAME" localSheetId="8" hidden="1">{#N/A,#N/A,FALSE,"CCTV"}</definedName>
    <definedName name="NEWNAME" localSheetId="3" hidden="1">{#N/A,#N/A,FALSE,"CCTV"}</definedName>
    <definedName name="NEWNAME" localSheetId="11" hidden="1">{#N/A,#N/A,FALSE,"CCTV"}</definedName>
    <definedName name="NEWNAME" localSheetId="6" hidden="1">{#N/A,#N/A,FALSE,"CCTV"}</definedName>
    <definedName name="NEWNAME" localSheetId="7" hidden="1">{#N/A,#N/A,FALSE,"CCTV"}</definedName>
    <definedName name="NEWNAME" localSheetId="5" hidden="1">{#N/A,#N/A,FALSE,"CCTV"}</definedName>
    <definedName name="NEWNAME" localSheetId="10" hidden="1">{#N/A,#N/A,FALSE,"CCTV"}</definedName>
    <definedName name="NEWNAME" localSheetId="13" hidden="1">{#N/A,#N/A,FALSE,"CCTV"}</definedName>
    <definedName name="NEWNAME" localSheetId="12" hidden="1">{#N/A,#N/A,FALSE,"CCTV"}</definedName>
    <definedName name="NEWNAME" hidden="1">{#N/A,#N/A,FALSE,"CCTV"}</definedName>
    <definedName name="ngu" localSheetId="22" hidden="1">{"'Sheet1'!$L$16"}</definedName>
    <definedName name="ngu" localSheetId="15" hidden="1">{"'Sheet1'!$L$16"}</definedName>
    <definedName name="ngu" localSheetId="1" hidden="1">{"'Sheet1'!$L$16"}</definedName>
    <definedName name="ngu" localSheetId="2" hidden="1">{"'Sheet1'!$L$16"}</definedName>
    <definedName name="ngu" localSheetId="16" hidden="1">{"'Sheet1'!$L$16"}</definedName>
    <definedName name="ngu" localSheetId="4" hidden="1">{"'Sheet1'!$L$16"}</definedName>
    <definedName name="ngu" localSheetId="23" hidden="1">{"'Sheet1'!$L$16"}</definedName>
    <definedName name="ngu" localSheetId="14" hidden="1">{"'Sheet1'!$L$16"}</definedName>
    <definedName name="ngu" localSheetId="9" hidden="1">{"'Sheet1'!$L$16"}</definedName>
    <definedName name="ngu" localSheetId="8" hidden="1">{"'Sheet1'!$L$16"}</definedName>
    <definedName name="ngu" localSheetId="3" hidden="1">{"'Sheet1'!$L$16"}</definedName>
    <definedName name="ngu" localSheetId="11" hidden="1">{"'Sheet1'!$L$16"}</definedName>
    <definedName name="ngu" localSheetId="6" hidden="1">{"'Sheet1'!$L$16"}</definedName>
    <definedName name="ngu" localSheetId="7" hidden="1">{"'Sheet1'!$L$16"}</definedName>
    <definedName name="ngu" localSheetId="5" hidden="1">{"'Sheet1'!$L$16"}</definedName>
    <definedName name="ngu" localSheetId="17" hidden="1">{"'Sheet1'!$L$16"}</definedName>
    <definedName name="ngu" localSheetId="10" hidden="1">{"'Sheet1'!$L$16"}</definedName>
    <definedName name="ngu" localSheetId="13" hidden="1">{"'Sheet1'!$L$16"}</definedName>
    <definedName name="ngu" localSheetId="12" hidden="1">{"'Sheet1'!$L$16"}</definedName>
    <definedName name="ngu" hidden="1">{"'Sheet1'!$L$16"}</definedName>
    <definedName name="nhappppppppp" localSheetId="22" hidden="1">{"'Sheet1'!$L$16"}</definedName>
    <definedName name="nhappppppppp" localSheetId="15" hidden="1">{"'Sheet1'!$L$16"}</definedName>
    <definedName name="nhappppppppp" localSheetId="1" hidden="1">{"'Sheet1'!$L$16"}</definedName>
    <definedName name="nhappppppppp" localSheetId="2" hidden="1">{"'Sheet1'!$L$16"}</definedName>
    <definedName name="nhappppppppp" localSheetId="16" hidden="1">{"'Sheet1'!$L$16"}</definedName>
    <definedName name="nhappppppppp" localSheetId="4" hidden="1">{"'Sheet1'!$L$16"}</definedName>
    <definedName name="nhappppppppp" localSheetId="23" hidden="1">{"'Sheet1'!$L$16"}</definedName>
    <definedName name="nhappppppppp" localSheetId="14" hidden="1">{"'Sheet1'!$L$16"}</definedName>
    <definedName name="nhappppppppp" localSheetId="9" hidden="1">{"'Sheet1'!$L$16"}</definedName>
    <definedName name="nhappppppppp" localSheetId="8" hidden="1">{"'Sheet1'!$L$16"}</definedName>
    <definedName name="nhappppppppp" localSheetId="3" hidden="1">{"'Sheet1'!$L$16"}</definedName>
    <definedName name="nhappppppppp" localSheetId="11" hidden="1">{"'Sheet1'!$L$16"}</definedName>
    <definedName name="nhappppppppp" localSheetId="6" hidden="1">{"'Sheet1'!$L$16"}</definedName>
    <definedName name="nhappppppppp" localSheetId="7" hidden="1">{"'Sheet1'!$L$16"}</definedName>
    <definedName name="nhappppppppp" localSheetId="5" hidden="1">{"'Sheet1'!$L$16"}</definedName>
    <definedName name="nhappppppppp" localSheetId="17" hidden="1">{"'Sheet1'!$L$16"}</definedName>
    <definedName name="nhappppppppp" localSheetId="10" hidden="1">{"'Sheet1'!$L$16"}</definedName>
    <definedName name="nhappppppppp" localSheetId="13" hidden="1">{"'Sheet1'!$L$16"}</definedName>
    <definedName name="nhappppppppp" localSheetId="12" hidden="1">{"'Sheet1'!$L$16"}</definedName>
    <definedName name="nhappppppppp" hidden="1">{"'Sheet1'!$L$16"}</definedName>
    <definedName name="nhn">#REF!</definedName>
    <definedName name="nhole">#REF!</definedName>
    <definedName name="nholes1">#REF!</definedName>
    <definedName name="NHP">#REF!</definedName>
    <definedName name="nig">#REF!</definedName>
    <definedName name="nig1p">#REF!</definedName>
    <definedName name="nig3p">#REF!</definedName>
    <definedName name="nignc1p">#REF!</definedName>
    <definedName name="nigvl1p">#REF!</definedName>
    <definedName name="nin">#REF!</definedName>
    <definedName name="nin14nc3p">#REF!</definedName>
    <definedName name="nin14vl3p">#REF!</definedName>
    <definedName name="nin1903p">#REF!</definedName>
    <definedName name="nin190nc3p">#REF!</definedName>
    <definedName name="nin190vl3p">#REF!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1p">#REF!</definedName>
    <definedName name="nindnc3p">#REF!</definedName>
    <definedName name="nindvl1p">#REF!</definedName>
    <definedName name="nindvl3p">#REF!</definedName>
    <definedName name="ning1p">#REF!</definedName>
    <definedName name="ningnc1p">#REF!</definedName>
    <definedName name="ningvl1p">#REF!</definedName>
    <definedName name="ninnc3p">#REF!</definedName>
    <definedName name="nint1p">#REF!</definedName>
    <definedName name="nintnc1p">#REF!</definedName>
    <definedName name="nintvl1p">#REF!</definedName>
    <definedName name="ninvl3p">#REF!</definedName>
    <definedName name="nkknk" localSheetId="22" hidden="1">{#N/A,#N/A,FALSE,"CCTV"}</definedName>
    <definedName name="nkknk" localSheetId="15" hidden="1">{#N/A,#N/A,FALSE,"CCTV"}</definedName>
    <definedName name="nkknk" localSheetId="1" hidden="1">{#N/A,#N/A,FALSE,"CCTV"}</definedName>
    <definedName name="nkknk" localSheetId="2" hidden="1">{#N/A,#N/A,FALSE,"CCTV"}</definedName>
    <definedName name="nkknk" localSheetId="4" hidden="1">{#N/A,#N/A,FALSE,"CCTV"}</definedName>
    <definedName name="nkknk" localSheetId="23" hidden="1">{#N/A,#N/A,FALSE,"CCTV"}</definedName>
    <definedName name="nkknk" localSheetId="14" hidden="1">{#N/A,#N/A,FALSE,"CCTV"}</definedName>
    <definedName name="nkknk" localSheetId="9" hidden="1">{#N/A,#N/A,FALSE,"CCTV"}</definedName>
    <definedName name="nkknk" localSheetId="8" hidden="1">{#N/A,#N/A,FALSE,"CCTV"}</definedName>
    <definedName name="nkknk" localSheetId="3" hidden="1">{#N/A,#N/A,FALSE,"CCTV"}</definedName>
    <definedName name="nkknk" localSheetId="11" hidden="1">{#N/A,#N/A,FALSE,"CCTV"}</definedName>
    <definedName name="nkknk" localSheetId="6" hidden="1">{#N/A,#N/A,FALSE,"CCTV"}</definedName>
    <definedName name="nkknk" localSheetId="7" hidden="1">{#N/A,#N/A,FALSE,"CCTV"}</definedName>
    <definedName name="nkknk" localSheetId="5" hidden="1">{#N/A,#N/A,FALSE,"CCTV"}</definedName>
    <definedName name="nkknk" localSheetId="10" hidden="1">{#N/A,#N/A,FALSE,"CCTV"}</definedName>
    <definedName name="nkknk" localSheetId="13" hidden="1">{#N/A,#N/A,FALSE,"CCTV"}</definedName>
    <definedName name="nkknk" localSheetId="12" hidden="1">{#N/A,#N/A,FALSE,"CCTV"}</definedName>
    <definedName name="nkknk" hidden="1">{#N/A,#N/A,FALSE,"CCTV"}</definedName>
    <definedName name="nl">#REF!</definedName>
    <definedName name="nl1p">#REF!</definedName>
    <definedName name="nl3p">#REF!</definedName>
    <definedName name="nlnc3p">#REF!</definedName>
    <definedName name="nlnc3pha">#REF!</definedName>
    <definedName name="NLTK1p">#REF!</definedName>
    <definedName name="nlvl3p">#REF!</definedName>
    <definedName name="nn">#REF!</definedName>
    <definedName name="nn1p">#REF!</definedName>
    <definedName name="nn3p">#REF!</definedName>
    <definedName name="nnn" localSheetId="22" hidden="1">{"'Sheet1'!$L$16"}</definedName>
    <definedName name="nnn" localSheetId="15" hidden="1">{"'Sheet1'!$L$16"}</definedName>
    <definedName name="nnn" localSheetId="1" hidden="1">{"'Sheet1'!$L$16"}</definedName>
    <definedName name="nnn" localSheetId="2" hidden="1">{"'Sheet1'!$L$16"}</definedName>
    <definedName name="nnn" localSheetId="16" hidden="1">{"'Sheet1'!$L$16"}</definedName>
    <definedName name="nnn" localSheetId="4" hidden="1">{"'Sheet1'!$L$16"}</definedName>
    <definedName name="nnn" localSheetId="23" hidden="1">{"'Sheet1'!$L$16"}</definedName>
    <definedName name="nnn" localSheetId="14" hidden="1">{"'Sheet1'!$L$16"}</definedName>
    <definedName name="nnn" localSheetId="9" hidden="1">{"'Sheet1'!$L$16"}</definedName>
    <definedName name="nnn" localSheetId="8" hidden="1">{"'Sheet1'!$L$16"}</definedName>
    <definedName name="nnn" localSheetId="3" hidden="1">{"'Sheet1'!$L$16"}</definedName>
    <definedName name="nnn" localSheetId="11" hidden="1">{"'Sheet1'!$L$16"}</definedName>
    <definedName name="nnn" localSheetId="6" hidden="1">{"'Sheet1'!$L$16"}</definedName>
    <definedName name="nnn" localSheetId="7" hidden="1">{"'Sheet1'!$L$16"}</definedName>
    <definedName name="nnn" localSheetId="5" hidden="1">{"'Sheet1'!$L$16"}</definedName>
    <definedName name="nnn" localSheetId="17" hidden="1">{"'Sheet1'!$L$16"}</definedName>
    <definedName name="nnn" localSheetId="10" hidden="1">{"'Sheet1'!$L$16"}</definedName>
    <definedName name="nnn" localSheetId="13" hidden="1">{"'Sheet1'!$L$16"}</definedName>
    <definedName name="nnn" localSheetId="12" hidden="1">{"'Sheet1'!$L$16"}</definedName>
    <definedName name="nnn" hidden="1">{"'Sheet1'!$L$16"}</definedName>
    <definedName name="nnnc3p">#REF!</definedName>
    <definedName name="nnvl3p">#REF!</definedName>
    <definedName name="NoHole">#REF!</definedName>
    <definedName name="nomj2">#REF!</definedName>
    <definedName name="nomp1">#REF!</definedName>
    <definedName name="nomp2">#REF!</definedName>
    <definedName name="NoOfCC">#REF!</definedName>
    <definedName name="NOTE" localSheetId="22" hidden="1">{#N/A,#N/A,TRUE,"총괄"}</definedName>
    <definedName name="NOTE" hidden="1">{#N/A,#N/A,TRUE,"총괄"}</definedName>
    <definedName name="NTC">#REF!</definedName>
    <definedName name="ntcc">#REF!</definedName>
    <definedName name="ntt">#REF!</definedName>
    <definedName name="Num_Units">#REF!</definedName>
    <definedName name="NumberUnits" localSheetId="15">'[41]Input (1)'!$B$14</definedName>
    <definedName name="NumberUnits" localSheetId="1">'[41]Input (1)'!$B$14</definedName>
    <definedName name="NumberUnits" localSheetId="2">'[41]Input (1)'!$B$14</definedName>
    <definedName name="NumberUnits" localSheetId="4">'[41]Input (1)'!$B$14</definedName>
    <definedName name="NumberUnits" localSheetId="23">'[41]Input (1)'!$B$14</definedName>
    <definedName name="NumberUnits" localSheetId="14">'[41]Input (1)'!$B$14</definedName>
    <definedName name="NumberUnits" localSheetId="9">'[41]Input (1)'!$B$14</definedName>
    <definedName name="NumberUnits" localSheetId="8">'[41]Input (1)'!$B$14</definedName>
    <definedName name="NumberUnits" localSheetId="3">'[41]Input (1)'!$B$14</definedName>
    <definedName name="NumberUnits" localSheetId="11">'[41]Input (1)'!$B$14</definedName>
    <definedName name="NumberUnits" localSheetId="6">'[41]Input (1)'!$B$14</definedName>
    <definedName name="NumberUnits" localSheetId="7">'[41]Input (1)'!$B$14</definedName>
    <definedName name="NumberUnits" localSheetId="5">'[41]Input (1)'!$B$14</definedName>
    <definedName name="NumberUnits" localSheetId="10">'[41]Input (1)'!$B$14</definedName>
    <definedName name="NumberUnits" localSheetId="13">'[41]Input (1)'!$B$14</definedName>
    <definedName name="NumberUnits" localSheetId="12">'[41]Input (1)'!$B$14</definedName>
    <definedName name="NumberUnits">#REF!</definedName>
    <definedName name="NUOCHKHOAN" localSheetId="22" hidden="1">{"'Sheet1'!$L$16"}</definedName>
    <definedName name="NUOCHKHOAN" localSheetId="15" hidden="1">{"'Sheet1'!$L$16"}</definedName>
    <definedName name="NUOCHKHOAN" localSheetId="1" hidden="1">{"'Sheet1'!$L$16"}</definedName>
    <definedName name="NUOCHKHOAN" localSheetId="2" hidden="1">{"'Sheet1'!$L$16"}</definedName>
    <definedName name="NUOCHKHOAN" localSheetId="16" hidden="1">{"'Sheet1'!$L$16"}</definedName>
    <definedName name="NUOCHKHOAN" localSheetId="4" hidden="1">{"'Sheet1'!$L$16"}</definedName>
    <definedName name="NUOCHKHOAN" localSheetId="23" hidden="1">{"'Sheet1'!$L$16"}</definedName>
    <definedName name="NUOCHKHOAN" localSheetId="14" hidden="1">{"'Sheet1'!$L$16"}</definedName>
    <definedName name="NUOCHKHOAN" localSheetId="9" hidden="1">{"'Sheet1'!$L$16"}</definedName>
    <definedName name="NUOCHKHOAN" localSheetId="8" hidden="1">{"'Sheet1'!$L$16"}</definedName>
    <definedName name="NUOCHKHOAN" localSheetId="3" hidden="1">{"'Sheet1'!$L$16"}</definedName>
    <definedName name="NUOCHKHOAN" localSheetId="11" hidden="1">{"'Sheet1'!$L$16"}</definedName>
    <definedName name="NUOCHKHOAN" localSheetId="6" hidden="1">{"'Sheet1'!$L$16"}</definedName>
    <definedName name="NUOCHKHOAN" localSheetId="7" hidden="1">{"'Sheet1'!$L$16"}</definedName>
    <definedName name="NUOCHKHOAN" localSheetId="5" hidden="1">{"'Sheet1'!$L$16"}</definedName>
    <definedName name="NUOCHKHOAN" localSheetId="17" hidden="1">{"'Sheet1'!$L$16"}</definedName>
    <definedName name="NUOCHKHOAN" localSheetId="10" hidden="1">{"'Sheet1'!$L$16"}</definedName>
    <definedName name="NUOCHKHOAN" localSheetId="13" hidden="1">{"'Sheet1'!$L$16"}</definedName>
    <definedName name="NUOCHKHOAN" localSheetId="12" hidden="1">{"'Sheet1'!$L$16"}</definedName>
    <definedName name="NUOCHKHOAN" hidden="1">{"'Sheet1'!$L$16"}</definedName>
    <definedName name="NUOCHKHOANMOI" localSheetId="22" hidden="1">{"'Sheet1'!$L$16"}</definedName>
    <definedName name="NUOCHKHOANMOI" localSheetId="15" hidden="1">{"'Sheet1'!$L$16"}</definedName>
    <definedName name="NUOCHKHOANMOI" localSheetId="1" hidden="1">{"'Sheet1'!$L$16"}</definedName>
    <definedName name="NUOCHKHOANMOI" localSheetId="2" hidden="1">{"'Sheet1'!$L$16"}</definedName>
    <definedName name="NUOCHKHOANMOI" localSheetId="16" hidden="1">{"'Sheet1'!$L$16"}</definedName>
    <definedName name="NUOCHKHOANMOI" localSheetId="4" hidden="1">{"'Sheet1'!$L$16"}</definedName>
    <definedName name="NUOCHKHOANMOI" localSheetId="23" hidden="1">{"'Sheet1'!$L$16"}</definedName>
    <definedName name="NUOCHKHOANMOI" localSheetId="14" hidden="1">{"'Sheet1'!$L$16"}</definedName>
    <definedName name="NUOCHKHOANMOI" localSheetId="9" hidden="1">{"'Sheet1'!$L$16"}</definedName>
    <definedName name="NUOCHKHOANMOI" localSheetId="8" hidden="1">{"'Sheet1'!$L$16"}</definedName>
    <definedName name="NUOCHKHOANMOI" localSheetId="3" hidden="1">{"'Sheet1'!$L$16"}</definedName>
    <definedName name="NUOCHKHOANMOI" localSheetId="11" hidden="1">{"'Sheet1'!$L$16"}</definedName>
    <definedName name="NUOCHKHOANMOI" localSheetId="6" hidden="1">{"'Sheet1'!$L$16"}</definedName>
    <definedName name="NUOCHKHOANMOI" localSheetId="7" hidden="1">{"'Sheet1'!$L$16"}</definedName>
    <definedName name="NUOCHKHOANMOI" localSheetId="5" hidden="1">{"'Sheet1'!$L$16"}</definedName>
    <definedName name="NUOCHKHOANMOI" localSheetId="17" hidden="1">{"'Sheet1'!$L$16"}</definedName>
    <definedName name="NUOCHKHOANMOI" localSheetId="10" hidden="1">{"'Sheet1'!$L$16"}</definedName>
    <definedName name="NUOCHKHOANMOI" localSheetId="13" hidden="1">{"'Sheet1'!$L$16"}</definedName>
    <definedName name="NUOCHKHOANMOI" localSheetId="12" hidden="1">{"'Sheet1'!$L$16"}</definedName>
    <definedName name="NUOCHKHOANMOI" hidden="1">{"'Sheet1'!$L$16"}</definedName>
    <definedName name="NVH">#REF!</definedName>
    <definedName name="o" localSheetId="22" hidden="1">{"'Liquid'!$A$1:$U$57"}</definedName>
    <definedName name="O"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o" localSheetId="1" hidden="1">{#N/A,#N/A,FALSE,"１）背景";#N/A,#N/A,FALSE,"２）前提事項";#N/A,#N/A,FALSE,"３）優先順位";#N/A,#N/A,FALSE,"４）改善サマリー";#N/A,#N/A,FALSE,"５）懸念-1";#N/A,#N/A,FALSE,"５）懸念-2";#N/A,#N/A,FALSE,"５）懸念-3";#N/A,#N/A,FALSE,"５）懸念-4";#N/A,#N/A,FALSE,"６）組織図";#N/A,#N/A,FALSE,"６）スケジュール"}</definedName>
    <definedName name="o" localSheetId="2" hidden="1">{#N/A,#N/A,FALSE,"１）背景";#N/A,#N/A,FALSE,"２）前提事項";#N/A,#N/A,FALSE,"３）優先順位";#N/A,#N/A,FALSE,"４）改善サマリー";#N/A,#N/A,FALSE,"５）懸念-1";#N/A,#N/A,FALSE,"５）懸念-2";#N/A,#N/A,FALSE,"５）懸念-3";#N/A,#N/A,FALSE,"５）懸念-4";#N/A,#N/A,FALSE,"６）組織図";#N/A,#N/A,FALSE,"６）スケジュール"}</definedName>
    <definedName name="o" localSheetId="4" hidden="1">{#N/A,#N/A,FALSE,"１）背景";#N/A,#N/A,FALSE,"２）前提事項";#N/A,#N/A,FALSE,"３）優先順位";#N/A,#N/A,FALSE,"４）改善サマリー";#N/A,#N/A,FALSE,"５）懸念-1";#N/A,#N/A,FALSE,"５）懸念-2";#N/A,#N/A,FALSE,"５）懸念-3";#N/A,#N/A,FALSE,"５）懸念-4";#N/A,#N/A,FALSE,"６）組織図";#N/A,#N/A,FALSE,"６）スケジュール"}</definedName>
    <definedName name="o" localSheetId="23" hidden="1">{#N/A,#N/A,FALSE,"１）背景";#N/A,#N/A,FALSE,"２）前提事項";#N/A,#N/A,FALSE,"３）優先順位";#N/A,#N/A,FALSE,"４）改善サマリー";#N/A,#N/A,FALSE,"５）懸念-1";#N/A,#N/A,FALSE,"５）懸念-2";#N/A,#N/A,FALSE,"５）懸念-3";#N/A,#N/A,FALSE,"５）懸念-4";#N/A,#N/A,FALSE,"６）組織図";#N/A,#N/A,FALSE,"６）スケジュール"}</definedName>
    <definedName name="o" localSheetId="14" hidden="1">{#N/A,#N/A,FALSE,"１）背景";#N/A,#N/A,FALSE,"２）前提事項";#N/A,#N/A,FALSE,"３）優先順位";#N/A,#N/A,FALSE,"４）改善サマリー";#N/A,#N/A,FALSE,"５）懸念-1";#N/A,#N/A,FALSE,"５）懸念-2";#N/A,#N/A,FALSE,"５）懸念-3";#N/A,#N/A,FALSE,"５）懸念-4";#N/A,#N/A,FALSE,"６）組織図";#N/A,#N/A,FALSE,"６）スケジュール"}</definedName>
    <definedName name="o" localSheetId="9" hidden="1">{#N/A,#N/A,FALSE,"１）背景";#N/A,#N/A,FALSE,"２）前提事項";#N/A,#N/A,FALSE,"３）優先順位";#N/A,#N/A,FALSE,"４）改善サマリー";#N/A,#N/A,FALSE,"５）懸念-1";#N/A,#N/A,FALSE,"５）懸念-2";#N/A,#N/A,FALSE,"５）懸念-3";#N/A,#N/A,FALSE,"５）懸念-4";#N/A,#N/A,FALSE,"６）組織図";#N/A,#N/A,FALSE,"６）スケジュール"}</definedName>
    <definedName name="o" localSheetId="8" hidden="1">{#N/A,#N/A,FALSE,"１）背景";#N/A,#N/A,FALSE,"２）前提事項";#N/A,#N/A,FALSE,"３）優先順位";#N/A,#N/A,FALSE,"４）改善サマリー";#N/A,#N/A,FALSE,"５）懸念-1";#N/A,#N/A,FALSE,"５）懸念-2";#N/A,#N/A,FALSE,"５）懸念-3";#N/A,#N/A,FALSE,"５）懸念-4";#N/A,#N/A,FALSE,"６）組織図";#N/A,#N/A,FALSE,"６）スケジュール"}</definedName>
    <definedName name="o" localSheetId="3" hidden="1">{#N/A,#N/A,FALSE,"１）背景";#N/A,#N/A,FALSE,"２）前提事項";#N/A,#N/A,FALSE,"３）優先順位";#N/A,#N/A,FALSE,"４）改善サマリー";#N/A,#N/A,FALSE,"５）懸念-1";#N/A,#N/A,FALSE,"５）懸念-2";#N/A,#N/A,FALSE,"５）懸念-3";#N/A,#N/A,FALSE,"５）懸念-4";#N/A,#N/A,FALSE,"６）組織図";#N/A,#N/A,FALSE,"６）スケジュール"}</definedName>
    <definedName name="o" localSheetId="11" hidden="1">{#N/A,#N/A,FALSE,"１）背景";#N/A,#N/A,FALSE,"２）前提事項";#N/A,#N/A,FALSE,"３）優先順位";#N/A,#N/A,FALSE,"４）改善サマリー";#N/A,#N/A,FALSE,"５）懸念-1";#N/A,#N/A,FALSE,"５）懸念-2";#N/A,#N/A,FALSE,"５）懸念-3";#N/A,#N/A,FALSE,"５）懸念-4";#N/A,#N/A,FALSE,"６）組織図";#N/A,#N/A,FALSE,"６）スケジュール"}</definedName>
    <definedName name="o" localSheetId="6" hidden="1">{#N/A,#N/A,FALSE,"１）背景";#N/A,#N/A,FALSE,"２）前提事項";#N/A,#N/A,FALSE,"３）優先順位";#N/A,#N/A,FALSE,"４）改善サマリー";#N/A,#N/A,FALSE,"５）懸念-1";#N/A,#N/A,FALSE,"５）懸念-2";#N/A,#N/A,FALSE,"５）懸念-3";#N/A,#N/A,FALSE,"５）懸念-4";#N/A,#N/A,FALSE,"６）組織図";#N/A,#N/A,FALSE,"６）スケジュール"}</definedName>
    <definedName name="o" localSheetId="7" hidden="1">{#N/A,#N/A,FALSE,"１）背景";#N/A,#N/A,FALSE,"２）前提事項";#N/A,#N/A,FALSE,"３）優先順位";#N/A,#N/A,FALSE,"４）改善サマリー";#N/A,#N/A,FALSE,"５）懸念-1";#N/A,#N/A,FALSE,"５）懸念-2";#N/A,#N/A,FALSE,"５）懸念-3";#N/A,#N/A,FALSE,"５）懸念-4";#N/A,#N/A,FALSE,"６）組織図";#N/A,#N/A,FALSE,"６）スケジュール"}</definedName>
    <definedName name="o" localSheetId="5" hidden="1">{#N/A,#N/A,FALSE,"１）背景";#N/A,#N/A,FALSE,"２）前提事項";#N/A,#N/A,FALSE,"３）優先順位";#N/A,#N/A,FALSE,"４）改善サマリー";#N/A,#N/A,FALSE,"５）懸念-1";#N/A,#N/A,FALSE,"５）懸念-2";#N/A,#N/A,FALSE,"５）懸念-3";#N/A,#N/A,FALSE,"５）懸念-4";#N/A,#N/A,FALSE,"６）組織図";#N/A,#N/A,FALSE,"６）スケジュール"}</definedName>
    <definedName name="o" localSheetId="10" hidden="1">{#N/A,#N/A,FALSE,"１）背景";#N/A,#N/A,FALSE,"２）前提事項";#N/A,#N/A,FALSE,"３）優先順位";#N/A,#N/A,FALSE,"４）改善サマリー";#N/A,#N/A,FALSE,"５）懸念-1";#N/A,#N/A,FALSE,"５）懸念-2";#N/A,#N/A,FALSE,"５）懸念-3";#N/A,#N/A,FALSE,"５）懸念-4";#N/A,#N/A,FALSE,"６）組織図";#N/A,#N/A,FALSE,"６）スケジュール"}</definedName>
    <definedName name="o" localSheetId="13" hidden="1">{#N/A,#N/A,FALSE,"１）背景";#N/A,#N/A,FALSE,"２）前提事項";#N/A,#N/A,FALSE,"３）優先順位";#N/A,#N/A,FALSE,"４）改善サマリー";#N/A,#N/A,FALSE,"５）懸念-1";#N/A,#N/A,FALSE,"５）懸念-2";#N/A,#N/A,FALSE,"５）懸念-3";#N/A,#N/A,FALSE,"５）懸念-4";#N/A,#N/A,FALSE,"６）組織図";#N/A,#N/A,FALSE,"６）スケジュール"}</definedName>
    <definedName name="o" localSheetId="12" hidden="1">{#N/A,#N/A,FALSE,"１）背景";#N/A,#N/A,FALSE,"２）前提事項";#N/A,#N/A,FALSE,"３）優先順位";#N/A,#N/A,FALSE,"４）改善サマリー";#N/A,#N/A,FALSE,"５）懸念-1";#N/A,#N/A,FALSE,"５）懸念-2";#N/A,#N/A,FALSE,"５）懸念-3";#N/A,#N/A,FALSE,"５）懸念-4";#N/A,#N/A,FALSE,"６）組織図";#N/A,#N/A,FALSE,"６）スケジュール"}</definedName>
    <definedName name="o" hidden="1">{"'Liquid'!$A$1:$U$57"}</definedName>
    <definedName name="O.C.31.12.14_Desglosado" localSheetId="15">'[71]ESTADIST(PTS.)'!$B$4:$B$13</definedName>
    <definedName name="O.C.31.12.14_Desglosado" localSheetId="1">'[71]ESTADIST(PTS.)'!$B$4:$B$13</definedName>
    <definedName name="O.C.31.12.14_Desglosado" localSheetId="2">'[71]ESTADIST(PTS.)'!$B$4:$B$13</definedName>
    <definedName name="O.C.31.12.14_Desglosado" localSheetId="4">'[71]ESTADIST(PTS.)'!$B$4:$B$13</definedName>
    <definedName name="O.C.31.12.14_Desglosado" localSheetId="23">'[71]ESTADIST(PTS.)'!$B$4:$B$13</definedName>
    <definedName name="O.C.31.12.14_Desglosado" localSheetId="14">'[71]ESTADIST(PTS.)'!$B$4:$B$13</definedName>
    <definedName name="O.C.31.12.14_Desglosado" localSheetId="9">'[71]ESTADIST(PTS.)'!$B$4:$B$13</definedName>
    <definedName name="O.C.31.12.14_Desglosado" localSheetId="8">'[71]ESTADIST(PTS.)'!$B$4:$B$13</definedName>
    <definedName name="O.C.31.12.14_Desglosado" localSheetId="3">'[71]ESTADIST(PTS.)'!$B$4:$B$13</definedName>
    <definedName name="O.C.31.12.14_Desglosado" localSheetId="11">'[71]ESTADIST(PTS.)'!$B$4:$B$13</definedName>
    <definedName name="O.C.31.12.14_Desglosado" localSheetId="6">'[71]ESTADIST(PTS.)'!$B$4:$B$13</definedName>
    <definedName name="O.C.31.12.14_Desglosado" localSheetId="7">'[71]ESTADIST(PTS.)'!$B$4:$B$13</definedName>
    <definedName name="O.C.31.12.14_Desglosado" localSheetId="5">'[71]ESTADIST(PTS.)'!$B$4:$B$13</definedName>
    <definedName name="O.C.31.12.14_Desglosado" localSheetId="10">'[71]ESTADIST(PTS.)'!$B$4:$B$13</definedName>
    <definedName name="O.C.31.12.14_Desglosado" localSheetId="13">'[71]ESTADIST(PTS.)'!$B$4:$B$13</definedName>
    <definedName name="O.C.31.12.14_Desglosado" localSheetId="12">'[71]ESTADIST(PTS.)'!$B$4:$B$13</definedName>
    <definedName name="O.C.31.12.14_Desglosado">#REF!</definedName>
    <definedName name="O_SCOPE_DATA">#REF!</definedName>
    <definedName name="ocf" hidden="1">#REF!</definedName>
    <definedName name="OD" localSheetId="15">[52]PipeSummary!$AJ$10:$AJ$28</definedName>
    <definedName name="OD" localSheetId="1">[52]PipeSummary!$AJ$10:$AJ$28</definedName>
    <definedName name="OD" localSheetId="2">[52]PipeSummary!$AJ$10:$AJ$28</definedName>
    <definedName name="OD" localSheetId="4">[52]PipeSummary!$AJ$10:$AJ$28</definedName>
    <definedName name="OD" localSheetId="23">[52]PipeSummary!$AJ$10:$AJ$28</definedName>
    <definedName name="OD" localSheetId="14">[52]PipeSummary!$AJ$10:$AJ$28</definedName>
    <definedName name="OD" localSheetId="9">[52]PipeSummary!$AJ$10:$AJ$28</definedName>
    <definedName name="OD" localSheetId="8">[52]PipeSummary!$AJ$10:$AJ$28</definedName>
    <definedName name="OD" localSheetId="3">[52]PipeSummary!$AJ$10:$AJ$28</definedName>
    <definedName name="OD" localSheetId="11">[52]PipeSummary!$AJ$10:$AJ$28</definedName>
    <definedName name="OD" localSheetId="6">[52]PipeSummary!$AJ$10:$AJ$28</definedName>
    <definedName name="OD" localSheetId="7">[52]PipeSummary!$AJ$10:$AJ$28</definedName>
    <definedName name="OD" localSheetId="5">[52]PipeSummary!$AJ$10:$AJ$28</definedName>
    <definedName name="OD" localSheetId="10">[52]PipeSummary!$AJ$10:$AJ$28</definedName>
    <definedName name="OD" localSheetId="13">[52]PipeSummary!$AJ$10:$AJ$28</definedName>
    <definedName name="OD" localSheetId="12">[52]PipeSummary!$AJ$10:$AJ$28</definedName>
    <definedName name="OD">#REF!</definedName>
    <definedName name="ODC">#REF!</definedName>
    <definedName name="ODH" localSheetId="15" hidden="1">#N/A</definedName>
    <definedName name="ODH" localSheetId="1" hidden="1">#N/A</definedName>
    <definedName name="ODH" localSheetId="2" hidden="1">#N/A</definedName>
    <definedName name="ODH" localSheetId="4" hidden="1">#N/A</definedName>
    <definedName name="ODH" localSheetId="23" hidden="1">#N/A</definedName>
    <definedName name="ODH" localSheetId="14" hidden="1">#N/A</definedName>
    <definedName name="ODH" localSheetId="9" hidden="1">#N/A</definedName>
    <definedName name="ODH" localSheetId="8" hidden="1">#N/A</definedName>
    <definedName name="ODH" localSheetId="3" hidden="1">#N/A</definedName>
    <definedName name="ODH" localSheetId="11" hidden="1">#N/A</definedName>
    <definedName name="ODH" localSheetId="6" hidden="1">#N/A</definedName>
    <definedName name="ODH" localSheetId="7" hidden="1">#N/A</definedName>
    <definedName name="ODH" localSheetId="5" hidden="1">#N/A</definedName>
    <definedName name="ODH" localSheetId="10" hidden="1">#N/A</definedName>
    <definedName name="ODH" localSheetId="13" hidden="1">#N/A</definedName>
    <definedName name="ODH" localSheetId="12" hidden="1">#N/A</definedName>
    <definedName name="ODH" hidden="1">#REF!</definedName>
    <definedName name="oililui" localSheetId="22" hidden="1">{#N/A,#N/A,FALSE,"CCTV"}</definedName>
    <definedName name="oililui" localSheetId="15" hidden="1">{#N/A,#N/A,FALSE,"CCTV"}</definedName>
    <definedName name="oililui" localSheetId="1" hidden="1">{#N/A,#N/A,FALSE,"CCTV"}</definedName>
    <definedName name="oililui" localSheetId="2" hidden="1">{#N/A,#N/A,FALSE,"CCTV"}</definedName>
    <definedName name="oililui" localSheetId="4" hidden="1">{#N/A,#N/A,FALSE,"CCTV"}</definedName>
    <definedName name="oililui" localSheetId="23" hidden="1">{#N/A,#N/A,FALSE,"CCTV"}</definedName>
    <definedName name="oililui" localSheetId="14" hidden="1">{#N/A,#N/A,FALSE,"CCTV"}</definedName>
    <definedName name="oililui" localSheetId="9" hidden="1">{#N/A,#N/A,FALSE,"CCTV"}</definedName>
    <definedName name="oililui" localSheetId="8" hidden="1">{#N/A,#N/A,FALSE,"CCTV"}</definedName>
    <definedName name="oililui" localSheetId="3" hidden="1">{#N/A,#N/A,FALSE,"CCTV"}</definedName>
    <definedName name="oililui" localSheetId="11" hidden="1">{#N/A,#N/A,FALSE,"CCTV"}</definedName>
    <definedName name="oililui" localSheetId="6" hidden="1">{#N/A,#N/A,FALSE,"CCTV"}</definedName>
    <definedName name="oililui" localSheetId="7" hidden="1">{#N/A,#N/A,FALSE,"CCTV"}</definedName>
    <definedName name="oililui" localSheetId="5" hidden="1">{#N/A,#N/A,FALSE,"CCTV"}</definedName>
    <definedName name="oililui" localSheetId="10" hidden="1">{#N/A,#N/A,FALSE,"CCTV"}</definedName>
    <definedName name="oililui" localSheetId="13" hidden="1">{#N/A,#N/A,FALSE,"CCTV"}</definedName>
    <definedName name="oililui" localSheetId="12" hidden="1">{#N/A,#N/A,FALSE,"CCTV"}</definedName>
    <definedName name="oililui" hidden="1">{#N/A,#N/A,FALSE,"CCTV"}</definedName>
    <definedName name="OK" hidden="1">#REF!</definedName>
    <definedName name="olf" localSheetId="22" hidden="1">{#N/A,#N/A,FALSE,"HO Rates";#N/A,#N/A,FALSE,"HO Sum"}</definedName>
    <definedName name="olf" localSheetId="15" hidden="1">{#N/A,#N/A,FALSE,"HO Rates";#N/A,#N/A,FALSE,"HO Sum"}</definedName>
    <definedName name="olf" localSheetId="1" hidden="1">{#N/A,#N/A,FALSE,"HO Rates";#N/A,#N/A,FALSE,"HO Sum"}</definedName>
    <definedName name="olf" localSheetId="2" hidden="1">{#N/A,#N/A,FALSE,"HO Rates";#N/A,#N/A,FALSE,"HO Sum"}</definedName>
    <definedName name="olf" localSheetId="4" hidden="1">{#N/A,#N/A,FALSE,"HO Rates";#N/A,#N/A,FALSE,"HO Sum"}</definedName>
    <definedName name="olf" localSheetId="23" hidden="1">{#N/A,#N/A,FALSE,"HO Rates";#N/A,#N/A,FALSE,"HO Sum"}</definedName>
    <definedName name="olf" localSheetId="14" hidden="1">{#N/A,#N/A,FALSE,"HO Rates";#N/A,#N/A,FALSE,"HO Sum"}</definedName>
    <definedName name="olf" localSheetId="9" hidden="1">{#N/A,#N/A,FALSE,"HO Rates";#N/A,#N/A,FALSE,"HO Sum"}</definedName>
    <definedName name="olf" localSheetId="8" hidden="1">{#N/A,#N/A,FALSE,"HO Rates";#N/A,#N/A,FALSE,"HO Sum"}</definedName>
    <definedName name="olf" localSheetId="3" hidden="1">{#N/A,#N/A,FALSE,"HO Rates";#N/A,#N/A,FALSE,"HO Sum"}</definedName>
    <definedName name="olf" localSheetId="11" hidden="1">{#N/A,#N/A,FALSE,"HO Rates";#N/A,#N/A,FALSE,"HO Sum"}</definedName>
    <definedName name="olf" localSheetId="6" hidden="1">{#N/A,#N/A,FALSE,"HO Rates";#N/A,#N/A,FALSE,"HO Sum"}</definedName>
    <definedName name="olf" localSheetId="7" hidden="1">{#N/A,#N/A,FALSE,"HO Rates";#N/A,#N/A,FALSE,"HO Sum"}</definedName>
    <definedName name="olf" localSheetId="5" hidden="1">{#N/A,#N/A,FALSE,"HO Rates";#N/A,#N/A,FALSE,"HO Sum"}</definedName>
    <definedName name="olf" localSheetId="10" hidden="1">{#N/A,#N/A,FALSE,"HO Rates";#N/A,#N/A,FALSE,"HO Sum"}</definedName>
    <definedName name="olf" localSheetId="13" hidden="1">{#N/A,#N/A,FALSE,"HO Rates";#N/A,#N/A,FALSE,"HO Sum"}</definedName>
    <definedName name="olf" localSheetId="12" hidden="1">{#N/A,#N/A,FALSE,"HO Rates";#N/A,#N/A,FALSE,"HO Sum"}</definedName>
    <definedName name="olf" hidden="1">{#N/A,#N/A,FALSE,"HO Rates";#N/A,#N/A,FALSE,"HO Sum"}</definedName>
    <definedName name="OM1FO">#REF!</definedName>
    <definedName name="OM2FO">#REF!</definedName>
    <definedName name="OneBigHole">#REF!</definedName>
    <definedName name="oo" localSheetId="22" hidden="1">{"'Liquid'!$A$1:$U$57"}</definedName>
    <definedName name="oo" hidden="1">{"'Liquid'!$A$1:$U$57"}</definedName>
    <definedName name="oper">#REF!</definedName>
    <definedName name="oper.">#REF!</definedName>
    <definedName name="Option">#REF!</definedName>
    <definedName name="OrderTable" localSheetId="16">#REF!</definedName>
    <definedName name="OrderTable" localSheetId="17">#REF!</definedName>
    <definedName name="OrderTable">#REF!</definedName>
    <definedName name="Organiz" localSheetId="22" hidden="1">{#N/A,#N/A,FALSE,"CCTV"}</definedName>
    <definedName name="Organiz" hidden="1">{#N/A,#N/A,FALSE,"CCTV"}</definedName>
    <definedName name="OS_FC_FOB_PlMat">#REF!</definedName>
    <definedName name="OS_FC_LocTransp">#REF!</definedName>
    <definedName name="OS_FC_OceanFr">#REF!</definedName>
    <definedName name="OS_LC_FOB_PlMat">#REF!</definedName>
    <definedName name="OS_LC_LocTransp">#REF!</definedName>
    <definedName name="OS_LC_OceanFr">#REF!</definedName>
    <definedName name="OSBL" localSheetId="22" hidden="1">{#N/A,#N/A,FALSE,"CCTV"}</definedName>
    <definedName name="OSBL" localSheetId="15" hidden="1">{#N/A,#N/A,FALSE,"CCTV"}</definedName>
    <definedName name="OSBL" localSheetId="1" hidden="1">{#N/A,#N/A,FALSE,"CCTV"}</definedName>
    <definedName name="OSBL" localSheetId="2" hidden="1">{#N/A,#N/A,FALSE,"CCTV"}</definedName>
    <definedName name="OSBL" localSheetId="4" hidden="1">{#N/A,#N/A,FALSE,"CCTV"}</definedName>
    <definedName name="OSBL" localSheetId="23" hidden="1">{#N/A,#N/A,FALSE,"CCTV"}</definedName>
    <definedName name="OSBL" localSheetId="14" hidden="1">{#N/A,#N/A,FALSE,"CCTV"}</definedName>
    <definedName name="OSBL" localSheetId="9" hidden="1">{#N/A,#N/A,FALSE,"CCTV"}</definedName>
    <definedName name="OSBL" localSheetId="8" hidden="1">{#N/A,#N/A,FALSE,"CCTV"}</definedName>
    <definedName name="OSBL" localSheetId="3" hidden="1">{#N/A,#N/A,FALSE,"CCTV"}</definedName>
    <definedName name="OSBL" localSheetId="11" hidden="1">{#N/A,#N/A,FALSE,"CCTV"}</definedName>
    <definedName name="OSBL" localSheetId="6" hidden="1">{#N/A,#N/A,FALSE,"CCTV"}</definedName>
    <definedName name="OSBL" localSheetId="7" hidden="1">{#N/A,#N/A,FALSE,"CCTV"}</definedName>
    <definedName name="OSBL" localSheetId="5" hidden="1">{#N/A,#N/A,FALSE,"CCTV"}</definedName>
    <definedName name="OSBL" localSheetId="10" hidden="1">{#N/A,#N/A,FALSE,"CCTV"}</definedName>
    <definedName name="OSBL" localSheetId="13" hidden="1">{#N/A,#N/A,FALSE,"CCTV"}</definedName>
    <definedName name="OSBL" localSheetId="12" hidden="1">{#N/A,#N/A,FALSE,"CCTV"}</definedName>
    <definedName name="OSBL" hidden="1">{#N/A,#N/A,FALSE,"CCTV"}</definedName>
    <definedName name="Other" localSheetId="15">[51]Summary!$D$20</definedName>
    <definedName name="Other" localSheetId="1">[51]Summary!$D$20</definedName>
    <definedName name="Other" localSheetId="2">[51]Summary!$D$20</definedName>
    <definedName name="Other" localSheetId="4">[51]Summary!$D$20</definedName>
    <definedName name="Other" localSheetId="23">[51]Summary!$D$20</definedName>
    <definedName name="Other" localSheetId="14">[51]Summary!$D$20</definedName>
    <definedName name="Other" localSheetId="9">[51]Summary!$D$20</definedName>
    <definedName name="Other" localSheetId="8">[51]Summary!$D$20</definedName>
    <definedName name="Other" localSheetId="3">[51]Summary!$D$20</definedName>
    <definedName name="Other" localSheetId="11">[51]Summary!$D$20</definedName>
    <definedName name="Other" localSheetId="6">[51]Summary!$D$20</definedName>
    <definedName name="Other" localSheetId="7">[51]Summary!$D$20</definedName>
    <definedName name="Other" localSheetId="5">[51]Summary!$D$20</definedName>
    <definedName name="Other" localSheetId="10">[51]Summary!$D$20</definedName>
    <definedName name="Other" localSheetId="13">[51]Summary!$D$20</definedName>
    <definedName name="Other" localSheetId="12">[51]Summary!$D$20</definedName>
    <definedName name="Other">#REF!</definedName>
    <definedName name="OtherTotal" localSheetId="15">[51]Summary!$M$11</definedName>
    <definedName name="OtherTotal" localSheetId="1">[51]Summary!$M$11</definedName>
    <definedName name="OtherTotal" localSheetId="2">[51]Summary!$M$11</definedName>
    <definedName name="OtherTotal" localSheetId="4">[51]Summary!$M$11</definedName>
    <definedName name="OtherTotal" localSheetId="23">[51]Summary!$M$11</definedName>
    <definedName name="OtherTotal" localSheetId="14">[51]Summary!$M$11</definedName>
    <definedName name="OtherTotal" localSheetId="9">[51]Summary!$M$11</definedName>
    <definedName name="OtherTotal" localSheetId="8">[51]Summary!$M$11</definedName>
    <definedName name="OtherTotal" localSheetId="3">[51]Summary!$M$11</definedName>
    <definedName name="OtherTotal" localSheetId="11">[51]Summary!$M$11</definedName>
    <definedName name="OtherTotal" localSheetId="6">[51]Summary!$M$11</definedName>
    <definedName name="OtherTotal" localSheetId="7">[51]Summary!$M$11</definedName>
    <definedName name="OtherTotal" localSheetId="5">[51]Summary!$M$11</definedName>
    <definedName name="OtherTotal" localSheetId="10">[51]Summary!$M$11</definedName>
    <definedName name="OtherTotal" localSheetId="13">[51]Summary!$M$11</definedName>
    <definedName name="OtherTotal" localSheetId="12">[51]Summary!$M$11</definedName>
    <definedName name="OtherTotal">#REF!</definedName>
    <definedName name="OutletFlowProfile" localSheetId="15">'[41]Noise (3)'!$C$34</definedName>
    <definedName name="OutletFlowProfile" localSheetId="1">'[41]Noise (3)'!$C$34</definedName>
    <definedName name="OutletFlowProfile" localSheetId="2">'[41]Noise (3)'!$C$34</definedName>
    <definedName name="OutletFlowProfile" localSheetId="4">'[41]Noise (3)'!$C$34</definedName>
    <definedName name="OutletFlowProfile" localSheetId="23">'[41]Noise (3)'!$C$34</definedName>
    <definedName name="OutletFlowProfile" localSheetId="14">'[41]Noise (3)'!$C$34</definedName>
    <definedName name="OutletFlowProfile" localSheetId="9">'[41]Noise (3)'!$C$34</definedName>
    <definedName name="OutletFlowProfile" localSheetId="8">'[41]Noise (3)'!$C$34</definedName>
    <definedName name="OutletFlowProfile" localSheetId="3">'[41]Noise (3)'!$C$34</definedName>
    <definedName name="OutletFlowProfile" localSheetId="11">'[41]Noise (3)'!$C$34</definedName>
    <definedName name="OutletFlowProfile" localSheetId="6">'[41]Noise (3)'!$C$34</definedName>
    <definedName name="OutletFlowProfile" localSheetId="7">'[41]Noise (3)'!$C$34</definedName>
    <definedName name="OutletFlowProfile" localSheetId="5">'[41]Noise (3)'!$C$34</definedName>
    <definedName name="OutletFlowProfile" localSheetId="10">'[41]Noise (3)'!$C$34</definedName>
    <definedName name="OutletFlowProfile" localSheetId="13">'[41]Noise (3)'!$C$34</definedName>
    <definedName name="OutletFlowProfile" localSheetId="12">'[41]Noise (3)'!$C$34</definedName>
    <definedName name="OutletFlowProfile">#REF!</definedName>
    <definedName name="OvalWeight">#REF!</definedName>
    <definedName name="OVER">#REF!</definedName>
    <definedName name="overhaul"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 localSheetId="15">[29]Breech_Duct!$B$80</definedName>
    <definedName name="P" localSheetId="1">[29]Breech_Duct!$B$80</definedName>
    <definedName name="P" localSheetId="2">[29]Breech_Duct!$B$80</definedName>
    <definedName name="P" localSheetId="4">[29]Breech_Duct!$B$80</definedName>
    <definedName name="P" localSheetId="23">[29]Breech_Duct!$B$80</definedName>
    <definedName name="P" localSheetId="14">[29]Breech_Duct!$B$80</definedName>
    <definedName name="P" localSheetId="9">[29]Breech_Duct!$B$80</definedName>
    <definedName name="P" localSheetId="8">[29]Breech_Duct!$B$80</definedName>
    <definedName name="P" localSheetId="3">[29]Breech_Duct!$B$80</definedName>
    <definedName name="P" localSheetId="11">[29]Breech_Duct!$B$80</definedName>
    <definedName name="P" localSheetId="6">[29]Breech_Duct!$B$80</definedName>
    <definedName name="P" localSheetId="7">[29]Breech_Duct!$B$80</definedName>
    <definedName name="P" localSheetId="5">[29]Breech_Duct!$B$80</definedName>
    <definedName name="P" localSheetId="10">[29]Breech_Duct!$B$80</definedName>
    <definedName name="P" localSheetId="13">[29]Breech_Duct!$B$80</definedName>
    <definedName name="P" localSheetId="12">[29]Breech_Duct!$B$80</definedName>
    <definedName name="P">#REF!</definedName>
    <definedName name="PA" localSheetId="22" hidden="1">{#N/A,#N/A,FALSE,"CCTV"}</definedName>
    <definedName name="PA" localSheetId="1">#REF!</definedName>
    <definedName name="PA" localSheetId="2">#REF!</definedName>
    <definedName name="PA" localSheetId="4">#REF!</definedName>
    <definedName name="PA" localSheetId="23">#REF!</definedName>
    <definedName name="PA" localSheetId="14">#REF!</definedName>
    <definedName name="PA" localSheetId="9">#REF!</definedName>
    <definedName name="PA" localSheetId="8">#REF!</definedName>
    <definedName name="PA" localSheetId="3">#REF!</definedName>
    <definedName name="PA" localSheetId="11">#REF!</definedName>
    <definedName name="PA" localSheetId="6">#REF!</definedName>
    <definedName name="PA" localSheetId="7">#REF!</definedName>
    <definedName name="PA" localSheetId="5">#REF!</definedName>
    <definedName name="PA" localSheetId="10">#REF!</definedName>
    <definedName name="PA" localSheetId="13">#REF!</definedName>
    <definedName name="PA" localSheetId="12">#REF!</definedName>
    <definedName name="PA" hidden="1">{#N/A,#N/A,FALSE,"CCTV"}</definedName>
    <definedName name="pac">#REF!</definedName>
    <definedName name="pac_value">#REF!</definedName>
    <definedName name="PACFC">#REF!</definedName>
    <definedName name="PACFO">#REF!</definedName>
    <definedName name="PACLC">#REF!</definedName>
    <definedName name="PACS">#REF!</definedName>
    <definedName name="PAFC">#REF!</definedName>
    <definedName name="pag.12">#REF!</definedName>
    <definedName name="PAG_1">#REF!</definedName>
    <definedName name="PAG_2">#REF!</definedName>
    <definedName name="PAG_3">#REF!</definedName>
    <definedName name="PAG_4">#REF!</definedName>
    <definedName name="PAG_5">#REF!</definedName>
    <definedName name="pag_6">#REF!</definedName>
    <definedName name="PAG3.1">#REF!</definedName>
    <definedName name="PAG3.2">#REF!</definedName>
    <definedName name="PAG5.1">#REF!</definedName>
    <definedName name="PAG5.2">#REF!</definedName>
    <definedName name="PAG5.3">#REF!</definedName>
    <definedName name="Page.5">[85]Civil!#REF!</definedName>
    <definedName name="PAIII_" localSheetId="22" hidden="1">{"'Sheet1'!$L$16"}</definedName>
    <definedName name="PAIII_" localSheetId="15" hidden="1">{"'Sheet1'!$L$16"}</definedName>
    <definedName name="PAIII_" localSheetId="1" hidden="1">{"'Sheet1'!$L$16"}</definedName>
    <definedName name="PAIII_" localSheetId="2" hidden="1">{"'Sheet1'!$L$16"}</definedName>
    <definedName name="PAIII_" localSheetId="16" hidden="1">{"'Sheet1'!$L$16"}</definedName>
    <definedName name="PAIII_" localSheetId="4" hidden="1">{"'Sheet1'!$L$16"}</definedName>
    <definedName name="PAIII_" localSheetId="23" hidden="1">{"'Sheet1'!$L$16"}</definedName>
    <definedName name="PAIII_" localSheetId="14" hidden="1">{"'Sheet1'!$L$16"}</definedName>
    <definedName name="PAIII_" localSheetId="9" hidden="1">{"'Sheet1'!$L$16"}</definedName>
    <definedName name="PAIII_" localSheetId="8" hidden="1">{"'Sheet1'!$L$16"}</definedName>
    <definedName name="PAIII_" localSheetId="3" hidden="1">{"'Sheet1'!$L$16"}</definedName>
    <definedName name="PAIII_" localSheetId="11" hidden="1">{"'Sheet1'!$L$16"}</definedName>
    <definedName name="PAIII_" localSheetId="6" hidden="1">{"'Sheet1'!$L$16"}</definedName>
    <definedName name="PAIII_" localSheetId="7" hidden="1">{"'Sheet1'!$L$16"}</definedName>
    <definedName name="PAIII_" localSheetId="5" hidden="1">{"'Sheet1'!$L$16"}</definedName>
    <definedName name="PAIII_" localSheetId="17" hidden="1">{"'Sheet1'!$L$16"}</definedName>
    <definedName name="PAIII_" localSheetId="10" hidden="1">{"'Sheet1'!$L$16"}</definedName>
    <definedName name="PAIII_" localSheetId="13" hidden="1">{"'Sheet1'!$L$16"}</definedName>
    <definedName name="PAIII_" localSheetId="12" hidden="1">{"'Sheet1'!$L$16"}</definedName>
    <definedName name="PAIII_" hidden="1">{"'Sheet1'!$L$16"}</definedName>
    <definedName name="paint" localSheetId="22" hidden="1">#REF!</definedName>
    <definedName name="PAINT">'[46]S N'!$B$97:$I$109</definedName>
    <definedName name="Pal_Workbook_GUID" hidden="1">"1K572AYA1TTSFA6HMZ5Y69VZ"</definedName>
    <definedName name="PALC">#REF!</definedName>
    <definedName name="Panel" localSheetId="22" hidden="1">{#N/A,#N/A,TRUE,"Basic";#N/A,#N/A,TRUE,"EXT-TABLE";#N/A,#N/A,TRUE,"STEEL";#N/A,#N/A,TRUE,"INT-Table";#N/A,#N/A,TRUE,"STEEL";#N/A,#N/A,TRUE,"Door"}</definedName>
    <definedName name="Panel" hidden="1">{#N/A,#N/A,TRUE,"Basic";#N/A,#N/A,TRUE,"EXT-TABLE";#N/A,#N/A,TRUE,"STEEL";#N/A,#N/A,TRUE,"INT-Table";#N/A,#N/A,TRUE,"STEEL";#N/A,#N/A,TRUE,"Door"}</definedName>
    <definedName name="Panel_1" localSheetId="22" hidden="1">{#N/A,#N/A,TRUE,"Basic";#N/A,#N/A,TRUE,"EXT-TABLE";#N/A,#N/A,TRUE,"STEEL";#N/A,#N/A,TRUE,"INT-Table";#N/A,#N/A,TRUE,"STEEL";#N/A,#N/A,TRUE,"Door"}</definedName>
    <definedName name="Panel_1" hidden="1">{#N/A,#N/A,TRUE,"Basic";#N/A,#N/A,TRUE,"EXT-TABLE";#N/A,#N/A,TRUE,"STEEL";#N/A,#N/A,TRUE,"INT-Table";#N/A,#N/A,TRUE,"STEEL";#N/A,#N/A,TRUE,"Door"}</definedName>
    <definedName name="Panel_1_1" localSheetId="22" hidden="1">{#N/A,#N/A,TRUE,"Basic";#N/A,#N/A,TRUE,"EXT-TABLE";#N/A,#N/A,TRUE,"STEEL";#N/A,#N/A,TRUE,"INT-Table";#N/A,#N/A,TRUE,"STEEL";#N/A,#N/A,TRUE,"Door"}</definedName>
    <definedName name="Panel_1_1" hidden="1">{#N/A,#N/A,TRUE,"Basic";#N/A,#N/A,TRUE,"EXT-TABLE";#N/A,#N/A,TRUE,"STEEL";#N/A,#N/A,TRUE,"INT-Table";#N/A,#N/A,TRUE,"STEEL";#N/A,#N/A,TRUE,"Door"}</definedName>
    <definedName name="Panel_1_2" localSheetId="22" hidden="1">{#N/A,#N/A,TRUE,"Basic";#N/A,#N/A,TRUE,"EXT-TABLE";#N/A,#N/A,TRUE,"STEEL";#N/A,#N/A,TRUE,"INT-Table";#N/A,#N/A,TRUE,"STEEL";#N/A,#N/A,TRUE,"Door"}</definedName>
    <definedName name="Panel_1_2" hidden="1">{#N/A,#N/A,TRUE,"Basic";#N/A,#N/A,TRUE,"EXT-TABLE";#N/A,#N/A,TRUE,"STEEL";#N/A,#N/A,TRUE,"INT-Table";#N/A,#N/A,TRUE,"STEEL";#N/A,#N/A,TRUE,"Door"}</definedName>
    <definedName name="Panel_2" localSheetId="22" hidden="1">{#N/A,#N/A,TRUE,"Basic";#N/A,#N/A,TRUE,"EXT-TABLE";#N/A,#N/A,TRUE,"STEEL";#N/A,#N/A,TRUE,"INT-Table";#N/A,#N/A,TRUE,"STEEL";#N/A,#N/A,TRUE,"Door"}</definedName>
    <definedName name="Panel_2" hidden="1">{#N/A,#N/A,TRUE,"Basic";#N/A,#N/A,TRUE,"EXT-TABLE";#N/A,#N/A,TRUE,"STEEL";#N/A,#N/A,TRUE,"INT-Table";#N/A,#N/A,TRUE,"STEEL";#N/A,#N/A,TRUE,"Door"}</definedName>
    <definedName name="Panel_2_1" localSheetId="22" hidden="1">{#N/A,#N/A,TRUE,"Basic";#N/A,#N/A,TRUE,"EXT-TABLE";#N/A,#N/A,TRUE,"STEEL";#N/A,#N/A,TRUE,"INT-Table";#N/A,#N/A,TRUE,"STEEL";#N/A,#N/A,TRUE,"Door"}</definedName>
    <definedName name="Panel_2_1" hidden="1">{#N/A,#N/A,TRUE,"Basic";#N/A,#N/A,TRUE,"EXT-TABLE";#N/A,#N/A,TRUE,"STEEL";#N/A,#N/A,TRUE,"INT-Table";#N/A,#N/A,TRUE,"STEEL";#N/A,#N/A,TRUE,"Door"}</definedName>
    <definedName name="Panel_2_2" localSheetId="22" hidden="1">{#N/A,#N/A,TRUE,"Basic";#N/A,#N/A,TRUE,"EXT-TABLE";#N/A,#N/A,TRUE,"STEEL";#N/A,#N/A,TRUE,"INT-Table";#N/A,#N/A,TRUE,"STEEL";#N/A,#N/A,TRUE,"Door"}</definedName>
    <definedName name="Panel_2_2" hidden="1">{#N/A,#N/A,TRUE,"Basic";#N/A,#N/A,TRUE,"EXT-TABLE";#N/A,#N/A,TRUE,"STEEL";#N/A,#N/A,TRUE,"INT-Table";#N/A,#N/A,TRUE,"STEEL";#N/A,#N/A,TRUE,"Door"}</definedName>
    <definedName name="Panel_3" localSheetId="22" hidden="1">{#N/A,#N/A,TRUE,"Basic";#N/A,#N/A,TRUE,"EXT-TABLE";#N/A,#N/A,TRUE,"STEEL";#N/A,#N/A,TRUE,"INT-Table";#N/A,#N/A,TRUE,"STEEL";#N/A,#N/A,TRUE,"Door"}</definedName>
    <definedName name="Panel_3" hidden="1">{#N/A,#N/A,TRUE,"Basic";#N/A,#N/A,TRUE,"EXT-TABLE";#N/A,#N/A,TRUE,"STEEL";#N/A,#N/A,TRUE,"INT-Table";#N/A,#N/A,TRUE,"STEEL";#N/A,#N/A,TRUE,"Door"}</definedName>
    <definedName name="Panel_3_1" localSheetId="22" hidden="1">{#N/A,#N/A,TRUE,"Basic";#N/A,#N/A,TRUE,"EXT-TABLE";#N/A,#N/A,TRUE,"STEEL";#N/A,#N/A,TRUE,"INT-Table";#N/A,#N/A,TRUE,"STEEL";#N/A,#N/A,TRUE,"Door"}</definedName>
    <definedName name="Panel_3_1" hidden="1">{#N/A,#N/A,TRUE,"Basic";#N/A,#N/A,TRUE,"EXT-TABLE";#N/A,#N/A,TRUE,"STEEL";#N/A,#N/A,TRUE,"INT-Table";#N/A,#N/A,TRUE,"STEEL";#N/A,#N/A,TRUE,"Door"}</definedName>
    <definedName name="Panel_3_2" localSheetId="22" hidden="1">{#N/A,#N/A,TRUE,"Basic";#N/A,#N/A,TRUE,"EXT-TABLE";#N/A,#N/A,TRUE,"STEEL";#N/A,#N/A,TRUE,"INT-Table";#N/A,#N/A,TRUE,"STEEL";#N/A,#N/A,TRUE,"Door"}</definedName>
    <definedName name="Panel_3_2" hidden="1">{#N/A,#N/A,TRUE,"Basic";#N/A,#N/A,TRUE,"EXT-TABLE";#N/A,#N/A,TRUE,"STEEL";#N/A,#N/A,TRUE,"INT-Table";#N/A,#N/A,TRUE,"STEEL";#N/A,#N/A,TRUE,"Door"}</definedName>
    <definedName name="Panel_4" localSheetId="22" hidden="1">{#N/A,#N/A,TRUE,"Basic";#N/A,#N/A,TRUE,"EXT-TABLE";#N/A,#N/A,TRUE,"STEEL";#N/A,#N/A,TRUE,"INT-Table";#N/A,#N/A,TRUE,"STEEL";#N/A,#N/A,TRUE,"Door"}</definedName>
    <definedName name="Panel_4" hidden="1">{#N/A,#N/A,TRUE,"Basic";#N/A,#N/A,TRUE,"EXT-TABLE";#N/A,#N/A,TRUE,"STEEL";#N/A,#N/A,TRUE,"INT-Table";#N/A,#N/A,TRUE,"STEEL";#N/A,#N/A,TRUE,"Door"}</definedName>
    <definedName name="Panel_4_1" localSheetId="22" hidden="1">{#N/A,#N/A,TRUE,"Basic";#N/A,#N/A,TRUE,"EXT-TABLE";#N/A,#N/A,TRUE,"STEEL";#N/A,#N/A,TRUE,"INT-Table";#N/A,#N/A,TRUE,"STEEL";#N/A,#N/A,TRUE,"Door"}</definedName>
    <definedName name="Panel_4_1" hidden="1">{#N/A,#N/A,TRUE,"Basic";#N/A,#N/A,TRUE,"EXT-TABLE";#N/A,#N/A,TRUE,"STEEL";#N/A,#N/A,TRUE,"INT-Table";#N/A,#N/A,TRUE,"STEEL";#N/A,#N/A,TRUE,"Door"}</definedName>
    <definedName name="Panel_4_2" localSheetId="22" hidden="1">{#N/A,#N/A,TRUE,"Basic";#N/A,#N/A,TRUE,"EXT-TABLE";#N/A,#N/A,TRUE,"STEEL";#N/A,#N/A,TRUE,"INT-Table";#N/A,#N/A,TRUE,"STEEL";#N/A,#N/A,TRUE,"Door"}</definedName>
    <definedName name="Panel_4_2" hidden="1">{#N/A,#N/A,TRUE,"Basic";#N/A,#N/A,TRUE,"EXT-TABLE";#N/A,#N/A,TRUE,"STEEL";#N/A,#N/A,TRUE,"INT-Table";#N/A,#N/A,TRUE,"STEEL";#N/A,#N/A,TRUE,"Door"}</definedName>
    <definedName name="Panel_5" localSheetId="22" hidden="1">{#N/A,#N/A,TRUE,"Basic";#N/A,#N/A,TRUE,"EXT-TABLE";#N/A,#N/A,TRUE,"STEEL";#N/A,#N/A,TRUE,"INT-Table";#N/A,#N/A,TRUE,"STEEL";#N/A,#N/A,TRUE,"Door"}</definedName>
    <definedName name="Panel_5" hidden="1">{#N/A,#N/A,TRUE,"Basic";#N/A,#N/A,TRUE,"EXT-TABLE";#N/A,#N/A,TRUE,"STEEL";#N/A,#N/A,TRUE,"INT-Table";#N/A,#N/A,TRUE,"STEEL";#N/A,#N/A,TRUE,"Door"}</definedName>
    <definedName name="Panel_5_1" localSheetId="22" hidden="1">{#N/A,#N/A,TRUE,"Basic";#N/A,#N/A,TRUE,"EXT-TABLE";#N/A,#N/A,TRUE,"STEEL";#N/A,#N/A,TRUE,"INT-Table";#N/A,#N/A,TRUE,"STEEL";#N/A,#N/A,TRUE,"Door"}</definedName>
    <definedName name="Panel_5_1" hidden="1">{#N/A,#N/A,TRUE,"Basic";#N/A,#N/A,TRUE,"EXT-TABLE";#N/A,#N/A,TRUE,"STEEL";#N/A,#N/A,TRUE,"INT-Table";#N/A,#N/A,TRUE,"STEEL";#N/A,#N/A,TRUE,"Door"}</definedName>
    <definedName name="Panel_5_2" localSheetId="22" hidden="1">{#N/A,#N/A,TRUE,"Basic";#N/A,#N/A,TRUE,"EXT-TABLE";#N/A,#N/A,TRUE,"STEEL";#N/A,#N/A,TRUE,"INT-Table";#N/A,#N/A,TRUE,"STEEL";#N/A,#N/A,TRUE,"Door"}</definedName>
    <definedName name="Panel_5_2" hidden="1">{#N/A,#N/A,TRUE,"Basic";#N/A,#N/A,TRUE,"EXT-TABLE";#N/A,#N/A,TRUE,"STEEL";#N/A,#N/A,TRUE,"INT-Table";#N/A,#N/A,TRUE,"STEEL";#N/A,#N/A,TRUE,"Door"}</definedName>
    <definedName name="Panel_Area" localSheetId="15">'[41]Noise (3)'!$O$56</definedName>
    <definedName name="Panel_Area" localSheetId="1">'[41]Noise (3)'!$O$56</definedName>
    <definedName name="Panel_Area" localSheetId="2">'[41]Noise (3)'!$O$56</definedName>
    <definedName name="Panel_Area" localSheetId="4">'[41]Noise (3)'!$O$56</definedName>
    <definedName name="Panel_Area" localSheetId="23">'[41]Noise (3)'!$O$56</definedName>
    <definedName name="Panel_Area" localSheetId="14">'[41]Noise (3)'!$O$56</definedName>
    <definedName name="Panel_Area" localSheetId="9">'[41]Noise (3)'!$O$56</definedName>
    <definedName name="Panel_Area" localSheetId="8">'[41]Noise (3)'!$O$56</definedName>
    <definedName name="Panel_Area" localSheetId="3">'[41]Noise (3)'!$O$56</definedName>
    <definedName name="Panel_Area" localSheetId="11">'[41]Noise (3)'!$O$56</definedName>
    <definedName name="Panel_Area" localSheetId="6">'[41]Noise (3)'!$O$56</definedName>
    <definedName name="Panel_Area" localSheetId="7">'[41]Noise (3)'!$O$56</definedName>
    <definedName name="Panel_Area" localSheetId="5">'[41]Noise (3)'!$O$56</definedName>
    <definedName name="Panel_Area" localSheetId="10">'[41]Noise (3)'!$O$56</definedName>
    <definedName name="Panel_Area" localSheetId="13">'[41]Noise (3)'!$O$56</definedName>
    <definedName name="Panel_Area" localSheetId="12">'[41]Noise (3)'!$O$56</definedName>
    <definedName name="Panel_Area">#REF!</definedName>
    <definedName name="Panelgewichte">#REF!</definedName>
    <definedName name="Panicbar">#REF!</definedName>
    <definedName name="PANNELLO">#REF!</definedName>
    <definedName name="park" localSheetId="22" hidden="1">{#N/A,#N/A,FALSE,"CCTV"}</definedName>
    <definedName name="park" hidden="1">{#N/A,#N/A,FALSE,"CCTV"}</definedName>
    <definedName name="PAY_FC">#REF!</definedName>
    <definedName name="PAY_LC">#REF!</definedName>
    <definedName name="PAY_SUP">#REF!</definedName>
    <definedName name="PaymentBreakdown" localSheetId="22" hidden="1">{#N/A,#N/A,FALSE,"CCTV"}</definedName>
    <definedName name="PaymentBreakdown" hidden="1">{#N/A,#N/A,FALSE,"CCTV"}</definedName>
    <definedName name="PB">#REF!</definedName>
    <definedName name="PC">#REF!</definedName>
    <definedName name="PCNO">[86]현황CODE!$A$2:$A$82</definedName>
    <definedName name="PCNO1">[86]손익현황!$A$5:$A$91</definedName>
    <definedName name="Pct_Open_Actual" localSheetId="15">'[41]Noise (3)'!$C$46</definedName>
    <definedName name="Pct_Open_Actual" localSheetId="1">'[41]Noise (3)'!$C$46</definedName>
    <definedName name="Pct_Open_Actual" localSheetId="2">'[41]Noise (3)'!$C$46</definedName>
    <definedName name="Pct_Open_Actual" localSheetId="4">'[41]Noise (3)'!$C$46</definedName>
    <definedName name="Pct_Open_Actual" localSheetId="23">'[41]Noise (3)'!$C$46</definedName>
    <definedName name="Pct_Open_Actual" localSheetId="14">'[41]Noise (3)'!$C$46</definedName>
    <definedName name="Pct_Open_Actual" localSheetId="9">'[41]Noise (3)'!$C$46</definedName>
    <definedName name="Pct_Open_Actual" localSheetId="8">'[41]Noise (3)'!$C$46</definedName>
    <definedName name="Pct_Open_Actual" localSheetId="3">'[41]Noise (3)'!$C$46</definedName>
    <definedName name="Pct_Open_Actual" localSheetId="11">'[41]Noise (3)'!$C$46</definedName>
    <definedName name="Pct_Open_Actual" localSheetId="6">'[41]Noise (3)'!$C$46</definedName>
    <definedName name="Pct_Open_Actual" localSheetId="7">'[41]Noise (3)'!$C$46</definedName>
    <definedName name="Pct_Open_Actual" localSheetId="5">'[41]Noise (3)'!$C$46</definedName>
    <definedName name="Pct_Open_Actual" localSheetId="10">'[41]Noise (3)'!$C$46</definedName>
    <definedName name="Pct_Open_Actual" localSheetId="13">'[41]Noise (3)'!$C$46</definedName>
    <definedName name="Pct_Open_Actual" localSheetId="12">'[41]Noise (3)'!$C$46</definedName>
    <definedName name="Pct_Open_Actual">#REF!</definedName>
    <definedName name="Pct_Open_Nom" localSheetId="15">'[41]Noise (3)'!$C$15</definedName>
    <definedName name="Pct_Open_Nom" localSheetId="1">'[41]Noise (3)'!$C$15</definedName>
    <definedName name="Pct_Open_Nom" localSheetId="2">'[41]Noise (3)'!$C$15</definedName>
    <definedName name="Pct_Open_Nom" localSheetId="4">'[41]Noise (3)'!$C$15</definedName>
    <definedName name="Pct_Open_Nom" localSheetId="23">'[41]Noise (3)'!$C$15</definedName>
    <definedName name="Pct_Open_Nom" localSheetId="14">'[41]Noise (3)'!$C$15</definedName>
    <definedName name="Pct_Open_Nom" localSheetId="9">'[41]Noise (3)'!$C$15</definedName>
    <definedName name="Pct_Open_Nom" localSheetId="8">'[41]Noise (3)'!$C$15</definedName>
    <definedName name="Pct_Open_Nom" localSheetId="3">'[41]Noise (3)'!$C$15</definedName>
    <definedName name="Pct_Open_Nom" localSheetId="11">'[41]Noise (3)'!$C$15</definedName>
    <definedName name="Pct_Open_Nom" localSheetId="6">'[41]Noise (3)'!$C$15</definedName>
    <definedName name="Pct_Open_Nom" localSheetId="7">'[41]Noise (3)'!$C$15</definedName>
    <definedName name="Pct_Open_Nom" localSheetId="5">'[41]Noise (3)'!$C$15</definedName>
    <definedName name="Pct_Open_Nom" localSheetId="10">'[41]Noise (3)'!$C$15</definedName>
    <definedName name="Pct_Open_Nom" localSheetId="13">'[41]Noise (3)'!$C$15</definedName>
    <definedName name="Pct_Open_Nom" localSheetId="12">'[41]Noise (3)'!$C$15</definedName>
    <definedName name="Pct_Open_Nom">#REF!</definedName>
    <definedName name="PCV" localSheetId="22" hidden="1">{"'Liquid'!$A$1:$U$57"}</definedName>
    <definedName name="PCV" hidden="1">{"'Liquid'!$A$1:$U$57"}</definedName>
    <definedName name="PedTop">#REF!</definedName>
    <definedName name="PEJM">#REF!</definedName>
    <definedName name="Pérdida_de_carga_chimenea_de_bypass">#REF!</definedName>
    <definedName name="Pérdida_de_carga_en_caldera">#REF!</definedName>
    <definedName name="peroxide" localSheetId="22" hidden="1">{#N/A,#N/A,FALSE,"CCTV"}</definedName>
    <definedName name="peroxide" localSheetId="15" hidden="1">{#N/A,#N/A,FALSE,"CCTV"}</definedName>
    <definedName name="peroxide" localSheetId="1" hidden="1">{#N/A,#N/A,FALSE,"CCTV"}</definedName>
    <definedName name="peroxide" localSheetId="2" hidden="1">{#N/A,#N/A,FALSE,"CCTV"}</definedName>
    <definedName name="peroxide" localSheetId="4" hidden="1">{#N/A,#N/A,FALSE,"CCTV"}</definedName>
    <definedName name="peroxide" localSheetId="23" hidden="1">{#N/A,#N/A,FALSE,"CCTV"}</definedName>
    <definedName name="peroxide" localSheetId="14" hidden="1">{#N/A,#N/A,FALSE,"CCTV"}</definedName>
    <definedName name="peroxide" localSheetId="9" hidden="1">{#N/A,#N/A,FALSE,"CCTV"}</definedName>
    <definedName name="peroxide" localSheetId="8" hidden="1">{#N/A,#N/A,FALSE,"CCTV"}</definedName>
    <definedName name="peroxide" localSheetId="3" hidden="1">{#N/A,#N/A,FALSE,"CCTV"}</definedName>
    <definedName name="peroxide" localSheetId="11" hidden="1">{#N/A,#N/A,FALSE,"CCTV"}</definedName>
    <definedName name="peroxide" localSheetId="6" hidden="1">{#N/A,#N/A,FALSE,"CCTV"}</definedName>
    <definedName name="peroxide" localSheetId="7" hidden="1">{#N/A,#N/A,FALSE,"CCTV"}</definedName>
    <definedName name="peroxide" localSheetId="5" hidden="1">{#N/A,#N/A,FALSE,"CCTV"}</definedName>
    <definedName name="peroxide" localSheetId="10" hidden="1">{#N/A,#N/A,FALSE,"CCTV"}</definedName>
    <definedName name="peroxide" localSheetId="13" hidden="1">{#N/A,#N/A,FALSE,"CCTV"}</definedName>
    <definedName name="peroxide" localSheetId="12" hidden="1">{#N/A,#N/A,FALSE,"CCTV"}</definedName>
    <definedName name="peroxide" hidden="1">{#N/A,#N/A,FALSE,"CCTV"}</definedName>
    <definedName name="PESO">#REF!</definedName>
    <definedName name="Peso_especif.">#REF!</definedName>
    <definedName name="PF">#REF!</definedName>
    <definedName name="PHAN" localSheetId="22" hidden="1">{#N/A,#N/A,FALSE,"CCTV"}</definedName>
    <definedName name="PHAN" hidden="1">{#N/A,#N/A,FALSE,"CCTV"}</definedName>
    <definedName name="Phan1">#REF!</definedName>
    <definedName name="phanchia" localSheetId="22" hidden="1">{#N/A,#N/A,FALSE,"Chi tiÆt"}</definedName>
    <definedName name="phanchia" localSheetId="15" hidden="1">{#N/A,#N/A,FALSE,"Chi tiÆt"}</definedName>
    <definedName name="phanchia" localSheetId="1" hidden="1">{#N/A,#N/A,FALSE,"Chi tiÆt"}</definedName>
    <definedName name="phanchia" localSheetId="2" hidden="1">{#N/A,#N/A,FALSE,"Chi tiÆt"}</definedName>
    <definedName name="phanchia" localSheetId="16" hidden="1">{#N/A,#N/A,FALSE,"Chi tiÆt"}</definedName>
    <definedName name="phanchia" localSheetId="4" hidden="1">{#N/A,#N/A,FALSE,"Chi tiÆt"}</definedName>
    <definedName name="phanchia" localSheetId="23" hidden="1">{#N/A,#N/A,FALSE,"Chi tiÆt"}</definedName>
    <definedName name="phanchia" localSheetId="14" hidden="1">{#N/A,#N/A,FALSE,"Chi tiÆt"}</definedName>
    <definedName name="phanchia" localSheetId="9" hidden="1">{#N/A,#N/A,FALSE,"Chi tiÆt"}</definedName>
    <definedName name="phanchia" localSheetId="8" hidden="1">{#N/A,#N/A,FALSE,"Chi tiÆt"}</definedName>
    <definedName name="phanchia" localSheetId="3" hidden="1">{#N/A,#N/A,FALSE,"Chi tiÆt"}</definedName>
    <definedName name="phanchia" localSheetId="11" hidden="1">{#N/A,#N/A,FALSE,"Chi tiÆt"}</definedName>
    <definedName name="phanchia" localSheetId="6" hidden="1">{#N/A,#N/A,FALSE,"Chi tiÆt"}</definedName>
    <definedName name="phanchia" localSheetId="7" hidden="1">{#N/A,#N/A,FALSE,"Chi tiÆt"}</definedName>
    <definedName name="phanchia" localSheetId="5" hidden="1">{#N/A,#N/A,FALSE,"Chi tiÆt"}</definedName>
    <definedName name="phanchia" localSheetId="17" hidden="1">{#N/A,#N/A,FALSE,"Chi tiÆt"}</definedName>
    <definedName name="phanchia" localSheetId="10" hidden="1">{#N/A,#N/A,FALSE,"Chi tiÆt"}</definedName>
    <definedName name="phanchia" localSheetId="13" hidden="1">{#N/A,#N/A,FALSE,"Chi tiÆt"}</definedName>
    <definedName name="phanchia" localSheetId="12" hidden="1">{#N/A,#N/A,FALSE,"Chi tiÆt"}</definedName>
    <definedName name="phanchia" hidden="1">{#N/A,#N/A,FALSE,"Chi tiÆt"}</definedName>
    <definedName name="PHASE" localSheetId="22" hidden="1">{#N/A,#N/A,TRUE,"Basic";#N/A,#N/A,TRUE,"EXT-TABLE";#N/A,#N/A,TRUE,"STEEL";#N/A,#N/A,TRUE,"INT-Table";#N/A,#N/A,TRUE,"STEEL";#N/A,#N/A,TRUE,"Door"}</definedName>
    <definedName name="PHASE" hidden="1">{#N/A,#N/A,TRUE,"Basic";#N/A,#N/A,TRUE,"EXT-TABLE";#N/A,#N/A,TRUE,"STEEL";#N/A,#N/A,TRUE,"INT-Table";#N/A,#N/A,TRUE,"STEEL";#N/A,#N/A,TRUE,"Door"}</definedName>
    <definedName name="PHASE_1" localSheetId="22" hidden="1">{#N/A,#N/A,TRUE,"Basic";#N/A,#N/A,TRUE,"EXT-TABLE";#N/A,#N/A,TRUE,"STEEL";#N/A,#N/A,TRUE,"INT-Table";#N/A,#N/A,TRUE,"STEEL";#N/A,#N/A,TRUE,"Door"}</definedName>
    <definedName name="PHASE_1" hidden="1">{#N/A,#N/A,TRUE,"Basic";#N/A,#N/A,TRUE,"EXT-TABLE";#N/A,#N/A,TRUE,"STEEL";#N/A,#N/A,TRUE,"INT-Table";#N/A,#N/A,TRUE,"STEEL";#N/A,#N/A,TRUE,"Door"}</definedName>
    <definedName name="PHASE_1_1" localSheetId="22" hidden="1">{#N/A,#N/A,TRUE,"Basic";#N/A,#N/A,TRUE,"EXT-TABLE";#N/A,#N/A,TRUE,"STEEL";#N/A,#N/A,TRUE,"INT-Table";#N/A,#N/A,TRUE,"STEEL";#N/A,#N/A,TRUE,"Door"}</definedName>
    <definedName name="PHASE_1_1" hidden="1">{#N/A,#N/A,TRUE,"Basic";#N/A,#N/A,TRUE,"EXT-TABLE";#N/A,#N/A,TRUE,"STEEL";#N/A,#N/A,TRUE,"INT-Table";#N/A,#N/A,TRUE,"STEEL";#N/A,#N/A,TRUE,"Door"}</definedName>
    <definedName name="PHASE_1_2" localSheetId="22" hidden="1">{#N/A,#N/A,TRUE,"Basic";#N/A,#N/A,TRUE,"EXT-TABLE";#N/A,#N/A,TRUE,"STEEL";#N/A,#N/A,TRUE,"INT-Table";#N/A,#N/A,TRUE,"STEEL";#N/A,#N/A,TRUE,"Door"}</definedName>
    <definedName name="PHASE_1_2" hidden="1">{#N/A,#N/A,TRUE,"Basic";#N/A,#N/A,TRUE,"EXT-TABLE";#N/A,#N/A,TRUE,"STEEL";#N/A,#N/A,TRUE,"INT-Table";#N/A,#N/A,TRUE,"STEEL";#N/A,#N/A,TRUE,"Door"}</definedName>
    <definedName name="PHASE_2" localSheetId="22" hidden="1">{#N/A,#N/A,TRUE,"Basic";#N/A,#N/A,TRUE,"EXT-TABLE";#N/A,#N/A,TRUE,"STEEL";#N/A,#N/A,TRUE,"INT-Table";#N/A,#N/A,TRUE,"STEEL";#N/A,#N/A,TRUE,"Door"}</definedName>
    <definedName name="PHASE_2" hidden="1">{#N/A,#N/A,TRUE,"Basic";#N/A,#N/A,TRUE,"EXT-TABLE";#N/A,#N/A,TRUE,"STEEL";#N/A,#N/A,TRUE,"INT-Table";#N/A,#N/A,TRUE,"STEEL";#N/A,#N/A,TRUE,"Door"}</definedName>
    <definedName name="PHASE_2_1" localSheetId="22" hidden="1">{#N/A,#N/A,TRUE,"Basic";#N/A,#N/A,TRUE,"EXT-TABLE";#N/A,#N/A,TRUE,"STEEL";#N/A,#N/A,TRUE,"INT-Table";#N/A,#N/A,TRUE,"STEEL";#N/A,#N/A,TRUE,"Door"}</definedName>
    <definedName name="PHASE_2_1" hidden="1">{#N/A,#N/A,TRUE,"Basic";#N/A,#N/A,TRUE,"EXT-TABLE";#N/A,#N/A,TRUE,"STEEL";#N/A,#N/A,TRUE,"INT-Table";#N/A,#N/A,TRUE,"STEEL";#N/A,#N/A,TRUE,"Door"}</definedName>
    <definedName name="PHASE_2_2" localSheetId="22" hidden="1">{#N/A,#N/A,TRUE,"Basic";#N/A,#N/A,TRUE,"EXT-TABLE";#N/A,#N/A,TRUE,"STEEL";#N/A,#N/A,TRUE,"INT-Table";#N/A,#N/A,TRUE,"STEEL";#N/A,#N/A,TRUE,"Door"}</definedName>
    <definedName name="PHASE_2_2" hidden="1">{#N/A,#N/A,TRUE,"Basic";#N/A,#N/A,TRUE,"EXT-TABLE";#N/A,#N/A,TRUE,"STEEL";#N/A,#N/A,TRUE,"INT-Table";#N/A,#N/A,TRUE,"STEEL";#N/A,#N/A,TRUE,"Door"}</definedName>
    <definedName name="PHASE_3" localSheetId="22" hidden="1">{#N/A,#N/A,TRUE,"Basic";#N/A,#N/A,TRUE,"EXT-TABLE";#N/A,#N/A,TRUE,"STEEL";#N/A,#N/A,TRUE,"INT-Table";#N/A,#N/A,TRUE,"STEEL";#N/A,#N/A,TRUE,"Door"}</definedName>
    <definedName name="PHASE_3" hidden="1">{#N/A,#N/A,TRUE,"Basic";#N/A,#N/A,TRUE,"EXT-TABLE";#N/A,#N/A,TRUE,"STEEL";#N/A,#N/A,TRUE,"INT-Table";#N/A,#N/A,TRUE,"STEEL";#N/A,#N/A,TRUE,"Door"}</definedName>
    <definedName name="PHASE_3_1" localSheetId="22" hidden="1">{#N/A,#N/A,TRUE,"Basic";#N/A,#N/A,TRUE,"EXT-TABLE";#N/A,#N/A,TRUE,"STEEL";#N/A,#N/A,TRUE,"INT-Table";#N/A,#N/A,TRUE,"STEEL";#N/A,#N/A,TRUE,"Door"}</definedName>
    <definedName name="PHASE_3_1" hidden="1">{#N/A,#N/A,TRUE,"Basic";#N/A,#N/A,TRUE,"EXT-TABLE";#N/A,#N/A,TRUE,"STEEL";#N/A,#N/A,TRUE,"INT-Table";#N/A,#N/A,TRUE,"STEEL";#N/A,#N/A,TRUE,"Door"}</definedName>
    <definedName name="PHASE_3_2" localSheetId="22" hidden="1">{#N/A,#N/A,TRUE,"Basic";#N/A,#N/A,TRUE,"EXT-TABLE";#N/A,#N/A,TRUE,"STEEL";#N/A,#N/A,TRUE,"INT-Table";#N/A,#N/A,TRUE,"STEEL";#N/A,#N/A,TRUE,"Door"}</definedName>
    <definedName name="PHASE_3_2" hidden="1">{#N/A,#N/A,TRUE,"Basic";#N/A,#N/A,TRUE,"EXT-TABLE";#N/A,#N/A,TRUE,"STEEL";#N/A,#N/A,TRUE,"INT-Table";#N/A,#N/A,TRUE,"STEEL";#N/A,#N/A,TRUE,"Door"}</definedName>
    <definedName name="PHASE_4" localSheetId="22" hidden="1">{#N/A,#N/A,TRUE,"Basic";#N/A,#N/A,TRUE,"EXT-TABLE";#N/A,#N/A,TRUE,"STEEL";#N/A,#N/A,TRUE,"INT-Table";#N/A,#N/A,TRUE,"STEEL";#N/A,#N/A,TRUE,"Door"}</definedName>
    <definedName name="PHASE_4" hidden="1">{#N/A,#N/A,TRUE,"Basic";#N/A,#N/A,TRUE,"EXT-TABLE";#N/A,#N/A,TRUE,"STEEL";#N/A,#N/A,TRUE,"INT-Table";#N/A,#N/A,TRUE,"STEEL";#N/A,#N/A,TRUE,"Door"}</definedName>
    <definedName name="PHASE_4_1" localSheetId="22" hidden="1">{#N/A,#N/A,TRUE,"Basic";#N/A,#N/A,TRUE,"EXT-TABLE";#N/A,#N/A,TRUE,"STEEL";#N/A,#N/A,TRUE,"INT-Table";#N/A,#N/A,TRUE,"STEEL";#N/A,#N/A,TRUE,"Door"}</definedName>
    <definedName name="PHASE_4_1" hidden="1">{#N/A,#N/A,TRUE,"Basic";#N/A,#N/A,TRUE,"EXT-TABLE";#N/A,#N/A,TRUE,"STEEL";#N/A,#N/A,TRUE,"INT-Table";#N/A,#N/A,TRUE,"STEEL";#N/A,#N/A,TRUE,"Door"}</definedName>
    <definedName name="PHASE_4_2" localSheetId="22" hidden="1">{#N/A,#N/A,TRUE,"Basic";#N/A,#N/A,TRUE,"EXT-TABLE";#N/A,#N/A,TRUE,"STEEL";#N/A,#N/A,TRUE,"INT-Table";#N/A,#N/A,TRUE,"STEEL";#N/A,#N/A,TRUE,"Door"}</definedName>
    <definedName name="PHASE_4_2" hidden="1">{#N/A,#N/A,TRUE,"Basic";#N/A,#N/A,TRUE,"EXT-TABLE";#N/A,#N/A,TRUE,"STEEL";#N/A,#N/A,TRUE,"INT-Table";#N/A,#N/A,TRUE,"STEEL";#N/A,#N/A,TRUE,"Door"}</definedName>
    <definedName name="PHASE_5" localSheetId="22" hidden="1">{#N/A,#N/A,TRUE,"Basic";#N/A,#N/A,TRUE,"EXT-TABLE";#N/A,#N/A,TRUE,"STEEL";#N/A,#N/A,TRUE,"INT-Table";#N/A,#N/A,TRUE,"STEEL";#N/A,#N/A,TRUE,"Door"}</definedName>
    <definedName name="PHASE_5" hidden="1">{#N/A,#N/A,TRUE,"Basic";#N/A,#N/A,TRUE,"EXT-TABLE";#N/A,#N/A,TRUE,"STEEL";#N/A,#N/A,TRUE,"INT-Table";#N/A,#N/A,TRUE,"STEEL";#N/A,#N/A,TRUE,"Door"}</definedName>
    <definedName name="PHASE_5_1" localSheetId="22" hidden="1">{#N/A,#N/A,TRUE,"Basic";#N/A,#N/A,TRUE,"EXT-TABLE";#N/A,#N/A,TRUE,"STEEL";#N/A,#N/A,TRUE,"INT-Table";#N/A,#N/A,TRUE,"STEEL";#N/A,#N/A,TRUE,"Door"}</definedName>
    <definedName name="PHASE_5_1" hidden="1">{#N/A,#N/A,TRUE,"Basic";#N/A,#N/A,TRUE,"EXT-TABLE";#N/A,#N/A,TRUE,"STEEL";#N/A,#N/A,TRUE,"INT-Table";#N/A,#N/A,TRUE,"STEEL";#N/A,#N/A,TRUE,"Door"}</definedName>
    <definedName name="PHASE_5_2" localSheetId="22" hidden="1">{#N/A,#N/A,TRUE,"Basic";#N/A,#N/A,TRUE,"EXT-TABLE";#N/A,#N/A,TRUE,"STEEL";#N/A,#N/A,TRUE,"INT-Table";#N/A,#N/A,TRUE,"STEEL";#N/A,#N/A,TRUE,"Door"}</definedName>
    <definedName name="PHASE_5_2" hidden="1">{#N/A,#N/A,TRUE,"Basic";#N/A,#N/A,TRUE,"EXT-TABLE";#N/A,#N/A,TRUE,"STEEL";#N/A,#N/A,TRUE,"INT-Table";#N/A,#N/A,TRUE,"STEEL";#N/A,#N/A,TRUE,"Door"}</definedName>
    <definedName name="PHAT" localSheetId="22" hidden="1">{#N/A,#N/A,FALSE,"CCTV"}</definedName>
    <definedName name="PHAT" hidden="1">{#N/A,#N/A,FALSE,"CCTV"}</definedName>
    <definedName name="phongve12KmTN" localSheetId="22" hidden="1">{"'Sheet1'!$L$16"}</definedName>
    <definedName name="phongve12KmTN" localSheetId="15" hidden="1">{"'Sheet1'!$L$16"}</definedName>
    <definedName name="phongve12KmTN" localSheetId="1" hidden="1">{"'Sheet1'!$L$16"}</definedName>
    <definedName name="phongve12KmTN" localSheetId="2" hidden="1">{"'Sheet1'!$L$16"}</definedName>
    <definedName name="phongve12KmTN" localSheetId="16" hidden="1">{"'Sheet1'!$L$16"}</definedName>
    <definedName name="phongve12KmTN" localSheetId="4" hidden="1">{"'Sheet1'!$L$16"}</definedName>
    <definedName name="phongve12KmTN" localSheetId="23" hidden="1">{"'Sheet1'!$L$16"}</definedName>
    <definedName name="phongve12KmTN" localSheetId="14" hidden="1">{"'Sheet1'!$L$16"}</definedName>
    <definedName name="phongve12KmTN" localSheetId="9" hidden="1">{"'Sheet1'!$L$16"}</definedName>
    <definedName name="phongve12KmTN" localSheetId="8" hidden="1">{"'Sheet1'!$L$16"}</definedName>
    <definedName name="phongve12KmTN" localSheetId="3" hidden="1">{"'Sheet1'!$L$16"}</definedName>
    <definedName name="phongve12KmTN" localSheetId="11" hidden="1">{"'Sheet1'!$L$16"}</definedName>
    <definedName name="phongve12KmTN" localSheetId="6" hidden="1">{"'Sheet1'!$L$16"}</definedName>
    <definedName name="phongve12KmTN" localSheetId="7" hidden="1">{"'Sheet1'!$L$16"}</definedName>
    <definedName name="phongve12KmTN" localSheetId="5" hidden="1">{"'Sheet1'!$L$16"}</definedName>
    <definedName name="phongve12KmTN" localSheetId="17" hidden="1">{"'Sheet1'!$L$16"}</definedName>
    <definedName name="phongve12KmTN" localSheetId="10" hidden="1">{"'Sheet1'!$L$16"}</definedName>
    <definedName name="phongve12KmTN" localSheetId="13" hidden="1">{"'Sheet1'!$L$16"}</definedName>
    <definedName name="phongve12KmTN" localSheetId="12" hidden="1">{"'Sheet1'!$L$16"}</definedName>
    <definedName name="phongve12KmTN" hidden="1">{"'Sheet1'!$L$16"}</definedName>
    <definedName name="phongve12KmTN1" localSheetId="22" hidden="1">{"'Sheet1'!$L$16"}</definedName>
    <definedName name="phongve12KmTN1" localSheetId="15" hidden="1">{"'Sheet1'!$L$16"}</definedName>
    <definedName name="phongve12KmTN1" localSheetId="1" hidden="1">{"'Sheet1'!$L$16"}</definedName>
    <definedName name="phongve12KmTN1" localSheetId="2" hidden="1">{"'Sheet1'!$L$16"}</definedName>
    <definedName name="phongve12KmTN1" localSheetId="16" hidden="1">{"'Sheet1'!$L$16"}</definedName>
    <definedName name="phongve12KmTN1" localSheetId="4" hidden="1">{"'Sheet1'!$L$16"}</definedName>
    <definedName name="phongve12KmTN1" localSheetId="23" hidden="1">{"'Sheet1'!$L$16"}</definedName>
    <definedName name="phongve12KmTN1" localSheetId="14" hidden="1">{"'Sheet1'!$L$16"}</definedName>
    <definedName name="phongve12KmTN1" localSheetId="9" hidden="1">{"'Sheet1'!$L$16"}</definedName>
    <definedName name="phongve12KmTN1" localSheetId="8" hidden="1">{"'Sheet1'!$L$16"}</definedName>
    <definedName name="phongve12KmTN1" localSheetId="3" hidden="1">{"'Sheet1'!$L$16"}</definedName>
    <definedName name="phongve12KmTN1" localSheetId="11" hidden="1">{"'Sheet1'!$L$16"}</definedName>
    <definedName name="phongve12KmTN1" localSheetId="6" hidden="1">{"'Sheet1'!$L$16"}</definedName>
    <definedName name="phongve12KmTN1" localSheetId="7" hidden="1">{"'Sheet1'!$L$16"}</definedName>
    <definedName name="phongve12KmTN1" localSheetId="5" hidden="1">{"'Sheet1'!$L$16"}</definedName>
    <definedName name="phongve12KmTN1" localSheetId="17" hidden="1">{"'Sheet1'!$L$16"}</definedName>
    <definedName name="phongve12KmTN1" localSheetId="10" hidden="1">{"'Sheet1'!$L$16"}</definedName>
    <definedName name="phongve12KmTN1" localSheetId="13" hidden="1">{"'Sheet1'!$L$16"}</definedName>
    <definedName name="phongve12KmTN1" localSheetId="12" hidden="1">{"'Sheet1'!$L$16"}</definedName>
    <definedName name="phongve12KmTN1" hidden="1">{"'Sheet1'!$L$16"}</definedName>
    <definedName name="pi">#REF!</definedName>
    <definedName name="PIDtable">#REF!</definedName>
    <definedName name="PIPE">#REF!</definedName>
    <definedName name="PIPE1" localSheetId="15">[71]DATA_REFERENCE!#REF!</definedName>
    <definedName name="PIPE1" localSheetId="1">[71]DATA_REFERENCE!#REF!</definedName>
    <definedName name="PIPE1" localSheetId="2">[71]DATA_REFERENCE!#REF!</definedName>
    <definedName name="PIPE1" localSheetId="4">[71]DATA_REFERENCE!#REF!</definedName>
    <definedName name="PIPE1" localSheetId="23">[71]DATA_REFERENCE!#REF!</definedName>
    <definedName name="PIPE1" localSheetId="14">[71]DATA_REFERENCE!#REF!</definedName>
    <definedName name="PIPE1" localSheetId="9">[71]DATA_REFERENCE!#REF!</definedName>
    <definedName name="PIPE1" localSheetId="8">[71]DATA_REFERENCE!#REF!</definedName>
    <definedName name="PIPE1" localSheetId="3">[71]DATA_REFERENCE!#REF!</definedName>
    <definedName name="PIPE1" localSheetId="11">[71]DATA_REFERENCE!#REF!</definedName>
    <definedName name="PIPE1" localSheetId="6">[71]DATA_REFERENCE!#REF!</definedName>
    <definedName name="PIPE1" localSheetId="7">[71]DATA_REFERENCE!#REF!</definedName>
    <definedName name="PIPE1" localSheetId="5">[71]DATA_REFERENCE!#REF!</definedName>
    <definedName name="PIPE1" localSheetId="10">[71]DATA_REFERENCE!#REF!</definedName>
    <definedName name="PIPE1" localSheetId="13">[71]DATA_REFERENCE!#REF!</definedName>
    <definedName name="PIPE1" localSheetId="12">[71]DATA_REFERENCE!#REF!</definedName>
    <definedName name="PIPE1">#REF!</definedName>
    <definedName name="PIPE10" localSheetId="15">[71]DATA_REFERENCE!#REF!</definedName>
    <definedName name="PIPE10" localSheetId="1">[71]DATA_REFERENCE!#REF!</definedName>
    <definedName name="PIPE10" localSheetId="2">[71]DATA_REFERENCE!#REF!</definedName>
    <definedName name="PIPE10" localSheetId="4">[71]DATA_REFERENCE!#REF!</definedName>
    <definedName name="PIPE10" localSheetId="23">[71]DATA_REFERENCE!#REF!</definedName>
    <definedName name="PIPE10" localSheetId="14">[71]DATA_REFERENCE!#REF!</definedName>
    <definedName name="PIPE10" localSheetId="9">[71]DATA_REFERENCE!#REF!</definedName>
    <definedName name="PIPE10" localSheetId="8">[71]DATA_REFERENCE!#REF!</definedName>
    <definedName name="PIPE10" localSheetId="3">[71]DATA_REFERENCE!#REF!</definedName>
    <definedName name="PIPE10" localSheetId="11">[71]DATA_REFERENCE!#REF!</definedName>
    <definedName name="PIPE10" localSheetId="6">[71]DATA_REFERENCE!#REF!</definedName>
    <definedName name="PIPE10" localSheetId="7">[71]DATA_REFERENCE!#REF!</definedName>
    <definedName name="PIPE10" localSheetId="5">[71]DATA_REFERENCE!#REF!</definedName>
    <definedName name="PIPE10" localSheetId="10">[71]DATA_REFERENCE!#REF!</definedName>
    <definedName name="PIPE10" localSheetId="13">[71]DATA_REFERENCE!#REF!</definedName>
    <definedName name="PIPE10" localSheetId="12">[71]DATA_REFERENCE!#REF!</definedName>
    <definedName name="PIPE10">#REF!</definedName>
    <definedName name="PIPE12" localSheetId="15">[71]DATA_REFERENCE!#REF!</definedName>
    <definedName name="PIPE12" localSheetId="1">[71]DATA_REFERENCE!#REF!</definedName>
    <definedName name="PIPE12" localSheetId="2">[71]DATA_REFERENCE!#REF!</definedName>
    <definedName name="PIPE12" localSheetId="4">[71]DATA_REFERENCE!#REF!</definedName>
    <definedName name="PIPE12" localSheetId="23">[71]DATA_REFERENCE!#REF!</definedName>
    <definedName name="PIPE12" localSheetId="14">[71]DATA_REFERENCE!#REF!</definedName>
    <definedName name="PIPE12" localSheetId="9">[71]DATA_REFERENCE!#REF!</definedName>
    <definedName name="PIPE12" localSheetId="8">[71]DATA_REFERENCE!#REF!</definedName>
    <definedName name="PIPE12" localSheetId="3">[71]DATA_REFERENCE!#REF!</definedName>
    <definedName name="PIPE12" localSheetId="11">[71]DATA_REFERENCE!#REF!</definedName>
    <definedName name="PIPE12" localSheetId="6">[71]DATA_REFERENCE!#REF!</definedName>
    <definedName name="PIPE12" localSheetId="7">[71]DATA_REFERENCE!#REF!</definedName>
    <definedName name="PIPE12" localSheetId="5">[71]DATA_REFERENCE!#REF!</definedName>
    <definedName name="PIPE12" localSheetId="10">[71]DATA_REFERENCE!#REF!</definedName>
    <definedName name="PIPE12" localSheetId="13">[71]DATA_REFERENCE!#REF!</definedName>
    <definedName name="PIPE12" localSheetId="12">[71]DATA_REFERENCE!#REF!</definedName>
    <definedName name="PIPE12">#REF!</definedName>
    <definedName name="PIPE14" localSheetId="15">[71]DATA_REFERENCE!#REF!</definedName>
    <definedName name="PIPE14" localSheetId="1">[71]DATA_REFERENCE!#REF!</definedName>
    <definedName name="PIPE14" localSheetId="2">[71]DATA_REFERENCE!#REF!</definedName>
    <definedName name="PIPE14" localSheetId="4">[71]DATA_REFERENCE!#REF!</definedName>
    <definedName name="PIPE14" localSheetId="23">[71]DATA_REFERENCE!#REF!</definedName>
    <definedName name="PIPE14" localSheetId="14">[71]DATA_REFERENCE!#REF!</definedName>
    <definedName name="PIPE14" localSheetId="9">[71]DATA_REFERENCE!#REF!</definedName>
    <definedName name="PIPE14" localSheetId="8">[71]DATA_REFERENCE!#REF!</definedName>
    <definedName name="PIPE14" localSheetId="3">[71]DATA_REFERENCE!#REF!</definedName>
    <definedName name="PIPE14" localSheetId="11">[71]DATA_REFERENCE!#REF!</definedName>
    <definedName name="PIPE14" localSheetId="6">[71]DATA_REFERENCE!#REF!</definedName>
    <definedName name="PIPE14" localSheetId="7">[71]DATA_REFERENCE!#REF!</definedName>
    <definedName name="PIPE14" localSheetId="5">[71]DATA_REFERENCE!#REF!</definedName>
    <definedName name="PIPE14" localSheetId="10">[71]DATA_REFERENCE!#REF!</definedName>
    <definedName name="PIPE14" localSheetId="13">[71]DATA_REFERENCE!#REF!</definedName>
    <definedName name="PIPE14" localSheetId="12">[71]DATA_REFERENCE!#REF!</definedName>
    <definedName name="PIPE14">#REF!</definedName>
    <definedName name="PIPE16" localSheetId="15">[71]DATA_REFERENCE!#REF!</definedName>
    <definedName name="PIPE16" localSheetId="1">[71]DATA_REFERENCE!#REF!</definedName>
    <definedName name="PIPE16" localSheetId="2">[71]DATA_REFERENCE!#REF!</definedName>
    <definedName name="PIPE16" localSheetId="4">[71]DATA_REFERENCE!#REF!</definedName>
    <definedName name="PIPE16" localSheetId="23">[71]DATA_REFERENCE!#REF!</definedName>
    <definedName name="PIPE16" localSheetId="14">[71]DATA_REFERENCE!#REF!</definedName>
    <definedName name="PIPE16" localSheetId="9">[71]DATA_REFERENCE!#REF!</definedName>
    <definedName name="PIPE16" localSheetId="8">[71]DATA_REFERENCE!#REF!</definedName>
    <definedName name="PIPE16" localSheetId="3">[71]DATA_REFERENCE!#REF!</definedName>
    <definedName name="PIPE16" localSheetId="11">[71]DATA_REFERENCE!#REF!</definedName>
    <definedName name="PIPE16" localSheetId="6">[71]DATA_REFERENCE!#REF!</definedName>
    <definedName name="PIPE16" localSheetId="7">[71]DATA_REFERENCE!#REF!</definedName>
    <definedName name="PIPE16" localSheetId="5">[71]DATA_REFERENCE!#REF!</definedName>
    <definedName name="PIPE16" localSheetId="10">[71]DATA_REFERENCE!#REF!</definedName>
    <definedName name="PIPE16" localSheetId="13">[71]DATA_REFERENCE!#REF!</definedName>
    <definedName name="PIPE16" localSheetId="12">[71]DATA_REFERENCE!#REF!</definedName>
    <definedName name="PIPE16">#REF!</definedName>
    <definedName name="PIPE18" localSheetId="15">[71]DATA_REFERENCE!#REF!</definedName>
    <definedName name="PIPE18" localSheetId="1">[71]DATA_REFERENCE!#REF!</definedName>
    <definedName name="PIPE18" localSheetId="2">[71]DATA_REFERENCE!#REF!</definedName>
    <definedName name="PIPE18" localSheetId="4">[71]DATA_REFERENCE!#REF!</definedName>
    <definedName name="PIPE18" localSheetId="23">[71]DATA_REFERENCE!#REF!</definedName>
    <definedName name="PIPE18" localSheetId="14">[71]DATA_REFERENCE!#REF!</definedName>
    <definedName name="PIPE18" localSheetId="9">[71]DATA_REFERENCE!#REF!</definedName>
    <definedName name="PIPE18" localSheetId="8">[71]DATA_REFERENCE!#REF!</definedName>
    <definedName name="PIPE18" localSheetId="3">[71]DATA_REFERENCE!#REF!</definedName>
    <definedName name="PIPE18" localSheetId="11">[71]DATA_REFERENCE!#REF!</definedName>
    <definedName name="PIPE18" localSheetId="6">[71]DATA_REFERENCE!#REF!</definedName>
    <definedName name="PIPE18" localSheetId="7">[71]DATA_REFERENCE!#REF!</definedName>
    <definedName name="PIPE18" localSheetId="5">[71]DATA_REFERENCE!#REF!</definedName>
    <definedName name="PIPE18" localSheetId="10">[71]DATA_REFERENCE!#REF!</definedName>
    <definedName name="PIPE18" localSheetId="13">[71]DATA_REFERENCE!#REF!</definedName>
    <definedName name="PIPE18" localSheetId="12">[71]DATA_REFERENCE!#REF!</definedName>
    <definedName name="PIPE18">#REF!</definedName>
    <definedName name="PIPE2" localSheetId="15">[71]DATA_REFERENCE!#REF!</definedName>
    <definedName name="PIPE2" localSheetId="1">[71]DATA_REFERENCE!#REF!</definedName>
    <definedName name="PIPE2" localSheetId="2">[71]DATA_REFERENCE!#REF!</definedName>
    <definedName name="PIPE2" localSheetId="4">[71]DATA_REFERENCE!#REF!</definedName>
    <definedName name="PIPE2" localSheetId="23">[71]DATA_REFERENCE!#REF!</definedName>
    <definedName name="PIPE2" localSheetId="14">[71]DATA_REFERENCE!#REF!</definedName>
    <definedName name="PIPE2" localSheetId="9">[71]DATA_REFERENCE!#REF!</definedName>
    <definedName name="PIPE2" localSheetId="8">[71]DATA_REFERENCE!#REF!</definedName>
    <definedName name="PIPE2" localSheetId="3">[71]DATA_REFERENCE!#REF!</definedName>
    <definedName name="PIPE2" localSheetId="11">[71]DATA_REFERENCE!#REF!</definedName>
    <definedName name="PIPE2" localSheetId="6">[71]DATA_REFERENCE!#REF!</definedName>
    <definedName name="PIPE2" localSheetId="7">[71]DATA_REFERENCE!#REF!</definedName>
    <definedName name="PIPE2" localSheetId="5">[71]DATA_REFERENCE!#REF!</definedName>
    <definedName name="PIPE2" localSheetId="10">[71]DATA_REFERENCE!#REF!</definedName>
    <definedName name="PIPE2" localSheetId="13">[71]DATA_REFERENCE!#REF!</definedName>
    <definedName name="PIPE2" localSheetId="12">[71]DATA_REFERENCE!#REF!</definedName>
    <definedName name="PIPE2">#REF!</definedName>
    <definedName name="PIPE20" localSheetId="15">[71]DATA_REFERENCE!#REF!</definedName>
    <definedName name="PIPE20" localSheetId="1">[71]DATA_REFERENCE!#REF!</definedName>
    <definedName name="PIPE20" localSheetId="2">[71]DATA_REFERENCE!#REF!</definedName>
    <definedName name="PIPE20" localSheetId="4">[71]DATA_REFERENCE!#REF!</definedName>
    <definedName name="PIPE20" localSheetId="23">[71]DATA_REFERENCE!#REF!</definedName>
    <definedName name="PIPE20" localSheetId="14">[71]DATA_REFERENCE!#REF!</definedName>
    <definedName name="PIPE20" localSheetId="9">[71]DATA_REFERENCE!#REF!</definedName>
    <definedName name="PIPE20" localSheetId="8">[71]DATA_REFERENCE!#REF!</definedName>
    <definedName name="PIPE20" localSheetId="3">[71]DATA_REFERENCE!#REF!</definedName>
    <definedName name="PIPE20" localSheetId="11">[71]DATA_REFERENCE!#REF!</definedName>
    <definedName name="PIPE20" localSheetId="6">[71]DATA_REFERENCE!#REF!</definedName>
    <definedName name="PIPE20" localSheetId="7">[71]DATA_REFERENCE!#REF!</definedName>
    <definedName name="PIPE20" localSheetId="5">[71]DATA_REFERENCE!#REF!</definedName>
    <definedName name="PIPE20" localSheetId="10">[71]DATA_REFERENCE!#REF!</definedName>
    <definedName name="PIPE20" localSheetId="13">[71]DATA_REFERENCE!#REF!</definedName>
    <definedName name="PIPE20" localSheetId="12">[71]DATA_REFERENCE!#REF!</definedName>
    <definedName name="PIPE20">#REF!</definedName>
    <definedName name="PIPE22" localSheetId="15">[71]DATA_REFERENCE!#REF!</definedName>
    <definedName name="PIPE22" localSheetId="1">[71]DATA_REFERENCE!#REF!</definedName>
    <definedName name="PIPE22" localSheetId="2">[71]DATA_REFERENCE!#REF!</definedName>
    <definedName name="PIPE22" localSheetId="4">[71]DATA_REFERENCE!#REF!</definedName>
    <definedName name="PIPE22" localSheetId="23">[71]DATA_REFERENCE!#REF!</definedName>
    <definedName name="PIPE22" localSheetId="14">[71]DATA_REFERENCE!#REF!</definedName>
    <definedName name="PIPE22" localSheetId="9">[71]DATA_REFERENCE!#REF!</definedName>
    <definedName name="PIPE22" localSheetId="8">[71]DATA_REFERENCE!#REF!</definedName>
    <definedName name="PIPE22" localSheetId="3">[71]DATA_REFERENCE!#REF!</definedName>
    <definedName name="PIPE22" localSheetId="11">[71]DATA_REFERENCE!#REF!</definedName>
    <definedName name="PIPE22" localSheetId="6">[71]DATA_REFERENCE!#REF!</definedName>
    <definedName name="PIPE22" localSheetId="7">[71]DATA_REFERENCE!#REF!</definedName>
    <definedName name="PIPE22" localSheetId="5">[71]DATA_REFERENCE!#REF!</definedName>
    <definedName name="PIPE22" localSheetId="10">[71]DATA_REFERENCE!#REF!</definedName>
    <definedName name="PIPE22" localSheetId="13">[71]DATA_REFERENCE!#REF!</definedName>
    <definedName name="PIPE22" localSheetId="12">[71]DATA_REFERENCE!#REF!</definedName>
    <definedName name="PIPE22">#REF!</definedName>
    <definedName name="PIPE3" localSheetId="15">[71]DATA_REFERENCE!#REF!</definedName>
    <definedName name="PIPE3" localSheetId="1">[71]DATA_REFERENCE!#REF!</definedName>
    <definedName name="PIPE3" localSheetId="2">[71]DATA_REFERENCE!#REF!</definedName>
    <definedName name="PIPE3" localSheetId="4">[71]DATA_REFERENCE!#REF!</definedName>
    <definedName name="PIPE3" localSheetId="23">[71]DATA_REFERENCE!#REF!</definedName>
    <definedName name="PIPE3" localSheetId="14">[71]DATA_REFERENCE!#REF!</definedName>
    <definedName name="PIPE3" localSheetId="9">[71]DATA_REFERENCE!#REF!</definedName>
    <definedName name="PIPE3" localSheetId="8">[71]DATA_REFERENCE!#REF!</definedName>
    <definedName name="PIPE3" localSheetId="3">[71]DATA_REFERENCE!#REF!</definedName>
    <definedName name="PIPE3" localSheetId="11">[71]DATA_REFERENCE!#REF!</definedName>
    <definedName name="PIPE3" localSheetId="6">[71]DATA_REFERENCE!#REF!</definedName>
    <definedName name="PIPE3" localSheetId="7">[71]DATA_REFERENCE!#REF!</definedName>
    <definedName name="PIPE3" localSheetId="5">[71]DATA_REFERENCE!#REF!</definedName>
    <definedName name="PIPE3" localSheetId="10">[71]DATA_REFERENCE!#REF!</definedName>
    <definedName name="PIPE3" localSheetId="13">[71]DATA_REFERENCE!#REF!</definedName>
    <definedName name="PIPE3" localSheetId="12">[71]DATA_REFERENCE!#REF!</definedName>
    <definedName name="PIPE3">#REF!</definedName>
    <definedName name="PIPE4" localSheetId="15">[71]DATA_REFERENCE!#REF!</definedName>
    <definedName name="PIPE4" localSheetId="1">[71]DATA_REFERENCE!#REF!</definedName>
    <definedName name="PIPE4" localSheetId="2">[71]DATA_REFERENCE!#REF!</definedName>
    <definedName name="PIPE4" localSheetId="4">[71]DATA_REFERENCE!#REF!</definedName>
    <definedName name="PIPE4" localSheetId="23">[71]DATA_REFERENCE!#REF!</definedName>
    <definedName name="PIPE4" localSheetId="14">[71]DATA_REFERENCE!#REF!</definedName>
    <definedName name="PIPE4" localSheetId="9">[71]DATA_REFERENCE!#REF!</definedName>
    <definedName name="PIPE4" localSheetId="8">[71]DATA_REFERENCE!#REF!</definedName>
    <definedName name="PIPE4" localSheetId="3">[71]DATA_REFERENCE!#REF!</definedName>
    <definedName name="PIPE4" localSheetId="11">[71]DATA_REFERENCE!#REF!</definedName>
    <definedName name="PIPE4" localSheetId="6">[71]DATA_REFERENCE!#REF!</definedName>
    <definedName name="PIPE4" localSheetId="7">[71]DATA_REFERENCE!#REF!</definedName>
    <definedName name="PIPE4" localSheetId="5">[71]DATA_REFERENCE!#REF!</definedName>
    <definedName name="PIPE4" localSheetId="10">[71]DATA_REFERENCE!#REF!</definedName>
    <definedName name="PIPE4" localSheetId="13">[71]DATA_REFERENCE!#REF!</definedName>
    <definedName name="PIPE4" localSheetId="12">[71]DATA_REFERENCE!#REF!</definedName>
    <definedName name="PIPE4">#REF!</definedName>
    <definedName name="PIPE6" localSheetId="15">[71]DATA_REFERENCE!#REF!</definedName>
    <definedName name="PIPE6" localSheetId="1">[71]DATA_REFERENCE!#REF!</definedName>
    <definedName name="PIPE6" localSheetId="2">[71]DATA_REFERENCE!#REF!</definedName>
    <definedName name="PIPE6" localSheetId="4">[71]DATA_REFERENCE!#REF!</definedName>
    <definedName name="PIPE6" localSheetId="23">[71]DATA_REFERENCE!#REF!</definedName>
    <definedName name="PIPE6" localSheetId="14">[71]DATA_REFERENCE!#REF!</definedName>
    <definedName name="PIPE6" localSheetId="9">[71]DATA_REFERENCE!#REF!</definedName>
    <definedName name="PIPE6" localSheetId="8">[71]DATA_REFERENCE!#REF!</definedName>
    <definedName name="PIPE6" localSheetId="3">[71]DATA_REFERENCE!#REF!</definedName>
    <definedName name="PIPE6" localSheetId="11">[71]DATA_REFERENCE!#REF!</definedName>
    <definedName name="PIPE6" localSheetId="6">[71]DATA_REFERENCE!#REF!</definedName>
    <definedName name="PIPE6" localSheetId="7">[71]DATA_REFERENCE!#REF!</definedName>
    <definedName name="PIPE6" localSheetId="5">[71]DATA_REFERENCE!#REF!</definedName>
    <definedName name="PIPE6" localSheetId="10">[71]DATA_REFERENCE!#REF!</definedName>
    <definedName name="PIPE6" localSheetId="13">[71]DATA_REFERENCE!#REF!</definedName>
    <definedName name="PIPE6" localSheetId="12">[71]DATA_REFERENCE!#REF!</definedName>
    <definedName name="PIPE6">#REF!</definedName>
    <definedName name="PIPE8" localSheetId="15">[71]DATA_REFERENCE!#REF!</definedName>
    <definedName name="PIPE8" localSheetId="1">[71]DATA_REFERENCE!#REF!</definedName>
    <definedName name="PIPE8" localSheetId="2">[71]DATA_REFERENCE!#REF!</definedName>
    <definedName name="PIPE8" localSheetId="4">[71]DATA_REFERENCE!#REF!</definedName>
    <definedName name="PIPE8" localSheetId="23">[71]DATA_REFERENCE!#REF!</definedName>
    <definedName name="PIPE8" localSheetId="14">[71]DATA_REFERENCE!#REF!</definedName>
    <definedName name="PIPE8" localSheetId="9">[71]DATA_REFERENCE!#REF!</definedName>
    <definedName name="PIPE8" localSheetId="8">[71]DATA_REFERENCE!#REF!</definedName>
    <definedName name="PIPE8" localSheetId="3">[71]DATA_REFERENCE!#REF!</definedName>
    <definedName name="PIPE8" localSheetId="11">[71]DATA_REFERENCE!#REF!</definedName>
    <definedName name="PIPE8" localSheetId="6">[71]DATA_REFERENCE!#REF!</definedName>
    <definedName name="PIPE8" localSheetId="7">[71]DATA_REFERENCE!#REF!</definedName>
    <definedName name="PIPE8" localSheetId="5">[71]DATA_REFERENCE!#REF!</definedName>
    <definedName name="PIPE8" localSheetId="10">[71]DATA_REFERENCE!#REF!</definedName>
    <definedName name="PIPE8" localSheetId="13">[71]DATA_REFERENCE!#REF!</definedName>
    <definedName name="PIPE8" localSheetId="12">[71]DATA_REFERENCE!#REF!</definedName>
    <definedName name="PIPE8">#REF!</definedName>
    <definedName name="pipeclamp">[45]pipe!$A$3:$A$33</definedName>
    <definedName name="PipeWeightDat">[75]WeightTable!$B:$C</definedName>
    <definedName name="PIPING" localSheetId="22" hidden="1">{#N/A,#N/A,FALSE,"Project Cost Summary";#N/A,#N/A,FALSE,"Man Hour Summary"}</definedName>
    <definedName name="PIPING" localSheetId="1" hidden="1">{#N/A,#N/A,FALSE,"Project Cost Summary";#N/A,#N/A,FALSE,"Man Hour Summary"}</definedName>
    <definedName name="PIPING" localSheetId="2" hidden="1">{#N/A,#N/A,FALSE,"Project Cost Summary";#N/A,#N/A,FALSE,"Man Hour Summary"}</definedName>
    <definedName name="PIPING" localSheetId="4" hidden="1">{#N/A,#N/A,FALSE,"Project Cost Summary";#N/A,#N/A,FALSE,"Man Hour Summary"}</definedName>
    <definedName name="PIPING" localSheetId="23" hidden="1">{#N/A,#N/A,FALSE,"Project Cost Summary";#N/A,#N/A,FALSE,"Man Hour Summary"}</definedName>
    <definedName name="PIPING" localSheetId="14" hidden="1">{#N/A,#N/A,FALSE,"Project Cost Summary";#N/A,#N/A,FALSE,"Man Hour Summary"}</definedName>
    <definedName name="PIPING" localSheetId="9" hidden="1">{#N/A,#N/A,FALSE,"Project Cost Summary";#N/A,#N/A,FALSE,"Man Hour Summary"}</definedName>
    <definedName name="PIPING" localSheetId="8" hidden="1">{#N/A,#N/A,FALSE,"Project Cost Summary";#N/A,#N/A,FALSE,"Man Hour Summary"}</definedName>
    <definedName name="PIPING" localSheetId="3" hidden="1">{#N/A,#N/A,FALSE,"Project Cost Summary";#N/A,#N/A,FALSE,"Man Hour Summary"}</definedName>
    <definedName name="PIPING" localSheetId="11" hidden="1">{#N/A,#N/A,FALSE,"Project Cost Summary";#N/A,#N/A,FALSE,"Man Hour Summary"}</definedName>
    <definedName name="PIPING" localSheetId="6" hidden="1">{#N/A,#N/A,FALSE,"Project Cost Summary";#N/A,#N/A,FALSE,"Man Hour Summary"}</definedName>
    <definedName name="PIPING" localSheetId="7" hidden="1">{#N/A,#N/A,FALSE,"Project Cost Summary";#N/A,#N/A,FALSE,"Man Hour Summary"}</definedName>
    <definedName name="PIPING" localSheetId="5" hidden="1">{#N/A,#N/A,FALSE,"Project Cost Summary";#N/A,#N/A,FALSE,"Man Hour Summary"}</definedName>
    <definedName name="PIPING" localSheetId="10" hidden="1">{#N/A,#N/A,FALSE,"Project Cost Summary";#N/A,#N/A,FALSE,"Man Hour Summary"}</definedName>
    <definedName name="PIPING" localSheetId="13" hidden="1">{#N/A,#N/A,FALSE,"Project Cost Summary";#N/A,#N/A,FALSE,"Man Hour Summary"}</definedName>
    <definedName name="PIPING" localSheetId="12" hidden="1">{#N/A,#N/A,FALSE,"Project Cost Summary";#N/A,#N/A,FALSE,"Man Hour Summary"}</definedName>
    <definedName name="PIPING" hidden="1">{#N/A,#N/A,FALSE,"Project Cost Summary";#N/A,#N/A,FALSE,"Man Hour Summary"}</definedName>
    <definedName name="PKAAA" hidden="1">#REF!</definedName>
    <definedName name="PKBB" hidden="1">#REF!</definedName>
    <definedName name="PKCC" hidden="1">#REF!</definedName>
    <definedName name="PKDD" hidden="1">#REF!</definedName>
    <definedName name="pkus">#REF!</definedName>
    <definedName name="plant2" hidden="1">#REF!</definedName>
    <definedName name="plate">1.1</definedName>
    <definedName name="Plate_width" localSheetId="15">'[41]Material for Silencers (8)'!$G$6</definedName>
    <definedName name="Plate_width" localSheetId="1">'[41]Material for Silencers (8)'!$G$6</definedName>
    <definedName name="Plate_width" localSheetId="2">'[41]Material for Silencers (8)'!$G$6</definedName>
    <definedName name="Plate_width" localSheetId="4">'[41]Material for Silencers (8)'!$G$6</definedName>
    <definedName name="Plate_width" localSheetId="23">'[41]Material for Silencers (8)'!$G$6</definedName>
    <definedName name="Plate_width" localSheetId="14">'[41]Material for Silencers (8)'!$G$6</definedName>
    <definedName name="Plate_width" localSheetId="9">'[41]Material for Silencers (8)'!$G$6</definedName>
    <definedName name="Plate_width" localSheetId="8">'[41]Material for Silencers (8)'!$G$6</definedName>
    <definedName name="Plate_width" localSheetId="3">'[41]Material for Silencers (8)'!$G$6</definedName>
    <definedName name="Plate_width" localSheetId="11">'[41]Material for Silencers (8)'!$G$6</definedName>
    <definedName name="Plate_width" localSheetId="6">'[41]Material for Silencers (8)'!$G$6</definedName>
    <definedName name="Plate_width" localSheetId="7">'[41]Material for Silencers (8)'!$G$6</definedName>
    <definedName name="Plate_width" localSheetId="5">'[41]Material for Silencers (8)'!$G$6</definedName>
    <definedName name="Plate_width" localSheetId="10">'[41]Material for Silencers (8)'!$G$6</definedName>
    <definedName name="Plate_width" localSheetId="13">'[41]Material for Silencers (8)'!$G$6</definedName>
    <definedName name="Plate_width" localSheetId="12">'[41]Material for Silencers (8)'!$G$6</definedName>
    <definedName name="Plate_width">#REF!</definedName>
    <definedName name="PLEL">#REF!</definedName>
    <definedName name="PLK" localSheetId="22" hidden="1">{#N/A,#N/A,FALSE,"CCTV"}</definedName>
    <definedName name="PLK" hidden="1">{#N/A,#N/A,FALSE,"CCTV"}</definedName>
    <definedName name="PLLL">#REF!</definedName>
    <definedName name="PlucBcaoTD" localSheetId="22" hidden="1">{"'Sheet1'!$L$16"}</definedName>
    <definedName name="PlucBcaoTD" localSheetId="15" hidden="1">{"'Sheet1'!$L$16"}</definedName>
    <definedName name="PlucBcaoTD" localSheetId="1" hidden="1">{"'Sheet1'!$L$16"}</definedName>
    <definedName name="PlucBcaoTD" localSheetId="2" hidden="1">{"'Sheet1'!$L$16"}</definedName>
    <definedName name="PlucBcaoTD" localSheetId="16" hidden="1">{"'Sheet1'!$L$16"}</definedName>
    <definedName name="PlucBcaoTD" localSheetId="4" hidden="1">{"'Sheet1'!$L$16"}</definedName>
    <definedName name="PlucBcaoTD" localSheetId="23" hidden="1">{"'Sheet1'!$L$16"}</definedName>
    <definedName name="PlucBcaoTD" localSheetId="14" hidden="1">{"'Sheet1'!$L$16"}</definedName>
    <definedName name="PlucBcaoTD" localSheetId="9" hidden="1">{"'Sheet1'!$L$16"}</definedName>
    <definedName name="PlucBcaoTD" localSheetId="8" hidden="1">{"'Sheet1'!$L$16"}</definedName>
    <definedName name="PlucBcaoTD" localSheetId="3" hidden="1">{"'Sheet1'!$L$16"}</definedName>
    <definedName name="PlucBcaoTD" localSheetId="11" hidden="1">{"'Sheet1'!$L$16"}</definedName>
    <definedName name="PlucBcaoTD" localSheetId="6" hidden="1">{"'Sheet1'!$L$16"}</definedName>
    <definedName name="PlucBcaoTD" localSheetId="7" hidden="1">{"'Sheet1'!$L$16"}</definedName>
    <definedName name="PlucBcaoTD" localSheetId="5" hidden="1">{"'Sheet1'!$L$16"}</definedName>
    <definedName name="PlucBcaoTD" localSheetId="17" hidden="1">{"'Sheet1'!$L$16"}</definedName>
    <definedName name="PlucBcaoTD" localSheetId="10" hidden="1">{"'Sheet1'!$L$16"}</definedName>
    <definedName name="PlucBcaoTD" localSheetId="13" hidden="1">{"'Sheet1'!$L$16"}</definedName>
    <definedName name="PlucBcaoTD" localSheetId="12" hidden="1">{"'Sheet1'!$L$16"}</definedName>
    <definedName name="PlucBcaoTD" hidden="1">{"'Sheet1'!$L$16"}</definedName>
    <definedName name="PLUG">#REF!</definedName>
    <definedName name="PLWIDE">#REF!</definedName>
    <definedName name="PLWT">#REF!</definedName>
    <definedName name="PMPrice" localSheetId="15">'[51]Labor Sum'!$C$36</definedName>
    <definedName name="PMPrice" localSheetId="1">'[51]Labor Sum'!$C$36</definedName>
    <definedName name="PMPrice" localSheetId="2">'[51]Labor Sum'!$C$36</definedName>
    <definedName name="PMPrice" localSheetId="4">'[51]Labor Sum'!$C$36</definedName>
    <definedName name="PMPrice" localSheetId="23">'[51]Labor Sum'!$C$36</definedName>
    <definedName name="PMPrice" localSheetId="14">'[51]Labor Sum'!$C$36</definedName>
    <definedName name="PMPrice" localSheetId="9">'[51]Labor Sum'!$C$36</definedName>
    <definedName name="PMPrice" localSheetId="8">'[51]Labor Sum'!$C$36</definedName>
    <definedName name="PMPrice" localSheetId="3">'[51]Labor Sum'!$C$36</definedName>
    <definedName name="PMPrice" localSheetId="11">'[51]Labor Sum'!$C$36</definedName>
    <definedName name="PMPrice" localSheetId="6">'[51]Labor Sum'!$C$36</definedName>
    <definedName name="PMPrice" localSheetId="7">'[51]Labor Sum'!$C$36</definedName>
    <definedName name="PMPrice" localSheetId="5">'[51]Labor Sum'!$C$36</definedName>
    <definedName name="PMPrice" localSheetId="10">'[51]Labor Sum'!$C$36</definedName>
    <definedName name="PMPrice" localSheetId="13">'[51]Labor Sum'!$C$36</definedName>
    <definedName name="PMPrice" localSheetId="12">'[51]Labor Sum'!$C$36</definedName>
    <definedName name="PMPrice">#REF!</definedName>
    <definedName name="PMS" localSheetId="22" hidden="1">{"'Sheet1'!$L$16"}</definedName>
    <definedName name="PMS" localSheetId="15" hidden="1">{"'Sheet1'!$L$16"}</definedName>
    <definedName name="PMS" localSheetId="1" hidden="1">{"'Sheet1'!$L$16"}</definedName>
    <definedName name="PMS" localSheetId="2" hidden="1">{"'Sheet1'!$L$16"}</definedName>
    <definedName name="PMS" localSheetId="16" hidden="1">{"'Sheet1'!$L$16"}</definedName>
    <definedName name="PMS" localSheetId="4" hidden="1">{"'Sheet1'!$L$16"}</definedName>
    <definedName name="PMS" localSheetId="23" hidden="1">{"'Sheet1'!$L$16"}</definedName>
    <definedName name="PMS" localSheetId="14" hidden="1">{"'Sheet1'!$L$16"}</definedName>
    <definedName name="PMS" localSheetId="9" hidden="1">{"'Sheet1'!$L$16"}</definedName>
    <definedName name="PMS" localSheetId="8" hidden="1">{"'Sheet1'!$L$16"}</definedName>
    <definedName name="PMS" localSheetId="3" hidden="1">{"'Sheet1'!$L$16"}</definedName>
    <definedName name="PMS" localSheetId="11" hidden="1">{"'Sheet1'!$L$16"}</definedName>
    <definedName name="PMS" localSheetId="6" hidden="1">{"'Sheet1'!$L$16"}</definedName>
    <definedName name="PMS" localSheetId="7" hidden="1">{"'Sheet1'!$L$16"}</definedName>
    <definedName name="PMS" localSheetId="5" hidden="1">{"'Sheet1'!$L$16"}</definedName>
    <definedName name="PMS" localSheetId="17" hidden="1">{"'Sheet1'!$L$16"}</definedName>
    <definedName name="PMS" localSheetId="10" hidden="1">{"'Sheet1'!$L$16"}</definedName>
    <definedName name="PMS" localSheetId="13" hidden="1">{"'Sheet1'!$L$16"}</definedName>
    <definedName name="PMS" localSheetId="12" hidden="1">{"'Sheet1'!$L$16"}</definedName>
    <definedName name="PMS" hidden="1">{"'Sheet1'!$L$16"}</definedName>
    <definedName name="po" localSheetId="22" hidden="1">{#N/A,#N/A,FALSE,"CCTV"}</definedName>
    <definedName name="po" hidden="1">{#N/A,#N/A,FALSE,"CCTV"}</definedName>
    <definedName name="poiiuyytt" localSheetId="22" hidden="1">{#N/A,#N/A,FALSE,"Clients Office";#N/A,#N/A,FALSE,"Co Sum"}</definedName>
    <definedName name="poiiuyytt" localSheetId="15" hidden="1">{#N/A,#N/A,FALSE,"Clients Office";#N/A,#N/A,FALSE,"Co Sum"}</definedName>
    <definedName name="poiiuyytt" localSheetId="1" hidden="1">{#N/A,#N/A,FALSE,"Clients Office";#N/A,#N/A,FALSE,"Co Sum"}</definedName>
    <definedName name="poiiuyytt" localSheetId="2" hidden="1">{#N/A,#N/A,FALSE,"Clients Office";#N/A,#N/A,FALSE,"Co Sum"}</definedName>
    <definedName name="poiiuyytt" localSheetId="4" hidden="1">{#N/A,#N/A,FALSE,"Clients Office";#N/A,#N/A,FALSE,"Co Sum"}</definedName>
    <definedName name="poiiuyytt" localSheetId="23" hidden="1">{#N/A,#N/A,FALSE,"Clients Office";#N/A,#N/A,FALSE,"Co Sum"}</definedName>
    <definedName name="poiiuyytt" localSheetId="14" hidden="1">{#N/A,#N/A,FALSE,"Clients Office";#N/A,#N/A,FALSE,"Co Sum"}</definedName>
    <definedName name="poiiuyytt" localSheetId="9" hidden="1">{#N/A,#N/A,FALSE,"Clients Office";#N/A,#N/A,FALSE,"Co Sum"}</definedName>
    <definedName name="poiiuyytt" localSheetId="8" hidden="1">{#N/A,#N/A,FALSE,"Clients Office";#N/A,#N/A,FALSE,"Co Sum"}</definedName>
    <definedName name="poiiuyytt" localSheetId="3" hidden="1">{#N/A,#N/A,FALSE,"Clients Office";#N/A,#N/A,FALSE,"Co Sum"}</definedName>
    <definedName name="poiiuyytt" localSheetId="11" hidden="1">{#N/A,#N/A,FALSE,"Clients Office";#N/A,#N/A,FALSE,"Co Sum"}</definedName>
    <definedName name="poiiuyytt" localSheetId="6" hidden="1">{#N/A,#N/A,FALSE,"Clients Office";#N/A,#N/A,FALSE,"Co Sum"}</definedName>
    <definedName name="poiiuyytt" localSheetId="7" hidden="1">{#N/A,#N/A,FALSE,"Clients Office";#N/A,#N/A,FALSE,"Co Sum"}</definedName>
    <definedName name="poiiuyytt" localSheetId="5" hidden="1">{#N/A,#N/A,FALSE,"Clients Office";#N/A,#N/A,FALSE,"Co Sum"}</definedName>
    <definedName name="poiiuyytt" localSheetId="10" hidden="1">{#N/A,#N/A,FALSE,"Clients Office";#N/A,#N/A,FALSE,"Co Sum"}</definedName>
    <definedName name="poiiuyytt" localSheetId="13" hidden="1">{#N/A,#N/A,FALSE,"Clients Office";#N/A,#N/A,FALSE,"Co Sum"}</definedName>
    <definedName name="poiiuyytt" localSheetId="12" hidden="1">{#N/A,#N/A,FALSE,"Clients Office";#N/A,#N/A,FALSE,"Co Sum"}</definedName>
    <definedName name="poiiuyytt" hidden="1">{#N/A,#N/A,FALSE,"Clients Office";#N/A,#N/A,FALSE,"Co Sum"}</definedName>
    <definedName name="PONo" localSheetId="22">'[66]Data Input'!$D$11</definedName>
    <definedName name="PONo">'[67]Data Input'!$D$11</definedName>
    <definedName name="Positionsauswahl">#REF!</definedName>
    <definedName name="pound">#REF!</definedName>
    <definedName name="PP" localSheetId="22" hidden="1">{#N/A,#N/A,FALSE,"CCTV"}</definedName>
    <definedName name="PP" localSheetId="1" hidden="1">{#N/A,#N/A,FALSE,"CCTV"}</definedName>
    <definedName name="PP" localSheetId="2" hidden="1">{#N/A,#N/A,FALSE,"CCTV"}</definedName>
    <definedName name="PP" localSheetId="4" hidden="1">{#N/A,#N/A,FALSE,"CCTV"}</definedName>
    <definedName name="PP" localSheetId="23" hidden="1">{#N/A,#N/A,FALSE,"CCTV"}</definedName>
    <definedName name="PP" localSheetId="14" hidden="1">{#N/A,#N/A,FALSE,"CCTV"}</definedName>
    <definedName name="PP" localSheetId="9" hidden="1">{#N/A,#N/A,FALSE,"CCTV"}</definedName>
    <definedName name="PP" localSheetId="8" hidden="1">{#N/A,#N/A,FALSE,"CCTV"}</definedName>
    <definedName name="PP" localSheetId="3" hidden="1">{#N/A,#N/A,FALSE,"CCTV"}</definedName>
    <definedName name="PP" localSheetId="11" hidden="1">{#N/A,#N/A,FALSE,"CCTV"}</definedName>
    <definedName name="PP" localSheetId="6" hidden="1">{#N/A,#N/A,FALSE,"CCTV"}</definedName>
    <definedName name="PP" localSheetId="7" hidden="1">{#N/A,#N/A,FALSE,"CCTV"}</definedName>
    <definedName name="PP" localSheetId="5" hidden="1">{#N/A,#N/A,FALSE,"CCTV"}</definedName>
    <definedName name="PP" localSheetId="10" hidden="1">{#N/A,#N/A,FALSE,"CCTV"}</definedName>
    <definedName name="PP" localSheetId="13" hidden="1">{#N/A,#N/A,FALSE,"CCTV"}</definedName>
    <definedName name="PP" localSheetId="12" hidden="1">{#N/A,#N/A,FALSE,"CCTV"}</definedName>
    <definedName name="PP" hidden="1">{#N/A,#N/A,FALSE,"CCTV"}</definedName>
    <definedName name="PPM" localSheetId="15" hidden="1">'[38]Cashflow Analysis'!#REF!</definedName>
    <definedName name="PPM" localSheetId="1" hidden="1">'[38]Cashflow Analysis'!#REF!</definedName>
    <definedName name="PPM" localSheetId="2" hidden="1">'[38]Cashflow Analysis'!#REF!</definedName>
    <definedName name="PPM" localSheetId="4" hidden="1">'[38]Cashflow Analysis'!#REF!</definedName>
    <definedName name="PPM" localSheetId="23" hidden="1">'[38]Cashflow Analysis'!#REF!</definedName>
    <definedName name="PPM" localSheetId="14" hidden="1">'[38]Cashflow Analysis'!#REF!</definedName>
    <definedName name="PPM" localSheetId="9" hidden="1">'[38]Cashflow Analysis'!#REF!</definedName>
    <definedName name="PPM" localSheetId="8" hidden="1">'[38]Cashflow Analysis'!#REF!</definedName>
    <definedName name="PPM" localSheetId="3" hidden="1">'[38]Cashflow Analysis'!#REF!</definedName>
    <definedName name="PPM" localSheetId="11" hidden="1">'[38]Cashflow Analysis'!#REF!</definedName>
    <definedName name="PPM" localSheetId="6" hidden="1">'[38]Cashflow Analysis'!#REF!</definedName>
    <definedName name="PPM" localSheetId="7" hidden="1">'[38]Cashflow Analysis'!#REF!</definedName>
    <definedName name="PPM" localSheetId="5" hidden="1">'[38]Cashflow Analysis'!#REF!</definedName>
    <definedName name="PPM" localSheetId="10" hidden="1">'[38]Cashflow Analysis'!#REF!</definedName>
    <definedName name="PPM" localSheetId="13" hidden="1">'[38]Cashflow Analysis'!#REF!</definedName>
    <definedName name="PPM" localSheetId="12" hidden="1">'[38]Cashflow Analysis'!#REF!</definedName>
    <definedName name="PPM" hidden="1">#REF!</definedName>
    <definedName name="ppo">#REF!</definedName>
    <definedName name="PPP" localSheetId="22" hidden="1">{#N/A,#N/A,FALSE,"CCTV"}</definedName>
    <definedName name="PPP" localSheetId="15" hidden="1">{#N/A,#N/A,FALSE,"CCTV"}</definedName>
    <definedName name="ppp" localSheetId="1">#REF!</definedName>
    <definedName name="ppp" localSheetId="2">#REF!</definedName>
    <definedName name="ppp" localSheetId="4">#REF!</definedName>
    <definedName name="ppp" localSheetId="23">#REF!</definedName>
    <definedName name="ppp" localSheetId="14">#REF!</definedName>
    <definedName name="ppp" localSheetId="9">#REF!</definedName>
    <definedName name="ppp" localSheetId="8">#REF!</definedName>
    <definedName name="ppp" localSheetId="3">#REF!</definedName>
    <definedName name="ppp" localSheetId="11">#REF!</definedName>
    <definedName name="ppp" localSheetId="6">#REF!</definedName>
    <definedName name="ppp" localSheetId="7">#REF!</definedName>
    <definedName name="ppp" localSheetId="5">#REF!</definedName>
    <definedName name="ppp" localSheetId="10">#REF!</definedName>
    <definedName name="ppp" localSheetId="13">#REF!</definedName>
    <definedName name="ppp" localSheetId="12">#REF!</definedName>
    <definedName name="PPP" hidden="1">{#N/A,#N/A,FALSE,"CCTV"}</definedName>
    <definedName name="pppp" localSheetId="22" hidden="1">{#N/A,#N/A,FALSE,"Project Cost Summary";#N/A,#N/A,FALSE,"Man Hour Summary"}</definedName>
    <definedName name="pppp" localSheetId="1" hidden="1">{#N/A,#N/A,FALSE,"Project Cost Summary";#N/A,#N/A,FALSE,"Man Hour Summary"}</definedName>
    <definedName name="pppp" localSheetId="2" hidden="1">{#N/A,#N/A,FALSE,"Project Cost Summary";#N/A,#N/A,FALSE,"Man Hour Summary"}</definedName>
    <definedName name="pppp" localSheetId="4" hidden="1">{#N/A,#N/A,FALSE,"Project Cost Summary";#N/A,#N/A,FALSE,"Man Hour Summary"}</definedName>
    <definedName name="pppp" localSheetId="23" hidden="1">{#N/A,#N/A,FALSE,"Project Cost Summary";#N/A,#N/A,FALSE,"Man Hour Summary"}</definedName>
    <definedName name="pppp" localSheetId="14" hidden="1">{#N/A,#N/A,FALSE,"Project Cost Summary";#N/A,#N/A,FALSE,"Man Hour Summary"}</definedName>
    <definedName name="pppp" localSheetId="9" hidden="1">{#N/A,#N/A,FALSE,"Project Cost Summary";#N/A,#N/A,FALSE,"Man Hour Summary"}</definedName>
    <definedName name="pppp" localSheetId="8" hidden="1">{#N/A,#N/A,FALSE,"Project Cost Summary";#N/A,#N/A,FALSE,"Man Hour Summary"}</definedName>
    <definedName name="pppp" localSheetId="3" hidden="1">{#N/A,#N/A,FALSE,"Project Cost Summary";#N/A,#N/A,FALSE,"Man Hour Summary"}</definedName>
    <definedName name="pppp" localSheetId="11" hidden="1">{#N/A,#N/A,FALSE,"Project Cost Summary";#N/A,#N/A,FALSE,"Man Hour Summary"}</definedName>
    <definedName name="pppp" localSheetId="6" hidden="1">{#N/A,#N/A,FALSE,"Project Cost Summary";#N/A,#N/A,FALSE,"Man Hour Summary"}</definedName>
    <definedName name="pppp" localSheetId="7" hidden="1">{#N/A,#N/A,FALSE,"Project Cost Summary";#N/A,#N/A,FALSE,"Man Hour Summary"}</definedName>
    <definedName name="pppp" localSheetId="5" hidden="1">{#N/A,#N/A,FALSE,"Project Cost Summary";#N/A,#N/A,FALSE,"Man Hour Summary"}</definedName>
    <definedName name="pppp" localSheetId="10" hidden="1">{#N/A,#N/A,FALSE,"Project Cost Summary";#N/A,#N/A,FALSE,"Man Hour Summary"}</definedName>
    <definedName name="pppp" localSheetId="13" hidden="1">{#N/A,#N/A,FALSE,"Project Cost Summary";#N/A,#N/A,FALSE,"Man Hour Summary"}</definedName>
    <definedName name="pppp" localSheetId="12" hidden="1">{#N/A,#N/A,FALSE,"Project Cost Summary";#N/A,#N/A,FALSE,"Man Hour Summary"}</definedName>
    <definedName name="pppp" hidden="1">{#N/A,#N/A,FALSE,"Project Cost Summary";#N/A,#N/A,FALSE,"Man Hour Summary"}</definedName>
    <definedName name="PPrice" localSheetId="15">'[51]Labor Sum'!$C$33</definedName>
    <definedName name="PPrice" localSheetId="1">'[51]Labor Sum'!$C$33</definedName>
    <definedName name="PPrice" localSheetId="2">'[51]Labor Sum'!$C$33</definedName>
    <definedName name="PPrice" localSheetId="4">'[51]Labor Sum'!$C$33</definedName>
    <definedName name="PPrice" localSheetId="23">'[51]Labor Sum'!$C$33</definedName>
    <definedName name="PPrice" localSheetId="14">'[51]Labor Sum'!$C$33</definedName>
    <definedName name="PPrice" localSheetId="9">'[51]Labor Sum'!$C$33</definedName>
    <definedName name="PPrice" localSheetId="8">'[51]Labor Sum'!$C$33</definedName>
    <definedName name="PPrice" localSheetId="3">'[51]Labor Sum'!$C$33</definedName>
    <definedName name="PPrice" localSheetId="11">'[51]Labor Sum'!$C$33</definedName>
    <definedName name="PPrice" localSheetId="6">'[51]Labor Sum'!$C$33</definedName>
    <definedName name="PPrice" localSheetId="7">'[51]Labor Sum'!$C$33</definedName>
    <definedName name="PPrice" localSheetId="5">'[51]Labor Sum'!$C$33</definedName>
    <definedName name="PPrice" localSheetId="10">'[51]Labor Sum'!$C$33</definedName>
    <definedName name="PPrice" localSheetId="13">'[51]Labor Sum'!$C$33</definedName>
    <definedName name="PPrice" localSheetId="12">'[51]Labor Sum'!$C$33</definedName>
    <definedName name="PPrice">#REF!</definedName>
    <definedName name="pr" localSheetId="15">[87]PP!$A$156:$N$269</definedName>
    <definedName name="pr" localSheetId="1">[87]PP!$A$156:$N$269</definedName>
    <definedName name="pr" localSheetId="2">[87]PP!$A$156:$N$269</definedName>
    <definedName name="pr" localSheetId="4">[87]PP!$A$156:$N$269</definedName>
    <definedName name="pr" localSheetId="23">[87]PP!$A$156:$N$269</definedName>
    <definedName name="pr" localSheetId="14">[87]PP!$A$156:$N$269</definedName>
    <definedName name="pr" localSheetId="9">[87]PP!$A$156:$N$269</definedName>
    <definedName name="pr" localSheetId="8">[87]PP!$A$156:$N$269</definedName>
    <definedName name="pr" localSheetId="3">[87]PP!$A$156:$N$269</definedName>
    <definedName name="pr" localSheetId="11">[87]PP!$A$156:$N$269</definedName>
    <definedName name="pr" localSheetId="6">[87]PP!$A$156:$N$269</definedName>
    <definedName name="pr" localSheetId="7">[87]PP!$A$156:$N$269</definedName>
    <definedName name="pr" localSheetId="5">[87]PP!$A$156:$N$269</definedName>
    <definedName name="pr" localSheetId="10">[87]PP!$A$156:$N$269</definedName>
    <definedName name="pr" localSheetId="13">[87]PP!$A$156:$N$269</definedName>
    <definedName name="pr" localSheetId="12">[87]PP!$A$156:$N$269</definedName>
    <definedName name="pr">#REF!</definedName>
    <definedName name="PRAYER" localSheetId="22" hidden="1">{#N/A,#N/A,FALSE,"CCTV"}</definedName>
    <definedName name="PRAYER" localSheetId="15" hidden="1">{#N/A,#N/A,FALSE,"CCTV"}</definedName>
    <definedName name="PRAYER" localSheetId="1" hidden="1">{#N/A,#N/A,FALSE,"CCTV"}</definedName>
    <definedName name="PRAYER" localSheetId="2" hidden="1">{#N/A,#N/A,FALSE,"CCTV"}</definedName>
    <definedName name="PRAYER" localSheetId="4" hidden="1">{#N/A,#N/A,FALSE,"CCTV"}</definedName>
    <definedName name="PRAYER" localSheetId="23" hidden="1">{#N/A,#N/A,FALSE,"CCTV"}</definedName>
    <definedName name="PRAYER" localSheetId="14" hidden="1">{#N/A,#N/A,FALSE,"CCTV"}</definedName>
    <definedName name="PRAYER" localSheetId="9" hidden="1">{#N/A,#N/A,FALSE,"CCTV"}</definedName>
    <definedName name="PRAYER" localSheetId="8" hidden="1">{#N/A,#N/A,FALSE,"CCTV"}</definedName>
    <definedName name="PRAYER" localSheetId="3" hidden="1">{#N/A,#N/A,FALSE,"CCTV"}</definedName>
    <definedName name="PRAYER" localSheetId="11" hidden="1">{#N/A,#N/A,FALSE,"CCTV"}</definedName>
    <definedName name="PRAYER" localSheetId="6" hidden="1">{#N/A,#N/A,FALSE,"CCTV"}</definedName>
    <definedName name="PRAYER" localSheetId="7" hidden="1">{#N/A,#N/A,FALSE,"CCTV"}</definedName>
    <definedName name="PRAYER" localSheetId="5" hidden="1">{#N/A,#N/A,FALSE,"CCTV"}</definedName>
    <definedName name="PRAYER" localSheetId="10" hidden="1">{#N/A,#N/A,FALSE,"CCTV"}</definedName>
    <definedName name="PRAYER" localSheetId="13" hidden="1">{#N/A,#N/A,FALSE,"CCTV"}</definedName>
    <definedName name="PRAYER" localSheetId="12" hidden="1">{#N/A,#N/A,FALSE,"CCTV"}</definedName>
    <definedName name="PRAYER" hidden="1">{#N/A,#N/A,FALSE,"CCTV"}</definedName>
    <definedName name="PREHE">#REF!</definedName>
    <definedName name="Preise">#REF!</definedName>
    <definedName name="Presión">#REF!</definedName>
    <definedName name="PresUnit">#REF!</definedName>
    <definedName name="pri" localSheetId="22" hidden="1">{#N/A,#N/A,TRUE,"Str.";#N/A,#N/A,TRUE,"Steel &amp; Roof";#N/A,#N/A,TRUE,"Arc.";#N/A,#N/A,TRUE,"Preliminary";#N/A,#N/A,TRUE,"Sum_Prelim"}</definedName>
    <definedName name="pri" hidden="1">{#N/A,#N/A,TRUE,"Str.";#N/A,#N/A,TRUE,"Steel &amp; Roof";#N/A,#N/A,TRUE,"Arc.";#N/A,#N/A,TRUE,"Preliminary";#N/A,#N/A,TRUE,"Sum_Prelim"}</definedName>
    <definedName name="PRICE">#REF!</definedName>
    <definedName name="PRICE1">#REF!</definedName>
    <definedName name="Print_11">#REF!</definedName>
    <definedName name="_xlnm.Print_Area" localSheetId="20">'ChiTiet Dự Toán'!$A$1:$AT$562</definedName>
    <definedName name="_xlnm.Print_Area" localSheetId="22">'DT03 (TM)'!$A$1:$H$38</definedName>
    <definedName name="_xlnm.Print_Area" localSheetId="15">'DT04 (TM) 1 '!$A$1:$L$49</definedName>
    <definedName name="_xlnm.Print_Area" localSheetId="0">'IBSHI đơn 5 (4)'!$A$1:$F$44</definedName>
    <definedName name="_xlnm.Print_Area" localSheetId="1">'Máy hàn'!$A$1:$L$37</definedName>
    <definedName name="_xlnm.Print_Area" localSheetId="2">'Sàn nhựa Đại Việt'!$A$1:$O$107</definedName>
    <definedName name="_xlnm.Print_Area" localSheetId="21">TongHop!$A$1:$F$27</definedName>
    <definedName name="_xlnm.Print_Area" localSheetId="4">'Vật tư '!$A$1:$N$29</definedName>
    <definedName name="_xlnm.Print_Area" localSheetId="23">'Vật tư đóng kiện của Hoàng Hà'!$A$1:$P$30</definedName>
    <definedName name="_xlnm.Print_Area" localSheetId="14">'Vật tư đóng kiện Hoàng hà 090'!$A$1:$P$85</definedName>
    <definedName name="_xlnm.Print_Area" localSheetId="9">'Vật tư đóng kiện Hoàng hà2'!$A$1:$P$40</definedName>
    <definedName name="_xlnm.Print_Area" localSheetId="8">'Vật tư đóng kiện Ngọc hiếu 090'!$A$1:$S$44</definedName>
    <definedName name="_xlnm.Print_Area" localSheetId="3">'Vật tư đóng kiện Trân toàn'!$A$1:$O$43</definedName>
    <definedName name="_xlnm.Print_Area" localSheetId="11">'Vật tư Hoàng Hà 20-3'!$A$1:$P$22</definedName>
    <definedName name="_xlnm.Print_Area" localSheetId="6">'Vật tư Hùng Nguyên'!$A$1:$R$32</definedName>
    <definedName name="_xlnm.Print_Area" localSheetId="7">'Vật tư Quang Thịnh Phát'!$A$1:$S$30</definedName>
    <definedName name="_xlnm.Print_Area" localSheetId="5">'Vật tư sơn 090'!$A$1:$N$29</definedName>
    <definedName name="_xlnm.Print_Area" localSheetId="10">'Vật tư VSAN 21-3-'!$A$1:$Q$32</definedName>
    <definedName name="_xlnm.Print_Area" localSheetId="13">'Vật tư VSAN 5-3'!$A$1:$P$33</definedName>
    <definedName name="_xlnm.Print_Area" localSheetId="12">'Vật tư VSAN 9-3 '!$A$1:$P$20</definedName>
    <definedName name="_xlnm.Print_Area">#REF!</definedName>
    <definedName name="Print_Area_MI">#REF!</definedName>
    <definedName name="PRINT_AREA_MI1">#REF!</definedName>
    <definedName name="PRINT_OUT_RFP002" localSheetId="1">[46]!PRINT_OUT_RFP002</definedName>
    <definedName name="PRINT_OUT_RFP002" localSheetId="2">[46]!PRINT_OUT_RFP002</definedName>
    <definedName name="PRINT_OUT_RFP002" localSheetId="4">[46]!PRINT_OUT_RFP002</definedName>
    <definedName name="PRINT_OUT_RFP002" localSheetId="23">[46]!PRINT_OUT_RFP002</definedName>
    <definedName name="PRINT_OUT_RFP002" localSheetId="14">[46]!PRINT_OUT_RFP002</definedName>
    <definedName name="PRINT_OUT_RFP002" localSheetId="9">[46]!PRINT_OUT_RFP002</definedName>
    <definedName name="PRINT_OUT_RFP002" localSheetId="8">[46]!PRINT_OUT_RFP002</definedName>
    <definedName name="PRINT_OUT_RFP002" localSheetId="3">[46]!PRINT_OUT_RFP002</definedName>
    <definedName name="PRINT_OUT_RFP002" localSheetId="11">[46]!PRINT_OUT_RFP002</definedName>
    <definedName name="PRINT_OUT_RFP002" localSheetId="6">[46]!PRINT_OUT_RFP002</definedName>
    <definedName name="PRINT_OUT_RFP002" localSheetId="7">[46]!PRINT_OUT_RFP002</definedName>
    <definedName name="PRINT_OUT_RFP002" localSheetId="5">[46]!PRINT_OUT_RFP002</definedName>
    <definedName name="PRINT_OUT_RFP002" localSheetId="10">[46]!PRINT_OUT_RFP002</definedName>
    <definedName name="PRINT_OUT_RFP002" localSheetId="13">[46]!PRINT_OUT_RFP002</definedName>
    <definedName name="PRINT_OUT_RFP002" localSheetId="12">[46]!PRINT_OUT_RFP002</definedName>
    <definedName name="PRINT_OUT_RFP002">[46]!PRINT_OUT_RFP002</definedName>
    <definedName name="PRINT_OUT_SCcost_P1" localSheetId="1">[46]!PRINT_OUT_SCcost_P1</definedName>
    <definedName name="PRINT_OUT_SCcost_P1" localSheetId="2">[46]!PRINT_OUT_SCcost_P1</definedName>
    <definedName name="PRINT_OUT_SCcost_P1" localSheetId="4">[46]!PRINT_OUT_SCcost_P1</definedName>
    <definedName name="PRINT_OUT_SCcost_P1" localSheetId="23">[46]!PRINT_OUT_SCcost_P1</definedName>
    <definedName name="PRINT_OUT_SCcost_P1" localSheetId="14">[46]!PRINT_OUT_SCcost_P1</definedName>
    <definedName name="PRINT_OUT_SCcost_P1" localSheetId="9">[46]!PRINT_OUT_SCcost_P1</definedName>
    <definedName name="PRINT_OUT_SCcost_P1" localSheetId="8">[46]!PRINT_OUT_SCcost_P1</definedName>
    <definedName name="PRINT_OUT_SCcost_P1" localSheetId="3">[46]!PRINT_OUT_SCcost_P1</definedName>
    <definedName name="PRINT_OUT_SCcost_P1" localSheetId="11">[46]!PRINT_OUT_SCcost_P1</definedName>
    <definedName name="PRINT_OUT_SCcost_P1" localSheetId="6">[46]!PRINT_OUT_SCcost_P1</definedName>
    <definedName name="PRINT_OUT_SCcost_P1" localSheetId="7">[46]!PRINT_OUT_SCcost_P1</definedName>
    <definedName name="PRINT_OUT_SCcost_P1" localSheetId="5">[46]!PRINT_OUT_SCcost_P1</definedName>
    <definedName name="PRINT_OUT_SCcost_P1" localSheetId="10">[46]!PRINT_OUT_SCcost_P1</definedName>
    <definedName name="PRINT_OUT_SCcost_P1" localSheetId="13">[46]!PRINT_OUT_SCcost_P1</definedName>
    <definedName name="PRINT_OUT_SCcost_P1" localSheetId="12">[46]!PRINT_OUT_SCcost_P1</definedName>
    <definedName name="PRINT_OUT_SCcost_P1">[46]!PRINT_OUT_SCcost_P1</definedName>
    <definedName name="PRINT_OUT_SCcost_P2" localSheetId="1">[46]!PRINT_OUT_SCcost_P2</definedName>
    <definedName name="PRINT_OUT_SCcost_P2" localSheetId="2">[46]!PRINT_OUT_SCcost_P2</definedName>
    <definedName name="PRINT_OUT_SCcost_P2" localSheetId="4">[46]!PRINT_OUT_SCcost_P2</definedName>
    <definedName name="PRINT_OUT_SCcost_P2" localSheetId="23">[46]!PRINT_OUT_SCcost_P2</definedName>
    <definedName name="PRINT_OUT_SCcost_P2" localSheetId="14">[46]!PRINT_OUT_SCcost_P2</definedName>
    <definedName name="PRINT_OUT_SCcost_P2" localSheetId="9">[46]!PRINT_OUT_SCcost_P2</definedName>
    <definedName name="PRINT_OUT_SCcost_P2" localSheetId="8">[46]!PRINT_OUT_SCcost_P2</definedName>
    <definedName name="PRINT_OUT_SCcost_P2" localSheetId="3">[46]!PRINT_OUT_SCcost_P2</definedName>
    <definedName name="PRINT_OUT_SCcost_P2" localSheetId="11">[46]!PRINT_OUT_SCcost_P2</definedName>
    <definedName name="PRINT_OUT_SCcost_P2" localSheetId="6">[46]!PRINT_OUT_SCcost_P2</definedName>
    <definedName name="PRINT_OUT_SCcost_P2" localSheetId="7">[46]!PRINT_OUT_SCcost_P2</definedName>
    <definedName name="PRINT_OUT_SCcost_P2" localSheetId="5">[46]!PRINT_OUT_SCcost_P2</definedName>
    <definedName name="PRINT_OUT_SCcost_P2" localSheetId="10">[46]!PRINT_OUT_SCcost_P2</definedName>
    <definedName name="PRINT_OUT_SCcost_P2" localSheetId="13">[46]!PRINT_OUT_SCcost_P2</definedName>
    <definedName name="PRINT_OUT_SCcost_P2" localSheetId="12">[46]!PRINT_OUT_SCcost_P2</definedName>
    <definedName name="PRINT_OUT_SCcost_P2">[46]!PRINT_OUT_SCcost_P2</definedName>
    <definedName name="PRINT_OUT_SCcost_P3" localSheetId="1">[88]!PRINT_OUT_SCcost_P3</definedName>
    <definedName name="PRINT_OUT_SCcost_P3" localSheetId="2">[88]!PRINT_OUT_SCcost_P3</definedName>
    <definedName name="PRINT_OUT_SCcost_P3" localSheetId="4">[88]!PRINT_OUT_SCcost_P3</definedName>
    <definedName name="PRINT_OUT_SCcost_P3" localSheetId="23">[88]!PRINT_OUT_SCcost_P3</definedName>
    <definedName name="PRINT_OUT_SCcost_P3" localSheetId="14">[88]!PRINT_OUT_SCcost_P3</definedName>
    <definedName name="PRINT_OUT_SCcost_P3" localSheetId="9">[88]!PRINT_OUT_SCcost_P3</definedName>
    <definedName name="PRINT_OUT_SCcost_P3" localSheetId="8">[88]!PRINT_OUT_SCcost_P3</definedName>
    <definedName name="PRINT_OUT_SCcost_P3" localSheetId="3">[88]!PRINT_OUT_SCcost_P3</definedName>
    <definedName name="PRINT_OUT_SCcost_P3" localSheetId="11">[88]!PRINT_OUT_SCcost_P3</definedName>
    <definedName name="PRINT_OUT_SCcost_P3" localSheetId="6">[88]!PRINT_OUT_SCcost_P3</definedName>
    <definedName name="PRINT_OUT_SCcost_P3" localSheetId="7">[88]!PRINT_OUT_SCcost_P3</definedName>
    <definedName name="PRINT_OUT_SCcost_P3" localSheetId="5">[88]!PRINT_OUT_SCcost_P3</definedName>
    <definedName name="PRINT_OUT_SCcost_P3" localSheetId="10">[88]!PRINT_OUT_SCcost_P3</definedName>
    <definedName name="PRINT_OUT_SCcost_P3" localSheetId="13">[88]!PRINT_OUT_SCcost_P3</definedName>
    <definedName name="PRINT_OUT_SCcost_P3" localSheetId="12">[88]!PRINT_OUT_SCcost_P3</definedName>
    <definedName name="PRINT_OUT_SCcost_P3">[88]!PRINT_OUT_SCcost_P3</definedName>
    <definedName name="Print_Report">#REF!</definedName>
    <definedName name="_xlnm.Print_Titles" localSheetId="18">'25-BRA-I-090'!$4:$5</definedName>
    <definedName name="_xlnm.Print_Titles" localSheetId="20">'ChiTiet Dự Toán'!$6:$6</definedName>
    <definedName name="_xlnm.Print_Titles" localSheetId="22">'DT03 (TM)'!$4:$4</definedName>
    <definedName name="_xlnm.Print_Titles" localSheetId="15">'DT04 (TM) 1 '!$4:$5</definedName>
    <definedName name="_xlnm.Print_Titles" localSheetId="1">'Máy hàn'!$8:$9</definedName>
    <definedName name="_xlnm.Print_Titles" localSheetId="2">'Sàn nhựa Đại Việt'!$8:$9</definedName>
    <definedName name="_xlnm.Print_Titles" localSheetId="21">TongHop!$6:$6</definedName>
    <definedName name="_xlnm.Print_Titles" localSheetId="16">'Vat lieu han -BRA090'!$4:$5</definedName>
    <definedName name="_xlnm.Print_Titles" localSheetId="4">'Vật tư '!$8:$9</definedName>
    <definedName name="_xlnm.Print_Titles" localSheetId="23">'Vật tư đóng kiện của Hoàng Hà'!$8:$9</definedName>
    <definedName name="_xlnm.Print_Titles" localSheetId="14">'Vật tư đóng kiện Hoàng hà 090'!$8:$9</definedName>
    <definedName name="_xlnm.Print_Titles" localSheetId="9">'Vật tư đóng kiện Hoàng hà2'!$8:$9</definedName>
    <definedName name="_xlnm.Print_Titles" localSheetId="8">'Vật tư đóng kiện Ngọc hiếu 090'!$8:$9</definedName>
    <definedName name="_xlnm.Print_Titles" localSheetId="3">'Vật tư đóng kiện Trân toàn'!$8:$9</definedName>
    <definedName name="_xlnm.Print_Titles" localSheetId="11">'Vật tư Hoàng Hà 20-3'!$8:$9</definedName>
    <definedName name="_xlnm.Print_Titles" localSheetId="6">'Vật tư Hùng Nguyên'!$8:$9</definedName>
    <definedName name="_xlnm.Print_Titles" localSheetId="7">'Vật tư Quang Thịnh Phát'!$8:$9</definedName>
    <definedName name="_xlnm.Print_Titles" localSheetId="5">'Vật tư sơn 090'!$8:$9</definedName>
    <definedName name="_xlnm.Print_Titles" localSheetId="17">'Vật tư sơn BRA090'!$4:$5</definedName>
    <definedName name="_xlnm.Print_Titles" localSheetId="10">'Vật tư VSAN 21-3-'!$8:$9</definedName>
    <definedName name="_xlnm.Print_Titles" localSheetId="13">'Vật tư VSAN 5-3'!$8:$9</definedName>
    <definedName name="_xlnm.Print_Titles" localSheetId="12">'Vật tư VSAN 9-3 '!$8:$9</definedName>
    <definedName name="_xlnm.Print_Titles">#REF!,#REF!</definedName>
    <definedName name="Print_Titles_MI" localSheetId="15">[1]PP!$50:$52</definedName>
    <definedName name="Print_Titles_MI" localSheetId="1">#REF!</definedName>
    <definedName name="Print_Titles_MI" localSheetId="2">#REF!</definedName>
    <definedName name="Print_Titles_MI" localSheetId="4">#REF!</definedName>
    <definedName name="Print_Titles_MI" localSheetId="23">#REF!</definedName>
    <definedName name="Print_Titles_MI" localSheetId="14">#REF!</definedName>
    <definedName name="Print_Titles_MI" localSheetId="9">#REF!</definedName>
    <definedName name="Print_Titles_MI" localSheetId="8">#REF!</definedName>
    <definedName name="Print_Titles_MI" localSheetId="3">#REF!</definedName>
    <definedName name="Print_Titles_MI" localSheetId="11">#REF!</definedName>
    <definedName name="Print_Titles_MI" localSheetId="6">#REF!</definedName>
    <definedName name="Print_Titles_MI" localSheetId="7">#REF!</definedName>
    <definedName name="Print_Titles_MI" localSheetId="5">#REF!</definedName>
    <definedName name="Print_Titles_MI" localSheetId="10">#REF!</definedName>
    <definedName name="Print_Titles_MI" localSheetId="13">#REF!</definedName>
    <definedName name="Print_Titles_MI" localSheetId="12">#REF!</definedName>
    <definedName name="Print_Titles_MI">#REF!</definedName>
    <definedName name="PRINTA">#REF!</definedName>
    <definedName name="PRINTB">#REF!</definedName>
    <definedName name="PRINTC">#REF!</definedName>
    <definedName name="prjName">#REF!</definedName>
    <definedName name="prjNo">#REF!</definedName>
    <definedName name="Prn">#REF!</definedName>
    <definedName name="procurement" localSheetId="22"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15"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1"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2"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4"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23"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14"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9"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8"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3"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11"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6"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7"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5"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10"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13"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12" hidden="1">{"Total Indirect Manpower",#N/A,FALSE,"J";"Total Direct Manpower",#N/A,FALSE,"J";"Direct Structural Manpower",#N/A,FALSE,"J";"Direct Mechanical Manpower",#N/A,FALSE,"J";"Direct Piping Manpower",#N/A,FALSE,"J";"Direct Tanks Manpower",#N/A,FALSE,"J";"Direct ElecInstrSS Manpower",#N/A,FALSE,"J"}</definedName>
    <definedName name="procurement" hidden="1">{"Total Indirect Manpower",#N/A,FALSE,"J";"Total Direct Manpower",#N/A,FALSE,"J";"Direct Structural Manpower",#N/A,FALSE,"J";"Direct Mechanical Manpower",#N/A,FALSE,"J";"Direct Piping Manpower",#N/A,FALSE,"J";"Direct Tanks Manpower",#N/A,FALSE,"J";"Direct ElecInstrSS Manpower",#N/A,FALSE,"J"}</definedName>
    <definedName name="ProdForm" localSheetId="16">#REF!</definedName>
    <definedName name="ProdForm" localSheetId="17">#REF!</definedName>
    <definedName name="ProdForm">#REF!</definedName>
    <definedName name="Product" localSheetId="16">#REF!</definedName>
    <definedName name="Product" localSheetId="17">#REF!</definedName>
    <definedName name="Product">#REF!</definedName>
    <definedName name="Profiles_Splitter" localSheetId="15">'[41]Noise (3)'!$C$47</definedName>
    <definedName name="Profiles_Splitter" localSheetId="1">'[41]Noise (3)'!$C$47</definedName>
    <definedName name="Profiles_Splitter" localSheetId="2">'[41]Noise (3)'!$C$47</definedName>
    <definedName name="Profiles_Splitter" localSheetId="4">'[41]Noise (3)'!$C$47</definedName>
    <definedName name="Profiles_Splitter" localSheetId="23">'[41]Noise (3)'!$C$47</definedName>
    <definedName name="Profiles_Splitter" localSheetId="14">'[41]Noise (3)'!$C$47</definedName>
    <definedName name="Profiles_Splitter" localSheetId="9">'[41]Noise (3)'!$C$47</definedName>
    <definedName name="Profiles_Splitter" localSheetId="8">'[41]Noise (3)'!$C$47</definedName>
    <definedName name="Profiles_Splitter" localSheetId="3">'[41]Noise (3)'!$C$47</definedName>
    <definedName name="Profiles_Splitter" localSheetId="11">'[41]Noise (3)'!$C$47</definedName>
    <definedName name="Profiles_Splitter" localSheetId="6">'[41]Noise (3)'!$C$47</definedName>
    <definedName name="Profiles_Splitter" localSheetId="7">'[41]Noise (3)'!$C$47</definedName>
    <definedName name="Profiles_Splitter" localSheetId="5">'[41]Noise (3)'!$C$47</definedName>
    <definedName name="Profiles_Splitter" localSheetId="10">'[41]Noise (3)'!$C$47</definedName>
    <definedName name="Profiles_Splitter" localSheetId="13">'[41]Noise (3)'!$C$47</definedName>
    <definedName name="Profiles_Splitter" localSheetId="12">'[41]Noise (3)'!$C$47</definedName>
    <definedName name="Profiles_Splitter">#REF!</definedName>
    <definedName name="Proj_Svcs">#REF!</definedName>
    <definedName name="Project">#REF!</definedName>
    <definedName name="Project_Name" localSheetId="1">'[53]GM 000'!$I$2</definedName>
    <definedName name="Project_Name" localSheetId="2">'[53]GM 000'!$I$2</definedName>
    <definedName name="Project_Name" localSheetId="4">'[53]GM 000'!$I$2</definedName>
    <definedName name="Project_Name" localSheetId="23">'[53]GM 000'!$I$2</definedName>
    <definedName name="Project_Name" localSheetId="14">'[53]GM 000'!$I$2</definedName>
    <definedName name="Project_Name" localSheetId="9">'[53]GM 000'!$I$2</definedName>
    <definedName name="Project_Name" localSheetId="8">'[53]GM 000'!$I$2</definedName>
    <definedName name="Project_Name" localSheetId="3">'[53]GM 000'!$I$2</definedName>
    <definedName name="Project_Name" localSheetId="11">'[53]GM 000'!$I$2</definedName>
    <definedName name="Project_Name" localSheetId="6">'[53]GM 000'!$I$2</definedName>
    <definedName name="Project_Name" localSheetId="7">'[53]GM 000'!$I$2</definedName>
    <definedName name="Project_Name" localSheetId="5">'[53]GM 000'!$I$2</definedName>
    <definedName name="Project_Name" localSheetId="10">'[53]GM 000'!$I$2</definedName>
    <definedName name="Project_Name" localSheetId="13">'[53]GM 000'!$I$2</definedName>
    <definedName name="Project_Name" localSheetId="12">'[53]GM 000'!$I$2</definedName>
    <definedName name="PROJECT_NAME">#REF!</definedName>
    <definedName name="ProjectName" localSheetId="15">'[41]Input (1)'!$B$3</definedName>
    <definedName name="ProjectName" localSheetId="1">'[41]Input (1)'!$B$3</definedName>
    <definedName name="ProjectName" localSheetId="2">'[41]Input (1)'!$B$3</definedName>
    <definedName name="ProjectName" localSheetId="4">'[41]Input (1)'!$B$3</definedName>
    <definedName name="ProjectName" localSheetId="23">'[41]Input (1)'!$B$3</definedName>
    <definedName name="ProjectName" localSheetId="14">'[41]Input (1)'!$B$3</definedName>
    <definedName name="ProjectName" localSheetId="9">'[41]Input (1)'!$B$3</definedName>
    <definedName name="ProjectName" localSheetId="8">'[41]Input (1)'!$B$3</definedName>
    <definedName name="ProjectName" localSheetId="3">'[41]Input (1)'!$B$3</definedName>
    <definedName name="ProjectName" localSheetId="11">'[41]Input (1)'!$B$3</definedName>
    <definedName name="ProjectName" localSheetId="6">'[41]Input (1)'!$B$3</definedName>
    <definedName name="ProjectName" localSheetId="7">'[41]Input (1)'!$B$3</definedName>
    <definedName name="ProjectName" localSheetId="5">'[41]Input (1)'!$B$3</definedName>
    <definedName name="ProjectName" localSheetId="10">'[41]Input (1)'!$B$3</definedName>
    <definedName name="ProjectName" localSheetId="13">'[41]Input (1)'!$B$3</definedName>
    <definedName name="ProjectName" localSheetId="12">'[41]Input (1)'!$B$3</definedName>
    <definedName name="ProjectName">#REF!</definedName>
    <definedName name="Projectnumber" localSheetId="15">'[41]Input (1)'!$B$5</definedName>
    <definedName name="Projectnumber" localSheetId="1">'[41]Input (1)'!$B$5</definedName>
    <definedName name="Projectnumber" localSheetId="2">'[41]Input (1)'!$B$5</definedName>
    <definedName name="Projectnumber" localSheetId="4">'[41]Input (1)'!$B$5</definedName>
    <definedName name="Projectnumber" localSheetId="23">'[41]Input (1)'!$B$5</definedName>
    <definedName name="Projectnumber" localSheetId="14">'[41]Input (1)'!$B$5</definedName>
    <definedName name="Projectnumber" localSheetId="9">'[41]Input (1)'!$B$5</definedName>
    <definedName name="Projectnumber" localSheetId="8">'[41]Input (1)'!$B$5</definedName>
    <definedName name="Projectnumber" localSheetId="3">'[41]Input (1)'!$B$5</definedName>
    <definedName name="Projectnumber" localSheetId="11">'[41]Input (1)'!$B$5</definedName>
    <definedName name="Projectnumber" localSheetId="6">'[41]Input (1)'!$B$5</definedName>
    <definedName name="Projectnumber" localSheetId="7">'[41]Input (1)'!$B$5</definedName>
    <definedName name="Projectnumber" localSheetId="5">'[41]Input (1)'!$B$5</definedName>
    <definedName name="Projectnumber" localSheetId="10">'[41]Input (1)'!$B$5</definedName>
    <definedName name="Projectnumber" localSheetId="13">'[41]Input (1)'!$B$5</definedName>
    <definedName name="Projectnumber" localSheetId="12">'[41]Input (1)'!$B$5</definedName>
    <definedName name="Projectnumber">#REF!</definedName>
    <definedName name="Projekt_Nr">#REF!</definedName>
    <definedName name="Projektleiter">#REF!</definedName>
    <definedName name="Prop_Matl_Rate">#REF!</definedName>
    <definedName name="PROPOSAL">#REF!</definedName>
    <definedName name="PS_Author">#REF!</definedName>
    <definedName name="PS_CustomerName">#REF!</definedName>
    <definedName name="PS_Date">#REF!</definedName>
    <definedName name="PS_DesignID">#REF!</definedName>
    <definedName name="PS_ProjectID">#REF!</definedName>
    <definedName name="PS_ProjectName">#REF!</definedName>
    <definedName name="PS_RevisionID">#REF!</definedName>
    <definedName name="psv">#REF!</definedName>
    <definedName name="pt">#REF!</definedName>
    <definedName name="ptdm1" localSheetId="22" hidden="1">{#N/A,#N/A,FALSE,"CCTV"}</definedName>
    <definedName name="ptdm1" hidden="1">{#N/A,#N/A,FALSE,"CCTV"}</definedName>
    <definedName name="ptvtgiam" localSheetId="22" hidden="1">{"'Sheet1'!$L$16"}</definedName>
    <definedName name="ptvtgiam" localSheetId="15" hidden="1">{"'Sheet1'!$L$16"}</definedName>
    <definedName name="ptvtgiam" localSheetId="1" hidden="1">{"'Sheet1'!$L$16"}</definedName>
    <definedName name="ptvtgiam" localSheetId="2" hidden="1">{"'Sheet1'!$L$16"}</definedName>
    <definedName name="ptvtgiam" localSheetId="16" hidden="1">{"'Sheet1'!$L$16"}</definedName>
    <definedName name="ptvtgiam" localSheetId="4" hidden="1">{"'Sheet1'!$L$16"}</definedName>
    <definedName name="ptvtgiam" localSheetId="23" hidden="1">{"'Sheet1'!$L$16"}</definedName>
    <definedName name="ptvtgiam" localSheetId="14" hidden="1">{"'Sheet1'!$L$16"}</definedName>
    <definedName name="ptvtgiam" localSheetId="9" hidden="1">{"'Sheet1'!$L$16"}</definedName>
    <definedName name="ptvtgiam" localSheetId="8" hidden="1">{"'Sheet1'!$L$16"}</definedName>
    <definedName name="ptvtgiam" localSheetId="3" hidden="1">{"'Sheet1'!$L$16"}</definedName>
    <definedName name="ptvtgiam" localSheetId="11" hidden="1">{"'Sheet1'!$L$16"}</definedName>
    <definedName name="ptvtgiam" localSheetId="6" hidden="1">{"'Sheet1'!$L$16"}</definedName>
    <definedName name="ptvtgiam" localSheetId="7" hidden="1">{"'Sheet1'!$L$16"}</definedName>
    <definedName name="ptvtgiam" localSheetId="5" hidden="1">{"'Sheet1'!$L$16"}</definedName>
    <definedName name="ptvtgiam" localSheetId="17" hidden="1">{"'Sheet1'!$L$16"}</definedName>
    <definedName name="ptvtgiam" localSheetId="10" hidden="1">{"'Sheet1'!$L$16"}</definedName>
    <definedName name="ptvtgiam" localSheetId="13" hidden="1">{"'Sheet1'!$L$16"}</definedName>
    <definedName name="ptvtgiam" localSheetId="12" hidden="1">{"'Sheet1'!$L$16"}</definedName>
    <definedName name="ptvtgiam" hidden="1">{"'Sheet1'!$L$16"}</definedName>
    <definedName name="PTwgt">#REF!</definedName>
    <definedName name="pump" localSheetId="22" hidden="1">{"'장비'!$A$3:$M$12"}</definedName>
    <definedName name="pump" hidden="1">{"'장비'!$A$3:$M$12"}</definedName>
    <definedName name="q" localSheetId="22" hidden="1">{"'Sheet1'!$L$16"}</definedName>
    <definedName name="q" localSheetId="15" hidden="1">{"'Sheet1'!$L$16"}</definedName>
    <definedName name="q" localSheetId="1" hidden="1">{"'Sheet1'!$L$16"}</definedName>
    <definedName name="q" localSheetId="2" hidden="1">{"'Sheet1'!$L$16"}</definedName>
    <definedName name="q" localSheetId="16" hidden="1">{"'Sheet1'!$L$16"}</definedName>
    <definedName name="q" localSheetId="4" hidden="1">{"'Sheet1'!$L$16"}</definedName>
    <definedName name="q" localSheetId="23" hidden="1">{"'Sheet1'!$L$16"}</definedName>
    <definedName name="q" localSheetId="14" hidden="1">{"'Sheet1'!$L$16"}</definedName>
    <definedName name="q" localSheetId="9" hidden="1">{"'Sheet1'!$L$16"}</definedName>
    <definedName name="q" localSheetId="8" hidden="1">{"'Sheet1'!$L$16"}</definedName>
    <definedName name="q" localSheetId="3" hidden="1">{"'Sheet1'!$L$16"}</definedName>
    <definedName name="q" localSheetId="11" hidden="1">{"'Sheet1'!$L$16"}</definedName>
    <definedName name="q" localSheetId="6" hidden="1">{"'Sheet1'!$L$16"}</definedName>
    <definedName name="q" localSheetId="7" hidden="1">{"'Sheet1'!$L$16"}</definedName>
    <definedName name="q" localSheetId="5" hidden="1">{"'Sheet1'!$L$16"}</definedName>
    <definedName name="q" localSheetId="17" hidden="1">{"'Sheet1'!$L$16"}</definedName>
    <definedName name="q" localSheetId="10" hidden="1">{"'Sheet1'!$L$16"}</definedName>
    <definedName name="q" localSheetId="13" hidden="1">{"'Sheet1'!$L$16"}</definedName>
    <definedName name="q" localSheetId="12" hidden="1">{"'Sheet1'!$L$16"}</definedName>
    <definedName name="q" hidden="1">{"'Sheet1'!$L$16"}</definedName>
    <definedName name="q_1" localSheetId="22" hidden="1">{#N/A,#N/A,TRUE,"Basic";#N/A,#N/A,TRUE,"EXT-TABLE";#N/A,#N/A,TRUE,"STEEL";#N/A,#N/A,TRUE,"INT-Table";#N/A,#N/A,TRUE,"STEEL";#N/A,#N/A,TRUE,"Door"}</definedName>
    <definedName name="q_1" hidden="1">{#N/A,#N/A,TRUE,"Basic";#N/A,#N/A,TRUE,"EXT-TABLE";#N/A,#N/A,TRUE,"STEEL";#N/A,#N/A,TRUE,"INT-Table";#N/A,#N/A,TRUE,"STEEL";#N/A,#N/A,TRUE,"Door"}</definedName>
    <definedName name="q_1_1" localSheetId="22" hidden="1">{#N/A,#N/A,TRUE,"Basic";#N/A,#N/A,TRUE,"EXT-TABLE";#N/A,#N/A,TRUE,"STEEL";#N/A,#N/A,TRUE,"INT-Table";#N/A,#N/A,TRUE,"STEEL";#N/A,#N/A,TRUE,"Door"}</definedName>
    <definedName name="q_1_1" hidden="1">{#N/A,#N/A,TRUE,"Basic";#N/A,#N/A,TRUE,"EXT-TABLE";#N/A,#N/A,TRUE,"STEEL";#N/A,#N/A,TRUE,"INT-Table";#N/A,#N/A,TRUE,"STEEL";#N/A,#N/A,TRUE,"Door"}</definedName>
    <definedName name="q_1_2" localSheetId="22" hidden="1">{#N/A,#N/A,TRUE,"Basic";#N/A,#N/A,TRUE,"EXT-TABLE";#N/A,#N/A,TRUE,"STEEL";#N/A,#N/A,TRUE,"INT-Table";#N/A,#N/A,TRUE,"STEEL";#N/A,#N/A,TRUE,"Door"}</definedName>
    <definedName name="q_1_2" hidden="1">{#N/A,#N/A,TRUE,"Basic";#N/A,#N/A,TRUE,"EXT-TABLE";#N/A,#N/A,TRUE,"STEEL";#N/A,#N/A,TRUE,"INT-Table";#N/A,#N/A,TRUE,"STEEL";#N/A,#N/A,TRUE,"Door"}</definedName>
    <definedName name="q_2" localSheetId="22" hidden="1">{#N/A,#N/A,TRUE,"Basic";#N/A,#N/A,TRUE,"EXT-TABLE";#N/A,#N/A,TRUE,"STEEL";#N/A,#N/A,TRUE,"INT-Table";#N/A,#N/A,TRUE,"STEEL";#N/A,#N/A,TRUE,"Door"}</definedName>
    <definedName name="q_2" hidden="1">{#N/A,#N/A,TRUE,"Basic";#N/A,#N/A,TRUE,"EXT-TABLE";#N/A,#N/A,TRUE,"STEEL";#N/A,#N/A,TRUE,"INT-Table";#N/A,#N/A,TRUE,"STEEL";#N/A,#N/A,TRUE,"Door"}</definedName>
    <definedName name="q_2_1" localSheetId="22" hidden="1">{#N/A,#N/A,TRUE,"Basic";#N/A,#N/A,TRUE,"EXT-TABLE";#N/A,#N/A,TRUE,"STEEL";#N/A,#N/A,TRUE,"INT-Table";#N/A,#N/A,TRUE,"STEEL";#N/A,#N/A,TRUE,"Door"}</definedName>
    <definedName name="q_2_1" hidden="1">{#N/A,#N/A,TRUE,"Basic";#N/A,#N/A,TRUE,"EXT-TABLE";#N/A,#N/A,TRUE,"STEEL";#N/A,#N/A,TRUE,"INT-Table";#N/A,#N/A,TRUE,"STEEL";#N/A,#N/A,TRUE,"Door"}</definedName>
    <definedName name="q_2_2" localSheetId="22" hidden="1">{#N/A,#N/A,TRUE,"Basic";#N/A,#N/A,TRUE,"EXT-TABLE";#N/A,#N/A,TRUE,"STEEL";#N/A,#N/A,TRUE,"INT-Table";#N/A,#N/A,TRUE,"STEEL";#N/A,#N/A,TRUE,"Door"}</definedName>
    <definedName name="q_2_2" hidden="1">{#N/A,#N/A,TRUE,"Basic";#N/A,#N/A,TRUE,"EXT-TABLE";#N/A,#N/A,TRUE,"STEEL";#N/A,#N/A,TRUE,"INT-Table";#N/A,#N/A,TRUE,"STEEL";#N/A,#N/A,TRUE,"Door"}</definedName>
    <definedName name="q_3" localSheetId="22" hidden="1">{#N/A,#N/A,TRUE,"Basic";#N/A,#N/A,TRUE,"EXT-TABLE";#N/A,#N/A,TRUE,"STEEL";#N/A,#N/A,TRUE,"INT-Table";#N/A,#N/A,TRUE,"STEEL";#N/A,#N/A,TRUE,"Door"}</definedName>
    <definedName name="q_3" hidden="1">{#N/A,#N/A,TRUE,"Basic";#N/A,#N/A,TRUE,"EXT-TABLE";#N/A,#N/A,TRUE,"STEEL";#N/A,#N/A,TRUE,"INT-Table";#N/A,#N/A,TRUE,"STEEL";#N/A,#N/A,TRUE,"Door"}</definedName>
    <definedName name="q_3_1" localSheetId="22" hidden="1">{#N/A,#N/A,TRUE,"Basic";#N/A,#N/A,TRUE,"EXT-TABLE";#N/A,#N/A,TRUE,"STEEL";#N/A,#N/A,TRUE,"INT-Table";#N/A,#N/A,TRUE,"STEEL";#N/A,#N/A,TRUE,"Door"}</definedName>
    <definedName name="q_3_1" hidden="1">{#N/A,#N/A,TRUE,"Basic";#N/A,#N/A,TRUE,"EXT-TABLE";#N/A,#N/A,TRUE,"STEEL";#N/A,#N/A,TRUE,"INT-Table";#N/A,#N/A,TRUE,"STEEL";#N/A,#N/A,TRUE,"Door"}</definedName>
    <definedName name="q_3_2" localSheetId="22" hidden="1">{#N/A,#N/A,TRUE,"Basic";#N/A,#N/A,TRUE,"EXT-TABLE";#N/A,#N/A,TRUE,"STEEL";#N/A,#N/A,TRUE,"INT-Table";#N/A,#N/A,TRUE,"STEEL";#N/A,#N/A,TRUE,"Door"}</definedName>
    <definedName name="q_3_2" hidden="1">{#N/A,#N/A,TRUE,"Basic";#N/A,#N/A,TRUE,"EXT-TABLE";#N/A,#N/A,TRUE,"STEEL";#N/A,#N/A,TRUE,"INT-Table";#N/A,#N/A,TRUE,"STEEL";#N/A,#N/A,TRUE,"Door"}</definedName>
    <definedName name="q_4" localSheetId="22" hidden="1">{#N/A,#N/A,TRUE,"Basic";#N/A,#N/A,TRUE,"EXT-TABLE";#N/A,#N/A,TRUE,"STEEL";#N/A,#N/A,TRUE,"INT-Table";#N/A,#N/A,TRUE,"STEEL";#N/A,#N/A,TRUE,"Door"}</definedName>
    <definedName name="q_4" hidden="1">{#N/A,#N/A,TRUE,"Basic";#N/A,#N/A,TRUE,"EXT-TABLE";#N/A,#N/A,TRUE,"STEEL";#N/A,#N/A,TRUE,"INT-Table";#N/A,#N/A,TRUE,"STEEL";#N/A,#N/A,TRUE,"Door"}</definedName>
    <definedName name="q_4_1" localSheetId="22" hidden="1">{#N/A,#N/A,TRUE,"Basic";#N/A,#N/A,TRUE,"EXT-TABLE";#N/A,#N/A,TRUE,"STEEL";#N/A,#N/A,TRUE,"INT-Table";#N/A,#N/A,TRUE,"STEEL";#N/A,#N/A,TRUE,"Door"}</definedName>
    <definedName name="q_4_1" hidden="1">{#N/A,#N/A,TRUE,"Basic";#N/A,#N/A,TRUE,"EXT-TABLE";#N/A,#N/A,TRUE,"STEEL";#N/A,#N/A,TRUE,"INT-Table";#N/A,#N/A,TRUE,"STEEL";#N/A,#N/A,TRUE,"Door"}</definedName>
    <definedName name="q_4_2" localSheetId="22" hidden="1">{#N/A,#N/A,TRUE,"Basic";#N/A,#N/A,TRUE,"EXT-TABLE";#N/A,#N/A,TRUE,"STEEL";#N/A,#N/A,TRUE,"INT-Table";#N/A,#N/A,TRUE,"STEEL";#N/A,#N/A,TRUE,"Door"}</definedName>
    <definedName name="q_4_2" hidden="1">{#N/A,#N/A,TRUE,"Basic";#N/A,#N/A,TRUE,"EXT-TABLE";#N/A,#N/A,TRUE,"STEEL";#N/A,#N/A,TRUE,"INT-Table";#N/A,#N/A,TRUE,"STEEL";#N/A,#N/A,TRUE,"Door"}</definedName>
    <definedName name="q_5" localSheetId="22" hidden="1">{#N/A,#N/A,TRUE,"Basic";#N/A,#N/A,TRUE,"EXT-TABLE";#N/A,#N/A,TRUE,"STEEL";#N/A,#N/A,TRUE,"INT-Table";#N/A,#N/A,TRUE,"STEEL";#N/A,#N/A,TRUE,"Door"}</definedName>
    <definedName name="q_5" hidden="1">{#N/A,#N/A,TRUE,"Basic";#N/A,#N/A,TRUE,"EXT-TABLE";#N/A,#N/A,TRUE,"STEEL";#N/A,#N/A,TRUE,"INT-Table";#N/A,#N/A,TRUE,"STEEL";#N/A,#N/A,TRUE,"Door"}</definedName>
    <definedName name="q_5_1" localSheetId="22" hidden="1">{#N/A,#N/A,TRUE,"Basic";#N/A,#N/A,TRUE,"EXT-TABLE";#N/A,#N/A,TRUE,"STEEL";#N/A,#N/A,TRUE,"INT-Table";#N/A,#N/A,TRUE,"STEEL";#N/A,#N/A,TRUE,"Door"}</definedName>
    <definedName name="q_5_1" hidden="1">{#N/A,#N/A,TRUE,"Basic";#N/A,#N/A,TRUE,"EXT-TABLE";#N/A,#N/A,TRUE,"STEEL";#N/A,#N/A,TRUE,"INT-Table";#N/A,#N/A,TRUE,"STEEL";#N/A,#N/A,TRUE,"Door"}</definedName>
    <definedName name="q_5_2" localSheetId="22" hidden="1">{#N/A,#N/A,TRUE,"Basic";#N/A,#N/A,TRUE,"EXT-TABLE";#N/A,#N/A,TRUE,"STEEL";#N/A,#N/A,TRUE,"INT-Table";#N/A,#N/A,TRUE,"STEEL";#N/A,#N/A,TRUE,"Door"}</definedName>
    <definedName name="q_5_2" hidden="1">{#N/A,#N/A,TRUE,"Basic";#N/A,#N/A,TRUE,"EXT-TABLE";#N/A,#N/A,TRUE,"STEEL";#N/A,#N/A,TRUE,"INT-Table";#N/A,#N/A,TRUE,"STEEL";#N/A,#N/A,TRUE,"Door"}</definedName>
    <definedName name="QAZ" localSheetId="22" hidden="1">{#N/A,#N/A,FALSE,"CCTV"}</definedName>
    <definedName name="QAZ" hidden="1">{#N/A,#N/A,FALSE,"CCTV"}</definedName>
    <definedName name="qd" localSheetId="22" hidden="1">{#N/A,#N/A,TRUE,"Mhr_Sum"}</definedName>
    <definedName name="qd" localSheetId="15" hidden="1">{#N/A,#N/A,TRUE,"Mhr_Sum"}</definedName>
    <definedName name="qd" localSheetId="1" hidden="1">{#N/A,#N/A,TRUE,"Mhr_Sum"}</definedName>
    <definedName name="qd" localSheetId="2" hidden="1">{#N/A,#N/A,TRUE,"Mhr_Sum"}</definedName>
    <definedName name="qd" localSheetId="4" hidden="1">{#N/A,#N/A,TRUE,"Mhr_Sum"}</definedName>
    <definedName name="qd" localSheetId="23" hidden="1">{#N/A,#N/A,TRUE,"Mhr_Sum"}</definedName>
    <definedName name="qd" localSheetId="14" hidden="1">{#N/A,#N/A,TRUE,"Mhr_Sum"}</definedName>
    <definedName name="qd" localSheetId="9" hidden="1">{#N/A,#N/A,TRUE,"Mhr_Sum"}</definedName>
    <definedName name="qd" localSheetId="8" hidden="1">{#N/A,#N/A,TRUE,"Mhr_Sum"}</definedName>
    <definedName name="qd" localSheetId="3" hidden="1">{#N/A,#N/A,TRUE,"Mhr_Sum"}</definedName>
    <definedName name="qd" localSheetId="11" hidden="1">{#N/A,#N/A,TRUE,"Mhr_Sum"}</definedName>
    <definedName name="qd" localSheetId="6" hidden="1">{#N/A,#N/A,TRUE,"Mhr_Sum"}</definedName>
    <definedName name="qd" localSheetId="7" hidden="1">{#N/A,#N/A,TRUE,"Mhr_Sum"}</definedName>
    <definedName name="qd" localSheetId="5" hidden="1">{#N/A,#N/A,TRUE,"Mhr_Sum"}</definedName>
    <definedName name="qd" localSheetId="10" hidden="1">{#N/A,#N/A,TRUE,"Mhr_Sum"}</definedName>
    <definedName name="qd" localSheetId="13" hidden="1">{#N/A,#N/A,TRUE,"Mhr_Sum"}</definedName>
    <definedName name="qd" localSheetId="12" hidden="1">{#N/A,#N/A,TRUE,"Mhr_Sum"}</definedName>
    <definedName name="qd" hidden="1">{#N/A,#N/A,TRUE,"Mhr_Sum"}</definedName>
    <definedName name="QEFQEF" localSheetId="22" hidden="1">{"'장비'!$A$3:$M$12"}</definedName>
    <definedName name="QEFQEF" hidden="1">{"'장비'!$A$3:$M$12"}</definedName>
    <definedName name="QH">#REF!</definedName>
    <definedName name="QNEO" localSheetId="22" hidden="1">{#N/A,#N/A,FALSE,"골재소요량";#N/A,#N/A,FALSE,"골재소요량"}</definedName>
    <definedName name="QNEO" hidden="1">{#N/A,#N/A,FALSE,"골재소요량";#N/A,#N/A,FALSE,"골재소요량"}</definedName>
    <definedName name="QPrice" localSheetId="15">'[51]Labor Sum'!$C$34</definedName>
    <definedName name="QPrice" localSheetId="1">'[51]Labor Sum'!$C$34</definedName>
    <definedName name="QPrice" localSheetId="2">'[51]Labor Sum'!$C$34</definedName>
    <definedName name="QPrice" localSheetId="4">'[51]Labor Sum'!$C$34</definedName>
    <definedName name="QPrice" localSheetId="23">'[51]Labor Sum'!$C$34</definedName>
    <definedName name="QPrice" localSheetId="14">'[51]Labor Sum'!$C$34</definedName>
    <definedName name="QPrice" localSheetId="9">'[51]Labor Sum'!$C$34</definedName>
    <definedName name="QPrice" localSheetId="8">'[51]Labor Sum'!$C$34</definedName>
    <definedName name="QPrice" localSheetId="3">'[51]Labor Sum'!$C$34</definedName>
    <definedName name="QPrice" localSheetId="11">'[51]Labor Sum'!$C$34</definedName>
    <definedName name="QPrice" localSheetId="6">'[51]Labor Sum'!$C$34</definedName>
    <definedName name="QPrice" localSheetId="7">'[51]Labor Sum'!$C$34</definedName>
    <definedName name="QPrice" localSheetId="5">'[51]Labor Sum'!$C$34</definedName>
    <definedName name="QPrice" localSheetId="10">'[51]Labor Sum'!$C$34</definedName>
    <definedName name="QPrice" localSheetId="13">'[51]Labor Sum'!$C$34</definedName>
    <definedName name="QPrice" localSheetId="12">'[51]Labor Sum'!$C$34</definedName>
    <definedName name="QPrice">#REF!</definedName>
    <definedName name="QQ" localSheetId="22" hidden="1">{#N/A,#N/A,FALSE,"Mhr_Sum"}</definedName>
    <definedName name="QQ" hidden="1">{#N/A,#N/A,FALSE,"Mhr_Sum"}</definedName>
    <definedName name="qqq" localSheetId="22" hidden="1">{#N/A,#N/A,TRUE,"Basic";#N/A,#N/A,TRUE,"EXT-TABLE";#N/A,#N/A,TRUE,"STEEL";#N/A,#N/A,TRUE,"INT-Table";#N/A,#N/A,TRUE,"STEEL";#N/A,#N/A,TRUE,"Door"}</definedName>
    <definedName name="qqq" localSheetId="15" hidden="1">{#N/A,#N/A,FALSE,"Project Cost Summary";#N/A,#N/A,FALSE,"Man Hour Summary"}</definedName>
    <definedName name="qqq" localSheetId="1">#N/A</definedName>
    <definedName name="qqq" localSheetId="2">#N/A</definedName>
    <definedName name="qqq" localSheetId="4">#N/A</definedName>
    <definedName name="qqq" localSheetId="23">#N/A</definedName>
    <definedName name="qqq" localSheetId="14">#N/A</definedName>
    <definedName name="qqq" localSheetId="9">#N/A</definedName>
    <definedName name="qqq" localSheetId="8">#N/A</definedName>
    <definedName name="qqq" localSheetId="3">#N/A</definedName>
    <definedName name="qqq" localSheetId="11">#N/A</definedName>
    <definedName name="qqq" localSheetId="6">#N/A</definedName>
    <definedName name="qqq" localSheetId="7">#N/A</definedName>
    <definedName name="qqq" localSheetId="5">#N/A</definedName>
    <definedName name="qqq" localSheetId="10">#N/A</definedName>
    <definedName name="qqq" localSheetId="13">#N/A</definedName>
    <definedName name="qqq" localSheetId="12">#N/A</definedName>
    <definedName name="qqq" hidden="1">{#N/A,#N/A,TRUE,"Basic";#N/A,#N/A,TRUE,"EXT-TABLE";#N/A,#N/A,TRUE,"STEEL";#N/A,#N/A,TRUE,"INT-Table";#N/A,#N/A,TRUE,"STEEL";#N/A,#N/A,TRUE,"Door"}</definedName>
    <definedName name="qqq_1" localSheetId="22" hidden="1">{#N/A,#N/A,TRUE,"Basic";#N/A,#N/A,TRUE,"EXT-TABLE";#N/A,#N/A,TRUE,"STEEL";#N/A,#N/A,TRUE,"INT-Table";#N/A,#N/A,TRUE,"STEEL";#N/A,#N/A,TRUE,"Door"}</definedName>
    <definedName name="qqq_1" hidden="1">{#N/A,#N/A,TRUE,"Basic";#N/A,#N/A,TRUE,"EXT-TABLE";#N/A,#N/A,TRUE,"STEEL";#N/A,#N/A,TRUE,"INT-Table";#N/A,#N/A,TRUE,"STEEL";#N/A,#N/A,TRUE,"Door"}</definedName>
    <definedName name="qqq_1_1" localSheetId="22" hidden="1">{#N/A,#N/A,TRUE,"Basic";#N/A,#N/A,TRUE,"EXT-TABLE";#N/A,#N/A,TRUE,"STEEL";#N/A,#N/A,TRUE,"INT-Table";#N/A,#N/A,TRUE,"STEEL";#N/A,#N/A,TRUE,"Door"}</definedName>
    <definedName name="qqq_1_1" hidden="1">{#N/A,#N/A,TRUE,"Basic";#N/A,#N/A,TRUE,"EXT-TABLE";#N/A,#N/A,TRUE,"STEEL";#N/A,#N/A,TRUE,"INT-Table";#N/A,#N/A,TRUE,"STEEL";#N/A,#N/A,TRUE,"Door"}</definedName>
    <definedName name="qqq_1_2" localSheetId="22" hidden="1">{#N/A,#N/A,TRUE,"Basic";#N/A,#N/A,TRUE,"EXT-TABLE";#N/A,#N/A,TRUE,"STEEL";#N/A,#N/A,TRUE,"INT-Table";#N/A,#N/A,TRUE,"STEEL";#N/A,#N/A,TRUE,"Door"}</definedName>
    <definedName name="qqq_1_2" hidden="1">{#N/A,#N/A,TRUE,"Basic";#N/A,#N/A,TRUE,"EXT-TABLE";#N/A,#N/A,TRUE,"STEEL";#N/A,#N/A,TRUE,"INT-Table";#N/A,#N/A,TRUE,"STEEL";#N/A,#N/A,TRUE,"Door"}</definedName>
    <definedName name="qqq_2" localSheetId="22" hidden="1">{#N/A,#N/A,TRUE,"Basic";#N/A,#N/A,TRUE,"EXT-TABLE";#N/A,#N/A,TRUE,"STEEL";#N/A,#N/A,TRUE,"INT-Table";#N/A,#N/A,TRUE,"STEEL";#N/A,#N/A,TRUE,"Door"}</definedName>
    <definedName name="qqq_2" hidden="1">{#N/A,#N/A,TRUE,"Basic";#N/A,#N/A,TRUE,"EXT-TABLE";#N/A,#N/A,TRUE,"STEEL";#N/A,#N/A,TRUE,"INT-Table";#N/A,#N/A,TRUE,"STEEL";#N/A,#N/A,TRUE,"Door"}</definedName>
    <definedName name="qqq_2_1" localSheetId="22" hidden="1">{#N/A,#N/A,TRUE,"Basic";#N/A,#N/A,TRUE,"EXT-TABLE";#N/A,#N/A,TRUE,"STEEL";#N/A,#N/A,TRUE,"INT-Table";#N/A,#N/A,TRUE,"STEEL";#N/A,#N/A,TRUE,"Door"}</definedName>
    <definedName name="qqq_2_1" hidden="1">{#N/A,#N/A,TRUE,"Basic";#N/A,#N/A,TRUE,"EXT-TABLE";#N/A,#N/A,TRUE,"STEEL";#N/A,#N/A,TRUE,"INT-Table";#N/A,#N/A,TRUE,"STEEL";#N/A,#N/A,TRUE,"Door"}</definedName>
    <definedName name="qqq_2_2" localSheetId="22" hidden="1">{#N/A,#N/A,TRUE,"Basic";#N/A,#N/A,TRUE,"EXT-TABLE";#N/A,#N/A,TRUE,"STEEL";#N/A,#N/A,TRUE,"INT-Table";#N/A,#N/A,TRUE,"STEEL";#N/A,#N/A,TRUE,"Door"}</definedName>
    <definedName name="qqq_2_2" hidden="1">{#N/A,#N/A,TRUE,"Basic";#N/A,#N/A,TRUE,"EXT-TABLE";#N/A,#N/A,TRUE,"STEEL";#N/A,#N/A,TRUE,"INT-Table";#N/A,#N/A,TRUE,"STEEL";#N/A,#N/A,TRUE,"Door"}</definedName>
    <definedName name="qqq_3" localSheetId="22" hidden="1">{#N/A,#N/A,TRUE,"Basic";#N/A,#N/A,TRUE,"EXT-TABLE";#N/A,#N/A,TRUE,"STEEL";#N/A,#N/A,TRUE,"INT-Table";#N/A,#N/A,TRUE,"STEEL";#N/A,#N/A,TRUE,"Door"}</definedName>
    <definedName name="qqq_3" hidden="1">{#N/A,#N/A,TRUE,"Basic";#N/A,#N/A,TRUE,"EXT-TABLE";#N/A,#N/A,TRUE,"STEEL";#N/A,#N/A,TRUE,"INT-Table";#N/A,#N/A,TRUE,"STEEL";#N/A,#N/A,TRUE,"Door"}</definedName>
    <definedName name="qqq_3_1" localSheetId="22" hidden="1">{#N/A,#N/A,TRUE,"Basic";#N/A,#N/A,TRUE,"EXT-TABLE";#N/A,#N/A,TRUE,"STEEL";#N/A,#N/A,TRUE,"INT-Table";#N/A,#N/A,TRUE,"STEEL";#N/A,#N/A,TRUE,"Door"}</definedName>
    <definedName name="qqq_3_1" hidden="1">{#N/A,#N/A,TRUE,"Basic";#N/A,#N/A,TRUE,"EXT-TABLE";#N/A,#N/A,TRUE,"STEEL";#N/A,#N/A,TRUE,"INT-Table";#N/A,#N/A,TRUE,"STEEL";#N/A,#N/A,TRUE,"Door"}</definedName>
    <definedName name="qqq_3_2" localSheetId="22" hidden="1">{#N/A,#N/A,TRUE,"Basic";#N/A,#N/A,TRUE,"EXT-TABLE";#N/A,#N/A,TRUE,"STEEL";#N/A,#N/A,TRUE,"INT-Table";#N/A,#N/A,TRUE,"STEEL";#N/A,#N/A,TRUE,"Door"}</definedName>
    <definedName name="qqq_3_2" hidden="1">{#N/A,#N/A,TRUE,"Basic";#N/A,#N/A,TRUE,"EXT-TABLE";#N/A,#N/A,TRUE,"STEEL";#N/A,#N/A,TRUE,"INT-Table";#N/A,#N/A,TRUE,"STEEL";#N/A,#N/A,TRUE,"Door"}</definedName>
    <definedName name="qqq_4" localSheetId="22" hidden="1">{#N/A,#N/A,TRUE,"Basic";#N/A,#N/A,TRUE,"EXT-TABLE";#N/A,#N/A,TRUE,"STEEL";#N/A,#N/A,TRUE,"INT-Table";#N/A,#N/A,TRUE,"STEEL";#N/A,#N/A,TRUE,"Door"}</definedName>
    <definedName name="qqq_4" hidden="1">{#N/A,#N/A,TRUE,"Basic";#N/A,#N/A,TRUE,"EXT-TABLE";#N/A,#N/A,TRUE,"STEEL";#N/A,#N/A,TRUE,"INT-Table";#N/A,#N/A,TRUE,"STEEL";#N/A,#N/A,TRUE,"Door"}</definedName>
    <definedName name="qqq_4_1" localSheetId="22" hidden="1">{#N/A,#N/A,TRUE,"Basic";#N/A,#N/A,TRUE,"EXT-TABLE";#N/A,#N/A,TRUE,"STEEL";#N/A,#N/A,TRUE,"INT-Table";#N/A,#N/A,TRUE,"STEEL";#N/A,#N/A,TRUE,"Door"}</definedName>
    <definedName name="qqq_4_1" hidden="1">{#N/A,#N/A,TRUE,"Basic";#N/A,#N/A,TRUE,"EXT-TABLE";#N/A,#N/A,TRUE,"STEEL";#N/A,#N/A,TRUE,"INT-Table";#N/A,#N/A,TRUE,"STEEL";#N/A,#N/A,TRUE,"Door"}</definedName>
    <definedName name="qqq_4_2" localSheetId="22" hidden="1">{#N/A,#N/A,TRUE,"Basic";#N/A,#N/A,TRUE,"EXT-TABLE";#N/A,#N/A,TRUE,"STEEL";#N/A,#N/A,TRUE,"INT-Table";#N/A,#N/A,TRUE,"STEEL";#N/A,#N/A,TRUE,"Door"}</definedName>
    <definedName name="qqq_4_2" hidden="1">{#N/A,#N/A,TRUE,"Basic";#N/A,#N/A,TRUE,"EXT-TABLE";#N/A,#N/A,TRUE,"STEEL";#N/A,#N/A,TRUE,"INT-Table";#N/A,#N/A,TRUE,"STEEL";#N/A,#N/A,TRUE,"Door"}</definedName>
    <definedName name="qqq_5" localSheetId="22" hidden="1">{#N/A,#N/A,TRUE,"Basic";#N/A,#N/A,TRUE,"EXT-TABLE";#N/A,#N/A,TRUE,"STEEL";#N/A,#N/A,TRUE,"INT-Table";#N/A,#N/A,TRUE,"STEEL";#N/A,#N/A,TRUE,"Door"}</definedName>
    <definedName name="qqq_5" hidden="1">{#N/A,#N/A,TRUE,"Basic";#N/A,#N/A,TRUE,"EXT-TABLE";#N/A,#N/A,TRUE,"STEEL";#N/A,#N/A,TRUE,"INT-Table";#N/A,#N/A,TRUE,"STEEL";#N/A,#N/A,TRUE,"Door"}</definedName>
    <definedName name="qqq_5_1" localSheetId="22" hidden="1">{#N/A,#N/A,TRUE,"Basic";#N/A,#N/A,TRUE,"EXT-TABLE";#N/A,#N/A,TRUE,"STEEL";#N/A,#N/A,TRUE,"INT-Table";#N/A,#N/A,TRUE,"STEEL";#N/A,#N/A,TRUE,"Door"}</definedName>
    <definedName name="qqq_5_1" hidden="1">{#N/A,#N/A,TRUE,"Basic";#N/A,#N/A,TRUE,"EXT-TABLE";#N/A,#N/A,TRUE,"STEEL";#N/A,#N/A,TRUE,"INT-Table";#N/A,#N/A,TRUE,"STEEL";#N/A,#N/A,TRUE,"Door"}</definedName>
    <definedName name="qqq_5_2" localSheetId="22" hidden="1">{#N/A,#N/A,TRUE,"Basic";#N/A,#N/A,TRUE,"EXT-TABLE";#N/A,#N/A,TRUE,"STEEL";#N/A,#N/A,TRUE,"INT-Table";#N/A,#N/A,TRUE,"STEEL";#N/A,#N/A,TRUE,"Door"}</definedName>
    <definedName name="qqq_5_2" hidden="1">{#N/A,#N/A,TRUE,"Basic";#N/A,#N/A,TRUE,"EXT-TABLE";#N/A,#N/A,TRUE,"STEEL";#N/A,#N/A,TRUE,"INT-Table";#N/A,#N/A,TRUE,"STEEL";#N/A,#N/A,TRUE,"Door"}</definedName>
    <definedName name="qqqq" localSheetId="22" hidden="1">{"'장비'!$A$3:$M$12"}</definedName>
    <definedName name="qqqq" hidden="1">{"'장비'!$A$3:$M$12"}</definedName>
    <definedName name="QQQQ_1" localSheetId="22" hidden="1">{#N/A,#N/A,TRUE,"Basic";#N/A,#N/A,TRUE,"EXT-TABLE";#N/A,#N/A,TRUE,"STEEL";#N/A,#N/A,TRUE,"INT-Table";#N/A,#N/A,TRUE,"STEEL";#N/A,#N/A,TRUE,"Door"}</definedName>
    <definedName name="QQQQ_1" hidden="1">{#N/A,#N/A,TRUE,"Basic";#N/A,#N/A,TRUE,"EXT-TABLE";#N/A,#N/A,TRUE,"STEEL";#N/A,#N/A,TRUE,"INT-Table";#N/A,#N/A,TRUE,"STEEL";#N/A,#N/A,TRUE,"Door"}</definedName>
    <definedName name="QQQQ_1_1" localSheetId="22" hidden="1">{#N/A,#N/A,TRUE,"Basic";#N/A,#N/A,TRUE,"EXT-TABLE";#N/A,#N/A,TRUE,"STEEL";#N/A,#N/A,TRUE,"INT-Table";#N/A,#N/A,TRUE,"STEEL";#N/A,#N/A,TRUE,"Door"}</definedName>
    <definedName name="QQQQ_1_1" hidden="1">{#N/A,#N/A,TRUE,"Basic";#N/A,#N/A,TRUE,"EXT-TABLE";#N/A,#N/A,TRUE,"STEEL";#N/A,#N/A,TRUE,"INT-Table";#N/A,#N/A,TRUE,"STEEL";#N/A,#N/A,TRUE,"Door"}</definedName>
    <definedName name="QQQQ_1_2" localSheetId="22" hidden="1">{#N/A,#N/A,TRUE,"Basic";#N/A,#N/A,TRUE,"EXT-TABLE";#N/A,#N/A,TRUE,"STEEL";#N/A,#N/A,TRUE,"INT-Table";#N/A,#N/A,TRUE,"STEEL";#N/A,#N/A,TRUE,"Door"}</definedName>
    <definedName name="QQQQ_1_2" hidden="1">{#N/A,#N/A,TRUE,"Basic";#N/A,#N/A,TRUE,"EXT-TABLE";#N/A,#N/A,TRUE,"STEEL";#N/A,#N/A,TRUE,"INT-Table";#N/A,#N/A,TRUE,"STEEL";#N/A,#N/A,TRUE,"Door"}</definedName>
    <definedName name="QQQQ_2" localSheetId="22" hidden="1">{#N/A,#N/A,TRUE,"Basic";#N/A,#N/A,TRUE,"EXT-TABLE";#N/A,#N/A,TRUE,"STEEL";#N/A,#N/A,TRUE,"INT-Table";#N/A,#N/A,TRUE,"STEEL";#N/A,#N/A,TRUE,"Door"}</definedName>
    <definedName name="QQQQ_2" hidden="1">{#N/A,#N/A,TRUE,"Basic";#N/A,#N/A,TRUE,"EXT-TABLE";#N/A,#N/A,TRUE,"STEEL";#N/A,#N/A,TRUE,"INT-Table";#N/A,#N/A,TRUE,"STEEL";#N/A,#N/A,TRUE,"Door"}</definedName>
    <definedName name="QQQQ_2_1" localSheetId="22" hidden="1">{#N/A,#N/A,TRUE,"Basic";#N/A,#N/A,TRUE,"EXT-TABLE";#N/A,#N/A,TRUE,"STEEL";#N/A,#N/A,TRUE,"INT-Table";#N/A,#N/A,TRUE,"STEEL";#N/A,#N/A,TRUE,"Door"}</definedName>
    <definedName name="QQQQ_2_1" hidden="1">{#N/A,#N/A,TRUE,"Basic";#N/A,#N/A,TRUE,"EXT-TABLE";#N/A,#N/A,TRUE,"STEEL";#N/A,#N/A,TRUE,"INT-Table";#N/A,#N/A,TRUE,"STEEL";#N/A,#N/A,TRUE,"Door"}</definedName>
    <definedName name="QQQQ_2_2" localSheetId="22" hidden="1">{#N/A,#N/A,TRUE,"Basic";#N/A,#N/A,TRUE,"EXT-TABLE";#N/A,#N/A,TRUE,"STEEL";#N/A,#N/A,TRUE,"INT-Table";#N/A,#N/A,TRUE,"STEEL";#N/A,#N/A,TRUE,"Door"}</definedName>
    <definedName name="QQQQ_2_2" hidden="1">{#N/A,#N/A,TRUE,"Basic";#N/A,#N/A,TRUE,"EXT-TABLE";#N/A,#N/A,TRUE,"STEEL";#N/A,#N/A,TRUE,"INT-Table";#N/A,#N/A,TRUE,"STEEL";#N/A,#N/A,TRUE,"Door"}</definedName>
    <definedName name="QQQQ_3" localSheetId="22" hidden="1">{#N/A,#N/A,TRUE,"Basic";#N/A,#N/A,TRUE,"EXT-TABLE";#N/A,#N/A,TRUE,"STEEL";#N/A,#N/A,TRUE,"INT-Table";#N/A,#N/A,TRUE,"STEEL";#N/A,#N/A,TRUE,"Door"}</definedName>
    <definedName name="QQQQ_3" hidden="1">{#N/A,#N/A,TRUE,"Basic";#N/A,#N/A,TRUE,"EXT-TABLE";#N/A,#N/A,TRUE,"STEEL";#N/A,#N/A,TRUE,"INT-Table";#N/A,#N/A,TRUE,"STEEL";#N/A,#N/A,TRUE,"Door"}</definedName>
    <definedName name="QQQQ_3_1" localSheetId="22" hidden="1">{#N/A,#N/A,TRUE,"Basic";#N/A,#N/A,TRUE,"EXT-TABLE";#N/A,#N/A,TRUE,"STEEL";#N/A,#N/A,TRUE,"INT-Table";#N/A,#N/A,TRUE,"STEEL";#N/A,#N/A,TRUE,"Door"}</definedName>
    <definedName name="QQQQ_3_1" hidden="1">{#N/A,#N/A,TRUE,"Basic";#N/A,#N/A,TRUE,"EXT-TABLE";#N/A,#N/A,TRUE,"STEEL";#N/A,#N/A,TRUE,"INT-Table";#N/A,#N/A,TRUE,"STEEL";#N/A,#N/A,TRUE,"Door"}</definedName>
    <definedName name="QQQQ_3_2" localSheetId="22" hidden="1">{#N/A,#N/A,TRUE,"Basic";#N/A,#N/A,TRUE,"EXT-TABLE";#N/A,#N/A,TRUE,"STEEL";#N/A,#N/A,TRUE,"INT-Table";#N/A,#N/A,TRUE,"STEEL";#N/A,#N/A,TRUE,"Door"}</definedName>
    <definedName name="QQQQ_3_2" hidden="1">{#N/A,#N/A,TRUE,"Basic";#N/A,#N/A,TRUE,"EXT-TABLE";#N/A,#N/A,TRUE,"STEEL";#N/A,#N/A,TRUE,"INT-Table";#N/A,#N/A,TRUE,"STEEL";#N/A,#N/A,TRUE,"Door"}</definedName>
    <definedName name="QQQQ_4" localSheetId="22" hidden="1">{#N/A,#N/A,TRUE,"Basic";#N/A,#N/A,TRUE,"EXT-TABLE";#N/A,#N/A,TRUE,"STEEL";#N/A,#N/A,TRUE,"INT-Table";#N/A,#N/A,TRUE,"STEEL";#N/A,#N/A,TRUE,"Door"}</definedName>
    <definedName name="QQQQ_4" hidden="1">{#N/A,#N/A,TRUE,"Basic";#N/A,#N/A,TRUE,"EXT-TABLE";#N/A,#N/A,TRUE,"STEEL";#N/A,#N/A,TRUE,"INT-Table";#N/A,#N/A,TRUE,"STEEL";#N/A,#N/A,TRUE,"Door"}</definedName>
    <definedName name="QQQQ_4_1" localSheetId="22" hidden="1">{#N/A,#N/A,TRUE,"Basic";#N/A,#N/A,TRUE,"EXT-TABLE";#N/A,#N/A,TRUE,"STEEL";#N/A,#N/A,TRUE,"INT-Table";#N/A,#N/A,TRUE,"STEEL";#N/A,#N/A,TRUE,"Door"}</definedName>
    <definedName name="QQQQ_4_1" hidden="1">{#N/A,#N/A,TRUE,"Basic";#N/A,#N/A,TRUE,"EXT-TABLE";#N/A,#N/A,TRUE,"STEEL";#N/A,#N/A,TRUE,"INT-Table";#N/A,#N/A,TRUE,"STEEL";#N/A,#N/A,TRUE,"Door"}</definedName>
    <definedName name="QQQQ_4_2" localSheetId="22" hidden="1">{#N/A,#N/A,TRUE,"Basic";#N/A,#N/A,TRUE,"EXT-TABLE";#N/A,#N/A,TRUE,"STEEL";#N/A,#N/A,TRUE,"INT-Table";#N/A,#N/A,TRUE,"STEEL";#N/A,#N/A,TRUE,"Door"}</definedName>
    <definedName name="QQQQ_4_2" hidden="1">{#N/A,#N/A,TRUE,"Basic";#N/A,#N/A,TRUE,"EXT-TABLE";#N/A,#N/A,TRUE,"STEEL";#N/A,#N/A,TRUE,"INT-Table";#N/A,#N/A,TRUE,"STEEL";#N/A,#N/A,TRUE,"Door"}</definedName>
    <definedName name="QQQQ_5" localSheetId="22" hidden="1">{#N/A,#N/A,TRUE,"Basic";#N/A,#N/A,TRUE,"EXT-TABLE";#N/A,#N/A,TRUE,"STEEL";#N/A,#N/A,TRUE,"INT-Table";#N/A,#N/A,TRUE,"STEEL";#N/A,#N/A,TRUE,"Door"}</definedName>
    <definedName name="QQQQ_5" hidden="1">{#N/A,#N/A,TRUE,"Basic";#N/A,#N/A,TRUE,"EXT-TABLE";#N/A,#N/A,TRUE,"STEEL";#N/A,#N/A,TRUE,"INT-Table";#N/A,#N/A,TRUE,"STEEL";#N/A,#N/A,TRUE,"Door"}</definedName>
    <definedName name="QQQQ_5_1" localSheetId="22" hidden="1">{#N/A,#N/A,TRUE,"Basic";#N/A,#N/A,TRUE,"EXT-TABLE";#N/A,#N/A,TRUE,"STEEL";#N/A,#N/A,TRUE,"INT-Table";#N/A,#N/A,TRUE,"STEEL";#N/A,#N/A,TRUE,"Door"}</definedName>
    <definedName name="QQQQ_5_1" hidden="1">{#N/A,#N/A,TRUE,"Basic";#N/A,#N/A,TRUE,"EXT-TABLE";#N/A,#N/A,TRUE,"STEEL";#N/A,#N/A,TRUE,"INT-Table";#N/A,#N/A,TRUE,"STEEL";#N/A,#N/A,TRUE,"Door"}</definedName>
    <definedName name="QQQQ_5_2" localSheetId="22" hidden="1">{#N/A,#N/A,TRUE,"Basic";#N/A,#N/A,TRUE,"EXT-TABLE";#N/A,#N/A,TRUE,"STEEL";#N/A,#N/A,TRUE,"INT-Table";#N/A,#N/A,TRUE,"STEEL";#N/A,#N/A,TRUE,"Door"}</definedName>
    <definedName name="QQQQ_5_2" hidden="1">{#N/A,#N/A,TRUE,"Basic";#N/A,#N/A,TRUE,"EXT-TABLE";#N/A,#N/A,TRUE,"STEEL";#N/A,#N/A,TRUE,"INT-Table";#N/A,#N/A,TRUE,"STEEL";#N/A,#N/A,TRUE,"Door"}</definedName>
    <definedName name="qqqqq" localSheetId="22" hidden="1">{#N/A,#N/A,TRUE,"Basic";#N/A,#N/A,TRUE,"EXT-TABLE";#N/A,#N/A,TRUE,"STEEL";#N/A,#N/A,TRUE,"INT-Table";#N/A,#N/A,TRUE,"STEEL";#N/A,#N/A,TRUE,"Door"}</definedName>
    <definedName name="qqqqq" hidden="1">{#N/A,#N/A,TRUE,"Basic";#N/A,#N/A,TRUE,"EXT-TABLE";#N/A,#N/A,TRUE,"STEEL";#N/A,#N/A,TRUE,"INT-Table";#N/A,#N/A,TRUE,"STEEL";#N/A,#N/A,TRUE,"Door"}</definedName>
    <definedName name="qqqqq_1" localSheetId="22" hidden="1">{#N/A,#N/A,TRUE,"Basic";#N/A,#N/A,TRUE,"EXT-TABLE";#N/A,#N/A,TRUE,"STEEL";#N/A,#N/A,TRUE,"INT-Table";#N/A,#N/A,TRUE,"STEEL";#N/A,#N/A,TRUE,"Door"}</definedName>
    <definedName name="qqqqq_1" hidden="1">{#N/A,#N/A,TRUE,"Basic";#N/A,#N/A,TRUE,"EXT-TABLE";#N/A,#N/A,TRUE,"STEEL";#N/A,#N/A,TRUE,"INT-Table";#N/A,#N/A,TRUE,"STEEL";#N/A,#N/A,TRUE,"Door"}</definedName>
    <definedName name="qqqqq_1_1" localSheetId="22" hidden="1">{#N/A,#N/A,TRUE,"Basic";#N/A,#N/A,TRUE,"EXT-TABLE";#N/A,#N/A,TRUE,"STEEL";#N/A,#N/A,TRUE,"INT-Table";#N/A,#N/A,TRUE,"STEEL";#N/A,#N/A,TRUE,"Door"}</definedName>
    <definedName name="qqqqq_1_1" hidden="1">{#N/A,#N/A,TRUE,"Basic";#N/A,#N/A,TRUE,"EXT-TABLE";#N/A,#N/A,TRUE,"STEEL";#N/A,#N/A,TRUE,"INT-Table";#N/A,#N/A,TRUE,"STEEL";#N/A,#N/A,TRUE,"Door"}</definedName>
    <definedName name="qqqqq_1_2" localSheetId="22" hidden="1">{#N/A,#N/A,TRUE,"Basic";#N/A,#N/A,TRUE,"EXT-TABLE";#N/A,#N/A,TRUE,"STEEL";#N/A,#N/A,TRUE,"INT-Table";#N/A,#N/A,TRUE,"STEEL";#N/A,#N/A,TRUE,"Door"}</definedName>
    <definedName name="qqqqq_1_2" hidden="1">{#N/A,#N/A,TRUE,"Basic";#N/A,#N/A,TRUE,"EXT-TABLE";#N/A,#N/A,TRUE,"STEEL";#N/A,#N/A,TRUE,"INT-Table";#N/A,#N/A,TRUE,"STEEL";#N/A,#N/A,TRUE,"Door"}</definedName>
    <definedName name="qqqqq_2" localSheetId="22" hidden="1">{#N/A,#N/A,TRUE,"Basic";#N/A,#N/A,TRUE,"EXT-TABLE";#N/A,#N/A,TRUE,"STEEL";#N/A,#N/A,TRUE,"INT-Table";#N/A,#N/A,TRUE,"STEEL";#N/A,#N/A,TRUE,"Door"}</definedName>
    <definedName name="qqqqq_2" hidden="1">{#N/A,#N/A,TRUE,"Basic";#N/A,#N/A,TRUE,"EXT-TABLE";#N/A,#N/A,TRUE,"STEEL";#N/A,#N/A,TRUE,"INT-Table";#N/A,#N/A,TRUE,"STEEL";#N/A,#N/A,TRUE,"Door"}</definedName>
    <definedName name="qqqqq_2_1" localSheetId="22" hidden="1">{#N/A,#N/A,TRUE,"Basic";#N/A,#N/A,TRUE,"EXT-TABLE";#N/A,#N/A,TRUE,"STEEL";#N/A,#N/A,TRUE,"INT-Table";#N/A,#N/A,TRUE,"STEEL";#N/A,#N/A,TRUE,"Door"}</definedName>
    <definedName name="qqqqq_2_1" hidden="1">{#N/A,#N/A,TRUE,"Basic";#N/A,#N/A,TRUE,"EXT-TABLE";#N/A,#N/A,TRUE,"STEEL";#N/A,#N/A,TRUE,"INT-Table";#N/A,#N/A,TRUE,"STEEL";#N/A,#N/A,TRUE,"Door"}</definedName>
    <definedName name="qqqqq_2_2" localSheetId="22" hidden="1">{#N/A,#N/A,TRUE,"Basic";#N/A,#N/A,TRUE,"EXT-TABLE";#N/A,#N/A,TRUE,"STEEL";#N/A,#N/A,TRUE,"INT-Table";#N/A,#N/A,TRUE,"STEEL";#N/A,#N/A,TRUE,"Door"}</definedName>
    <definedName name="qqqqq_2_2" hidden="1">{#N/A,#N/A,TRUE,"Basic";#N/A,#N/A,TRUE,"EXT-TABLE";#N/A,#N/A,TRUE,"STEEL";#N/A,#N/A,TRUE,"INT-Table";#N/A,#N/A,TRUE,"STEEL";#N/A,#N/A,TRUE,"Door"}</definedName>
    <definedName name="qqqqq_3" localSheetId="22" hidden="1">{#N/A,#N/A,TRUE,"Basic";#N/A,#N/A,TRUE,"EXT-TABLE";#N/A,#N/A,TRUE,"STEEL";#N/A,#N/A,TRUE,"INT-Table";#N/A,#N/A,TRUE,"STEEL";#N/A,#N/A,TRUE,"Door"}</definedName>
    <definedName name="qqqqq_3" hidden="1">{#N/A,#N/A,TRUE,"Basic";#N/A,#N/A,TRUE,"EXT-TABLE";#N/A,#N/A,TRUE,"STEEL";#N/A,#N/A,TRUE,"INT-Table";#N/A,#N/A,TRUE,"STEEL";#N/A,#N/A,TRUE,"Door"}</definedName>
    <definedName name="qqqqq_3_1" localSheetId="22" hidden="1">{#N/A,#N/A,TRUE,"Basic";#N/A,#N/A,TRUE,"EXT-TABLE";#N/A,#N/A,TRUE,"STEEL";#N/A,#N/A,TRUE,"INT-Table";#N/A,#N/A,TRUE,"STEEL";#N/A,#N/A,TRUE,"Door"}</definedName>
    <definedName name="qqqqq_3_1" hidden="1">{#N/A,#N/A,TRUE,"Basic";#N/A,#N/A,TRUE,"EXT-TABLE";#N/A,#N/A,TRUE,"STEEL";#N/A,#N/A,TRUE,"INT-Table";#N/A,#N/A,TRUE,"STEEL";#N/A,#N/A,TRUE,"Door"}</definedName>
    <definedName name="qqqqq_3_2" localSheetId="22" hidden="1">{#N/A,#N/A,TRUE,"Basic";#N/A,#N/A,TRUE,"EXT-TABLE";#N/A,#N/A,TRUE,"STEEL";#N/A,#N/A,TRUE,"INT-Table";#N/A,#N/A,TRUE,"STEEL";#N/A,#N/A,TRUE,"Door"}</definedName>
    <definedName name="qqqqq_3_2" hidden="1">{#N/A,#N/A,TRUE,"Basic";#N/A,#N/A,TRUE,"EXT-TABLE";#N/A,#N/A,TRUE,"STEEL";#N/A,#N/A,TRUE,"INT-Table";#N/A,#N/A,TRUE,"STEEL";#N/A,#N/A,TRUE,"Door"}</definedName>
    <definedName name="qqqqq_4" localSheetId="22" hidden="1">{#N/A,#N/A,TRUE,"Basic";#N/A,#N/A,TRUE,"EXT-TABLE";#N/A,#N/A,TRUE,"STEEL";#N/A,#N/A,TRUE,"INT-Table";#N/A,#N/A,TRUE,"STEEL";#N/A,#N/A,TRUE,"Door"}</definedName>
    <definedName name="qqqqq_4" hidden="1">{#N/A,#N/A,TRUE,"Basic";#N/A,#N/A,TRUE,"EXT-TABLE";#N/A,#N/A,TRUE,"STEEL";#N/A,#N/A,TRUE,"INT-Table";#N/A,#N/A,TRUE,"STEEL";#N/A,#N/A,TRUE,"Door"}</definedName>
    <definedName name="qqqqq_4_1" localSheetId="22" hidden="1">{#N/A,#N/A,TRUE,"Basic";#N/A,#N/A,TRUE,"EXT-TABLE";#N/A,#N/A,TRUE,"STEEL";#N/A,#N/A,TRUE,"INT-Table";#N/A,#N/A,TRUE,"STEEL";#N/A,#N/A,TRUE,"Door"}</definedName>
    <definedName name="qqqqq_4_1" hidden="1">{#N/A,#N/A,TRUE,"Basic";#N/A,#N/A,TRUE,"EXT-TABLE";#N/A,#N/A,TRUE,"STEEL";#N/A,#N/A,TRUE,"INT-Table";#N/A,#N/A,TRUE,"STEEL";#N/A,#N/A,TRUE,"Door"}</definedName>
    <definedName name="qqqqq_4_2" localSheetId="22" hidden="1">{#N/A,#N/A,TRUE,"Basic";#N/A,#N/A,TRUE,"EXT-TABLE";#N/A,#N/A,TRUE,"STEEL";#N/A,#N/A,TRUE,"INT-Table";#N/A,#N/A,TRUE,"STEEL";#N/A,#N/A,TRUE,"Door"}</definedName>
    <definedName name="qqqqq_4_2" hidden="1">{#N/A,#N/A,TRUE,"Basic";#N/A,#N/A,TRUE,"EXT-TABLE";#N/A,#N/A,TRUE,"STEEL";#N/A,#N/A,TRUE,"INT-Table";#N/A,#N/A,TRUE,"STEEL";#N/A,#N/A,TRUE,"Door"}</definedName>
    <definedName name="qqqqq_5" localSheetId="22" hidden="1">{#N/A,#N/A,TRUE,"Basic";#N/A,#N/A,TRUE,"EXT-TABLE";#N/A,#N/A,TRUE,"STEEL";#N/A,#N/A,TRUE,"INT-Table";#N/A,#N/A,TRUE,"STEEL";#N/A,#N/A,TRUE,"Door"}</definedName>
    <definedName name="qqqqq_5" hidden="1">{#N/A,#N/A,TRUE,"Basic";#N/A,#N/A,TRUE,"EXT-TABLE";#N/A,#N/A,TRUE,"STEEL";#N/A,#N/A,TRUE,"INT-Table";#N/A,#N/A,TRUE,"STEEL";#N/A,#N/A,TRUE,"Door"}</definedName>
    <definedName name="qqqqq_5_1" localSheetId="22" hidden="1">{#N/A,#N/A,TRUE,"Basic";#N/A,#N/A,TRUE,"EXT-TABLE";#N/A,#N/A,TRUE,"STEEL";#N/A,#N/A,TRUE,"INT-Table";#N/A,#N/A,TRUE,"STEEL";#N/A,#N/A,TRUE,"Door"}</definedName>
    <definedName name="qqqqq_5_1" hidden="1">{#N/A,#N/A,TRUE,"Basic";#N/A,#N/A,TRUE,"EXT-TABLE";#N/A,#N/A,TRUE,"STEEL";#N/A,#N/A,TRUE,"INT-Table";#N/A,#N/A,TRUE,"STEEL";#N/A,#N/A,TRUE,"Door"}</definedName>
    <definedName name="qqqqq_5_2" localSheetId="22" hidden="1">{#N/A,#N/A,TRUE,"Basic";#N/A,#N/A,TRUE,"EXT-TABLE";#N/A,#N/A,TRUE,"STEEL";#N/A,#N/A,TRUE,"INT-Table";#N/A,#N/A,TRUE,"STEEL";#N/A,#N/A,TRUE,"Door"}</definedName>
    <definedName name="qqqqq_5_2" hidden="1">{#N/A,#N/A,TRUE,"Basic";#N/A,#N/A,TRUE,"EXT-TABLE";#N/A,#N/A,TRUE,"STEEL";#N/A,#N/A,TRUE,"INT-Table";#N/A,#N/A,TRUE,"STEEL";#N/A,#N/A,TRUE,"Door"}</definedName>
    <definedName name="qqqqqqq" localSheetId="22" hidden="1">{#N/A,#N/A,FALSE,"CCTV"}</definedName>
    <definedName name="qqqqqqq" hidden="1">{#N/A,#N/A,FALSE,"CCTV"}</definedName>
    <definedName name="QQQQQQQQ"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W" localSheetId="22" hidden="1">{#N/A,#N/A,FALSE,"CCTV"}</definedName>
    <definedName name="QQW" hidden="1">{#N/A,#N/A,FALSE,"CCTV"}</definedName>
    <definedName name="Qty_Modules" localSheetId="15">'[41]Noise (3)'!$C$51</definedName>
    <definedName name="Qty_Modules" localSheetId="1">'[41]Noise (3)'!$C$51</definedName>
    <definedName name="Qty_Modules" localSheetId="2">'[41]Noise (3)'!$C$51</definedName>
    <definedName name="Qty_Modules" localSheetId="4">'[41]Noise (3)'!$C$51</definedName>
    <definedName name="Qty_Modules" localSheetId="23">'[41]Noise (3)'!$C$51</definedName>
    <definedName name="Qty_Modules" localSheetId="14">'[41]Noise (3)'!$C$51</definedName>
    <definedName name="Qty_Modules" localSheetId="9">'[41]Noise (3)'!$C$51</definedName>
    <definedName name="Qty_Modules" localSheetId="8">'[41]Noise (3)'!$C$51</definedName>
    <definedName name="Qty_Modules" localSheetId="3">'[41]Noise (3)'!$C$51</definedName>
    <definedName name="Qty_Modules" localSheetId="11">'[41]Noise (3)'!$C$51</definedName>
    <definedName name="Qty_Modules" localSheetId="6">'[41]Noise (3)'!$C$51</definedName>
    <definedName name="Qty_Modules" localSheetId="7">'[41]Noise (3)'!$C$51</definedName>
    <definedName name="Qty_Modules" localSheetId="5">'[41]Noise (3)'!$C$51</definedName>
    <definedName name="Qty_Modules" localSheetId="10">'[41]Noise (3)'!$C$51</definedName>
    <definedName name="Qty_Modules" localSheetId="13">'[41]Noise (3)'!$C$51</definedName>
    <definedName name="Qty_Modules" localSheetId="12">'[41]Noise (3)'!$C$51</definedName>
    <definedName name="Qty_Modules">#REF!</definedName>
    <definedName name="Qty_Profiles_Lower" localSheetId="15">'[41]Noise (3)'!$C$52</definedName>
    <definedName name="Qty_Profiles_Lower" localSheetId="1">'[41]Noise (3)'!$C$52</definedName>
    <definedName name="Qty_Profiles_Lower" localSheetId="2">'[41]Noise (3)'!$C$52</definedName>
    <definedName name="Qty_Profiles_Lower" localSheetId="4">'[41]Noise (3)'!$C$52</definedName>
    <definedName name="Qty_Profiles_Lower" localSheetId="23">'[41]Noise (3)'!$C$52</definedName>
    <definedName name="Qty_Profiles_Lower" localSheetId="14">'[41]Noise (3)'!$C$52</definedName>
    <definedName name="Qty_Profiles_Lower" localSheetId="9">'[41]Noise (3)'!$C$52</definedName>
    <definedName name="Qty_Profiles_Lower" localSheetId="8">'[41]Noise (3)'!$C$52</definedName>
    <definedName name="Qty_Profiles_Lower" localSheetId="3">'[41]Noise (3)'!$C$52</definedName>
    <definedName name="Qty_Profiles_Lower" localSheetId="11">'[41]Noise (3)'!$C$52</definedName>
    <definedName name="Qty_Profiles_Lower" localSheetId="6">'[41]Noise (3)'!$C$52</definedName>
    <definedName name="Qty_Profiles_Lower" localSheetId="7">'[41]Noise (3)'!$C$52</definedName>
    <definedName name="Qty_Profiles_Lower" localSheetId="5">'[41]Noise (3)'!$C$52</definedName>
    <definedName name="Qty_Profiles_Lower" localSheetId="10">'[41]Noise (3)'!$C$52</definedName>
    <definedName name="Qty_Profiles_Lower" localSheetId="13">'[41]Noise (3)'!$C$52</definedName>
    <definedName name="Qty_Profiles_Lower" localSheetId="12">'[41]Noise (3)'!$C$52</definedName>
    <definedName name="Qty_Profiles_Lower">#REF!</definedName>
    <definedName name="Qty_Profiles_Upper" localSheetId="15">'[41]Noise (3)'!$C$54</definedName>
    <definedName name="Qty_Profiles_Upper" localSheetId="1">'[41]Noise (3)'!$C$54</definedName>
    <definedName name="Qty_Profiles_Upper" localSheetId="2">'[41]Noise (3)'!$C$54</definedName>
    <definedName name="Qty_Profiles_Upper" localSheetId="4">'[41]Noise (3)'!$C$54</definedName>
    <definedName name="Qty_Profiles_Upper" localSheetId="23">'[41]Noise (3)'!$C$54</definedName>
    <definedName name="Qty_Profiles_Upper" localSheetId="14">'[41]Noise (3)'!$C$54</definedName>
    <definedName name="Qty_Profiles_Upper" localSheetId="9">'[41]Noise (3)'!$C$54</definedName>
    <definedName name="Qty_Profiles_Upper" localSheetId="8">'[41]Noise (3)'!$C$54</definedName>
    <definedName name="Qty_Profiles_Upper" localSheetId="3">'[41]Noise (3)'!$C$54</definedName>
    <definedName name="Qty_Profiles_Upper" localSheetId="11">'[41]Noise (3)'!$C$54</definedName>
    <definedName name="Qty_Profiles_Upper" localSheetId="6">'[41]Noise (3)'!$C$54</definedName>
    <definedName name="Qty_Profiles_Upper" localSheetId="7">'[41]Noise (3)'!$C$54</definedName>
    <definedName name="Qty_Profiles_Upper" localSheetId="5">'[41]Noise (3)'!$C$54</definedName>
    <definedName name="Qty_Profiles_Upper" localSheetId="10">'[41]Noise (3)'!$C$54</definedName>
    <definedName name="Qty_Profiles_Upper" localSheetId="13">'[41]Noise (3)'!$C$54</definedName>
    <definedName name="Qty_Profiles_Upper" localSheetId="12">'[41]Noise (3)'!$C$54</definedName>
    <definedName name="Qty_Profiles_Upper">#REF!</definedName>
    <definedName name="Qty_Splitters" localSheetId="15">'[41]Noise (3)'!$C$14</definedName>
    <definedName name="Qty_Splitters" localSheetId="1">'[41]Noise (3)'!$C$14</definedName>
    <definedName name="Qty_Splitters" localSheetId="2">'[41]Noise (3)'!$C$14</definedName>
    <definedName name="Qty_Splitters" localSheetId="4">'[41]Noise (3)'!$C$14</definedName>
    <definedName name="Qty_Splitters" localSheetId="23">'[41]Noise (3)'!$C$14</definedName>
    <definedName name="Qty_Splitters" localSheetId="14">'[41]Noise (3)'!$C$14</definedName>
    <definedName name="Qty_Splitters" localSheetId="9">'[41]Noise (3)'!$C$14</definedName>
    <definedName name="Qty_Splitters" localSheetId="8">'[41]Noise (3)'!$C$14</definedName>
    <definedName name="Qty_Splitters" localSheetId="3">'[41]Noise (3)'!$C$14</definedName>
    <definedName name="Qty_Splitters" localSheetId="11">'[41]Noise (3)'!$C$14</definedName>
    <definedName name="Qty_Splitters" localSheetId="6">'[41]Noise (3)'!$C$14</definedName>
    <definedName name="Qty_Splitters" localSheetId="7">'[41]Noise (3)'!$C$14</definedName>
    <definedName name="Qty_Splitters" localSheetId="5">'[41]Noise (3)'!$C$14</definedName>
    <definedName name="Qty_Splitters" localSheetId="10">'[41]Noise (3)'!$C$14</definedName>
    <definedName name="Qty_Splitters" localSheetId="13">'[41]Noise (3)'!$C$14</definedName>
    <definedName name="Qty_Splitters" localSheetId="12">'[41]Noise (3)'!$C$14</definedName>
    <definedName name="Qty_Splitters">#REF!</definedName>
    <definedName name="quan" localSheetId="22" hidden="1">{"'Sheet1'!$L$16"}</definedName>
    <definedName name="quan" localSheetId="15" hidden="1">{"'Sheet1'!$L$16"}</definedName>
    <definedName name="quan" localSheetId="1" hidden="1">{"'Sheet1'!$L$16"}</definedName>
    <definedName name="quan" localSheetId="2" hidden="1">{"'Sheet1'!$L$16"}</definedName>
    <definedName name="quan" localSheetId="16" hidden="1">{"'Sheet1'!$L$16"}</definedName>
    <definedName name="quan" localSheetId="4" hidden="1">{"'Sheet1'!$L$16"}</definedName>
    <definedName name="quan" localSheetId="23" hidden="1">{"'Sheet1'!$L$16"}</definedName>
    <definedName name="quan" localSheetId="14" hidden="1">{"'Sheet1'!$L$16"}</definedName>
    <definedName name="quan" localSheetId="9" hidden="1">{"'Sheet1'!$L$16"}</definedName>
    <definedName name="quan" localSheetId="8" hidden="1">{"'Sheet1'!$L$16"}</definedName>
    <definedName name="quan" localSheetId="3" hidden="1">{"'Sheet1'!$L$16"}</definedName>
    <definedName name="quan" localSheetId="11" hidden="1">{"'Sheet1'!$L$16"}</definedName>
    <definedName name="quan" localSheetId="6" hidden="1">{"'Sheet1'!$L$16"}</definedName>
    <definedName name="quan" localSheetId="7" hidden="1">{"'Sheet1'!$L$16"}</definedName>
    <definedName name="quan" localSheetId="5" hidden="1">{"'Sheet1'!$L$16"}</definedName>
    <definedName name="quan" localSheetId="17" hidden="1">{"'Sheet1'!$L$16"}</definedName>
    <definedName name="quan" localSheetId="10" hidden="1">{"'Sheet1'!$L$16"}</definedName>
    <definedName name="quan" localSheetId="13" hidden="1">{"'Sheet1'!$L$16"}</definedName>
    <definedName name="quan" localSheetId="12" hidden="1">{"'Sheet1'!$L$16"}</definedName>
    <definedName name="quan" hidden="1">{"'Sheet1'!$L$16"}</definedName>
    <definedName name="Query2">#REF!</definedName>
    <definedName name="qw" localSheetId="22" hidden="1">{#N/A,#N/A,TRUE,"Basic";#N/A,#N/A,TRUE,"EXT-TABLE";#N/A,#N/A,TRUE,"STEEL";#N/A,#N/A,TRUE,"INT-Table";#N/A,#N/A,TRUE,"STEEL";#N/A,#N/A,TRUE,"Door"}</definedName>
    <definedName name="qw" hidden="1">{#N/A,#N/A,TRUE,"Basic";#N/A,#N/A,TRUE,"EXT-TABLE";#N/A,#N/A,TRUE,"STEEL";#N/A,#N/A,TRUE,"INT-Table";#N/A,#N/A,TRUE,"STEEL";#N/A,#N/A,TRUE,"Door"}</definedName>
    <definedName name="qw_1" localSheetId="22" hidden="1">{#N/A,#N/A,TRUE,"Basic";#N/A,#N/A,TRUE,"EXT-TABLE";#N/A,#N/A,TRUE,"STEEL";#N/A,#N/A,TRUE,"INT-Table";#N/A,#N/A,TRUE,"STEEL";#N/A,#N/A,TRUE,"Door"}</definedName>
    <definedName name="qw_1" hidden="1">{#N/A,#N/A,TRUE,"Basic";#N/A,#N/A,TRUE,"EXT-TABLE";#N/A,#N/A,TRUE,"STEEL";#N/A,#N/A,TRUE,"INT-Table";#N/A,#N/A,TRUE,"STEEL";#N/A,#N/A,TRUE,"Door"}</definedName>
    <definedName name="qw_1_1" localSheetId="22" hidden="1">{#N/A,#N/A,TRUE,"Basic";#N/A,#N/A,TRUE,"EXT-TABLE";#N/A,#N/A,TRUE,"STEEL";#N/A,#N/A,TRUE,"INT-Table";#N/A,#N/A,TRUE,"STEEL";#N/A,#N/A,TRUE,"Door"}</definedName>
    <definedName name="qw_1_1" hidden="1">{#N/A,#N/A,TRUE,"Basic";#N/A,#N/A,TRUE,"EXT-TABLE";#N/A,#N/A,TRUE,"STEEL";#N/A,#N/A,TRUE,"INT-Table";#N/A,#N/A,TRUE,"STEEL";#N/A,#N/A,TRUE,"Door"}</definedName>
    <definedName name="qw_1_2" localSheetId="22" hidden="1">{#N/A,#N/A,TRUE,"Basic";#N/A,#N/A,TRUE,"EXT-TABLE";#N/A,#N/A,TRUE,"STEEL";#N/A,#N/A,TRUE,"INT-Table";#N/A,#N/A,TRUE,"STEEL";#N/A,#N/A,TRUE,"Door"}</definedName>
    <definedName name="qw_1_2" hidden="1">{#N/A,#N/A,TRUE,"Basic";#N/A,#N/A,TRUE,"EXT-TABLE";#N/A,#N/A,TRUE,"STEEL";#N/A,#N/A,TRUE,"INT-Table";#N/A,#N/A,TRUE,"STEEL";#N/A,#N/A,TRUE,"Door"}</definedName>
    <definedName name="qw_2" localSheetId="22" hidden="1">{#N/A,#N/A,TRUE,"Basic";#N/A,#N/A,TRUE,"EXT-TABLE";#N/A,#N/A,TRUE,"STEEL";#N/A,#N/A,TRUE,"INT-Table";#N/A,#N/A,TRUE,"STEEL";#N/A,#N/A,TRUE,"Door"}</definedName>
    <definedName name="qw_2" hidden="1">{#N/A,#N/A,TRUE,"Basic";#N/A,#N/A,TRUE,"EXT-TABLE";#N/A,#N/A,TRUE,"STEEL";#N/A,#N/A,TRUE,"INT-Table";#N/A,#N/A,TRUE,"STEEL";#N/A,#N/A,TRUE,"Door"}</definedName>
    <definedName name="qw_2_1" localSheetId="22" hidden="1">{#N/A,#N/A,TRUE,"Basic";#N/A,#N/A,TRUE,"EXT-TABLE";#N/A,#N/A,TRUE,"STEEL";#N/A,#N/A,TRUE,"INT-Table";#N/A,#N/A,TRUE,"STEEL";#N/A,#N/A,TRUE,"Door"}</definedName>
    <definedName name="qw_2_1" hidden="1">{#N/A,#N/A,TRUE,"Basic";#N/A,#N/A,TRUE,"EXT-TABLE";#N/A,#N/A,TRUE,"STEEL";#N/A,#N/A,TRUE,"INT-Table";#N/A,#N/A,TRUE,"STEEL";#N/A,#N/A,TRUE,"Door"}</definedName>
    <definedName name="qw_2_2" localSheetId="22" hidden="1">{#N/A,#N/A,TRUE,"Basic";#N/A,#N/A,TRUE,"EXT-TABLE";#N/A,#N/A,TRUE,"STEEL";#N/A,#N/A,TRUE,"INT-Table";#N/A,#N/A,TRUE,"STEEL";#N/A,#N/A,TRUE,"Door"}</definedName>
    <definedName name="qw_2_2" hidden="1">{#N/A,#N/A,TRUE,"Basic";#N/A,#N/A,TRUE,"EXT-TABLE";#N/A,#N/A,TRUE,"STEEL";#N/A,#N/A,TRUE,"INT-Table";#N/A,#N/A,TRUE,"STEEL";#N/A,#N/A,TRUE,"Door"}</definedName>
    <definedName name="qw_3" localSheetId="22" hidden="1">{#N/A,#N/A,TRUE,"Basic";#N/A,#N/A,TRUE,"EXT-TABLE";#N/A,#N/A,TRUE,"STEEL";#N/A,#N/A,TRUE,"INT-Table";#N/A,#N/A,TRUE,"STEEL";#N/A,#N/A,TRUE,"Door"}</definedName>
    <definedName name="qw_3" hidden="1">{#N/A,#N/A,TRUE,"Basic";#N/A,#N/A,TRUE,"EXT-TABLE";#N/A,#N/A,TRUE,"STEEL";#N/A,#N/A,TRUE,"INT-Table";#N/A,#N/A,TRUE,"STEEL";#N/A,#N/A,TRUE,"Door"}</definedName>
    <definedName name="qw_3_1" localSheetId="22" hidden="1">{#N/A,#N/A,TRUE,"Basic";#N/A,#N/A,TRUE,"EXT-TABLE";#N/A,#N/A,TRUE,"STEEL";#N/A,#N/A,TRUE,"INT-Table";#N/A,#N/A,TRUE,"STEEL";#N/A,#N/A,TRUE,"Door"}</definedName>
    <definedName name="qw_3_1" hidden="1">{#N/A,#N/A,TRUE,"Basic";#N/A,#N/A,TRUE,"EXT-TABLE";#N/A,#N/A,TRUE,"STEEL";#N/A,#N/A,TRUE,"INT-Table";#N/A,#N/A,TRUE,"STEEL";#N/A,#N/A,TRUE,"Door"}</definedName>
    <definedName name="qw_3_2" localSheetId="22" hidden="1">{#N/A,#N/A,TRUE,"Basic";#N/A,#N/A,TRUE,"EXT-TABLE";#N/A,#N/A,TRUE,"STEEL";#N/A,#N/A,TRUE,"INT-Table";#N/A,#N/A,TRUE,"STEEL";#N/A,#N/A,TRUE,"Door"}</definedName>
    <definedName name="qw_3_2" hidden="1">{#N/A,#N/A,TRUE,"Basic";#N/A,#N/A,TRUE,"EXT-TABLE";#N/A,#N/A,TRUE,"STEEL";#N/A,#N/A,TRUE,"INT-Table";#N/A,#N/A,TRUE,"STEEL";#N/A,#N/A,TRUE,"Door"}</definedName>
    <definedName name="qw_4" localSheetId="22" hidden="1">{#N/A,#N/A,TRUE,"Basic";#N/A,#N/A,TRUE,"EXT-TABLE";#N/A,#N/A,TRUE,"STEEL";#N/A,#N/A,TRUE,"INT-Table";#N/A,#N/A,TRUE,"STEEL";#N/A,#N/A,TRUE,"Door"}</definedName>
    <definedName name="qw_4" hidden="1">{#N/A,#N/A,TRUE,"Basic";#N/A,#N/A,TRUE,"EXT-TABLE";#N/A,#N/A,TRUE,"STEEL";#N/A,#N/A,TRUE,"INT-Table";#N/A,#N/A,TRUE,"STEEL";#N/A,#N/A,TRUE,"Door"}</definedName>
    <definedName name="qw_4_1" localSheetId="22" hidden="1">{#N/A,#N/A,TRUE,"Basic";#N/A,#N/A,TRUE,"EXT-TABLE";#N/A,#N/A,TRUE,"STEEL";#N/A,#N/A,TRUE,"INT-Table";#N/A,#N/A,TRUE,"STEEL";#N/A,#N/A,TRUE,"Door"}</definedName>
    <definedName name="qw_4_1" hidden="1">{#N/A,#N/A,TRUE,"Basic";#N/A,#N/A,TRUE,"EXT-TABLE";#N/A,#N/A,TRUE,"STEEL";#N/A,#N/A,TRUE,"INT-Table";#N/A,#N/A,TRUE,"STEEL";#N/A,#N/A,TRUE,"Door"}</definedName>
    <definedName name="qw_4_2" localSheetId="22" hidden="1">{#N/A,#N/A,TRUE,"Basic";#N/A,#N/A,TRUE,"EXT-TABLE";#N/A,#N/A,TRUE,"STEEL";#N/A,#N/A,TRUE,"INT-Table";#N/A,#N/A,TRUE,"STEEL";#N/A,#N/A,TRUE,"Door"}</definedName>
    <definedName name="qw_4_2" hidden="1">{#N/A,#N/A,TRUE,"Basic";#N/A,#N/A,TRUE,"EXT-TABLE";#N/A,#N/A,TRUE,"STEEL";#N/A,#N/A,TRUE,"INT-Table";#N/A,#N/A,TRUE,"STEEL";#N/A,#N/A,TRUE,"Door"}</definedName>
    <definedName name="qw_5" localSheetId="22" hidden="1">{#N/A,#N/A,TRUE,"Basic";#N/A,#N/A,TRUE,"EXT-TABLE";#N/A,#N/A,TRUE,"STEEL";#N/A,#N/A,TRUE,"INT-Table";#N/A,#N/A,TRUE,"STEEL";#N/A,#N/A,TRUE,"Door"}</definedName>
    <definedName name="qw_5" hidden="1">{#N/A,#N/A,TRUE,"Basic";#N/A,#N/A,TRUE,"EXT-TABLE";#N/A,#N/A,TRUE,"STEEL";#N/A,#N/A,TRUE,"INT-Table";#N/A,#N/A,TRUE,"STEEL";#N/A,#N/A,TRUE,"Door"}</definedName>
    <definedName name="qw_5_1" localSheetId="22" hidden="1">{#N/A,#N/A,TRUE,"Basic";#N/A,#N/A,TRUE,"EXT-TABLE";#N/A,#N/A,TRUE,"STEEL";#N/A,#N/A,TRUE,"INT-Table";#N/A,#N/A,TRUE,"STEEL";#N/A,#N/A,TRUE,"Door"}</definedName>
    <definedName name="qw_5_1" hidden="1">{#N/A,#N/A,TRUE,"Basic";#N/A,#N/A,TRUE,"EXT-TABLE";#N/A,#N/A,TRUE,"STEEL";#N/A,#N/A,TRUE,"INT-Table";#N/A,#N/A,TRUE,"STEEL";#N/A,#N/A,TRUE,"Door"}</definedName>
    <definedName name="qw_5_2" localSheetId="22" hidden="1">{#N/A,#N/A,TRUE,"Basic";#N/A,#N/A,TRUE,"EXT-TABLE";#N/A,#N/A,TRUE,"STEEL";#N/A,#N/A,TRUE,"INT-Table";#N/A,#N/A,TRUE,"STEEL";#N/A,#N/A,TRUE,"Door"}</definedName>
    <definedName name="qw_5_2" hidden="1">{#N/A,#N/A,TRUE,"Basic";#N/A,#N/A,TRUE,"EXT-TABLE";#N/A,#N/A,TRUE,"STEEL";#N/A,#N/A,TRUE,"INT-Table";#N/A,#N/A,TRUE,"STEEL";#N/A,#N/A,TRUE,"Door"}</definedName>
    <definedName name="qwe" localSheetId="22" hidden="1">{"'장비'!$A$3:$M$12"}</definedName>
    <definedName name="qwe" hidden="1">{"'장비'!$A$3:$M$12"}</definedName>
    <definedName name="qwer" localSheetId="22" hidden="1">{#N/A,#N/A,FALSE,"CCTV"}</definedName>
    <definedName name="qwer" hidden="1">{#N/A,#N/A,FALSE,"CCTV"}</definedName>
    <definedName name="QWERT" localSheetId="22" hidden="1">{#N/A,#N/A,FALSE,"CCTV"}</definedName>
    <definedName name="QWERT" hidden="1">{#N/A,#N/A,FALSE,"CCTV"}</definedName>
    <definedName name="qwerwerwrr" localSheetId="22" hidden="1">{#N/A,#N/A,FALSE,"Clients Office";#N/A,#N/A,FALSE,"Co Sum"}</definedName>
    <definedName name="qwerwerwrr" localSheetId="15" hidden="1">{#N/A,#N/A,FALSE,"Clients Office";#N/A,#N/A,FALSE,"Co Sum"}</definedName>
    <definedName name="qwerwerwrr" localSheetId="1" hidden="1">{#N/A,#N/A,FALSE,"Clients Office";#N/A,#N/A,FALSE,"Co Sum"}</definedName>
    <definedName name="qwerwerwrr" localSheetId="2" hidden="1">{#N/A,#N/A,FALSE,"Clients Office";#N/A,#N/A,FALSE,"Co Sum"}</definedName>
    <definedName name="qwerwerwrr" localSheetId="4" hidden="1">{#N/A,#N/A,FALSE,"Clients Office";#N/A,#N/A,FALSE,"Co Sum"}</definedName>
    <definedName name="qwerwerwrr" localSheetId="23" hidden="1">{#N/A,#N/A,FALSE,"Clients Office";#N/A,#N/A,FALSE,"Co Sum"}</definedName>
    <definedName name="qwerwerwrr" localSheetId="14" hidden="1">{#N/A,#N/A,FALSE,"Clients Office";#N/A,#N/A,FALSE,"Co Sum"}</definedName>
    <definedName name="qwerwerwrr" localSheetId="9" hidden="1">{#N/A,#N/A,FALSE,"Clients Office";#N/A,#N/A,FALSE,"Co Sum"}</definedName>
    <definedName name="qwerwerwrr" localSheetId="8" hidden="1">{#N/A,#N/A,FALSE,"Clients Office";#N/A,#N/A,FALSE,"Co Sum"}</definedName>
    <definedName name="qwerwerwrr" localSheetId="3" hidden="1">{#N/A,#N/A,FALSE,"Clients Office";#N/A,#N/A,FALSE,"Co Sum"}</definedName>
    <definedName name="qwerwerwrr" localSheetId="11" hidden="1">{#N/A,#N/A,FALSE,"Clients Office";#N/A,#N/A,FALSE,"Co Sum"}</definedName>
    <definedName name="qwerwerwrr" localSheetId="6" hidden="1">{#N/A,#N/A,FALSE,"Clients Office";#N/A,#N/A,FALSE,"Co Sum"}</definedName>
    <definedName name="qwerwerwrr" localSheetId="7" hidden="1">{#N/A,#N/A,FALSE,"Clients Office";#N/A,#N/A,FALSE,"Co Sum"}</definedName>
    <definedName name="qwerwerwrr" localSheetId="5" hidden="1">{#N/A,#N/A,FALSE,"Clients Office";#N/A,#N/A,FALSE,"Co Sum"}</definedName>
    <definedName name="qwerwerwrr" localSheetId="10" hidden="1">{#N/A,#N/A,FALSE,"Clients Office";#N/A,#N/A,FALSE,"Co Sum"}</definedName>
    <definedName name="qwerwerwrr" localSheetId="13" hidden="1">{#N/A,#N/A,FALSE,"Clients Office";#N/A,#N/A,FALSE,"Co Sum"}</definedName>
    <definedName name="qwerwerwrr" localSheetId="12" hidden="1">{#N/A,#N/A,FALSE,"Clients Office";#N/A,#N/A,FALSE,"Co Sum"}</definedName>
    <definedName name="qwerwerwrr" hidden="1">{#N/A,#N/A,FALSE,"Clients Office";#N/A,#N/A,FALSE,"Co Sum"}</definedName>
    <definedName name="QWW" localSheetId="15" hidden="1">[12]Spread!#REF!</definedName>
    <definedName name="QWW" localSheetId="1" hidden="1">[12]Spread!#REF!</definedName>
    <definedName name="QWW" localSheetId="2" hidden="1">[12]Spread!#REF!</definedName>
    <definedName name="QWW" localSheetId="4" hidden="1">[12]Spread!#REF!</definedName>
    <definedName name="QWW" localSheetId="23" hidden="1">[12]Spread!#REF!</definedName>
    <definedName name="QWW" localSheetId="14" hidden="1">[12]Spread!#REF!</definedName>
    <definedName name="QWW" localSheetId="9" hidden="1">[12]Spread!#REF!</definedName>
    <definedName name="QWW" localSheetId="8" hidden="1">[12]Spread!#REF!</definedName>
    <definedName name="QWW" localSheetId="3" hidden="1">[12]Spread!#REF!</definedName>
    <definedName name="QWW" localSheetId="11" hidden="1">[12]Spread!#REF!</definedName>
    <definedName name="QWW" localSheetId="6" hidden="1">[12]Spread!#REF!</definedName>
    <definedName name="QWW" localSheetId="7" hidden="1">[12]Spread!#REF!</definedName>
    <definedName name="QWW" localSheetId="5" hidden="1">[12]Spread!#REF!</definedName>
    <definedName name="QWW" localSheetId="10" hidden="1">[12]Spread!#REF!</definedName>
    <definedName name="QWW" localSheetId="13" hidden="1">[12]Spread!#REF!</definedName>
    <definedName name="QWW" localSheetId="12" hidden="1">[12]Spread!#REF!</definedName>
    <definedName name="QWW" hidden="1">#REF!</definedName>
    <definedName name="ra11p">#REF!</definedName>
    <definedName name="ra13p">#REF!</definedName>
    <definedName name="range">[86]현황CODE!$A$2:$L$82</definedName>
    <definedName name="Ranhxay" localSheetId="22" hidden="1">{"'Sheet1'!$L$16"}</definedName>
    <definedName name="Ranhxay" localSheetId="15" hidden="1">{"'Sheet1'!$L$16"}</definedName>
    <definedName name="Ranhxay" localSheetId="1" hidden="1">{"'Sheet1'!$L$16"}</definedName>
    <definedName name="Ranhxay" localSheetId="2" hidden="1">{"'Sheet1'!$L$16"}</definedName>
    <definedName name="Ranhxay" localSheetId="16" hidden="1">{"'Sheet1'!$L$16"}</definedName>
    <definedName name="Ranhxay" localSheetId="4" hidden="1">{"'Sheet1'!$L$16"}</definedName>
    <definedName name="Ranhxay" localSheetId="23" hidden="1">{"'Sheet1'!$L$16"}</definedName>
    <definedName name="Ranhxay" localSheetId="14" hidden="1">{"'Sheet1'!$L$16"}</definedName>
    <definedName name="Ranhxay" localSheetId="9" hidden="1">{"'Sheet1'!$L$16"}</definedName>
    <definedName name="Ranhxay" localSheetId="8" hidden="1">{"'Sheet1'!$L$16"}</definedName>
    <definedName name="Ranhxay" localSheetId="3" hidden="1">{"'Sheet1'!$L$16"}</definedName>
    <definedName name="Ranhxay" localSheetId="11" hidden="1">{"'Sheet1'!$L$16"}</definedName>
    <definedName name="Ranhxay" localSheetId="6" hidden="1">{"'Sheet1'!$L$16"}</definedName>
    <definedName name="Ranhxay" localSheetId="7" hidden="1">{"'Sheet1'!$L$16"}</definedName>
    <definedName name="Ranhxay" localSheetId="5" hidden="1">{"'Sheet1'!$L$16"}</definedName>
    <definedName name="Ranhxay" localSheetId="17" hidden="1">{"'Sheet1'!$L$16"}</definedName>
    <definedName name="Ranhxay" localSheetId="10" hidden="1">{"'Sheet1'!$L$16"}</definedName>
    <definedName name="Ranhxay" localSheetId="13" hidden="1">{"'Sheet1'!$L$16"}</definedName>
    <definedName name="Ranhxay" localSheetId="12" hidden="1">{"'Sheet1'!$L$16"}</definedName>
    <definedName name="Ranhxay" hidden="1">{"'Sheet1'!$L$16"}</definedName>
    <definedName name="RAP">#REF!</definedName>
    <definedName name="rarewt" localSheetId="22" hidden="1">{#N/A,#N/A,FALSE,"CCTV"}</definedName>
    <definedName name="rarewt" localSheetId="15" hidden="1">{#N/A,#N/A,FALSE,"CCTV"}</definedName>
    <definedName name="rarewt" localSheetId="1" hidden="1">{#N/A,#N/A,FALSE,"CCTV"}</definedName>
    <definedName name="rarewt" localSheetId="2" hidden="1">{#N/A,#N/A,FALSE,"CCTV"}</definedName>
    <definedName name="rarewt" localSheetId="4" hidden="1">{#N/A,#N/A,FALSE,"CCTV"}</definedName>
    <definedName name="rarewt" localSheetId="23" hidden="1">{#N/A,#N/A,FALSE,"CCTV"}</definedName>
    <definedName name="rarewt" localSheetId="14" hidden="1">{#N/A,#N/A,FALSE,"CCTV"}</definedName>
    <definedName name="rarewt" localSheetId="9" hidden="1">{#N/A,#N/A,FALSE,"CCTV"}</definedName>
    <definedName name="rarewt" localSheetId="8" hidden="1">{#N/A,#N/A,FALSE,"CCTV"}</definedName>
    <definedName name="rarewt" localSheetId="3" hidden="1">{#N/A,#N/A,FALSE,"CCTV"}</definedName>
    <definedName name="rarewt" localSheetId="11" hidden="1">{#N/A,#N/A,FALSE,"CCTV"}</definedName>
    <definedName name="rarewt" localSheetId="6" hidden="1">{#N/A,#N/A,FALSE,"CCTV"}</definedName>
    <definedName name="rarewt" localSheetId="7" hidden="1">{#N/A,#N/A,FALSE,"CCTV"}</definedName>
    <definedName name="rarewt" localSheetId="5" hidden="1">{#N/A,#N/A,FALSE,"CCTV"}</definedName>
    <definedName name="rarewt" localSheetId="10" hidden="1">{#N/A,#N/A,FALSE,"CCTV"}</definedName>
    <definedName name="rarewt" localSheetId="13" hidden="1">{#N/A,#N/A,FALSE,"CCTV"}</definedName>
    <definedName name="rarewt" localSheetId="12" hidden="1">{#N/A,#N/A,FALSE,"CCTV"}</definedName>
    <definedName name="rarewt" hidden="1">{#N/A,#N/A,FALSE,"CCTV"}</definedName>
    <definedName name="RATING계산" localSheetId="1">[89]!RATING계산</definedName>
    <definedName name="RATING계산" localSheetId="2">[89]!RATING계산</definedName>
    <definedName name="RATING계산" localSheetId="4">[89]!RATING계산</definedName>
    <definedName name="RATING계산" localSheetId="23">[89]!RATING계산</definedName>
    <definedName name="RATING계산" localSheetId="14">[89]!RATING계산</definedName>
    <definedName name="RATING계산" localSheetId="9">[89]!RATING계산</definedName>
    <definedName name="RATING계산" localSheetId="8">[89]!RATING계산</definedName>
    <definedName name="RATING계산" localSheetId="3">[89]!RATING계산</definedName>
    <definedName name="RATING계산" localSheetId="11">[89]!RATING계산</definedName>
    <definedName name="RATING계산" localSheetId="6">[89]!RATING계산</definedName>
    <definedName name="RATING계산" localSheetId="7">[89]!RATING계산</definedName>
    <definedName name="RATING계산" localSheetId="5">[89]!RATING계산</definedName>
    <definedName name="RATING계산" localSheetId="10">[89]!RATING계산</definedName>
    <definedName name="RATING계산" localSheetId="13">[89]!RATING계산</definedName>
    <definedName name="RATING계산" localSheetId="12">[89]!RATING계산</definedName>
    <definedName name="RATING계산">[89]!RATING계산</definedName>
    <definedName name="ratioail">#REF!</definedName>
    <definedName name="ratioail2">#REF!</definedName>
    <definedName name="RatioExp">#REF!</definedName>
    <definedName name="ray">#REF!</definedName>
    <definedName name="RCArea" localSheetId="16">#REF!</definedName>
    <definedName name="RCArea" localSheetId="17">#REF!</definedName>
    <definedName name="RCArea">#REF!</definedName>
    <definedName name="RE">#REF!</definedName>
    <definedName name="RE_SIZE">[59]REDUCER!$J$12:$BC$13</definedName>
    <definedName name="README" localSheetId="22">[90]BILAL2!$A$1</definedName>
    <definedName name="README">[91]BILAL2!$A$1</definedName>
    <definedName name="_xlnm.Recorder">#REF!</definedName>
    <definedName name="RECOUT">#N/A</definedName>
    <definedName name="Rect_Dim1" localSheetId="15">'[41]Noise (3)'!$C$13</definedName>
    <definedName name="Rect_Dim1" localSheetId="1">'[41]Noise (3)'!$C$13</definedName>
    <definedName name="Rect_Dim1" localSheetId="2">'[41]Noise (3)'!$C$13</definedName>
    <definedName name="Rect_Dim1" localSheetId="4">'[41]Noise (3)'!$C$13</definedName>
    <definedName name="Rect_Dim1" localSheetId="23">'[41]Noise (3)'!$C$13</definedName>
    <definedName name="Rect_Dim1" localSheetId="14">'[41]Noise (3)'!$C$13</definedName>
    <definedName name="Rect_Dim1" localSheetId="9">'[41]Noise (3)'!$C$13</definedName>
    <definedName name="Rect_Dim1" localSheetId="8">'[41]Noise (3)'!$C$13</definedName>
    <definedName name="Rect_Dim1" localSheetId="3">'[41]Noise (3)'!$C$13</definedName>
    <definedName name="Rect_Dim1" localSheetId="11">'[41]Noise (3)'!$C$13</definedName>
    <definedName name="Rect_Dim1" localSheetId="6">'[41]Noise (3)'!$C$13</definedName>
    <definedName name="Rect_Dim1" localSheetId="7">'[41]Noise (3)'!$C$13</definedName>
    <definedName name="Rect_Dim1" localSheetId="5">'[41]Noise (3)'!$C$13</definedName>
    <definedName name="Rect_Dim1" localSheetId="10">'[41]Noise (3)'!$C$13</definedName>
    <definedName name="Rect_Dim1" localSheetId="13">'[41]Noise (3)'!$C$13</definedName>
    <definedName name="Rect_Dim1" localSheetId="12">'[41]Noise (3)'!$C$13</definedName>
    <definedName name="Rect_Dim1">#REF!</definedName>
    <definedName name="Rect_Dim2" localSheetId="15">'[41]Noise (3)'!$D$13</definedName>
    <definedName name="Rect_Dim2" localSheetId="1">'[41]Noise (3)'!$D$13</definedName>
    <definedName name="Rect_Dim2" localSheetId="2">'[41]Noise (3)'!$D$13</definedName>
    <definedName name="Rect_Dim2" localSheetId="4">'[41]Noise (3)'!$D$13</definedName>
    <definedName name="Rect_Dim2" localSheetId="23">'[41]Noise (3)'!$D$13</definedName>
    <definedName name="Rect_Dim2" localSheetId="14">'[41]Noise (3)'!$D$13</definedName>
    <definedName name="Rect_Dim2" localSheetId="9">'[41]Noise (3)'!$D$13</definedName>
    <definedName name="Rect_Dim2" localSheetId="8">'[41]Noise (3)'!$D$13</definedName>
    <definedName name="Rect_Dim2" localSheetId="3">'[41]Noise (3)'!$D$13</definedName>
    <definedName name="Rect_Dim2" localSheetId="11">'[41]Noise (3)'!$D$13</definedName>
    <definedName name="Rect_Dim2" localSheetId="6">'[41]Noise (3)'!$D$13</definedName>
    <definedName name="Rect_Dim2" localSheetId="7">'[41]Noise (3)'!$D$13</definedName>
    <definedName name="Rect_Dim2" localSheetId="5">'[41]Noise (3)'!$D$13</definedName>
    <definedName name="Rect_Dim2" localSheetId="10">'[41]Noise (3)'!$D$13</definedName>
    <definedName name="Rect_Dim2" localSheetId="13">'[41]Noise (3)'!$D$13</definedName>
    <definedName name="Rect_Dim2" localSheetId="12">'[41]Noise (3)'!$D$13</definedName>
    <definedName name="Rect_Dim2">#REF!</definedName>
    <definedName name="Registrazione1">#REF!</definedName>
    <definedName name="Registrazione2">#REF!</definedName>
    <definedName name="Registrazione3">#REF!</definedName>
    <definedName name="REPORT">#REF!</definedName>
    <definedName name="ReqMaster">#REF!</definedName>
    <definedName name="res" localSheetId="15">[92]results!$A$1:$F$3001</definedName>
    <definedName name="res" localSheetId="1">[92]results!$A$1:$F$3001</definedName>
    <definedName name="res" localSheetId="2">[92]results!$A$1:$F$3001</definedName>
    <definedName name="res" localSheetId="4">[92]results!$A$1:$F$3001</definedName>
    <definedName name="res" localSheetId="23">[92]results!$A$1:$F$3001</definedName>
    <definedName name="res" localSheetId="14">[92]results!$A$1:$F$3001</definedName>
    <definedName name="res" localSheetId="9">[92]results!$A$1:$F$3001</definedName>
    <definedName name="res" localSheetId="8">[92]results!$A$1:$F$3001</definedName>
    <definedName name="res" localSheetId="3">[92]results!$A$1:$F$3001</definedName>
    <definedName name="res" localSheetId="11">[92]results!$A$1:$F$3001</definedName>
    <definedName name="res" localSheetId="6">[92]results!$A$1:$F$3001</definedName>
    <definedName name="res" localSheetId="7">[92]results!$A$1:$F$3001</definedName>
    <definedName name="res" localSheetId="5">[92]results!$A$1:$F$3001</definedName>
    <definedName name="res" localSheetId="10">[92]results!$A$1:$F$3001</definedName>
    <definedName name="res" localSheetId="13">[92]results!$A$1:$F$3001</definedName>
    <definedName name="res" localSheetId="12">[92]results!$A$1:$F$3001</definedName>
    <definedName name="res">#REF!</definedName>
    <definedName name="Result21" localSheetId="22" hidden="1">{"'Sheet1'!$L$16"}</definedName>
    <definedName name="Result21" localSheetId="15" hidden="1">{"'Sheet1'!$L$16"}</definedName>
    <definedName name="Result21" localSheetId="1" hidden="1">{"'Sheet1'!$L$16"}</definedName>
    <definedName name="Result21" localSheetId="2" hidden="1">{"'Sheet1'!$L$16"}</definedName>
    <definedName name="Result21" localSheetId="16" hidden="1">{"'Sheet1'!$L$16"}</definedName>
    <definedName name="Result21" localSheetId="4" hidden="1">{"'Sheet1'!$L$16"}</definedName>
    <definedName name="Result21" localSheetId="23" hidden="1">{"'Sheet1'!$L$16"}</definedName>
    <definedName name="Result21" localSheetId="14" hidden="1">{"'Sheet1'!$L$16"}</definedName>
    <definedName name="Result21" localSheetId="9" hidden="1">{"'Sheet1'!$L$16"}</definedName>
    <definedName name="Result21" localSheetId="8" hidden="1">{"'Sheet1'!$L$16"}</definedName>
    <definedName name="Result21" localSheetId="3" hidden="1">{"'Sheet1'!$L$16"}</definedName>
    <definedName name="Result21" localSheetId="11" hidden="1">{"'Sheet1'!$L$16"}</definedName>
    <definedName name="Result21" localSheetId="6" hidden="1">{"'Sheet1'!$L$16"}</definedName>
    <definedName name="Result21" localSheetId="7" hidden="1">{"'Sheet1'!$L$16"}</definedName>
    <definedName name="Result21" localSheetId="5" hidden="1">{"'Sheet1'!$L$16"}</definedName>
    <definedName name="Result21" localSheetId="17" hidden="1">{"'Sheet1'!$L$16"}</definedName>
    <definedName name="Result21" localSheetId="10" hidden="1">{"'Sheet1'!$L$16"}</definedName>
    <definedName name="Result21" localSheetId="13" hidden="1">{"'Sheet1'!$L$16"}</definedName>
    <definedName name="Result21" localSheetId="12" hidden="1">{"'Sheet1'!$L$16"}</definedName>
    <definedName name="Result21" hidden="1">{"'Sheet1'!$L$16"}</definedName>
    <definedName name="ret" localSheetId="22" hidden="1">{#N/A,#N/A,FALSE,"Chi tiÆt"}</definedName>
    <definedName name="ret" hidden="1">{#N/A,#N/A,FALSE,"Chi tiÆt"}</definedName>
    <definedName name="rett" localSheetId="22" hidden="1">{#N/A,#N/A,FALSE,"Chi tiÆt"}</definedName>
    <definedName name="rett" hidden="1">{#N/A,#N/A,FALSE,"Chi tiÆt"}</definedName>
    <definedName name="Rev">#REF!</definedName>
    <definedName name="REVENUE1">#REF!</definedName>
    <definedName name="REVENUE2">#REF!</definedName>
    <definedName name="REVENUE3">#REF!</definedName>
    <definedName name="REVIEW">OFFSET(#REF!,COUNTA(#REF!),COUNTA(#REF!))</definedName>
    <definedName name="Revision" localSheetId="15">'[41]Input (1)'!$B$7</definedName>
    <definedName name="Revision" localSheetId="1">'[41]Input (1)'!$B$7</definedName>
    <definedName name="Revision" localSheetId="2">'[41]Input (1)'!$B$7</definedName>
    <definedName name="Revision" localSheetId="4">'[41]Input (1)'!$B$7</definedName>
    <definedName name="Revision" localSheetId="23">'[41]Input (1)'!$B$7</definedName>
    <definedName name="Revision" localSheetId="14">'[41]Input (1)'!$B$7</definedName>
    <definedName name="Revision" localSheetId="9">'[41]Input (1)'!$B$7</definedName>
    <definedName name="Revision" localSheetId="8">'[41]Input (1)'!$B$7</definedName>
    <definedName name="Revision" localSheetId="3">'[41]Input (1)'!$B$7</definedName>
    <definedName name="Revision" localSheetId="11">'[41]Input (1)'!$B$7</definedName>
    <definedName name="Revision" localSheetId="6">'[41]Input (1)'!$B$7</definedName>
    <definedName name="Revision" localSheetId="7">'[41]Input (1)'!$B$7</definedName>
    <definedName name="Revision" localSheetId="5">'[41]Input (1)'!$B$7</definedName>
    <definedName name="Revision" localSheetId="10">'[41]Input (1)'!$B$7</definedName>
    <definedName name="Revision" localSheetId="13">'[41]Input (1)'!$B$7</definedName>
    <definedName name="Revision" localSheetId="12">'[41]Input (1)'!$B$7</definedName>
    <definedName name="Revision">#REF!</definedName>
    <definedName name="revision1" localSheetId="15">[51]Summary!$D$45</definedName>
    <definedName name="revision1" localSheetId="1">[51]Summary!$D$45</definedName>
    <definedName name="revision1" localSheetId="2">[51]Summary!$D$45</definedName>
    <definedName name="revision1" localSheetId="4">[51]Summary!$D$45</definedName>
    <definedName name="revision1" localSheetId="23">[51]Summary!$D$45</definedName>
    <definedName name="revision1" localSheetId="14">[51]Summary!$D$45</definedName>
    <definedName name="revision1" localSheetId="9">[51]Summary!$D$45</definedName>
    <definedName name="revision1" localSheetId="8">[51]Summary!$D$45</definedName>
    <definedName name="revision1" localSheetId="3">[51]Summary!$D$45</definedName>
    <definedName name="revision1" localSheetId="11">[51]Summary!$D$45</definedName>
    <definedName name="revision1" localSheetId="6">[51]Summary!$D$45</definedName>
    <definedName name="revision1" localSheetId="7">[51]Summary!$D$45</definedName>
    <definedName name="revision1" localSheetId="5">[51]Summary!$D$45</definedName>
    <definedName name="revision1" localSheetId="10">[51]Summary!$D$45</definedName>
    <definedName name="revision1" localSheetId="13">[51]Summary!$D$45</definedName>
    <definedName name="revision1" localSheetId="12">[51]Summary!$D$45</definedName>
    <definedName name="revision1">#REF!</definedName>
    <definedName name="RevisionDate" localSheetId="15">'[41]Input (1)'!$B$6</definedName>
    <definedName name="RevisionDate" localSheetId="1">'[41]Input (1)'!$B$6</definedName>
    <definedName name="RevisionDate" localSheetId="2">'[41]Input (1)'!$B$6</definedName>
    <definedName name="RevisionDate" localSheetId="4">'[41]Input (1)'!$B$6</definedName>
    <definedName name="RevisionDate" localSheetId="23">'[41]Input (1)'!$B$6</definedName>
    <definedName name="RevisionDate" localSheetId="14">'[41]Input (1)'!$B$6</definedName>
    <definedName name="RevisionDate" localSheetId="9">'[41]Input (1)'!$B$6</definedName>
    <definedName name="RevisionDate" localSheetId="8">'[41]Input (1)'!$B$6</definedName>
    <definedName name="RevisionDate" localSheetId="3">'[41]Input (1)'!$B$6</definedName>
    <definedName name="RevisionDate" localSheetId="11">'[41]Input (1)'!$B$6</definedName>
    <definedName name="RevisionDate" localSheetId="6">'[41]Input (1)'!$B$6</definedName>
    <definedName name="RevisionDate" localSheetId="7">'[41]Input (1)'!$B$6</definedName>
    <definedName name="RevisionDate" localSheetId="5">'[41]Input (1)'!$B$6</definedName>
    <definedName name="RevisionDate" localSheetId="10">'[41]Input (1)'!$B$6</definedName>
    <definedName name="RevisionDate" localSheetId="13">'[41]Input (1)'!$B$6</definedName>
    <definedName name="RevisionDate" localSheetId="12">'[41]Input (1)'!$B$6</definedName>
    <definedName name="RevisionDate">#REF!</definedName>
    <definedName name="REWRE" localSheetId="22" hidden="1">{#N/A,#N/A,FALSE,"Mhr_Sum"}</definedName>
    <definedName name="REWRE" localSheetId="15" hidden="1">{#N/A,#N/A,FALSE,"Mhr_Sum"}</definedName>
    <definedName name="REWRE" localSheetId="1" hidden="1">{#N/A,#N/A,FALSE,"Mhr_Sum"}</definedName>
    <definedName name="REWRE" localSheetId="2" hidden="1">{#N/A,#N/A,FALSE,"Mhr_Sum"}</definedName>
    <definedName name="REWRE" localSheetId="4" hidden="1">{#N/A,#N/A,FALSE,"Mhr_Sum"}</definedName>
    <definedName name="REWRE" localSheetId="23" hidden="1">{#N/A,#N/A,FALSE,"Mhr_Sum"}</definedName>
    <definedName name="REWRE" localSheetId="14" hidden="1">{#N/A,#N/A,FALSE,"Mhr_Sum"}</definedName>
    <definedName name="REWRE" localSheetId="9" hidden="1">{#N/A,#N/A,FALSE,"Mhr_Sum"}</definedName>
    <definedName name="REWRE" localSheetId="8" hidden="1">{#N/A,#N/A,FALSE,"Mhr_Sum"}</definedName>
    <definedName name="REWRE" localSheetId="3" hidden="1">{#N/A,#N/A,FALSE,"Mhr_Sum"}</definedName>
    <definedName name="REWRE" localSheetId="11" hidden="1">{#N/A,#N/A,FALSE,"Mhr_Sum"}</definedName>
    <definedName name="REWRE" localSheetId="6" hidden="1">{#N/A,#N/A,FALSE,"Mhr_Sum"}</definedName>
    <definedName name="REWRE" localSheetId="7" hidden="1">{#N/A,#N/A,FALSE,"Mhr_Sum"}</definedName>
    <definedName name="REWRE" localSheetId="5" hidden="1">{#N/A,#N/A,FALSE,"Mhr_Sum"}</definedName>
    <definedName name="REWRE" localSheetId="10" hidden="1">{#N/A,#N/A,FALSE,"Mhr_Sum"}</definedName>
    <definedName name="REWRE" localSheetId="13" hidden="1">{#N/A,#N/A,FALSE,"Mhr_Sum"}</definedName>
    <definedName name="REWRE" localSheetId="12" hidden="1">{#N/A,#N/A,FALSE,"Mhr_Sum"}</definedName>
    <definedName name="REWRE" hidden="1">{#N/A,#N/A,FALSE,"Mhr_Sum"}</definedName>
    <definedName name="rey" localSheetId="22"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rey"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RF" localSheetId="22" hidden="1">{#N/A,#N/A,FALSE,"CCTV"}</definedName>
    <definedName name="RF" hidden="1">{#N/A,#N/A,FALSE,"CCTV"}</definedName>
    <definedName name="RFA">#REF!</definedName>
    <definedName name="RFP003A">#REF!</definedName>
    <definedName name="RFP003B">#REF!</definedName>
    <definedName name="RFP003C">#REF!</definedName>
    <definedName name="RFP003D">#REF!</definedName>
    <definedName name="RFP003E">#REF!</definedName>
    <definedName name="RFP003F">#REF!</definedName>
    <definedName name="RFV" localSheetId="22" hidden="1">{#N/A,#N/A,FALSE,"CCTV"}</definedName>
    <definedName name="RFV" localSheetId="15" hidden="1">{#N/A,#N/A,FALSE,"CCTV"}</definedName>
    <definedName name="RFV" localSheetId="1" hidden="1">{#N/A,#N/A,FALSE,"CCTV"}</definedName>
    <definedName name="RFV" localSheetId="2" hidden="1">{#N/A,#N/A,FALSE,"CCTV"}</definedName>
    <definedName name="RFV" localSheetId="4" hidden="1">{#N/A,#N/A,FALSE,"CCTV"}</definedName>
    <definedName name="RFV" localSheetId="23" hidden="1">{#N/A,#N/A,FALSE,"CCTV"}</definedName>
    <definedName name="RFV" localSheetId="14" hidden="1">{#N/A,#N/A,FALSE,"CCTV"}</definedName>
    <definedName name="RFV" localSheetId="9" hidden="1">{#N/A,#N/A,FALSE,"CCTV"}</definedName>
    <definedName name="RFV" localSheetId="8" hidden="1">{#N/A,#N/A,FALSE,"CCTV"}</definedName>
    <definedName name="RFV" localSheetId="3" hidden="1">{#N/A,#N/A,FALSE,"CCTV"}</definedName>
    <definedName name="RFV" localSheetId="11" hidden="1">{#N/A,#N/A,FALSE,"CCTV"}</definedName>
    <definedName name="RFV" localSheetId="6" hidden="1">{#N/A,#N/A,FALSE,"CCTV"}</definedName>
    <definedName name="RFV" localSheetId="7" hidden="1">{#N/A,#N/A,FALSE,"CCTV"}</definedName>
    <definedName name="RFV" localSheetId="5" hidden="1">{#N/A,#N/A,FALSE,"CCTV"}</definedName>
    <definedName name="RFV" localSheetId="10" hidden="1">{#N/A,#N/A,FALSE,"CCTV"}</definedName>
    <definedName name="RFV" localSheetId="13" hidden="1">{#N/A,#N/A,FALSE,"CCTV"}</definedName>
    <definedName name="RFV" localSheetId="12" hidden="1">{#N/A,#N/A,FALSE,"CCTV"}</definedName>
    <definedName name="RFV" hidden="1">{#N/A,#N/A,FALSE,"CCTV"}</definedName>
    <definedName name="RGD" localSheetId="22" hidden="1">{#N/A,#N/A,FALSE,"CCTV"}</definedName>
    <definedName name="RGD" hidden="1">{#N/A,#N/A,FALSE,"CCTV"}</definedName>
    <definedName name="rgdf" localSheetId="20" hidden="1">{"'Sheet1'!$L$16"}</definedName>
    <definedName name="rgdf" localSheetId="22" hidden="1">{"'Sheet1'!$L$16"}</definedName>
    <definedName name="rgdf" localSheetId="15" hidden="1">{"'Sheet1'!$L$16"}</definedName>
    <definedName name="rgdf" localSheetId="1" hidden="1">{"'Sheet1'!$L$16"}</definedName>
    <definedName name="rgdf" localSheetId="2" hidden="1">{"'Sheet1'!$L$16"}</definedName>
    <definedName name="rgdf" localSheetId="21" hidden="1">{"'Sheet1'!$L$16"}</definedName>
    <definedName name="rgdf" localSheetId="16" hidden="1">{"'Sheet1'!$L$16"}</definedName>
    <definedName name="rgdf" localSheetId="4" hidden="1">{"'Sheet1'!$L$16"}</definedName>
    <definedName name="rgdf" localSheetId="23" hidden="1">{"'Sheet1'!$L$16"}</definedName>
    <definedName name="rgdf" localSheetId="14" hidden="1">{"'Sheet1'!$L$16"}</definedName>
    <definedName name="rgdf" localSheetId="9" hidden="1">{"'Sheet1'!$L$16"}</definedName>
    <definedName name="rgdf" localSheetId="8" hidden="1">{"'Sheet1'!$L$16"}</definedName>
    <definedName name="rgdf" localSheetId="3" hidden="1">{"'Sheet1'!$L$16"}</definedName>
    <definedName name="rgdf" localSheetId="11" hidden="1">{"'Sheet1'!$L$16"}</definedName>
    <definedName name="rgdf" localSheetId="6" hidden="1">{"'Sheet1'!$L$16"}</definedName>
    <definedName name="rgdf" localSheetId="7" hidden="1">{"'Sheet1'!$L$16"}</definedName>
    <definedName name="rgdf" localSheetId="5" hidden="1">{"'Sheet1'!$L$16"}</definedName>
    <definedName name="rgdf" localSheetId="17" hidden="1">{"'Sheet1'!$L$16"}</definedName>
    <definedName name="rgdf" localSheetId="10" hidden="1">{"'Sheet1'!$L$16"}</definedName>
    <definedName name="rgdf" localSheetId="13" hidden="1">{"'Sheet1'!$L$16"}</definedName>
    <definedName name="rgdf" localSheetId="12" hidden="1">{"'Sheet1'!$L$16"}</definedName>
    <definedName name="rgdf" hidden="1">{"'Sheet1'!$L$16"}</definedName>
    <definedName name="rghberr" localSheetId="22" hidden="1">{#N/A,#N/A,FALSE,"Chi tiÆt"}</definedName>
    <definedName name="rghberr" hidden="1">{#N/A,#N/A,FALSE,"Chi tiÆt"}</definedName>
    <definedName name="Rghness" localSheetId="15">[93]D.Volume!$B$5:$B$11</definedName>
    <definedName name="Rghness" localSheetId="1">[93]D.Volume!$B$5:$B$11</definedName>
    <definedName name="Rghness" localSheetId="2">[93]D.Volume!$B$5:$B$11</definedName>
    <definedName name="Rghness" localSheetId="4">[93]D.Volume!$B$5:$B$11</definedName>
    <definedName name="Rghness" localSheetId="23">[93]D.Volume!$B$5:$B$11</definedName>
    <definedName name="Rghness" localSheetId="14">[93]D.Volume!$B$5:$B$11</definedName>
    <definedName name="Rghness" localSheetId="9">[93]D.Volume!$B$5:$B$11</definedName>
    <definedName name="Rghness" localSheetId="8">[93]D.Volume!$B$5:$B$11</definedName>
    <definedName name="Rghness" localSheetId="3">[93]D.Volume!$B$5:$B$11</definedName>
    <definedName name="Rghness" localSheetId="11">[93]D.Volume!$B$5:$B$11</definedName>
    <definedName name="Rghness" localSheetId="6">[93]D.Volume!$B$5:$B$11</definedName>
    <definedName name="Rghness" localSheetId="7">[93]D.Volume!$B$5:$B$11</definedName>
    <definedName name="Rghness" localSheetId="5">[93]D.Volume!$B$5:$B$11</definedName>
    <definedName name="Rghness" localSheetId="10">[93]D.Volume!$B$5:$B$11</definedName>
    <definedName name="Rghness" localSheetId="13">[93]D.Volume!$B$5:$B$11</definedName>
    <definedName name="Rghness" localSheetId="12">[93]D.Volume!$B$5:$B$11</definedName>
    <definedName name="Rghness">#REF!</definedName>
    <definedName name="RGR" localSheetId="22" hidden="1">{"'장비'!$A$3:$M$12"}</definedName>
    <definedName name="RGR" hidden="1">{"'장비'!$A$3:$M$12"}</definedName>
    <definedName name="rhd"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h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hdhd" hidden="1">#REF!</definedName>
    <definedName name="RHDPres">#REF!</definedName>
    <definedName name="rid" localSheetId="22" hidden="1">{"'Sheet1'!$L$16"}</definedName>
    <definedName name="rid" hidden="1">{"'Sheet1'!$L$16"}</definedName>
    <definedName name="rig">#REF!</definedName>
    <definedName name="RingsAreAngles">#REF!</definedName>
    <definedName name="RIPETI">#REF!</definedName>
    <definedName name="riser" localSheetId="15" hidden="1">'[94]steam outlet'!$B$24</definedName>
    <definedName name="riser" localSheetId="1" hidden="1">'[94]steam outlet'!$B$24</definedName>
    <definedName name="riser" localSheetId="2" hidden="1">'[94]steam outlet'!$B$24</definedName>
    <definedName name="riser" localSheetId="4" hidden="1">'[94]steam outlet'!$B$24</definedName>
    <definedName name="riser" localSheetId="23" hidden="1">'[94]steam outlet'!$B$24</definedName>
    <definedName name="riser" localSheetId="14" hidden="1">'[94]steam outlet'!$B$24</definedName>
    <definedName name="riser" localSheetId="9" hidden="1">'[94]steam outlet'!$B$24</definedName>
    <definedName name="riser" localSheetId="8" hidden="1">'[94]steam outlet'!$B$24</definedName>
    <definedName name="riser" localSheetId="3" hidden="1">'[94]steam outlet'!$B$24</definedName>
    <definedName name="riser" localSheetId="11" hidden="1">'[94]steam outlet'!$B$24</definedName>
    <definedName name="riser" localSheetId="6" hidden="1">'[94]steam outlet'!$B$24</definedName>
    <definedName name="riser" localSheetId="7" hidden="1">'[94]steam outlet'!$B$24</definedName>
    <definedName name="riser" localSheetId="5" hidden="1">'[94]steam outlet'!$B$24</definedName>
    <definedName name="riser" localSheetId="10" hidden="1">'[94]steam outlet'!$B$24</definedName>
    <definedName name="riser" localSheetId="13" hidden="1">'[94]steam outlet'!$B$24</definedName>
    <definedName name="riser" localSheetId="12" hidden="1">'[94]steam outlet'!$B$24</definedName>
    <definedName name="riser" hidden="1">#REF!</definedName>
    <definedName name="RISK">#REF!</definedName>
    <definedName name="RiskAfterRecalcMacro" hidden="1">""</definedName>
    <definedName name="RiskAfterSimMacro" hidden="1">""</definedName>
    <definedName name="riskATSSboxGraph" hidden="1">FALSE</definedName>
    <definedName name="riskATSSincludeSimtables" hidden="1">TRUE</definedName>
    <definedName name="riskATSSinputsGraphs" hidden="1">FALSE</definedName>
    <definedName name="riskATSSoutputStatistic" hidden="1">3</definedName>
    <definedName name="riskATSSpercentChangeGraph" hidden="1">TRUE</definedName>
    <definedName name="riskATSSpercentileGraph" hidden="1">TRUE</definedName>
    <definedName name="riskATSSpercentileValue" hidden="1">0.5</definedName>
    <definedName name="riskATSSprintReport" hidden="1">FALSE</definedName>
    <definedName name="riskATSSreportsInActiveBook" hidden="1">FALSE</definedName>
    <definedName name="riskATSSreportsSelected" hidden="1">TRUE</definedName>
    <definedName name="riskATSSsummaryReport" hidden="1">TRUE</definedName>
    <definedName name="riskATSStornadoGraph" hidden="1">TRUE</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kd" localSheetId="22" hidden="1">{#N/A,#N/A,FALSE,"CCTV"}</definedName>
    <definedName name="rkd" hidden="1">{#N/A,#N/A,FALSE,"CCTV"}</definedName>
    <definedName name="rkfk" localSheetId="22" hidden="1">{#N/A,#N/A,FALSE,"CCTV"}</definedName>
    <definedName name="rkfk" localSheetId="1" hidden="1">{#N/A,#N/A,FALSE,"CCTV"}</definedName>
    <definedName name="rkfk" localSheetId="2" hidden="1">{#N/A,#N/A,FALSE,"CCTV"}</definedName>
    <definedName name="rkfk" localSheetId="4" hidden="1">{#N/A,#N/A,FALSE,"CCTV"}</definedName>
    <definedName name="rkfk" localSheetId="23" hidden="1">{#N/A,#N/A,FALSE,"CCTV"}</definedName>
    <definedName name="rkfk" localSheetId="14" hidden="1">{#N/A,#N/A,FALSE,"CCTV"}</definedName>
    <definedName name="rkfk" localSheetId="9" hidden="1">{#N/A,#N/A,FALSE,"CCTV"}</definedName>
    <definedName name="rkfk" localSheetId="8" hidden="1">{#N/A,#N/A,FALSE,"CCTV"}</definedName>
    <definedName name="rkfk" localSheetId="3" hidden="1">{#N/A,#N/A,FALSE,"CCTV"}</definedName>
    <definedName name="rkfk" localSheetId="11" hidden="1">{#N/A,#N/A,FALSE,"CCTV"}</definedName>
    <definedName name="rkfk" localSheetId="6" hidden="1">{#N/A,#N/A,FALSE,"CCTV"}</definedName>
    <definedName name="rkfk" localSheetId="7" hidden="1">{#N/A,#N/A,FALSE,"CCTV"}</definedName>
    <definedName name="rkfk" localSheetId="5" hidden="1">{#N/A,#N/A,FALSE,"CCTV"}</definedName>
    <definedName name="rkfk" localSheetId="10" hidden="1">{#N/A,#N/A,FALSE,"CCTV"}</definedName>
    <definedName name="rkfk" localSheetId="13" hidden="1">{#N/A,#N/A,FALSE,"CCTV"}</definedName>
    <definedName name="rkfk" localSheetId="12" hidden="1">{#N/A,#N/A,FALSE,"CCTV"}</definedName>
    <definedName name="rkfk" hidden="1">{#N/A,#N/A,FALSE,"CCTV"}</definedName>
    <definedName name="RKSK" localSheetId="2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M">#REF!</definedName>
    <definedName name="RNAO" localSheetId="22" hidden="1">{"'장비'!$A$3:$M$12"}</definedName>
    <definedName name="RNAO" hidden="1">{"'장비'!$A$3:$M$12"}</definedName>
    <definedName name="robot">#REF!</definedName>
    <definedName name="roof_casing_buildup">#REF!</definedName>
    <definedName name="rosid">#REF!</definedName>
    <definedName name="roughnesss">#REF!</definedName>
    <definedName name="ROYALTY">#REF!</definedName>
    <definedName name="RPLA" localSheetId="20" hidden="1">{"'Sheet1'!$L$16"}</definedName>
    <definedName name="RPLA" localSheetId="22" hidden="1">{"'Sheet1'!$L$16"}</definedName>
    <definedName name="RPLA" localSheetId="15" hidden="1">{"'Sheet1'!$L$16"}</definedName>
    <definedName name="RPLA" localSheetId="1" hidden="1">{"'Sheet1'!$L$16"}</definedName>
    <definedName name="RPLA" localSheetId="2" hidden="1">{"'Sheet1'!$L$16"}</definedName>
    <definedName name="RPLA" localSheetId="21" hidden="1">{"'Sheet1'!$L$16"}</definedName>
    <definedName name="RPLA" localSheetId="16" hidden="1">{"'Sheet1'!$L$16"}</definedName>
    <definedName name="RPLA" localSheetId="4" hidden="1">{"'Sheet1'!$L$16"}</definedName>
    <definedName name="RPLA" localSheetId="23" hidden="1">{"'Sheet1'!$L$16"}</definedName>
    <definedName name="RPLA" localSheetId="14" hidden="1">{"'Sheet1'!$L$16"}</definedName>
    <definedName name="RPLA" localSheetId="9" hidden="1">{"'Sheet1'!$L$16"}</definedName>
    <definedName name="RPLA" localSheetId="8" hidden="1">{"'Sheet1'!$L$16"}</definedName>
    <definedName name="RPLA" localSheetId="3" hidden="1">{"'Sheet1'!$L$16"}</definedName>
    <definedName name="RPLA" localSheetId="11" hidden="1">{"'Sheet1'!$L$16"}</definedName>
    <definedName name="RPLA" localSheetId="6" hidden="1">{"'Sheet1'!$L$16"}</definedName>
    <definedName name="RPLA" localSheetId="7" hidden="1">{"'Sheet1'!$L$16"}</definedName>
    <definedName name="RPLA" localSheetId="5" hidden="1">{"'Sheet1'!$L$16"}</definedName>
    <definedName name="RPLA" localSheetId="17" hidden="1">{"'Sheet1'!$L$16"}</definedName>
    <definedName name="RPLA" localSheetId="10" hidden="1">{"'Sheet1'!$L$16"}</definedName>
    <definedName name="RPLA" localSheetId="13" hidden="1">{"'Sheet1'!$L$16"}</definedName>
    <definedName name="RPLA" localSheetId="12" hidden="1">{"'Sheet1'!$L$16"}</definedName>
    <definedName name="RPLA" hidden="1">{"'Sheet1'!$L$16"}</definedName>
    <definedName name="rr" localSheetId="22" hidden="1">{#N/A,#N/A,TRUE,"Basic";#N/A,#N/A,TRUE,"EXT-TABLE";#N/A,#N/A,TRUE,"STEEL";#N/A,#N/A,TRUE,"INT-Table";#N/A,#N/A,TRUE,"STEEL";#N/A,#N/A,TRUE,"Door"}</definedName>
    <definedName name="RR" localSheetId="15" hidden="1">{#N/A,#N/A,FALSE,"CCTV"}</definedName>
    <definedName name="RR" localSheetId="1" hidden="1">{#N/A,#N/A,FALSE,"CCTV"}</definedName>
    <definedName name="RR" localSheetId="2" hidden="1">{#N/A,#N/A,FALSE,"CCTV"}</definedName>
    <definedName name="RR" localSheetId="4" hidden="1">{#N/A,#N/A,FALSE,"CCTV"}</definedName>
    <definedName name="RR" localSheetId="23" hidden="1">{#N/A,#N/A,FALSE,"CCTV"}</definedName>
    <definedName name="RR" localSheetId="14" hidden="1">{#N/A,#N/A,FALSE,"CCTV"}</definedName>
    <definedName name="RR" localSheetId="9" hidden="1">{#N/A,#N/A,FALSE,"CCTV"}</definedName>
    <definedName name="RR" localSheetId="8" hidden="1">{#N/A,#N/A,FALSE,"CCTV"}</definedName>
    <definedName name="RR" localSheetId="3" hidden="1">{#N/A,#N/A,FALSE,"CCTV"}</definedName>
    <definedName name="RR" localSheetId="11" hidden="1">{#N/A,#N/A,FALSE,"CCTV"}</definedName>
    <definedName name="RR" localSheetId="6" hidden="1">{#N/A,#N/A,FALSE,"CCTV"}</definedName>
    <definedName name="RR" localSheetId="7" hidden="1">{#N/A,#N/A,FALSE,"CCTV"}</definedName>
    <definedName name="RR" localSheetId="5" hidden="1">{#N/A,#N/A,FALSE,"CCTV"}</definedName>
    <definedName name="RR" localSheetId="10" hidden="1">{#N/A,#N/A,FALSE,"CCTV"}</definedName>
    <definedName name="RR" localSheetId="13" hidden="1">{#N/A,#N/A,FALSE,"CCTV"}</definedName>
    <definedName name="RR" localSheetId="12" hidden="1">{#N/A,#N/A,FALSE,"CCTV"}</definedName>
    <definedName name="rr" hidden="1">{#N/A,#N/A,TRUE,"Basic";#N/A,#N/A,TRUE,"EXT-TABLE";#N/A,#N/A,TRUE,"STEEL";#N/A,#N/A,TRUE,"INT-Table";#N/A,#N/A,TRUE,"STEEL";#N/A,#N/A,TRUE,"Door"}</definedName>
    <definedName name="rr_1" localSheetId="22" hidden="1">{#N/A,#N/A,TRUE,"Basic";#N/A,#N/A,TRUE,"EXT-TABLE";#N/A,#N/A,TRUE,"STEEL";#N/A,#N/A,TRUE,"INT-Table";#N/A,#N/A,TRUE,"STEEL";#N/A,#N/A,TRUE,"Door"}</definedName>
    <definedName name="rr_1" hidden="1">{#N/A,#N/A,TRUE,"Basic";#N/A,#N/A,TRUE,"EXT-TABLE";#N/A,#N/A,TRUE,"STEEL";#N/A,#N/A,TRUE,"INT-Table";#N/A,#N/A,TRUE,"STEEL";#N/A,#N/A,TRUE,"Door"}</definedName>
    <definedName name="rr_1_1" localSheetId="22" hidden="1">{#N/A,#N/A,TRUE,"Basic";#N/A,#N/A,TRUE,"EXT-TABLE";#N/A,#N/A,TRUE,"STEEL";#N/A,#N/A,TRUE,"INT-Table";#N/A,#N/A,TRUE,"STEEL";#N/A,#N/A,TRUE,"Door"}</definedName>
    <definedName name="rr_1_1" hidden="1">{#N/A,#N/A,TRUE,"Basic";#N/A,#N/A,TRUE,"EXT-TABLE";#N/A,#N/A,TRUE,"STEEL";#N/A,#N/A,TRUE,"INT-Table";#N/A,#N/A,TRUE,"STEEL";#N/A,#N/A,TRUE,"Door"}</definedName>
    <definedName name="rr_1_2" localSheetId="22" hidden="1">{#N/A,#N/A,TRUE,"Basic";#N/A,#N/A,TRUE,"EXT-TABLE";#N/A,#N/A,TRUE,"STEEL";#N/A,#N/A,TRUE,"INT-Table";#N/A,#N/A,TRUE,"STEEL";#N/A,#N/A,TRUE,"Door"}</definedName>
    <definedName name="rr_1_2" hidden="1">{#N/A,#N/A,TRUE,"Basic";#N/A,#N/A,TRUE,"EXT-TABLE";#N/A,#N/A,TRUE,"STEEL";#N/A,#N/A,TRUE,"INT-Table";#N/A,#N/A,TRUE,"STEEL";#N/A,#N/A,TRUE,"Door"}</definedName>
    <definedName name="rr_2" localSheetId="22" hidden="1">{#N/A,#N/A,TRUE,"Basic";#N/A,#N/A,TRUE,"EXT-TABLE";#N/A,#N/A,TRUE,"STEEL";#N/A,#N/A,TRUE,"INT-Table";#N/A,#N/A,TRUE,"STEEL";#N/A,#N/A,TRUE,"Door"}</definedName>
    <definedName name="rr_2" hidden="1">{#N/A,#N/A,TRUE,"Basic";#N/A,#N/A,TRUE,"EXT-TABLE";#N/A,#N/A,TRUE,"STEEL";#N/A,#N/A,TRUE,"INT-Table";#N/A,#N/A,TRUE,"STEEL";#N/A,#N/A,TRUE,"Door"}</definedName>
    <definedName name="rr_2_1" localSheetId="22" hidden="1">{#N/A,#N/A,TRUE,"Basic";#N/A,#N/A,TRUE,"EXT-TABLE";#N/A,#N/A,TRUE,"STEEL";#N/A,#N/A,TRUE,"INT-Table";#N/A,#N/A,TRUE,"STEEL";#N/A,#N/A,TRUE,"Door"}</definedName>
    <definedName name="rr_2_1" hidden="1">{#N/A,#N/A,TRUE,"Basic";#N/A,#N/A,TRUE,"EXT-TABLE";#N/A,#N/A,TRUE,"STEEL";#N/A,#N/A,TRUE,"INT-Table";#N/A,#N/A,TRUE,"STEEL";#N/A,#N/A,TRUE,"Door"}</definedName>
    <definedName name="rr_2_2" localSheetId="22" hidden="1">{#N/A,#N/A,TRUE,"Basic";#N/A,#N/A,TRUE,"EXT-TABLE";#N/A,#N/A,TRUE,"STEEL";#N/A,#N/A,TRUE,"INT-Table";#N/A,#N/A,TRUE,"STEEL";#N/A,#N/A,TRUE,"Door"}</definedName>
    <definedName name="rr_2_2" hidden="1">{#N/A,#N/A,TRUE,"Basic";#N/A,#N/A,TRUE,"EXT-TABLE";#N/A,#N/A,TRUE,"STEEL";#N/A,#N/A,TRUE,"INT-Table";#N/A,#N/A,TRUE,"STEEL";#N/A,#N/A,TRUE,"Door"}</definedName>
    <definedName name="rr_3" localSheetId="22" hidden="1">{#N/A,#N/A,TRUE,"Basic";#N/A,#N/A,TRUE,"EXT-TABLE";#N/A,#N/A,TRUE,"STEEL";#N/A,#N/A,TRUE,"INT-Table";#N/A,#N/A,TRUE,"STEEL";#N/A,#N/A,TRUE,"Door"}</definedName>
    <definedName name="rr_3" hidden="1">{#N/A,#N/A,TRUE,"Basic";#N/A,#N/A,TRUE,"EXT-TABLE";#N/A,#N/A,TRUE,"STEEL";#N/A,#N/A,TRUE,"INT-Table";#N/A,#N/A,TRUE,"STEEL";#N/A,#N/A,TRUE,"Door"}</definedName>
    <definedName name="rr_3_1" localSheetId="22" hidden="1">{#N/A,#N/A,TRUE,"Basic";#N/A,#N/A,TRUE,"EXT-TABLE";#N/A,#N/A,TRUE,"STEEL";#N/A,#N/A,TRUE,"INT-Table";#N/A,#N/A,TRUE,"STEEL";#N/A,#N/A,TRUE,"Door"}</definedName>
    <definedName name="rr_3_1" hidden="1">{#N/A,#N/A,TRUE,"Basic";#N/A,#N/A,TRUE,"EXT-TABLE";#N/A,#N/A,TRUE,"STEEL";#N/A,#N/A,TRUE,"INT-Table";#N/A,#N/A,TRUE,"STEEL";#N/A,#N/A,TRUE,"Door"}</definedName>
    <definedName name="rr_3_2" localSheetId="22" hidden="1">{#N/A,#N/A,TRUE,"Basic";#N/A,#N/A,TRUE,"EXT-TABLE";#N/A,#N/A,TRUE,"STEEL";#N/A,#N/A,TRUE,"INT-Table";#N/A,#N/A,TRUE,"STEEL";#N/A,#N/A,TRUE,"Door"}</definedName>
    <definedName name="rr_3_2" hidden="1">{#N/A,#N/A,TRUE,"Basic";#N/A,#N/A,TRUE,"EXT-TABLE";#N/A,#N/A,TRUE,"STEEL";#N/A,#N/A,TRUE,"INT-Table";#N/A,#N/A,TRUE,"STEEL";#N/A,#N/A,TRUE,"Door"}</definedName>
    <definedName name="rr_4" localSheetId="22" hidden="1">{#N/A,#N/A,TRUE,"Basic";#N/A,#N/A,TRUE,"EXT-TABLE";#N/A,#N/A,TRUE,"STEEL";#N/A,#N/A,TRUE,"INT-Table";#N/A,#N/A,TRUE,"STEEL";#N/A,#N/A,TRUE,"Door"}</definedName>
    <definedName name="rr_4" hidden="1">{#N/A,#N/A,TRUE,"Basic";#N/A,#N/A,TRUE,"EXT-TABLE";#N/A,#N/A,TRUE,"STEEL";#N/A,#N/A,TRUE,"INT-Table";#N/A,#N/A,TRUE,"STEEL";#N/A,#N/A,TRUE,"Door"}</definedName>
    <definedName name="rr_4_1" localSheetId="22" hidden="1">{#N/A,#N/A,TRUE,"Basic";#N/A,#N/A,TRUE,"EXT-TABLE";#N/A,#N/A,TRUE,"STEEL";#N/A,#N/A,TRUE,"INT-Table";#N/A,#N/A,TRUE,"STEEL";#N/A,#N/A,TRUE,"Door"}</definedName>
    <definedName name="rr_4_1" hidden="1">{#N/A,#N/A,TRUE,"Basic";#N/A,#N/A,TRUE,"EXT-TABLE";#N/A,#N/A,TRUE,"STEEL";#N/A,#N/A,TRUE,"INT-Table";#N/A,#N/A,TRUE,"STEEL";#N/A,#N/A,TRUE,"Door"}</definedName>
    <definedName name="rr_4_2" localSheetId="22" hidden="1">{#N/A,#N/A,TRUE,"Basic";#N/A,#N/A,TRUE,"EXT-TABLE";#N/A,#N/A,TRUE,"STEEL";#N/A,#N/A,TRUE,"INT-Table";#N/A,#N/A,TRUE,"STEEL";#N/A,#N/A,TRUE,"Door"}</definedName>
    <definedName name="rr_4_2" hidden="1">{#N/A,#N/A,TRUE,"Basic";#N/A,#N/A,TRUE,"EXT-TABLE";#N/A,#N/A,TRUE,"STEEL";#N/A,#N/A,TRUE,"INT-Table";#N/A,#N/A,TRUE,"STEEL";#N/A,#N/A,TRUE,"Door"}</definedName>
    <definedName name="rr_5" localSheetId="22" hidden="1">{#N/A,#N/A,TRUE,"Basic";#N/A,#N/A,TRUE,"EXT-TABLE";#N/A,#N/A,TRUE,"STEEL";#N/A,#N/A,TRUE,"INT-Table";#N/A,#N/A,TRUE,"STEEL";#N/A,#N/A,TRUE,"Door"}</definedName>
    <definedName name="rr_5" hidden="1">{#N/A,#N/A,TRUE,"Basic";#N/A,#N/A,TRUE,"EXT-TABLE";#N/A,#N/A,TRUE,"STEEL";#N/A,#N/A,TRUE,"INT-Table";#N/A,#N/A,TRUE,"STEEL";#N/A,#N/A,TRUE,"Door"}</definedName>
    <definedName name="rr_5_1" localSheetId="22" hidden="1">{#N/A,#N/A,TRUE,"Basic";#N/A,#N/A,TRUE,"EXT-TABLE";#N/A,#N/A,TRUE,"STEEL";#N/A,#N/A,TRUE,"INT-Table";#N/A,#N/A,TRUE,"STEEL";#N/A,#N/A,TRUE,"Door"}</definedName>
    <definedName name="rr_5_1" hidden="1">{#N/A,#N/A,TRUE,"Basic";#N/A,#N/A,TRUE,"EXT-TABLE";#N/A,#N/A,TRUE,"STEEL";#N/A,#N/A,TRUE,"INT-Table";#N/A,#N/A,TRUE,"STEEL";#N/A,#N/A,TRUE,"Door"}</definedName>
    <definedName name="rr_5_2" localSheetId="22" hidden="1">{#N/A,#N/A,TRUE,"Basic";#N/A,#N/A,TRUE,"EXT-TABLE";#N/A,#N/A,TRUE,"STEEL";#N/A,#N/A,TRUE,"INT-Table";#N/A,#N/A,TRUE,"STEEL";#N/A,#N/A,TRUE,"Door"}</definedName>
    <definedName name="rr_5_2" hidden="1">{#N/A,#N/A,TRUE,"Basic";#N/A,#N/A,TRUE,"EXT-TABLE";#N/A,#N/A,TRUE,"STEEL";#N/A,#N/A,TRUE,"INT-Table";#N/A,#N/A,TRUE,"STEEL";#N/A,#N/A,TRUE,"Door"}</definedName>
    <definedName name="RRE"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RW" localSheetId="22" hidden="1">{#N/A,#N/A,FALSE,"CCTV"}</definedName>
    <definedName name="RRERW" localSheetId="15" hidden="1">{#N/A,#N/A,FALSE,"CCTV"}</definedName>
    <definedName name="RRERW" localSheetId="1" hidden="1">{#N/A,#N/A,FALSE,"CCTV"}</definedName>
    <definedName name="RRERW" localSheetId="2" hidden="1">{#N/A,#N/A,FALSE,"CCTV"}</definedName>
    <definedName name="RRERW" localSheetId="4" hidden="1">{#N/A,#N/A,FALSE,"CCTV"}</definedName>
    <definedName name="RRERW" localSheetId="23" hidden="1">{#N/A,#N/A,FALSE,"CCTV"}</definedName>
    <definedName name="RRERW" localSheetId="14" hidden="1">{#N/A,#N/A,FALSE,"CCTV"}</definedName>
    <definedName name="RRERW" localSheetId="9" hidden="1">{#N/A,#N/A,FALSE,"CCTV"}</definedName>
    <definedName name="RRERW" localSheetId="8" hidden="1">{#N/A,#N/A,FALSE,"CCTV"}</definedName>
    <definedName name="RRERW" localSheetId="3" hidden="1">{#N/A,#N/A,FALSE,"CCTV"}</definedName>
    <definedName name="RRERW" localSheetId="11" hidden="1">{#N/A,#N/A,FALSE,"CCTV"}</definedName>
    <definedName name="RRERW" localSheetId="6" hidden="1">{#N/A,#N/A,FALSE,"CCTV"}</definedName>
    <definedName name="RRERW" localSheetId="7" hidden="1">{#N/A,#N/A,FALSE,"CCTV"}</definedName>
    <definedName name="RRERW" localSheetId="5" hidden="1">{#N/A,#N/A,FALSE,"CCTV"}</definedName>
    <definedName name="RRERW" localSheetId="10" hidden="1">{#N/A,#N/A,FALSE,"CCTV"}</definedName>
    <definedName name="RRERW" localSheetId="13" hidden="1">{#N/A,#N/A,FALSE,"CCTV"}</definedName>
    <definedName name="RRERW" localSheetId="12" hidden="1">{#N/A,#N/A,FALSE,"CCTV"}</definedName>
    <definedName name="RRERW" hidden="1">{#N/A,#N/A,FALSE,"CCTV"}</definedName>
    <definedName name="RRR" localSheetId="22" hidden="1">{#N/A,#N/A,FALSE,"포장2"}</definedName>
    <definedName name="RRR" hidden="1">{#N/A,#N/A,FALSE,"포장2"}</definedName>
    <definedName name="rrrrr" localSheetId="22" hidden="1">{"'장비'!$A$3:$M$12"}</definedName>
    <definedName name="rrrrr" hidden="1">{"'장비'!$A$3:$M$12"}</definedName>
    <definedName name="rrrrrrrr" localSheetId="22" hidden="1">{"'장비'!$A$3:$M$12"}</definedName>
    <definedName name="rrrrrrrr" hidden="1">{"'장비'!$A$3:$M$12"}</definedName>
    <definedName name="RS">#REF!</definedName>
    <definedName name="RSDF"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TPNT" localSheetId="1">[44]!RTPNT</definedName>
    <definedName name="RTPNT" localSheetId="2">[44]!RTPNT</definedName>
    <definedName name="RTPNT" localSheetId="4">[44]!RTPNT</definedName>
    <definedName name="RTPNT" localSheetId="23">[44]!RTPNT</definedName>
    <definedName name="RTPNT" localSheetId="14">[44]!RTPNT</definedName>
    <definedName name="RTPNT" localSheetId="9">[44]!RTPNT</definedName>
    <definedName name="RTPNT" localSheetId="8">[44]!RTPNT</definedName>
    <definedName name="RTPNT" localSheetId="3">[44]!RTPNT</definedName>
    <definedName name="RTPNT" localSheetId="11">[44]!RTPNT</definedName>
    <definedName name="RTPNT" localSheetId="6">[44]!RTPNT</definedName>
    <definedName name="RTPNT" localSheetId="7">[44]!RTPNT</definedName>
    <definedName name="RTPNT" localSheetId="5">[44]!RTPNT</definedName>
    <definedName name="RTPNT" localSheetId="10">[44]!RTPNT</definedName>
    <definedName name="RTPNT" localSheetId="13">[44]!RTPNT</definedName>
    <definedName name="RTPNT" localSheetId="12">[44]!RTPNT</definedName>
    <definedName name="RTPNT">[44]!RTPNT</definedName>
    <definedName name="RTW">#REF!</definedName>
    <definedName name="RTW_Shipping_Line">#REF!</definedName>
    <definedName name="RTYE" localSheetId="22" hidden="1">{"'장비'!$A$3:$M$12"}</definedName>
    <definedName name="RTYE" hidden="1">{"'장비'!$A$3:$M$12"}</definedName>
    <definedName name="rtytry" localSheetId="22" hidden="1">{"'장비'!$A$3:$M$12"}</definedName>
    <definedName name="rtytry" hidden="1">{"'장비'!$A$3:$M$12"}</definedName>
    <definedName name="Ru">#REF!</definedName>
    <definedName name="RVI" hidden="1">#REF!</definedName>
    <definedName name="RW">#REF!</definedName>
    <definedName name="RY">#REF!</definedName>
    <definedName name="s" localSheetId="20" hidden="1">{"'Sheet1'!$L$16"}</definedName>
    <definedName name="S"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 localSheetId="1">[95]!s</definedName>
    <definedName name="s" localSheetId="2">[95]!s</definedName>
    <definedName name="s" localSheetId="21" hidden="1">{"'Sheet1'!$L$16"}</definedName>
    <definedName name="s" localSheetId="4">[95]!s</definedName>
    <definedName name="s" localSheetId="23">[95]!s</definedName>
    <definedName name="s" localSheetId="14">[95]!s</definedName>
    <definedName name="s" localSheetId="9">[95]!s</definedName>
    <definedName name="s" localSheetId="8">[95]!s</definedName>
    <definedName name="s" localSheetId="3">[95]!s</definedName>
    <definedName name="s" localSheetId="11">[95]!s</definedName>
    <definedName name="s" localSheetId="6">[95]!s</definedName>
    <definedName name="s" localSheetId="7">[95]!s</definedName>
    <definedName name="s" localSheetId="5">[95]!s</definedName>
    <definedName name="s" localSheetId="10">[95]!s</definedName>
    <definedName name="s" localSheetId="13">[95]!s</definedName>
    <definedName name="s" localSheetId="12">[95]!s</definedName>
    <definedName name="S" hidden="1">#REF!</definedName>
    <definedName name="S_2" localSheetId="15">[29]Breech_Duct!$E$67</definedName>
    <definedName name="S_2" localSheetId="1">[29]Breech_Duct!$E$67</definedName>
    <definedName name="S_2" localSheetId="2">[29]Breech_Duct!$E$67</definedName>
    <definedName name="S_2" localSheetId="4">[29]Breech_Duct!$E$67</definedName>
    <definedName name="S_2" localSheetId="23">[29]Breech_Duct!$E$67</definedName>
    <definedName name="S_2" localSheetId="14">[29]Breech_Duct!$E$67</definedName>
    <definedName name="S_2" localSheetId="9">[29]Breech_Duct!$E$67</definedName>
    <definedName name="S_2" localSheetId="8">[29]Breech_Duct!$E$67</definedName>
    <definedName name="S_2" localSheetId="3">[29]Breech_Duct!$E$67</definedName>
    <definedName name="S_2" localSheetId="11">[29]Breech_Duct!$E$67</definedName>
    <definedName name="S_2" localSheetId="6">[29]Breech_Duct!$E$67</definedName>
    <definedName name="S_2" localSheetId="7">[29]Breech_Duct!$E$67</definedName>
    <definedName name="S_2" localSheetId="5">[29]Breech_Duct!$E$67</definedName>
    <definedName name="S_2" localSheetId="10">[29]Breech_Duct!$E$67</definedName>
    <definedName name="S_2" localSheetId="13">[29]Breech_Duct!$E$67</definedName>
    <definedName name="S_2" localSheetId="12">[29]Breech_Duct!$E$67</definedName>
    <definedName name="S_2">#REF!</definedName>
    <definedName name="S_4" localSheetId="15">[29]Breech_Duct!$E$79</definedName>
    <definedName name="S_4" localSheetId="1">[29]Breech_Duct!$E$79</definedName>
    <definedName name="S_4" localSheetId="2">[29]Breech_Duct!$E$79</definedName>
    <definedName name="S_4" localSheetId="4">[29]Breech_Duct!$E$79</definedName>
    <definedName name="S_4" localSheetId="23">[29]Breech_Duct!$E$79</definedName>
    <definedName name="S_4" localSheetId="14">[29]Breech_Duct!$E$79</definedName>
    <definedName name="S_4" localSheetId="9">[29]Breech_Duct!$E$79</definedName>
    <definedName name="S_4" localSheetId="8">[29]Breech_Duct!$E$79</definedName>
    <definedName name="S_4" localSheetId="3">[29]Breech_Duct!$E$79</definedName>
    <definedName name="S_4" localSheetId="11">[29]Breech_Duct!$E$79</definedName>
    <definedName name="S_4" localSheetId="6">[29]Breech_Duct!$E$79</definedName>
    <definedName name="S_4" localSheetId="7">[29]Breech_Duct!$E$79</definedName>
    <definedName name="S_4" localSheetId="5">[29]Breech_Duct!$E$79</definedName>
    <definedName name="S_4" localSheetId="10">[29]Breech_Duct!$E$79</definedName>
    <definedName name="S_4" localSheetId="13">[29]Breech_Duct!$E$79</definedName>
    <definedName name="S_4" localSheetId="12">[29]Breech_Duct!$E$79</definedName>
    <definedName name="S_4">#REF!</definedName>
    <definedName name="S_5" localSheetId="15">[29]Breech_Duct!$E$72</definedName>
    <definedName name="S_5" localSheetId="1">[29]Breech_Duct!$E$72</definedName>
    <definedName name="S_5" localSheetId="2">[29]Breech_Duct!$E$72</definedName>
    <definedName name="S_5" localSheetId="4">[29]Breech_Duct!$E$72</definedName>
    <definedName name="S_5" localSheetId="23">[29]Breech_Duct!$E$72</definedName>
    <definedName name="S_5" localSheetId="14">[29]Breech_Duct!$E$72</definedName>
    <definedName name="S_5" localSheetId="9">[29]Breech_Duct!$E$72</definedName>
    <definedName name="S_5" localSheetId="8">[29]Breech_Duct!$E$72</definedName>
    <definedName name="S_5" localSheetId="3">[29]Breech_Duct!$E$72</definedName>
    <definedName name="S_5" localSheetId="11">[29]Breech_Duct!$E$72</definedName>
    <definedName name="S_5" localSheetId="6">[29]Breech_Duct!$E$72</definedName>
    <definedName name="S_5" localSheetId="7">[29]Breech_Duct!$E$72</definedName>
    <definedName name="S_5" localSheetId="5">[29]Breech_Duct!$E$72</definedName>
    <definedName name="S_5" localSheetId="10">[29]Breech_Duct!$E$72</definedName>
    <definedName name="S_5" localSheetId="13">[29]Breech_Duct!$E$72</definedName>
    <definedName name="S_5" localSheetId="12">[29]Breech_Duct!$E$72</definedName>
    <definedName name="S_5">#REF!</definedName>
    <definedName name="S_6" localSheetId="15">[29]Breech_Duct!$E$83</definedName>
    <definedName name="S_6" localSheetId="1">[29]Breech_Duct!$E$83</definedName>
    <definedName name="S_6" localSheetId="2">[29]Breech_Duct!$E$83</definedName>
    <definedName name="S_6" localSheetId="4">[29]Breech_Duct!$E$83</definedName>
    <definedName name="S_6" localSheetId="23">[29]Breech_Duct!$E$83</definedName>
    <definedName name="S_6" localSheetId="14">[29]Breech_Duct!$E$83</definedName>
    <definedName name="S_6" localSheetId="9">[29]Breech_Duct!$E$83</definedName>
    <definedName name="S_6" localSheetId="8">[29]Breech_Duct!$E$83</definedName>
    <definedName name="S_6" localSheetId="3">[29]Breech_Duct!$E$83</definedName>
    <definedName name="S_6" localSheetId="11">[29]Breech_Duct!$E$83</definedName>
    <definedName name="S_6" localSheetId="6">[29]Breech_Duct!$E$83</definedName>
    <definedName name="S_6" localSheetId="7">[29]Breech_Duct!$E$83</definedName>
    <definedName name="S_6" localSheetId="5">[29]Breech_Duct!$E$83</definedName>
    <definedName name="S_6" localSheetId="10">[29]Breech_Duct!$E$83</definedName>
    <definedName name="S_6" localSheetId="13">[29]Breech_Duct!$E$83</definedName>
    <definedName name="S_6" localSheetId="12">[29]Breech_Duct!$E$83</definedName>
    <definedName name="S_6">#REF!</definedName>
    <definedName name="S1S">#REF!</definedName>
    <definedName name="SA" localSheetId="22" hidden="1">{#N/A,#N/A,TRUE,"SUM";#N/A,#N/A,TRUE,"EE";#N/A,#N/A,TRUE,"AC";#N/A,#N/A,TRUE,"SN"}</definedName>
    <definedName name="SA" hidden="1">{#N/A,#N/A,TRUE,"SUM";#N/A,#N/A,TRUE,"EE";#N/A,#N/A,TRUE,"AC";#N/A,#N/A,TRUE,"SN"}</definedName>
    <definedName name="SADAD"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F0_2">#REF!</definedName>
    <definedName name="SAFSAFSAD" localSheetId="22" hidden="1">{#N/A,#N/A,FALSE,"속도"}</definedName>
    <definedName name="SAFSAFSAD" hidden="1">{#N/A,#N/A,FALSE,"속도"}</definedName>
    <definedName name="sal">#REF!</definedName>
    <definedName name="SalePrice" localSheetId="15">[51]Summary!$R$11</definedName>
    <definedName name="SalePrice" localSheetId="1">[51]Summary!$R$11</definedName>
    <definedName name="SalePrice" localSheetId="2">[51]Summary!$R$11</definedName>
    <definedName name="SalePrice" localSheetId="4">[51]Summary!$R$11</definedName>
    <definedName name="SalePrice" localSheetId="23">[51]Summary!$R$11</definedName>
    <definedName name="SalePrice" localSheetId="14">[51]Summary!$R$11</definedName>
    <definedName name="SalePrice" localSheetId="9">[51]Summary!$R$11</definedName>
    <definedName name="SalePrice" localSheetId="8">[51]Summary!$R$11</definedName>
    <definedName name="SalePrice" localSheetId="3">[51]Summary!$R$11</definedName>
    <definedName name="SalePrice" localSheetId="11">[51]Summary!$R$11</definedName>
    <definedName name="SalePrice" localSheetId="6">[51]Summary!$R$11</definedName>
    <definedName name="SalePrice" localSheetId="7">[51]Summary!$R$11</definedName>
    <definedName name="SalePrice" localSheetId="5">[51]Summary!$R$11</definedName>
    <definedName name="SalePrice" localSheetId="10">[51]Summary!$R$11</definedName>
    <definedName name="SalePrice" localSheetId="13">[51]Summary!$R$11</definedName>
    <definedName name="SalePrice" localSheetId="12">[51]Summary!$R$11</definedName>
    <definedName name="SalePrice">#REF!</definedName>
    <definedName name="SALES">#REF!</definedName>
    <definedName name="SALES1">#REF!</definedName>
    <definedName name="SALES2">#REF!</definedName>
    <definedName name="SALES3">#REF!</definedName>
    <definedName name="SAM" localSheetId="22" hidden="1">{#N/A,#N/A,TRUE,"Basic";#N/A,#N/A,TRUE,"EXT-TABLE";#N/A,#N/A,TRUE,"STEEL";#N/A,#N/A,TRUE,"INT-Table";#N/A,#N/A,TRUE,"STEEL";#N/A,#N/A,TRUE,"Door"}</definedName>
    <definedName name="SAM" hidden="1">{#N/A,#N/A,TRUE,"Basic";#N/A,#N/A,TRUE,"EXT-TABLE";#N/A,#N/A,TRUE,"STEEL";#N/A,#N/A,TRUE,"INT-Table";#N/A,#N/A,TRUE,"STEEL";#N/A,#N/A,TRUE,"Door"}</definedName>
    <definedName name="SAM_1" localSheetId="22" hidden="1">{#N/A,#N/A,TRUE,"Basic";#N/A,#N/A,TRUE,"EXT-TABLE";#N/A,#N/A,TRUE,"STEEL";#N/A,#N/A,TRUE,"INT-Table";#N/A,#N/A,TRUE,"STEEL";#N/A,#N/A,TRUE,"Door"}</definedName>
    <definedName name="SAM_1" hidden="1">{#N/A,#N/A,TRUE,"Basic";#N/A,#N/A,TRUE,"EXT-TABLE";#N/A,#N/A,TRUE,"STEEL";#N/A,#N/A,TRUE,"INT-Table";#N/A,#N/A,TRUE,"STEEL";#N/A,#N/A,TRUE,"Door"}</definedName>
    <definedName name="SAM_1_1" localSheetId="22" hidden="1">{#N/A,#N/A,TRUE,"Basic";#N/A,#N/A,TRUE,"EXT-TABLE";#N/A,#N/A,TRUE,"STEEL";#N/A,#N/A,TRUE,"INT-Table";#N/A,#N/A,TRUE,"STEEL";#N/A,#N/A,TRUE,"Door"}</definedName>
    <definedName name="SAM_1_1" hidden="1">{#N/A,#N/A,TRUE,"Basic";#N/A,#N/A,TRUE,"EXT-TABLE";#N/A,#N/A,TRUE,"STEEL";#N/A,#N/A,TRUE,"INT-Table";#N/A,#N/A,TRUE,"STEEL";#N/A,#N/A,TRUE,"Door"}</definedName>
    <definedName name="SAM_1_2" localSheetId="22" hidden="1">{#N/A,#N/A,TRUE,"Basic";#N/A,#N/A,TRUE,"EXT-TABLE";#N/A,#N/A,TRUE,"STEEL";#N/A,#N/A,TRUE,"INT-Table";#N/A,#N/A,TRUE,"STEEL";#N/A,#N/A,TRUE,"Door"}</definedName>
    <definedName name="SAM_1_2" hidden="1">{#N/A,#N/A,TRUE,"Basic";#N/A,#N/A,TRUE,"EXT-TABLE";#N/A,#N/A,TRUE,"STEEL";#N/A,#N/A,TRUE,"INT-Table";#N/A,#N/A,TRUE,"STEEL";#N/A,#N/A,TRUE,"Door"}</definedName>
    <definedName name="SAM_2" localSheetId="22" hidden="1">{#N/A,#N/A,TRUE,"Basic";#N/A,#N/A,TRUE,"EXT-TABLE";#N/A,#N/A,TRUE,"STEEL";#N/A,#N/A,TRUE,"INT-Table";#N/A,#N/A,TRUE,"STEEL";#N/A,#N/A,TRUE,"Door"}</definedName>
    <definedName name="SAM_2" hidden="1">{#N/A,#N/A,TRUE,"Basic";#N/A,#N/A,TRUE,"EXT-TABLE";#N/A,#N/A,TRUE,"STEEL";#N/A,#N/A,TRUE,"INT-Table";#N/A,#N/A,TRUE,"STEEL";#N/A,#N/A,TRUE,"Door"}</definedName>
    <definedName name="SAM_2_1" localSheetId="22" hidden="1">{#N/A,#N/A,TRUE,"Basic";#N/A,#N/A,TRUE,"EXT-TABLE";#N/A,#N/A,TRUE,"STEEL";#N/A,#N/A,TRUE,"INT-Table";#N/A,#N/A,TRUE,"STEEL";#N/A,#N/A,TRUE,"Door"}</definedName>
    <definedName name="SAM_2_1" hidden="1">{#N/A,#N/A,TRUE,"Basic";#N/A,#N/A,TRUE,"EXT-TABLE";#N/A,#N/A,TRUE,"STEEL";#N/A,#N/A,TRUE,"INT-Table";#N/A,#N/A,TRUE,"STEEL";#N/A,#N/A,TRUE,"Door"}</definedName>
    <definedName name="SAM_2_2" localSheetId="22" hidden="1">{#N/A,#N/A,TRUE,"Basic";#N/A,#N/A,TRUE,"EXT-TABLE";#N/A,#N/A,TRUE,"STEEL";#N/A,#N/A,TRUE,"INT-Table";#N/A,#N/A,TRUE,"STEEL";#N/A,#N/A,TRUE,"Door"}</definedName>
    <definedName name="SAM_2_2" hidden="1">{#N/A,#N/A,TRUE,"Basic";#N/A,#N/A,TRUE,"EXT-TABLE";#N/A,#N/A,TRUE,"STEEL";#N/A,#N/A,TRUE,"INT-Table";#N/A,#N/A,TRUE,"STEEL";#N/A,#N/A,TRUE,"Door"}</definedName>
    <definedName name="SAM_3" localSheetId="22" hidden="1">{#N/A,#N/A,TRUE,"Basic";#N/A,#N/A,TRUE,"EXT-TABLE";#N/A,#N/A,TRUE,"STEEL";#N/A,#N/A,TRUE,"INT-Table";#N/A,#N/A,TRUE,"STEEL";#N/A,#N/A,TRUE,"Door"}</definedName>
    <definedName name="SAM_3" hidden="1">{#N/A,#N/A,TRUE,"Basic";#N/A,#N/A,TRUE,"EXT-TABLE";#N/A,#N/A,TRUE,"STEEL";#N/A,#N/A,TRUE,"INT-Table";#N/A,#N/A,TRUE,"STEEL";#N/A,#N/A,TRUE,"Door"}</definedName>
    <definedName name="SAM_3_1" localSheetId="22" hidden="1">{#N/A,#N/A,TRUE,"Basic";#N/A,#N/A,TRUE,"EXT-TABLE";#N/A,#N/A,TRUE,"STEEL";#N/A,#N/A,TRUE,"INT-Table";#N/A,#N/A,TRUE,"STEEL";#N/A,#N/A,TRUE,"Door"}</definedName>
    <definedName name="SAM_3_1" hidden="1">{#N/A,#N/A,TRUE,"Basic";#N/A,#N/A,TRUE,"EXT-TABLE";#N/A,#N/A,TRUE,"STEEL";#N/A,#N/A,TRUE,"INT-Table";#N/A,#N/A,TRUE,"STEEL";#N/A,#N/A,TRUE,"Door"}</definedName>
    <definedName name="SAM_3_2" localSheetId="22" hidden="1">{#N/A,#N/A,TRUE,"Basic";#N/A,#N/A,TRUE,"EXT-TABLE";#N/A,#N/A,TRUE,"STEEL";#N/A,#N/A,TRUE,"INT-Table";#N/A,#N/A,TRUE,"STEEL";#N/A,#N/A,TRUE,"Door"}</definedName>
    <definedName name="SAM_3_2" hidden="1">{#N/A,#N/A,TRUE,"Basic";#N/A,#N/A,TRUE,"EXT-TABLE";#N/A,#N/A,TRUE,"STEEL";#N/A,#N/A,TRUE,"INT-Table";#N/A,#N/A,TRUE,"STEEL";#N/A,#N/A,TRUE,"Door"}</definedName>
    <definedName name="SAM_4" localSheetId="22" hidden="1">{#N/A,#N/A,TRUE,"Basic";#N/A,#N/A,TRUE,"EXT-TABLE";#N/A,#N/A,TRUE,"STEEL";#N/A,#N/A,TRUE,"INT-Table";#N/A,#N/A,TRUE,"STEEL";#N/A,#N/A,TRUE,"Door"}</definedName>
    <definedName name="SAM_4" hidden="1">{#N/A,#N/A,TRUE,"Basic";#N/A,#N/A,TRUE,"EXT-TABLE";#N/A,#N/A,TRUE,"STEEL";#N/A,#N/A,TRUE,"INT-Table";#N/A,#N/A,TRUE,"STEEL";#N/A,#N/A,TRUE,"Door"}</definedName>
    <definedName name="SAM_4_1" localSheetId="22" hidden="1">{#N/A,#N/A,TRUE,"Basic";#N/A,#N/A,TRUE,"EXT-TABLE";#N/A,#N/A,TRUE,"STEEL";#N/A,#N/A,TRUE,"INT-Table";#N/A,#N/A,TRUE,"STEEL";#N/A,#N/A,TRUE,"Door"}</definedName>
    <definedName name="SAM_4_1" hidden="1">{#N/A,#N/A,TRUE,"Basic";#N/A,#N/A,TRUE,"EXT-TABLE";#N/A,#N/A,TRUE,"STEEL";#N/A,#N/A,TRUE,"INT-Table";#N/A,#N/A,TRUE,"STEEL";#N/A,#N/A,TRUE,"Door"}</definedName>
    <definedName name="SAM_4_2" localSheetId="22" hidden="1">{#N/A,#N/A,TRUE,"Basic";#N/A,#N/A,TRUE,"EXT-TABLE";#N/A,#N/A,TRUE,"STEEL";#N/A,#N/A,TRUE,"INT-Table";#N/A,#N/A,TRUE,"STEEL";#N/A,#N/A,TRUE,"Door"}</definedName>
    <definedName name="SAM_4_2" hidden="1">{#N/A,#N/A,TRUE,"Basic";#N/A,#N/A,TRUE,"EXT-TABLE";#N/A,#N/A,TRUE,"STEEL";#N/A,#N/A,TRUE,"INT-Table";#N/A,#N/A,TRUE,"STEEL";#N/A,#N/A,TRUE,"Door"}</definedName>
    <definedName name="SAM_5" localSheetId="22" hidden="1">{#N/A,#N/A,TRUE,"Basic";#N/A,#N/A,TRUE,"EXT-TABLE";#N/A,#N/A,TRUE,"STEEL";#N/A,#N/A,TRUE,"INT-Table";#N/A,#N/A,TRUE,"STEEL";#N/A,#N/A,TRUE,"Door"}</definedName>
    <definedName name="SAM_5" hidden="1">{#N/A,#N/A,TRUE,"Basic";#N/A,#N/A,TRUE,"EXT-TABLE";#N/A,#N/A,TRUE,"STEEL";#N/A,#N/A,TRUE,"INT-Table";#N/A,#N/A,TRUE,"STEEL";#N/A,#N/A,TRUE,"Door"}</definedName>
    <definedName name="SAM_5_1" localSheetId="22" hidden="1">{#N/A,#N/A,TRUE,"Basic";#N/A,#N/A,TRUE,"EXT-TABLE";#N/A,#N/A,TRUE,"STEEL";#N/A,#N/A,TRUE,"INT-Table";#N/A,#N/A,TRUE,"STEEL";#N/A,#N/A,TRUE,"Door"}</definedName>
    <definedName name="SAM_5_1" hidden="1">{#N/A,#N/A,TRUE,"Basic";#N/A,#N/A,TRUE,"EXT-TABLE";#N/A,#N/A,TRUE,"STEEL";#N/A,#N/A,TRUE,"INT-Table";#N/A,#N/A,TRUE,"STEEL";#N/A,#N/A,TRUE,"Door"}</definedName>
    <definedName name="SAM_5_2" localSheetId="22" hidden="1">{#N/A,#N/A,TRUE,"Basic";#N/A,#N/A,TRUE,"EXT-TABLE";#N/A,#N/A,TRUE,"STEEL";#N/A,#N/A,TRUE,"INT-Table";#N/A,#N/A,TRUE,"STEEL";#N/A,#N/A,TRUE,"Door"}</definedName>
    <definedName name="SAM_5_2" hidden="1">{#N/A,#N/A,TRUE,"Basic";#N/A,#N/A,TRUE,"EXT-TABLE";#N/A,#N/A,TRUE,"STEEL";#N/A,#N/A,TRUE,"INT-Table";#N/A,#N/A,TRUE,"STEEL";#N/A,#N/A,TRUE,"Door"}</definedName>
    <definedName name="SAP.003.BEL022_CABLES.KFP_CABLE_NUMBER">#REF!</definedName>
    <definedName name="SAP.003.BEL022_CABLES.KFP_DESCRIPTION">#REF!</definedName>
    <definedName name="SAP.003.BEL022_CABLES.KFP_DESTINATION_ID">#REF!</definedName>
    <definedName name="SAP.003.BEL022_CABLES.KFP_DESTINATION_LOC">#REF!</definedName>
    <definedName name="SAP.003.BEL022_CABLES.KFP_DESTINATION_ROOM">#REF!</definedName>
    <definedName name="SAP.003.BEL022_CABLES.KFP_DRAWING_NUMBER">#REF!</definedName>
    <definedName name="SAP.003.BEL022_CABLES.KFP_ENGINEERING_SZENARIO">#REF!</definedName>
    <definedName name="SAP.003.BEL022_CABLES.KFP_INPUT_ORIG_CABLE">#REF!</definedName>
    <definedName name="SAP.003.BEL022_CABLES.KFP_INTERMEDIATE_ID">#REF!</definedName>
    <definedName name="SAP.003.BEL022_CABLES.KFP_KKS">#REF!</definedName>
    <definedName name="SAP.003.BEL022_CABLES.KFP_LAY_DATE">#REF!</definedName>
    <definedName name="SAP.003.BEL022_CABLES.KFP_LAY_LENGTH">#REF!</definedName>
    <definedName name="SAP.003.BEL022_CABLES.KFP_LEVEL">#REF!</definedName>
    <definedName name="SAP.003.BEL022_CABLES.KFP_OPTION_1">#REF!</definedName>
    <definedName name="SAP.003.BEL022_CABLES.KFP_OPTION_2">#REF!</definedName>
    <definedName name="SAP.003.BEL022_CABLES.KFP_ORIGIN_ID">#REF!</definedName>
    <definedName name="SAP.003.BEL022_CABLES.KFP_ORIGIN_KEY">#REF!</definedName>
    <definedName name="SAP.003.BEL022_CABLES.KFP_ORIGIN_LOC">#REF!</definedName>
    <definedName name="SAP.003.BEL022_CABLES.KFP_ORIGIN_ROOM">#REF!</definedName>
    <definedName name="SAP.003.BEL022_CABLES.KFP_PLANNED_LENGTH">#REF!</definedName>
    <definedName name="SAP.003.BEL022_CABLES.KFP_PROKABEL_CHANGE">#REF!</definedName>
    <definedName name="SAP.003.BEL022_CABLES.KFP_ROUTED_LENGTH">#REF!</definedName>
    <definedName name="SAP.003.BEL022_CABLES.KFP_ROUTING_NUMBER">#REF!</definedName>
    <definedName name="SAP.003.BEL022_CABLES.KFP_RPP_SOURCE">#REF!</definedName>
    <definedName name="SAP.003.BEL022_CABLES.KFP_SITE_CHANGE">#REF!</definedName>
    <definedName name="SAP.003.BEL022_CABLES.KFP_STATUS_INPUT_CABLES">#REF!</definedName>
    <definedName name="SAP.003.BEL022_CABLES.KFP_TYPE_KEY">#REF!</definedName>
    <definedName name="SAP.003.BEL022_COMPONENTS.KFP_AABBCC_CODE_COMPONENTS">#REF!</definedName>
    <definedName name="SAP.003.BEL022_COMPONENTS.KFP_DESCRIPTION">#REF!</definedName>
    <definedName name="SAP.003.BEL022_COMPONENTS.KFP_DRAWING_NUMBER">#REF!</definedName>
    <definedName name="SAP.003.BEL022_COMPONENTS.KFP_ENGINEERING_SZENARIO">#REF!</definedName>
    <definedName name="SAP.003.BEL022_COMPONENTS.KFP_KKS">#REF!</definedName>
    <definedName name="SAP.003.BEL022_COMPONENTS.KFP_MANUFACTURER">#REF!</definedName>
    <definedName name="SAP.003.BEL022_COMPONENTS.KFP_MANUFACTURER_TYPE">#REF!</definedName>
    <definedName name="SAP.003.BEL022_COMPONENTS.KFP_ORIGIN_KEY">#REF!</definedName>
    <definedName name="SAP.003.BEL022_COMPONENTS.KFP_REMARK_COMPONENTS">#REF!</definedName>
    <definedName name="SAP.003.BEL022_COMPONENTS.KFP_ROOM_NUMBER_COMPONENTS">#REF!</definedName>
    <definedName name="SAP.003.BEL022_COMPONENTS.KFP_RPP_SOURCE">#REF!</definedName>
    <definedName name="SAP.003.BEL022_COMPONENTS.KFP_STATUS_INPUT_COMPONENTS">#REF!</definedName>
    <definedName name="SAP.003.BEL022_COMPONENTS.KFP_TECH_DESCRIPTION">#REF!</definedName>
    <definedName name="SAP.003.BEL022_COMPONENTS.KFP_TYPE_OF_EQUIPMENT">#REF!</definedName>
    <definedName name="SAP.003.BEL022_E_CONSUMERS.KFP_AABBCC_CODE_E_CONSUMERS">#REF!</definedName>
    <definedName name="SAP.003.BEL022_E_CONSUMERS.KFP_AMBIENT_TEMPERATURE">#REF!</definedName>
    <definedName name="SAP.003.BEL022_E_CONSUMERS.KFP_BIMETAL_FROM">#REF!</definedName>
    <definedName name="SAP.003.BEL022_E_CONSUMERS.KFP_BIMETAL_TO">#REF!</definedName>
    <definedName name="SAP.003.BEL022_E_CONSUMERS.KFP_BLACK_BOX_FEEDER_LOCATION">#REF!</definedName>
    <definedName name="SAP.003.BEL022_E_CONSUMERS.KFP_BLACK_BOX_SYSTEM">#REF!</definedName>
    <definedName name="SAP.003.BEL022_E_CONSUMERS.KFP_DEGREE_OF_PROTECTION">#REF!</definedName>
    <definedName name="SAP.003.BEL022_E_CONSUMERS.KFP_DESCRIPTION">#REF!</definedName>
    <definedName name="SAP.003.BEL022_E_CONSUMERS.KFP_DRAWING_NUMBER">#REF!</definedName>
    <definedName name="SAP.003.BEL022_E_CONSUMERS.KFP_ENGINEERING_SCOPE">#REF!</definedName>
    <definedName name="SAP.003.BEL022_E_CONSUMERS.KFP_ENGINEERING_SZENARIO">#REF!</definedName>
    <definedName name="SAP.003.BEL022_E_CONSUMERS.KFP_FEEDER_RATING">#REF!</definedName>
    <definedName name="SAP.003.BEL022_E_CONSUMERS.KFP_FUNCTION_AREA">#REF!</definedName>
    <definedName name="SAP.003.BEL022_E_CONSUMERS.KFP_FUNCTION_GROUP_CODE">#REF!</definedName>
    <definedName name="SAP.003.BEL022_E_CONSUMERS.KFP_HEAVY_DUTY_START">#REF!</definedName>
    <definedName name="SAP.003.BEL022_E_CONSUMERS.KFP_I_C_CONSUMER">#REF!</definedName>
    <definedName name="SAP.003.BEL022_E_CONSUMERS.KFP_INPUT_ORIG_E_CONSUMERS">#REF!</definedName>
    <definedName name="SAP.003.BEL022_E_CONSUMERS.KFP_KKS">#REF!</definedName>
    <definedName name="SAP.003.BEL022_E_CONSUMERS.KFP_LOCAL_CONTROL">#REF!</definedName>
    <definedName name="SAP.003.BEL022_E_CONSUMERS.KFP_MSR_CONFIGURATION">#REF!</definedName>
    <definedName name="SAP.003.BEL022_E_CONSUMERS.KFP_MSR_VARIANT">#REF!</definedName>
    <definedName name="SAP.003.BEL022_E_CONSUMERS.KFP_ORDERING_DEPARTMENT">#REF!</definedName>
    <definedName name="SAP.003.BEL022_E_CONSUMERS.KFP_ORIGIN_KEY">#REF!</definedName>
    <definedName name="SAP.003.BEL022_E_CONSUMERS.KFP_POWER_SOURCE">#REF!</definedName>
    <definedName name="SAP.003.BEL022_E_CONSUMERS.KFP_RATED_CURRENT">#REF!</definedName>
    <definedName name="SAP.003.BEL022_E_CONSUMERS.KFP_RATED_POWER">#REF!</definedName>
    <definedName name="SAP.003.BEL022_E_CONSUMERS.KFP_RATED_VOLTAGE">#REF!</definedName>
    <definedName name="SAP.003.BEL022_E_CONSUMERS.KFP_REMARK_E_CONSUMERS">#REF!</definedName>
    <definedName name="SAP.003.BEL022_E_CONSUMERS.KFP_REQUIRED_POWER">#REF!</definedName>
    <definedName name="SAP.003.BEL022_E_CONSUMERS.KFP_ROOM_NUMBER_E_CONSUMERS">#REF!</definedName>
    <definedName name="SAP.003.BEL022_E_CONSUMERS.KFP_ROOM_NUMBER_SWITCHGEAR">#REF!</definedName>
    <definedName name="SAP.003.BEL022_E_CONSUMERS.KFP_ROOM_TERMINATION_POINT">#REF!</definedName>
    <definedName name="SAP.003.BEL022_E_CONSUMERS.KFP_RPP_SOURCE">#REF!</definedName>
    <definedName name="SAP.003.BEL022_E_CONSUMERS.KFP_RUNNING_TIME">#REF!</definedName>
    <definedName name="SAP.003.BEL022_E_CONSUMERS.KFP_SCAN_TIME_E_CONSUMERS">#REF!</definedName>
    <definedName name="SAP.003.BEL022_E_CONSUMERS.KFP_SIMULTAN_FACTOR">#REF!</definedName>
    <definedName name="SAP.003.BEL022_E_CONSUMERS.KFP_STANDARD">#REF!</definedName>
    <definedName name="SAP.003.BEL022_E_CONSUMERS.KFP_START_UP_FACTOR">#REF!</definedName>
    <definedName name="SAP.003.BEL022_E_CONSUMERS.KFP_STATUS_ENG_E_CONSUMERS">#REF!</definedName>
    <definedName name="SAP.003.BEL022_E_CONSUMERS.KFP_STATUS_INPUT_E_CONSUMERS">#REF!</definedName>
    <definedName name="SAP.003.BEL022_E_CONSUMERS.KFP_SWITCHGEAR_FEEDER_LOCATION">#REF!</definedName>
    <definedName name="SAP.003.BEL022_E_CONSUMERS.KFP_TERMINATION_POINT">#REF!</definedName>
    <definedName name="SAP.003.BEL022_E_CONSUMERS.KFP_TYPE_OF_DRIVE">#REF!</definedName>
    <definedName name="SAP.003.BEL022_E_CONSUMERS.KFP_TYPE_OF_FEEDER">#REF!</definedName>
    <definedName name="SAP.003.BEL022_E_CONSUMERS.KFP_TYPE_OF_SWITCH">#REF!</definedName>
    <definedName name="SAP.003.BEL022_E_CONSUMERS.KFP_TYPE_OF_VOLTAGE">#REF!</definedName>
    <definedName name="SAP.003.BEL022_MEASUREMENT.KFP_AABBCC_CODE_MEASUREMENT">#REF!</definedName>
    <definedName name="SAP.003.BEL022_MEASUREMENT.KFP_AMBIENT_TEMPERATURE">#REF!</definedName>
    <definedName name="SAP.003.BEL022_MEASUREMENT.KFP_BLACK_BOX_SYSTEM">#REF!</definedName>
    <definedName name="SAP.003.BEL022_MEASUREMENT.KFP_DEGREE_OF_PROTECTION">#REF!</definedName>
    <definedName name="SAP.003.BEL022_MEASUREMENT.KFP_DESCRIPTION">#REF!</definedName>
    <definedName name="SAP.003.BEL022_MEASUREMENT.KFP_DEVICE_DESIGN">#REF!</definedName>
    <definedName name="SAP.003.BEL022_MEASUREMENT.KFP_DRAWING_NUMBER">#REF!</definedName>
    <definedName name="SAP.003.BEL022_MEASUREMENT.KFP_ENGINEERING_SCOPE">#REF!</definedName>
    <definedName name="SAP.003.BEL022_MEASUREMENT.KFP_ENGINEERING_SZENARIO">#REF!</definedName>
    <definedName name="SAP.003.BEL022_MEASUREMENT.KFP_EQUIPMENT_CODE">#REF!</definedName>
    <definedName name="SAP.003.BEL022_MEASUREMENT.KFP_FUNCTION_AREA">#REF!</definedName>
    <definedName name="SAP.003.BEL022_MEASUREMENT.KFP_FUNCTION_GROUP_CODE">#REF!</definedName>
    <definedName name="SAP.003.BEL022_MEASUREMENT.KFP_ID_CODE_PARENT_KKS2">#REF!</definedName>
    <definedName name="SAP.003.BEL022_MEASUREMENT.KFP_INPUT_ORIG_MEASUREMENT">#REF!</definedName>
    <definedName name="SAP.003.BEL022_MEASUREMENT.KFP_KKS">#REF!</definedName>
    <definedName name="SAP.003.BEL022_MEASUREMENT.KFP_MANUFACTURER">#REF!</definedName>
    <definedName name="SAP.003.BEL022_MEASUREMENT.KFP_MANUFACTURER_TYPE">#REF!</definedName>
    <definedName name="SAP.003.BEL022_MEASUREMENT.KFP_MATERIAL_CONNECT_MEASURE">#REF!</definedName>
    <definedName name="SAP.003.BEL022_MEASUREMENT.KFP_MAX_ALLOWED_WORK_PRESSURE">#REF!</definedName>
    <definedName name="SAP.003.BEL022_MEASUREMENT.KFP_MAX_ALLOWED_WORK_TEMP">#REF!</definedName>
    <definedName name="SAP.003.BEL022_MEASUREMENT.KFP_MEASURING_ACCURACY">#REF!</definedName>
    <definedName name="SAP.003.BEL022_MEASUREMENT.KFP_MECHANICAL_ACCESSORIES">#REF!</definedName>
    <definedName name="SAP.003.BEL022_MEASUREMENT.KFP_MECHANICAL_CONFIGURATION">#REF!</definedName>
    <definedName name="SAP.003.BEL022_MEASUREMENT.KFP_MEDIUM">#REF!</definedName>
    <definedName name="SAP.003.BEL022_MEASUREMENT.KFP_MIN_ALLOWED_WORK_PRESSURE">#REF!</definedName>
    <definedName name="SAP.003.BEL022_MEASUREMENT.KFP_MSR_APPLICATION">#REF!</definedName>
    <definedName name="SAP.003.BEL022_MEASUREMENT.KFP_MSR_CONFIGURATION">#REF!</definedName>
    <definedName name="SAP.003.BEL022_MEASUREMENT.KFP_MSR_VARIANT">#REF!</definedName>
    <definedName name="SAP.003.BEL022_MEASUREMENT.KFP_NOMINAL_DIAMETER">#REF!</definedName>
    <definedName name="SAP.003.BEL022_MEASUREMENT.KFP_ORDERING_DEPARTMENT">#REF!</definedName>
    <definedName name="SAP.003.BEL022_MEASUREMENT.KFP_ORIGIN_KEY">#REF!</definedName>
    <definedName name="SAP.003.BEL022_MEASUREMENT.KFP_RANGE_BEGIN">#REF!</definedName>
    <definedName name="SAP.003.BEL022_MEASUREMENT.KFP_RANGE_END">#REF!</definedName>
    <definedName name="SAP.003.BEL022_MEASUREMENT.KFP_REMARK_MEASUREMENT">#REF!</definedName>
    <definedName name="SAP.003.BEL022_MEASUREMENT.KFP_ROOM_NUMBER_MEASUREMENT">#REF!</definedName>
    <definedName name="SAP.003.BEL022_MEASUREMENT.KFP_ROOM_TERMINATION_POINT">#REF!</definedName>
    <definedName name="SAP.003.BEL022_MEASUREMENT.KFP_RPP_SOURCE">#REF!</definedName>
    <definedName name="SAP.003.BEL022_MEASUREMENT.KFP_RUNNING_TIME">#REF!</definedName>
    <definedName name="SAP.003.BEL022_MEASUREMENT.KFP_SCAN_TIME_MEASUREMENT">#REF!</definedName>
    <definedName name="SAP.003.BEL022_MEASUREMENT.KFP_SPECIAL_REQUIREMENTS">#REF!</definedName>
    <definedName name="SAP.003.BEL022_MEASUREMENT.KFP_STATUS_ENG_MEASUREMENT">#REF!</definedName>
    <definedName name="SAP.003.BEL022_MEASUREMENT.KFP_STATUS_INPUT_MEASUREMENT">#REF!</definedName>
    <definedName name="SAP.003.BEL022_MEASUREMENT.KFP_SUPPLIER">#REF!</definedName>
    <definedName name="SAP.003.BEL022_MEASUREMENT.KFP_TECHNICAL_DRAWING_NUMBER">#REF!</definedName>
    <definedName name="SAP.003.BEL022_MEASUREMENT.KFP_TERMINATION_POINT">#REF!</definedName>
    <definedName name="SAP.003.BEL022_MEASUREMENT.KFP_UNIT">#REF!</definedName>
    <definedName name="SAP.003.BEL022_PIPEWORK.KFP_AABBCC_CODE_PIPEWORK">#REF!</definedName>
    <definedName name="SAP.003.BEL022_PIPEWORK.KFP_DESCRIPTION">#REF!</definedName>
    <definedName name="SAP.003.BEL022_PIPEWORK.KFP_DRAWING_NUMBER">#REF!</definedName>
    <definedName name="SAP.003.BEL022_PIPEWORK.KFP_ENGINEERING_SZENARIO">#REF!</definedName>
    <definedName name="SAP.003.BEL022_PIPEWORK.KFP_INNER_DIAMETER">#REF!</definedName>
    <definedName name="SAP.003.BEL022_PIPEWORK.KFP_INSULATION_TECH_DETAILS">#REF!</definedName>
    <definedName name="SAP.003.BEL022_PIPEWORK.KFP_INSULATION_THICKNESS">#REF!</definedName>
    <definedName name="SAP.003.BEL022_PIPEWORK.KFP_KKS">#REF!</definedName>
    <definedName name="SAP.003.BEL022_PIPEWORK.KFP_MAX_ALLOWED_WORK_PRESSURE">#REF!</definedName>
    <definedName name="SAP.003.BEL022_PIPEWORK.KFP_MAX_ALLOWED_WORK_TEMP">#REF!</definedName>
    <definedName name="SAP.003.BEL022_PIPEWORK.KFP_MEDIUM">#REF!</definedName>
    <definedName name="SAP.003.BEL022_PIPEWORK.KFP_MIN_ALLOWED_WORK_PRESSURE">#REF!</definedName>
    <definedName name="SAP.003.BEL022_PIPEWORK.KFP_NOMINAL_DIAMETER">#REF!</definedName>
    <definedName name="SAP.003.BEL022_PIPEWORK.KFP_NOMINAL_PRESSURE">#REF!</definedName>
    <definedName name="SAP.003.BEL022_PIPEWORK.KFP_ORIGIN_KEY">#REF!</definedName>
    <definedName name="SAP.003.BEL022_PIPEWORK.KFP_OUTER_DIAMETER">#REF!</definedName>
    <definedName name="SAP.003.BEL022_PIPEWORK.KFP_PIPE_MATERIAL">#REF!</definedName>
    <definedName name="SAP.003.BEL022_PIPEWORK.KFP_PIPING_CLASS">#REF!</definedName>
    <definedName name="SAP.003.BEL022_PIPEWORK.KFP_REMARK_PIPEWORK">#REF!</definedName>
    <definedName name="SAP.003.BEL022_PIPEWORK.KFP_RPP_SOURCE">#REF!</definedName>
    <definedName name="SAP.003.BEL022_PIPEWORK.KFP_STANDARD_WALL_THICKNESS">#REF!</definedName>
    <definedName name="SAP.003.BEL022_PIPEWORK.KFP_STATUS_INPUT_PIPEWORK">#REF!</definedName>
    <definedName name="SAP.003.BEL022_PIPEWORK.KFP_WALL_THICKNESS">#REF!</definedName>
    <definedName name="SAP.003.BEL022_SIGNALS.KFP_APPLICATION_RANGE">#REF!</definedName>
    <definedName name="SAP.003.BEL022_SIGNALS.KFP_DESCRIPTION">#REF!</definedName>
    <definedName name="SAP.003.BEL022_SIGNALS.KFP_DRAWING_NUMBER">#REF!</definedName>
    <definedName name="SAP.003.BEL022_SIGNALS.KFP_ENGINEERING_SZENARIO">#REF!</definedName>
    <definedName name="SAP.003.BEL022_SIGNALS.KFP_KKS">#REF!</definedName>
    <definedName name="SAP.003.BEL022_SIGNALS.KFP_ORIGIN_KEY">#REF!</definedName>
    <definedName name="SAP.003.BEL022_SIGNALS.KFP_REMARK_SIGNALS">#REF!</definedName>
    <definedName name="SAP.003.BEL022_SIGNALS.KFP_RPP_SOURCE">#REF!</definedName>
    <definedName name="SAP.003.BEL022_SIGNALS.KFP_SETTING_DIRECTION">#REF!</definedName>
    <definedName name="SAP.003.BEL022_SIGNALS.KFP_SETTINGS">#REF!</definedName>
    <definedName name="SAP.003.BEL022_SIGNALS.KFP_SIGNAL_DESCRIPTION">#REF!</definedName>
    <definedName name="SAP.003.BEL022_SIGNALS.KFP_STATUS_INPUT_SIGNALS">#REF!</definedName>
    <definedName name="SAP.003.BEL022_SIGNALS.KFP_UNIT">#REF!</definedName>
    <definedName name="SAP.003.BEL022_VALVES.KFP_AABBCC_CODE_VALVES">#REF!</definedName>
    <definedName name="SAP.003.BEL022_VALVES.KFP_CASING_MATERIAL">#REF!</definedName>
    <definedName name="SAP.003.BEL022_VALVES.KFP_DESCRIPTION">#REF!</definedName>
    <definedName name="SAP.003.BEL022_VALVES.KFP_DIMENSION_CONNECT_INLET">#REF!</definedName>
    <definedName name="SAP.003.BEL022_VALVES.KFP_DIMENSION_CONNECT_OUTLET">#REF!</definedName>
    <definedName name="SAP.003.BEL022_VALVES.KFP_DRAWING_NUMBER">#REF!</definedName>
    <definedName name="SAP.003.BEL022_VALVES.KFP_ENGINEERING_SZENARIO">#REF!</definedName>
    <definedName name="SAP.003.BEL022_VALVES.KFP_KKS">#REF!</definedName>
    <definedName name="SAP.003.BEL022_VALVES.KFP_KWU_VALVE_TYPE_CODE_1">#REF!</definedName>
    <definedName name="SAP.003.BEL022_VALVES.KFP_KWU_VALVE_TYPE_CODE_2">#REF!</definedName>
    <definedName name="SAP.003.BEL022_VALVES.KFP_MANUFACTURER">#REF!</definedName>
    <definedName name="SAP.003.BEL022_VALVES.KFP_MANUFACTURER_TYPE">#REF!</definedName>
    <definedName name="SAP.003.BEL022_VALVES.KFP_MAX_ALLOWED_WORK_PRESSURE">#REF!</definedName>
    <definedName name="SAP.003.BEL022_VALVES.KFP_MAX_ALLOWED_WORK_TEMP">#REF!</definedName>
    <definedName name="SAP.003.BEL022_VALVES.KFP_MEDIUM">#REF!</definedName>
    <definedName name="SAP.003.BEL022_VALVES.KFP_MIN_ALLOWED_WORK_PRESSURE">#REF!</definedName>
    <definedName name="SAP.003.BEL022_VALVES.KFP_NOMINAL_DIAMETER">#REF!</definedName>
    <definedName name="SAP.003.BEL022_VALVES.KFP_NOMINAL_PRESSURE">#REF!</definedName>
    <definedName name="SAP.003.BEL022_VALVES.KFP_ORIGIN_KEY">#REF!</definedName>
    <definedName name="SAP.003.BEL022_VALVES.KFP_PIPE_MATERIAL">#REF!</definedName>
    <definedName name="SAP.003.BEL022_VALVES.KFP_REMARK_VALVES">#REF!</definedName>
    <definedName name="SAP.003.BEL022_VALVES.KFP_ROOM_NUMBER_VALVES">#REF!</definedName>
    <definedName name="SAP.003.BEL022_VALVES.KFP_RPP_SOURCE">#REF!</definedName>
    <definedName name="SAP.003.BEL022_VALVES.KFP_STATUS_INPUT_VALVES">#REF!</definedName>
    <definedName name="SAP.003.BEL022_VALVES.KFP_TYPE_OF_ACTUATION">#REF!</definedName>
    <definedName name="SAP.003.BEL022_VALVES.KFP_TYPE_OF_CONNECT_INLET">#REF!</definedName>
    <definedName name="SAP.003.BEL022_VALVES.KFP_TYPE_OF_CONNECT_OUTLET">#REF!</definedName>
    <definedName name="SAP.003.BEL022_VALVES.KFP_VALVE_LENGTH">#REF!</definedName>
    <definedName name="SAP.003.BEL022_VALVES.KFP_WEIGHT">#REF!</definedName>
    <definedName name="SAP.003.SAR695_MEASUREMENT.KFP_AABBCC_CODE_MEASUREMENT">#REF!</definedName>
    <definedName name="SAP.003.SAR695_MEASUREMENT.KFP_ADDRESS">#REF!</definedName>
    <definedName name="SAP.003.SAR695_MEASUREMENT.KFP_AMBIENT_TEMPERATURE">#REF!</definedName>
    <definedName name="SAP.003.SAR695_MEASUREMENT.KFP_AUTOMATION_SYSTEM">#REF!</definedName>
    <definedName name="SAP.003.SAR695_MEASUREMENT.KFP_BLACK_BOX_ID">#REF!</definedName>
    <definedName name="SAP.003.SAR695_MEASUREMENT.KFP_BLACK_BOX_SYSTEM">#REF!</definedName>
    <definedName name="SAP.003.SAR695_MEASUREMENT.KFP_CABINET">#REF!</definedName>
    <definedName name="SAP.003.SAR695_MEASUREMENT.KFP_DESCRIPTION">#REF!</definedName>
    <definedName name="SAP.003.SAR695_MEASUREMENT.KFP_DESCRIPTION_NATIVE_25">#REF!</definedName>
    <definedName name="SAP.003.SAR695_MEASUREMENT.KFP_DRAWING_NUMBER">#REF!</definedName>
    <definedName name="SAP.003.SAR695_MEASUREMENT.KFP_ENGINEERING_SCOPE">#REF!</definedName>
    <definedName name="SAP.003.SAR695_MEASUREMENT.KFP_ENGINEERING_SZENARIO">#REF!</definedName>
    <definedName name="SAP.003.SAR695_MEASUREMENT.KFP_FUNCTION_AREA">#REF!</definedName>
    <definedName name="SAP.003.SAR695_MEASUREMENT.KFP_FUNCTION_GROUP_CODE">#REF!</definedName>
    <definedName name="SAP.003.SAR695_MEASUREMENT.KFP_INPUT_ORIG_MEASUREMENT">#REF!</definedName>
    <definedName name="SAP.003.SAR695_MEASUREMENT.KFP_KKS">#REF!</definedName>
    <definedName name="SAP.003.SAR695_MEASUREMENT.KFP_LOCATION_AUTOMATION_SYSTEM">#REF!</definedName>
    <definedName name="SAP.003.SAR695_MEASUREMENT.KFP_MATERIAL_CONNECT_MEASURE">#REF!</definedName>
    <definedName name="SAP.003.SAR695_MEASUREMENT.KFP_MAX_ALLOWED_WORK_PRESSURE">#REF!</definedName>
    <definedName name="SAP.003.SAR695_MEASUREMENT.KFP_MAX_ALLOWED_WORK_TEMP">#REF!</definedName>
    <definedName name="SAP.003.SAR695_MEASUREMENT.KFP_MECHANICAL_ACCESSORIES">#REF!</definedName>
    <definedName name="SAP.003.SAR695_MEASUREMENT.KFP_MECHANICAL_CONFIGURATION">#REF!</definedName>
    <definedName name="SAP.003.SAR695_MEASUREMENT.KFP_MEDIUM">#REF!</definedName>
    <definedName name="SAP.003.SAR695_MEASUREMENT.KFP_MIN_ALLOWED_WORK_PRESSURE">#REF!</definedName>
    <definedName name="SAP.003.SAR695_MEASUREMENT.KFP_MSR_APPLICATION">#REF!</definedName>
    <definedName name="SAP.003.SAR695_MEASUREMENT.KFP_MSR_CONFIGURATION">#REF!</definedName>
    <definedName name="SAP.003.SAR695_MEASUREMENT.KFP_MSR_VARIANT">#REF!</definedName>
    <definedName name="SAP.003.SAR695_MEASUREMENT.KFP_NOMINAL_DIAMETER">#REF!</definedName>
    <definedName name="SAP.003.SAR695_MEASUREMENT.KFP_ORDERING_DEPARTMENT">#REF!</definedName>
    <definedName name="SAP.003.SAR695_MEASUREMENT.KFP_ORIGIN_KEY">#REF!</definedName>
    <definedName name="SAP.003.SAR695_MEASUREMENT.KFP_PDM">#REF!</definedName>
    <definedName name="SAP.003.SAR695_MEASUREMENT.KFP_RANGE_BEGIN">#REF!</definedName>
    <definedName name="SAP.003.SAR695_MEASUREMENT.KFP_RANGE_END">#REF!</definedName>
    <definedName name="SAP.003.SAR695_MEASUREMENT.KFP_REMARK_MEASUREMENT">#REF!</definedName>
    <definedName name="SAP.003.SAR695_MEASUREMENT.KFP_ROOM_AUTOMATION_SYSTEM">#REF!</definedName>
    <definedName name="SAP.003.SAR695_MEASUREMENT.KFP_ROOM_CABINET">#REF!</definedName>
    <definedName name="SAP.003.SAR695_MEASUREMENT.KFP_ROOM_NUMBER_MEASUREMENT">#REF!</definedName>
    <definedName name="SAP.003.SAR695_MEASUREMENT.KFP_ROOM_TERMINATION_POINT">#REF!</definedName>
    <definedName name="SAP.003.SAR695_MEASUREMENT.KFP_SCAN_TIME_MEASUREMENT">#REF!</definedName>
    <definedName name="SAP.003.SAR695_MEASUREMENT.KFP_SIGNAL_IC">#REF!</definedName>
    <definedName name="SAP.003.SAR695_MEASUREMENT.KFP_SIGNALLEVEL">#REF!</definedName>
    <definedName name="SAP.003.SAR695_MEASUREMENT.KFP_SPECIAL_REQUIREMENTS">#REF!</definedName>
    <definedName name="SAP.003.SAR695_MEASUREMENT.KFP_STATUS_ENG_MEASUREMENT">#REF!</definedName>
    <definedName name="SAP.003.SAR695_MEASUREMENT.KFP_STATUS_INPUT_MEASUREMENT">#REF!</definedName>
    <definedName name="SAP.003.SAR695_MEASUREMENT.KFP_SYS_RESP">#REF!</definedName>
    <definedName name="SAP.003.SAR695_MEASUREMENT.KFP_TERMINATION_POINT">#REF!</definedName>
    <definedName name="SAP.003.SAR695_MEASUREMENT.KFP_TOP">#REF!</definedName>
    <definedName name="SAP.003.SAR695_MEASUREMENT.KFP_UNIT">#REF!</definedName>
    <definedName name="SAP.003.SAR695_SIGNALS.KFP_AABBCC_CODE_MEASUREMENT">#REF!</definedName>
    <definedName name="SAP.003.SAR695_SIGNALS.KFP_ADDRESS">#REF!</definedName>
    <definedName name="SAP.003.SAR695_SIGNALS.KFP_AMBIENT_TEMPERATURE">#REF!</definedName>
    <definedName name="SAP.003.SAR695_SIGNALS.KFP_AUTOMATION_SYSTEM">#REF!</definedName>
    <definedName name="SAP.003.SAR695_SIGNALS.KFP_BLACK_BOX_ID">#REF!</definedName>
    <definedName name="SAP.003.SAR695_SIGNALS.KFP_BLACK_BOX_SYSTEM">#REF!</definedName>
    <definedName name="SAP.003.SAR695_SIGNALS.KFP_CABINET">#REF!</definedName>
    <definedName name="SAP.003.SAR695_SIGNALS.KFP_CONTROLLED_COMPONENT">#REF!</definedName>
    <definedName name="SAP.003.SAR695_SIGNALS.KFP_DESCRIPTION">#REF!</definedName>
    <definedName name="SAP.003.SAR695_SIGNALS.KFP_DESCRIPTION_NATIVE_25">#REF!</definedName>
    <definedName name="SAP.003.SAR695_SIGNALS.KFP_DRAWING_NUMBER">#REF!</definedName>
    <definedName name="SAP.003.SAR695_SIGNALS.KFP_ENGINEERING_SCOPE">#REF!</definedName>
    <definedName name="SAP.003.SAR695_SIGNALS.KFP_ENGINEERING_SZENARIO">#REF!</definedName>
    <definedName name="SAP.003.SAR695_SIGNALS.KFP_FUNCTION_AREA">#REF!</definedName>
    <definedName name="SAP.003.SAR695_SIGNALS.KFP_FUNCTION_GROUP_CODE">#REF!</definedName>
    <definedName name="SAP.003.SAR695_SIGNALS.KFP_INPUT_ORIG_MEASUREMENT">#REF!</definedName>
    <definedName name="SAP.003.SAR695_SIGNALS.KFP_KKS">#REF!</definedName>
    <definedName name="SAP.003.SAR695_SIGNALS.KFP_LOCATION_AUTOMATION_SYSTEM">#REF!</definedName>
    <definedName name="SAP.003.SAR695_SIGNALS.KFP_MATERIAL_CONNECT_MEASURE">#REF!</definedName>
    <definedName name="SAP.003.SAR695_SIGNALS.KFP_MAX_ALLOWED_WORK_PRESSURE">#REF!</definedName>
    <definedName name="SAP.003.SAR695_SIGNALS.KFP_MAX_ALLOWED_WORK_TEMP">#REF!</definedName>
    <definedName name="SAP.003.SAR695_SIGNALS.KFP_MECHANICAL_ACCESSORIES">#REF!</definedName>
    <definedName name="SAP.003.SAR695_SIGNALS.KFP_MECHANICAL_CONFIGURATION">#REF!</definedName>
    <definedName name="SAP.003.SAR695_SIGNALS.KFP_MEDIUM">#REF!</definedName>
    <definedName name="SAP.003.SAR695_SIGNALS.KFP_MIN_ALLOWED_WORK_PRESSURE">#REF!</definedName>
    <definedName name="SAP.003.SAR695_SIGNALS.KFP_MSR_APPLICATION">#REF!</definedName>
    <definedName name="SAP.003.SAR695_SIGNALS.KFP_MSR_CONFIGURATION">#REF!</definedName>
    <definedName name="SAP.003.SAR695_SIGNALS.KFP_MSR_VARIANT">#REF!</definedName>
    <definedName name="SAP.003.SAR695_SIGNALS.KFP_NOMINAL_DIAMETER">#REF!</definedName>
    <definedName name="SAP.003.SAR695_SIGNALS.KFP_ORDERING_DEPARTMENT">#REF!</definedName>
    <definedName name="SAP.003.SAR695_SIGNALS.KFP_ORIGIN_KEY">#REF!</definedName>
    <definedName name="SAP.003.SAR695_SIGNALS.KFP_PDM">#REF!</definedName>
    <definedName name="SAP.003.SAR695_SIGNALS.KFP_RANGE_BEGIN">#REF!</definedName>
    <definedName name="SAP.003.SAR695_SIGNALS.KFP_RANGE_END">#REF!</definedName>
    <definedName name="SAP.003.SAR695_SIGNALS.KFP_REMARK_MEASUREMENT">#REF!</definedName>
    <definedName name="SAP.003.SAR695_SIGNALS.KFP_ROOM_AUTOMATION_SYSTEM">#REF!</definedName>
    <definedName name="SAP.003.SAR695_SIGNALS.KFP_ROOM_CABINET">#REF!</definedName>
    <definedName name="SAP.003.SAR695_SIGNALS.KFP_ROOM_NUMBER_MEASUREMENT">#REF!</definedName>
    <definedName name="SAP.003.SAR695_SIGNALS.KFP_ROOM_TERMINATION_POINT">#REF!</definedName>
    <definedName name="SAP.003.SAR695_SIGNALS.KFP_SCAN_TIME_MEASUREMENT">#REF!</definedName>
    <definedName name="SAP.003.SAR695_SIGNALS.KFP_SIGNAL_IC">#REF!</definedName>
    <definedName name="SAP.003.SAR695_SIGNALS.KFP_SIGNALLEVEL">#REF!</definedName>
    <definedName name="SAP.003.SAR695_SIGNALS.KFP_SPECIAL_REQUIREMENTS">#REF!</definedName>
    <definedName name="SAP.003.SAR695_SIGNALS.KFP_STATUS_ENG_MEASUREMENT">#REF!</definedName>
    <definedName name="SAP.003.SAR695_SIGNALS.KFP_STATUS_INPUT_MEASUREMENT">#REF!</definedName>
    <definedName name="SAP.003.SAR695_SIGNALS.KFP_SYS_RESP">#REF!</definedName>
    <definedName name="SAP.003.SAR695_SIGNALS.KFP_TERMINATION_POINT">#REF!</definedName>
    <definedName name="SAP.003.SAR695_SIGNALS.KFP_TOP">#REF!</definedName>
    <definedName name="SAP.003.SAR695_SIGNALS.KFP_UNIT">#REF!</definedName>
    <definedName name="SAPBEXrevision" hidden="1">17</definedName>
    <definedName name="SAPBEXsysID" hidden="1">"IP2"</definedName>
    <definedName name="SAPBEXwbID" hidden="1">"2WBDC26P08SS96VO0GH34IWZA"</definedName>
    <definedName name="sas" localSheetId="22" hidden="1">{"'Sheet1'!$L$16"}</definedName>
    <definedName name="sas" localSheetId="15" hidden="1">{"'Sheet1'!$L$16"}</definedName>
    <definedName name="sas" localSheetId="1" hidden="1">{"'Sheet1'!$L$16"}</definedName>
    <definedName name="sas" localSheetId="2" hidden="1">{"'Sheet1'!$L$16"}</definedName>
    <definedName name="sas" localSheetId="16" hidden="1">{"'Sheet1'!$L$16"}</definedName>
    <definedName name="sas" localSheetId="4" hidden="1">{"'Sheet1'!$L$16"}</definedName>
    <definedName name="sas" localSheetId="23" hidden="1">{"'Sheet1'!$L$16"}</definedName>
    <definedName name="sas" localSheetId="14" hidden="1">{"'Sheet1'!$L$16"}</definedName>
    <definedName name="sas" localSheetId="9" hidden="1">{"'Sheet1'!$L$16"}</definedName>
    <definedName name="sas" localSheetId="8" hidden="1">{"'Sheet1'!$L$16"}</definedName>
    <definedName name="sas" localSheetId="3" hidden="1">{"'Sheet1'!$L$16"}</definedName>
    <definedName name="sas" localSheetId="11" hidden="1">{"'Sheet1'!$L$16"}</definedName>
    <definedName name="sas" localSheetId="6" hidden="1">{"'Sheet1'!$L$16"}</definedName>
    <definedName name="sas" localSheetId="7" hidden="1">{"'Sheet1'!$L$16"}</definedName>
    <definedName name="sas" localSheetId="5" hidden="1">{"'Sheet1'!$L$16"}</definedName>
    <definedName name="sas" localSheetId="17" hidden="1">{"'Sheet1'!$L$16"}</definedName>
    <definedName name="sas" localSheetId="10" hidden="1">{"'Sheet1'!$L$16"}</definedName>
    <definedName name="sas" localSheetId="13" hidden="1">{"'Sheet1'!$L$16"}</definedName>
    <definedName name="sas" localSheetId="12" hidden="1">{"'Sheet1'!$L$16"}</definedName>
    <definedName name="sas" hidden="1">{"'Sheet1'!$L$16"}</definedName>
    <definedName name="sasa" localSheetId="22" hidden="1">{#N/A,#N/A,FALSE,"CCTV"}</definedName>
    <definedName name="sasa" localSheetId="15" hidden="1">{#N/A,#N/A,FALSE,"CCTV"}</definedName>
    <definedName name="sasa" localSheetId="1" hidden="1">{#N/A,#N/A,FALSE,"CCTV"}</definedName>
    <definedName name="sasa" localSheetId="2" hidden="1">{#N/A,#N/A,FALSE,"CCTV"}</definedName>
    <definedName name="sasa" localSheetId="4" hidden="1">{#N/A,#N/A,FALSE,"CCTV"}</definedName>
    <definedName name="sasa" localSheetId="23" hidden="1">{#N/A,#N/A,FALSE,"CCTV"}</definedName>
    <definedName name="sasa" localSheetId="14" hidden="1">{#N/A,#N/A,FALSE,"CCTV"}</definedName>
    <definedName name="sasa" localSheetId="9" hidden="1">{#N/A,#N/A,FALSE,"CCTV"}</definedName>
    <definedName name="sasa" localSheetId="8" hidden="1">{#N/A,#N/A,FALSE,"CCTV"}</definedName>
    <definedName name="sasa" localSheetId="3" hidden="1">{#N/A,#N/A,FALSE,"CCTV"}</definedName>
    <definedName name="sasa" localSheetId="11" hidden="1">{#N/A,#N/A,FALSE,"CCTV"}</definedName>
    <definedName name="sasa" localSheetId="6" hidden="1">{#N/A,#N/A,FALSE,"CCTV"}</definedName>
    <definedName name="sasa" localSheetId="7" hidden="1">{#N/A,#N/A,FALSE,"CCTV"}</definedName>
    <definedName name="sasa" localSheetId="5" hidden="1">{#N/A,#N/A,FALSE,"CCTV"}</definedName>
    <definedName name="sasa" localSheetId="10" hidden="1">{#N/A,#N/A,FALSE,"CCTV"}</definedName>
    <definedName name="sasa" localSheetId="13" hidden="1">{#N/A,#N/A,FALSE,"CCTV"}</definedName>
    <definedName name="sasa" localSheetId="12" hidden="1">{#N/A,#N/A,FALSE,"CCTV"}</definedName>
    <definedName name="sasa" hidden="1">{#N/A,#N/A,FALSE,"CCTV"}</definedName>
    <definedName name="SASASASSSSSS" localSheetId="22" hidden="1">{#N/A,#N/A,FALSE,"Project Cost Summary";#N/A,#N/A,FALSE,"Man Hour Summary"}</definedName>
    <definedName name="SASASASSSSSS" localSheetId="1" hidden="1">{#N/A,#N/A,FALSE,"Project Cost Summary";#N/A,#N/A,FALSE,"Man Hour Summary"}</definedName>
    <definedName name="SASASASSSSSS" localSheetId="2" hidden="1">{#N/A,#N/A,FALSE,"Project Cost Summary";#N/A,#N/A,FALSE,"Man Hour Summary"}</definedName>
    <definedName name="SASASASSSSSS" localSheetId="4" hidden="1">{#N/A,#N/A,FALSE,"Project Cost Summary";#N/A,#N/A,FALSE,"Man Hour Summary"}</definedName>
    <definedName name="SASASASSSSSS" localSheetId="23" hidden="1">{#N/A,#N/A,FALSE,"Project Cost Summary";#N/A,#N/A,FALSE,"Man Hour Summary"}</definedName>
    <definedName name="SASASASSSSSS" localSheetId="14" hidden="1">{#N/A,#N/A,FALSE,"Project Cost Summary";#N/A,#N/A,FALSE,"Man Hour Summary"}</definedName>
    <definedName name="SASASASSSSSS" localSheetId="9" hidden="1">{#N/A,#N/A,FALSE,"Project Cost Summary";#N/A,#N/A,FALSE,"Man Hour Summary"}</definedName>
    <definedName name="SASASASSSSSS" localSheetId="8" hidden="1">{#N/A,#N/A,FALSE,"Project Cost Summary";#N/A,#N/A,FALSE,"Man Hour Summary"}</definedName>
    <definedName name="SASASASSSSSS" localSheetId="3" hidden="1">{#N/A,#N/A,FALSE,"Project Cost Summary";#N/A,#N/A,FALSE,"Man Hour Summary"}</definedName>
    <definedName name="SASASASSSSSS" localSheetId="11" hidden="1">{#N/A,#N/A,FALSE,"Project Cost Summary";#N/A,#N/A,FALSE,"Man Hour Summary"}</definedName>
    <definedName name="SASASASSSSSS" localSheetId="6" hidden="1">{#N/A,#N/A,FALSE,"Project Cost Summary";#N/A,#N/A,FALSE,"Man Hour Summary"}</definedName>
    <definedName name="SASASASSSSSS" localSheetId="7" hidden="1">{#N/A,#N/A,FALSE,"Project Cost Summary";#N/A,#N/A,FALSE,"Man Hour Summary"}</definedName>
    <definedName name="SASASASSSSSS" localSheetId="5" hidden="1">{#N/A,#N/A,FALSE,"Project Cost Summary";#N/A,#N/A,FALSE,"Man Hour Summary"}</definedName>
    <definedName name="SASASASSSSSS" localSheetId="10" hidden="1">{#N/A,#N/A,FALSE,"Project Cost Summary";#N/A,#N/A,FALSE,"Man Hour Summary"}</definedName>
    <definedName name="SASASASSSSSS" localSheetId="13" hidden="1">{#N/A,#N/A,FALSE,"Project Cost Summary";#N/A,#N/A,FALSE,"Man Hour Summary"}</definedName>
    <definedName name="SASASASSSSSS" localSheetId="12" hidden="1">{#N/A,#N/A,FALSE,"Project Cost Summary";#N/A,#N/A,FALSE,"Man Hour Summary"}</definedName>
    <definedName name="SASASASSSSSS" hidden="1">{#N/A,#N/A,FALSE,"Project Cost Summary";#N/A,#N/A,FALSE,"Man Hour Summary"}</definedName>
    <definedName name="SASSASAS" localSheetId="22" hidden="1">{#N/A,#N/A,FALSE,"Project Cost Summary";#N/A,#N/A,FALSE,"Man Hour Summary"}</definedName>
    <definedName name="SASSASAS" localSheetId="1" hidden="1">{#N/A,#N/A,FALSE,"Project Cost Summary";#N/A,#N/A,FALSE,"Man Hour Summary"}</definedName>
    <definedName name="SASSASAS" localSheetId="2" hidden="1">{#N/A,#N/A,FALSE,"Project Cost Summary";#N/A,#N/A,FALSE,"Man Hour Summary"}</definedName>
    <definedName name="SASSASAS" localSheetId="4" hidden="1">{#N/A,#N/A,FALSE,"Project Cost Summary";#N/A,#N/A,FALSE,"Man Hour Summary"}</definedName>
    <definedName name="SASSASAS" localSheetId="23" hidden="1">{#N/A,#N/A,FALSE,"Project Cost Summary";#N/A,#N/A,FALSE,"Man Hour Summary"}</definedName>
    <definedName name="SASSASAS" localSheetId="14" hidden="1">{#N/A,#N/A,FALSE,"Project Cost Summary";#N/A,#N/A,FALSE,"Man Hour Summary"}</definedName>
    <definedName name="SASSASAS" localSheetId="9" hidden="1">{#N/A,#N/A,FALSE,"Project Cost Summary";#N/A,#N/A,FALSE,"Man Hour Summary"}</definedName>
    <definedName name="SASSASAS" localSheetId="8" hidden="1">{#N/A,#N/A,FALSE,"Project Cost Summary";#N/A,#N/A,FALSE,"Man Hour Summary"}</definedName>
    <definedName name="SASSASAS" localSheetId="3" hidden="1">{#N/A,#N/A,FALSE,"Project Cost Summary";#N/A,#N/A,FALSE,"Man Hour Summary"}</definedName>
    <definedName name="SASSASAS" localSheetId="11" hidden="1">{#N/A,#N/A,FALSE,"Project Cost Summary";#N/A,#N/A,FALSE,"Man Hour Summary"}</definedName>
    <definedName name="SASSASAS" localSheetId="6" hidden="1">{#N/A,#N/A,FALSE,"Project Cost Summary";#N/A,#N/A,FALSE,"Man Hour Summary"}</definedName>
    <definedName name="SASSASAS" localSheetId="7" hidden="1">{#N/A,#N/A,FALSE,"Project Cost Summary";#N/A,#N/A,FALSE,"Man Hour Summary"}</definedName>
    <definedName name="SASSASAS" localSheetId="5" hidden="1">{#N/A,#N/A,FALSE,"Project Cost Summary";#N/A,#N/A,FALSE,"Man Hour Summary"}</definedName>
    <definedName name="SASSASAS" localSheetId="10" hidden="1">{#N/A,#N/A,FALSE,"Project Cost Summary";#N/A,#N/A,FALSE,"Man Hour Summary"}</definedName>
    <definedName name="SASSASAS" localSheetId="13" hidden="1">{#N/A,#N/A,FALSE,"Project Cost Summary";#N/A,#N/A,FALSE,"Man Hour Summary"}</definedName>
    <definedName name="SASSASAS" localSheetId="12" hidden="1">{#N/A,#N/A,FALSE,"Project Cost Summary";#N/A,#N/A,FALSE,"Man Hour Summary"}</definedName>
    <definedName name="SASSASAS" hidden="1">{#N/A,#N/A,FALSE,"Project Cost Summary";#N/A,#N/A,FALSE,"Man Hour Summary"}</definedName>
    <definedName name="saved_bmc_config">#REF!</definedName>
    <definedName name="scaffolding" localSheetId="1">[96]!scaffolding</definedName>
    <definedName name="scaffolding" localSheetId="2">[96]!scaffolding</definedName>
    <definedName name="scaffolding" localSheetId="4">[96]!scaffolding</definedName>
    <definedName name="scaffolding" localSheetId="23">[96]!scaffolding</definedName>
    <definedName name="scaffolding" localSheetId="14">[96]!scaffolding</definedName>
    <definedName name="scaffolding" localSheetId="9">[96]!scaffolding</definedName>
    <definedName name="scaffolding" localSheetId="8">[96]!scaffolding</definedName>
    <definedName name="scaffolding" localSheetId="3">[96]!scaffolding</definedName>
    <definedName name="scaffolding" localSheetId="11">[96]!scaffolding</definedName>
    <definedName name="scaffolding" localSheetId="6">[96]!scaffolding</definedName>
    <definedName name="scaffolding" localSheetId="7">[96]!scaffolding</definedName>
    <definedName name="scaffolding" localSheetId="5">[96]!scaffolding</definedName>
    <definedName name="scaffolding" localSheetId="10">[96]!scaffolding</definedName>
    <definedName name="scaffolding" localSheetId="13">[96]!scaffolding</definedName>
    <definedName name="scaffolding" localSheetId="12">[96]!scaffolding</definedName>
    <definedName name="scaffolding">[96]!scaffolding</definedName>
    <definedName name="SCCseInfo">#REF!</definedName>
    <definedName name="sch" hidden="1">#REF!</definedName>
    <definedName name="Schaltschrank">#REF!</definedName>
    <definedName name="SCHEDULE">#REF!</definedName>
    <definedName name="Schriftzug">#REF!</definedName>
    <definedName name="SCMaxSumy">#REF!</definedName>
    <definedName name="SCtoCC">#REF!</definedName>
    <definedName name="sd" localSheetId="22" hidden="1">{#N/A,#N/A,TRUE,"Mhr_Sum"}</definedName>
    <definedName name="sd" localSheetId="15" hidden="1">{#N/A,#N/A,TRUE,"Mhr_Sum"}</definedName>
    <definedName name="sd" localSheetId="1" hidden="1">{#N/A,#N/A,TRUE,"Mhr_Sum"}</definedName>
    <definedName name="sd" localSheetId="2" hidden="1">{#N/A,#N/A,TRUE,"Mhr_Sum"}</definedName>
    <definedName name="sd" localSheetId="4" hidden="1">{#N/A,#N/A,TRUE,"Mhr_Sum"}</definedName>
    <definedName name="sd" localSheetId="23" hidden="1">{#N/A,#N/A,TRUE,"Mhr_Sum"}</definedName>
    <definedName name="sd" localSheetId="14" hidden="1">{#N/A,#N/A,TRUE,"Mhr_Sum"}</definedName>
    <definedName name="sd" localSheetId="9" hidden="1">{#N/A,#N/A,TRUE,"Mhr_Sum"}</definedName>
    <definedName name="sd" localSheetId="8" hidden="1">{#N/A,#N/A,TRUE,"Mhr_Sum"}</definedName>
    <definedName name="sd" localSheetId="3" hidden="1">{#N/A,#N/A,TRUE,"Mhr_Sum"}</definedName>
    <definedName name="sd" localSheetId="11" hidden="1">{#N/A,#N/A,TRUE,"Mhr_Sum"}</definedName>
    <definedName name="sd" localSheetId="6" hidden="1">{#N/A,#N/A,TRUE,"Mhr_Sum"}</definedName>
    <definedName name="sd" localSheetId="7" hidden="1">{#N/A,#N/A,TRUE,"Mhr_Sum"}</definedName>
    <definedName name="sd" localSheetId="5" hidden="1">{#N/A,#N/A,TRUE,"Mhr_Sum"}</definedName>
    <definedName name="sd" localSheetId="10" hidden="1">{#N/A,#N/A,TRUE,"Mhr_Sum"}</definedName>
    <definedName name="sd" localSheetId="13" hidden="1">{#N/A,#N/A,TRUE,"Mhr_Sum"}</definedName>
    <definedName name="sd" localSheetId="12" hidden="1">{#N/A,#N/A,TRUE,"Mhr_Sum"}</definedName>
    <definedName name="sd" hidden="1">{#N/A,#N/A,TRUE,"Mhr_Sum"}</definedName>
    <definedName name="SDAF" localSheetId="22" hidden="1">{#N/A,#N/A,FALSE,"CCTV"}</definedName>
    <definedName name="SDAF" hidden="1">{#N/A,#N/A,FALSE,"CCTV"}</definedName>
    <definedName name="Sdate">#REF!</definedName>
    <definedName name="SDCFG\" localSheetId="22" hidden="1">{#N/A,#N/A,FALSE,"운반시간"}</definedName>
    <definedName name="SDCFG\" hidden="1">{#N/A,#N/A,FALSE,"운반시간"}</definedName>
    <definedName name="sdcsd" localSheetId="20" hidden="1">{"'Sheet1'!$L$16"}</definedName>
    <definedName name="sdcsd" localSheetId="22" hidden="1">{"'Sheet1'!$L$16"}</definedName>
    <definedName name="sdcsd" localSheetId="15" hidden="1">{"'Sheet1'!$L$16"}</definedName>
    <definedName name="sdcsd" localSheetId="1" hidden="1">{"'Sheet1'!$L$16"}</definedName>
    <definedName name="sdcsd" localSheetId="2" hidden="1">{"'Sheet1'!$L$16"}</definedName>
    <definedName name="sdcsd" localSheetId="21" hidden="1">{"'Sheet1'!$L$16"}</definedName>
    <definedName name="sdcsd" localSheetId="16" hidden="1">{"'Sheet1'!$L$16"}</definedName>
    <definedName name="sdcsd" localSheetId="4" hidden="1">{"'Sheet1'!$L$16"}</definedName>
    <definedName name="sdcsd" localSheetId="23" hidden="1">{"'Sheet1'!$L$16"}</definedName>
    <definedName name="sdcsd" localSheetId="14" hidden="1">{"'Sheet1'!$L$16"}</definedName>
    <definedName name="sdcsd" localSheetId="9" hidden="1">{"'Sheet1'!$L$16"}</definedName>
    <definedName name="sdcsd" localSheetId="8" hidden="1">{"'Sheet1'!$L$16"}</definedName>
    <definedName name="sdcsd" localSheetId="3" hidden="1">{"'Sheet1'!$L$16"}</definedName>
    <definedName name="sdcsd" localSheetId="11" hidden="1">{"'Sheet1'!$L$16"}</definedName>
    <definedName name="sdcsd" localSheetId="6" hidden="1">{"'Sheet1'!$L$16"}</definedName>
    <definedName name="sdcsd" localSheetId="7" hidden="1">{"'Sheet1'!$L$16"}</definedName>
    <definedName name="sdcsd" localSheetId="5" hidden="1">{"'Sheet1'!$L$16"}</definedName>
    <definedName name="sdcsd" localSheetId="17" hidden="1">{"'Sheet1'!$L$16"}</definedName>
    <definedName name="sdcsd" localSheetId="10" hidden="1">{"'Sheet1'!$L$16"}</definedName>
    <definedName name="sdcsd" localSheetId="13" hidden="1">{"'Sheet1'!$L$16"}</definedName>
    <definedName name="sdcsd" localSheetId="12" hidden="1">{"'Sheet1'!$L$16"}</definedName>
    <definedName name="sdcsd" hidden="1">{"'Sheet1'!$L$16"}</definedName>
    <definedName name="sdf" localSheetId="20" hidden="1">{"'Sheet1'!$L$16"}</definedName>
    <definedName name="sdf" localSheetId="22" hidden="1">{"'Sheet1'!$L$16"}</definedName>
    <definedName name="sdf" localSheetId="15" hidden="1">{"'Sheet1'!$L$16"}</definedName>
    <definedName name="sdf" localSheetId="1" hidden="1">{"'Sheet1'!$L$16"}</definedName>
    <definedName name="sdf" localSheetId="2" hidden="1">{"'Sheet1'!$L$16"}</definedName>
    <definedName name="sdf" localSheetId="21" hidden="1">{"'Sheet1'!$L$16"}</definedName>
    <definedName name="sdf" localSheetId="16" hidden="1">{"'Sheet1'!$L$16"}</definedName>
    <definedName name="sdf" localSheetId="4" hidden="1">{"'Sheet1'!$L$16"}</definedName>
    <definedName name="sdf" localSheetId="23" hidden="1">{"'Sheet1'!$L$16"}</definedName>
    <definedName name="sdf" localSheetId="14" hidden="1">{"'Sheet1'!$L$16"}</definedName>
    <definedName name="sdf" localSheetId="9" hidden="1">{"'Sheet1'!$L$16"}</definedName>
    <definedName name="sdf" localSheetId="8" hidden="1">{"'Sheet1'!$L$16"}</definedName>
    <definedName name="sdf" localSheetId="3" hidden="1">{"'Sheet1'!$L$16"}</definedName>
    <definedName name="sdf" localSheetId="11" hidden="1">{"'Sheet1'!$L$16"}</definedName>
    <definedName name="sdf" localSheetId="6" hidden="1">{"'Sheet1'!$L$16"}</definedName>
    <definedName name="sdf" localSheetId="7" hidden="1">{"'Sheet1'!$L$16"}</definedName>
    <definedName name="sdf" localSheetId="5" hidden="1">{"'Sheet1'!$L$16"}</definedName>
    <definedName name="sdf" localSheetId="17" hidden="1">{"'Sheet1'!$L$16"}</definedName>
    <definedName name="sdf" localSheetId="10" hidden="1">{"'Sheet1'!$L$16"}</definedName>
    <definedName name="sdf" localSheetId="13" hidden="1">{"'Sheet1'!$L$16"}</definedName>
    <definedName name="sdf" localSheetId="12" hidden="1">{"'Sheet1'!$L$16"}</definedName>
    <definedName name="sdf" hidden="1">{"'Sheet1'!$L$16"}</definedName>
    <definedName name="SDFAS" hidden="1">#REF!</definedName>
    <definedName name="sdfdf" localSheetId="22" hidden="1">{"'장비'!$A$3:$M$12"}</definedName>
    <definedName name="sdfdf" hidden="1">{"'장비'!$A$3:$M$12"}</definedName>
    <definedName name="sdfdsfsx" localSheetId="22" hidden="1">{#N/A,#N/A,FALSE,"CCTV"}</definedName>
    <definedName name="sdfdsfsx" hidden="1">{#N/A,#N/A,FALSE,"CCTV"}</definedName>
    <definedName name="sdfg" localSheetId="15" hidden="1">[39]Cash2!$J$16:$J$36</definedName>
    <definedName name="sdfg" localSheetId="1" hidden="1">[39]Cash2!$J$16:$J$36</definedName>
    <definedName name="sdfg" localSheetId="2" hidden="1">[39]Cash2!$J$16:$J$36</definedName>
    <definedName name="sdfg" localSheetId="4" hidden="1">[39]Cash2!$J$16:$J$36</definedName>
    <definedName name="sdfg" localSheetId="23" hidden="1">[39]Cash2!$J$16:$J$36</definedName>
    <definedName name="sdfg" localSheetId="14" hidden="1">[39]Cash2!$J$16:$J$36</definedName>
    <definedName name="sdfg" localSheetId="9" hidden="1">[39]Cash2!$J$16:$J$36</definedName>
    <definedName name="sdfg" localSheetId="8" hidden="1">[39]Cash2!$J$16:$J$36</definedName>
    <definedName name="sdfg" localSheetId="3" hidden="1">[39]Cash2!$J$16:$J$36</definedName>
    <definedName name="sdfg" localSheetId="11" hidden="1">[39]Cash2!$J$16:$J$36</definedName>
    <definedName name="sdfg" localSheetId="6" hidden="1">[39]Cash2!$J$16:$J$36</definedName>
    <definedName name="sdfg" localSheetId="7" hidden="1">[39]Cash2!$J$16:$J$36</definedName>
    <definedName name="sdfg" localSheetId="5" hidden="1">[39]Cash2!$J$16:$J$36</definedName>
    <definedName name="sdfg" localSheetId="10" hidden="1">[39]Cash2!$J$16:$J$36</definedName>
    <definedName name="sdfg" localSheetId="13" hidden="1">[39]Cash2!$J$16:$J$36</definedName>
    <definedName name="sdfg" localSheetId="12" hidden="1">[39]Cash2!$J$16:$J$36</definedName>
    <definedName name="sdfg" hidden="1">#REF!</definedName>
    <definedName name="SDFGFH" localSheetId="22" hidden="1">{#N/A,#N/A,FALSE,"부대2"}</definedName>
    <definedName name="SDFGFH" hidden="1">{#N/A,#N/A,FALSE,"부대2"}</definedName>
    <definedName name="SDFSAFSADFS" localSheetId="22" hidden="1">{#N/A,#N/A,FALSE,"혼합골재"}</definedName>
    <definedName name="SDFSAFSADFS" hidden="1">{#N/A,#N/A,FALSE,"혼합골재"}</definedName>
    <definedName name="sdfsdfsd" localSheetId="22" hidden="1">{"'Sheet1'!$L$16"}</definedName>
    <definedName name="sdfsdfsd" localSheetId="15" hidden="1">{"'Sheet1'!$L$16"}</definedName>
    <definedName name="sdfsdfsd" localSheetId="1" hidden="1">{"'Sheet1'!$L$16"}</definedName>
    <definedName name="sdfsdfsd" localSheetId="2" hidden="1">{"'Sheet1'!$L$16"}</definedName>
    <definedName name="sdfsdfsd" localSheetId="16" hidden="1">{"'Sheet1'!$L$16"}</definedName>
    <definedName name="sdfsdfsd" localSheetId="4" hidden="1">{"'Sheet1'!$L$16"}</definedName>
    <definedName name="sdfsdfsd" localSheetId="23" hidden="1">{"'Sheet1'!$L$16"}</definedName>
    <definedName name="sdfsdfsd" localSheetId="14" hidden="1">{"'Sheet1'!$L$16"}</definedName>
    <definedName name="sdfsdfsd" localSheetId="9" hidden="1">{"'Sheet1'!$L$16"}</definedName>
    <definedName name="sdfsdfsd" localSheetId="8" hidden="1">{"'Sheet1'!$L$16"}</definedName>
    <definedName name="sdfsdfsd" localSheetId="3" hidden="1">{"'Sheet1'!$L$16"}</definedName>
    <definedName name="sdfsdfsd" localSheetId="11" hidden="1">{"'Sheet1'!$L$16"}</definedName>
    <definedName name="sdfsdfsd" localSheetId="6" hidden="1">{"'Sheet1'!$L$16"}</definedName>
    <definedName name="sdfsdfsd" localSheetId="7" hidden="1">{"'Sheet1'!$L$16"}</definedName>
    <definedName name="sdfsdfsd" localSheetId="5" hidden="1">{"'Sheet1'!$L$16"}</definedName>
    <definedName name="sdfsdfsd" localSheetId="17" hidden="1">{"'Sheet1'!$L$16"}</definedName>
    <definedName name="sdfsdfsd" localSheetId="10" hidden="1">{"'Sheet1'!$L$16"}</definedName>
    <definedName name="sdfsdfsd" localSheetId="13" hidden="1">{"'Sheet1'!$L$16"}</definedName>
    <definedName name="sdfsdfsd" localSheetId="12" hidden="1">{"'Sheet1'!$L$16"}</definedName>
    <definedName name="sdfsdfsd" hidden="1">{"'Sheet1'!$L$16"}</definedName>
    <definedName name="ｓｄｆｓｄｆｓｄｆｓｄｆ" hidden="1">{#N/A,#N/A,FALSE,"１）背景";#N/A,#N/A,FALSE,"２）前提事項";#N/A,#N/A,FALSE,"３）優先順位";#N/A,#N/A,FALSE,"４）改善サマリー";#N/A,#N/A,FALSE,"５）懸念-1";#N/A,#N/A,FALSE,"５）懸念-2";#N/A,#N/A,FALSE,"５）懸念-3";#N/A,#N/A,FALSE,"５）懸念-4";#N/A,#N/A,FALSE,"６）組織図";#N/A,#N/A,FALSE,"６）スケジュール"}</definedName>
    <definedName name="sdfsf" localSheetId="22" hidden="1">{"'Sheet1'!$L$16"}</definedName>
    <definedName name="sdfsf" localSheetId="15" hidden="1">{"'Sheet1'!$L$16"}</definedName>
    <definedName name="sdfsf" localSheetId="1" hidden="1">{"'Sheet1'!$L$16"}</definedName>
    <definedName name="sdfsf" localSheetId="2" hidden="1">{"'Sheet1'!$L$16"}</definedName>
    <definedName name="sdfsf" localSheetId="16" hidden="1">{"'Sheet1'!$L$16"}</definedName>
    <definedName name="sdfsf" localSheetId="4" hidden="1">{"'Sheet1'!$L$16"}</definedName>
    <definedName name="sdfsf" localSheetId="23" hidden="1">{"'Sheet1'!$L$16"}</definedName>
    <definedName name="sdfsf" localSheetId="14" hidden="1">{"'Sheet1'!$L$16"}</definedName>
    <definedName name="sdfsf" localSheetId="9" hidden="1">{"'Sheet1'!$L$16"}</definedName>
    <definedName name="sdfsf" localSheetId="8" hidden="1">{"'Sheet1'!$L$16"}</definedName>
    <definedName name="sdfsf" localSheetId="3" hidden="1">{"'Sheet1'!$L$16"}</definedName>
    <definedName name="sdfsf" localSheetId="11" hidden="1">{"'Sheet1'!$L$16"}</definedName>
    <definedName name="sdfsf" localSheetId="6" hidden="1">{"'Sheet1'!$L$16"}</definedName>
    <definedName name="sdfsf" localSheetId="7" hidden="1">{"'Sheet1'!$L$16"}</definedName>
    <definedName name="sdfsf" localSheetId="5" hidden="1">{"'Sheet1'!$L$16"}</definedName>
    <definedName name="sdfsf" localSheetId="17" hidden="1">{"'Sheet1'!$L$16"}</definedName>
    <definedName name="sdfsf" localSheetId="10" hidden="1">{"'Sheet1'!$L$16"}</definedName>
    <definedName name="sdfsf" localSheetId="13" hidden="1">{"'Sheet1'!$L$16"}</definedName>
    <definedName name="sdfsf" localSheetId="12" hidden="1">{"'Sheet1'!$L$16"}</definedName>
    <definedName name="sdfsf" hidden="1">{"'Sheet1'!$L$16"}</definedName>
    <definedName name="sdg" hidden="1">#REF!</definedName>
    <definedName name="sdgdfhdf" localSheetId="20" hidden="1">[28]Quantity!#REF!</definedName>
    <definedName name="sdgdfhdf" localSheetId="21" hidden="1">[28]Quantity!#REF!</definedName>
    <definedName name="sdgdfhdf" hidden="1">#REF!</definedName>
    <definedName name="SDGSDFHFDJDG" localSheetId="22" hidden="1">{#N/A,#N/A,FALSE,"속도"}</definedName>
    <definedName name="SDGSDFHFDJDG" hidden="1">{#N/A,#N/A,FALSE,"속도"}</definedName>
    <definedName name="SDGSDGDHDFHGF" localSheetId="22" hidden="1">{#N/A,#N/A,FALSE,"운반시간"}</definedName>
    <definedName name="SDGSDGDHDFHGF" hidden="1">{#N/A,#N/A,FALSE,"운반시간"}</definedName>
    <definedName name="SDMONG">#REF!</definedName>
    <definedName name="sdsa" hidden="1">#REF!</definedName>
    <definedName name="sdsd" localSheetId="22" hidden="1">{#N/A,#N/A,FALSE,"CCTV"}</definedName>
    <definedName name="sdsd" hidden="1">{#N/A,#N/A,FALSE,"CCTV"}</definedName>
    <definedName name="SealTypes" localSheetId="15">[34]DATA_LIST!$C$14:$C$20</definedName>
    <definedName name="SealTypes" localSheetId="1">[34]DATA_LIST!$C$14:$C$20</definedName>
    <definedName name="SealTypes" localSheetId="2">[34]DATA_LIST!$C$14:$C$20</definedName>
    <definedName name="SealTypes" localSheetId="4">[34]DATA_LIST!$C$14:$C$20</definedName>
    <definedName name="SealTypes" localSheetId="23">[34]DATA_LIST!$C$14:$C$20</definedName>
    <definedName name="SealTypes" localSheetId="14">[34]DATA_LIST!$C$14:$C$20</definedName>
    <definedName name="SealTypes" localSheetId="9">[34]DATA_LIST!$C$14:$C$20</definedName>
    <definedName name="SealTypes" localSheetId="8">[34]DATA_LIST!$C$14:$C$20</definedName>
    <definedName name="SealTypes" localSheetId="3">[34]DATA_LIST!$C$14:$C$20</definedName>
    <definedName name="SealTypes" localSheetId="11">[34]DATA_LIST!$C$14:$C$20</definedName>
    <definedName name="SealTypes" localSheetId="6">[34]DATA_LIST!$C$14:$C$20</definedName>
    <definedName name="SealTypes" localSheetId="7">[34]DATA_LIST!$C$14:$C$20</definedName>
    <definedName name="SealTypes" localSheetId="5">[34]DATA_LIST!$C$14:$C$20</definedName>
    <definedName name="SealTypes" localSheetId="10">[34]DATA_LIST!$C$14:$C$20</definedName>
    <definedName name="SealTypes" localSheetId="13">[34]DATA_LIST!$C$14:$C$20</definedName>
    <definedName name="SealTypes" localSheetId="12">[34]DATA_LIST!$C$14:$C$20</definedName>
    <definedName name="SealTypes">#REF!</definedName>
    <definedName name="Seccion_chimenea">#REF!</definedName>
    <definedName name="Seccion_conducto">#REF!</definedName>
    <definedName name="Section">#REF!</definedName>
    <definedName name="SEISZ">#REF!</definedName>
    <definedName name="SEISZc">#REF!</definedName>
    <definedName name="Select">#REF!</definedName>
    <definedName name="sencount" hidden="1">1</definedName>
    <definedName name="Serial">#REF!:OFFSET(#REF!,#REF!-1,)</definedName>
    <definedName name="Service" localSheetId="22">'[66]Data Input'!$G$9</definedName>
    <definedName name="Service">'[67]Data Input'!$G$9</definedName>
    <definedName name="SFA0">#REF!</definedName>
    <definedName name="SFA0_1">#REF!</definedName>
    <definedName name="SFA0_2">#REF!</definedName>
    <definedName name="SFA10_1">#REF!</definedName>
    <definedName name="SFA10_2">#REF!</definedName>
    <definedName name="SFA20_1">#REF!</definedName>
    <definedName name="SFA20_2">#REF!</definedName>
    <definedName name="sfcl" localSheetId="15">[51]Closing!$M$5</definedName>
    <definedName name="sfcl" localSheetId="1">[51]Closing!$M$5</definedName>
    <definedName name="sfcl" localSheetId="2">[51]Closing!$M$5</definedName>
    <definedName name="sfcl" localSheetId="4">[51]Closing!$M$5</definedName>
    <definedName name="sfcl" localSheetId="23">[51]Closing!$M$5</definedName>
    <definedName name="sfcl" localSheetId="14">[51]Closing!$M$5</definedName>
    <definedName name="sfcl" localSheetId="9">[51]Closing!$M$5</definedName>
    <definedName name="sfcl" localSheetId="8">[51]Closing!$M$5</definedName>
    <definedName name="sfcl" localSheetId="3">[51]Closing!$M$5</definedName>
    <definedName name="sfcl" localSheetId="11">[51]Closing!$M$5</definedName>
    <definedName name="sfcl" localSheetId="6">[51]Closing!$M$5</definedName>
    <definedName name="sfcl" localSheetId="7">[51]Closing!$M$5</definedName>
    <definedName name="sfcl" localSheetId="5">[51]Closing!$M$5</definedName>
    <definedName name="sfcl" localSheetId="10">[51]Closing!$M$5</definedName>
    <definedName name="sfcl" localSheetId="13">[51]Closing!$M$5</definedName>
    <definedName name="sfcl" localSheetId="12">[51]Closing!$M$5</definedName>
    <definedName name="sfcl">#REF!</definedName>
    <definedName name="SFFF" hidden="1">#REF!</definedName>
    <definedName name="SFFFFF" hidden="1">#REF!</definedName>
    <definedName name="sfsd" localSheetId="22" hidden="1">{"'Sheet1'!$L$16"}</definedName>
    <definedName name="sfsd" localSheetId="15" hidden="1">{"'Sheet1'!$L$16"}</definedName>
    <definedName name="sfsd" localSheetId="1" hidden="1">{"'Sheet1'!$L$16"}</definedName>
    <definedName name="sfsd" localSheetId="2" hidden="1">{"'Sheet1'!$L$16"}</definedName>
    <definedName name="sfsd" localSheetId="16" hidden="1">{"'Sheet1'!$L$16"}</definedName>
    <definedName name="sfsd" localSheetId="4" hidden="1">{"'Sheet1'!$L$16"}</definedName>
    <definedName name="sfsd" localSheetId="23" hidden="1">{"'Sheet1'!$L$16"}</definedName>
    <definedName name="sfsd" localSheetId="14" hidden="1">{"'Sheet1'!$L$16"}</definedName>
    <definedName name="sfsd" localSheetId="9" hidden="1">{"'Sheet1'!$L$16"}</definedName>
    <definedName name="sfsd" localSheetId="8" hidden="1">{"'Sheet1'!$L$16"}</definedName>
    <definedName name="sfsd" localSheetId="3" hidden="1">{"'Sheet1'!$L$16"}</definedName>
    <definedName name="sfsd" localSheetId="11" hidden="1">{"'Sheet1'!$L$16"}</definedName>
    <definedName name="sfsd" localSheetId="6" hidden="1">{"'Sheet1'!$L$16"}</definedName>
    <definedName name="sfsd" localSheetId="7" hidden="1">{"'Sheet1'!$L$16"}</definedName>
    <definedName name="sfsd" localSheetId="5" hidden="1">{"'Sheet1'!$L$16"}</definedName>
    <definedName name="sfsd" localSheetId="17" hidden="1">{"'Sheet1'!$L$16"}</definedName>
    <definedName name="sfsd" localSheetId="10" hidden="1">{"'Sheet1'!$L$16"}</definedName>
    <definedName name="sfsd" localSheetId="13" hidden="1">{"'Sheet1'!$L$16"}</definedName>
    <definedName name="sfsd" localSheetId="12" hidden="1">{"'Sheet1'!$L$16"}</definedName>
    <definedName name="sfsd" hidden="1">{"'Sheet1'!$L$16"}</definedName>
    <definedName name="sg_304L">8.07</definedName>
    <definedName name="sg_316L">7.945</definedName>
    <definedName name="sg_317L">7.95</definedName>
    <definedName name="sg_70_30">8.95</definedName>
    <definedName name="sg_90_10">8.927</definedName>
    <definedName name="sg_brass">8.41</definedName>
    <definedName name="sg_bronze">7.78</definedName>
    <definedName name="sg_cs">7.85</definedName>
    <definedName name="sg_cuni7030">8.94</definedName>
    <definedName name="sg_cuni9010">8.95</definedName>
    <definedName name="sg_ss304">8.04</definedName>
    <definedName name="sg_ss316">7.95</definedName>
    <definedName name="sg_ss317">7.95</definedName>
    <definedName name="sg_titanium">4.51</definedName>
    <definedName name="SGR">#REF!</definedName>
    <definedName name="sgsgsgsg" localSheetId="22" hidden="1">{#N/A,#N/A,FALSE,"Project Cost Summary";#N/A,#N/A,FALSE,"Man Hour Summary"}</definedName>
    <definedName name="sgsgsgsg" localSheetId="1" hidden="1">{#N/A,#N/A,FALSE,"Project Cost Summary";#N/A,#N/A,FALSE,"Man Hour Summary"}</definedName>
    <definedName name="sgsgsgsg" localSheetId="2" hidden="1">{#N/A,#N/A,FALSE,"Project Cost Summary";#N/A,#N/A,FALSE,"Man Hour Summary"}</definedName>
    <definedName name="sgsgsgsg" localSheetId="4" hidden="1">{#N/A,#N/A,FALSE,"Project Cost Summary";#N/A,#N/A,FALSE,"Man Hour Summary"}</definedName>
    <definedName name="sgsgsgsg" localSheetId="23" hidden="1">{#N/A,#N/A,FALSE,"Project Cost Summary";#N/A,#N/A,FALSE,"Man Hour Summary"}</definedName>
    <definedName name="sgsgsgsg" localSheetId="14" hidden="1">{#N/A,#N/A,FALSE,"Project Cost Summary";#N/A,#N/A,FALSE,"Man Hour Summary"}</definedName>
    <definedName name="sgsgsgsg" localSheetId="9" hidden="1">{#N/A,#N/A,FALSE,"Project Cost Summary";#N/A,#N/A,FALSE,"Man Hour Summary"}</definedName>
    <definedName name="sgsgsgsg" localSheetId="8" hidden="1">{#N/A,#N/A,FALSE,"Project Cost Summary";#N/A,#N/A,FALSE,"Man Hour Summary"}</definedName>
    <definedName name="sgsgsgsg" localSheetId="3" hidden="1">{#N/A,#N/A,FALSE,"Project Cost Summary";#N/A,#N/A,FALSE,"Man Hour Summary"}</definedName>
    <definedName name="sgsgsgsg" localSheetId="11" hidden="1">{#N/A,#N/A,FALSE,"Project Cost Summary";#N/A,#N/A,FALSE,"Man Hour Summary"}</definedName>
    <definedName name="sgsgsgsg" localSheetId="6" hidden="1">{#N/A,#N/A,FALSE,"Project Cost Summary";#N/A,#N/A,FALSE,"Man Hour Summary"}</definedName>
    <definedName name="sgsgsgsg" localSheetId="7" hidden="1">{#N/A,#N/A,FALSE,"Project Cost Summary";#N/A,#N/A,FALSE,"Man Hour Summary"}</definedName>
    <definedName name="sgsgsgsg" localSheetId="5" hidden="1">{#N/A,#N/A,FALSE,"Project Cost Summary";#N/A,#N/A,FALSE,"Man Hour Summary"}</definedName>
    <definedName name="sgsgsgsg" localSheetId="10" hidden="1">{#N/A,#N/A,FALSE,"Project Cost Summary";#N/A,#N/A,FALSE,"Man Hour Summary"}</definedName>
    <definedName name="sgsgsgsg" localSheetId="13" hidden="1">{#N/A,#N/A,FALSE,"Project Cost Summary";#N/A,#N/A,FALSE,"Man Hour Summary"}</definedName>
    <definedName name="sgsgsgsg" localSheetId="12" hidden="1">{#N/A,#N/A,FALSE,"Project Cost Summary";#N/A,#N/A,FALSE,"Man Hour Summary"}</definedName>
    <definedName name="sgsgsgsg" hidden="1">{#N/A,#N/A,FALSE,"Project Cost Summary";#N/A,#N/A,FALSE,"Man Hour Summary"}</definedName>
    <definedName name="Shape_Stack" localSheetId="15">'[41]Noise (3)'!$C$11</definedName>
    <definedName name="Shape_Stack" localSheetId="1">'[41]Noise (3)'!$C$11</definedName>
    <definedName name="Shape_Stack" localSheetId="2">'[41]Noise (3)'!$C$11</definedName>
    <definedName name="Shape_Stack" localSheetId="4">'[41]Noise (3)'!$C$11</definedName>
    <definedName name="Shape_Stack" localSheetId="23">'[41]Noise (3)'!$C$11</definedName>
    <definedName name="Shape_Stack" localSheetId="14">'[41]Noise (3)'!$C$11</definedName>
    <definedName name="Shape_Stack" localSheetId="9">'[41]Noise (3)'!$C$11</definedName>
    <definedName name="Shape_Stack" localSheetId="8">'[41]Noise (3)'!$C$11</definedName>
    <definedName name="Shape_Stack" localSheetId="3">'[41]Noise (3)'!$C$11</definedName>
    <definedName name="Shape_Stack" localSheetId="11">'[41]Noise (3)'!$C$11</definedName>
    <definedName name="Shape_Stack" localSheetId="6">'[41]Noise (3)'!$C$11</definedName>
    <definedName name="Shape_Stack" localSheetId="7">'[41]Noise (3)'!$C$11</definedName>
    <definedName name="Shape_Stack" localSheetId="5">'[41]Noise (3)'!$C$11</definedName>
    <definedName name="Shape_Stack" localSheetId="10">'[41]Noise (3)'!$C$11</definedName>
    <definedName name="Shape_Stack" localSheetId="13">'[41]Noise (3)'!$C$11</definedName>
    <definedName name="Shape_Stack" localSheetId="12">'[41]Noise (3)'!$C$11</definedName>
    <definedName name="Shape_Stack">#REF!</definedName>
    <definedName name="SHDHDSJKAFHDHFHDHLSHKSDHKVKL" localSheetId="22" hidden="1">{#N/A,#N/A,FALSE,"조골재"}</definedName>
    <definedName name="SHDHDSJKAFHDHFHDHLSHKSDHKVKL" hidden="1">{#N/A,#N/A,FALSE,"조골재"}</definedName>
    <definedName name="SHEET" localSheetId="1">#N/A</definedName>
    <definedName name="SHEET" localSheetId="2">#N/A</definedName>
    <definedName name="SHEET" localSheetId="4">#N/A</definedName>
    <definedName name="SHEET" localSheetId="23">#N/A</definedName>
    <definedName name="SHEET" localSheetId="14">#N/A</definedName>
    <definedName name="SHEET" localSheetId="9">#N/A</definedName>
    <definedName name="SHEET" localSheetId="8">#N/A</definedName>
    <definedName name="SHEET" localSheetId="3">#N/A</definedName>
    <definedName name="SHEET" localSheetId="11">#N/A</definedName>
    <definedName name="SHEET" localSheetId="6">#N/A</definedName>
    <definedName name="SHEET" localSheetId="7">#N/A</definedName>
    <definedName name="SHEET" localSheetId="5">#N/A</definedName>
    <definedName name="SHEET" localSheetId="10">#N/A</definedName>
    <definedName name="SHEET" localSheetId="13">#N/A</definedName>
    <definedName name="SHEET" localSheetId="12">#N/A</definedName>
    <definedName name="sheet" hidden="1">#REF!</definedName>
    <definedName name="SHEET03" localSheetId="22"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0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1" localSheetId="22" hidden="1">{#N/A,#N/A,FALSE,"Clients Office";#N/A,#N/A,FALSE,"Co Sum"}</definedName>
    <definedName name="sheet1" localSheetId="15" hidden="1">{#N/A,#N/A,FALSE,"Clients Office";#N/A,#N/A,FALSE,"Co Sum"}</definedName>
    <definedName name="sheet1" localSheetId="1" hidden="1">{#N/A,#N/A,FALSE,"Clients Office";#N/A,#N/A,FALSE,"Co Sum"}</definedName>
    <definedName name="sheet1" localSheetId="2" hidden="1">{#N/A,#N/A,FALSE,"Clients Office";#N/A,#N/A,FALSE,"Co Sum"}</definedName>
    <definedName name="sheet1" localSheetId="4" hidden="1">{#N/A,#N/A,FALSE,"Clients Office";#N/A,#N/A,FALSE,"Co Sum"}</definedName>
    <definedName name="sheet1" localSheetId="23" hidden="1">{#N/A,#N/A,FALSE,"Clients Office";#N/A,#N/A,FALSE,"Co Sum"}</definedName>
    <definedName name="sheet1" localSheetId="14" hidden="1">{#N/A,#N/A,FALSE,"Clients Office";#N/A,#N/A,FALSE,"Co Sum"}</definedName>
    <definedName name="sheet1" localSheetId="9" hidden="1">{#N/A,#N/A,FALSE,"Clients Office";#N/A,#N/A,FALSE,"Co Sum"}</definedName>
    <definedName name="sheet1" localSheetId="8" hidden="1">{#N/A,#N/A,FALSE,"Clients Office";#N/A,#N/A,FALSE,"Co Sum"}</definedName>
    <definedName name="sheet1" localSheetId="3" hidden="1">{#N/A,#N/A,FALSE,"Clients Office";#N/A,#N/A,FALSE,"Co Sum"}</definedName>
    <definedName name="sheet1" localSheetId="11" hidden="1">{#N/A,#N/A,FALSE,"Clients Office";#N/A,#N/A,FALSE,"Co Sum"}</definedName>
    <definedName name="sheet1" localSheetId="6" hidden="1">{#N/A,#N/A,FALSE,"Clients Office";#N/A,#N/A,FALSE,"Co Sum"}</definedName>
    <definedName name="sheet1" localSheetId="7" hidden="1">{#N/A,#N/A,FALSE,"Clients Office";#N/A,#N/A,FALSE,"Co Sum"}</definedName>
    <definedName name="sheet1" localSheetId="5" hidden="1">{#N/A,#N/A,FALSE,"Clients Office";#N/A,#N/A,FALSE,"Co Sum"}</definedName>
    <definedName name="sheet1" localSheetId="10" hidden="1">{#N/A,#N/A,FALSE,"Clients Office";#N/A,#N/A,FALSE,"Co Sum"}</definedName>
    <definedName name="sheet1" localSheetId="13" hidden="1">{#N/A,#N/A,FALSE,"Clients Office";#N/A,#N/A,FALSE,"Co Sum"}</definedName>
    <definedName name="sheet1" localSheetId="12" hidden="1">{#N/A,#N/A,FALSE,"Clients Office";#N/A,#N/A,FALSE,"Co Sum"}</definedName>
    <definedName name="sheet1" hidden="1">{#N/A,#N/A,FALSE,"Clients Office";#N/A,#N/A,FALSE,"Co Sum"}</definedName>
    <definedName name="sheet3" localSheetId="22" hidden="1">{#N/A,#N/A,FALSE,"COPERTINA"}</definedName>
    <definedName name="sheet3" localSheetId="15" hidden="1">{#N/A,#N/A,FALSE,"COPERTINA"}</definedName>
    <definedName name="sheet3" localSheetId="1" hidden="1">{#N/A,#N/A,FALSE,"COPERTINA"}</definedName>
    <definedName name="sheet3" localSheetId="2" hidden="1">{#N/A,#N/A,FALSE,"COPERTINA"}</definedName>
    <definedName name="sheet3" localSheetId="4" hidden="1">{#N/A,#N/A,FALSE,"COPERTINA"}</definedName>
    <definedName name="sheet3" localSheetId="23" hidden="1">{#N/A,#N/A,FALSE,"COPERTINA"}</definedName>
    <definedName name="sheet3" localSheetId="14" hidden="1">{#N/A,#N/A,FALSE,"COPERTINA"}</definedName>
    <definedName name="sheet3" localSheetId="9" hidden="1">{#N/A,#N/A,FALSE,"COPERTINA"}</definedName>
    <definedName name="sheet3" localSheetId="8" hidden="1">{#N/A,#N/A,FALSE,"COPERTINA"}</definedName>
    <definedName name="sheet3" localSheetId="3" hidden="1">{#N/A,#N/A,FALSE,"COPERTINA"}</definedName>
    <definedName name="sheet3" localSheetId="11" hidden="1">{#N/A,#N/A,FALSE,"COPERTINA"}</definedName>
    <definedName name="sheet3" localSheetId="6" hidden="1">{#N/A,#N/A,FALSE,"COPERTINA"}</definedName>
    <definedName name="sheet3" localSheetId="7" hidden="1">{#N/A,#N/A,FALSE,"COPERTINA"}</definedName>
    <definedName name="sheet3" localSheetId="5" hidden="1">{#N/A,#N/A,FALSE,"COPERTINA"}</definedName>
    <definedName name="sheet3" localSheetId="10" hidden="1">{#N/A,#N/A,FALSE,"COPERTINA"}</definedName>
    <definedName name="sheet3" localSheetId="13" hidden="1">{#N/A,#N/A,FALSE,"COPERTINA"}</definedName>
    <definedName name="sheet3" localSheetId="12" hidden="1">{#N/A,#N/A,FALSE,"COPERTINA"}</definedName>
    <definedName name="sheet3" hidden="1">{#N/A,#N/A,FALSE,"COPERTINA"}</definedName>
    <definedName name="sheets" localSheetId="22" hidden="1">{#N/A,#N/A,FALSE,"Field Rates";#N/A,#N/A,FALSE,"Field Sum"}</definedName>
    <definedName name="sheets" localSheetId="15" hidden="1">{#N/A,#N/A,FALSE,"Field Rates";#N/A,#N/A,FALSE,"Field Sum"}</definedName>
    <definedName name="sheets" localSheetId="1" hidden="1">{#N/A,#N/A,FALSE,"Field Rates";#N/A,#N/A,FALSE,"Field Sum"}</definedName>
    <definedName name="sheets" localSheetId="2" hidden="1">{#N/A,#N/A,FALSE,"Field Rates";#N/A,#N/A,FALSE,"Field Sum"}</definedName>
    <definedName name="sheets" localSheetId="4" hidden="1">{#N/A,#N/A,FALSE,"Field Rates";#N/A,#N/A,FALSE,"Field Sum"}</definedName>
    <definedName name="sheets" localSheetId="23" hidden="1">{#N/A,#N/A,FALSE,"Field Rates";#N/A,#N/A,FALSE,"Field Sum"}</definedName>
    <definedName name="sheets" localSheetId="14" hidden="1">{#N/A,#N/A,FALSE,"Field Rates";#N/A,#N/A,FALSE,"Field Sum"}</definedName>
    <definedName name="sheets" localSheetId="9" hidden="1">{#N/A,#N/A,FALSE,"Field Rates";#N/A,#N/A,FALSE,"Field Sum"}</definedName>
    <definedName name="sheets" localSheetId="8" hidden="1">{#N/A,#N/A,FALSE,"Field Rates";#N/A,#N/A,FALSE,"Field Sum"}</definedName>
    <definedName name="sheets" localSheetId="3" hidden="1">{#N/A,#N/A,FALSE,"Field Rates";#N/A,#N/A,FALSE,"Field Sum"}</definedName>
    <definedName name="sheets" localSheetId="11" hidden="1">{#N/A,#N/A,FALSE,"Field Rates";#N/A,#N/A,FALSE,"Field Sum"}</definedName>
    <definedName name="sheets" localSheetId="6" hidden="1">{#N/A,#N/A,FALSE,"Field Rates";#N/A,#N/A,FALSE,"Field Sum"}</definedName>
    <definedName name="sheets" localSheetId="7" hidden="1">{#N/A,#N/A,FALSE,"Field Rates";#N/A,#N/A,FALSE,"Field Sum"}</definedName>
    <definedName name="sheets" localSheetId="5" hidden="1">{#N/A,#N/A,FALSE,"Field Rates";#N/A,#N/A,FALSE,"Field Sum"}</definedName>
    <definedName name="sheets" localSheetId="10" hidden="1">{#N/A,#N/A,FALSE,"Field Rates";#N/A,#N/A,FALSE,"Field Sum"}</definedName>
    <definedName name="sheets" localSheetId="13" hidden="1">{#N/A,#N/A,FALSE,"Field Rates";#N/A,#N/A,FALSE,"Field Sum"}</definedName>
    <definedName name="sheets" localSheetId="12" hidden="1">{#N/A,#N/A,FALSE,"Field Rates";#N/A,#N/A,FALSE,"Field Sum"}</definedName>
    <definedName name="sheets" hidden="1">{#N/A,#N/A,FALSE,"Field Rates";#N/A,#N/A,FALSE,"Field Sum"}</definedName>
    <definedName name="Shell">#REF!</definedName>
    <definedName name="SHELTER" localSheetId="22" hidden="1">{#N/A,#N/A,TRUE,"Basic";#N/A,#N/A,TRUE,"EXT-TABLE";#N/A,#N/A,TRUE,"STEEL";#N/A,#N/A,TRUE,"INT-Table";#N/A,#N/A,TRUE,"STEEL";#N/A,#N/A,TRUE,"Door"}</definedName>
    <definedName name="SHELTER" hidden="1">{#N/A,#N/A,TRUE,"Basic";#N/A,#N/A,TRUE,"EXT-TABLE";#N/A,#N/A,TRUE,"STEEL";#N/A,#N/A,TRUE,"INT-Table";#N/A,#N/A,TRUE,"STEEL";#N/A,#N/A,TRUE,"Door"}</definedName>
    <definedName name="SHELTER_1" localSheetId="22" hidden="1">{#N/A,#N/A,TRUE,"Basic";#N/A,#N/A,TRUE,"EXT-TABLE";#N/A,#N/A,TRUE,"STEEL";#N/A,#N/A,TRUE,"INT-Table";#N/A,#N/A,TRUE,"STEEL";#N/A,#N/A,TRUE,"Door"}</definedName>
    <definedName name="SHELTER_1" hidden="1">{#N/A,#N/A,TRUE,"Basic";#N/A,#N/A,TRUE,"EXT-TABLE";#N/A,#N/A,TRUE,"STEEL";#N/A,#N/A,TRUE,"INT-Table";#N/A,#N/A,TRUE,"STEEL";#N/A,#N/A,TRUE,"Door"}</definedName>
    <definedName name="SHELTER_1_1" localSheetId="22" hidden="1">{#N/A,#N/A,TRUE,"Basic";#N/A,#N/A,TRUE,"EXT-TABLE";#N/A,#N/A,TRUE,"STEEL";#N/A,#N/A,TRUE,"INT-Table";#N/A,#N/A,TRUE,"STEEL";#N/A,#N/A,TRUE,"Door"}</definedName>
    <definedName name="SHELTER_1_1" hidden="1">{#N/A,#N/A,TRUE,"Basic";#N/A,#N/A,TRUE,"EXT-TABLE";#N/A,#N/A,TRUE,"STEEL";#N/A,#N/A,TRUE,"INT-Table";#N/A,#N/A,TRUE,"STEEL";#N/A,#N/A,TRUE,"Door"}</definedName>
    <definedName name="SHELTER_1_2" localSheetId="22" hidden="1">{#N/A,#N/A,TRUE,"Basic";#N/A,#N/A,TRUE,"EXT-TABLE";#N/A,#N/A,TRUE,"STEEL";#N/A,#N/A,TRUE,"INT-Table";#N/A,#N/A,TRUE,"STEEL";#N/A,#N/A,TRUE,"Door"}</definedName>
    <definedName name="SHELTER_1_2" hidden="1">{#N/A,#N/A,TRUE,"Basic";#N/A,#N/A,TRUE,"EXT-TABLE";#N/A,#N/A,TRUE,"STEEL";#N/A,#N/A,TRUE,"INT-Table";#N/A,#N/A,TRUE,"STEEL";#N/A,#N/A,TRUE,"Door"}</definedName>
    <definedName name="SHELTER_2" localSheetId="22" hidden="1">{#N/A,#N/A,TRUE,"Basic";#N/A,#N/A,TRUE,"EXT-TABLE";#N/A,#N/A,TRUE,"STEEL";#N/A,#N/A,TRUE,"INT-Table";#N/A,#N/A,TRUE,"STEEL";#N/A,#N/A,TRUE,"Door"}</definedName>
    <definedName name="SHELTER_2" hidden="1">{#N/A,#N/A,TRUE,"Basic";#N/A,#N/A,TRUE,"EXT-TABLE";#N/A,#N/A,TRUE,"STEEL";#N/A,#N/A,TRUE,"INT-Table";#N/A,#N/A,TRUE,"STEEL";#N/A,#N/A,TRUE,"Door"}</definedName>
    <definedName name="SHELTER_2_1" localSheetId="22" hidden="1">{#N/A,#N/A,TRUE,"Basic";#N/A,#N/A,TRUE,"EXT-TABLE";#N/A,#N/A,TRUE,"STEEL";#N/A,#N/A,TRUE,"INT-Table";#N/A,#N/A,TRUE,"STEEL";#N/A,#N/A,TRUE,"Door"}</definedName>
    <definedName name="SHELTER_2_1" hidden="1">{#N/A,#N/A,TRUE,"Basic";#N/A,#N/A,TRUE,"EXT-TABLE";#N/A,#N/A,TRUE,"STEEL";#N/A,#N/A,TRUE,"INT-Table";#N/A,#N/A,TRUE,"STEEL";#N/A,#N/A,TRUE,"Door"}</definedName>
    <definedName name="SHELTER_2_2" localSheetId="22" hidden="1">{#N/A,#N/A,TRUE,"Basic";#N/A,#N/A,TRUE,"EXT-TABLE";#N/A,#N/A,TRUE,"STEEL";#N/A,#N/A,TRUE,"INT-Table";#N/A,#N/A,TRUE,"STEEL";#N/A,#N/A,TRUE,"Door"}</definedName>
    <definedName name="SHELTER_2_2" hidden="1">{#N/A,#N/A,TRUE,"Basic";#N/A,#N/A,TRUE,"EXT-TABLE";#N/A,#N/A,TRUE,"STEEL";#N/A,#N/A,TRUE,"INT-Table";#N/A,#N/A,TRUE,"STEEL";#N/A,#N/A,TRUE,"Door"}</definedName>
    <definedName name="SHELTER_3" localSheetId="22" hidden="1">{#N/A,#N/A,TRUE,"Basic";#N/A,#N/A,TRUE,"EXT-TABLE";#N/A,#N/A,TRUE,"STEEL";#N/A,#N/A,TRUE,"INT-Table";#N/A,#N/A,TRUE,"STEEL";#N/A,#N/A,TRUE,"Door"}</definedName>
    <definedName name="SHELTER_3" hidden="1">{#N/A,#N/A,TRUE,"Basic";#N/A,#N/A,TRUE,"EXT-TABLE";#N/A,#N/A,TRUE,"STEEL";#N/A,#N/A,TRUE,"INT-Table";#N/A,#N/A,TRUE,"STEEL";#N/A,#N/A,TRUE,"Door"}</definedName>
    <definedName name="SHELTER_3_1" localSheetId="22" hidden="1">{#N/A,#N/A,TRUE,"Basic";#N/A,#N/A,TRUE,"EXT-TABLE";#N/A,#N/A,TRUE,"STEEL";#N/A,#N/A,TRUE,"INT-Table";#N/A,#N/A,TRUE,"STEEL";#N/A,#N/A,TRUE,"Door"}</definedName>
    <definedName name="SHELTER_3_1" hidden="1">{#N/A,#N/A,TRUE,"Basic";#N/A,#N/A,TRUE,"EXT-TABLE";#N/A,#N/A,TRUE,"STEEL";#N/A,#N/A,TRUE,"INT-Table";#N/A,#N/A,TRUE,"STEEL";#N/A,#N/A,TRUE,"Door"}</definedName>
    <definedName name="SHELTER_3_2" localSheetId="22" hidden="1">{#N/A,#N/A,TRUE,"Basic";#N/A,#N/A,TRUE,"EXT-TABLE";#N/A,#N/A,TRUE,"STEEL";#N/A,#N/A,TRUE,"INT-Table";#N/A,#N/A,TRUE,"STEEL";#N/A,#N/A,TRUE,"Door"}</definedName>
    <definedName name="SHELTER_3_2" hidden="1">{#N/A,#N/A,TRUE,"Basic";#N/A,#N/A,TRUE,"EXT-TABLE";#N/A,#N/A,TRUE,"STEEL";#N/A,#N/A,TRUE,"INT-Table";#N/A,#N/A,TRUE,"STEEL";#N/A,#N/A,TRUE,"Door"}</definedName>
    <definedName name="SHELTER_4" localSheetId="22" hidden="1">{#N/A,#N/A,TRUE,"Basic";#N/A,#N/A,TRUE,"EXT-TABLE";#N/A,#N/A,TRUE,"STEEL";#N/A,#N/A,TRUE,"INT-Table";#N/A,#N/A,TRUE,"STEEL";#N/A,#N/A,TRUE,"Door"}</definedName>
    <definedName name="SHELTER_4" hidden="1">{#N/A,#N/A,TRUE,"Basic";#N/A,#N/A,TRUE,"EXT-TABLE";#N/A,#N/A,TRUE,"STEEL";#N/A,#N/A,TRUE,"INT-Table";#N/A,#N/A,TRUE,"STEEL";#N/A,#N/A,TRUE,"Door"}</definedName>
    <definedName name="SHELTER_4_1" localSheetId="22" hidden="1">{#N/A,#N/A,TRUE,"Basic";#N/A,#N/A,TRUE,"EXT-TABLE";#N/A,#N/A,TRUE,"STEEL";#N/A,#N/A,TRUE,"INT-Table";#N/A,#N/A,TRUE,"STEEL";#N/A,#N/A,TRUE,"Door"}</definedName>
    <definedName name="SHELTER_4_1" hidden="1">{#N/A,#N/A,TRUE,"Basic";#N/A,#N/A,TRUE,"EXT-TABLE";#N/A,#N/A,TRUE,"STEEL";#N/A,#N/A,TRUE,"INT-Table";#N/A,#N/A,TRUE,"STEEL";#N/A,#N/A,TRUE,"Door"}</definedName>
    <definedName name="SHELTER_4_2" localSheetId="22" hidden="1">{#N/A,#N/A,TRUE,"Basic";#N/A,#N/A,TRUE,"EXT-TABLE";#N/A,#N/A,TRUE,"STEEL";#N/A,#N/A,TRUE,"INT-Table";#N/A,#N/A,TRUE,"STEEL";#N/A,#N/A,TRUE,"Door"}</definedName>
    <definedName name="SHELTER_4_2" hidden="1">{#N/A,#N/A,TRUE,"Basic";#N/A,#N/A,TRUE,"EXT-TABLE";#N/A,#N/A,TRUE,"STEEL";#N/A,#N/A,TRUE,"INT-Table";#N/A,#N/A,TRUE,"STEEL";#N/A,#N/A,TRUE,"Door"}</definedName>
    <definedName name="SHELTER_5" localSheetId="22" hidden="1">{#N/A,#N/A,TRUE,"Basic";#N/A,#N/A,TRUE,"EXT-TABLE";#N/A,#N/A,TRUE,"STEEL";#N/A,#N/A,TRUE,"INT-Table";#N/A,#N/A,TRUE,"STEEL";#N/A,#N/A,TRUE,"Door"}</definedName>
    <definedName name="SHELTER_5" hidden="1">{#N/A,#N/A,TRUE,"Basic";#N/A,#N/A,TRUE,"EXT-TABLE";#N/A,#N/A,TRUE,"STEEL";#N/A,#N/A,TRUE,"INT-Table";#N/A,#N/A,TRUE,"STEEL";#N/A,#N/A,TRUE,"Door"}</definedName>
    <definedName name="SHELTER_5_1" localSheetId="22" hidden="1">{#N/A,#N/A,TRUE,"Basic";#N/A,#N/A,TRUE,"EXT-TABLE";#N/A,#N/A,TRUE,"STEEL";#N/A,#N/A,TRUE,"INT-Table";#N/A,#N/A,TRUE,"STEEL";#N/A,#N/A,TRUE,"Door"}</definedName>
    <definedName name="SHELTER_5_1" hidden="1">{#N/A,#N/A,TRUE,"Basic";#N/A,#N/A,TRUE,"EXT-TABLE";#N/A,#N/A,TRUE,"STEEL";#N/A,#N/A,TRUE,"INT-Table";#N/A,#N/A,TRUE,"STEEL";#N/A,#N/A,TRUE,"Door"}</definedName>
    <definedName name="SHELTER_5_2" localSheetId="22" hidden="1">{#N/A,#N/A,TRUE,"Basic";#N/A,#N/A,TRUE,"EXT-TABLE";#N/A,#N/A,TRUE,"STEEL";#N/A,#N/A,TRUE,"INT-Table";#N/A,#N/A,TRUE,"STEEL";#N/A,#N/A,TRUE,"Door"}</definedName>
    <definedName name="SHELTER_5_2" hidden="1">{#N/A,#N/A,TRUE,"Basic";#N/A,#N/A,TRUE,"EXT-TABLE";#N/A,#N/A,TRUE,"STEEL";#N/A,#N/A,TRUE,"INT-Table";#N/A,#N/A,TRUE,"STEEL";#N/A,#N/A,TRUE,"Door"}</definedName>
    <definedName name="Shipped" localSheetId="15">[51]Summary!$D$34</definedName>
    <definedName name="Shipped" localSheetId="1">[51]Summary!$D$34</definedName>
    <definedName name="Shipped" localSheetId="2">[51]Summary!$D$34</definedName>
    <definedName name="Shipped" localSheetId="4">[51]Summary!$D$34</definedName>
    <definedName name="Shipped" localSheetId="23">[51]Summary!$D$34</definedName>
    <definedName name="Shipped" localSheetId="14">[51]Summary!$D$34</definedName>
    <definedName name="Shipped" localSheetId="9">[51]Summary!$D$34</definedName>
    <definedName name="Shipped" localSheetId="8">[51]Summary!$D$34</definedName>
    <definedName name="Shipped" localSheetId="3">[51]Summary!$D$34</definedName>
    <definedName name="Shipped" localSheetId="11">[51]Summary!$D$34</definedName>
    <definedName name="Shipped" localSheetId="6">[51]Summary!$D$34</definedName>
    <definedName name="Shipped" localSheetId="7">[51]Summary!$D$34</definedName>
    <definedName name="Shipped" localSheetId="5">[51]Summary!$D$34</definedName>
    <definedName name="Shipped" localSheetId="10">[51]Summary!$D$34</definedName>
    <definedName name="Shipped" localSheetId="13">[51]Summary!$D$34</definedName>
    <definedName name="Shipped" localSheetId="12">[51]Summary!$D$34</definedName>
    <definedName name="Shipped">#REF!</definedName>
    <definedName name="Shipping" localSheetId="22"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5"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 hidden="1">{"Total Indirect Manpower",#N/A,FALSE,"J";"Total Direct Manpower",#N/A,FALSE,"J";"Direct Structural Manpower",#N/A,FALSE,"J";"Direct Mechanical Manpower",#N/A,FALSE,"J";"Direct Piping Manpower",#N/A,FALSE,"J";"Direct Tanks Manpower",#N/A,FALSE,"J";"Direct ElecInstrSS Manpower",#N/A,FALSE,"J"}</definedName>
    <definedName name="Shipping" localSheetId="2" hidden="1">{"Total Indirect Manpower",#N/A,FALSE,"J";"Total Direct Manpower",#N/A,FALSE,"J";"Direct Structural Manpower",#N/A,FALSE,"J";"Direct Mechanical Manpower",#N/A,FALSE,"J";"Direct Piping Manpower",#N/A,FALSE,"J";"Direct Tanks Manpower",#N/A,FALSE,"J";"Direct ElecInstrSS Manpower",#N/A,FALSE,"J"}</definedName>
    <definedName name="Shipping" localSheetId="4" hidden="1">{"Total Indirect Manpower",#N/A,FALSE,"J";"Total Direct Manpower",#N/A,FALSE,"J";"Direct Structural Manpower",#N/A,FALSE,"J";"Direct Mechanical Manpower",#N/A,FALSE,"J";"Direct Piping Manpower",#N/A,FALSE,"J";"Direct Tanks Manpower",#N/A,FALSE,"J";"Direct ElecInstrSS Manpower",#N/A,FALSE,"J"}</definedName>
    <definedName name="Shipping" localSheetId="23"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4" hidden="1">{"Total Indirect Manpower",#N/A,FALSE,"J";"Total Direct Manpower",#N/A,FALSE,"J";"Direct Structural Manpower",#N/A,FALSE,"J";"Direct Mechanical Manpower",#N/A,FALSE,"J";"Direct Piping Manpower",#N/A,FALSE,"J";"Direct Tanks Manpower",#N/A,FALSE,"J";"Direct ElecInstrSS Manpower",#N/A,FALSE,"J"}</definedName>
    <definedName name="Shipping" localSheetId="9" hidden="1">{"Total Indirect Manpower",#N/A,FALSE,"J";"Total Direct Manpower",#N/A,FALSE,"J";"Direct Structural Manpower",#N/A,FALSE,"J";"Direct Mechanical Manpower",#N/A,FALSE,"J";"Direct Piping Manpower",#N/A,FALSE,"J";"Direct Tanks Manpower",#N/A,FALSE,"J";"Direct ElecInstrSS Manpower",#N/A,FALSE,"J"}</definedName>
    <definedName name="Shipping" localSheetId="8" hidden="1">{"Total Indirect Manpower",#N/A,FALSE,"J";"Total Direct Manpower",#N/A,FALSE,"J";"Direct Structural Manpower",#N/A,FALSE,"J";"Direct Mechanical Manpower",#N/A,FALSE,"J";"Direct Piping Manpower",#N/A,FALSE,"J";"Direct Tanks Manpower",#N/A,FALSE,"J";"Direct ElecInstrSS Manpower",#N/A,FALSE,"J"}</definedName>
    <definedName name="Shipping" localSheetId="3"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1" hidden="1">{"Total Indirect Manpower",#N/A,FALSE,"J";"Total Direct Manpower",#N/A,FALSE,"J";"Direct Structural Manpower",#N/A,FALSE,"J";"Direct Mechanical Manpower",#N/A,FALSE,"J";"Direct Piping Manpower",#N/A,FALSE,"J";"Direct Tanks Manpower",#N/A,FALSE,"J";"Direct ElecInstrSS Manpower",#N/A,FALSE,"J"}</definedName>
    <definedName name="Shipping" localSheetId="6" hidden="1">{"Total Indirect Manpower",#N/A,FALSE,"J";"Total Direct Manpower",#N/A,FALSE,"J";"Direct Structural Manpower",#N/A,FALSE,"J";"Direct Mechanical Manpower",#N/A,FALSE,"J";"Direct Piping Manpower",#N/A,FALSE,"J";"Direct Tanks Manpower",#N/A,FALSE,"J";"Direct ElecInstrSS Manpower",#N/A,FALSE,"J"}</definedName>
    <definedName name="Shipping" localSheetId="7" hidden="1">{"Total Indirect Manpower",#N/A,FALSE,"J";"Total Direct Manpower",#N/A,FALSE,"J";"Direct Structural Manpower",#N/A,FALSE,"J";"Direct Mechanical Manpower",#N/A,FALSE,"J";"Direct Piping Manpower",#N/A,FALSE,"J";"Direct Tanks Manpower",#N/A,FALSE,"J";"Direct ElecInstrSS Manpower",#N/A,FALSE,"J"}</definedName>
    <definedName name="Shipping" localSheetId="5"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0"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3"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2"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ppingSteelWeight">#REF!</definedName>
    <definedName name="ShippingSteelWeight10">#REF!</definedName>
    <definedName name="ShippingSteelWeight11">#REF!</definedName>
    <definedName name="ShippingSteelWeight12">#REF!</definedName>
    <definedName name="ShippingSteelWeight2">#REF!</definedName>
    <definedName name="ShippingSteelWeight3">#REF!</definedName>
    <definedName name="ShippingSteelWeight4">#REF!</definedName>
    <definedName name="ShippingSteelWeight5">#REF!</definedName>
    <definedName name="ShippingSteelWeight6">#REF!</definedName>
    <definedName name="ShippingSteelWeight7">#REF!</definedName>
    <definedName name="ShippingSteelWeight8">#REF!</definedName>
    <definedName name="ShippingSteelWeight9">#REF!</definedName>
    <definedName name="SHORT_DES.">[47]Data_analysis!$H$2:$H$1048576</definedName>
    <definedName name="Shroud" localSheetId="15">[41]Tables!$A$223:$A$228</definedName>
    <definedName name="Shroud" localSheetId="1">[41]Tables!$A$223:$A$228</definedName>
    <definedName name="Shroud" localSheetId="2">[41]Tables!$A$223:$A$228</definedName>
    <definedName name="Shroud" localSheetId="4">[41]Tables!$A$223:$A$228</definedName>
    <definedName name="Shroud" localSheetId="23">[41]Tables!$A$223:$A$228</definedName>
    <definedName name="Shroud" localSheetId="14">[41]Tables!$A$223:$A$228</definedName>
    <definedName name="Shroud" localSheetId="9">[41]Tables!$A$223:$A$228</definedName>
    <definedName name="Shroud" localSheetId="8">[41]Tables!$A$223:$A$228</definedName>
    <definedName name="Shroud" localSheetId="3">[41]Tables!$A$223:$A$228</definedName>
    <definedName name="Shroud" localSheetId="11">[41]Tables!$A$223:$A$228</definedName>
    <definedName name="Shroud" localSheetId="6">[41]Tables!$A$223:$A$228</definedName>
    <definedName name="Shroud" localSheetId="7">[41]Tables!$A$223:$A$228</definedName>
    <definedName name="Shroud" localSheetId="5">[41]Tables!$A$223:$A$228</definedName>
    <definedName name="Shroud" localSheetId="10">[41]Tables!$A$223:$A$228</definedName>
    <definedName name="Shroud" localSheetId="13">[41]Tables!$A$223:$A$228</definedName>
    <definedName name="Shroud" localSheetId="12">[41]Tables!$A$223:$A$228</definedName>
    <definedName name="Shroud">#REF!</definedName>
    <definedName name="shutt" hidden="1">#REF!</definedName>
    <definedName name="Sides">#REF!</definedName>
    <definedName name="SIEL">#REF!</definedName>
    <definedName name="SIHT">#REF!</definedName>
    <definedName name="Silencer" localSheetId="15">'[41]Noise (3)'!$G$88:$P$88</definedName>
    <definedName name="Silencer" localSheetId="1">'[41]Noise (3)'!$G$88:$P$88</definedName>
    <definedName name="Silencer" localSheetId="2">'[41]Noise (3)'!$G$88:$P$88</definedName>
    <definedName name="Silencer" localSheetId="4">'[41]Noise (3)'!$G$88:$P$88</definedName>
    <definedName name="Silencer" localSheetId="23">'[41]Noise (3)'!$G$88:$P$88</definedName>
    <definedName name="Silencer" localSheetId="14">'[41]Noise (3)'!$G$88:$P$88</definedName>
    <definedName name="Silencer" localSheetId="9">'[41]Noise (3)'!$G$88:$P$88</definedName>
    <definedName name="Silencer" localSheetId="8">'[41]Noise (3)'!$G$88:$P$88</definedName>
    <definedName name="Silencer" localSheetId="3">'[41]Noise (3)'!$G$88:$P$88</definedName>
    <definedName name="Silencer" localSheetId="11">'[41]Noise (3)'!$G$88:$P$88</definedName>
    <definedName name="Silencer" localSheetId="6">'[41]Noise (3)'!$G$88:$P$88</definedName>
    <definedName name="Silencer" localSheetId="7">'[41]Noise (3)'!$G$88:$P$88</definedName>
    <definedName name="Silencer" localSheetId="5">'[41]Noise (3)'!$G$88:$P$88</definedName>
    <definedName name="Silencer" localSheetId="10">'[41]Noise (3)'!$G$88:$P$88</definedName>
    <definedName name="Silencer" localSheetId="13">'[41]Noise (3)'!$G$88:$P$88</definedName>
    <definedName name="Silencer" localSheetId="12">'[41]Noise (3)'!$G$88:$P$88</definedName>
    <definedName name="Silencer">#REF!</definedName>
    <definedName name="SIMPLE_COST" localSheetId="15">[52]PipeSummary!$AS$7:$AT$28</definedName>
    <definedName name="SIMPLE_COST" localSheetId="1">[52]PipeSummary!$AS$7:$AT$28</definedName>
    <definedName name="SIMPLE_COST" localSheetId="2">[52]PipeSummary!$AS$7:$AT$28</definedName>
    <definedName name="SIMPLE_COST" localSheetId="4">[52]PipeSummary!$AS$7:$AT$28</definedName>
    <definedName name="SIMPLE_COST" localSheetId="23">[52]PipeSummary!$AS$7:$AT$28</definedName>
    <definedName name="SIMPLE_COST" localSheetId="14">[52]PipeSummary!$AS$7:$AT$28</definedName>
    <definedName name="SIMPLE_COST" localSheetId="9">[52]PipeSummary!$AS$7:$AT$28</definedName>
    <definedName name="SIMPLE_COST" localSheetId="8">[52]PipeSummary!$AS$7:$AT$28</definedName>
    <definedName name="SIMPLE_COST" localSheetId="3">[52]PipeSummary!$AS$7:$AT$28</definedName>
    <definedName name="SIMPLE_COST" localSheetId="11">[52]PipeSummary!$AS$7:$AT$28</definedName>
    <definedName name="SIMPLE_COST" localSheetId="6">[52]PipeSummary!$AS$7:$AT$28</definedName>
    <definedName name="SIMPLE_COST" localSheetId="7">[52]PipeSummary!$AS$7:$AT$28</definedName>
    <definedName name="SIMPLE_COST" localSheetId="5">[52]PipeSummary!$AS$7:$AT$28</definedName>
    <definedName name="SIMPLE_COST" localSheetId="10">[52]PipeSummary!$AS$7:$AT$28</definedName>
    <definedName name="SIMPLE_COST" localSheetId="13">[52]PipeSummary!$AS$7:$AT$28</definedName>
    <definedName name="SIMPLE_COST" localSheetId="12">[52]PipeSummary!$AS$7:$AT$28</definedName>
    <definedName name="SIMPLE_COST">#REF!</definedName>
    <definedName name="SINC2">#REF!</definedName>
    <definedName name="Site" localSheetId="22">'[66]Data Input'!$G$5</definedName>
    <definedName name="Site">'[67]Data Input'!$G$5</definedName>
    <definedName name="SITE_EXPENSE" localSheetId="16">#REF!</definedName>
    <definedName name="SITE_EXPENSE" localSheetId="17">#REF!</definedName>
    <definedName name="SITE_EXPENSE">#REF!</definedName>
    <definedName name="Site_Svcs">#REF!</definedName>
    <definedName name="SIWT">#REF!</definedName>
    <definedName name="sixteenths">#REF!</definedName>
    <definedName name="SIZE">#REF!</definedName>
    <definedName name="SKI" hidden="1">#REF!</definedName>
    <definedName name="SL">#REF!</definedName>
    <definedName name="SL_bypass">#REF!</definedName>
    <definedName name="SL_caldera">#REF!</definedName>
    <definedName name="SL_CRD">#REF!</definedName>
    <definedName name="SL_CRS">#REF!</definedName>
    <definedName name="SL_CS">#REF!</definedName>
    <definedName name="SL_DD">#REF!</definedName>
    <definedName name="SL_turbina">#REF!</definedName>
    <definedName name="SLF">#REF!</definedName>
    <definedName name="Slot">#REF!</definedName>
    <definedName name="soc3p">#REF!</definedName>
    <definedName name="SOL">#REF!</definedName>
    <definedName name="solver_cvg" hidden="1">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hidden="1">#REF!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sơn" hidden="1">#REF!</definedName>
    <definedName name="SONIA" localSheetId="15" hidden="1">[12]Spread!#REF!</definedName>
    <definedName name="SONIA" localSheetId="1" hidden="1">[12]Spread!#REF!</definedName>
    <definedName name="SONIA" localSheetId="2" hidden="1">[12]Spread!#REF!</definedName>
    <definedName name="SONIA" localSheetId="4" hidden="1">[12]Spread!#REF!</definedName>
    <definedName name="SONIA" localSheetId="23" hidden="1">[12]Spread!#REF!</definedName>
    <definedName name="SONIA" localSheetId="14" hidden="1">[12]Spread!#REF!</definedName>
    <definedName name="SONIA" localSheetId="9" hidden="1">[12]Spread!#REF!</definedName>
    <definedName name="SONIA" localSheetId="8" hidden="1">[12]Spread!#REF!</definedName>
    <definedName name="SONIA" localSheetId="3" hidden="1">[12]Spread!#REF!</definedName>
    <definedName name="SONIA" localSheetId="11" hidden="1">[12]Spread!#REF!</definedName>
    <definedName name="SONIA" localSheetId="6" hidden="1">[12]Spread!#REF!</definedName>
    <definedName name="SONIA" localSheetId="7" hidden="1">[12]Spread!#REF!</definedName>
    <definedName name="SONIA" localSheetId="5" hidden="1">[12]Spread!#REF!</definedName>
    <definedName name="SONIA" localSheetId="10" hidden="1">[12]Spread!#REF!</definedName>
    <definedName name="SONIA" localSheetId="13" hidden="1">[12]Spread!#REF!</definedName>
    <definedName name="SONIA" localSheetId="12" hidden="1">[12]Spread!#REF!</definedName>
    <definedName name="SONIA" hidden="1">#REF!</definedName>
    <definedName name="SONIK">[86]손익현황!$A$5:$AG$91</definedName>
    <definedName name="SORT" hidden="1">#REF!</definedName>
    <definedName name="Sosanh2" localSheetId="22" hidden="1">{"'Sheet1'!$L$16"}</definedName>
    <definedName name="Sosanh2" localSheetId="15" hidden="1">{"'Sheet1'!$L$16"}</definedName>
    <definedName name="Sosanh2" localSheetId="1" hidden="1">{"'Sheet1'!$L$16"}</definedName>
    <definedName name="Sosanh2" localSheetId="2" hidden="1">{"'Sheet1'!$L$16"}</definedName>
    <definedName name="Sosanh2" localSheetId="16" hidden="1">{"'Sheet1'!$L$16"}</definedName>
    <definedName name="Sosanh2" localSheetId="4" hidden="1">{"'Sheet1'!$L$16"}</definedName>
    <definedName name="Sosanh2" localSheetId="23" hidden="1">{"'Sheet1'!$L$16"}</definedName>
    <definedName name="Sosanh2" localSheetId="14" hidden="1">{"'Sheet1'!$L$16"}</definedName>
    <definedName name="Sosanh2" localSheetId="9" hidden="1">{"'Sheet1'!$L$16"}</definedName>
    <definedName name="Sosanh2" localSheetId="8" hidden="1">{"'Sheet1'!$L$16"}</definedName>
    <definedName name="Sosanh2" localSheetId="3" hidden="1">{"'Sheet1'!$L$16"}</definedName>
    <definedName name="Sosanh2" localSheetId="11" hidden="1">{"'Sheet1'!$L$16"}</definedName>
    <definedName name="Sosanh2" localSheetId="6" hidden="1">{"'Sheet1'!$L$16"}</definedName>
    <definedName name="Sosanh2" localSheetId="7" hidden="1">{"'Sheet1'!$L$16"}</definedName>
    <definedName name="Sosanh2" localSheetId="5" hidden="1">{"'Sheet1'!$L$16"}</definedName>
    <definedName name="Sosanh2" localSheetId="17" hidden="1">{"'Sheet1'!$L$16"}</definedName>
    <definedName name="Sosanh2" localSheetId="10" hidden="1">{"'Sheet1'!$L$16"}</definedName>
    <definedName name="Sosanh2" localSheetId="13" hidden="1">{"'Sheet1'!$L$16"}</definedName>
    <definedName name="Sosanh2" localSheetId="12" hidden="1">{"'Sheet1'!$L$16"}</definedName>
    <definedName name="Sosanh2" hidden="1">{"'Sheet1'!$L$16"}</definedName>
    <definedName name="SP" localSheetId="22" hidden="1">{"'장비'!$A$3:$M$12"}</definedName>
    <definedName name="SP" hidden="1">{"'장비'!$A$3:$M$12"}</definedName>
    <definedName name="Space_Splitters" localSheetId="15">'[41]Noise (3)'!$C$44</definedName>
    <definedName name="Space_Splitters" localSheetId="1">'[41]Noise (3)'!$C$44</definedName>
    <definedName name="Space_Splitters" localSheetId="2">'[41]Noise (3)'!$C$44</definedName>
    <definedName name="Space_Splitters" localSheetId="4">'[41]Noise (3)'!$C$44</definedName>
    <definedName name="Space_Splitters" localSheetId="23">'[41]Noise (3)'!$C$44</definedName>
    <definedName name="Space_Splitters" localSheetId="14">'[41]Noise (3)'!$C$44</definedName>
    <definedName name="Space_Splitters" localSheetId="9">'[41]Noise (3)'!$C$44</definedName>
    <definedName name="Space_Splitters" localSheetId="8">'[41]Noise (3)'!$C$44</definedName>
    <definedName name="Space_Splitters" localSheetId="3">'[41]Noise (3)'!$C$44</definedName>
    <definedName name="Space_Splitters" localSheetId="11">'[41]Noise (3)'!$C$44</definedName>
    <definedName name="Space_Splitters" localSheetId="6">'[41]Noise (3)'!$C$44</definedName>
    <definedName name="Space_Splitters" localSheetId="7">'[41]Noise (3)'!$C$44</definedName>
    <definedName name="Space_Splitters" localSheetId="5">'[41]Noise (3)'!$C$44</definedName>
    <definedName name="Space_Splitters" localSheetId="10">'[41]Noise (3)'!$C$44</definedName>
    <definedName name="Space_Splitters" localSheetId="13">'[41]Noise (3)'!$C$44</definedName>
    <definedName name="Space_Splitters" localSheetId="12">'[41]Noise (3)'!$C$44</definedName>
    <definedName name="Space_Splitters">#REF!</definedName>
    <definedName name="SPACER" localSheetId="22" hidden="1">{"'장비'!$A$3:$M$12"}</definedName>
    <definedName name="SPACER" hidden="1">{"'장비'!$A$3:$M$12"}</definedName>
    <definedName name="SPAN" localSheetId="15">[52]PipeSummary!$AI$35:$BA$36</definedName>
    <definedName name="SPAN" localSheetId="1">[52]PipeSummary!$AI$35:$BA$36</definedName>
    <definedName name="SPAN" localSheetId="2">[52]PipeSummary!$AI$35:$BA$36</definedName>
    <definedName name="SPAN" localSheetId="4">[52]PipeSummary!$AI$35:$BA$36</definedName>
    <definedName name="SPAN" localSheetId="23">[52]PipeSummary!$AI$35:$BA$36</definedName>
    <definedName name="SPAN" localSheetId="14">[52]PipeSummary!$AI$35:$BA$36</definedName>
    <definedName name="SPAN" localSheetId="9">[52]PipeSummary!$AI$35:$BA$36</definedName>
    <definedName name="SPAN" localSheetId="8">[52]PipeSummary!$AI$35:$BA$36</definedName>
    <definedName name="SPAN" localSheetId="3">[52]PipeSummary!$AI$35:$BA$36</definedName>
    <definedName name="SPAN" localSheetId="11">[52]PipeSummary!$AI$35:$BA$36</definedName>
    <definedName name="SPAN" localSheetId="6">[52]PipeSummary!$AI$35:$BA$36</definedName>
    <definedName name="SPAN" localSheetId="7">[52]PipeSummary!$AI$35:$BA$36</definedName>
    <definedName name="SPAN" localSheetId="5">[52]PipeSummary!$AI$35:$BA$36</definedName>
    <definedName name="SPAN" localSheetId="10">[52]PipeSummary!$AI$35:$BA$36</definedName>
    <definedName name="SPAN" localSheetId="13">[52]PipeSummary!$AI$35:$BA$36</definedName>
    <definedName name="SPAN" localSheetId="12">[52]PipeSummary!$AI$35:$BA$36</definedName>
    <definedName name="SPAN">#REF!</definedName>
    <definedName name="Spannung">#REF!</definedName>
    <definedName name="SPEC">#REF!</definedName>
    <definedName name="SPEC2">#REF!</definedName>
    <definedName name="SpecialPrice" localSheetId="16">#REF!</definedName>
    <definedName name="SpecialPrice" localSheetId="17">#REF!</definedName>
    <definedName name="SpecialPrice">#REF!</definedName>
    <definedName name="SpecNo" localSheetId="22">'[66]Data Input'!$D$9</definedName>
    <definedName name="SpecNo">'[67]Data Input'!$D$9</definedName>
    <definedName name="SPECSUMMARY">#REF!</definedName>
    <definedName name="SPL_Reqd" localSheetId="15">'[41]Noise (3)'!$E$57</definedName>
    <definedName name="SPL_Reqd" localSheetId="1">'[41]Noise (3)'!$E$57</definedName>
    <definedName name="SPL_Reqd" localSheetId="2">'[41]Noise (3)'!$E$57</definedName>
    <definedName name="SPL_Reqd" localSheetId="4">'[41]Noise (3)'!$E$57</definedName>
    <definedName name="SPL_Reqd" localSheetId="23">'[41]Noise (3)'!$E$57</definedName>
    <definedName name="SPL_Reqd" localSheetId="14">'[41]Noise (3)'!$E$57</definedName>
    <definedName name="SPL_Reqd" localSheetId="9">'[41]Noise (3)'!$E$57</definedName>
    <definedName name="SPL_Reqd" localSheetId="8">'[41]Noise (3)'!$E$57</definedName>
    <definedName name="SPL_Reqd" localSheetId="3">'[41]Noise (3)'!$E$57</definedName>
    <definedName name="SPL_Reqd" localSheetId="11">'[41]Noise (3)'!$E$57</definedName>
    <definedName name="SPL_Reqd" localSheetId="6">'[41]Noise (3)'!$E$57</definedName>
    <definedName name="SPL_Reqd" localSheetId="7">'[41]Noise (3)'!$E$57</definedName>
    <definedName name="SPL_Reqd" localSheetId="5">'[41]Noise (3)'!$E$57</definedName>
    <definedName name="SPL_Reqd" localSheetId="10">'[41]Noise (3)'!$E$57</definedName>
    <definedName name="SPL_Reqd" localSheetId="13">'[41]Noise (3)'!$E$57</definedName>
    <definedName name="SPL_Reqd" localSheetId="12">'[41]Noise (3)'!$E$57</definedName>
    <definedName name="SPL_Reqd">#REF!</definedName>
    <definedName name="SPrice" localSheetId="15">'[51]Labor Sum'!$C$35</definedName>
    <definedName name="SPrice" localSheetId="1">'[51]Labor Sum'!$C$35</definedName>
    <definedName name="SPrice" localSheetId="2">'[51]Labor Sum'!$C$35</definedName>
    <definedName name="SPrice" localSheetId="4">'[51]Labor Sum'!$C$35</definedName>
    <definedName name="SPrice" localSheetId="23">'[51]Labor Sum'!$C$35</definedName>
    <definedName name="SPrice" localSheetId="14">'[51]Labor Sum'!$C$35</definedName>
    <definedName name="SPrice" localSheetId="9">'[51]Labor Sum'!$C$35</definedName>
    <definedName name="SPrice" localSheetId="8">'[51]Labor Sum'!$C$35</definedName>
    <definedName name="SPrice" localSheetId="3">'[51]Labor Sum'!$C$35</definedName>
    <definedName name="SPrice" localSheetId="11">'[51]Labor Sum'!$C$35</definedName>
    <definedName name="SPrice" localSheetId="6">'[51]Labor Sum'!$C$35</definedName>
    <definedName name="SPrice" localSheetId="7">'[51]Labor Sum'!$C$35</definedName>
    <definedName name="SPrice" localSheetId="5">'[51]Labor Sum'!$C$35</definedName>
    <definedName name="SPrice" localSheetId="10">'[51]Labor Sum'!$C$35</definedName>
    <definedName name="SPrice" localSheetId="13">'[51]Labor Sum'!$C$35</definedName>
    <definedName name="SPrice" localSheetId="12">'[51]Labor Sum'!$C$35</definedName>
    <definedName name="SPrice">#REF!</definedName>
    <definedName name="SR" hidden="1">#REF!</definedName>
    <definedName name="SS" localSheetId="15" hidden="1">#N/A</definedName>
    <definedName name="SS" localSheetId="1" hidden="1">#N/A</definedName>
    <definedName name="SS" localSheetId="2" hidden="1">#N/A</definedName>
    <definedName name="SS" localSheetId="4" hidden="1">#N/A</definedName>
    <definedName name="SS" localSheetId="23" hidden="1">#N/A</definedName>
    <definedName name="SS" localSheetId="14" hidden="1">#N/A</definedName>
    <definedName name="SS" localSheetId="9" hidden="1">#N/A</definedName>
    <definedName name="SS" localSheetId="8" hidden="1">#N/A</definedName>
    <definedName name="SS" localSheetId="3" hidden="1">#N/A</definedName>
    <definedName name="SS" localSheetId="11" hidden="1">#N/A</definedName>
    <definedName name="SS" localSheetId="6" hidden="1">#N/A</definedName>
    <definedName name="SS" localSheetId="7" hidden="1">#N/A</definedName>
    <definedName name="SS" localSheetId="5" hidden="1">#N/A</definedName>
    <definedName name="SS" localSheetId="10" hidden="1">#N/A</definedName>
    <definedName name="SS" localSheetId="13" hidden="1">#N/A</definedName>
    <definedName name="SS" localSheetId="12" hidden="1">#N/A</definedName>
    <definedName name="SS" hidden="1">#REF!</definedName>
    <definedName name="ssa">#N/A</definedName>
    <definedName name="SSASAS" localSheetId="22" hidden="1">{#N/A,#N/A,FALSE,"Project Cost Summary";#N/A,#N/A,FALSE,"Man Hour Summary"}</definedName>
    <definedName name="SSASAS" localSheetId="1" hidden="1">{#N/A,#N/A,FALSE,"Project Cost Summary";#N/A,#N/A,FALSE,"Man Hour Summary"}</definedName>
    <definedName name="SSASAS" localSheetId="2" hidden="1">{#N/A,#N/A,FALSE,"Project Cost Summary";#N/A,#N/A,FALSE,"Man Hour Summary"}</definedName>
    <definedName name="SSASAS" localSheetId="4" hidden="1">{#N/A,#N/A,FALSE,"Project Cost Summary";#N/A,#N/A,FALSE,"Man Hour Summary"}</definedName>
    <definedName name="SSASAS" localSheetId="23" hidden="1">{#N/A,#N/A,FALSE,"Project Cost Summary";#N/A,#N/A,FALSE,"Man Hour Summary"}</definedName>
    <definedName name="SSASAS" localSheetId="14" hidden="1">{#N/A,#N/A,FALSE,"Project Cost Summary";#N/A,#N/A,FALSE,"Man Hour Summary"}</definedName>
    <definedName name="SSASAS" localSheetId="9" hidden="1">{#N/A,#N/A,FALSE,"Project Cost Summary";#N/A,#N/A,FALSE,"Man Hour Summary"}</definedName>
    <definedName name="SSASAS" localSheetId="8" hidden="1">{#N/A,#N/A,FALSE,"Project Cost Summary";#N/A,#N/A,FALSE,"Man Hour Summary"}</definedName>
    <definedName name="SSASAS" localSheetId="3" hidden="1">{#N/A,#N/A,FALSE,"Project Cost Summary";#N/A,#N/A,FALSE,"Man Hour Summary"}</definedName>
    <definedName name="SSASAS" localSheetId="11" hidden="1">{#N/A,#N/A,FALSE,"Project Cost Summary";#N/A,#N/A,FALSE,"Man Hour Summary"}</definedName>
    <definedName name="SSASAS" localSheetId="6" hidden="1">{#N/A,#N/A,FALSE,"Project Cost Summary";#N/A,#N/A,FALSE,"Man Hour Summary"}</definedName>
    <definedName name="SSASAS" localSheetId="7" hidden="1">{#N/A,#N/A,FALSE,"Project Cost Summary";#N/A,#N/A,FALSE,"Man Hour Summary"}</definedName>
    <definedName name="SSASAS" localSheetId="5" hidden="1">{#N/A,#N/A,FALSE,"Project Cost Summary";#N/A,#N/A,FALSE,"Man Hour Summary"}</definedName>
    <definedName name="SSASAS" localSheetId="10" hidden="1">{#N/A,#N/A,FALSE,"Project Cost Summary";#N/A,#N/A,FALSE,"Man Hour Summary"}</definedName>
    <definedName name="SSASAS" localSheetId="13" hidden="1">{#N/A,#N/A,FALSE,"Project Cost Summary";#N/A,#N/A,FALSE,"Man Hour Summary"}</definedName>
    <definedName name="SSASAS" localSheetId="12" hidden="1">{#N/A,#N/A,FALSE,"Project Cost Summary";#N/A,#N/A,FALSE,"Man Hour Summary"}</definedName>
    <definedName name="SSASAS" hidden="1">{#N/A,#N/A,FALSE,"Project Cost Summary";#N/A,#N/A,FALSE,"Man Hour Summary"}</definedName>
    <definedName name="sss" localSheetId="20" hidden="1">{"'Sheet1'!$L$16"}</definedName>
    <definedName name="sss" localSheetId="21" hidden="1">{"'Sheet1'!$L$16"}</definedName>
    <definedName name="sss" hidden="1">255</definedName>
    <definedName name="sss_1" localSheetId="22" hidden="1">{#N/A,#N/A,TRUE,"Basic";#N/A,#N/A,TRUE,"EXT-TABLE";#N/A,#N/A,TRUE,"STEEL";#N/A,#N/A,TRUE,"INT-Table";#N/A,#N/A,TRUE,"STEEL";#N/A,#N/A,TRUE,"Door"}</definedName>
    <definedName name="sss_1" hidden="1">{#N/A,#N/A,TRUE,"Basic";#N/A,#N/A,TRUE,"EXT-TABLE";#N/A,#N/A,TRUE,"STEEL";#N/A,#N/A,TRUE,"INT-Table";#N/A,#N/A,TRUE,"STEEL";#N/A,#N/A,TRUE,"Door"}</definedName>
    <definedName name="sss_1_1" localSheetId="22" hidden="1">{#N/A,#N/A,TRUE,"Basic";#N/A,#N/A,TRUE,"EXT-TABLE";#N/A,#N/A,TRUE,"STEEL";#N/A,#N/A,TRUE,"INT-Table";#N/A,#N/A,TRUE,"STEEL";#N/A,#N/A,TRUE,"Door"}</definedName>
    <definedName name="sss_1_1" hidden="1">{#N/A,#N/A,TRUE,"Basic";#N/A,#N/A,TRUE,"EXT-TABLE";#N/A,#N/A,TRUE,"STEEL";#N/A,#N/A,TRUE,"INT-Table";#N/A,#N/A,TRUE,"STEEL";#N/A,#N/A,TRUE,"Door"}</definedName>
    <definedName name="sss_1_2" localSheetId="22" hidden="1">{#N/A,#N/A,TRUE,"Basic";#N/A,#N/A,TRUE,"EXT-TABLE";#N/A,#N/A,TRUE,"STEEL";#N/A,#N/A,TRUE,"INT-Table";#N/A,#N/A,TRUE,"STEEL";#N/A,#N/A,TRUE,"Door"}</definedName>
    <definedName name="sss_1_2" hidden="1">{#N/A,#N/A,TRUE,"Basic";#N/A,#N/A,TRUE,"EXT-TABLE";#N/A,#N/A,TRUE,"STEEL";#N/A,#N/A,TRUE,"INT-Table";#N/A,#N/A,TRUE,"STEEL";#N/A,#N/A,TRUE,"Door"}</definedName>
    <definedName name="sss_2" localSheetId="22" hidden="1">{#N/A,#N/A,TRUE,"Basic";#N/A,#N/A,TRUE,"EXT-TABLE";#N/A,#N/A,TRUE,"STEEL";#N/A,#N/A,TRUE,"INT-Table";#N/A,#N/A,TRUE,"STEEL";#N/A,#N/A,TRUE,"Door"}</definedName>
    <definedName name="sss_2" hidden="1">{#N/A,#N/A,TRUE,"Basic";#N/A,#N/A,TRUE,"EXT-TABLE";#N/A,#N/A,TRUE,"STEEL";#N/A,#N/A,TRUE,"INT-Table";#N/A,#N/A,TRUE,"STEEL";#N/A,#N/A,TRUE,"Door"}</definedName>
    <definedName name="sss_2_1" localSheetId="22" hidden="1">{#N/A,#N/A,TRUE,"Basic";#N/A,#N/A,TRUE,"EXT-TABLE";#N/A,#N/A,TRUE,"STEEL";#N/A,#N/A,TRUE,"INT-Table";#N/A,#N/A,TRUE,"STEEL";#N/A,#N/A,TRUE,"Door"}</definedName>
    <definedName name="sss_2_1" hidden="1">{#N/A,#N/A,TRUE,"Basic";#N/A,#N/A,TRUE,"EXT-TABLE";#N/A,#N/A,TRUE,"STEEL";#N/A,#N/A,TRUE,"INT-Table";#N/A,#N/A,TRUE,"STEEL";#N/A,#N/A,TRUE,"Door"}</definedName>
    <definedName name="sss_2_2" localSheetId="22" hidden="1">{#N/A,#N/A,TRUE,"Basic";#N/A,#N/A,TRUE,"EXT-TABLE";#N/A,#N/A,TRUE,"STEEL";#N/A,#N/A,TRUE,"INT-Table";#N/A,#N/A,TRUE,"STEEL";#N/A,#N/A,TRUE,"Door"}</definedName>
    <definedName name="sss_2_2" hidden="1">{#N/A,#N/A,TRUE,"Basic";#N/A,#N/A,TRUE,"EXT-TABLE";#N/A,#N/A,TRUE,"STEEL";#N/A,#N/A,TRUE,"INT-Table";#N/A,#N/A,TRUE,"STEEL";#N/A,#N/A,TRUE,"Door"}</definedName>
    <definedName name="sss_3" localSheetId="22" hidden="1">{#N/A,#N/A,TRUE,"Basic";#N/A,#N/A,TRUE,"EXT-TABLE";#N/A,#N/A,TRUE,"STEEL";#N/A,#N/A,TRUE,"INT-Table";#N/A,#N/A,TRUE,"STEEL";#N/A,#N/A,TRUE,"Door"}</definedName>
    <definedName name="sss_3" hidden="1">{#N/A,#N/A,TRUE,"Basic";#N/A,#N/A,TRUE,"EXT-TABLE";#N/A,#N/A,TRUE,"STEEL";#N/A,#N/A,TRUE,"INT-Table";#N/A,#N/A,TRUE,"STEEL";#N/A,#N/A,TRUE,"Door"}</definedName>
    <definedName name="sss_3_1" localSheetId="22" hidden="1">{#N/A,#N/A,TRUE,"Basic";#N/A,#N/A,TRUE,"EXT-TABLE";#N/A,#N/A,TRUE,"STEEL";#N/A,#N/A,TRUE,"INT-Table";#N/A,#N/A,TRUE,"STEEL";#N/A,#N/A,TRUE,"Door"}</definedName>
    <definedName name="sss_3_1" hidden="1">{#N/A,#N/A,TRUE,"Basic";#N/A,#N/A,TRUE,"EXT-TABLE";#N/A,#N/A,TRUE,"STEEL";#N/A,#N/A,TRUE,"INT-Table";#N/A,#N/A,TRUE,"STEEL";#N/A,#N/A,TRUE,"Door"}</definedName>
    <definedName name="sss_3_2" localSheetId="22" hidden="1">{#N/A,#N/A,TRUE,"Basic";#N/A,#N/A,TRUE,"EXT-TABLE";#N/A,#N/A,TRUE,"STEEL";#N/A,#N/A,TRUE,"INT-Table";#N/A,#N/A,TRUE,"STEEL";#N/A,#N/A,TRUE,"Door"}</definedName>
    <definedName name="sss_3_2" hidden="1">{#N/A,#N/A,TRUE,"Basic";#N/A,#N/A,TRUE,"EXT-TABLE";#N/A,#N/A,TRUE,"STEEL";#N/A,#N/A,TRUE,"INT-Table";#N/A,#N/A,TRUE,"STEEL";#N/A,#N/A,TRUE,"Door"}</definedName>
    <definedName name="sss_4" localSheetId="22" hidden="1">{#N/A,#N/A,TRUE,"Basic";#N/A,#N/A,TRUE,"EXT-TABLE";#N/A,#N/A,TRUE,"STEEL";#N/A,#N/A,TRUE,"INT-Table";#N/A,#N/A,TRUE,"STEEL";#N/A,#N/A,TRUE,"Door"}</definedName>
    <definedName name="sss_4" hidden="1">{#N/A,#N/A,TRUE,"Basic";#N/A,#N/A,TRUE,"EXT-TABLE";#N/A,#N/A,TRUE,"STEEL";#N/A,#N/A,TRUE,"INT-Table";#N/A,#N/A,TRUE,"STEEL";#N/A,#N/A,TRUE,"Door"}</definedName>
    <definedName name="sss_4_1" localSheetId="22" hidden="1">{#N/A,#N/A,TRUE,"Basic";#N/A,#N/A,TRUE,"EXT-TABLE";#N/A,#N/A,TRUE,"STEEL";#N/A,#N/A,TRUE,"INT-Table";#N/A,#N/A,TRUE,"STEEL";#N/A,#N/A,TRUE,"Door"}</definedName>
    <definedName name="sss_4_1" hidden="1">{#N/A,#N/A,TRUE,"Basic";#N/A,#N/A,TRUE,"EXT-TABLE";#N/A,#N/A,TRUE,"STEEL";#N/A,#N/A,TRUE,"INT-Table";#N/A,#N/A,TRUE,"STEEL";#N/A,#N/A,TRUE,"Door"}</definedName>
    <definedName name="sss_4_2" localSheetId="22" hidden="1">{#N/A,#N/A,TRUE,"Basic";#N/A,#N/A,TRUE,"EXT-TABLE";#N/A,#N/A,TRUE,"STEEL";#N/A,#N/A,TRUE,"INT-Table";#N/A,#N/A,TRUE,"STEEL";#N/A,#N/A,TRUE,"Door"}</definedName>
    <definedName name="sss_4_2" hidden="1">{#N/A,#N/A,TRUE,"Basic";#N/A,#N/A,TRUE,"EXT-TABLE";#N/A,#N/A,TRUE,"STEEL";#N/A,#N/A,TRUE,"INT-Table";#N/A,#N/A,TRUE,"STEEL";#N/A,#N/A,TRUE,"Door"}</definedName>
    <definedName name="sss_5" localSheetId="22" hidden="1">{#N/A,#N/A,TRUE,"Basic";#N/A,#N/A,TRUE,"EXT-TABLE";#N/A,#N/A,TRUE,"STEEL";#N/A,#N/A,TRUE,"INT-Table";#N/A,#N/A,TRUE,"STEEL";#N/A,#N/A,TRUE,"Door"}</definedName>
    <definedName name="sss_5" hidden="1">{#N/A,#N/A,TRUE,"Basic";#N/A,#N/A,TRUE,"EXT-TABLE";#N/A,#N/A,TRUE,"STEEL";#N/A,#N/A,TRUE,"INT-Table";#N/A,#N/A,TRUE,"STEEL";#N/A,#N/A,TRUE,"Door"}</definedName>
    <definedName name="sss_5_1" localSheetId="22" hidden="1">{#N/A,#N/A,TRUE,"Basic";#N/A,#N/A,TRUE,"EXT-TABLE";#N/A,#N/A,TRUE,"STEEL";#N/A,#N/A,TRUE,"INT-Table";#N/A,#N/A,TRUE,"STEEL";#N/A,#N/A,TRUE,"Door"}</definedName>
    <definedName name="sss_5_1" hidden="1">{#N/A,#N/A,TRUE,"Basic";#N/A,#N/A,TRUE,"EXT-TABLE";#N/A,#N/A,TRUE,"STEEL";#N/A,#N/A,TRUE,"INT-Table";#N/A,#N/A,TRUE,"STEEL";#N/A,#N/A,TRUE,"Door"}</definedName>
    <definedName name="sss_5_2" localSheetId="22" hidden="1">{#N/A,#N/A,TRUE,"Basic";#N/A,#N/A,TRUE,"EXT-TABLE";#N/A,#N/A,TRUE,"STEEL";#N/A,#N/A,TRUE,"INT-Table";#N/A,#N/A,TRUE,"STEEL";#N/A,#N/A,TRUE,"Door"}</definedName>
    <definedName name="sss_5_2" hidden="1">{#N/A,#N/A,TRUE,"Basic";#N/A,#N/A,TRUE,"EXT-TABLE";#N/A,#N/A,TRUE,"STEEL";#N/A,#N/A,TRUE,"INT-Table";#N/A,#N/A,TRUE,"STEEL";#N/A,#N/A,TRUE,"Door"}</definedName>
    <definedName name="ssss" localSheetId="22" hidden="1">{#N/A,#N/A,TRUE,"Basic";#N/A,#N/A,TRUE,"EXT-TABLE";#N/A,#N/A,TRUE,"STEEL";#N/A,#N/A,TRUE,"INT-Table";#N/A,#N/A,TRUE,"STEEL";#N/A,#N/A,TRUE,"Door"}</definedName>
    <definedName name="ssss" hidden="1">{#N/A,#N/A,TRUE,"Basic";#N/A,#N/A,TRUE,"EXT-TABLE";#N/A,#N/A,TRUE,"STEEL";#N/A,#N/A,TRUE,"INT-Table";#N/A,#N/A,TRUE,"STEEL";#N/A,#N/A,TRUE,"Door"}</definedName>
    <definedName name="ssss_1" localSheetId="22" hidden="1">{#N/A,#N/A,TRUE,"Basic";#N/A,#N/A,TRUE,"EXT-TABLE";#N/A,#N/A,TRUE,"STEEL";#N/A,#N/A,TRUE,"INT-Table";#N/A,#N/A,TRUE,"STEEL";#N/A,#N/A,TRUE,"Door"}</definedName>
    <definedName name="ssss_1" hidden="1">{#N/A,#N/A,TRUE,"Basic";#N/A,#N/A,TRUE,"EXT-TABLE";#N/A,#N/A,TRUE,"STEEL";#N/A,#N/A,TRUE,"INT-Table";#N/A,#N/A,TRUE,"STEEL";#N/A,#N/A,TRUE,"Door"}</definedName>
    <definedName name="ssss_1_1" localSheetId="22" hidden="1">{#N/A,#N/A,TRUE,"Basic";#N/A,#N/A,TRUE,"EXT-TABLE";#N/A,#N/A,TRUE,"STEEL";#N/A,#N/A,TRUE,"INT-Table";#N/A,#N/A,TRUE,"STEEL";#N/A,#N/A,TRUE,"Door"}</definedName>
    <definedName name="ssss_1_1" hidden="1">{#N/A,#N/A,TRUE,"Basic";#N/A,#N/A,TRUE,"EXT-TABLE";#N/A,#N/A,TRUE,"STEEL";#N/A,#N/A,TRUE,"INT-Table";#N/A,#N/A,TRUE,"STEEL";#N/A,#N/A,TRUE,"Door"}</definedName>
    <definedName name="ssss_1_2" localSheetId="22" hidden="1">{#N/A,#N/A,TRUE,"Basic";#N/A,#N/A,TRUE,"EXT-TABLE";#N/A,#N/A,TRUE,"STEEL";#N/A,#N/A,TRUE,"INT-Table";#N/A,#N/A,TRUE,"STEEL";#N/A,#N/A,TRUE,"Door"}</definedName>
    <definedName name="ssss_1_2" hidden="1">{#N/A,#N/A,TRUE,"Basic";#N/A,#N/A,TRUE,"EXT-TABLE";#N/A,#N/A,TRUE,"STEEL";#N/A,#N/A,TRUE,"INT-Table";#N/A,#N/A,TRUE,"STEEL";#N/A,#N/A,TRUE,"Door"}</definedName>
    <definedName name="ssss_2" localSheetId="22" hidden="1">{#N/A,#N/A,TRUE,"Basic";#N/A,#N/A,TRUE,"EXT-TABLE";#N/A,#N/A,TRUE,"STEEL";#N/A,#N/A,TRUE,"INT-Table";#N/A,#N/A,TRUE,"STEEL";#N/A,#N/A,TRUE,"Door"}</definedName>
    <definedName name="ssss_2" hidden="1">{#N/A,#N/A,TRUE,"Basic";#N/A,#N/A,TRUE,"EXT-TABLE";#N/A,#N/A,TRUE,"STEEL";#N/A,#N/A,TRUE,"INT-Table";#N/A,#N/A,TRUE,"STEEL";#N/A,#N/A,TRUE,"Door"}</definedName>
    <definedName name="ssss_2_1" localSheetId="22" hidden="1">{#N/A,#N/A,TRUE,"Basic";#N/A,#N/A,TRUE,"EXT-TABLE";#N/A,#N/A,TRUE,"STEEL";#N/A,#N/A,TRUE,"INT-Table";#N/A,#N/A,TRUE,"STEEL";#N/A,#N/A,TRUE,"Door"}</definedName>
    <definedName name="ssss_2_1" hidden="1">{#N/A,#N/A,TRUE,"Basic";#N/A,#N/A,TRUE,"EXT-TABLE";#N/A,#N/A,TRUE,"STEEL";#N/A,#N/A,TRUE,"INT-Table";#N/A,#N/A,TRUE,"STEEL";#N/A,#N/A,TRUE,"Door"}</definedName>
    <definedName name="ssss_2_2" localSheetId="22" hidden="1">{#N/A,#N/A,TRUE,"Basic";#N/A,#N/A,TRUE,"EXT-TABLE";#N/A,#N/A,TRUE,"STEEL";#N/A,#N/A,TRUE,"INT-Table";#N/A,#N/A,TRUE,"STEEL";#N/A,#N/A,TRUE,"Door"}</definedName>
    <definedName name="ssss_2_2" hidden="1">{#N/A,#N/A,TRUE,"Basic";#N/A,#N/A,TRUE,"EXT-TABLE";#N/A,#N/A,TRUE,"STEEL";#N/A,#N/A,TRUE,"INT-Table";#N/A,#N/A,TRUE,"STEEL";#N/A,#N/A,TRUE,"Door"}</definedName>
    <definedName name="ssss_3" localSheetId="22" hidden="1">{#N/A,#N/A,TRUE,"Basic";#N/A,#N/A,TRUE,"EXT-TABLE";#N/A,#N/A,TRUE,"STEEL";#N/A,#N/A,TRUE,"INT-Table";#N/A,#N/A,TRUE,"STEEL";#N/A,#N/A,TRUE,"Door"}</definedName>
    <definedName name="ssss_3" hidden="1">{#N/A,#N/A,TRUE,"Basic";#N/A,#N/A,TRUE,"EXT-TABLE";#N/A,#N/A,TRUE,"STEEL";#N/A,#N/A,TRUE,"INT-Table";#N/A,#N/A,TRUE,"STEEL";#N/A,#N/A,TRUE,"Door"}</definedName>
    <definedName name="ssss_3_1" localSheetId="22" hidden="1">{#N/A,#N/A,TRUE,"Basic";#N/A,#N/A,TRUE,"EXT-TABLE";#N/A,#N/A,TRUE,"STEEL";#N/A,#N/A,TRUE,"INT-Table";#N/A,#N/A,TRUE,"STEEL";#N/A,#N/A,TRUE,"Door"}</definedName>
    <definedName name="ssss_3_1" hidden="1">{#N/A,#N/A,TRUE,"Basic";#N/A,#N/A,TRUE,"EXT-TABLE";#N/A,#N/A,TRUE,"STEEL";#N/A,#N/A,TRUE,"INT-Table";#N/A,#N/A,TRUE,"STEEL";#N/A,#N/A,TRUE,"Door"}</definedName>
    <definedName name="ssss_3_2" localSheetId="22" hidden="1">{#N/A,#N/A,TRUE,"Basic";#N/A,#N/A,TRUE,"EXT-TABLE";#N/A,#N/A,TRUE,"STEEL";#N/A,#N/A,TRUE,"INT-Table";#N/A,#N/A,TRUE,"STEEL";#N/A,#N/A,TRUE,"Door"}</definedName>
    <definedName name="ssss_3_2" hidden="1">{#N/A,#N/A,TRUE,"Basic";#N/A,#N/A,TRUE,"EXT-TABLE";#N/A,#N/A,TRUE,"STEEL";#N/A,#N/A,TRUE,"INT-Table";#N/A,#N/A,TRUE,"STEEL";#N/A,#N/A,TRUE,"Door"}</definedName>
    <definedName name="ssss_4" localSheetId="22" hidden="1">{#N/A,#N/A,TRUE,"Basic";#N/A,#N/A,TRUE,"EXT-TABLE";#N/A,#N/A,TRUE,"STEEL";#N/A,#N/A,TRUE,"INT-Table";#N/A,#N/A,TRUE,"STEEL";#N/A,#N/A,TRUE,"Door"}</definedName>
    <definedName name="ssss_4" hidden="1">{#N/A,#N/A,TRUE,"Basic";#N/A,#N/A,TRUE,"EXT-TABLE";#N/A,#N/A,TRUE,"STEEL";#N/A,#N/A,TRUE,"INT-Table";#N/A,#N/A,TRUE,"STEEL";#N/A,#N/A,TRUE,"Door"}</definedName>
    <definedName name="ssss_4_1" localSheetId="22" hidden="1">{#N/A,#N/A,TRUE,"Basic";#N/A,#N/A,TRUE,"EXT-TABLE";#N/A,#N/A,TRUE,"STEEL";#N/A,#N/A,TRUE,"INT-Table";#N/A,#N/A,TRUE,"STEEL";#N/A,#N/A,TRUE,"Door"}</definedName>
    <definedName name="ssss_4_1" hidden="1">{#N/A,#N/A,TRUE,"Basic";#N/A,#N/A,TRUE,"EXT-TABLE";#N/A,#N/A,TRUE,"STEEL";#N/A,#N/A,TRUE,"INT-Table";#N/A,#N/A,TRUE,"STEEL";#N/A,#N/A,TRUE,"Door"}</definedName>
    <definedName name="ssss_4_2" localSheetId="22" hidden="1">{#N/A,#N/A,TRUE,"Basic";#N/A,#N/A,TRUE,"EXT-TABLE";#N/A,#N/A,TRUE,"STEEL";#N/A,#N/A,TRUE,"INT-Table";#N/A,#N/A,TRUE,"STEEL";#N/A,#N/A,TRUE,"Door"}</definedName>
    <definedName name="ssss_4_2" hidden="1">{#N/A,#N/A,TRUE,"Basic";#N/A,#N/A,TRUE,"EXT-TABLE";#N/A,#N/A,TRUE,"STEEL";#N/A,#N/A,TRUE,"INT-Table";#N/A,#N/A,TRUE,"STEEL";#N/A,#N/A,TRUE,"Door"}</definedName>
    <definedName name="ssss_5" localSheetId="22" hidden="1">{#N/A,#N/A,TRUE,"Basic";#N/A,#N/A,TRUE,"EXT-TABLE";#N/A,#N/A,TRUE,"STEEL";#N/A,#N/A,TRUE,"INT-Table";#N/A,#N/A,TRUE,"STEEL";#N/A,#N/A,TRUE,"Door"}</definedName>
    <definedName name="ssss_5" hidden="1">{#N/A,#N/A,TRUE,"Basic";#N/A,#N/A,TRUE,"EXT-TABLE";#N/A,#N/A,TRUE,"STEEL";#N/A,#N/A,TRUE,"INT-Table";#N/A,#N/A,TRUE,"STEEL";#N/A,#N/A,TRUE,"Door"}</definedName>
    <definedName name="ssss_5_1" localSheetId="22" hidden="1">{#N/A,#N/A,TRUE,"Basic";#N/A,#N/A,TRUE,"EXT-TABLE";#N/A,#N/A,TRUE,"STEEL";#N/A,#N/A,TRUE,"INT-Table";#N/A,#N/A,TRUE,"STEEL";#N/A,#N/A,TRUE,"Door"}</definedName>
    <definedName name="ssss_5_1" hidden="1">{#N/A,#N/A,TRUE,"Basic";#N/A,#N/A,TRUE,"EXT-TABLE";#N/A,#N/A,TRUE,"STEEL";#N/A,#N/A,TRUE,"INT-Table";#N/A,#N/A,TRUE,"STEEL";#N/A,#N/A,TRUE,"Door"}</definedName>
    <definedName name="ssss_5_2" localSheetId="22" hidden="1">{#N/A,#N/A,TRUE,"Basic";#N/A,#N/A,TRUE,"EXT-TABLE";#N/A,#N/A,TRUE,"STEEL";#N/A,#N/A,TRUE,"INT-Table";#N/A,#N/A,TRUE,"STEEL";#N/A,#N/A,TRUE,"Door"}</definedName>
    <definedName name="ssss_5_2" hidden="1">{#N/A,#N/A,TRUE,"Basic";#N/A,#N/A,TRUE,"EXT-TABLE";#N/A,#N/A,TRUE,"STEEL";#N/A,#N/A,TRUE,"INT-Table";#N/A,#N/A,TRUE,"STEEL";#N/A,#N/A,TRUE,"Door"}</definedName>
    <definedName name="ssssss" localSheetId="22" hidden="1">{"'现金流量表（全部投资）'!$B$4:$P$23"}</definedName>
    <definedName name="ssssss" hidden="1">{"'现金流量表（全部投资）'!$B$4:$P$23"}</definedName>
    <definedName name="sssssssssssssssssss" localSheetId="22" hidden="1">{#N/A,#N/A,TRUE,"Basic";#N/A,#N/A,TRUE,"EXT-TABLE";#N/A,#N/A,TRUE,"STEEL";#N/A,#N/A,TRUE,"INT-Table";#N/A,#N/A,TRUE,"STEEL";#N/A,#N/A,TRUE,"Door"}</definedName>
    <definedName name="sssssssssssssssssss" hidden="1">{#N/A,#N/A,TRUE,"Basic";#N/A,#N/A,TRUE,"EXT-TABLE";#N/A,#N/A,TRUE,"STEEL";#N/A,#N/A,TRUE,"INT-Table";#N/A,#N/A,TRUE,"STEEL";#N/A,#N/A,TRUE,"Door"}</definedName>
    <definedName name="Stack_Area" localSheetId="15">'[41]Noise (3)'!$O$55</definedName>
    <definedName name="Stack_Area" localSheetId="1">'[41]Noise (3)'!$O$55</definedName>
    <definedName name="Stack_Area" localSheetId="2">'[41]Noise (3)'!$O$55</definedName>
    <definedName name="Stack_Area" localSheetId="4">'[41]Noise (3)'!$O$55</definedName>
    <definedName name="Stack_Area" localSheetId="23">'[41]Noise (3)'!$O$55</definedName>
    <definedName name="Stack_Area" localSheetId="14">'[41]Noise (3)'!$O$55</definedName>
    <definedName name="Stack_Area" localSheetId="9">'[41]Noise (3)'!$O$55</definedName>
    <definedName name="Stack_Area" localSheetId="8">'[41]Noise (3)'!$O$55</definedName>
    <definedName name="Stack_Area" localSheetId="3">'[41]Noise (3)'!$O$55</definedName>
    <definedName name="Stack_Area" localSheetId="11">'[41]Noise (3)'!$O$55</definedName>
    <definedName name="Stack_Area" localSheetId="6">'[41]Noise (3)'!$O$55</definedName>
    <definedName name="Stack_Area" localSheetId="7">'[41]Noise (3)'!$O$55</definedName>
    <definedName name="Stack_Area" localSheetId="5">'[41]Noise (3)'!$O$55</definedName>
    <definedName name="Stack_Area" localSheetId="10">'[41]Noise (3)'!$O$55</definedName>
    <definedName name="Stack_Area" localSheetId="13">'[41]Noise (3)'!$O$55</definedName>
    <definedName name="Stack_Area" localSheetId="12">'[41]Noise (3)'!$O$55</definedName>
    <definedName name="Stack_Area">#REF!</definedName>
    <definedName name="StackType" localSheetId="15">'[41]Noise (3)'!$C$9</definedName>
    <definedName name="StackType" localSheetId="1">'[41]Noise (3)'!$C$9</definedName>
    <definedName name="StackType" localSheetId="2">'[41]Noise (3)'!$C$9</definedName>
    <definedName name="StackType" localSheetId="4">'[41]Noise (3)'!$C$9</definedName>
    <definedName name="StackType" localSheetId="23">'[41]Noise (3)'!$C$9</definedName>
    <definedName name="StackType" localSheetId="14">'[41]Noise (3)'!$C$9</definedName>
    <definedName name="StackType" localSheetId="9">'[41]Noise (3)'!$C$9</definedName>
    <definedName name="StackType" localSheetId="8">'[41]Noise (3)'!$C$9</definedName>
    <definedName name="StackType" localSheetId="3">'[41]Noise (3)'!$C$9</definedName>
    <definedName name="StackType" localSheetId="11">'[41]Noise (3)'!$C$9</definedName>
    <definedName name="StackType" localSheetId="6">'[41]Noise (3)'!$C$9</definedName>
    <definedName name="StackType" localSheetId="7">'[41]Noise (3)'!$C$9</definedName>
    <definedName name="StackType" localSheetId="5">'[41]Noise (3)'!$C$9</definedName>
    <definedName name="StackType" localSheetId="10">'[41]Noise (3)'!$C$9</definedName>
    <definedName name="StackType" localSheetId="13">'[41]Noise (3)'!$C$9</definedName>
    <definedName name="StackType" localSheetId="12">'[41]Noise (3)'!$C$9</definedName>
    <definedName name="StackType">#REF!</definedName>
    <definedName name="Staggered" localSheetId="15">'[41]Noise (3)'!$C$36</definedName>
    <definedName name="Staggered" localSheetId="1">'[41]Noise (3)'!$C$36</definedName>
    <definedName name="Staggered" localSheetId="2">'[41]Noise (3)'!$C$36</definedName>
    <definedName name="Staggered" localSheetId="4">'[41]Noise (3)'!$C$36</definedName>
    <definedName name="Staggered" localSheetId="23">'[41]Noise (3)'!$C$36</definedName>
    <definedName name="Staggered" localSheetId="14">'[41]Noise (3)'!$C$36</definedName>
    <definedName name="Staggered" localSheetId="9">'[41]Noise (3)'!$C$36</definedName>
    <definedName name="Staggered" localSheetId="8">'[41]Noise (3)'!$C$36</definedName>
    <definedName name="Staggered" localSheetId="3">'[41]Noise (3)'!$C$36</definedName>
    <definedName name="Staggered" localSheetId="11">'[41]Noise (3)'!$C$36</definedName>
    <definedName name="Staggered" localSheetId="6">'[41]Noise (3)'!$C$36</definedName>
    <definedName name="Staggered" localSheetId="7">'[41]Noise (3)'!$C$36</definedName>
    <definedName name="Staggered" localSheetId="5">'[41]Noise (3)'!$C$36</definedName>
    <definedName name="Staggered" localSheetId="10">'[41]Noise (3)'!$C$36</definedName>
    <definedName name="Staggered" localSheetId="13">'[41]Noise (3)'!$C$36</definedName>
    <definedName name="Staggered" localSheetId="12">'[41]Noise (3)'!$C$36</definedName>
    <definedName name="Staggered">#REF!</definedName>
    <definedName name="StaggeredTable" localSheetId="15">[41]Tables!$A$70:$A$72</definedName>
    <definedName name="StaggeredTable" localSheetId="1">[41]Tables!$A$70:$A$72</definedName>
    <definedName name="StaggeredTable" localSheetId="2">[41]Tables!$A$70:$A$72</definedName>
    <definedName name="StaggeredTable" localSheetId="4">[41]Tables!$A$70:$A$72</definedName>
    <definedName name="StaggeredTable" localSheetId="23">[41]Tables!$A$70:$A$72</definedName>
    <definedName name="StaggeredTable" localSheetId="14">[41]Tables!$A$70:$A$72</definedName>
    <definedName name="StaggeredTable" localSheetId="9">[41]Tables!$A$70:$A$72</definedName>
    <definedName name="StaggeredTable" localSheetId="8">[41]Tables!$A$70:$A$72</definedName>
    <definedName name="StaggeredTable" localSheetId="3">[41]Tables!$A$70:$A$72</definedName>
    <definedName name="StaggeredTable" localSheetId="11">[41]Tables!$A$70:$A$72</definedName>
    <definedName name="StaggeredTable" localSheetId="6">[41]Tables!$A$70:$A$72</definedName>
    <definedName name="StaggeredTable" localSheetId="7">[41]Tables!$A$70:$A$72</definedName>
    <definedName name="StaggeredTable" localSheetId="5">[41]Tables!$A$70:$A$72</definedName>
    <definedName name="StaggeredTable" localSheetId="10">[41]Tables!$A$70:$A$72</definedName>
    <definedName name="StaggeredTable" localSheetId="13">[41]Tables!$A$70:$A$72</definedName>
    <definedName name="StaggeredTable" localSheetId="12">[41]Tables!$A$70:$A$72</definedName>
    <definedName name="StaggeredTable">#REF!</definedName>
    <definedName name="Stahlbau_Eigenfertigung">#REF!</definedName>
    <definedName name="Stahlbauvarianten">#REF!</definedName>
    <definedName name="STAIR" localSheetId="22" hidden="1">{"'장비'!$A$3:$M$12"}</definedName>
    <definedName name="Stair" localSheetId="1">#REF!</definedName>
    <definedName name="Stair" localSheetId="2">#REF!</definedName>
    <definedName name="Stair" localSheetId="4">#REF!</definedName>
    <definedName name="Stair" localSheetId="23">#REF!</definedName>
    <definedName name="Stair" localSheetId="14">#REF!</definedName>
    <definedName name="Stair" localSheetId="9">#REF!</definedName>
    <definedName name="Stair" localSheetId="8">#REF!</definedName>
    <definedName name="Stair" localSheetId="3">#REF!</definedName>
    <definedName name="Stair" localSheetId="11">#REF!</definedName>
    <definedName name="Stair" localSheetId="6">#REF!</definedName>
    <definedName name="Stair" localSheetId="7">#REF!</definedName>
    <definedName name="Stair" localSheetId="5">#REF!</definedName>
    <definedName name="Stair" localSheetId="10">#REF!</definedName>
    <definedName name="Stair" localSheetId="13">#REF!</definedName>
    <definedName name="Stair" localSheetId="12">#REF!</definedName>
    <definedName name="STAIR" hidden="1">{"'장비'!$A$3:$M$12"}</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d_Splitter_Plate" localSheetId="15">'[41]Noise (3)'!$O$42</definedName>
    <definedName name="Std_Splitter_Plate" localSheetId="1">'[41]Noise (3)'!$O$42</definedName>
    <definedName name="Std_Splitter_Plate" localSheetId="2">'[41]Noise (3)'!$O$42</definedName>
    <definedName name="Std_Splitter_Plate" localSheetId="4">'[41]Noise (3)'!$O$42</definedName>
    <definedName name="Std_Splitter_Plate" localSheetId="23">'[41]Noise (3)'!$O$42</definedName>
    <definedName name="Std_Splitter_Plate" localSheetId="14">'[41]Noise (3)'!$O$42</definedName>
    <definedName name="Std_Splitter_Plate" localSheetId="9">'[41]Noise (3)'!$O$42</definedName>
    <definedName name="Std_Splitter_Plate" localSheetId="8">'[41]Noise (3)'!$O$42</definedName>
    <definedName name="Std_Splitter_Plate" localSheetId="3">'[41]Noise (3)'!$O$42</definedName>
    <definedName name="Std_Splitter_Plate" localSheetId="11">'[41]Noise (3)'!$O$42</definedName>
    <definedName name="Std_Splitter_Plate" localSheetId="6">'[41]Noise (3)'!$O$42</definedName>
    <definedName name="Std_Splitter_Plate" localSheetId="7">'[41]Noise (3)'!$O$42</definedName>
    <definedName name="Std_Splitter_Plate" localSheetId="5">'[41]Noise (3)'!$O$42</definedName>
    <definedName name="Std_Splitter_Plate" localSheetId="10">'[41]Noise (3)'!$O$42</definedName>
    <definedName name="Std_Splitter_Plate" localSheetId="13">'[41]Noise (3)'!$O$42</definedName>
    <definedName name="Std_Splitter_Plate" localSheetId="12">'[41]Noise (3)'!$O$42</definedName>
    <definedName name="Std_Splitter_Plate">#REF!</definedName>
    <definedName name="SteelPrice" localSheetId="15">[51]Cover!$D$15</definedName>
    <definedName name="SteelPrice" localSheetId="1">[51]Cover!$D$15</definedName>
    <definedName name="SteelPrice" localSheetId="2">[51]Cover!$D$15</definedName>
    <definedName name="SteelPrice" localSheetId="4">[51]Cover!$D$15</definedName>
    <definedName name="SteelPrice" localSheetId="23">[51]Cover!$D$15</definedName>
    <definedName name="SteelPrice" localSheetId="14">[51]Cover!$D$15</definedName>
    <definedName name="SteelPrice" localSheetId="9">[51]Cover!$D$15</definedName>
    <definedName name="SteelPrice" localSheetId="8">[51]Cover!$D$15</definedName>
    <definedName name="SteelPrice" localSheetId="3">[51]Cover!$D$15</definedName>
    <definedName name="SteelPrice" localSheetId="11">[51]Cover!$D$15</definedName>
    <definedName name="SteelPrice" localSheetId="6">[51]Cover!$D$15</definedName>
    <definedName name="SteelPrice" localSheetId="7">[51]Cover!$D$15</definedName>
    <definedName name="SteelPrice" localSheetId="5">[51]Cover!$D$15</definedName>
    <definedName name="SteelPrice" localSheetId="10">[51]Cover!$D$15</definedName>
    <definedName name="SteelPrice" localSheetId="13">[51]Cover!$D$15</definedName>
    <definedName name="SteelPrice" localSheetId="12">[51]Cover!$D$15</definedName>
    <definedName name="SteelPrice">#REF!</definedName>
    <definedName name="Stellmotor">#REF!</definedName>
    <definedName name="Stot" localSheetId="15">[51]Summary!$F$11</definedName>
    <definedName name="Stot" localSheetId="1">[51]Summary!$F$11</definedName>
    <definedName name="Stot" localSheetId="2">[51]Summary!$F$11</definedName>
    <definedName name="Stot" localSheetId="4">[51]Summary!$F$11</definedName>
    <definedName name="Stot" localSheetId="23">[51]Summary!$F$11</definedName>
    <definedName name="Stot" localSheetId="14">[51]Summary!$F$11</definedName>
    <definedName name="Stot" localSheetId="9">[51]Summary!$F$11</definedName>
    <definedName name="Stot" localSheetId="8">[51]Summary!$F$11</definedName>
    <definedName name="Stot" localSheetId="3">[51]Summary!$F$11</definedName>
    <definedName name="Stot" localSheetId="11">[51]Summary!$F$11</definedName>
    <definedName name="Stot" localSheetId="6">[51]Summary!$F$11</definedName>
    <definedName name="Stot" localSheetId="7">[51]Summary!$F$11</definedName>
    <definedName name="Stot" localSheetId="5">[51]Summary!$F$11</definedName>
    <definedName name="Stot" localSheetId="10">[51]Summary!$F$11</definedName>
    <definedName name="Stot" localSheetId="13">[51]Summary!$F$11</definedName>
    <definedName name="Stot" localSheetId="12">[51]Summary!$F$11</definedName>
    <definedName name="Stot">#REF!</definedName>
    <definedName name="STR" localSheetId="22" hidden="1">{#N/A,#N/A,FALSE,"Project Cost Summary";#N/A,#N/A,FALSE,"Man Hour Summary"}</definedName>
    <definedName name="STR" localSheetId="1" hidden="1">{#N/A,#N/A,FALSE,"Project Cost Summary";#N/A,#N/A,FALSE,"Man Hour Summary"}</definedName>
    <definedName name="STR" localSheetId="2" hidden="1">{#N/A,#N/A,FALSE,"Project Cost Summary";#N/A,#N/A,FALSE,"Man Hour Summary"}</definedName>
    <definedName name="STR" localSheetId="4" hidden="1">{#N/A,#N/A,FALSE,"Project Cost Summary";#N/A,#N/A,FALSE,"Man Hour Summary"}</definedName>
    <definedName name="STR" localSheetId="23" hidden="1">{#N/A,#N/A,FALSE,"Project Cost Summary";#N/A,#N/A,FALSE,"Man Hour Summary"}</definedName>
    <definedName name="STR" localSheetId="14" hidden="1">{#N/A,#N/A,FALSE,"Project Cost Summary";#N/A,#N/A,FALSE,"Man Hour Summary"}</definedName>
    <definedName name="STR" localSheetId="9" hidden="1">{#N/A,#N/A,FALSE,"Project Cost Summary";#N/A,#N/A,FALSE,"Man Hour Summary"}</definedName>
    <definedName name="STR" localSheetId="8" hidden="1">{#N/A,#N/A,FALSE,"Project Cost Summary";#N/A,#N/A,FALSE,"Man Hour Summary"}</definedName>
    <definedName name="STR" localSheetId="3" hidden="1">{#N/A,#N/A,FALSE,"Project Cost Summary";#N/A,#N/A,FALSE,"Man Hour Summary"}</definedName>
    <definedName name="STR" localSheetId="11" hidden="1">{#N/A,#N/A,FALSE,"Project Cost Summary";#N/A,#N/A,FALSE,"Man Hour Summary"}</definedName>
    <definedName name="STR" localSheetId="6" hidden="1">{#N/A,#N/A,FALSE,"Project Cost Summary";#N/A,#N/A,FALSE,"Man Hour Summary"}</definedName>
    <definedName name="STR" localSheetId="7" hidden="1">{#N/A,#N/A,FALSE,"Project Cost Summary";#N/A,#N/A,FALSE,"Man Hour Summary"}</definedName>
    <definedName name="STR" localSheetId="5" hidden="1">{#N/A,#N/A,FALSE,"Project Cost Summary";#N/A,#N/A,FALSE,"Man Hour Summary"}</definedName>
    <definedName name="STR" localSheetId="10" hidden="1">{#N/A,#N/A,FALSE,"Project Cost Summary";#N/A,#N/A,FALSE,"Man Hour Summary"}</definedName>
    <definedName name="STR" localSheetId="13" hidden="1">{#N/A,#N/A,FALSE,"Project Cost Summary";#N/A,#N/A,FALSE,"Man Hour Summary"}</definedName>
    <definedName name="STR" localSheetId="12" hidden="1">{#N/A,#N/A,FALSE,"Project Cost Summary";#N/A,#N/A,FALSE,"Man Hour Summary"}</definedName>
    <definedName name="STR" hidden="1">{#N/A,#N/A,FALSE,"Project Cost Summary";#N/A,#N/A,FALSE,"Man Hour Summary"}</definedName>
    <definedName name="StressCode">#REF!</definedName>
    <definedName name="Structural" localSheetId="15">[51]Summary!$D$11</definedName>
    <definedName name="Structural" localSheetId="1">[51]Summary!$D$11</definedName>
    <definedName name="Structural" localSheetId="2">[51]Summary!$D$11</definedName>
    <definedName name="Structural" localSheetId="4">[51]Summary!$D$11</definedName>
    <definedName name="Structural" localSheetId="23">[51]Summary!$D$11</definedName>
    <definedName name="Structural" localSheetId="14">[51]Summary!$D$11</definedName>
    <definedName name="Structural" localSheetId="9">[51]Summary!$D$11</definedName>
    <definedName name="Structural" localSheetId="8">[51]Summary!$D$11</definedName>
    <definedName name="Structural" localSheetId="3">[51]Summary!$D$11</definedName>
    <definedName name="Structural" localSheetId="11">[51]Summary!$D$11</definedName>
    <definedName name="Structural" localSheetId="6">[51]Summary!$D$11</definedName>
    <definedName name="Structural" localSheetId="7">[51]Summary!$D$11</definedName>
    <definedName name="Structural" localSheetId="5">[51]Summary!$D$11</definedName>
    <definedName name="Structural" localSheetId="10">[51]Summary!$D$11</definedName>
    <definedName name="Structural" localSheetId="13">[51]Summary!$D$11</definedName>
    <definedName name="Structural" localSheetId="12">[51]Summary!$D$11</definedName>
    <definedName name="Structural">#REF!</definedName>
    <definedName name="StudPattern" localSheetId="15">[34]DATA_LIST!$D$4:$D$9</definedName>
    <definedName name="StudPattern" localSheetId="1">[34]DATA_LIST!$D$4:$D$9</definedName>
    <definedName name="StudPattern" localSheetId="2">[34]DATA_LIST!$D$4:$D$9</definedName>
    <definedName name="StudPattern" localSheetId="4">[34]DATA_LIST!$D$4:$D$9</definedName>
    <definedName name="StudPattern" localSheetId="23">[34]DATA_LIST!$D$4:$D$9</definedName>
    <definedName name="StudPattern" localSheetId="14">[34]DATA_LIST!$D$4:$D$9</definedName>
    <definedName name="StudPattern" localSheetId="9">[34]DATA_LIST!$D$4:$D$9</definedName>
    <definedName name="StudPattern" localSheetId="8">[34]DATA_LIST!$D$4:$D$9</definedName>
    <definedName name="StudPattern" localSheetId="3">[34]DATA_LIST!$D$4:$D$9</definedName>
    <definedName name="StudPattern" localSheetId="11">[34]DATA_LIST!$D$4:$D$9</definedName>
    <definedName name="StudPattern" localSheetId="6">[34]DATA_LIST!$D$4:$D$9</definedName>
    <definedName name="StudPattern" localSheetId="7">[34]DATA_LIST!$D$4:$D$9</definedName>
    <definedName name="StudPattern" localSheetId="5">[34]DATA_LIST!$D$4:$D$9</definedName>
    <definedName name="StudPattern" localSheetId="10">[34]DATA_LIST!$D$4:$D$9</definedName>
    <definedName name="StudPattern" localSheetId="13">[34]DATA_LIST!$D$4:$D$9</definedName>
    <definedName name="StudPattern" localSheetId="12">[34]DATA_LIST!$D$4:$D$9</definedName>
    <definedName name="StudPattern">#REF!</definedName>
    <definedName name="SUB_FC">#REF!</definedName>
    <definedName name="SUB_LC">#REF!</definedName>
    <definedName name="Subject">#REF!</definedName>
    <definedName name="sum" localSheetId="22" hidden="1">{#N/A,#N/A,TRUE,"Basic";#N/A,#N/A,TRUE,"EXT-TABLE";#N/A,#N/A,TRUE,"STEEL";#N/A,#N/A,TRUE,"INT-Table";#N/A,#N/A,TRUE,"STEEL";#N/A,#N/A,TRUE,"Door"}</definedName>
    <definedName name="SUM" localSheetId="1">#REF!,#REF!</definedName>
    <definedName name="SUM" localSheetId="2">#REF!,#REF!</definedName>
    <definedName name="SUM" localSheetId="4">#REF!,#REF!</definedName>
    <definedName name="SUM" localSheetId="23">#REF!,#REF!</definedName>
    <definedName name="SUM" localSheetId="14">#REF!,#REF!</definedName>
    <definedName name="SUM" localSheetId="9">#REF!,#REF!</definedName>
    <definedName name="SUM" localSheetId="8">#REF!,#REF!</definedName>
    <definedName name="SUM" localSheetId="3">#REF!,#REF!</definedName>
    <definedName name="SUM" localSheetId="11">#REF!,#REF!</definedName>
    <definedName name="SUM" localSheetId="6">#REF!,#REF!</definedName>
    <definedName name="SUM" localSheetId="7">#REF!,#REF!</definedName>
    <definedName name="SUM" localSheetId="5">#REF!,#REF!</definedName>
    <definedName name="SUM" localSheetId="10">#REF!,#REF!</definedName>
    <definedName name="SUM" localSheetId="13">#REF!,#REF!</definedName>
    <definedName name="SUM" localSheetId="12">#REF!,#REF!</definedName>
    <definedName name="sum" hidden="1">{#N/A,#N/A,TRUE,"Basic";#N/A,#N/A,TRUE,"EXT-TABLE";#N/A,#N/A,TRUE,"STEEL";#N/A,#N/A,TRUE,"INT-Table";#N/A,#N/A,TRUE,"STEEL";#N/A,#N/A,TRUE,"Door"}</definedName>
    <definedName name="sum_1" localSheetId="22" hidden="1">{#N/A,#N/A,TRUE,"Basic";#N/A,#N/A,TRUE,"EXT-TABLE";#N/A,#N/A,TRUE,"STEEL";#N/A,#N/A,TRUE,"INT-Table";#N/A,#N/A,TRUE,"STEEL";#N/A,#N/A,TRUE,"Door"}</definedName>
    <definedName name="sum_1" hidden="1">{#N/A,#N/A,TRUE,"Basic";#N/A,#N/A,TRUE,"EXT-TABLE";#N/A,#N/A,TRUE,"STEEL";#N/A,#N/A,TRUE,"INT-Table";#N/A,#N/A,TRUE,"STEEL";#N/A,#N/A,TRUE,"Door"}</definedName>
    <definedName name="sum_1_1" localSheetId="22" hidden="1">{#N/A,#N/A,TRUE,"Basic";#N/A,#N/A,TRUE,"EXT-TABLE";#N/A,#N/A,TRUE,"STEEL";#N/A,#N/A,TRUE,"INT-Table";#N/A,#N/A,TRUE,"STEEL";#N/A,#N/A,TRUE,"Door"}</definedName>
    <definedName name="sum_1_1" hidden="1">{#N/A,#N/A,TRUE,"Basic";#N/A,#N/A,TRUE,"EXT-TABLE";#N/A,#N/A,TRUE,"STEEL";#N/A,#N/A,TRUE,"INT-Table";#N/A,#N/A,TRUE,"STEEL";#N/A,#N/A,TRUE,"Door"}</definedName>
    <definedName name="sum_1_2" localSheetId="22" hidden="1">{#N/A,#N/A,TRUE,"Basic";#N/A,#N/A,TRUE,"EXT-TABLE";#N/A,#N/A,TRUE,"STEEL";#N/A,#N/A,TRUE,"INT-Table";#N/A,#N/A,TRUE,"STEEL";#N/A,#N/A,TRUE,"Door"}</definedName>
    <definedName name="sum_1_2" hidden="1">{#N/A,#N/A,TRUE,"Basic";#N/A,#N/A,TRUE,"EXT-TABLE";#N/A,#N/A,TRUE,"STEEL";#N/A,#N/A,TRUE,"INT-Table";#N/A,#N/A,TRUE,"STEEL";#N/A,#N/A,TRUE,"Door"}</definedName>
    <definedName name="sum_2" localSheetId="22" hidden="1">{#N/A,#N/A,TRUE,"Basic";#N/A,#N/A,TRUE,"EXT-TABLE";#N/A,#N/A,TRUE,"STEEL";#N/A,#N/A,TRUE,"INT-Table";#N/A,#N/A,TRUE,"STEEL";#N/A,#N/A,TRUE,"Door"}</definedName>
    <definedName name="sum_2" hidden="1">{#N/A,#N/A,TRUE,"Basic";#N/A,#N/A,TRUE,"EXT-TABLE";#N/A,#N/A,TRUE,"STEEL";#N/A,#N/A,TRUE,"INT-Table";#N/A,#N/A,TRUE,"STEEL";#N/A,#N/A,TRUE,"Door"}</definedName>
    <definedName name="sum_2_1" localSheetId="22" hidden="1">{#N/A,#N/A,TRUE,"Basic";#N/A,#N/A,TRUE,"EXT-TABLE";#N/A,#N/A,TRUE,"STEEL";#N/A,#N/A,TRUE,"INT-Table";#N/A,#N/A,TRUE,"STEEL";#N/A,#N/A,TRUE,"Door"}</definedName>
    <definedName name="sum_2_1" hidden="1">{#N/A,#N/A,TRUE,"Basic";#N/A,#N/A,TRUE,"EXT-TABLE";#N/A,#N/A,TRUE,"STEEL";#N/A,#N/A,TRUE,"INT-Table";#N/A,#N/A,TRUE,"STEEL";#N/A,#N/A,TRUE,"Door"}</definedName>
    <definedName name="sum_2_2" localSheetId="22" hidden="1">{#N/A,#N/A,TRUE,"Basic";#N/A,#N/A,TRUE,"EXT-TABLE";#N/A,#N/A,TRUE,"STEEL";#N/A,#N/A,TRUE,"INT-Table";#N/A,#N/A,TRUE,"STEEL";#N/A,#N/A,TRUE,"Door"}</definedName>
    <definedName name="sum_2_2" hidden="1">{#N/A,#N/A,TRUE,"Basic";#N/A,#N/A,TRUE,"EXT-TABLE";#N/A,#N/A,TRUE,"STEEL";#N/A,#N/A,TRUE,"INT-Table";#N/A,#N/A,TRUE,"STEEL";#N/A,#N/A,TRUE,"Door"}</definedName>
    <definedName name="sum_3" localSheetId="22" hidden="1">{#N/A,#N/A,TRUE,"Basic";#N/A,#N/A,TRUE,"EXT-TABLE";#N/A,#N/A,TRUE,"STEEL";#N/A,#N/A,TRUE,"INT-Table";#N/A,#N/A,TRUE,"STEEL";#N/A,#N/A,TRUE,"Door"}</definedName>
    <definedName name="sum_3" hidden="1">{#N/A,#N/A,TRUE,"Basic";#N/A,#N/A,TRUE,"EXT-TABLE";#N/A,#N/A,TRUE,"STEEL";#N/A,#N/A,TRUE,"INT-Table";#N/A,#N/A,TRUE,"STEEL";#N/A,#N/A,TRUE,"Door"}</definedName>
    <definedName name="sum_3_1" localSheetId="22" hidden="1">{#N/A,#N/A,TRUE,"Basic";#N/A,#N/A,TRUE,"EXT-TABLE";#N/A,#N/A,TRUE,"STEEL";#N/A,#N/A,TRUE,"INT-Table";#N/A,#N/A,TRUE,"STEEL";#N/A,#N/A,TRUE,"Door"}</definedName>
    <definedName name="sum_3_1" hidden="1">{#N/A,#N/A,TRUE,"Basic";#N/A,#N/A,TRUE,"EXT-TABLE";#N/A,#N/A,TRUE,"STEEL";#N/A,#N/A,TRUE,"INT-Table";#N/A,#N/A,TRUE,"STEEL";#N/A,#N/A,TRUE,"Door"}</definedName>
    <definedName name="sum_3_2" localSheetId="22" hidden="1">{#N/A,#N/A,TRUE,"Basic";#N/A,#N/A,TRUE,"EXT-TABLE";#N/A,#N/A,TRUE,"STEEL";#N/A,#N/A,TRUE,"INT-Table";#N/A,#N/A,TRUE,"STEEL";#N/A,#N/A,TRUE,"Door"}</definedName>
    <definedName name="sum_3_2" hidden="1">{#N/A,#N/A,TRUE,"Basic";#N/A,#N/A,TRUE,"EXT-TABLE";#N/A,#N/A,TRUE,"STEEL";#N/A,#N/A,TRUE,"INT-Table";#N/A,#N/A,TRUE,"STEEL";#N/A,#N/A,TRUE,"Door"}</definedName>
    <definedName name="sum_4" localSheetId="22" hidden="1">{#N/A,#N/A,TRUE,"Basic";#N/A,#N/A,TRUE,"EXT-TABLE";#N/A,#N/A,TRUE,"STEEL";#N/A,#N/A,TRUE,"INT-Table";#N/A,#N/A,TRUE,"STEEL";#N/A,#N/A,TRUE,"Door"}</definedName>
    <definedName name="sum_4" hidden="1">{#N/A,#N/A,TRUE,"Basic";#N/A,#N/A,TRUE,"EXT-TABLE";#N/A,#N/A,TRUE,"STEEL";#N/A,#N/A,TRUE,"INT-Table";#N/A,#N/A,TRUE,"STEEL";#N/A,#N/A,TRUE,"Door"}</definedName>
    <definedName name="sum_4_1" localSheetId="22" hidden="1">{#N/A,#N/A,TRUE,"Basic";#N/A,#N/A,TRUE,"EXT-TABLE";#N/A,#N/A,TRUE,"STEEL";#N/A,#N/A,TRUE,"INT-Table";#N/A,#N/A,TRUE,"STEEL";#N/A,#N/A,TRUE,"Door"}</definedName>
    <definedName name="sum_4_1" hidden="1">{#N/A,#N/A,TRUE,"Basic";#N/A,#N/A,TRUE,"EXT-TABLE";#N/A,#N/A,TRUE,"STEEL";#N/A,#N/A,TRUE,"INT-Table";#N/A,#N/A,TRUE,"STEEL";#N/A,#N/A,TRUE,"Door"}</definedName>
    <definedName name="sum_4_2" localSheetId="22" hidden="1">{#N/A,#N/A,TRUE,"Basic";#N/A,#N/A,TRUE,"EXT-TABLE";#N/A,#N/A,TRUE,"STEEL";#N/A,#N/A,TRUE,"INT-Table";#N/A,#N/A,TRUE,"STEEL";#N/A,#N/A,TRUE,"Door"}</definedName>
    <definedName name="sum_4_2" hidden="1">{#N/A,#N/A,TRUE,"Basic";#N/A,#N/A,TRUE,"EXT-TABLE";#N/A,#N/A,TRUE,"STEEL";#N/A,#N/A,TRUE,"INT-Table";#N/A,#N/A,TRUE,"STEEL";#N/A,#N/A,TRUE,"Door"}</definedName>
    <definedName name="sum_5" localSheetId="22" hidden="1">{#N/A,#N/A,TRUE,"Basic";#N/A,#N/A,TRUE,"EXT-TABLE";#N/A,#N/A,TRUE,"STEEL";#N/A,#N/A,TRUE,"INT-Table";#N/A,#N/A,TRUE,"STEEL";#N/A,#N/A,TRUE,"Door"}</definedName>
    <definedName name="sum_5" hidden="1">{#N/A,#N/A,TRUE,"Basic";#N/A,#N/A,TRUE,"EXT-TABLE";#N/A,#N/A,TRUE,"STEEL";#N/A,#N/A,TRUE,"INT-Table";#N/A,#N/A,TRUE,"STEEL";#N/A,#N/A,TRUE,"Door"}</definedName>
    <definedName name="sum_5_1" localSheetId="22" hidden="1">{#N/A,#N/A,TRUE,"Basic";#N/A,#N/A,TRUE,"EXT-TABLE";#N/A,#N/A,TRUE,"STEEL";#N/A,#N/A,TRUE,"INT-Table";#N/A,#N/A,TRUE,"STEEL";#N/A,#N/A,TRUE,"Door"}</definedName>
    <definedName name="sum_5_1" hidden="1">{#N/A,#N/A,TRUE,"Basic";#N/A,#N/A,TRUE,"EXT-TABLE";#N/A,#N/A,TRUE,"STEEL";#N/A,#N/A,TRUE,"INT-Table";#N/A,#N/A,TRUE,"STEEL";#N/A,#N/A,TRUE,"Door"}</definedName>
    <definedName name="sum_5_2" localSheetId="22" hidden="1">{#N/A,#N/A,TRUE,"Basic";#N/A,#N/A,TRUE,"EXT-TABLE";#N/A,#N/A,TRUE,"STEEL";#N/A,#N/A,TRUE,"INT-Table";#N/A,#N/A,TRUE,"STEEL";#N/A,#N/A,TRUE,"Door"}</definedName>
    <definedName name="sum_5_2" hidden="1">{#N/A,#N/A,TRUE,"Basic";#N/A,#N/A,TRUE,"EXT-TABLE";#N/A,#N/A,TRUE,"STEEL";#N/A,#N/A,TRUE,"INT-Table";#N/A,#N/A,TRUE,"STEEL";#N/A,#N/A,TRUE,"Door"}</definedName>
    <definedName name="Sum_Inst"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 localSheetId="22" hidden="1">{#N/A,#N/A,TRUE,"SUM";#N/A,#N/A,TRUE,"EE";#N/A,#N/A,TRUE,"AC";#N/A,#N/A,TRUE,"SN"}</definedName>
    <definedName name="summar" hidden="1">{#N/A,#N/A,TRUE,"SUM";#N/A,#N/A,TRUE,"EE";#N/A,#N/A,TRUE,"AC";#N/A,#N/A,TRUE,"SN"}</definedName>
    <definedName name="SUMMARY">#REF!</definedName>
    <definedName name="SUMMARY1"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PPLY">#REF!</definedName>
    <definedName name="Supply_CIF">#REF!</definedName>
    <definedName name="SUPPLY1">#REF!</definedName>
    <definedName name="SUS">[59]작성기준!$C$20</definedName>
    <definedName name="swk" localSheetId="15" hidden="1">'[97]Page 1'!#REF!</definedName>
    <definedName name="swk" localSheetId="1" hidden="1">'[97]Page 1'!#REF!</definedName>
    <definedName name="swk" localSheetId="2" hidden="1">'[97]Page 1'!#REF!</definedName>
    <definedName name="swk" localSheetId="4" hidden="1">'[97]Page 1'!#REF!</definedName>
    <definedName name="swk" localSheetId="23" hidden="1">'[97]Page 1'!#REF!</definedName>
    <definedName name="swk" localSheetId="14" hidden="1">'[97]Page 1'!#REF!</definedName>
    <definedName name="swk" localSheetId="9" hidden="1">'[97]Page 1'!#REF!</definedName>
    <definedName name="swk" localSheetId="8" hidden="1">'[97]Page 1'!#REF!</definedName>
    <definedName name="swk" localSheetId="3" hidden="1">'[97]Page 1'!#REF!</definedName>
    <definedName name="swk" localSheetId="11" hidden="1">'[97]Page 1'!#REF!</definedName>
    <definedName name="swk" localSheetId="6" hidden="1">'[97]Page 1'!#REF!</definedName>
    <definedName name="swk" localSheetId="7" hidden="1">'[97]Page 1'!#REF!</definedName>
    <definedName name="swk" localSheetId="5" hidden="1">'[97]Page 1'!#REF!</definedName>
    <definedName name="swk" localSheetId="10" hidden="1">'[97]Page 1'!#REF!</definedName>
    <definedName name="swk" localSheetId="13" hidden="1">'[97]Page 1'!#REF!</definedName>
    <definedName name="swk" localSheetId="12" hidden="1">'[97]Page 1'!#REF!</definedName>
    <definedName name="swk" hidden="1">#REF!</definedName>
    <definedName name="SWL_GT" localSheetId="15">'[41]Noise (3)'!$G$77:$P$77</definedName>
    <definedName name="SWL_GT" localSheetId="1">'[41]Noise (3)'!$G$77:$P$77</definedName>
    <definedName name="SWL_GT" localSheetId="2">'[41]Noise (3)'!$G$77:$P$77</definedName>
    <definedName name="SWL_GT" localSheetId="4">'[41]Noise (3)'!$G$77:$P$77</definedName>
    <definedName name="SWL_GT" localSheetId="23">'[41]Noise (3)'!$G$77:$P$77</definedName>
    <definedName name="SWL_GT" localSheetId="14">'[41]Noise (3)'!$G$77:$P$77</definedName>
    <definedName name="SWL_GT" localSheetId="9">'[41]Noise (3)'!$G$77:$P$77</definedName>
    <definedName name="SWL_GT" localSheetId="8">'[41]Noise (3)'!$G$77:$P$77</definedName>
    <definedName name="SWL_GT" localSheetId="3">'[41]Noise (3)'!$G$77:$P$77</definedName>
    <definedName name="SWL_GT" localSheetId="11">'[41]Noise (3)'!$G$77:$P$77</definedName>
    <definedName name="SWL_GT" localSheetId="6">'[41]Noise (3)'!$G$77:$P$77</definedName>
    <definedName name="SWL_GT" localSheetId="7">'[41]Noise (3)'!$G$77:$P$77</definedName>
    <definedName name="SWL_GT" localSheetId="5">'[41]Noise (3)'!$G$77:$P$77</definedName>
    <definedName name="SWL_GT" localSheetId="10">'[41]Noise (3)'!$G$77:$P$77</definedName>
    <definedName name="SWL_GT" localSheetId="13">'[41]Noise (3)'!$G$77:$P$77</definedName>
    <definedName name="SWL_GT" localSheetId="12">'[41]Noise (3)'!$G$77:$P$77</definedName>
    <definedName name="SWL_GT">#REF!</definedName>
    <definedName name="Swvu.DETT.._.COSTI." hidden="1">#REF!</definedName>
    <definedName name="Swvu.RIEPIL.." hidden="1">#REF!</definedName>
    <definedName name="SX" localSheetId="22" hidden="1">{#N/A,#N/A,FALSE,"CCTV"}</definedName>
    <definedName name="SX" localSheetId="1" hidden="1">{#N/A,#N/A,FALSE,"CCTV"}</definedName>
    <definedName name="SX" localSheetId="2" hidden="1">{#N/A,#N/A,FALSE,"CCTV"}</definedName>
    <definedName name="SX" localSheetId="4" hidden="1">{#N/A,#N/A,FALSE,"CCTV"}</definedName>
    <definedName name="SX" localSheetId="23" hidden="1">{#N/A,#N/A,FALSE,"CCTV"}</definedName>
    <definedName name="SX" localSheetId="14" hidden="1">{#N/A,#N/A,FALSE,"CCTV"}</definedName>
    <definedName name="SX" localSheetId="9" hidden="1">{#N/A,#N/A,FALSE,"CCTV"}</definedName>
    <definedName name="SX" localSheetId="8" hidden="1">{#N/A,#N/A,FALSE,"CCTV"}</definedName>
    <definedName name="SX" localSheetId="3" hidden="1">{#N/A,#N/A,FALSE,"CCTV"}</definedName>
    <definedName name="SX" localSheetId="11" hidden="1">{#N/A,#N/A,FALSE,"CCTV"}</definedName>
    <definedName name="SX" localSheetId="6" hidden="1">{#N/A,#N/A,FALSE,"CCTV"}</definedName>
    <definedName name="SX" localSheetId="7" hidden="1">{#N/A,#N/A,FALSE,"CCTV"}</definedName>
    <definedName name="SX" localSheetId="5" hidden="1">{#N/A,#N/A,FALSE,"CCTV"}</definedName>
    <definedName name="SX" localSheetId="10" hidden="1">{#N/A,#N/A,FALSE,"CCTV"}</definedName>
    <definedName name="SX" localSheetId="13" hidden="1">{#N/A,#N/A,FALSE,"CCTV"}</definedName>
    <definedName name="SX" localSheetId="12" hidden="1">{#N/A,#N/A,FALSE,"CCTV"}</definedName>
    <definedName name="SX" hidden="1">{#N/A,#N/A,FALSE,"CCTV"}</definedName>
    <definedName name="sy" localSheetId="22" hidden="1">{"'Liquid'!$A$1:$U$57"}</definedName>
    <definedName name="sy" hidden="1">{"'Liquid'!$A$1:$U$57"}</definedName>
    <definedName name="T">#REF!</definedName>
    <definedName name="T.3" localSheetId="22" hidden="1">{"'Sheet1'!$L$16"}</definedName>
    <definedName name="T.3" localSheetId="15" hidden="1">{"'Sheet1'!$L$16"}</definedName>
    <definedName name="T.3" localSheetId="1" hidden="1">{"'Sheet1'!$L$16"}</definedName>
    <definedName name="T.3" localSheetId="2" hidden="1">{"'Sheet1'!$L$16"}</definedName>
    <definedName name="T.3" localSheetId="16" hidden="1">{"'Sheet1'!$L$16"}</definedName>
    <definedName name="T.3" localSheetId="4" hidden="1">{"'Sheet1'!$L$16"}</definedName>
    <definedName name="T.3" localSheetId="23" hidden="1">{"'Sheet1'!$L$16"}</definedName>
    <definedName name="T.3" localSheetId="14" hidden="1">{"'Sheet1'!$L$16"}</definedName>
    <definedName name="T.3" localSheetId="9" hidden="1">{"'Sheet1'!$L$16"}</definedName>
    <definedName name="T.3" localSheetId="8" hidden="1">{"'Sheet1'!$L$16"}</definedName>
    <definedName name="T.3" localSheetId="3" hidden="1">{"'Sheet1'!$L$16"}</definedName>
    <definedName name="T.3" localSheetId="11" hidden="1">{"'Sheet1'!$L$16"}</definedName>
    <definedName name="T.3" localSheetId="6" hidden="1">{"'Sheet1'!$L$16"}</definedName>
    <definedName name="T.3" localSheetId="7" hidden="1">{"'Sheet1'!$L$16"}</definedName>
    <definedName name="T.3" localSheetId="5" hidden="1">{"'Sheet1'!$L$16"}</definedName>
    <definedName name="T.3" localSheetId="17" hidden="1">{"'Sheet1'!$L$16"}</definedName>
    <definedName name="T.3" localSheetId="10" hidden="1">{"'Sheet1'!$L$16"}</definedName>
    <definedName name="T.3" localSheetId="13" hidden="1">{"'Sheet1'!$L$16"}</definedName>
    <definedName name="T.3" localSheetId="12" hidden="1">{"'Sheet1'!$L$16"}</definedName>
    <definedName name="T.3" hidden="1">{"'Sheet1'!$L$16"}</definedName>
    <definedName name="T1_">#N/A</definedName>
    <definedName name="t101p">#REF!</definedName>
    <definedName name="t103p">#REF!</definedName>
    <definedName name="t10nc1p">#REF!</definedName>
    <definedName name="t10vl1p">#REF!</definedName>
    <definedName name="t121p">#REF!</definedName>
    <definedName name="t123p">#REF!</definedName>
    <definedName name="t141p">#REF!</definedName>
    <definedName name="t143p">#REF!</definedName>
    <definedName name="t14nc3p">#REF!</definedName>
    <definedName name="t14vl3p">#REF!</definedName>
    <definedName name="T2_">#N/A</definedName>
    <definedName name="T3_">#N/A</definedName>
    <definedName name="T4_">#N/A</definedName>
    <definedName name="TA" localSheetId="22" hidden="1">{#N/A,#N/A,FALSE,"CCTV"}</definedName>
    <definedName name="TA" localSheetId="15" hidden="1">{#N/A,#N/A,FALSE,"CCTV"}</definedName>
    <definedName name="TA" localSheetId="1" hidden="1">{#N/A,#N/A,FALSE,"CCTV"}</definedName>
    <definedName name="TA" localSheetId="2" hidden="1">{#N/A,#N/A,FALSE,"CCTV"}</definedName>
    <definedName name="TA" localSheetId="4" hidden="1">{#N/A,#N/A,FALSE,"CCTV"}</definedName>
    <definedName name="TA" localSheetId="23" hidden="1">{#N/A,#N/A,FALSE,"CCTV"}</definedName>
    <definedName name="TA" localSheetId="14" hidden="1">{#N/A,#N/A,FALSE,"CCTV"}</definedName>
    <definedName name="TA" localSheetId="9" hidden="1">{#N/A,#N/A,FALSE,"CCTV"}</definedName>
    <definedName name="TA" localSheetId="8" hidden="1">{#N/A,#N/A,FALSE,"CCTV"}</definedName>
    <definedName name="TA" localSheetId="3" hidden="1">{#N/A,#N/A,FALSE,"CCTV"}</definedName>
    <definedName name="TA" localSheetId="11" hidden="1">{#N/A,#N/A,FALSE,"CCTV"}</definedName>
    <definedName name="TA" localSheetId="6" hidden="1">{#N/A,#N/A,FALSE,"CCTV"}</definedName>
    <definedName name="TA" localSheetId="7" hidden="1">{#N/A,#N/A,FALSE,"CCTV"}</definedName>
    <definedName name="TA" localSheetId="5" hidden="1">{#N/A,#N/A,FALSE,"CCTV"}</definedName>
    <definedName name="TA" localSheetId="10" hidden="1">{#N/A,#N/A,FALSE,"CCTV"}</definedName>
    <definedName name="TA" localSheetId="13" hidden="1">{#N/A,#N/A,FALSE,"CCTV"}</definedName>
    <definedName name="TA" localSheetId="12" hidden="1">{#N/A,#N/A,FALSE,"CCTV"}</definedName>
    <definedName name="TA" hidden="1">{#N/A,#N/A,FALSE,"CCTV"}</definedName>
    <definedName name="TAB">#REF!</definedName>
    <definedName name="tabisous">#REF!</definedName>
    <definedName name="table">#REF!</definedName>
    <definedName name="TABLE0">#REF!</definedName>
    <definedName name="table1" localSheetId="1">'[98]SPT vs PHI'!$E$2:$F$47</definedName>
    <definedName name="table1" localSheetId="2">'[98]SPT vs PHI'!$E$2:$F$47</definedName>
    <definedName name="table1" localSheetId="4">'[98]SPT vs PHI'!$E$2:$F$47</definedName>
    <definedName name="table1" localSheetId="23">'[98]SPT vs PHI'!$E$2:$F$47</definedName>
    <definedName name="table1" localSheetId="14">'[98]SPT vs PHI'!$E$2:$F$47</definedName>
    <definedName name="table1" localSheetId="9">'[98]SPT vs PHI'!$E$2:$F$47</definedName>
    <definedName name="table1" localSheetId="8">'[98]SPT vs PHI'!$E$2:$F$47</definedName>
    <definedName name="table1" localSheetId="3">'[98]SPT vs PHI'!$E$2:$F$47</definedName>
    <definedName name="table1" localSheetId="11">'[98]SPT vs PHI'!$E$2:$F$47</definedName>
    <definedName name="table1" localSheetId="6">'[98]SPT vs PHI'!$E$2:$F$47</definedName>
    <definedName name="table1" localSheetId="7">'[98]SPT vs PHI'!$E$2:$F$47</definedName>
    <definedName name="table1" localSheetId="5">'[98]SPT vs PHI'!$E$2:$F$47</definedName>
    <definedName name="table1" localSheetId="10">'[98]SPT vs PHI'!$E$2:$F$47</definedName>
    <definedName name="table1" localSheetId="13">'[98]SPT vs PHI'!$E$2:$F$47</definedName>
    <definedName name="table1" localSheetId="12">'[98]SPT vs PHI'!$E$2:$F$47</definedName>
    <definedName name="table1">#REF!</definedName>
    <definedName name="table2" localSheetId="15">[99]LP!$D$15:$AO$46</definedName>
    <definedName name="table2" localSheetId="1">[99]LP!$D$15:$AO$46</definedName>
    <definedName name="table2" localSheetId="2">[99]LP!$D$15:$AO$46</definedName>
    <definedName name="table2" localSheetId="4">[99]LP!$D$15:$AO$46</definedName>
    <definedName name="table2" localSheetId="23">[99]LP!$D$15:$AO$46</definedName>
    <definedName name="table2" localSheetId="14">[99]LP!$D$15:$AO$46</definedName>
    <definedName name="table2" localSheetId="9">[99]LP!$D$15:$AO$46</definedName>
    <definedName name="table2" localSheetId="8">[99]LP!$D$15:$AO$46</definedName>
    <definedName name="table2" localSheetId="3">[99]LP!$D$15:$AO$46</definedName>
    <definedName name="table2" localSheetId="11">[99]LP!$D$15:$AO$46</definedName>
    <definedName name="table2" localSheetId="6">[99]LP!$D$15:$AO$46</definedName>
    <definedName name="table2" localSheetId="7">[99]LP!$D$15:$AO$46</definedName>
    <definedName name="table2" localSheetId="5">[99]LP!$D$15:$AO$46</definedName>
    <definedName name="table2" localSheetId="10">[99]LP!$D$15:$AO$46</definedName>
    <definedName name="table2" localSheetId="13">[99]LP!$D$15:$AO$46</definedName>
    <definedName name="table2" localSheetId="12">[99]LP!$D$15:$AO$46</definedName>
    <definedName name="table2">#REF!</definedName>
    <definedName name="TABLEAU" localSheetId="15">[100]TAUX!$A$4:$C$14</definedName>
    <definedName name="TABLEAU" localSheetId="1">[100]TAUX!$A$4:$C$14</definedName>
    <definedName name="TABLEAU" localSheetId="2">[100]TAUX!$A$4:$C$14</definedName>
    <definedName name="TABLEAU" localSheetId="4">[100]TAUX!$A$4:$C$14</definedName>
    <definedName name="TABLEAU" localSheetId="23">[100]TAUX!$A$4:$C$14</definedName>
    <definedName name="TABLEAU" localSheetId="14">[100]TAUX!$A$4:$C$14</definedName>
    <definedName name="TABLEAU" localSheetId="9">[100]TAUX!$A$4:$C$14</definedName>
    <definedName name="TABLEAU" localSheetId="8">[100]TAUX!$A$4:$C$14</definedName>
    <definedName name="TABLEAU" localSheetId="3">[100]TAUX!$A$4:$C$14</definedName>
    <definedName name="TABLEAU" localSheetId="11">[100]TAUX!$A$4:$C$14</definedName>
    <definedName name="TABLEAU" localSheetId="6">[100]TAUX!$A$4:$C$14</definedName>
    <definedName name="TABLEAU" localSheetId="7">[100]TAUX!$A$4:$C$14</definedName>
    <definedName name="TABLEAU" localSheetId="5">[100]TAUX!$A$4:$C$14</definedName>
    <definedName name="TABLEAU" localSheetId="10">[100]TAUX!$A$4:$C$14</definedName>
    <definedName name="TABLEAU" localSheetId="13">[100]TAUX!$A$4:$C$14</definedName>
    <definedName name="TABLEAU" localSheetId="12">[100]TAUX!$A$4:$C$14</definedName>
    <definedName name="tableau">#REF!</definedName>
    <definedName name="TableSummary" hidden="1">#REF!</definedName>
    <definedName name="TamdanTB" localSheetId="22" hidden="1">{"'Sheet1'!$L$16"}</definedName>
    <definedName name="TamdanTB" localSheetId="15" hidden="1">{"'Sheet1'!$L$16"}</definedName>
    <definedName name="TamdanTB" localSheetId="1" hidden="1">{"'Sheet1'!$L$16"}</definedName>
    <definedName name="TamdanTB" localSheetId="2" hidden="1">{"'Sheet1'!$L$16"}</definedName>
    <definedName name="TamdanTB" localSheetId="16" hidden="1">{"'Sheet1'!$L$16"}</definedName>
    <definedName name="TamdanTB" localSheetId="4" hidden="1">{"'Sheet1'!$L$16"}</definedName>
    <definedName name="TamdanTB" localSheetId="23" hidden="1">{"'Sheet1'!$L$16"}</definedName>
    <definedName name="TamdanTB" localSheetId="14" hidden="1">{"'Sheet1'!$L$16"}</definedName>
    <definedName name="TamdanTB" localSheetId="9" hidden="1">{"'Sheet1'!$L$16"}</definedName>
    <definedName name="TamdanTB" localSheetId="8" hidden="1">{"'Sheet1'!$L$16"}</definedName>
    <definedName name="TamdanTB" localSheetId="3" hidden="1">{"'Sheet1'!$L$16"}</definedName>
    <definedName name="TamdanTB" localSheetId="11" hidden="1">{"'Sheet1'!$L$16"}</definedName>
    <definedName name="TamdanTB" localSheetId="6" hidden="1">{"'Sheet1'!$L$16"}</definedName>
    <definedName name="TamdanTB" localSheetId="7" hidden="1">{"'Sheet1'!$L$16"}</definedName>
    <definedName name="TamdanTB" localSheetId="5" hidden="1">{"'Sheet1'!$L$16"}</definedName>
    <definedName name="TamdanTB" localSheetId="17" hidden="1">{"'Sheet1'!$L$16"}</definedName>
    <definedName name="TamdanTB" localSheetId="10" hidden="1">{"'Sheet1'!$L$16"}</definedName>
    <definedName name="TamdanTB" localSheetId="13" hidden="1">{"'Sheet1'!$L$16"}</definedName>
    <definedName name="TamdanTB" localSheetId="12" hidden="1">{"'Sheet1'!$L$16"}</definedName>
    <definedName name="TamdanTB" hidden="1">{"'Sheet1'!$L$16"}</definedName>
    <definedName name="TAN_K" localSheetId="15">[29]Breech_Duct!$B$72</definedName>
    <definedName name="TAN_K" localSheetId="1">[29]Breech_Duct!$B$72</definedName>
    <definedName name="TAN_K" localSheetId="2">[29]Breech_Duct!$B$72</definedName>
    <definedName name="TAN_K" localSheetId="4">[29]Breech_Duct!$B$72</definedName>
    <definedName name="TAN_K" localSheetId="23">[29]Breech_Duct!$B$72</definedName>
    <definedName name="TAN_K" localSheetId="14">[29]Breech_Duct!$B$72</definedName>
    <definedName name="TAN_K" localSheetId="9">[29]Breech_Duct!$B$72</definedName>
    <definedName name="TAN_K" localSheetId="8">[29]Breech_Duct!$B$72</definedName>
    <definedName name="TAN_K" localSheetId="3">[29]Breech_Duct!$B$72</definedName>
    <definedName name="TAN_K" localSheetId="11">[29]Breech_Duct!$B$72</definedName>
    <definedName name="TAN_K" localSheetId="6">[29]Breech_Duct!$B$72</definedName>
    <definedName name="TAN_K" localSheetId="7">[29]Breech_Duct!$B$72</definedName>
    <definedName name="TAN_K" localSheetId="5">[29]Breech_Duct!$B$72</definedName>
    <definedName name="TAN_K" localSheetId="10">[29]Breech_Duct!$B$72</definedName>
    <definedName name="TAN_K" localSheetId="13">[29]Breech_Duct!$B$72</definedName>
    <definedName name="TAN_K" localSheetId="12">[29]Breech_Duct!$B$72</definedName>
    <definedName name="TAN_K">#REF!</definedName>
    <definedName name="TAN_L" localSheetId="15">[29]Breech_Duct!$B$75</definedName>
    <definedName name="TAN_L" localSheetId="1">[29]Breech_Duct!$B$75</definedName>
    <definedName name="TAN_L" localSheetId="2">[29]Breech_Duct!$B$75</definedName>
    <definedName name="TAN_L" localSheetId="4">[29]Breech_Duct!$B$75</definedName>
    <definedName name="TAN_L" localSheetId="23">[29]Breech_Duct!$B$75</definedName>
    <definedName name="TAN_L" localSheetId="14">[29]Breech_Duct!$B$75</definedName>
    <definedName name="TAN_L" localSheetId="9">[29]Breech_Duct!$B$75</definedName>
    <definedName name="TAN_L" localSheetId="8">[29]Breech_Duct!$B$75</definedName>
    <definedName name="TAN_L" localSheetId="3">[29]Breech_Duct!$B$75</definedName>
    <definedName name="TAN_L" localSheetId="11">[29]Breech_Duct!$B$75</definedName>
    <definedName name="TAN_L" localSheetId="6">[29]Breech_Duct!$B$75</definedName>
    <definedName name="TAN_L" localSheetId="7">[29]Breech_Duct!$B$75</definedName>
    <definedName name="TAN_L" localSheetId="5">[29]Breech_Duct!$B$75</definedName>
    <definedName name="TAN_L" localSheetId="10">[29]Breech_Duct!$B$75</definedName>
    <definedName name="TAN_L" localSheetId="13">[29]Breech_Duct!$B$75</definedName>
    <definedName name="TAN_L" localSheetId="12">[29]Breech_Duct!$B$75</definedName>
    <definedName name="TAN_L">#REF!</definedName>
    <definedName name="TAN_P" localSheetId="15">[29]Breech_Duct!$B$79</definedName>
    <definedName name="TAN_P" localSheetId="1">[29]Breech_Duct!$B$79</definedName>
    <definedName name="TAN_P" localSheetId="2">[29]Breech_Duct!$B$79</definedName>
    <definedName name="TAN_P" localSheetId="4">[29]Breech_Duct!$B$79</definedName>
    <definedName name="TAN_P" localSheetId="23">[29]Breech_Duct!$B$79</definedName>
    <definedName name="TAN_P" localSheetId="14">[29]Breech_Duct!$B$79</definedName>
    <definedName name="TAN_P" localSheetId="9">[29]Breech_Duct!$B$79</definedName>
    <definedName name="TAN_P" localSheetId="8">[29]Breech_Duct!$B$79</definedName>
    <definedName name="TAN_P" localSheetId="3">[29]Breech_Duct!$B$79</definedName>
    <definedName name="TAN_P" localSheetId="11">[29]Breech_Duct!$B$79</definedName>
    <definedName name="TAN_P" localSheetId="6">[29]Breech_Duct!$B$79</definedName>
    <definedName name="TAN_P" localSheetId="7">[29]Breech_Duct!$B$79</definedName>
    <definedName name="TAN_P" localSheetId="5">[29]Breech_Duct!$B$79</definedName>
    <definedName name="TAN_P" localSheetId="10">[29]Breech_Duct!$B$79</definedName>
    <definedName name="TAN_P" localSheetId="13">[29]Breech_Duct!$B$79</definedName>
    <definedName name="TAN_P" localSheetId="12">[29]Breech_Duct!$B$79</definedName>
    <definedName name="TAN_P">#REF!</definedName>
    <definedName name="Tax">#REF!</definedName>
    <definedName name="tbao" localSheetId="22" hidden="1">{"'Sheet1'!$L$16"}</definedName>
    <definedName name="tbao" localSheetId="15" hidden="1">{"'Sheet1'!$L$16"}</definedName>
    <definedName name="tbao" localSheetId="1" hidden="1">{"'Sheet1'!$L$16"}</definedName>
    <definedName name="tbao" localSheetId="2" hidden="1">{"'Sheet1'!$L$16"}</definedName>
    <definedName name="tbao" localSheetId="16" hidden="1">{"'Sheet1'!$L$16"}</definedName>
    <definedName name="tbao" localSheetId="4" hidden="1">{"'Sheet1'!$L$16"}</definedName>
    <definedName name="tbao" localSheetId="23" hidden="1">{"'Sheet1'!$L$16"}</definedName>
    <definedName name="tbao" localSheetId="14" hidden="1">{"'Sheet1'!$L$16"}</definedName>
    <definedName name="tbao" localSheetId="9" hidden="1">{"'Sheet1'!$L$16"}</definedName>
    <definedName name="tbao" localSheetId="8" hidden="1">{"'Sheet1'!$L$16"}</definedName>
    <definedName name="tbao" localSheetId="3" hidden="1">{"'Sheet1'!$L$16"}</definedName>
    <definedName name="tbao" localSheetId="11" hidden="1">{"'Sheet1'!$L$16"}</definedName>
    <definedName name="tbao" localSheetId="6" hidden="1">{"'Sheet1'!$L$16"}</definedName>
    <definedName name="tbao" localSheetId="7" hidden="1">{"'Sheet1'!$L$16"}</definedName>
    <definedName name="tbao" localSheetId="5" hidden="1">{"'Sheet1'!$L$16"}</definedName>
    <definedName name="tbao" localSheetId="17" hidden="1">{"'Sheet1'!$L$16"}</definedName>
    <definedName name="tbao" localSheetId="10" hidden="1">{"'Sheet1'!$L$16"}</definedName>
    <definedName name="tbao" localSheetId="13" hidden="1">{"'Sheet1'!$L$16"}</definedName>
    <definedName name="tbao" localSheetId="12" hidden="1">{"'Sheet1'!$L$16"}</definedName>
    <definedName name="tbao" hidden="1">{"'Sheet1'!$L$16"}</definedName>
    <definedName name="tbl_ProdInfo" localSheetId="16">#REF!</definedName>
    <definedName name="tbl_ProdInfo" localSheetId="17">#REF!</definedName>
    <definedName name="tbl_ProdInfo">#REF!</definedName>
    <definedName name="TBN_GEN_소계">#REF!</definedName>
    <definedName name="tbtram">#REF!</definedName>
    <definedName name="tc">#REF!</definedName>
    <definedName name="TC_NHANH1">#REF!</definedName>
    <definedName name="TCHN" localSheetId="15">[78]Summary!$I$57</definedName>
    <definedName name="TCHN" localSheetId="1">[78]Summary!$I$57</definedName>
    <definedName name="TCHN" localSheetId="2">[78]Summary!$I$57</definedName>
    <definedName name="TCHN" localSheetId="4">[78]Summary!$I$57</definedName>
    <definedName name="TCHN" localSheetId="23">[78]Summary!$I$57</definedName>
    <definedName name="TCHN" localSheetId="14">[78]Summary!$I$57</definedName>
    <definedName name="TCHN" localSheetId="9">[78]Summary!$I$57</definedName>
    <definedName name="TCHN" localSheetId="8">[78]Summary!$I$57</definedName>
    <definedName name="TCHN" localSheetId="3">[78]Summary!$I$57</definedName>
    <definedName name="TCHN" localSheetId="11">[78]Summary!$I$57</definedName>
    <definedName name="TCHN" localSheetId="6">[78]Summary!$I$57</definedName>
    <definedName name="TCHN" localSheetId="7">[78]Summary!$I$57</definedName>
    <definedName name="TCHN" localSheetId="5">[78]Summary!$I$57</definedName>
    <definedName name="TCHN" localSheetId="10">[78]Summary!$I$57</definedName>
    <definedName name="TCHN" localSheetId="13">[78]Summary!$I$57</definedName>
    <definedName name="TCHN" localSheetId="12">[78]Summary!$I$57</definedName>
    <definedName name="TCHN">#REF!</definedName>
    <definedName name="ｔｃi">#REF!</definedName>
    <definedName name="td1p">#REF!</definedName>
    <definedName name="td3p">#REF!</definedName>
    <definedName name="TDK">#REF!</definedName>
    <definedName name="tdnc1p">#REF!</definedName>
    <definedName name="tdtr2cnc">#REF!</definedName>
    <definedName name="tdtr2cvl">#REF!</definedName>
    <definedName name="tdvl1p">#REF!</definedName>
    <definedName name="te">#REF!</definedName>
    <definedName name="tech" localSheetId="15">[101]Tech.!$B$6:$V$24</definedName>
    <definedName name="tech" localSheetId="1">[101]Tech.!$B$6:$V$24</definedName>
    <definedName name="tech" localSheetId="2">[101]Tech.!$B$6:$V$24</definedName>
    <definedName name="tech" localSheetId="4">[101]Tech.!$B$6:$V$24</definedName>
    <definedName name="tech" localSheetId="23">[101]Tech.!$B$6:$V$24</definedName>
    <definedName name="tech" localSheetId="14">[101]Tech.!$B$6:$V$24</definedName>
    <definedName name="tech" localSheetId="9">[101]Tech.!$B$6:$V$24</definedName>
    <definedName name="tech" localSheetId="8">[101]Tech.!$B$6:$V$24</definedName>
    <definedName name="tech" localSheetId="3">[101]Tech.!$B$6:$V$24</definedName>
    <definedName name="tech" localSheetId="11">[101]Tech.!$B$6:$V$24</definedName>
    <definedName name="tech" localSheetId="6">[101]Tech.!$B$6:$V$24</definedName>
    <definedName name="tech" localSheetId="7">[101]Tech.!$B$6:$V$24</definedName>
    <definedName name="tech" localSheetId="5">[101]Tech.!$B$6:$V$24</definedName>
    <definedName name="tech" localSheetId="10">[101]Tech.!$B$6:$V$24</definedName>
    <definedName name="tech" localSheetId="13">[101]Tech.!$B$6:$V$24</definedName>
    <definedName name="tech" localSheetId="12">[101]Tech.!$B$6:$V$24</definedName>
    <definedName name="tech">#REF!</definedName>
    <definedName name="TElecHours" localSheetId="15">'[51]Labor Sum'!$C$24</definedName>
    <definedName name="TElecHours" localSheetId="1">'[51]Labor Sum'!$C$24</definedName>
    <definedName name="TElecHours" localSheetId="2">'[51]Labor Sum'!$C$24</definedName>
    <definedName name="TElecHours" localSheetId="4">'[51]Labor Sum'!$C$24</definedName>
    <definedName name="TElecHours" localSheetId="23">'[51]Labor Sum'!$C$24</definedName>
    <definedName name="TElecHours" localSheetId="14">'[51]Labor Sum'!$C$24</definedName>
    <definedName name="TElecHours" localSheetId="9">'[51]Labor Sum'!$C$24</definedName>
    <definedName name="TElecHours" localSheetId="8">'[51]Labor Sum'!$C$24</definedName>
    <definedName name="TElecHours" localSheetId="3">'[51]Labor Sum'!$C$24</definedName>
    <definedName name="TElecHours" localSheetId="11">'[51]Labor Sum'!$C$24</definedName>
    <definedName name="TElecHours" localSheetId="6">'[51]Labor Sum'!$C$24</definedName>
    <definedName name="TElecHours" localSheetId="7">'[51]Labor Sum'!$C$24</definedName>
    <definedName name="TElecHours" localSheetId="5">'[51]Labor Sum'!$C$24</definedName>
    <definedName name="TElecHours" localSheetId="10">'[51]Labor Sum'!$C$24</definedName>
    <definedName name="TElecHours" localSheetId="13">'[51]Labor Sum'!$C$24</definedName>
    <definedName name="TElecHours" localSheetId="12">'[51]Labor Sum'!$C$24</definedName>
    <definedName name="TElecHours">#REF!</definedName>
    <definedName name="TElectLabor" localSheetId="15">'[51]Labor Sum'!#REF!</definedName>
    <definedName name="TElectLabor" localSheetId="1">'[51]Labor Sum'!#REF!</definedName>
    <definedName name="TElectLabor" localSheetId="2">'[51]Labor Sum'!#REF!</definedName>
    <definedName name="TElectLabor" localSheetId="4">'[51]Labor Sum'!#REF!</definedName>
    <definedName name="TElectLabor" localSheetId="23">'[51]Labor Sum'!#REF!</definedName>
    <definedName name="TElectLabor" localSheetId="14">'[51]Labor Sum'!#REF!</definedName>
    <definedName name="TElectLabor" localSheetId="9">'[51]Labor Sum'!#REF!</definedName>
    <definedName name="TElectLabor" localSheetId="8">'[51]Labor Sum'!#REF!</definedName>
    <definedName name="TElectLabor" localSheetId="3">'[51]Labor Sum'!#REF!</definedName>
    <definedName name="TElectLabor" localSheetId="11">'[51]Labor Sum'!#REF!</definedName>
    <definedName name="TElectLabor" localSheetId="6">'[51]Labor Sum'!#REF!</definedName>
    <definedName name="TElectLabor" localSheetId="7">'[51]Labor Sum'!#REF!</definedName>
    <definedName name="TElectLabor" localSheetId="5">'[51]Labor Sum'!#REF!</definedName>
    <definedName name="TElectLabor" localSheetId="10">'[51]Labor Sum'!#REF!</definedName>
    <definedName name="TElectLabor" localSheetId="13">'[51]Labor Sum'!#REF!</definedName>
    <definedName name="TElectLabor" localSheetId="12">'[51]Labor Sum'!#REF!</definedName>
    <definedName name="TElectLabor">#REF!</definedName>
    <definedName name="tem" localSheetId="20" hidden="1">{"'Sheet1'!$L$16"}</definedName>
    <definedName name="tem" localSheetId="22" hidden="1">{"'Sheet1'!$L$16"}</definedName>
    <definedName name="tem" localSheetId="15" hidden="1">{"'Sheet1'!$L$16"}</definedName>
    <definedName name="tem" localSheetId="1" hidden="1">{"'Sheet1'!$L$16"}</definedName>
    <definedName name="tem" localSheetId="2" hidden="1">{"'Sheet1'!$L$16"}</definedName>
    <definedName name="tem" localSheetId="21" hidden="1">{"'Sheet1'!$L$16"}</definedName>
    <definedName name="tem" localSheetId="16" hidden="1">{"'Sheet1'!$L$16"}</definedName>
    <definedName name="tem" localSheetId="4" hidden="1">{"'Sheet1'!$L$16"}</definedName>
    <definedName name="tem" localSheetId="23" hidden="1">{"'Sheet1'!$L$16"}</definedName>
    <definedName name="tem" localSheetId="14" hidden="1">{"'Sheet1'!$L$16"}</definedName>
    <definedName name="tem" localSheetId="9" hidden="1">{"'Sheet1'!$L$16"}</definedName>
    <definedName name="tem" localSheetId="8" hidden="1">{"'Sheet1'!$L$16"}</definedName>
    <definedName name="tem" localSheetId="3" hidden="1">{"'Sheet1'!$L$16"}</definedName>
    <definedName name="tem" localSheetId="11" hidden="1">{"'Sheet1'!$L$16"}</definedName>
    <definedName name="tem" localSheetId="6" hidden="1">{"'Sheet1'!$L$16"}</definedName>
    <definedName name="tem" localSheetId="7" hidden="1">{"'Sheet1'!$L$16"}</definedName>
    <definedName name="tem" localSheetId="5" hidden="1">{"'Sheet1'!$L$16"}</definedName>
    <definedName name="tem" localSheetId="17" hidden="1">{"'Sheet1'!$L$16"}</definedName>
    <definedName name="tem" localSheetId="10" hidden="1">{"'Sheet1'!$L$16"}</definedName>
    <definedName name="tem" localSheetId="13" hidden="1">{"'Sheet1'!$L$16"}</definedName>
    <definedName name="tem" localSheetId="12" hidden="1">{"'Sheet1'!$L$16"}</definedName>
    <definedName name="tem" hidden="1">{"'Sheet1'!$L$16"}</definedName>
    <definedName name="TEMA_09">[32]Tables!$B$28:$AA$31</definedName>
    <definedName name="temp" localSheetId="22" hidden="1">{"'Break down'!$A$4"}</definedName>
    <definedName name="TEMP" localSheetId="15">[52]PipeSummary!$AJ$10:$AO$10</definedName>
    <definedName name="TEMP" localSheetId="1">[52]PipeSummary!$AJ$10:$AO$10</definedName>
    <definedName name="TEMP" localSheetId="2">[52]PipeSummary!$AJ$10:$AO$10</definedName>
    <definedName name="TEMP" localSheetId="4">[52]PipeSummary!$AJ$10:$AO$10</definedName>
    <definedName name="TEMP" localSheetId="23">[52]PipeSummary!$AJ$10:$AO$10</definedName>
    <definedName name="TEMP" localSheetId="14">[52]PipeSummary!$AJ$10:$AO$10</definedName>
    <definedName name="TEMP" localSheetId="9">[52]PipeSummary!$AJ$10:$AO$10</definedName>
    <definedName name="TEMP" localSheetId="8">[52]PipeSummary!$AJ$10:$AO$10</definedName>
    <definedName name="TEMP" localSheetId="3">[52]PipeSummary!$AJ$10:$AO$10</definedName>
    <definedName name="TEMP" localSheetId="11">[52]PipeSummary!$AJ$10:$AO$10</definedName>
    <definedName name="TEMP" localSheetId="6">[52]PipeSummary!$AJ$10:$AO$10</definedName>
    <definedName name="TEMP" localSheetId="7">[52]PipeSummary!$AJ$10:$AO$10</definedName>
    <definedName name="TEMP" localSheetId="5">[52]PipeSummary!$AJ$10:$AO$10</definedName>
    <definedName name="TEMP" localSheetId="10">[52]PipeSummary!$AJ$10:$AO$10</definedName>
    <definedName name="TEMP" localSheetId="13">[52]PipeSummary!$AJ$10:$AO$10</definedName>
    <definedName name="TEMP" localSheetId="12">[52]PipeSummary!$AJ$10:$AO$10</definedName>
    <definedName name="temp" hidden="1">{"'Break down'!$A$4"}</definedName>
    <definedName name="Temperatura">#REF!</definedName>
    <definedName name="Temperaturklasse">#REF!</definedName>
    <definedName name="TempUnit">#REF!</definedName>
    <definedName name="teri" localSheetId="22" hidden="1">{#N/A,#N/A,TRUE,"Basic";#N/A,#N/A,TRUE,"EXT-TABLE";#N/A,#N/A,TRUE,"STEEL";#N/A,#N/A,TRUE,"INT-Table";#N/A,#N/A,TRUE,"STEEL";#N/A,#N/A,TRUE,"Door"}</definedName>
    <definedName name="teri" hidden="1">{#N/A,#N/A,TRUE,"Basic";#N/A,#N/A,TRUE,"EXT-TABLE";#N/A,#N/A,TRUE,"STEEL";#N/A,#N/A,TRUE,"INT-Table";#N/A,#N/A,TRUE,"STEEL";#N/A,#N/A,TRUE,"Door"}</definedName>
    <definedName name="teri_1" localSheetId="22" hidden="1">{#N/A,#N/A,TRUE,"Basic";#N/A,#N/A,TRUE,"EXT-TABLE";#N/A,#N/A,TRUE,"STEEL";#N/A,#N/A,TRUE,"INT-Table";#N/A,#N/A,TRUE,"STEEL";#N/A,#N/A,TRUE,"Door"}</definedName>
    <definedName name="teri_1" hidden="1">{#N/A,#N/A,TRUE,"Basic";#N/A,#N/A,TRUE,"EXT-TABLE";#N/A,#N/A,TRUE,"STEEL";#N/A,#N/A,TRUE,"INT-Table";#N/A,#N/A,TRUE,"STEEL";#N/A,#N/A,TRUE,"Door"}</definedName>
    <definedName name="teri_1_1" localSheetId="22" hidden="1">{#N/A,#N/A,TRUE,"Basic";#N/A,#N/A,TRUE,"EXT-TABLE";#N/A,#N/A,TRUE,"STEEL";#N/A,#N/A,TRUE,"INT-Table";#N/A,#N/A,TRUE,"STEEL";#N/A,#N/A,TRUE,"Door"}</definedName>
    <definedName name="teri_1_1" hidden="1">{#N/A,#N/A,TRUE,"Basic";#N/A,#N/A,TRUE,"EXT-TABLE";#N/A,#N/A,TRUE,"STEEL";#N/A,#N/A,TRUE,"INT-Table";#N/A,#N/A,TRUE,"STEEL";#N/A,#N/A,TRUE,"Door"}</definedName>
    <definedName name="teri_1_2" localSheetId="22" hidden="1">{#N/A,#N/A,TRUE,"Basic";#N/A,#N/A,TRUE,"EXT-TABLE";#N/A,#N/A,TRUE,"STEEL";#N/A,#N/A,TRUE,"INT-Table";#N/A,#N/A,TRUE,"STEEL";#N/A,#N/A,TRUE,"Door"}</definedName>
    <definedName name="teri_1_2" hidden="1">{#N/A,#N/A,TRUE,"Basic";#N/A,#N/A,TRUE,"EXT-TABLE";#N/A,#N/A,TRUE,"STEEL";#N/A,#N/A,TRUE,"INT-Table";#N/A,#N/A,TRUE,"STEEL";#N/A,#N/A,TRUE,"Door"}</definedName>
    <definedName name="teri_2" localSheetId="22" hidden="1">{#N/A,#N/A,TRUE,"Basic";#N/A,#N/A,TRUE,"EXT-TABLE";#N/A,#N/A,TRUE,"STEEL";#N/A,#N/A,TRUE,"INT-Table";#N/A,#N/A,TRUE,"STEEL";#N/A,#N/A,TRUE,"Door"}</definedName>
    <definedName name="teri_2" hidden="1">{#N/A,#N/A,TRUE,"Basic";#N/A,#N/A,TRUE,"EXT-TABLE";#N/A,#N/A,TRUE,"STEEL";#N/A,#N/A,TRUE,"INT-Table";#N/A,#N/A,TRUE,"STEEL";#N/A,#N/A,TRUE,"Door"}</definedName>
    <definedName name="teri_2_1" localSheetId="22" hidden="1">{#N/A,#N/A,TRUE,"Basic";#N/A,#N/A,TRUE,"EXT-TABLE";#N/A,#N/A,TRUE,"STEEL";#N/A,#N/A,TRUE,"INT-Table";#N/A,#N/A,TRUE,"STEEL";#N/A,#N/A,TRUE,"Door"}</definedName>
    <definedName name="teri_2_1" hidden="1">{#N/A,#N/A,TRUE,"Basic";#N/A,#N/A,TRUE,"EXT-TABLE";#N/A,#N/A,TRUE,"STEEL";#N/A,#N/A,TRUE,"INT-Table";#N/A,#N/A,TRUE,"STEEL";#N/A,#N/A,TRUE,"Door"}</definedName>
    <definedName name="teri_2_2" localSheetId="22" hidden="1">{#N/A,#N/A,TRUE,"Basic";#N/A,#N/A,TRUE,"EXT-TABLE";#N/A,#N/A,TRUE,"STEEL";#N/A,#N/A,TRUE,"INT-Table";#N/A,#N/A,TRUE,"STEEL";#N/A,#N/A,TRUE,"Door"}</definedName>
    <definedName name="teri_2_2" hidden="1">{#N/A,#N/A,TRUE,"Basic";#N/A,#N/A,TRUE,"EXT-TABLE";#N/A,#N/A,TRUE,"STEEL";#N/A,#N/A,TRUE,"INT-Table";#N/A,#N/A,TRUE,"STEEL";#N/A,#N/A,TRUE,"Door"}</definedName>
    <definedName name="teri_3" localSheetId="22" hidden="1">{#N/A,#N/A,TRUE,"Basic";#N/A,#N/A,TRUE,"EXT-TABLE";#N/A,#N/A,TRUE,"STEEL";#N/A,#N/A,TRUE,"INT-Table";#N/A,#N/A,TRUE,"STEEL";#N/A,#N/A,TRUE,"Door"}</definedName>
    <definedName name="teri_3" hidden="1">{#N/A,#N/A,TRUE,"Basic";#N/A,#N/A,TRUE,"EXT-TABLE";#N/A,#N/A,TRUE,"STEEL";#N/A,#N/A,TRUE,"INT-Table";#N/A,#N/A,TRUE,"STEEL";#N/A,#N/A,TRUE,"Door"}</definedName>
    <definedName name="teri_3_1" localSheetId="22" hidden="1">{#N/A,#N/A,TRUE,"Basic";#N/A,#N/A,TRUE,"EXT-TABLE";#N/A,#N/A,TRUE,"STEEL";#N/A,#N/A,TRUE,"INT-Table";#N/A,#N/A,TRUE,"STEEL";#N/A,#N/A,TRUE,"Door"}</definedName>
    <definedName name="teri_3_1" hidden="1">{#N/A,#N/A,TRUE,"Basic";#N/A,#N/A,TRUE,"EXT-TABLE";#N/A,#N/A,TRUE,"STEEL";#N/A,#N/A,TRUE,"INT-Table";#N/A,#N/A,TRUE,"STEEL";#N/A,#N/A,TRUE,"Door"}</definedName>
    <definedName name="teri_3_2" localSheetId="22" hidden="1">{#N/A,#N/A,TRUE,"Basic";#N/A,#N/A,TRUE,"EXT-TABLE";#N/A,#N/A,TRUE,"STEEL";#N/A,#N/A,TRUE,"INT-Table";#N/A,#N/A,TRUE,"STEEL";#N/A,#N/A,TRUE,"Door"}</definedName>
    <definedName name="teri_3_2" hidden="1">{#N/A,#N/A,TRUE,"Basic";#N/A,#N/A,TRUE,"EXT-TABLE";#N/A,#N/A,TRUE,"STEEL";#N/A,#N/A,TRUE,"INT-Table";#N/A,#N/A,TRUE,"STEEL";#N/A,#N/A,TRUE,"Door"}</definedName>
    <definedName name="teri_4" localSheetId="22" hidden="1">{#N/A,#N/A,TRUE,"Basic";#N/A,#N/A,TRUE,"EXT-TABLE";#N/A,#N/A,TRUE,"STEEL";#N/A,#N/A,TRUE,"INT-Table";#N/A,#N/A,TRUE,"STEEL";#N/A,#N/A,TRUE,"Door"}</definedName>
    <definedName name="teri_4" hidden="1">{#N/A,#N/A,TRUE,"Basic";#N/A,#N/A,TRUE,"EXT-TABLE";#N/A,#N/A,TRUE,"STEEL";#N/A,#N/A,TRUE,"INT-Table";#N/A,#N/A,TRUE,"STEEL";#N/A,#N/A,TRUE,"Door"}</definedName>
    <definedName name="teri_4_1" localSheetId="22" hidden="1">{#N/A,#N/A,TRUE,"Basic";#N/A,#N/A,TRUE,"EXT-TABLE";#N/A,#N/A,TRUE,"STEEL";#N/A,#N/A,TRUE,"INT-Table";#N/A,#N/A,TRUE,"STEEL";#N/A,#N/A,TRUE,"Door"}</definedName>
    <definedName name="teri_4_1" hidden="1">{#N/A,#N/A,TRUE,"Basic";#N/A,#N/A,TRUE,"EXT-TABLE";#N/A,#N/A,TRUE,"STEEL";#N/A,#N/A,TRUE,"INT-Table";#N/A,#N/A,TRUE,"STEEL";#N/A,#N/A,TRUE,"Door"}</definedName>
    <definedName name="teri_4_2" localSheetId="22" hidden="1">{#N/A,#N/A,TRUE,"Basic";#N/A,#N/A,TRUE,"EXT-TABLE";#N/A,#N/A,TRUE,"STEEL";#N/A,#N/A,TRUE,"INT-Table";#N/A,#N/A,TRUE,"STEEL";#N/A,#N/A,TRUE,"Door"}</definedName>
    <definedName name="teri_4_2" hidden="1">{#N/A,#N/A,TRUE,"Basic";#N/A,#N/A,TRUE,"EXT-TABLE";#N/A,#N/A,TRUE,"STEEL";#N/A,#N/A,TRUE,"INT-Table";#N/A,#N/A,TRUE,"STEEL";#N/A,#N/A,TRUE,"Door"}</definedName>
    <definedName name="teri_5" localSheetId="22" hidden="1">{#N/A,#N/A,TRUE,"Basic";#N/A,#N/A,TRUE,"EXT-TABLE";#N/A,#N/A,TRUE,"STEEL";#N/A,#N/A,TRUE,"INT-Table";#N/A,#N/A,TRUE,"STEEL";#N/A,#N/A,TRUE,"Door"}</definedName>
    <definedName name="teri_5" hidden="1">{#N/A,#N/A,TRUE,"Basic";#N/A,#N/A,TRUE,"EXT-TABLE";#N/A,#N/A,TRUE,"STEEL";#N/A,#N/A,TRUE,"INT-Table";#N/A,#N/A,TRUE,"STEEL";#N/A,#N/A,TRUE,"Door"}</definedName>
    <definedName name="teri_5_1" localSheetId="22" hidden="1">{#N/A,#N/A,TRUE,"Basic";#N/A,#N/A,TRUE,"EXT-TABLE";#N/A,#N/A,TRUE,"STEEL";#N/A,#N/A,TRUE,"INT-Table";#N/A,#N/A,TRUE,"STEEL";#N/A,#N/A,TRUE,"Door"}</definedName>
    <definedName name="teri_5_1" hidden="1">{#N/A,#N/A,TRUE,"Basic";#N/A,#N/A,TRUE,"EXT-TABLE";#N/A,#N/A,TRUE,"STEEL";#N/A,#N/A,TRUE,"INT-Table";#N/A,#N/A,TRUE,"STEEL";#N/A,#N/A,TRUE,"Door"}</definedName>
    <definedName name="teri_5_2" localSheetId="22" hidden="1">{#N/A,#N/A,TRUE,"Basic";#N/A,#N/A,TRUE,"EXT-TABLE";#N/A,#N/A,TRUE,"STEEL";#N/A,#N/A,TRUE,"INT-Table";#N/A,#N/A,TRUE,"STEEL";#N/A,#N/A,TRUE,"Door"}</definedName>
    <definedName name="teri_5_2" hidden="1">{#N/A,#N/A,TRUE,"Basic";#N/A,#N/A,TRUE,"EXT-TABLE";#N/A,#N/A,TRUE,"STEEL";#N/A,#N/A,TRUE,"INT-Table";#N/A,#N/A,TRUE,"STEEL";#N/A,#N/A,TRUE,"Door"}</definedName>
    <definedName name="test">#REF!</definedName>
    <definedName name="testing" localSheetId="15" hidden="1">[102]BM!#REF!</definedName>
    <definedName name="testing" localSheetId="1" hidden="1">[102]BM!#REF!</definedName>
    <definedName name="testing" localSheetId="2" hidden="1">[102]BM!#REF!</definedName>
    <definedName name="testing" localSheetId="4" hidden="1">[102]BM!#REF!</definedName>
    <definedName name="testing" localSheetId="23" hidden="1">[102]BM!#REF!</definedName>
    <definedName name="testing" localSheetId="14" hidden="1">[102]BM!#REF!</definedName>
    <definedName name="testing" localSheetId="9" hidden="1">[102]BM!#REF!</definedName>
    <definedName name="testing" localSheetId="8" hidden="1">[102]BM!#REF!</definedName>
    <definedName name="testing" localSheetId="3" hidden="1">[102]BM!#REF!</definedName>
    <definedName name="testing" localSheetId="11" hidden="1">[102]BM!#REF!</definedName>
    <definedName name="testing" localSheetId="6" hidden="1">[102]BM!#REF!</definedName>
    <definedName name="testing" localSheetId="7" hidden="1">[102]BM!#REF!</definedName>
    <definedName name="testing" localSheetId="5" hidden="1">[102]BM!#REF!</definedName>
    <definedName name="testing" localSheetId="10" hidden="1">[102]BM!#REF!</definedName>
    <definedName name="testing" localSheetId="13" hidden="1">[102]BM!#REF!</definedName>
    <definedName name="testing" localSheetId="12" hidden="1">[102]BM!#REF!</definedName>
    <definedName name="testing" hidden="1">#REF!</definedName>
    <definedName name="TEWGDSGVDSFGVDSVGSD" localSheetId="22" hidden="1">{#N/A,#N/A,FALSE,"운반시간"}</definedName>
    <definedName name="TEWGDSGVDSFGVDSVGSD" hidden="1">{#N/A,#N/A,FALSE,"운반시간"}</definedName>
    <definedName name="TEWRER"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G" localSheetId="15" hidden="1">{#N/A,#N/A,FALSE,"CCTV"}</definedName>
    <definedName name="TG" localSheetId="1" hidden="1">{#N/A,#N/A,FALSE,"CCTV"}</definedName>
    <definedName name="TG" localSheetId="2" hidden="1">{#N/A,#N/A,FALSE,"CCTV"}</definedName>
    <definedName name="TG" localSheetId="4" hidden="1">{#N/A,#N/A,FALSE,"CCTV"}</definedName>
    <definedName name="TG" localSheetId="23" hidden="1">{#N/A,#N/A,FALSE,"CCTV"}</definedName>
    <definedName name="TG" localSheetId="14" hidden="1">{#N/A,#N/A,FALSE,"CCTV"}</definedName>
    <definedName name="TG" localSheetId="9" hidden="1">{#N/A,#N/A,FALSE,"CCTV"}</definedName>
    <definedName name="TG" localSheetId="8" hidden="1">{#N/A,#N/A,FALSE,"CCTV"}</definedName>
    <definedName name="TG" localSheetId="3" hidden="1">{#N/A,#N/A,FALSE,"CCTV"}</definedName>
    <definedName name="TG" localSheetId="11" hidden="1">{#N/A,#N/A,FALSE,"CCTV"}</definedName>
    <definedName name="TG" localSheetId="6" hidden="1">{#N/A,#N/A,FALSE,"CCTV"}</definedName>
    <definedName name="TG" localSheetId="7" hidden="1">{#N/A,#N/A,FALSE,"CCTV"}</definedName>
    <definedName name="TG" localSheetId="5" hidden="1">{#N/A,#N/A,FALSE,"CCTV"}</definedName>
    <definedName name="TG" localSheetId="10" hidden="1">{#N/A,#N/A,FALSE,"CCTV"}</definedName>
    <definedName name="TG" localSheetId="13" hidden="1">{#N/A,#N/A,FALSE,"CCTV"}</definedName>
    <definedName name="TG" localSheetId="12" hidden="1">{#N/A,#N/A,FALSE,"CCTV"}</definedName>
    <definedName name="TG">#REF!</definedName>
    <definedName name="tha" localSheetId="22" hidden="1">{"'Sheet1'!$L$16"}</definedName>
    <definedName name="tha" localSheetId="15" hidden="1">{"'Sheet1'!$L$16"}</definedName>
    <definedName name="tha" localSheetId="1" hidden="1">{"'Sheet1'!$L$16"}</definedName>
    <definedName name="tha" localSheetId="2" hidden="1">{"'Sheet1'!$L$16"}</definedName>
    <definedName name="tha" localSheetId="16" hidden="1">{"'Sheet1'!$L$16"}</definedName>
    <definedName name="tha" localSheetId="4" hidden="1">{"'Sheet1'!$L$16"}</definedName>
    <definedName name="tha" localSheetId="23" hidden="1">{"'Sheet1'!$L$16"}</definedName>
    <definedName name="tha" localSheetId="14" hidden="1">{"'Sheet1'!$L$16"}</definedName>
    <definedName name="tha" localSheetId="9" hidden="1">{"'Sheet1'!$L$16"}</definedName>
    <definedName name="tha" localSheetId="8" hidden="1">{"'Sheet1'!$L$16"}</definedName>
    <definedName name="tha" localSheetId="3" hidden="1">{"'Sheet1'!$L$16"}</definedName>
    <definedName name="tha" localSheetId="11" hidden="1">{"'Sheet1'!$L$16"}</definedName>
    <definedName name="tha" localSheetId="6" hidden="1">{"'Sheet1'!$L$16"}</definedName>
    <definedName name="tha" localSheetId="7" hidden="1">{"'Sheet1'!$L$16"}</definedName>
    <definedName name="tha" localSheetId="5" hidden="1">{"'Sheet1'!$L$16"}</definedName>
    <definedName name="tha" localSheetId="17" hidden="1">{"'Sheet1'!$L$16"}</definedName>
    <definedName name="tha" localSheetId="10" hidden="1">{"'Sheet1'!$L$16"}</definedName>
    <definedName name="tha" localSheetId="13" hidden="1">{"'Sheet1'!$L$16"}</definedName>
    <definedName name="tha" localSheetId="12" hidden="1">{"'Sheet1'!$L$16"}</definedName>
    <definedName name="tha" hidden="1">{"'Sheet1'!$L$16"}</definedName>
    <definedName name="THA_">#REF!</definedName>
    <definedName name="Thang1" localSheetId="22" hidden="1">{"'Sheet1'!$L$16"}</definedName>
    <definedName name="Thang1" localSheetId="15" hidden="1">{"'Sheet1'!$L$16"}</definedName>
    <definedName name="Thang1" localSheetId="1" hidden="1">{"'Sheet1'!$L$16"}</definedName>
    <definedName name="Thang1" localSheetId="2" hidden="1">{"'Sheet1'!$L$16"}</definedName>
    <definedName name="Thang1" localSheetId="16" hidden="1">{"'Sheet1'!$L$16"}</definedName>
    <definedName name="Thang1" localSheetId="4" hidden="1">{"'Sheet1'!$L$16"}</definedName>
    <definedName name="Thang1" localSheetId="23" hidden="1">{"'Sheet1'!$L$16"}</definedName>
    <definedName name="Thang1" localSheetId="14" hidden="1">{"'Sheet1'!$L$16"}</definedName>
    <definedName name="Thang1" localSheetId="9" hidden="1">{"'Sheet1'!$L$16"}</definedName>
    <definedName name="Thang1" localSheetId="8" hidden="1">{"'Sheet1'!$L$16"}</definedName>
    <definedName name="Thang1" localSheetId="3" hidden="1">{"'Sheet1'!$L$16"}</definedName>
    <definedName name="Thang1" localSheetId="11" hidden="1">{"'Sheet1'!$L$16"}</definedName>
    <definedName name="Thang1" localSheetId="6" hidden="1">{"'Sheet1'!$L$16"}</definedName>
    <definedName name="Thang1" localSheetId="7" hidden="1">{"'Sheet1'!$L$16"}</definedName>
    <definedName name="Thang1" localSheetId="5" hidden="1">{"'Sheet1'!$L$16"}</definedName>
    <definedName name="Thang1" localSheetId="17" hidden="1">{"'Sheet1'!$L$16"}</definedName>
    <definedName name="Thang1" localSheetId="10" hidden="1">{"'Sheet1'!$L$16"}</definedName>
    <definedName name="Thang1" localSheetId="13" hidden="1">{"'Sheet1'!$L$16"}</definedName>
    <definedName name="Thang1" localSheetId="12" hidden="1">{"'Sheet1'!$L$16"}</definedName>
    <definedName name="Thang1" hidden="1">{"'Sheet1'!$L$16"}</definedName>
    <definedName name="thang10" localSheetId="22" hidden="1">{"'Sheet1'!$L$16"}</definedName>
    <definedName name="thang10" localSheetId="15" hidden="1">{"'Sheet1'!$L$16"}</definedName>
    <definedName name="thang10" localSheetId="1" hidden="1">{"'Sheet1'!$L$16"}</definedName>
    <definedName name="thang10" localSheetId="2" hidden="1">{"'Sheet1'!$L$16"}</definedName>
    <definedName name="thang10" localSheetId="16" hidden="1">{"'Sheet1'!$L$16"}</definedName>
    <definedName name="thang10" localSheetId="4" hidden="1">{"'Sheet1'!$L$16"}</definedName>
    <definedName name="thang10" localSheetId="23" hidden="1">{"'Sheet1'!$L$16"}</definedName>
    <definedName name="thang10" localSheetId="14" hidden="1">{"'Sheet1'!$L$16"}</definedName>
    <definedName name="thang10" localSheetId="9" hidden="1">{"'Sheet1'!$L$16"}</definedName>
    <definedName name="thang10" localSheetId="8" hidden="1">{"'Sheet1'!$L$16"}</definedName>
    <definedName name="thang10" localSheetId="3" hidden="1">{"'Sheet1'!$L$16"}</definedName>
    <definedName name="thang10" localSheetId="11" hidden="1">{"'Sheet1'!$L$16"}</definedName>
    <definedName name="thang10" localSheetId="6" hidden="1">{"'Sheet1'!$L$16"}</definedName>
    <definedName name="thang10" localSheetId="7" hidden="1">{"'Sheet1'!$L$16"}</definedName>
    <definedName name="thang10" localSheetId="5" hidden="1">{"'Sheet1'!$L$16"}</definedName>
    <definedName name="thang10" localSheetId="17" hidden="1">{"'Sheet1'!$L$16"}</definedName>
    <definedName name="thang10" localSheetId="10" hidden="1">{"'Sheet1'!$L$16"}</definedName>
    <definedName name="thang10" localSheetId="13" hidden="1">{"'Sheet1'!$L$16"}</definedName>
    <definedName name="thang10" localSheetId="12" hidden="1">{"'Sheet1'!$L$16"}</definedName>
    <definedName name="thang10" hidden="1">{"'Sheet1'!$L$16"}</definedName>
    <definedName name="thanh" localSheetId="22" hidden="1">{"'Sheet1'!$L$16"}</definedName>
    <definedName name="thanh" localSheetId="15" hidden="1">{"'Sheet1'!$L$16"}</definedName>
    <definedName name="thanh" localSheetId="1" hidden="1">{"'Sheet1'!$L$16"}</definedName>
    <definedName name="thanh" localSheetId="2" hidden="1">{"'Sheet1'!$L$16"}</definedName>
    <definedName name="thanh" localSheetId="16" hidden="1">{"'Sheet1'!$L$16"}</definedName>
    <definedName name="thanh" localSheetId="4" hidden="1">{"'Sheet1'!$L$16"}</definedName>
    <definedName name="thanh" localSheetId="23" hidden="1">{"'Sheet1'!$L$16"}</definedName>
    <definedName name="thanh" localSheetId="14" hidden="1">{"'Sheet1'!$L$16"}</definedName>
    <definedName name="thanh" localSheetId="9" hidden="1">{"'Sheet1'!$L$16"}</definedName>
    <definedName name="thanh" localSheetId="8" hidden="1">{"'Sheet1'!$L$16"}</definedName>
    <definedName name="thanh" localSheetId="3" hidden="1">{"'Sheet1'!$L$16"}</definedName>
    <definedName name="thanh" localSheetId="11" hidden="1">{"'Sheet1'!$L$16"}</definedName>
    <definedName name="thanh" localSheetId="6" hidden="1">{"'Sheet1'!$L$16"}</definedName>
    <definedName name="thanh" localSheetId="7" hidden="1">{"'Sheet1'!$L$16"}</definedName>
    <definedName name="thanh" localSheetId="5" hidden="1">{"'Sheet1'!$L$16"}</definedName>
    <definedName name="thanh" localSheetId="17" hidden="1">{"'Sheet1'!$L$16"}</definedName>
    <definedName name="thanh" localSheetId="10" hidden="1">{"'Sheet1'!$L$16"}</definedName>
    <definedName name="thanh" localSheetId="13" hidden="1">{"'Sheet1'!$L$16"}</definedName>
    <definedName name="thanh" localSheetId="12" hidden="1">{"'Sheet1'!$L$16"}</definedName>
    <definedName name="thanh" hidden="1">{"'Sheet1'!$L$16"}</definedName>
    <definedName name="thao" localSheetId="22" hidden="1">{"'Sheet1'!$L$16"}</definedName>
    <definedName name="thao" localSheetId="15" hidden="1">{"'Sheet1'!$L$16"}</definedName>
    <definedName name="thao" localSheetId="1" hidden="1">{"'Sheet1'!$L$16"}</definedName>
    <definedName name="thao" localSheetId="2" hidden="1">{"'Sheet1'!$L$16"}</definedName>
    <definedName name="thao" localSheetId="16" hidden="1">{"'Sheet1'!$L$16"}</definedName>
    <definedName name="thao" localSheetId="4" hidden="1">{"'Sheet1'!$L$16"}</definedName>
    <definedName name="thao" localSheetId="23" hidden="1">{"'Sheet1'!$L$16"}</definedName>
    <definedName name="thao" localSheetId="14" hidden="1">{"'Sheet1'!$L$16"}</definedName>
    <definedName name="thao" localSheetId="9" hidden="1">{"'Sheet1'!$L$16"}</definedName>
    <definedName name="thao" localSheetId="8" hidden="1">{"'Sheet1'!$L$16"}</definedName>
    <definedName name="thao" localSheetId="3" hidden="1">{"'Sheet1'!$L$16"}</definedName>
    <definedName name="thao" localSheetId="11" hidden="1">{"'Sheet1'!$L$16"}</definedName>
    <definedName name="thao" localSheetId="6" hidden="1">{"'Sheet1'!$L$16"}</definedName>
    <definedName name="thao" localSheetId="7" hidden="1">{"'Sheet1'!$L$16"}</definedName>
    <definedName name="thao" localSheetId="5" hidden="1">{"'Sheet1'!$L$16"}</definedName>
    <definedName name="thao" localSheetId="17" hidden="1">{"'Sheet1'!$L$16"}</definedName>
    <definedName name="thao" localSheetId="10" hidden="1">{"'Sheet1'!$L$16"}</definedName>
    <definedName name="thao" localSheetId="13" hidden="1">{"'Sheet1'!$L$16"}</definedName>
    <definedName name="thao" localSheetId="12" hidden="1">{"'Sheet1'!$L$16"}</definedName>
    <definedName name="thao" hidden="1">{"'Sheet1'!$L$16"}</definedName>
    <definedName name="THGO1pnc">#REF!</definedName>
    <definedName name="thht">#REF!</definedName>
    <definedName name="THI">#REF!</definedName>
    <definedName name="Thick">#REF!</definedName>
    <definedName name="Thirty2nds">#REF!</definedName>
    <definedName name="Thk_Splitters" localSheetId="15">'[41]Noise (3)'!$C$39</definedName>
    <definedName name="Thk_Splitters" localSheetId="1">'[41]Noise (3)'!$C$39</definedName>
    <definedName name="Thk_Splitters" localSheetId="2">'[41]Noise (3)'!$C$39</definedName>
    <definedName name="Thk_Splitters" localSheetId="4">'[41]Noise (3)'!$C$39</definedName>
    <definedName name="Thk_Splitters" localSheetId="23">'[41]Noise (3)'!$C$39</definedName>
    <definedName name="Thk_Splitters" localSheetId="14">'[41]Noise (3)'!$C$39</definedName>
    <definedName name="Thk_Splitters" localSheetId="9">'[41]Noise (3)'!$C$39</definedName>
    <definedName name="Thk_Splitters" localSheetId="8">'[41]Noise (3)'!$C$39</definedName>
    <definedName name="Thk_Splitters" localSheetId="3">'[41]Noise (3)'!$C$39</definedName>
    <definedName name="Thk_Splitters" localSheetId="11">'[41]Noise (3)'!$C$39</definedName>
    <definedName name="Thk_Splitters" localSheetId="6">'[41]Noise (3)'!$C$39</definedName>
    <definedName name="Thk_Splitters" localSheetId="7">'[41]Noise (3)'!$C$39</definedName>
    <definedName name="Thk_Splitters" localSheetId="5">'[41]Noise (3)'!$C$39</definedName>
    <definedName name="Thk_Splitters" localSheetId="10">'[41]Noise (3)'!$C$39</definedName>
    <definedName name="Thk_Splitters" localSheetId="13">'[41]Noise (3)'!$C$39</definedName>
    <definedName name="Thk_Splitters" localSheetId="12">'[41]Noise (3)'!$C$39</definedName>
    <definedName name="Thk_Splitters">#REF!</definedName>
    <definedName name="thkp3">#REF!</definedName>
    <definedName name="THKP7YT" localSheetId="22" hidden="1">{"'Sheet1'!$L$16"}</definedName>
    <definedName name="THKP7YT" localSheetId="15" hidden="1">{"'Sheet1'!$L$16"}</definedName>
    <definedName name="THKP7YT" localSheetId="1" hidden="1">{"'Sheet1'!$L$16"}</definedName>
    <definedName name="THKP7YT" localSheetId="2" hidden="1">{"'Sheet1'!$L$16"}</definedName>
    <definedName name="THKP7YT" localSheetId="16" hidden="1">{"'Sheet1'!$L$16"}</definedName>
    <definedName name="THKP7YT" localSheetId="4" hidden="1">{"'Sheet1'!$L$16"}</definedName>
    <definedName name="THKP7YT" localSheetId="23" hidden="1">{"'Sheet1'!$L$16"}</definedName>
    <definedName name="THKP7YT" localSheetId="14" hidden="1">{"'Sheet1'!$L$16"}</definedName>
    <definedName name="THKP7YT" localSheetId="9" hidden="1">{"'Sheet1'!$L$16"}</definedName>
    <definedName name="THKP7YT" localSheetId="8" hidden="1">{"'Sheet1'!$L$16"}</definedName>
    <definedName name="THKP7YT" localSheetId="3" hidden="1">{"'Sheet1'!$L$16"}</definedName>
    <definedName name="THKP7YT" localSheetId="11" hidden="1">{"'Sheet1'!$L$16"}</definedName>
    <definedName name="THKP7YT" localSheetId="6" hidden="1">{"'Sheet1'!$L$16"}</definedName>
    <definedName name="THKP7YT" localSheetId="7" hidden="1">{"'Sheet1'!$L$16"}</definedName>
    <definedName name="THKP7YT" localSheetId="5" hidden="1">{"'Sheet1'!$L$16"}</definedName>
    <definedName name="THKP7YT" localSheetId="17" hidden="1">{"'Sheet1'!$L$16"}</definedName>
    <definedName name="THKP7YT" localSheetId="10" hidden="1">{"'Sheet1'!$L$16"}</definedName>
    <definedName name="THKP7YT" localSheetId="13" hidden="1">{"'Sheet1'!$L$16"}</definedName>
    <definedName name="THKP7YT" localSheetId="12" hidden="1">{"'Sheet1'!$L$16"}</definedName>
    <definedName name="THKP7YT" hidden="1">{"'Sheet1'!$L$16"}</definedName>
    <definedName name="thtt">#REF!</definedName>
    <definedName name="thu" localSheetId="22" hidden="1">{"'Sheet1'!$L$16"}</definedName>
    <definedName name="thu" localSheetId="15" hidden="1">{"'Sheet1'!$L$16"}</definedName>
    <definedName name="thu" localSheetId="1" hidden="1">{"'Sheet1'!$L$16"}</definedName>
    <definedName name="thu" localSheetId="2" hidden="1">{"'Sheet1'!$L$16"}</definedName>
    <definedName name="thu" localSheetId="16" hidden="1">{"'Sheet1'!$L$16"}</definedName>
    <definedName name="thu" localSheetId="4" hidden="1">{"'Sheet1'!$L$16"}</definedName>
    <definedName name="thu" localSheetId="23" hidden="1">{"'Sheet1'!$L$16"}</definedName>
    <definedName name="thu" localSheetId="14" hidden="1">{"'Sheet1'!$L$16"}</definedName>
    <definedName name="thu" localSheetId="9" hidden="1">{"'Sheet1'!$L$16"}</definedName>
    <definedName name="thu" localSheetId="8" hidden="1">{"'Sheet1'!$L$16"}</definedName>
    <definedName name="thu" localSheetId="3" hidden="1">{"'Sheet1'!$L$16"}</definedName>
    <definedName name="thu" localSheetId="11" hidden="1">{"'Sheet1'!$L$16"}</definedName>
    <definedName name="thu" localSheetId="6" hidden="1">{"'Sheet1'!$L$16"}</definedName>
    <definedName name="thu" localSheetId="7" hidden="1">{"'Sheet1'!$L$16"}</definedName>
    <definedName name="thu" localSheetId="5" hidden="1">{"'Sheet1'!$L$16"}</definedName>
    <definedName name="thu" localSheetId="17" hidden="1">{"'Sheet1'!$L$16"}</definedName>
    <definedName name="thu" localSheetId="10" hidden="1">{"'Sheet1'!$L$16"}</definedName>
    <definedName name="thu" localSheetId="13" hidden="1">{"'Sheet1'!$L$16"}</definedName>
    <definedName name="thu" localSheetId="12" hidden="1">{"'Sheet1'!$L$16"}</definedName>
    <definedName name="thu" hidden="1">{"'Sheet1'!$L$16"}</definedName>
    <definedName name="thuy" localSheetId="22" hidden="1">{"'Sheet1'!$L$16"}</definedName>
    <definedName name="thuy" localSheetId="15" hidden="1">{"'Sheet1'!$L$16"}</definedName>
    <definedName name="thuy" localSheetId="1" hidden="1">{"'Sheet1'!$L$16"}</definedName>
    <definedName name="thuy" localSheetId="2" hidden="1">{"'Sheet1'!$L$16"}</definedName>
    <definedName name="thuy" localSheetId="16" hidden="1">{"'Sheet1'!$L$16"}</definedName>
    <definedName name="thuy" localSheetId="4" hidden="1">{"'Sheet1'!$L$16"}</definedName>
    <definedName name="thuy" localSheetId="23" hidden="1">{"'Sheet1'!$L$16"}</definedName>
    <definedName name="thuy" localSheetId="14" hidden="1">{"'Sheet1'!$L$16"}</definedName>
    <definedName name="thuy" localSheetId="9" hidden="1">{"'Sheet1'!$L$16"}</definedName>
    <definedName name="thuy" localSheetId="8" hidden="1">{"'Sheet1'!$L$16"}</definedName>
    <definedName name="thuy" localSheetId="3" hidden="1">{"'Sheet1'!$L$16"}</definedName>
    <definedName name="thuy" localSheetId="11" hidden="1">{"'Sheet1'!$L$16"}</definedName>
    <definedName name="thuy" localSheetId="6" hidden="1">{"'Sheet1'!$L$16"}</definedName>
    <definedName name="thuy" localSheetId="7" hidden="1">{"'Sheet1'!$L$16"}</definedName>
    <definedName name="thuy" localSheetId="5" hidden="1">{"'Sheet1'!$L$16"}</definedName>
    <definedName name="thuy" localSheetId="17" hidden="1">{"'Sheet1'!$L$16"}</definedName>
    <definedName name="thuy" localSheetId="10" hidden="1">{"'Sheet1'!$L$16"}</definedName>
    <definedName name="thuy" localSheetId="13" hidden="1">{"'Sheet1'!$L$16"}</definedName>
    <definedName name="thuy" localSheetId="12" hidden="1">{"'Sheet1'!$L$16"}</definedName>
    <definedName name="thuy" hidden="1">{"'Sheet1'!$L$16"}</definedName>
    <definedName name="thvlmoi" localSheetId="22" hidden="1">{"'Sheet1'!$L$16"}</definedName>
    <definedName name="thvlmoi" localSheetId="15" hidden="1">{"'Sheet1'!$L$16"}</definedName>
    <definedName name="thvlmoi" localSheetId="1" hidden="1">{"'Sheet1'!$L$16"}</definedName>
    <definedName name="thvlmoi" localSheetId="2" hidden="1">{"'Sheet1'!$L$16"}</definedName>
    <definedName name="thvlmoi" localSheetId="16" hidden="1">{"'Sheet1'!$L$16"}</definedName>
    <definedName name="thvlmoi" localSheetId="4" hidden="1">{"'Sheet1'!$L$16"}</definedName>
    <definedName name="thvlmoi" localSheetId="23" hidden="1">{"'Sheet1'!$L$16"}</definedName>
    <definedName name="thvlmoi" localSheetId="14" hidden="1">{"'Sheet1'!$L$16"}</definedName>
    <definedName name="thvlmoi" localSheetId="9" hidden="1">{"'Sheet1'!$L$16"}</definedName>
    <definedName name="thvlmoi" localSheetId="8" hidden="1">{"'Sheet1'!$L$16"}</definedName>
    <definedName name="thvlmoi" localSheetId="3" hidden="1">{"'Sheet1'!$L$16"}</definedName>
    <definedName name="thvlmoi" localSheetId="11" hidden="1">{"'Sheet1'!$L$16"}</definedName>
    <definedName name="thvlmoi" localSheetId="6" hidden="1">{"'Sheet1'!$L$16"}</definedName>
    <definedName name="thvlmoi" localSheetId="7" hidden="1">{"'Sheet1'!$L$16"}</definedName>
    <definedName name="thvlmoi" localSheetId="5" hidden="1">{"'Sheet1'!$L$16"}</definedName>
    <definedName name="thvlmoi" localSheetId="17" hidden="1">{"'Sheet1'!$L$16"}</definedName>
    <definedName name="thvlmoi" localSheetId="10" hidden="1">{"'Sheet1'!$L$16"}</definedName>
    <definedName name="thvlmoi" localSheetId="13" hidden="1">{"'Sheet1'!$L$16"}</definedName>
    <definedName name="thvlmoi" localSheetId="12" hidden="1">{"'Sheet1'!$L$16"}</definedName>
    <definedName name="thvlmoi" hidden="1">{"'Sheet1'!$L$16"}</definedName>
    <definedName name="thvlmoimoi" localSheetId="22" hidden="1">{"'Sheet1'!$L$16"}</definedName>
    <definedName name="thvlmoimoi" localSheetId="15" hidden="1">{"'Sheet1'!$L$16"}</definedName>
    <definedName name="thvlmoimoi" localSheetId="1" hidden="1">{"'Sheet1'!$L$16"}</definedName>
    <definedName name="thvlmoimoi" localSheetId="2" hidden="1">{"'Sheet1'!$L$16"}</definedName>
    <definedName name="thvlmoimoi" localSheetId="16" hidden="1">{"'Sheet1'!$L$16"}</definedName>
    <definedName name="thvlmoimoi" localSheetId="4" hidden="1">{"'Sheet1'!$L$16"}</definedName>
    <definedName name="thvlmoimoi" localSheetId="23" hidden="1">{"'Sheet1'!$L$16"}</definedName>
    <definedName name="thvlmoimoi" localSheetId="14" hidden="1">{"'Sheet1'!$L$16"}</definedName>
    <definedName name="thvlmoimoi" localSheetId="9" hidden="1">{"'Sheet1'!$L$16"}</definedName>
    <definedName name="thvlmoimoi" localSheetId="8" hidden="1">{"'Sheet1'!$L$16"}</definedName>
    <definedName name="thvlmoimoi" localSheetId="3" hidden="1">{"'Sheet1'!$L$16"}</definedName>
    <definedName name="thvlmoimoi" localSheetId="11" hidden="1">{"'Sheet1'!$L$16"}</definedName>
    <definedName name="thvlmoimoi" localSheetId="6" hidden="1">{"'Sheet1'!$L$16"}</definedName>
    <definedName name="thvlmoimoi" localSheetId="7" hidden="1">{"'Sheet1'!$L$16"}</definedName>
    <definedName name="thvlmoimoi" localSheetId="5" hidden="1">{"'Sheet1'!$L$16"}</definedName>
    <definedName name="thvlmoimoi" localSheetId="17" hidden="1">{"'Sheet1'!$L$16"}</definedName>
    <definedName name="thvlmoimoi" localSheetId="10" hidden="1">{"'Sheet1'!$L$16"}</definedName>
    <definedName name="thvlmoimoi" localSheetId="13" hidden="1">{"'Sheet1'!$L$16"}</definedName>
    <definedName name="thvlmoimoi" localSheetId="12" hidden="1">{"'Sheet1'!$L$16"}</definedName>
    <definedName name="thvlmoimoi" hidden="1">{"'Sheet1'!$L$16"}</definedName>
    <definedName name="THVT_A">[57]THVT!$F$9</definedName>
    <definedName name="TI" hidden="1">#REF!</definedName>
    <definedName name="TI_CLAD" localSheetId="22" hidden="1">{#N/A,#N/A,FALSE,"Sheet1"}</definedName>
    <definedName name="TI_CLAD" hidden="1">{#N/A,#N/A,FALSE,"Sheet1"}</definedName>
    <definedName name="tidf" localSheetId="22" hidden="1">{"'Sheet1'!$L$16"}</definedName>
    <definedName name="tidf" hidden="1">{"'Sheet1'!$L$16"}</definedName>
    <definedName name="Tile" localSheetId="22" hidden="1">{#N/A,#N/A,FALSE,"type1";#N/A,#N/A,FALSE,"지지력";#N/A,#N/A,FALSE,"PILE계산";#N/A,#N/A,FALSE,"PILE ";#N/A,#N/A,FALSE,"철근량";#N/A,#N/A,FALSE,"균열검토";#N/A,#N/A,FALSE,"날개벽";#N/A,#N/A,FALSE,"주철근조립도";#N/A,#N/A,FALSE,"교좌"}</definedName>
    <definedName name="Tile" localSheetId="15" hidden="1">{#N/A,#N/A,FALSE,"type1";#N/A,#N/A,FALSE,"지지력";#N/A,#N/A,FALSE,"PILE계산";#N/A,#N/A,FALSE,"PILE ";#N/A,#N/A,FALSE,"철근량";#N/A,#N/A,FALSE,"균열검토";#N/A,#N/A,FALSE,"날개벽";#N/A,#N/A,FALSE,"주철근조립도";#N/A,#N/A,FALSE,"교좌"}</definedName>
    <definedName name="Tile" localSheetId="1" hidden="1">{#N/A,#N/A,FALSE,"type1";#N/A,#N/A,FALSE,"지지력";#N/A,#N/A,FALSE,"PILE계산";#N/A,#N/A,FALSE,"PILE ";#N/A,#N/A,FALSE,"철근량";#N/A,#N/A,FALSE,"균열검토";#N/A,#N/A,FALSE,"날개벽";#N/A,#N/A,FALSE,"주철근조립도";#N/A,#N/A,FALSE,"교좌"}</definedName>
    <definedName name="Tile" localSheetId="2" hidden="1">{#N/A,#N/A,FALSE,"type1";#N/A,#N/A,FALSE,"지지력";#N/A,#N/A,FALSE,"PILE계산";#N/A,#N/A,FALSE,"PILE ";#N/A,#N/A,FALSE,"철근량";#N/A,#N/A,FALSE,"균열검토";#N/A,#N/A,FALSE,"날개벽";#N/A,#N/A,FALSE,"주철근조립도";#N/A,#N/A,FALSE,"교좌"}</definedName>
    <definedName name="Tile" localSheetId="4" hidden="1">{#N/A,#N/A,FALSE,"type1";#N/A,#N/A,FALSE,"지지력";#N/A,#N/A,FALSE,"PILE계산";#N/A,#N/A,FALSE,"PILE ";#N/A,#N/A,FALSE,"철근량";#N/A,#N/A,FALSE,"균열검토";#N/A,#N/A,FALSE,"날개벽";#N/A,#N/A,FALSE,"주철근조립도";#N/A,#N/A,FALSE,"교좌"}</definedName>
    <definedName name="Tile" localSheetId="23" hidden="1">{#N/A,#N/A,FALSE,"type1";#N/A,#N/A,FALSE,"지지력";#N/A,#N/A,FALSE,"PILE계산";#N/A,#N/A,FALSE,"PILE ";#N/A,#N/A,FALSE,"철근량";#N/A,#N/A,FALSE,"균열검토";#N/A,#N/A,FALSE,"날개벽";#N/A,#N/A,FALSE,"주철근조립도";#N/A,#N/A,FALSE,"교좌"}</definedName>
    <definedName name="Tile" localSheetId="14" hidden="1">{#N/A,#N/A,FALSE,"type1";#N/A,#N/A,FALSE,"지지력";#N/A,#N/A,FALSE,"PILE계산";#N/A,#N/A,FALSE,"PILE ";#N/A,#N/A,FALSE,"철근량";#N/A,#N/A,FALSE,"균열검토";#N/A,#N/A,FALSE,"날개벽";#N/A,#N/A,FALSE,"주철근조립도";#N/A,#N/A,FALSE,"교좌"}</definedName>
    <definedName name="Tile" localSheetId="9" hidden="1">{#N/A,#N/A,FALSE,"type1";#N/A,#N/A,FALSE,"지지력";#N/A,#N/A,FALSE,"PILE계산";#N/A,#N/A,FALSE,"PILE ";#N/A,#N/A,FALSE,"철근량";#N/A,#N/A,FALSE,"균열검토";#N/A,#N/A,FALSE,"날개벽";#N/A,#N/A,FALSE,"주철근조립도";#N/A,#N/A,FALSE,"교좌"}</definedName>
    <definedName name="Tile" localSheetId="8" hidden="1">{#N/A,#N/A,FALSE,"type1";#N/A,#N/A,FALSE,"지지력";#N/A,#N/A,FALSE,"PILE계산";#N/A,#N/A,FALSE,"PILE ";#N/A,#N/A,FALSE,"철근량";#N/A,#N/A,FALSE,"균열검토";#N/A,#N/A,FALSE,"날개벽";#N/A,#N/A,FALSE,"주철근조립도";#N/A,#N/A,FALSE,"교좌"}</definedName>
    <definedName name="Tile" localSheetId="3" hidden="1">{#N/A,#N/A,FALSE,"type1";#N/A,#N/A,FALSE,"지지력";#N/A,#N/A,FALSE,"PILE계산";#N/A,#N/A,FALSE,"PILE ";#N/A,#N/A,FALSE,"철근량";#N/A,#N/A,FALSE,"균열검토";#N/A,#N/A,FALSE,"날개벽";#N/A,#N/A,FALSE,"주철근조립도";#N/A,#N/A,FALSE,"교좌"}</definedName>
    <definedName name="Tile" localSheetId="11" hidden="1">{#N/A,#N/A,FALSE,"type1";#N/A,#N/A,FALSE,"지지력";#N/A,#N/A,FALSE,"PILE계산";#N/A,#N/A,FALSE,"PILE ";#N/A,#N/A,FALSE,"철근량";#N/A,#N/A,FALSE,"균열검토";#N/A,#N/A,FALSE,"날개벽";#N/A,#N/A,FALSE,"주철근조립도";#N/A,#N/A,FALSE,"교좌"}</definedName>
    <definedName name="Tile" localSheetId="6" hidden="1">{#N/A,#N/A,FALSE,"type1";#N/A,#N/A,FALSE,"지지력";#N/A,#N/A,FALSE,"PILE계산";#N/A,#N/A,FALSE,"PILE ";#N/A,#N/A,FALSE,"철근량";#N/A,#N/A,FALSE,"균열검토";#N/A,#N/A,FALSE,"날개벽";#N/A,#N/A,FALSE,"주철근조립도";#N/A,#N/A,FALSE,"교좌"}</definedName>
    <definedName name="Tile" localSheetId="7" hidden="1">{#N/A,#N/A,FALSE,"type1";#N/A,#N/A,FALSE,"지지력";#N/A,#N/A,FALSE,"PILE계산";#N/A,#N/A,FALSE,"PILE ";#N/A,#N/A,FALSE,"철근량";#N/A,#N/A,FALSE,"균열검토";#N/A,#N/A,FALSE,"날개벽";#N/A,#N/A,FALSE,"주철근조립도";#N/A,#N/A,FALSE,"교좌"}</definedName>
    <definedName name="Tile" localSheetId="5" hidden="1">{#N/A,#N/A,FALSE,"type1";#N/A,#N/A,FALSE,"지지력";#N/A,#N/A,FALSE,"PILE계산";#N/A,#N/A,FALSE,"PILE ";#N/A,#N/A,FALSE,"철근량";#N/A,#N/A,FALSE,"균열검토";#N/A,#N/A,FALSE,"날개벽";#N/A,#N/A,FALSE,"주철근조립도";#N/A,#N/A,FALSE,"교좌"}</definedName>
    <definedName name="Tile" localSheetId="10" hidden="1">{#N/A,#N/A,FALSE,"type1";#N/A,#N/A,FALSE,"지지력";#N/A,#N/A,FALSE,"PILE계산";#N/A,#N/A,FALSE,"PILE ";#N/A,#N/A,FALSE,"철근량";#N/A,#N/A,FALSE,"균열검토";#N/A,#N/A,FALSE,"날개벽";#N/A,#N/A,FALSE,"주철근조립도";#N/A,#N/A,FALSE,"교좌"}</definedName>
    <definedName name="Tile" localSheetId="13" hidden="1">{#N/A,#N/A,FALSE,"type1";#N/A,#N/A,FALSE,"지지력";#N/A,#N/A,FALSE,"PILE계산";#N/A,#N/A,FALSE,"PILE ";#N/A,#N/A,FALSE,"철근량";#N/A,#N/A,FALSE,"균열검토";#N/A,#N/A,FALSE,"날개벽";#N/A,#N/A,FALSE,"주철근조립도";#N/A,#N/A,FALSE,"교좌"}</definedName>
    <definedName name="Tile" localSheetId="12" hidden="1">{#N/A,#N/A,FALSE,"type1";#N/A,#N/A,FALSE,"지지력";#N/A,#N/A,FALSE,"PILE계산";#N/A,#N/A,FALSE,"PILE ";#N/A,#N/A,FALSE,"철근량";#N/A,#N/A,FALSE,"균열검토";#N/A,#N/A,FALSE,"날개벽";#N/A,#N/A,FALSE,"주철근조립도";#N/A,#N/A,FALSE,"교좌"}</definedName>
    <definedName name="Tile" hidden="1">{#N/A,#N/A,FALSE,"type1";#N/A,#N/A,FALSE,"지지력";#N/A,#N/A,FALSE,"PILE계산";#N/A,#N/A,FALSE,"PILE ";#N/A,#N/A,FALSE,"철근량";#N/A,#N/A,FALSE,"균열검토";#N/A,#N/A,FALSE,"날개벽";#N/A,#N/A,FALSE,"주철근조립도";#N/A,#N/A,FALSE,"교좌"}</definedName>
    <definedName name="TIM" localSheetId="22" hidden="1">{"'Sheet1'!$L$16"}</definedName>
    <definedName name="TIM" hidden="1">{"'Sheet1'!$L$16"}</definedName>
    <definedName name="TIMONE2">#REF!</definedName>
    <definedName name="TIMONE3">#REF!</definedName>
    <definedName name="TIMONE4">#REF!</definedName>
    <definedName name="TINHKHOILUONGVT" localSheetId="22" hidden="1">{"'Sheet1'!$L$16"}</definedName>
    <definedName name="TINHKHOILUONGVT" hidden="1">{"'Sheet1'!$L$16"}</definedName>
    <definedName name="TIT" localSheetId="15">[1]PP!$HG$1:$IB$1</definedName>
    <definedName name="TIT" localSheetId="1">#REF!</definedName>
    <definedName name="TIT" localSheetId="2">#REF!</definedName>
    <definedName name="TIT" localSheetId="4">#REF!</definedName>
    <definedName name="TIT" localSheetId="23">#REF!</definedName>
    <definedName name="TIT" localSheetId="14">#REF!</definedName>
    <definedName name="TIT" localSheetId="9">#REF!</definedName>
    <definedName name="TIT" localSheetId="8">#REF!</definedName>
    <definedName name="TIT" localSheetId="3">#REF!</definedName>
    <definedName name="TIT" localSheetId="11">#REF!</definedName>
    <definedName name="TIT" localSheetId="6">#REF!</definedName>
    <definedName name="TIT" localSheetId="7">#REF!</definedName>
    <definedName name="TIT" localSheetId="5">#REF!</definedName>
    <definedName name="TIT" localSheetId="10">#REF!</definedName>
    <definedName name="TIT" localSheetId="13">#REF!</definedName>
    <definedName name="TIT" localSheetId="12">#REF!</definedName>
    <definedName name="TIT">#REF!</definedName>
    <definedName name="TITAN">#REF!</definedName>
    <definedName name="TITLE">[33]cover!#REF!</definedName>
    <definedName name="tjd"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j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L">#REF!</definedName>
    <definedName name="TL_HP_DRUM">OFFSET(#REF!,1,0,COUNTA(#REF!)-1)</definedName>
    <definedName name="TL_HP_ECONin">OFFSET(#REF!,1,0,COUNTA(#REF!)-1)</definedName>
    <definedName name="TL_HP_ECONout">OFFSET(#REF!,1,0,COUNTA(#REF!)-1)</definedName>
    <definedName name="TL_HP_NRVin">OFFSET(#REF!,1,0,COUNTA(#REF!)-1)</definedName>
    <definedName name="TL_HP_NRVout">OFFSET(#REF!,1,0,COUNTA(#REF!)-1)</definedName>
    <definedName name="TL_IP_DRUM">OFFSET(#REF!,1,0,COUNTA(#REF!)-1)</definedName>
    <definedName name="TL_IP_ECONin">OFFSET(#REF!,1,0,COUNTA(#REF!)-1)</definedName>
    <definedName name="TL_IP_ECONout">OFFSET(#REF!,1,0,COUNTA(#REF!)-1)</definedName>
    <definedName name="TL_IP_NRVin">OFFSET(#REF!,1,0,COUNTA(#REF!)-1)</definedName>
    <definedName name="TL_IP_NRVout">OFFSET(#REF!,1,0,COUNTA(#REF!)-1)</definedName>
    <definedName name="TL_LP_DRUM">OFFSET(#REF!,1,0,COUNTA(#REF!)-1)</definedName>
    <definedName name="TL_LP_ECONin">OFFSET(#REF!,1,0,COUNTA(#REF!)-1)</definedName>
    <definedName name="TL_LP_ECONout">OFFSET(#REF!,1,0,COUNTA(#REF!)-1)</definedName>
    <definedName name="TL_LP_NRVin">OFFSET(#REF!,1,0,COUNTA(#REF!)-1)</definedName>
    <definedName name="TL_LP_NRVout">OFFSET(#REF!,1,0,COUNTA(#REF!)-1)</definedName>
    <definedName name="TL_RH_CRHin">OFFSET(#REF!,1,0,COUNTA(#REF!)-1)</definedName>
    <definedName name="TL_RH_HRHout">OFFSET(#REF!,1,0,COUNTA(#REF!)-1)</definedName>
    <definedName name="TL_RH_NRVout">OFFSET(#REF!,1,0,COUNTA(#REF!)-1)</definedName>
    <definedName name="TLAC120">#REF!</definedName>
    <definedName name="TLAC35">#REF!</definedName>
    <definedName name="TLAC50">#REF!</definedName>
    <definedName name="TLAC70">#REF!</definedName>
    <definedName name="TLAC95">#REF!</definedName>
    <definedName name="TLDPres">#REF!</definedName>
    <definedName name="TLDTmp">#REF!</definedName>
    <definedName name="tlLock">#REF!</definedName>
    <definedName name="TLO">#REF!</definedName>
    <definedName name="TLPD">#REF!</definedName>
    <definedName name="TM110S15S2012E10C17C10EAM" hidden="1">"BW500"</definedName>
    <definedName name="TM110S16S2012E11C44C08EAM" hidden="1">"BW500"</definedName>
    <definedName name="TM110S16S2012E4C12C53EPM" hidden="1">"BW500"</definedName>
    <definedName name="TM110S18S2007E1C58C39EPM" hidden="1">"BW500"</definedName>
    <definedName name="TM110S19S2007E3C26C21EPM" hidden="1">"BW500"</definedName>
    <definedName name="TM110S23S2012E4C15C15EPM" hidden="1">"BW500"</definedName>
    <definedName name="TM110S8S2012E2C59C25EPM" hidden="1">"BW500"</definedName>
    <definedName name="TM111S25S2013E11C25C30EAM" hidden="1">"BW500"</definedName>
    <definedName name="TM111S29S00E2C12C09EPM" hidden="1">#REF!</definedName>
    <definedName name="TM112S15S2008E10C06C41EAM" hidden="1">"BW500"</definedName>
    <definedName name="TM11S17S2013E5C05C21EPM" hidden="1">"BW500"</definedName>
    <definedName name="TM11S29S2013E11C15C11EAM" hidden="1">"BW500"</definedName>
    <definedName name="TM11S3S2013E9C36C45EAM" hidden="1">"BW500"</definedName>
    <definedName name="TM11S4S2013E5C19C23EPM" hidden="1">"BW500"</definedName>
    <definedName name="TM12S11S2013E12C12C42EAM" hidden="1">"BW500"</definedName>
    <definedName name="TM12S27S02E3C01C30EPM" hidden="1">#REF!</definedName>
    <definedName name="TM12S8S02E3C59C22EPM" hidden="1">#REF!</definedName>
    <definedName name="TM12S8S2013E1C05C47EPM" hidden="1">"BW500"</definedName>
    <definedName name="TM13S24S2006E12C37C43EPM" hidden="1">"BW500"</definedName>
    <definedName name="TM13S26S2013E9C20C34EAM" hidden="1">"BW500"</definedName>
    <definedName name="TM13S5S2013E8C03C34EAM" hidden="1">"BW500"</definedName>
    <definedName name="TM13S9S2005E4C51C56EPM" hidden="1">"BW500"</definedName>
    <definedName name="TM14S16S2015E12C31C32EPM" hidden="1">"BW500"</definedName>
    <definedName name="TM15S1S2013E8C19C06EAM" hidden="1">"BW500"</definedName>
    <definedName name="TM15S23S2006E9C40C09EAM" hidden="1">"BW500"</definedName>
    <definedName name="TM16S21S2013E11C23C03EAM" hidden="1">"BW500"</definedName>
    <definedName name="TM16S25S2013E9C57C49EAM" hidden="1">"BW500"</definedName>
    <definedName name="TM16S28S2013E9C22C24EAM" hidden="1">"BW500"</definedName>
    <definedName name="TM18S15S2012E2C36C15EPM" hidden="1">"BW500"</definedName>
    <definedName name="TM19S11S2006E10C14C32EAM" hidden="1">"BW500"</definedName>
    <definedName name="TM19S16S2011E7C37C14EAM" hidden="1">"BW500"</definedName>
    <definedName name="TM19S27S01E1C06C19EPM" hidden="1">#REF!</definedName>
    <definedName name="TM210S15S2012E10C04C24EAM" hidden="1">#REF!</definedName>
    <definedName name="TM210S16S2012E11C18C23EAM" hidden="1">#REF!</definedName>
    <definedName name="TM210S16S2012E3C59C15EPM" hidden="1">#REF!</definedName>
    <definedName name="TM210S18S2007E1C51C00EPM" hidden="1">#REF!</definedName>
    <definedName name="TM210S19S2007E3C12C45EPM" hidden="1">#REF!</definedName>
    <definedName name="TM210S8S2012E1C58C13EPM" hidden="1">#REF!</definedName>
    <definedName name="TM21S17S2013E5C01C44EPM" hidden="1">#REF!</definedName>
    <definedName name="TM21S29S2013E10C40C37EAM" hidden="1">#REF!</definedName>
    <definedName name="TM21S3S2013E9C34C04EAM" hidden="1">#REF!</definedName>
    <definedName name="TM21S4S2013E4C43C18EPM" hidden="1">#REF!</definedName>
    <definedName name="TM22S10S2013E11C33C42EPM" hidden="1">#REF!</definedName>
    <definedName name="TM22S14S02E6C30C55EPM" hidden="1">#REF!</definedName>
    <definedName name="TM22S8S02E3C58C40EPM" hidden="1">#REF!</definedName>
    <definedName name="TM22S8S2013E12C17C28EPM" hidden="1">#REF!</definedName>
    <definedName name="TM23S17S2006E1C55C53EPM" hidden="1">#REF!</definedName>
    <definedName name="TM23S26S2013E9C02C25EAM" hidden="1">#REF!</definedName>
    <definedName name="TM23S5S2013E7C59C43EAM" hidden="1">#REF!</definedName>
    <definedName name="TM24S16S2015E11C19C41EAM" hidden="1">#REF!</definedName>
    <definedName name="TM25S23S2006E9C33C09EAM" hidden="1">#REF!</definedName>
    <definedName name="TM26S25S2013E9C15C15EAM" hidden="1">#REF!</definedName>
    <definedName name="TM26S28S2013E9C20C16EAM" hidden="1">#REF!</definedName>
    <definedName name="tmAttPipeHdr">#REF!</definedName>
    <definedName name="TMechLabor" localSheetId="15">'[51]Labor Sum'!$C$11</definedName>
    <definedName name="TMechLabor" localSheetId="1">'[51]Labor Sum'!$C$11</definedName>
    <definedName name="TMechLabor" localSheetId="2">'[51]Labor Sum'!$C$11</definedName>
    <definedName name="TMechLabor" localSheetId="4">'[51]Labor Sum'!$C$11</definedName>
    <definedName name="TMechLabor" localSheetId="23">'[51]Labor Sum'!$C$11</definedName>
    <definedName name="TMechLabor" localSheetId="14">'[51]Labor Sum'!$C$11</definedName>
    <definedName name="TMechLabor" localSheetId="9">'[51]Labor Sum'!$C$11</definedName>
    <definedName name="TMechLabor" localSheetId="8">'[51]Labor Sum'!$C$11</definedName>
    <definedName name="TMechLabor" localSheetId="3">'[51]Labor Sum'!$C$11</definedName>
    <definedName name="TMechLabor" localSheetId="11">'[51]Labor Sum'!$C$11</definedName>
    <definedName name="TMechLabor" localSheetId="6">'[51]Labor Sum'!$C$11</definedName>
    <definedName name="TMechLabor" localSheetId="7">'[51]Labor Sum'!$C$11</definedName>
    <definedName name="TMechLabor" localSheetId="5">'[51]Labor Sum'!$C$11</definedName>
    <definedName name="TMechLabor" localSheetId="10">'[51]Labor Sum'!$C$11</definedName>
    <definedName name="TMechLabor" localSheetId="13">'[51]Labor Sum'!$C$11</definedName>
    <definedName name="TMechLabor" localSheetId="12">'[51]Labor Sum'!$C$11</definedName>
    <definedName name="TMechLabor">#REF!</definedName>
    <definedName name="tmEvMdBur">#REF!</definedName>
    <definedName name="tmEvTbBur">#REF!</definedName>
    <definedName name="tmini">#REF!</definedName>
    <definedName name="tmPipeCustomize">#REF!</definedName>
    <definedName name="tmSHFin">#REF!</definedName>
    <definedName name="tmSHMd">#REF!</definedName>
    <definedName name="tmSHMdBur">#REF!</definedName>
    <definedName name="tmSHNFin">#REF!</definedName>
    <definedName name="tmSHPipe">#REF!</definedName>
    <definedName name="tmSHTb">#REF!</definedName>
    <definedName name="tmSHTbBur">#REF!</definedName>
    <definedName name="tn">#REF!</definedName>
    <definedName name="TN1breinhart" hidden="1">"BW506"</definedName>
    <definedName name="TN1CTurner" hidden="1">#REF!</definedName>
    <definedName name="TN1DEales" hidden="1">#REF!</definedName>
    <definedName name="TN1grueff" hidden="1">"BW506"</definedName>
    <definedName name="TN1IDubinchik" hidden="1">"BW506"</definedName>
    <definedName name="TN1JFisher" hidden="1">"BW506"</definedName>
    <definedName name="TN1pdenouden" hidden="1">"BW506"</definedName>
    <definedName name="TN1PShen" hidden="1">#REF!</definedName>
    <definedName name="TN1PSUN" hidden="1">"BW506"</definedName>
    <definedName name="TN1rfranzen" hidden="1">"BW506"</definedName>
    <definedName name="TN1sbuffington" hidden="1">#REF!</definedName>
    <definedName name="TN1smcgillis" hidden="1">"BW506"</definedName>
    <definedName name="TN1wkullman" hidden="1">"BW506"</definedName>
    <definedName name="Tổ_nhóm">'[68]Nhan cong 2020'!$H$7:$H$50000</definedName>
    <definedName name="TOESLAG">#REF!</definedName>
    <definedName name="TOL">#REF!</definedName>
    <definedName name="Tổng_công">'[68]Nhan cong 2020'!$M$7:$M$50000</definedName>
    <definedName name="Tool_Loss_Rate">#REF!</definedName>
    <definedName name="Top" localSheetId="15">[102]CCS!$D$4</definedName>
    <definedName name="Top" localSheetId="1">[102]CCS!$D$4</definedName>
    <definedName name="Top" localSheetId="2">[102]CCS!$D$4</definedName>
    <definedName name="Top" localSheetId="4">[102]CCS!$D$4</definedName>
    <definedName name="Top" localSheetId="23">[102]CCS!$D$4</definedName>
    <definedName name="Top" localSheetId="14">[102]CCS!$D$4</definedName>
    <definedName name="Top" localSheetId="9">[102]CCS!$D$4</definedName>
    <definedName name="Top" localSheetId="8">[102]CCS!$D$4</definedName>
    <definedName name="Top" localSheetId="3">[102]CCS!$D$4</definedName>
    <definedName name="Top" localSheetId="11">[102]CCS!$D$4</definedName>
    <definedName name="Top" localSheetId="6">[102]CCS!$D$4</definedName>
    <definedName name="Top" localSheetId="7">[102]CCS!$D$4</definedName>
    <definedName name="Top" localSheetId="5">[102]CCS!$D$4</definedName>
    <definedName name="Top" localSheetId="10">[102]CCS!$D$4</definedName>
    <definedName name="Top" localSheetId="13">[102]CCS!$D$4</definedName>
    <definedName name="Top" localSheetId="12">[102]CCS!$D$4</definedName>
    <definedName name="Top">#REF!</definedName>
    <definedName name="topdl">#REF!</definedName>
    <definedName name="toptable">#REF!</definedName>
    <definedName name="tot">#REF!</definedName>
    <definedName name="TOT_MATL">[76]Proposal!#REF!</definedName>
    <definedName name="TOT_P3">#REF!</definedName>
    <definedName name="TOT_P5">#REF!</definedName>
    <definedName name="tot104j">#REF!</definedName>
    <definedName name="tot133j">#REF!</definedName>
    <definedName name="tot133o">#REF!</definedName>
    <definedName name="tot137j">#REF!</definedName>
    <definedName name="tot145j">#REF!</definedName>
    <definedName name="tot153j">#REF!</definedName>
    <definedName name="tot175j">#REF!</definedName>
    <definedName name="tot203j">#REF!</definedName>
    <definedName name="tot204j">#REF!</definedName>
    <definedName name="tot207j">#REF!</definedName>
    <definedName name="tot210c">#REF!</definedName>
    <definedName name="tot211o">#REF!</definedName>
    <definedName name="tot212j">#REF!</definedName>
    <definedName name="tot228j">#REF!</definedName>
    <definedName name="tot233o">#REF!</definedName>
    <definedName name="tot235j">#REF!</definedName>
    <definedName name="tot241j">#REF!</definedName>
    <definedName name="tot242j">#REF!</definedName>
    <definedName name="tot244j">#REF!</definedName>
    <definedName name="tot255j">#REF!</definedName>
    <definedName name="tot256o">#REF!</definedName>
    <definedName name="tot263j">#REF!</definedName>
    <definedName name="tot267j">#REF!</definedName>
    <definedName name="tot268j">#REF!</definedName>
    <definedName name="tot270j">#REF!</definedName>
    <definedName name="tot274j">#REF!</definedName>
    <definedName name="tot279j">#REF!</definedName>
    <definedName name="tot286j">#REF!</definedName>
    <definedName name="tot292b">#REF!</definedName>
    <definedName name="tot293304j">#REF!</definedName>
    <definedName name="tot294b">#REF!</definedName>
    <definedName name="tot295b">#REF!</definedName>
    <definedName name="tot299j">#REF!</definedName>
    <definedName name="tot300j">#REF!</definedName>
    <definedName name="tot302j">#REF!</definedName>
    <definedName name="tot327c">#REF!</definedName>
    <definedName name="tot327j">#REF!</definedName>
    <definedName name="tot331b">#REF!</definedName>
    <definedName name="tot332j">#REF!</definedName>
    <definedName name="tot342j">#REF!</definedName>
    <definedName name="tot344j">#REF!</definedName>
    <definedName name="tot345j">#REF!</definedName>
    <definedName name="tot346j">#REF!</definedName>
    <definedName name="tot359b">#REF!</definedName>
    <definedName name="tot376j">#REF!</definedName>
    <definedName name="tot381j">#REF!</definedName>
    <definedName name="tot387j">#REF!</definedName>
    <definedName name="tot390j">#REF!</definedName>
    <definedName name="tot399j">#REF!</definedName>
    <definedName name="tot400j">#REF!</definedName>
    <definedName name="tot401j">#REF!</definedName>
    <definedName name="tot409j">#REF!</definedName>
    <definedName name="tot410b">#REF!</definedName>
    <definedName name="tot427j">#REF!</definedName>
    <definedName name="tot430j">#REF!</definedName>
    <definedName name="tot435j">#REF!</definedName>
    <definedName name="tot441j">#REF!</definedName>
    <definedName name="tot444j">#REF!</definedName>
    <definedName name="tot446j">#REF!</definedName>
    <definedName name="tot476j">#REF!</definedName>
    <definedName name="tot477j">#REF!</definedName>
    <definedName name="tot479j">#REF!</definedName>
    <definedName name="tot486j">#REF!</definedName>
    <definedName name="tot495j">#REF!</definedName>
    <definedName name="tot496j">#REF!</definedName>
    <definedName name="tot499j">#REF!</definedName>
    <definedName name="tot501j">#REF!</definedName>
    <definedName name="tot502j">#REF!</definedName>
    <definedName name="tot508j">#REF!</definedName>
    <definedName name="tot513j">#REF!</definedName>
    <definedName name="tot515j">#REF!</definedName>
    <definedName name="tot523j">#REF!</definedName>
    <definedName name="tot525j">#REF!</definedName>
    <definedName name="tot526j">#REF!</definedName>
    <definedName name="tot542j">#REF!</definedName>
    <definedName name="tot545j">#REF!</definedName>
    <definedName name="tot556j">#REF!</definedName>
    <definedName name="tot557j">#REF!</definedName>
    <definedName name="tot558j">#REF!</definedName>
    <definedName name="tot559j">#REF!</definedName>
    <definedName name="tot560j">#REF!</definedName>
    <definedName name="tot563c">#REF!</definedName>
    <definedName name="tot563j">#REF!</definedName>
    <definedName name="tot564c">#REF!</definedName>
    <definedName name="tot565j">#REF!</definedName>
    <definedName name="tot566j">#REF!</definedName>
    <definedName name="tot567j">#REF!</definedName>
    <definedName name="tot576j">#REF!</definedName>
    <definedName name="tot583j">#REF!</definedName>
    <definedName name="tot584j">#REF!</definedName>
    <definedName name="tot589j">#REF!</definedName>
    <definedName name="tot590j">#REF!</definedName>
    <definedName name="tot598j">#REF!</definedName>
    <definedName name="tot610j">#REF!</definedName>
    <definedName name="tot611c">#REF!</definedName>
    <definedName name="tot611j">#REF!</definedName>
    <definedName name="tot612c">#REF!</definedName>
    <definedName name="tot612j">#REF!</definedName>
    <definedName name="tot626j">#REF!</definedName>
    <definedName name="tot628j">#REF!</definedName>
    <definedName name="tot629j">#REF!</definedName>
    <definedName name="tot630j">#REF!</definedName>
    <definedName name="tot639j">#REF!</definedName>
    <definedName name="tot640j">#REF!</definedName>
    <definedName name="tot646c">#REF!</definedName>
    <definedName name="tot646j">#REF!</definedName>
    <definedName name="tot684j">#REF!</definedName>
    <definedName name="tot686c">#REF!</definedName>
    <definedName name="tot708j">#REF!</definedName>
    <definedName name="tot709j">#REF!</definedName>
    <definedName name="tot715j">#REF!</definedName>
    <definedName name="tot717j">#REF!</definedName>
    <definedName name="tot718c">#REF!</definedName>
    <definedName name="tot718j">#REF!</definedName>
    <definedName name="tot721j">#REF!</definedName>
    <definedName name="tot724j">#REF!</definedName>
    <definedName name="tot773J">#REF!</definedName>
    <definedName name="tot776J">#REF!</definedName>
    <definedName name="tot783J">#REF!</definedName>
    <definedName name="tot798J">#REF!</definedName>
    <definedName name="tot806J">#REF!</definedName>
    <definedName name="tot814J">#REF!</definedName>
    <definedName name="TOTAL">"TOTAL+'990309 수정'!$A$5:$AE$501"</definedName>
    <definedName name="Total_q_ty">[47]Data_analysis!$J$2:$J$1048576</definedName>
    <definedName name="Total_Weight__kg">[47]Data_analysis!$K$2:$K$1048576</definedName>
    <definedName name="TOTAL1">#REF!</definedName>
    <definedName name="TotalCases">#REF!</definedName>
    <definedName name="TotalFinalPrice" localSheetId="15">[51]Summary!$J$26</definedName>
    <definedName name="TotalFinalPrice" localSheetId="1">[51]Summary!$J$26</definedName>
    <definedName name="TotalFinalPrice" localSheetId="2">[51]Summary!$J$26</definedName>
    <definedName name="TotalFinalPrice" localSheetId="4">[51]Summary!$J$26</definedName>
    <definedName name="TotalFinalPrice" localSheetId="23">[51]Summary!$J$26</definedName>
    <definedName name="TotalFinalPrice" localSheetId="14">[51]Summary!$J$26</definedName>
    <definedName name="TotalFinalPrice" localSheetId="9">[51]Summary!$J$26</definedName>
    <definedName name="TotalFinalPrice" localSheetId="8">[51]Summary!$J$26</definedName>
    <definedName name="TotalFinalPrice" localSheetId="3">[51]Summary!$J$26</definedName>
    <definedName name="TotalFinalPrice" localSheetId="11">[51]Summary!$J$26</definedName>
    <definedName name="TotalFinalPrice" localSheetId="6">[51]Summary!$J$26</definedName>
    <definedName name="TotalFinalPrice" localSheetId="7">[51]Summary!$J$26</definedName>
    <definedName name="TotalFinalPrice" localSheetId="5">[51]Summary!$J$26</definedName>
    <definedName name="TotalFinalPrice" localSheetId="10">[51]Summary!$J$26</definedName>
    <definedName name="TotalFinalPrice" localSheetId="13">[51]Summary!$J$26</definedName>
    <definedName name="TotalFinalPrice" localSheetId="12">[51]Summary!$J$26</definedName>
    <definedName name="TotalFinalPrice">#REF!</definedName>
    <definedName name="totallenght" localSheetId="15">[51]Summary!$V$11</definedName>
    <definedName name="totallenght" localSheetId="1">[51]Summary!$V$11</definedName>
    <definedName name="totallenght" localSheetId="2">[51]Summary!$V$11</definedName>
    <definedName name="totallenght" localSheetId="4">[51]Summary!$V$11</definedName>
    <definedName name="totallenght" localSheetId="23">[51]Summary!$V$11</definedName>
    <definedName name="totallenght" localSheetId="14">[51]Summary!$V$11</definedName>
    <definedName name="totallenght" localSheetId="9">[51]Summary!$V$11</definedName>
    <definedName name="totallenght" localSheetId="8">[51]Summary!$V$11</definedName>
    <definedName name="totallenght" localSheetId="3">[51]Summary!$V$11</definedName>
    <definedName name="totallenght" localSheetId="11">[51]Summary!$V$11</definedName>
    <definedName name="totallenght" localSheetId="6">[51]Summary!$V$11</definedName>
    <definedName name="totallenght" localSheetId="7">[51]Summary!$V$11</definedName>
    <definedName name="totallenght" localSheetId="5">[51]Summary!$V$11</definedName>
    <definedName name="totallenght" localSheetId="10">[51]Summary!$V$11</definedName>
    <definedName name="totallenght" localSheetId="13">[51]Summary!$V$11</definedName>
    <definedName name="totallenght" localSheetId="12">[51]Summary!$V$11</definedName>
    <definedName name="totallenght">#REF!</definedName>
    <definedName name="TotalWeight" localSheetId="15">[51]Summary!$S$11</definedName>
    <definedName name="TotalWeight" localSheetId="1">[51]Summary!$S$11</definedName>
    <definedName name="TotalWeight" localSheetId="2">[51]Summary!$S$11</definedName>
    <definedName name="TotalWeight" localSheetId="4">[51]Summary!$S$11</definedName>
    <definedName name="TotalWeight" localSheetId="23">[51]Summary!$S$11</definedName>
    <definedName name="TotalWeight" localSheetId="14">[51]Summary!$S$11</definedName>
    <definedName name="TotalWeight" localSheetId="9">[51]Summary!$S$11</definedName>
    <definedName name="TotalWeight" localSheetId="8">[51]Summary!$S$11</definedName>
    <definedName name="TotalWeight" localSheetId="3">[51]Summary!$S$11</definedName>
    <definedName name="TotalWeight" localSheetId="11">[51]Summary!$S$11</definedName>
    <definedName name="TotalWeight" localSheetId="6">[51]Summary!$S$11</definedName>
    <definedName name="TotalWeight" localSheetId="7">[51]Summary!$S$11</definedName>
    <definedName name="TotalWeight" localSheetId="5">[51]Summary!$S$11</definedName>
    <definedName name="TotalWeight" localSheetId="10">[51]Summary!$S$11</definedName>
    <definedName name="TotalWeight" localSheetId="13">[51]Summary!$S$11</definedName>
    <definedName name="TotalWeight" localSheetId="12">[51]Summary!$S$11</definedName>
    <definedName name="TotalWeight">#REF!</definedName>
    <definedName name="totfpj">#REF!</definedName>
    <definedName name="totfpo">#REF!</definedName>
    <definedName name="TPEL">#REF!</definedName>
    <definedName name="TPLRP">#REF!</definedName>
    <definedName name="TPMLabor" localSheetId="15">'[51]Labor Sum'!$K$11</definedName>
    <definedName name="TPMLabor" localSheetId="1">'[51]Labor Sum'!$K$11</definedName>
    <definedName name="TPMLabor" localSheetId="2">'[51]Labor Sum'!$K$11</definedName>
    <definedName name="TPMLabor" localSheetId="4">'[51]Labor Sum'!$K$11</definedName>
    <definedName name="TPMLabor" localSheetId="23">'[51]Labor Sum'!$K$11</definedName>
    <definedName name="TPMLabor" localSheetId="14">'[51]Labor Sum'!$K$11</definedName>
    <definedName name="TPMLabor" localSheetId="9">'[51]Labor Sum'!$K$11</definedName>
    <definedName name="TPMLabor" localSheetId="8">'[51]Labor Sum'!$K$11</definedName>
    <definedName name="TPMLabor" localSheetId="3">'[51]Labor Sum'!$K$11</definedName>
    <definedName name="TPMLabor" localSheetId="11">'[51]Labor Sum'!$K$11</definedName>
    <definedName name="TPMLabor" localSheetId="6">'[51]Labor Sum'!$K$11</definedName>
    <definedName name="TPMLabor" localSheetId="7">'[51]Labor Sum'!$K$11</definedName>
    <definedName name="TPMLabor" localSheetId="5">'[51]Labor Sum'!$K$11</definedName>
    <definedName name="TPMLabor" localSheetId="10">'[51]Labor Sum'!$K$11</definedName>
    <definedName name="TPMLabor" localSheetId="13">'[51]Labor Sum'!$K$11</definedName>
    <definedName name="TPMLabor" localSheetId="12">'[51]Labor Sum'!$K$11</definedName>
    <definedName name="TPMLabor">#REF!</definedName>
    <definedName name="TPMLaborElec" localSheetId="15">'[51]Labor Sum'!$K$24</definedName>
    <definedName name="TPMLaborElec" localSheetId="1">'[51]Labor Sum'!$K$24</definedName>
    <definedName name="TPMLaborElec" localSheetId="2">'[51]Labor Sum'!$K$24</definedName>
    <definedName name="TPMLaborElec" localSheetId="4">'[51]Labor Sum'!$K$24</definedName>
    <definedName name="TPMLaborElec" localSheetId="23">'[51]Labor Sum'!$K$24</definedName>
    <definedName name="TPMLaborElec" localSheetId="14">'[51]Labor Sum'!$K$24</definedName>
    <definedName name="TPMLaborElec" localSheetId="9">'[51]Labor Sum'!$K$24</definedName>
    <definedName name="TPMLaborElec" localSheetId="8">'[51]Labor Sum'!$K$24</definedName>
    <definedName name="TPMLaborElec" localSheetId="3">'[51]Labor Sum'!$K$24</definedName>
    <definedName name="TPMLaborElec" localSheetId="11">'[51]Labor Sum'!$K$24</definedName>
    <definedName name="TPMLaborElec" localSheetId="6">'[51]Labor Sum'!$K$24</definedName>
    <definedName name="TPMLaborElec" localSheetId="7">'[51]Labor Sum'!$K$24</definedName>
    <definedName name="TPMLaborElec" localSheetId="5">'[51]Labor Sum'!$K$24</definedName>
    <definedName name="TPMLaborElec" localSheetId="10">'[51]Labor Sum'!$K$24</definedName>
    <definedName name="TPMLaborElec" localSheetId="13">'[51]Labor Sum'!$K$24</definedName>
    <definedName name="TPMLaborElec" localSheetId="12">'[51]Labor Sum'!$K$24</definedName>
    <definedName name="TPMLaborElec">#REF!</definedName>
    <definedName name="TProcLabor" localSheetId="15">'[51]Labor Sum'!$E$11</definedName>
    <definedName name="TProcLabor" localSheetId="1">'[51]Labor Sum'!$E$11</definedName>
    <definedName name="TProcLabor" localSheetId="2">'[51]Labor Sum'!$E$11</definedName>
    <definedName name="TProcLabor" localSheetId="4">'[51]Labor Sum'!$E$11</definedName>
    <definedName name="TProcLabor" localSheetId="23">'[51]Labor Sum'!$E$11</definedName>
    <definedName name="TProcLabor" localSheetId="14">'[51]Labor Sum'!$E$11</definedName>
    <definedName name="TProcLabor" localSheetId="9">'[51]Labor Sum'!$E$11</definedName>
    <definedName name="TProcLabor" localSheetId="8">'[51]Labor Sum'!$E$11</definedName>
    <definedName name="TProcLabor" localSheetId="3">'[51]Labor Sum'!$E$11</definedName>
    <definedName name="TProcLabor" localSheetId="11">'[51]Labor Sum'!$E$11</definedName>
    <definedName name="TProcLabor" localSheetId="6">'[51]Labor Sum'!$E$11</definedName>
    <definedName name="TProcLabor" localSheetId="7">'[51]Labor Sum'!$E$11</definedName>
    <definedName name="TProcLabor" localSheetId="5">'[51]Labor Sum'!$E$11</definedName>
    <definedName name="TProcLabor" localSheetId="10">'[51]Labor Sum'!$E$11</definedName>
    <definedName name="TProcLabor" localSheetId="13">'[51]Labor Sum'!$E$11</definedName>
    <definedName name="TProcLabor" localSheetId="12">'[51]Labor Sum'!$E$11</definedName>
    <definedName name="TProcLabor">#REF!</definedName>
    <definedName name="TProcLaborELec" localSheetId="15">'[51]Labor Sum'!$E$24</definedName>
    <definedName name="TProcLaborELec" localSheetId="1">'[51]Labor Sum'!$E$24</definedName>
    <definedName name="TProcLaborELec" localSheetId="2">'[51]Labor Sum'!$E$24</definedName>
    <definedName name="TProcLaborELec" localSheetId="4">'[51]Labor Sum'!$E$24</definedName>
    <definedName name="TProcLaborELec" localSheetId="23">'[51]Labor Sum'!$E$24</definedName>
    <definedName name="TProcLaborELec" localSheetId="14">'[51]Labor Sum'!$E$24</definedName>
    <definedName name="TProcLaborELec" localSheetId="9">'[51]Labor Sum'!$E$24</definedName>
    <definedName name="TProcLaborELec" localSheetId="8">'[51]Labor Sum'!$E$24</definedName>
    <definedName name="TProcLaborELec" localSheetId="3">'[51]Labor Sum'!$E$24</definedName>
    <definedName name="TProcLaborELec" localSheetId="11">'[51]Labor Sum'!$E$24</definedName>
    <definedName name="TProcLaborELec" localSheetId="6">'[51]Labor Sum'!$E$24</definedName>
    <definedName name="TProcLaborELec" localSheetId="7">'[51]Labor Sum'!$E$24</definedName>
    <definedName name="TProcLaborELec" localSheetId="5">'[51]Labor Sum'!$E$24</definedName>
    <definedName name="TProcLaborELec" localSheetId="10">'[51]Labor Sum'!$E$24</definedName>
    <definedName name="TProcLaborELec" localSheetId="13">'[51]Labor Sum'!$E$24</definedName>
    <definedName name="TProcLaborELec" localSheetId="12">'[51]Labor Sum'!$E$24</definedName>
    <definedName name="TProcLaborELec">#REF!</definedName>
    <definedName name="TQAQCLabor" localSheetId="15">'[51]Labor Sum'!$G$11</definedName>
    <definedName name="TQAQCLabor" localSheetId="1">'[51]Labor Sum'!$G$11</definedName>
    <definedName name="TQAQCLabor" localSheetId="2">'[51]Labor Sum'!$G$11</definedName>
    <definedName name="TQAQCLabor" localSheetId="4">'[51]Labor Sum'!$G$11</definedName>
    <definedName name="TQAQCLabor" localSheetId="23">'[51]Labor Sum'!$G$11</definedName>
    <definedName name="TQAQCLabor" localSheetId="14">'[51]Labor Sum'!$G$11</definedName>
    <definedName name="TQAQCLabor" localSheetId="9">'[51]Labor Sum'!$G$11</definedName>
    <definedName name="TQAQCLabor" localSheetId="8">'[51]Labor Sum'!$G$11</definedName>
    <definedName name="TQAQCLabor" localSheetId="3">'[51]Labor Sum'!$G$11</definedName>
    <definedName name="TQAQCLabor" localSheetId="11">'[51]Labor Sum'!$G$11</definedName>
    <definedName name="TQAQCLabor" localSheetId="6">'[51]Labor Sum'!$G$11</definedName>
    <definedName name="TQAQCLabor" localSheetId="7">'[51]Labor Sum'!$G$11</definedName>
    <definedName name="TQAQCLabor" localSheetId="5">'[51]Labor Sum'!$G$11</definedName>
    <definedName name="TQAQCLabor" localSheetId="10">'[51]Labor Sum'!$G$11</definedName>
    <definedName name="TQAQCLabor" localSheetId="13">'[51]Labor Sum'!$G$11</definedName>
    <definedName name="TQAQCLabor" localSheetId="12">'[51]Labor Sum'!$G$11</definedName>
    <definedName name="TQAQCLabor">#REF!</definedName>
    <definedName name="TQAQCLaborElec" localSheetId="15">'[51]Labor Sum'!$G$24</definedName>
    <definedName name="TQAQCLaborElec" localSheetId="1">'[51]Labor Sum'!$G$24</definedName>
    <definedName name="TQAQCLaborElec" localSheetId="2">'[51]Labor Sum'!$G$24</definedName>
    <definedName name="TQAQCLaborElec" localSheetId="4">'[51]Labor Sum'!$G$24</definedName>
    <definedName name="TQAQCLaborElec" localSheetId="23">'[51]Labor Sum'!$G$24</definedName>
    <definedName name="TQAQCLaborElec" localSheetId="14">'[51]Labor Sum'!$G$24</definedName>
    <definedName name="TQAQCLaborElec" localSheetId="9">'[51]Labor Sum'!$G$24</definedName>
    <definedName name="TQAQCLaborElec" localSheetId="8">'[51]Labor Sum'!$G$24</definedName>
    <definedName name="TQAQCLaborElec" localSheetId="3">'[51]Labor Sum'!$G$24</definedName>
    <definedName name="TQAQCLaborElec" localSheetId="11">'[51]Labor Sum'!$G$24</definedName>
    <definedName name="TQAQCLaborElec" localSheetId="6">'[51]Labor Sum'!$G$24</definedName>
    <definedName name="TQAQCLaborElec" localSheetId="7">'[51]Labor Sum'!$G$24</definedName>
    <definedName name="TQAQCLaborElec" localSheetId="5">'[51]Labor Sum'!$G$24</definedName>
    <definedName name="TQAQCLaborElec" localSheetId="10">'[51]Labor Sum'!$G$24</definedName>
    <definedName name="TQAQCLaborElec" localSheetId="13">'[51]Labor Sum'!$G$24</definedName>
    <definedName name="TQAQCLaborElec" localSheetId="12">'[51]Labor Sum'!$G$24</definedName>
    <definedName name="TQAQCLaborElec">#REF!</definedName>
    <definedName name="TRADE2">#REF!</definedName>
    <definedName name="tran" localSheetId="22" hidden="1">{"'现金流量表（全部投资）'!$B$4:$P$23"}</definedName>
    <definedName name="tran" hidden="1">{"'现金流量表（全部投资）'!$B$4:$P$23"}</definedName>
    <definedName name="TRANING_FEE">#REF!</definedName>
    <definedName name="TransitionDuctWt">#REF!</definedName>
    <definedName name="Transport">#REF!</definedName>
    <definedName name="Transportkosten">#REF!</definedName>
    <definedName name="TRASF">#REF!</definedName>
    <definedName name="Travel" localSheetId="15">[51]Summary!$D$19</definedName>
    <definedName name="Travel" localSheetId="1">[51]Summary!$D$19</definedName>
    <definedName name="Travel" localSheetId="2">[51]Summary!$D$19</definedName>
    <definedName name="Travel" localSheetId="4">[51]Summary!$D$19</definedName>
    <definedName name="Travel" localSheetId="23">[51]Summary!$D$19</definedName>
    <definedName name="Travel" localSheetId="14">[51]Summary!$D$19</definedName>
    <definedName name="Travel" localSheetId="9">[51]Summary!$D$19</definedName>
    <definedName name="Travel" localSheetId="8">[51]Summary!$D$19</definedName>
    <definedName name="Travel" localSheetId="3">[51]Summary!$D$19</definedName>
    <definedName name="Travel" localSheetId="11">[51]Summary!$D$19</definedName>
    <definedName name="Travel" localSheetId="6">[51]Summary!$D$19</definedName>
    <definedName name="Travel" localSheetId="7">[51]Summary!$D$19</definedName>
    <definedName name="Travel" localSheetId="5">[51]Summary!$D$19</definedName>
    <definedName name="Travel" localSheetId="10">[51]Summary!$D$19</definedName>
    <definedName name="Travel" localSheetId="13">[51]Summary!$D$19</definedName>
    <definedName name="Travel" localSheetId="12">[51]Summary!$D$19</definedName>
    <definedName name="Travel">#REF!</definedName>
    <definedName name="TravelTotal" localSheetId="15">[51]Summary!$L$11</definedName>
    <definedName name="TravelTotal" localSheetId="1">[51]Summary!$L$11</definedName>
    <definedName name="TravelTotal" localSheetId="2">[51]Summary!$L$11</definedName>
    <definedName name="TravelTotal" localSheetId="4">[51]Summary!$L$11</definedName>
    <definedName name="TravelTotal" localSheetId="23">[51]Summary!$L$11</definedName>
    <definedName name="TravelTotal" localSheetId="14">[51]Summary!$L$11</definedName>
    <definedName name="TravelTotal" localSheetId="9">[51]Summary!$L$11</definedName>
    <definedName name="TravelTotal" localSheetId="8">[51]Summary!$L$11</definedName>
    <definedName name="TravelTotal" localSheetId="3">[51]Summary!$L$11</definedName>
    <definedName name="TravelTotal" localSheetId="11">[51]Summary!$L$11</definedName>
    <definedName name="TravelTotal" localSheetId="6">[51]Summary!$L$11</definedName>
    <definedName name="TravelTotal" localSheetId="7">[51]Summary!$L$11</definedName>
    <definedName name="TravelTotal" localSheetId="5">[51]Summary!$L$11</definedName>
    <definedName name="TravelTotal" localSheetId="10">[51]Summary!$L$11</definedName>
    <definedName name="TravelTotal" localSheetId="13">[51]Summary!$L$11</definedName>
    <definedName name="TravelTotal" localSheetId="12">[51]Summary!$L$11</definedName>
    <definedName name="TravelTotal">#REF!</definedName>
    <definedName name="Travi">#REF!</definedName>
    <definedName name="TRD">#REF!</definedName>
    <definedName name="TRE" localSheetId="15">[1]PP!$IE$2</definedName>
    <definedName name="TRE" localSheetId="1">[1]PP!$IE$2</definedName>
    <definedName name="TRE" localSheetId="2">[1]PP!$IE$2</definedName>
    <definedName name="TRE" localSheetId="4">[1]PP!$IE$2</definedName>
    <definedName name="TRE" localSheetId="23">[1]PP!$IE$2</definedName>
    <definedName name="TRE" localSheetId="14">[1]PP!$IE$2</definedName>
    <definedName name="TRE" localSheetId="9">[1]PP!$IE$2</definedName>
    <definedName name="TRE" localSheetId="8">[1]PP!$IE$2</definedName>
    <definedName name="TRE" localSheetId="3">[1]PP!$IE$2</definedName>
    <definedName name="TRE" localSheetId="11">[1]PP!$IE$2</definedName>
    <definedName name="TRE" localSheetId="6">[1]PP!$IE$2</definedName>
    <definedName name="TRE" localSheetId="7">[1]PP!$IE$2</definedName>
    <definedName name="TRE" localSheetId="5">[1]PP!$IE$2</definedName>
    <definedName name="TRE" localSheetId="10">[1]PP!$IE$2</definedName>
    <definedName name="TRE" localSheetId="13">[1]PP!$IE$2</definedName>
    <definedName name="TRE" localSheetId="12">[1]PP!$IE$2</definedName>
    <definedName name="TRE">#REF!</definedName>
    <definedName name="TRI">'[53]GM 000'!$I$1</definedName>
    <definedName name="TRID">#REF!</definedName>
    <definedName name="trn">#REF!</definedName>
    <definedName name="TrolleyCount">#REF!</definedName>
    <definedName name="TROMG">[103]XL4Poppy!$C$9</definedName>
    <definedName name="TS_OD">2400</definedName>
    <definedName name="TSchedLabor" localSheetId="15">'[51]Labor Sum'!$I$11</definedName>
    <definedName name="TSchedLabor" localSheetId="1">'[51]Labor Sum'!$I$11</definedName>
    <definedName name="TSchedLabor" localSheetId="2">'[51]Labor Sum'!$I$11</definedName>
    <definedName name="TSchedLabor" localSheetId="4">'[51]Labor Sum'!$I$11</definedName>
    <definedName name="TSchedLabor" localSheetId="23">'[51]Labor Sum'!$I$11</definedName>
    <definedName name="TSchedLabor" localSheetId="14">'[51]Labor Sum'!$I$11</definedName>
    <definedName name="TSchedLabor" localSheetId="9">'[51]Labor Sum'!$I$11</definedName>
    <definedName name="TSchedLabor" localSheetId="8">'[51]Labor Sum'!$I$11</definedName>
    <definedName name="TSchedLabor" localSheetId="3">'[51]Labor Sum'!$I$11</definedName>
    <definedName name="TSchedLabor" localSheetId="11">'[51]Labor Sum'!$I$11</definedName>
    <definedName name="TSchedLabor" localSheetId="6">'[51]Labor Sum'!$I$11</definedName>
    <definedName name="TSchedLabor" localSheetId="7">'[51]Labor Sum'!$I$11</definedName>
    <definedName name="TSchedLabor" localSheetId="5">'[51]Labor Sum'!$I$11</definedName>
    <definedName name="TSchedLabor" localSheetId="10">'[51]Labor Sum'!$I$11</definedName>
    <definedName name="TSchedLabor" localSheetId="13">'[51]Labor Sum'!$I$11</definedName>
    <definedName name="TSchedLabor" localSheetId="12">'[51]Labor Sum'!$I$11</definedName>
    <definedName name="TSchedLabor">#REF!</definedName>
    <definedName name="TSchedLaborElec" localSheetId="15">'[51]Labor Sum'!$I$24</definedName>
    <definedName name="TSchedLaborElec" localSheetId="1">'[51]Labor Sum'!$I$24</definedName>
    <definedName name="TSchedLaborElec" localSheetId="2">'[51]Labor Sum'!$I$24</definedName>
    <definedName name="TSchedLaborElec" localSheetId="4">'[51]Labor Sum'!$I$24</definedName>
    <definedName name="TSchedLaborElec" localSheetId="23">'[51]Labor Sum'!$I$24</definedName>
    <definedName name="TSchedLaborElec" localSheetId="14">'[51]Labor Sum'!$I$24</definedName>
    <definedName name="TSchedLaborElec" localSheetId="9">'[51]Labor Sum'!$I$24</definedName>
    <definedName name="TSchedLaborElec" localSheetId="8">'[51]Labor Sum'!$I$24</definedName>
    <definedName name="TSchedLaborElec" localSheetId="3">'[51]Labor Sum'!$I$24</definedName>
    <definedName name="TSchedLaborElec" localSheetId="11">'[51]Labor Sum'!$I$24</definedName>
    <definedName name="TSchedLaborElec" localSheetId="6">'[51]Labor Sum'!$I$24</definedName>
    <definedName name="TSchedLaborElec" localSheetId="7">'[51]Labor Sum'!$I$24</definedName>
    <definedName name="TSchedLaborElec" localSheetId="5">'[51]Labor Sum'!$I$24</definedName>
    <definedName name="TSchedLaborElec" localSheetId="10">'[51]Labor Sum'!$I$24</definedName>
    <definedName name="TSchedLaborElec" localSheetId="13">'[51]Labor Sum'!$I$24</definedName>
    <definedName name="TSchedLaborElec" localSheetId="12">'[51]Labor Sum'!$I$24</definedName>
    <definedName name="TSchedLaborElec">#REF!</definedName>
    <definedName name="tstack">#REF!</definedName>
    <definedName name="TSUPPOT" localSheetId="22" hidden="1">{#N/A,#N/A,FALSE,"CCTV"}</definedName>
    <definedName name="TSUPPOT" localSheetId="15" hidden="1">{#N/A,#N/A,FALSE,"CCTV"}</definedName>
    <definedName name="TSUPPOT" localSheetId="1" hidden="1">{#N/A,#N/A,FALSE,"CCTV"}</definedName>
    <definedName name="TSUPPOT" localSheetId="2" hidden="1">{#N/A,#N/A,FALSE,"CCTV"}</definedName>
    <definedName name="TSUPPOT" localSheetId="4" hidden="1">{#N/A,#N/A,FALSE,"CCTV"}</definedName>
    <definedName name="TSUPPOT" localSheetId="23" hidden="1">{#N/A,#N/A,FALSE,"CCTV"}</definedName>
    <definedName name="TSUPPOT" localSheetId="14" hidden="1">{#N/A,#N/A,FALSE,"CCTV"}</definedName>
    <definedName name="TSUPPOT" localSheetId="9" hidden="1">{#N/A,#N/A,FALSE,"CCTV"}</definedName>
    <definedName name="TSUPPOT" localSheetId="8" hidden="1">{#N/A,#N/A,FALSE,"CCTV"}</definedName>
    <definedName name="TSUPPOT" localSheetId="3" hidden="1">{#N/A,#N/A,FALSE,"CCTV"}</definedName>
    <definedName name="TSUPPOT" localSheetId="11" hidden="1">{#N/A,#N/A,FALSE,"CCTV"}</definedName>
    <definedName name="TSUPPOT" localSheetId="6" hidden="1">{#N/A,#N/A,FALSE,"CCTV"}</definedName>
    <definedName name="TSUPPOT" localSheetId="7" hidden="1">{#N/A,#N/A,FALSE,"CCTV"}</definedName>
    <definedName name="TSUPPOT" localSheetId="5" hidden="1">{#N/A,#N/A,FALSE,"CCTV"}</definedName>
    <definedName name="TSUPPOT" localSheetId="10" hidden="1">{#N/A,#N/A,FALSE,"CCTV"}</definedName>
    <definedName name="TSUPPOT" localSheetId="13" hidden="1">{#N/A,#N/A,FALSE,"CCTV"}</definedName>
    <definedName name="TSUPPOT" localSheetId="12" hidden="1">{#N/A,#N/A,FALSE,"CCTV"}</definedName>
    <definedName name="TSUPPOT" hidden="1">{#N/A,#N/A,FALSE,"CCTV"}</definedName>
    <definedName name="TT" hidden="1">#REF!</definedName>
    <definedName name="TT_1P">#REF!</definedName>
    <definedName name="TT_3p">#REF!</definedName>
    <definedName name="ttronmk">#REF!</definedName>
    <definedName name="ttt" localSheetId="22" hidden="1">{"'장비'!$A$3:$M$12"}</definedName>
    <definedName name="ttt" hidden="1">{"'장비'!$A$3:$M$12"}</definedName>
    <definedName name="tu">#REF!</definedName>
    <definedName name="tuan" localSheetId="22" hidden="1">{#N/A,#N/A,FALSE,"CCTV"}</definedName>
    <definedName name="tuan" hidden="1">{#N/A,#N/A,FALSE,"CCTV"}</definedName>
    <definedName name="TUBE" localSheetId="22" hidden="1">{#N/A,#N/A,FALSE,"CCTV"}</definedName>
    <definedName name="TUBE" localSheetId="15" hidden="1">{#N/A,#N/A,FALSE,"CCTV"}</definedName>
    <definedName name="TUBE" localSheetId="1" hidden="1">{#N/A,#N/A,FALSE,"CCTV"}</definedName>
    <definedName name="TUBE" localSheetId="2" hidden="1">{#N/A,#N/A,FALSE,"CCTV"}</definedName>
    <definedName name="TUBE" localSheetId="4" hidden="1">{#N/A,#N/A,FALSE,"CCTV"}</definedName>
    <definedName name="TUBE" localSheetId="23" hidden="1">{#N/A,#N/A,FALSE,"CCTV"}</definedName>
    <definedName name="TUBE" localSheetId="14" hidden="1">{#N/A,#N/A,FALSE,"CCTV"}</definedName>
    <definedName name="TUBE" localSheetId="9" hidden="1">{#N/A,#N/A,FALSE,"CCTV"}</definedName>
    <definedName name="TUBE" localSheetId="8" hidden="1">{#N/A,#N/A,FALSE,"CCTV"}</definedName>
    <definedName name="TUBE" localSheetId="3" hidden="1">{#N/A,#N/A,FALSE,"CCTV"}</definedName>
    <definedName name="TUBE" localSheetId="11" hidden="1">{#N/A,#N/A,FALSE,"CCTV"}</definedName>
    <definedName name="TUBE" localSheetId="6" hidden="1">{#N/A,#N/A,FALSE,"CCTV"}</definedName>
    <definedName name="TUBE" localSheetId="7" hidden="1">{#N/A,#N/A,FALSE,"CCTV"}</definedName>
    <definedName name="TUBE" localSheetId="5" hidden="1">{#N/A,#N/A,FALSE,"CCTV"}</definedName>
    <definedName name="TUBE" localSheetId="10" hidden="1">{#N/A,#N/A,FALSE,"CCTV"}</definedName>
    <definedName name="TUBE" localSheetId="13" hidden="1">{#N/A,#N/A,FALSE,"CCTV"}</definedName>
    <definedName name="TUBE" localSheetId="12" hidden="1">{#N/A,#N/A,FALSE,"CCTV"}</definedName>
    <definedName name="TUBE" hidden="1">{#N/A,#N/A,FALSE,"CCTV"}</definedName>
    <definedName name="Tube_Nego율">0.99</definedName>
    <definedName name="tube_test_press1_12">#REF!</definedName>
    <definedName name="TUBING_MATERIAL" localSheetId="15">'[71]DATA LISTS'!$A$21:$A$30</definedName>
    <definedName name="TUBING_MATERIAL" localSheetId="1">'[71]DATA LISTS'!$A$21:$A$30</definedName>
    <definedName name="TUBING_MATERIAL" localSheetId="2">'[71]DATA LISTS'!$A$21:$A$30</definedName>
    <definedName name="TUBING_MATERIAL" localSheetId="4">'[71]DATA LISTS'!$A$21:$A$30</definedName>
    <definedName name="TUBING_MATERIAL" localSheetId="23">'[71]DATA LISTS'!$A$21:$A$30</definedName>
    <definedName name="TUBING_MATERIAL" localSheetId="14">'[71]DATA LISTS'!$A$21:$A$30</definedName>
    <definedName name="TUBING_MATERIAL" localSheetId="9">'[71]DATA LISTS'!$A$21:$A$30</definedName>
    <definedName name="TUBING_MATERIAL" localSheetId="8">'[71]DATA LISTS'!$A$21:$A$30</definedName>
    <definedName name="TUBING_MATERIAL" localSheetId="3">'[71]DATA LISTS'!$A$21:$A$30</definedName>
    <definedName name="TUBING_MATERIAL" localSheetId="11">'[71]DATA LISTS'!$A$21:$A$30</definedName>
    <definedName name="TUBING_MATERIAL" localSheetId="6">'[71]DATA LISTS'!$A$21:$A$30</definedName>
    <definedName name="TUBING_MATERIAL" localSheetId="7">'[71]DATA LISTS'!$A$21:$A$30</definedName>
    <definedName name="TUBING_MATERIAL" localSheetId="5">'[71]DATA LISTS'!$A$21:$A$30</definedName>
    <definedName name="TUBING_MATERIAL" localSheetId="10">'[71]DATA LISTS'!$A$21:$A$30</definedName>
    <definedName name="TUBING_MATERIAL" localSheetId="13">'[71]DATA LISTS'!$A$21:$A$30</definedName>
    <definedName name="TUBING_MATERIAL" localSheetId="12">'[71]DATA LISTS'!$A$21:$A$30</definedName>
    <definedName name="TUBING_MATERIAL">#REF!</definedName>
    <definedName name="Türen">#REF!</definedName>
    <definedName name="tuy" localSheetId="22" hidden="1">{"'장비'!$A$3:$M$12"}</definedName>
    <definedName name="tuy" hidden="1">{"'장비'!$A$3:$M$12"}</definedName>
    <definedName name="tuyennhanh" localSheetId="22" hidden="1">{"'Sheet1'!$L$16"}</definedName>
    <definedName name="tuyennhanh" localSheetId="15" hidden="1">{"'Sheet1'!$L$16"}</definedName>
    <definedName name="tuyennhanh" localSheetId="1" hidden="1">{"'Sheet1'!$L$16"}</definedName>
    <definedName name="tuyennhanh" localSheetId="2" hidden="1">{"'Sheet1'!$L$16"}</definedName>
    <definedName name="tuyennhanh" localSheetId="16" hidden="1">{"'Sheet1'!$L$16"}</definedName>
    <definedName name="tuyennhanh" localSheetId="4" hidden="1">{"'Sheet1'!$L$16"}</definedName>
    <definedName name="tuyennhanh" localSheetId="23" hidden="1">{"'Sheet1'!$L$16"}</definedName>
    <definedName name="tuyennhanh" localSheetId="14" hidden="1">{"'Sheet1'!$L$16"}</definedName>
    <definedName name="tuyennhanh" localSheetId="9" hidden="1">{"'Sheet1'!$L$16"}</definedName>
    <definedName name="tuyennhanh" localSheetId="8" hidden="1">{"'Sheet1'!$L$16"}</definedName>
    <definedName name="tuyennhanh" localSheetId="3" hidden="1">{"'Sheet1'!$L$16"}</definedName>
    <definedName name="tuyennhanh" localSheetId="11" hidden="1">{"'Sheet1'!$L$16"}</definedName>
    <definedName name="tuyennhanh" localSheetId="6" hidden="1">{"'Sheet1'!$L$16"}</definedName>
    <definedName name="tuyennhanh" localSheetId="7" hidden="1">{"'Sheet1'!$L$16"}</definedName>
    <definedName name="tuyennhanh" localSheetId="5" hidden="1">{"'Sheet1'!$L$16"}</definedName>
    <definedName name="tuyennhanh" localSheetId="17" hidden="1">{"'Sheet1'!$L$16"}</definedName>
    <definedName name="tuyennhanh" localSheetId="10" hidden="1">{"'Sheet1'!$L$16"}</definedName>
    <definedName name="tuyennhanh" localSheetId="13" hidden="1">{"'Sheet1'!$L$16"}</definedName>
    <definedName name="tuyennhanh" localSheetId="12" hidden="1">{"'Sheet1'!$L$16"}</definedName>
    <definedName name="tuyennhanh" hidden="1">{"'Sheet1'!$L$16"}</definedName>
    <definedName name="TV" localSheetId="22" hidden="1">{#N/A,#N/A,FALSE,"CCTV"}</definedName>
    <definedName name="TV" localSheetId="1" hidden="1">{#N/A,#N/A,FALSE,"CCTV"}</definedName>
    <definedName name="TV" localSheetId="2" hidden="1">{#N/A,#N/A,FALSE,"CCTV"}</definedName>
    <definedName name="TV" localSheetId="4" hidden="1">{#N/A,#N/A,FALSE,"CCTV"}</definedName>
    <definedName name="TV" localSheetId="23" hidden="1">{#N/A,#N/A,FALSE,"CCTV"}</definedName>
    <definedName name="TV" localSheetId="14" hidden="1">{#N/A,#N/A,FALSE,"CCTV"}</definedName>
    <definedName name="TV" localSheetId="9" hidden="1">{#N/A,#N/A,FALSE,"CCTV"}</definedName>
    <definedName name="TV" localSheetId="8" hidden="1">{#N/A,#N/A,FALSE,"CCTV"}</definedName>
    <definedName name="TV" localSheetId="3" hidden="1">{#N/A,#N/A,FALSE,"CCTV"}</definedName>
    <definedName name="TV" localSheetId="11" hidden="1">{#N/A,#N/A,FALSE,"CCTV"}</definedName>
    <definedName name="TV" localSheetId="6" hidden="1">{#N/A,#N/A,FALSE,"CCTV"}</definedName>
    <definedName name="TV" localSheetId="7" hidden="1">{#N/A,#N/A,FALSE,"CCTV"}</definedName>
    <definedName name="TV" localSheetId="5" hidden="1">{#N/A,#N/A,FALSE,"CCTV"}</definedName>
    <definedName name="TV" localSheetId="10" hidden="1">{#N/A,#N/A,FALSE,"CCTV"}</definedName>
    <definedName name="TV" localSheetId="13" hidden="1">{#N/A,#N/A,FALSE,"CCTV"}</definedName>
    <definedName name="TV" localSheetId="12" hidden="1">{#N/A,#N/A,FALSE,"CCTV"}</definedName>
    <definedName name="TV" hidden="1">{#N/A,#N/A,FALSE,"CCTV"}</definedName>
    <definedName name="tv75nc">#REF!</definedName>
    <definedName name="tv75vl">#REF!</definedName>
    <definedName name="tx">#REF!</definedName>
    <definedName name="TY" hidden="1">#REF!</definedName>
    <definedName name="Type">'[53]GM 000'!$I$3</definedName>
    <definedName name="TypeDat">[75]WeightTable!$AX:$BC</definedName>
    <definedName name="tyt" localSheetId="22" hidden="1">{"'장비'!$A$3:$M$12"}</definedName>
    <definedName name="tyt" hidden="1">{"'장비'!$A$3:$M$12"}</definedName>
    <definedName name="tyyuy" localSheetId="22" hidden="1">{"'장비'!$A$3:$M$12"}</definedName>
    <definedName name="tyyuy" hidden="1">{"'장비'!$A$3:$M$12"}</definedName>
    <definedName name="ü" localSheetId="22" hidden="1">{#N/A,#N/A,TRUE,"Projektskizze";#N/A,#N/A,TRUE,"AuslDat";#N/A,#N/A,TRUE,"Kalkulation";#N/A,#N/A,TRUE,"Md-Berechnung"}</definedName>
    <definedName name="ü" localSheetId="15" hidden="1">{#N/A,#N/A,TRUE,"Projektskizze";#N/A,#N/A,TRUE,"AuslDat";#N/A,#N/A,TRUE,"Kalkulation";#N/A,#N/A,TRUE,"Md-Berechnung"}</definedName>
    <definedName name="ü" localSheetId="1" hidden="1">{#N/A,#N/A,TRUE,"Projektskizze";#N/A,#N/A,TRUE,"AuslDat";#N/A,#N/A,TRUE,"Kalkulation";#N/A,#N/A,TRUE,"Md-Berechnung"}</definedName>
    <definedName name="ü" localSheetId="2" hidden="1">{#N/A,#N/A,TRUE,"Projektskizze";#N/A,#N/A,TRUE,"AuslDat";#N/A,#N/A,TRUE,"Kalkulation";#N/A,#N/A,TRUE,"Md-Berechnung"}</definedName>
    <definedName name="ü" localSheetId="4" hidden="1">{#N/A,#N/A,TRUE,"Projektskizze";#N/A,#N/A,TRUE,"AuslDat";#N/A,#N/A,TRUE,"Kalkulation";#N/A,#N/A,TRUE,"Md-Berechnung"}</definedName>
    <definedName name="ü" localSheetId="23" hidden="1">{#N/A,#N/A,TRUE,"Projektskizze";#N/A,#N/A,TRUE,"AuslDat";#N/A,#N/A,TRUE,"Kalkulation";#N/A,#N/A,TRUE,"Md-Berechnung"}</definedName>
    <definedName name="ü" localSheetId="14" hidden="1">{#N/A,#N/A,TRUE,"Projektskizze";#N/A,#N/A,TRUE,"AuslDat";#N/A,#N/A,TRUE,"Kalkulation";#N/A,#N/A,TRUE,"Md-Berechnung"}</definedName>
    <definedName name="ü" localSheetId="9" hidden="1">{#N/A,#N/A,TRUE,"Projektskizze";#N/A,#N/A,TRUE,"AuslDat";#N/A,#N/A,TRUE,"Kalkulation";#N/A,#N/A,TRUE,"Md-Berechnung"}</definedName>
    <definedName name="ü" localSheetId="8" hidden="1">{#N/A,#N/A,TRUE,"Projektskizze";#N/A,#N/A,TRUE,"AuslDat";#N/A,#N/A,TRUE,"Kalkulation";#N/A,#N/A,TRUE,"Md-Berechnung"}</definedName>
    <definedName name="ü" localSheetId="3" hidden="1">{#N/A,#N/A,TRUE,"Projektskizze";#N/A,#N/A,TRUE,"AuslDat";#N/A,#N/A,TRUE,"Kalkulation";#N/A,#N/A,TRUE,"Md-Berechnung"}</definedName>
    <definedName name="ü" localSheetId="11" hidden="1">{#N/A,#N/A,TRUE,"Projektskizze";#N/A,#N/A,TRUE,"AuslDat";#N/A,#N/A,TRUE,"Kalkulation";#N/A,#N/A,TRUE,"Md-Berechnung"}</definedName>
    <definedName name="ü" localSheetId="6" hidden="1">{#N/A,#N/A,TRUE,"Projektskizze";#N/A,#N/A,TRUE,"AuslDat";#N/A,#N/A,TRUE,"Kalkulation";#N/A,#N/A,TRUE,"Md-Berechnung"}</definedName>
    <definedName name="ü" localSheetId="7" hidden="1">{#N/A,#N/A,TRUE,"Projektskizze";#N/A,#N/A,TRUE,"AuslDat";#N/A,#N/A,TRUE,"Kalkulation";#N/A,#N/A,TRUE,"Md-Berechnung"}</definedName>
    <definedName name="ü" localSheetId="5" hidden="1">{#N/A,#N/A,TRUE,"Projektskizze";#N/A,#N/A,TRUE,"AuslDat";#N/A,#N/A,TRUE,"Kalkulation";#N/A,#N/A,TRUE,"Md-Berechnung"}</definedName>
    <definedName name="ü" localSheetId="10" hidden="1">{#N/A,#N/A,TRUE,"Projektskizze";#N/A,#N/A,TRUE,"AuslDat";#N/A,#N/A,TRUE,"Kalkulation";#N/A,#N/A,TRUE,"Md-Berechnung"}</definedName>
    <definedName name="ü" localSheetId="13" hidden="1">{#N/A,#N/A,TRUE,"Projektskizze";#N/A,#N/A,TRUE,"AuslDat";#N/A,#N/A,TRUE,"Kalkulation";#N/A,#N/A,TRUE,"Md-Berechnung"}</definedName>
    <definedName name="ü" localSheetId="12" hidden="1">{#N/A,#N/A,TRUE,"Projektskizze";#N/A,#N/A,TRUE,"AuslDat";#N/A,#N/A,TRUE,"Kalkulation";#N/A,#N/A,TRUE,"Md-Berechnung"}</definedName>
    <definedName name="ü" hidden="1">{#N/A,#N/A,TRUE,"Projektskizze";#N/A,#N/A,TRUE,"AuslDat";#N/A,#N/A,TRUE,"Kalkulation";#N/A,#N/A,TRUE,"Md-Berechnung"}</definedName>
    <definedName name="UB" localSheetId="22" hidden="1">{#N/A,#N/A,FALSE,"CCTV"}</definedName>
    <definedName name="UB" localSheetId="15" hidden="1">{#N/A,#N/A,FALSE,"CCTV"}</definedName>
    <definedName name="UB" localSheetId="1" hidden="1">{#N/A,#N/A,FALSE,"CCTV"}</definedName>
    <definedName name="UB" localSheetId="2" hidden="1">{#N/A,#N/A,FALSE,"CCTV"}</definedName>
    <definedName name="UB" localSheetId="4" hidden="1">{#N/A,#N/A,FALSE,"CCTV"}</definedName>
    <definedName name="UB" localSheetId="23" hidden="1">{#N/A,#N/A,FALSE,"CCTV"}</definedName>
    <definedName name="UB" localSheetId="14" hidden="1">{#N/A,#N/A,FALSE,"CCTV"}</definedName>
    <definedName name="UB" localSheetId="9" hidden="1">{#N/A,#N/A,FALSE,"CCTV"}</definedName>
    <definedName name="UB" localSheetId="8" hidden="1">{#N/A,#N/A,FALSE,"CCTV"}</definedName>
    <definedName name="UB" localSheetId="3" hidden="1">{#N/A,#N/A,FALSE,"CCTV"}</definedName>
    <definedName name="UB" localSheetId="11" hidden="1">{#N/A,#N/A,FALSE,"CCTV"}</definedName>
    <definedName name="UB" localSheetId="6" hidden="1">{#N/A,#N/A,FALSE,"CCTV"}</definedName>
    <definedName name="UB" localSheetId="7" hidden="1">{#N/A,#N/A,FALSE,"CCTV"}</definedName>
    <definedName name="UB" localSheetId="5" hidden="1">{#N/A,#N/A,FALSE,"CCTV"}</definedName>
    <definedName name="UB" localSheetId="10" hidden="1">{#N/A,#N/A,FALSE,"CCTV"}</definedName>
    <definedName name="UB" localSheetId="13" hidden="1">{#N/A,#N/A,FALSE,"CCTV"}</definedName>
    <definedName name="UB" localSheetId="12" hidden="1">{#N/A,#N/A,FALSE,"CCTV"}</definedName>
    <definedName name="UB" hidden="1">{#N/A,#N/A,FALSE,"CCTV"}</definedName>
    <definedName name="Ud" localSheetId="16">#REF!</definedName>
    <definedName name="Ud" localSheetId="17">#REF!</definedName>
    <definedName name="Ud">#REF!</definedName>
    <definedName name="UI" hidden="1">#REF!</definedName>
    <definedName name="UIU"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 localSheetId="16">#REF!</definedName>
    <definedName name="UNIT" localSheetId="17">#REF!</definedName>
    <definedName name="UNIT">#REF!</definedName>
    <definedName name="Units_Selector_Range">'[104]Pump Units'!$B$4:$B$8</definedName>
    <definedName name="unnamed">#REF!</definedName>
    <definedName name="UNO" localSheetId="15">[1]PP!$ID$3</definedName>
    <definedName name="UNO" localSheetId="1">[1]PP!$ID$3</definedName>
    <definedName name="UNO" localSheetId="2">[1]PP!$ID$3</definedName>
    <definedName name="UNO" localSheetId="4">[1]PP!$ID$3</definedName>
    <definedName name="UNO" localSheetId="23">[1]PP!$ID$3</definedName>
    <definedName name="UNO" localSheetId="14">[1]PP!$ID$3</definedName>
    <definedName name="UNO" localSheetId="9">[1]PP!$ID$3</definedName>
    <definedName name="UNO" localSheetId="8">[1]PP!$ID$3</definedName>
    <definedName name="UNO" localSheetId="3">[1]PP!$ID$3</definedName>
    <definedName name="UNO" localSheetId="11">[1]PP!$ID$3</definedName>
    <definedName name="UNO" localSheetId="6">[1]PP!$ID$3</definedName>
    <definedName name="UNO" localSheetId="7">[1]PP!$ID$3</definedName>
    <definedName name="UNO" localSheetId="5">[1]PP!$ID$3</definedName>
    <definedName name="UNO" localSheetId="10">[1]PP!$ID$3</definedName>
    <definedName name="UNO" localSheetId="13">[1]PP!$ID$3</definedName>
    <definedName name="UNO" localSheetId="12">[1]PP!$ID$3</definedName>
    <definedName name="UNO">#REF!</definedName>
    <definedName name="UP">#REF!,#REF!,#REF!,#REF!,#REF!,#REF!,#REF!,#REF!,#REF!,#REF!,#REF!</definedName>
    <definedName name="UpdateTechSpec">#N/A</definedName>
    <definedName name="Upper_noz">#REF!</definedName>
    <definedName name="UpperNoz" localSheetId="15">'[80]HEADER &amp; NOZZLES'!$L$189:$N$236</definedName>
    <definedName name="UpperNoz" localSheetId="1">'[80]HEADER &amp; NOZZLES'!$L$189:$N$236</definedName>
    <definedName name="UpperNoz" localSheetId="2">'[80]HEADER &amp; NOZZLES'!$L$189:$N$236</definedName>
    <definedName name="UpperNoz" localSheetId="4">'[80]HEADER &amp; NOZZLES'!$L$189:$N$236</definedName>
    <definedName name="UpperNoz" localSheetId="23">'[80]HEADER &amp; NOZZLES'!$L$189:$N$236</definedName>
    <definedName name="UpperNoz" localSheetId="14">'[80]HEADER &amp; NOZZLES'!$L$189:$N$236</definedName>
    <definedName name="UpperNoz" localSheetId="9">'[80]HEADER &amp; NOZZLES'!$L$189:$N$236</definedName>
    <definedName name="UpperNoz" localSheetId="8">'[80]HEADER &amp; NOZZLES'!$L$189:$N$236</definedName>
    <definedName name="UpperNoz" localSheetId="3">'[80]HEADER &amp; NOZZLES'!$L$189:$N$236</definedName>
    <definedName name="UpperNoz" localSheetId="11">'[80]HEADER &amp; NOZZLES'!$L$189:$N$236</definedName>
    <definedName name="UpperNoz" localSheetId="6">'[80]HEADER &amp; NOZZLES'!$L$189:$N$236</definedName>
    <definedName name="UpperNoz" localSheetId="7">'[80]HEADER &amp; NOZZLES'!$L$189:$N$236</definedName>
    <definedName name="UpperNoz" localSheetId="5">'[80]HEADER &amp; NOZZLES'!$L$189:$N$236</definedName>
    <definedName name="UpperNoz" localSheetId="10">'[80]HEADER &amp; NOZZLES'!$L$189:$N$236</definedName>
    <definedName name="UpperNoz" localSheetId="13">'[80]HEADER &amp; NOZZLES'!$L$189:$N$236</definedName>
    <definedName name="UpperNoz" localSheetId="12">'[80]HEADER &amp; NOZZLES'!$L$189:$N$236</definedName>
    <definedName name="UpperNoz">#REF!</definedName>
    <definedName name="US">[105]Factor!$B$41</definedName>
    <definedName name="usd">#REF!</definedName>
    <definedName name="USD_FC_Rate">#REF!</definedName>
    <definedName name="USD_LC_Rate">#REF!</definedName>
    <definedName name="UT" hidden="1">#REF!</definedName>
    <definedName name="UTPNT" localSheetId="1">[44]보일러!UTPNT</definedName>
    <definedName name="UTPNT" localSheetId="2">[44]보일러!UTPNT</definedName>
    <definedName name="UTPNT" localSheetId="4">[44]보일러!UTPNT</definedName>
    <definedName name="UTPNT" localSheetId="23">[44]보일러!UTPNT</definedName>
    <definedName name="UTPNT" localSheetId="14">[44]보일러!UTPNT</definedName>
    <definedName name="UTPNT" localSheetId="9">[44]보일러!UTPNT</definedName>
    <definedName name="UTPNT" localSheetId="8">[44]보일러!UTPNT</definedName>
    <definedName name="UTPNT" localSheetId="3">[44]보일러!UTPNT</definedName>
    <definedName name="UTPNT" localSheetId="11">[44]보일러!UTPNT</definedName>
    <definedName name="UTPNT" localSheetId="6">[44]보일러!UTPNT</definedName>
    <definedName name="UTPNT" localSheetId="7">[44]보일러!UTPNT</definedName>
    <definedName name="UTPNT" localSheetId="5">[44]보일러!UTPNT</definedName>
    <definedName name="UTPNT" localSheetId="10">[44]보일러!UTPNT</definedName>
    <definedName name="UTPNT" localSheetId="13">[44]보일러!UTPNT</definedName>
    <definedName name="UTPNT" localSheetId="12">[44]보일러!UTPNT</definedName>
    <definedName name="UTPNT">[44]보일러!UTPNT</definedName>
    <definedName name="UU" localSheetId="22" hidden="1">{#N/A,#N/A,FALSE,"JACKETS (1100 t) (1)"}</definedName>
    <definedName name="UU" localSheetId="15" hidden="1">{#N/A,#N/A,FALSE,"JACKETS (1100 t) (1)"}</definedName>
    <definedName name="UU" localSheetId="1" hidden="1">{#N/A,#N/A,FALSE,"JACKETS (1100 t) (1)"}</definedName>
    <definedName name="UU" localSheetId="2" hidden="1">{#N/A,#N/A,FALSE,"JACKETS (1100 t) (1)"}</definedName>
    <definedName name="UU" localSheetId="4" hidden="1">{#N/A,#N/A,FALSE,"JACKETS (1100 t) (1)"}</definedName>
    <definedName name="UU" localSheetId="23" hidden="1">{#N/A,#N/A,FALSE,"JACKETS (1100 t) (1)"}</definedName>
    <definedName name="UU" localSheetId="14" hidden="1">{#N/A,#N/A,FALSE,"JACKETS (1100 t) (1)"}</definedName>
    <definedName name="UU" localSheetId="9" hidden="1">{#N/A,#N/A,FALSE,"JACKETS (1100 t) (1)"}</definedName>
    <definedName name="UU" localSheetId="8" hidden="1">{#N/A,#N/A,FALSE,"JACKETS (1100 t) (1)"}</definedName>
    <definedName name="UU" localSheetId="3" hidden="1">{#N/A,#N/A,FALSE,"JACKETS (1100 t) (1)"}</definedName>
    <definedName name="UU" localSheetId="11" hidden="1">{#N/A,#N/A,FALSE,"JACKETS (1100 t) (1)"}</definedName>
    <definedName name="UU" localSheetId="6" hidden="1">{#N/A,#N/A,FALSE,"JACKETS (1100 t) (1)"}</definedName>
    <definedName name="UU" localSheetId="7" hidden="1">{#N/A,#N/A,FALSE,"JACKETS (1100 t) (1)"}</definedName>
    <definedName name="UU" localSheetId="5" hidden="1">{#N/A,#N/A,FALSE,"JACKETS (1100 t) (1)"}</definedName>
    <definedName name="UU" localSheetId="10" hidden="1">{#N/A,#N/A,FALSE,"JACKETS (1100 t) (1)"}</definedName>
    <definedName name="UU" localSheetId="13" hidden="1">{#N/A,#N/A,FALSE,"JACKETS (1100 t) (1)"}</definedName>
    <definedName name="UU" localSheetId="12" hidden="1">{#N/A,#N/A,FALSE,"JACKETS (1100 t) (1)"}</definedName>
    <definedName name="UU" hidden="1">{#N/A,#N/A,FALSE,"JACKETS (1100 t) (1)"}</definedName>
    <definedName name="UUU" localSheetId="22" hidden="1">{#N/A,#N/A,FALSE,"CCTV"}</definedName>
    <definedName name="UUU" localSheetId="15" hidden="1">{#N/A,#N/A,FALSE,"CCTV"}</definedName>
    <definedName name="UUU" localSheetId="1" hidden="1">{#N/A,#N/A,FALSE,"CCTV"}</definedName>
    <definedName name="UUU" localSheetId="2" hidden="1">{#N/A,#N/A,FALSE,"CCTV"}</definedName>
    <definedName name="UUU" localSheetId="4" hidden="1">{#N/A,#N/A,FALSE,"CCTV"}</definedName>
    <definedName name="UUU" localSheetId="23" hidden="1">{#N/A,#N/A,FALSE,"CCTV"}</definedName>
    <definedName name="UUU" localSheetId="14" hidden="1">{#N/A,#N/A,FALSE,"CCTV"}</definedName>
    <definedName name="UUU" localSheetId="9" hidden="1">{#N/A,#N/A,FALSE,"CCTV"}</definedName>
    <definedName name="UUU" localSheetId="8" hidden="1">{#N/A,#N/A,FALSE,"CCTV"}</definedName>
    <definedName name="UUU" localSheetId="3" hidden="1">{#N/A,#N/A,FALSE,"CCTV"}</definedName>
    <definedName name="UUU" localSheetId="11" hidden="1">{#N/A,#N/A,FALSE,"CCTV"}</definedName>
    <definedName name="UUU" localSheetId="6" hidden="1">{#N/A,#N/A,FALSE,"CCTV"}</definedName>
    <definedName name="UUU" localSheetId="7" hidden="1">{#N/A,#N/A,FALSE,"CCTV"}</definedName>
    <definedName name="UUU" localSheetId="5" hidden="1">{#N/A,#N/A,FALSE,"CCTV"}</definedName>
    <definedName name="UUU" localSheetId="10" hidden="1">{#N/A,#N/A,FALSE,"CCTV"}</definedName>
    <definedName name="UUU" localSheetId="13" hidden="1">{#N/A,#N/A,FALSE,"CCTV"}</definedName>
    <definedName name="UUU" localSheetId="12" hidden="1">{#N/A,#N/A,FALSE,"CCTV"}</definedName>
    <definedName name="UUU" hidden="1">{#N/A,#N/A,FALSE,"CCTV"}</definedName>
    <definedName name="uuuuuu" localSheetId="22" hidden="1">{"'장비'!$A$3:$M$12"}</definedName>
    <definedName name="uuuuuu" hidden="1">{"'장비'!$A$3:$M$12"}</definedName>
    <definedName name="Uy" localSheetId="16">#REF!</definedName>
    <definedName name="Uy" localSheetId="17">#REF!</definedName>
    <definedName name="Uy">#REF!</definedName>
    <definedName name="UYT" localSheetId="22" hidden="1">{#N/A,#N/A,FALSE,"CCTV"}</definedName>
    <definedName name="UYT" hidden="1">{#N/A,#N/A,FALSE,"CCTV"}</definedName>
    <definedName name="V">[106]VS배관내역서!#REF!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[107]CondPol!$F$69</definedName>
    <definedName name="var" hidden="1">#REF!</definedName>
    <definedName name="VARIINST">#REF!</definedName>
    <definedName name="VARIPURC">#REF!</definedName>
    <definedName name="VATM" localSheetId="22" hidden="1">{"'Sheet1'!$L$16"}</definedName>
    <definedName name="VATM" localSheetId="15" hidden="1">{"'Sheet1'!$L$16"}</definedName>
    <definedName name="VATM" localSheetId="1" hidden="1">{"'Sheet1'!$L$16"}</definedName>
    <definedName name="VATM" localSheetId="2" hidden="1">{"'Sheet1'!$L$16"}</definedName>
    <definedName name="VATM" localSheetId="16" hidden="1">{"'Sheet1'!$L$16"}</definedName>
    <definedName name="VATM" localSheetId="4" hidden="1">{"'Sheet1'!$L$16"}</definedName>
    <definedName name="VATM" localSheetId="23" hidden="1">{"'Sheet1'!$L$16"}</definedName>
    <definedName name="VATM" localSheetId="14" hidden="1">{"'Sheet1'!$L$16"}</definedName>
    <definedName name="VATM" localSheetId="9" hidden="1">{"'Sheet1'!$L$16"}</definedName>
    <definedName name="VATM" localSheetId="8" hidden="1">{"'Sheet1'!$L$16"}</definedName>
    <definedName name="VATM" localSheetId="3" hidden="1">{"'Sheet1'!$L$16"}</definedName>
    <definedName name="VATM" localSheetId="11" hidden="1">{"'Sheet1'!$L$16"}</definedName>
    <definedName name="VATM" localSheetId="6" hidden="1">{"'Sheet1'!$L$16"}</definedName>
    <definedName name="VATM" localSheetId="7" hidden="1">{"'Sheet1'!$L$16"}</definedName>
    <definedName name="VATM" localSheetId="5" hidden="1">{"'Sheet1'!$L$16"}</definedName>
    <definedName name="VATM" localSheetId="17" hidden="1">{"'Sheet1'!$L$16"}</definedName>
    <definedName name="VATM" localSheetId="10" hidden="1">{"'Sheet1'!$L$16"}</definedName>
    <definedName name="VATM" localSheetId="13" hidden="1">{"'Sheet1'!$L$16"}</definedName>
    <definedName name="VATM" localSheetId="12" hidden="1">{"'Sheet1'!$L$16"}</definedName>
    <definedName name="VATM" hidden="1">{"'Sheet1'!$L$16"}</definedName>
    <definedName name="vcat">[107]CondPol!$F$68</definedName>
    <definedName name="VCHT">#REF!</definedName>
    <definedName name="vcoto" localSheetId="22" hidden="1">{"'Sheet1'!$L$16"}</definedName>
    <definedName name="vcoto" localSheetId="15" hidden="1">{"'Sheet1'!$L$16"}</definedName>
    <definedName name="vcoto" localSheetId="1" hidden="1">{"'Sheet1'!$L$16"}</definedName>
    <definedName name="vcoto" localSheetId="2" hidden="1">{"'Sheet1'!$L$16"}</definedName>
    <definedName name="vcoto" localSheetId="16" hidden="1">{"'Sheet1'!$L$16"}</definedName>
    <definedName name="vcoto" localSheetId="4" hidden="1">{"'Sheet1'!$L$16"}</definedName>
    <definedName name="vcoto" localSheetId="23" hidden="1">{"'Sheet1'!$L$16"}</definedName>
    <definedName name="vcoto" localSheetId="14" hidden="1">{"'Sheet1'!$L$16"}</definedName>
    <definedName name="vcoto" localSheetId="9" hidden="1">{"'Sheet1'!$L$16"}</definedName>
    <definedName name="vcoto" localSheetId="8" hidden="1">{"'Sheet1'!$L$16"}</definedName>
    <definedName name="vcoto" localSheetId="3" hidden="1">{"'Sheet1'!$L$16"}</definedName>
    <definedName name="vcoto" localSheetId="11" hidden="1">{"'Sheet1'!$L$16"}</definedName>
    <definedName name="vcoto" localSheetId="6" hidden="1">{"'Sheet1'!$L$16"}</definedName>
    <definedName name="vcoto" localSheetId="7" hidden="1">{"'Sheet1'!$L$16"}</definedName>
    <definedName name="vcoto" localSheetId="5" hidden="1">{"'Sheet1'!$L$16"}</definedName>
    <definedName name="vcoto" localSheetId="17" hidden="1">{"'Sheet1'!$L$16"}</definedName>
    <definedName name="vcoto" localSheetId="10" hidden="1">{"'Sheet1'!$L$16"}</definedName>
    <definedName name="vcoto" localSheetId="13" hidden="1">{"'Sheet1'!$L$16"}</definedName>
    <definedName name="vcoto" localSheetId="12" hidden="1">{"'Sheet1'!$L$16"}</definedName>
    <definedName name="vcoto" hidden="1">{"'Sheet1'!$L$16"}</definedName>
    <definedName name="VCTT">#REF!</definedName>
    <definedName name="vd3p">#REF!</definedName>
    <definedName name="Vel_Max" localSheetId="15">'[41]Noise (3)'!$O$40</definedName>
    <definedName name="Vel_Max" localSheetId="1">'[41]Noise (3)'!$O$40</definedName>
    <definedName name="Vel_Max" localSheetId="2">'[41]Noise (3)'!$O$40</definedName>
    <definedName name="Vel_Max" localSheetId="4">'[41]Noise (3)'!$O$40</definedName>
    <definedName name="Vel_Max" localSheetId="23">'[41]Noise (3)'!$O$40</definedName>
    <definedName name="Vel_Max" localSheetId="14">'[41]Noise (3)'!$O$40</definedName>
    <definedName name="Vel_Max" localSheetId="9">'[41]Noise (3)'!$O$40</definedName>
    <definedName name="Vel_Max" localSheetId="8">'[41]Noise (3)'!$O$40</definedName>
    <definedName name="Vel_Max" localSheetId="3">'[41]Noise (3)'!$O$40</definedName>
    <definedName name="Vel_Max" localSheetId="11">'[41]Noise (3)'!$O$40</definedName>
    <definedName name="Vel_Max" localSheetId="6">'[41]Noise (3)'!$O$40</definedName>
    <definedName name="Vel_Max" localSheetId="7">'[41]Noise (3)'!$O$40</definedName>
    <definedName name="Vel_Max" localSheetId="5">'[41]Noise (3)'!$O$40</definedName>
    <definedName name="Vel_Max" localSheetId="10">'[41]Noise (3)'!$O$40</definedName>
    <definedName name="Vel_Max" localSheetId="13">'[41]Noise (3)'!$O$40</definedName>
    <definedName name="Vel_Max" localSheetId="12">'[41]Noise (3)'!$O$40</definedName>
    <definedName name="Vel_Max">#REF!</definedName>
    <definedName name="Velocidad_chimenea">#REF!</definedName>
    <definedName name="Velocidad_conducto">#REF!</definedName>
    <definedName name="VelocityArea" localSheetId="15">[34]DATA_LIST!$B$14:$B$19</definedName>
    <definedName name="VelocityArea" localSheetId="1">[34]DATA_LIST!$B$14:$B$19</definedName>
    <definedName name="VelocityArea" localSheetId="2">[34]DATA_LIST!$B$14:$B$19</definedName>
    <definedName name="VelocityArea" localSheetId="4">[34]DATA_LIST!$B$14:$B$19</definedName>
    <definedName name="VelocityArea" localSheetId="23">[34]DATA_LIST!$B$14:$B$19</definedName>
    <definedName name="VelocityArea" localSheetId="14">[34]DATA_LIST!$B$14:$B$19</definedName>
    <definedName name="VelocityArea" localSheetId="9">[34]DATA_LIST!$B$14:$B$19</definedName>
    <definedName name="VelocityArea" localSheetId="8">[34]DATA_LIST!$B$14:$B$19</definedName>
    <definedName name="VelocityArea" localSheetId="3">[34]DATA_LIST!$B$14:$B$19</definedName>
    <definedName name="VelocityArea" localSheetId="11">[34]DATA_LIST!$B$14:$B$19</definedName>
    <definedName name="VelocityArea" localSheetId="6">[34]DATA_LIST!$B$14:$B$19</definedName>
    <definedName name="VelocityArea" localSheetId="7">[34]DATA_LIST!$B$14:$B$19</definedName>
    <definedName name="VelocityArea" localSheetId="5">[34]DATA_LIST!$B$14:$B$19</definedName>
    <definedName name="VelocityArea" localSheetId="10">[34]DATA_LIST!$B$14:$B$19</definedName>
    <definedName name="VelocityArea" localSheetId="13">[34]DATA_LIST!$B$14:$B$19</definedName>
    <definedName name="VelocityArea" localSheetId="12">[34]DATA_LIST!$B$14:$B$19</definedName>
    <definedName name="VelocityArea">#REF!</definedName>
    <definedName name="VEN" localSheetId="22" hidden="1">{#N/A,#N/A,TRUE,"SUM";#N/A,#N/A,TRUE,"EE";#N/A,#N/A,TRUE,"AC";#N/A,#N/A,TRUE,"SN"}</definedName>
    <definedName name="VEN" hidden="1">{#N/A,#N/A,TRUE,"SUM";#N/A,#N/A,TRUE,"EE";#N/A,#N/A,TRUE,"AC";#N/A,#N/A,TRUE,"SN"}</definedName>
    <definedName name="Vendor">'[107]w''t table'!$AE$2:$AF$5</definedName>
    <definedName name="Vendor_fill" hidden="1">#REF!</definedName>
    <definedName name="VendorDocType">#REF!</definedName>
    <definedName name="Verpackungsart">#REF!</definedName>
    <definedName name="Verpackungspreise">#REF!</definedName>
    <definedName name="VerticalAdder1">#REF!</definedName>
    <definedName name="VerticalAdder10">#REF!</definedName>
    <definedName name="VerticalAdder11">#REF!</definedName>
    <definedName name="VerticalAdder12">#REF!</definedName>
    <definedName name="VerticalAdder2">#REF!</definedName>
    <definedName name="VerticalAdder4">#REF!</definedName>
    <definedName name="VerticalAdder5">#REF!</definedName>
    <definedName name="VerticalAdder6">#REF!</definedName>
    <definedName name="VerticalAdder7">#REF!</definedName>
    <definedName name="VerticalAdder8">#REF!</definedName>
    <definedName name="VerticalAdder9">#REF!</definedName>
    <definedName name="VerticleAdder3">#REF!</definedName>
    <definedName name="vf" localSheetId="22" hidden="1">{"'Sheet1'!$L$16"}</definedName>
    <definedName name="vf" hidden="1">{"'Sheet1'!$L$16"}</definedName>
    <definedName name="vffsfs" localSheetId="22" hidden="1">{#N/A,#N/A,TRUE,"Basic";#N/A,#N/A,TRUE,"EXT-TABLE";#N/A,#N/A,TRUE,"STEEL";#N/A,#N/A,TRUE,"INT-Table";#N/A,#N/A,TRUE,"STEEL";#N/A,#N/A,TRUE,"Door"}</definedName>
    <definedName name="vffsfs" hidden="1">{#N/A,#N/A,TRUE,"Basic";#N/A,#N/A,TRUE,"EXT-TABLE";#N/A,#N/A,TRUE,"STEEL";#N/A,#N/A,TRUE,"INT-Table";#N/A,#N/A,TRUE,"STEEL";#N/A,#N/A,TRUE,"Door"}</definedName>
    <definedName name="vffsfs_1" localSheetId="22" hidden="1">{#N/A,#N/A,TRUE,"Basic";#N/A,#N/A,TRUE,"EXT-TABLE";#N/A,#N/A,TRUE,"STEEL";#N/A,#N/A,TRUE,"INT-Table";#N/A,#N/A,TRUE,"STEEL";#N/A,#N/A,TRUE,"Door"}</definedName>
    <definedName name="vffsfs_1" hidden="1">{#N/A,#N/A,TRUE,"Basic";#N/A,#N/A,TRUE,"EXT-TABLE";#N/A,#N/A,TRUE,"STEEL";#N/A,#N/A,TRUE,"INT-Table";#N/A,#N/A,TRUE,"STEEL";#N/A,#N/A,TRUE,"Door"}</definedName>
    <definedName name="vffsfs_1_1" localSheetId="22" hidden="1">{#N/A,#N/A,TRUE,"Basic";#N/A,#N/A,TRUE,"EXT-TABLE";#N/A,#N/A,TRUE,"STEEL";#N/A,#N/A,TRUE,"INT-Table";#N/A,#N/A,TRUE,"STEEL";#N/A,#N/A,TRUE,"Door"}</definedName>
    <definedName name="vffsfs_1_1" hidden="1">{#N/A,#N/A,TRUE,"Basic";#N/A,#N/A,TRUE,"EXT-TABLE";#N/A,#N/A,TRUE,"STEEL";#N/A,#N/A,TRUE,"INT-Table";#N/A,#N/A,TRUE,"STEEL";#N/A,#N/A,TRUE,"Door"}</definedName>
    <definedName name="vffsfs_1_2" localSheetId="22" hidden="1">{#N/A,#N/A,TRUE,"Basic";#N/A,#N/A,TRUE,"EXT-TABLE";#N/A,#N/A,TRUE,"STEEL";#N/A,#N/A,TRUE,"INT-Table";#N/A,#N/A,TRUE,"STEEL";#N/A,#N/A,TRUE,"Door"}</definedName>
    <definedName name="vffsfs_1_2" hidden="1">{#N/A,#N/A,TRUE,"Basic";#N/A,#N/A,TRUE,"EXT-TABLE";#N/A,#N/A,TRUE,"STEEL";#N/A,#N/A,TRUE,"INT-Table";#N/A,#N/A,TRUE,"STEEL";#N/A,#N/A,TRUE,"Door"}</definedName>
    <definedName name="vffsfs_2" localSheetId="22" hidden="1">{#N/A,#N/A,TRUE,"Basic";#N/A,#N/A,TRUE,"EXT-TABLE";#N/A,#N/A,TRUE,"STEEL";#N/A,#N/A,TRUE,"INT-Table";#N/A,#N/A,TRUE,"STEEL";#N/A,#N/A,TRUE,"Door"}</definedName>
    <definedName name="vffsfs_2" hidden="1">{#N/A,#N/A,TRUE,"Basic";#N/A,#N/A,TRUE,"EXT-TABLE";#N/A,#N/A,TRUE,"STEEL";#N/A,#N/A,TRUE,"INT-Table";#N/A,#N/A,TRUE,"STEEL";#N/A,#N/A,TRUE,"Door"}</definedName>
    <definedName name="vffsfs_2_1" localSheetId="22" hidden="1">{#N/A,#N/A,TRUE,"Basic";#N/A,#N/A,TRUE,"EXT-TABLE";#N/A,#N/A,TRUE,"STEEL";#N/A,#N/A,TRUE,"INT-Table";#N/A,#N/A,TRUE,"STEEL";#N/A,#N/A,TRUE,"Door"}</definedName>
    <definedName name="vffsfs_2_1" hidden="1">{#N/A,#N/A,TRUE,"Basic";#N/A,#N/A,TRUE,"EXT-TABLE";#N/A,#N/A,TRUE,"STEEL";#N/A,#N/A,TRUE,"INT-Table";#N/A,#N/A,TRUE,"STEEL";#N/A,#N/A,TRUE,"Door"}</definedName>
    <definedName name="vffsfs_2_2" localSheetId="22" hidden="1">{#N/A,#N/A,TRUE,"Basic";#N/A,#N/A,TRUE,"EXT-TABLE";#N/A,#N/A,TRUE,"STEEL";#N/A,#N/A,TRUE,"INT-Table";#N/A,#N/A,TRUE,"STEEL";#N/A,#N/A,TRUE,"Door"}</definedName>
    <definedName name="vffsfs_2_2" hidden="1">{#N/A,#N/A,TRUE,"Basic";#N/A,#N/A,TRUE,"EXT-TABLE";#N/A,#N/A,TRUE,"STEEL";#N/A,#N/A,TRUE,"INT-Table";#N/A,#N/A,TRUE,"STEEL";#N/A,#N/A,TRUE,"Door"}</definedName>
    <definedName name="vffsfs_3" localSheetId="22" hidden="1">{#N/A,#N/A,TRUE,"Basic";#N/A,#N/A,TRUE,"EXT-TABLE";#N/A,#N/A,TRUE,"STEEL";#N/A,#N/A,TRUE,"INT-Table";#N/A,#N/A,TRUE,"STEEL";#N/A,#N/A,TRUE,"Door"}</definedName>
    <definedName name="vffsfs_3" hidden="1">{#N/A,#N/A,TRUE,"Basic";#N/A,#N/A,TRUE,"EXT-TABLE";#N/A,#N/A,TRUE,"STEEL";#N/A,#N/A,TRUE,"INT-Table";#N/A,#N/A,TRUE,"STEEL";#N/A,#N/A,TRUE,"Door"}</definedName>
    <definedName name="vffsfs_3_1" localSheetId="22" hidden="1">{#N/A,#N/A,TRUE,"Basic";#N/A,#N/A,TRUE,"EXT-TABLE";#N/A,#N/A,TRUE,"STEEL";#N/A,#N/A,TRUE,"INT-Table";#N/A,#N/A,TRUE,"STEEL";#N/A,#N/A,TRUE,"Door"}</definedName>
    <definedName name="vffsfs_3_1" hidden="1">{#N/A,#N/A,TRUE,"Basic";#N/A,#N/A,TRUE,"EXT-TABLE";#N/A,#N/A,TRUE,"STEEL";#N/A,#N/A,TRUE,"INT-Table";#N/A,#N/A,TRUE,"STEEL";#N/A,#N/A,TRUE,"Door"}</definedName>
    <definedName name="vffsfs_3_2" localSheetId="22" hidden="1">{#N/A,#N/A,TRUE,"Basic";#N/A,#N/A,TRUE,"EXT-TABLE";#N/A,#N/A,TRUE,"STEEL";#N/A,#N/A,TRUE,"INT-Table";#N/A,#N/A,TRUE,"STEEL";#N/A,#N/A,TRUE,"Door"}</definedName>
    <definedName name="vffsfs_3_2" hidden="1">{#N/A,#N/A,TRUE,"Basic";#N/A,#N/A,TRUE,"EXT-TABLE";#N/A,#N/A,TRUE,"STEEL";#N/A,#N/A,TRUE,"INT-Table";#N/A,#N/A,TRUE,"STEEL";#N/A,#N/A,TRUE,"Door"}</definedName>
    <definedName name="vffsfs_4" localSheetId="22" hidden="1">{#N/A,#N/A,TRUE,"Basic";#N/A,#N/A,TRUE,"EXT-TABLE";#N/A,#N/A,TRUE,"STEEL";#N/A,#N/A,TRUE,"INT-Table";#N/A,#N/A,TRUE,"STEEL";#N/A,#N/A,TRUE,"Door"}</definedName>
    <definedName name="vffsfs_4" hidden="1">{#N/A,#N/A,TRUE,"Basic";#N/A,#N/A,TRUE,"EXT-TABLE";#N/A,#N/A,TRUE,"STEEL";#N/A,#N/A,TRUE,"INT-Table";#N/A,#N/A,TRUE,"STEEL";#N/A,#N/A,TRUE,"Door"}</definedName>
    <definedName name="vffsfs_4_1" localSheetId="22" hidden="1">{#N/A,#N/A,TRUE,"Basic";#N/A,#N/A,TRUE,"EXT-TABLE";#N/A,#N/A,TRUE,"STEEL";#N/A,#N/A,TRUE,"INT-Table";#N/A,#N/A,TRUE,"STEEL";#N/A,#N/A,TRUE,"Door"}</definedName>
    <definedName name="vffsfs_4_1" hidden="1">{#N/A,#N/A,TRUE,"Basic";#N/A,#N/A,TRUE,"EXT-TABLE";#N/A,#N/A,TRUE,"STEEL";#N/A,#N/A,TRUE,"INT-Table";#N/A,#N/A,TRUE,"STEEL";#N/A,#N/A,TRUE,"Door"}</definedName>
    <definedName name="vffsfs_4_2" localSheetId="22" hidden="1">{#N/A,#N/A,TRUE,"Basic";#N/A,#N/A,TRUE,"EXT-TABLE";#N/A,#N/A,TRUE,"STEEL";#N/A,#N/A,TRUE,"INT-Table";#N/A,#N/A,TRUE,"STEEL";#N/A,#N/A,TRUE,"Door"}</definedName>
    <definedName name="vffsfs_4_2" hidden="1">{#N/A,#N/A,TRUE,"Basic";#N/A,#N/A,TRUE,"EXT-TABLE";#N/A,#N/A,TRUE,"STEEL";#N/A,#N/A,TRUE,"INT-Table";#N/A,#N/A,TRUE,"STEEL";#N/A,#N/A,TRUE,"Door"}</definedName>
    <definedName name="vffsfs_5" localSheetId="22" hidden="1">{#N/A,#N/A,TRUE,"Basic";#N/A,#N/A,TRUE,"EXT-TABLE";#N/A,#N/A,TRUE,"STEEL";#N/A,#N/A,TRUE,"INT-Table";#N/A,#N/A,TRUE,"STEEL";#N/A,#N/A,TRUE,"Door"}</definedName>
    <definedName name="vffsfs_5" hidden="1">{#N/A,#N/A,TRUE,"Basic";#N/A,#N/A,TRUE,"EXT-TABLE";#N/A,#N/A,TRUE,"STEEL";#N/A,#N/A,TRUE,"INT-Table";#N/A,#N/A,TRUE,"STEEL";#N/A,#N/A,TRUE,"Door"}</definedName>
    <definedName name="vffsfs_5_1" localSheetId="22" hidden="1">{#N/A,#N/A,TRUE,"Basic";#N/A,#N/A,TRUE,"EXT-TABLE";#N/A,#N/A,TRUE,"STEEL";#N/A,#N/A,TRUE,"INT-Table";#N/A,#N/A,TRUE,"STEEL";#N/A,#N/A,TRUE,"Door"}</definedName>
    <definedName name="vffsfs_5_1" hidden="1">{#N/A,#N/A,TRUE,"Basic";#N/A,#N/A,TRUE,"EXT-TABLE";#N/A,#N/A,TRUE,"STEEL";#N/A,#N/A,TRUE,"INT-Table";#N/A,#N/A,TRUE,"STEEL";#N/A,#N/A,TRUE,"Door"}</definedName>
    <definedName name="vffsfs_5_2" localSheetId="22" hidden="1">{#N/A,#N/A,TRUE,"Basic";#N/A,#N/A,TRUE,"EXT-TABLE";#N/A,#N/A,TRUE,"STEEL";#N/A,#N/A,TRUE,"INT-Table";#N/A,#N/A,TRUE,"STEEL";#N/A,#N/A,TRUE,"Door"}</definedName>
    <definedName name="vffsfs_5_2" hidden="1">{#N/A,#N/A,TRUE,"Basic";#N/A,#N/A,TRUE,"EXT-TABLE";#N/A,#N/A,TRUE,"STEEL";#N/A,#N/A,TRUE,"INT-Table";#N/A,#N/A,TRUE,"STEEL";#N/A,#N/A,TRUE,"Door"}</definedName>
    <definedName name="vhjh" localSheetId="22" hidden="1">{#N/A,#N/A,FALSE,"CCTV"}</definedName>
    <definedName name="vhjh" hidden="1">{#N/A,#N/A,FALSE,"CCTV"}</definedName>
    <definedName name="Viet" localSheetId="22" hidden="1">{"'Sheet1'!$L$16"}</definedName>
    <definedName name="Viet" localSheetId="15" hidden="1">{"'Sheet1'!$L$16"}</definedName>
    <definedName name="Viet" localSheetId="1" hidden="1">{"'Sheet1'!$L$16"}</definedName>
    <definedName name="Viet" localSheetId="2" hidden="1">{"'Sheet1'!$L$16"}</definedName>
    <definedName name="Viet" localSheetId="16" hidden="1">{"'Sheet1'!$L$16"}</definedName>
    <definedName name="Viet" localSheetId="4" hidden="1">{"'Sheet1'!$L$16"}</definedName>
    <definedName name="Viet" localSheetId="23" hidden="1">{"'Sheet1'!$L$16"}</definedName>
    <definedName name="Viet" localSheetId="14" hidden="1">{"'Sheet1'!$L$16"}</definedName>
    <definedName name="Viet" localSheetId="9" hidden="1">{"'Sheet1'!$L$16"}</definedName>
    <definedName name="Viet" localSheetId="8" hidden="1">{"'Sheet1'!$L$16"}</definedName>
    <definedName name="Viet" localSheetId="3" hidden="1">{"'Sheet1'!$L$16"}</definedName>
    <definedName name="Viet" localSheetId="11" hidden="1">{"'Sheet1'!$L$16"}</definedName>
    <definedName name="Viet" localSheetId="6" hidden="1">{"'Sheet1'!$L$16"}</definedName>
    <definedName name="Viet" localSheetId="7" hidden="1">{"'Sheet1'!$L$16"}</definedName>
    <definedName name="Viet" localSheetId="5" hidden="1">{"'Sheet1'!$L$16"}</definedName>
    <definedName name="Viet" localSheetId="17" hidden="1">{"'Sheet1'!$L$16"}</definedName>
    <definedName name="Viet" localSheetId="10" hidden="1">{"'Sheet1'!$L$16"}</definedName>
    <definedName name="Viet" localSheetId="13" hidden="1">{"'Sheet1'!$L$16"}</definedName>
    <definedName name="Viet" localSheetId="12" hidden="1">{"'Sheet1'!$L$16"}</definedName>
    <definedName name="Viet" hidden="1">{"'Sheet1'!$L$16"}</definedName>
    <definedName name="vinert">[107]CondPol!$F$70</definedName>
    <definedName name="vl1p">#REF!</definedName>
    <definedName name="vl3p">#REF!</definedName>
    <definedName name="vlct" localSheetId="22" hidden="1">{"'Sheet1'!$L$16"}</definedName>
    <definedName name="vlct" localSheetId="15" hidden="1">{"'Sheet1'!$L$16"}</definedName>
    <definedName name="vlct" localSheetId="1" hidden="1">{"'Sheet1'!$L$16"}</definedName>
    <definedName name="vlct" localSheetId="2" hidden="1">{"'Sheet1'!$L$16"}</definedName>
    <definedName name="vlct" localSheetId="16" hidden="1">{"'Sheet1'!$L$16"}</definedName>
    <definedName name="vlct" localSheetId="4" hidden="1">{"'Sheet1'!$L$16"}</definedName>
    <definedName name="vlct" localSheetId="23" hidden="1">{"'Sheet1'!$L$16"}</definedName>
    <definedName name="vlct" localSheetId="14" hidden="1">{"'Sheet1'!$L$16"}</definedName>
    <definedName name="vlct" localSheetId="9" hidden="1">{"'Sheet1'!$L$16"}</definedName>
    <definedName name="vlct" localSheetId="8" hidden="1">{"'Sheet1'!$L$16"}</definedName>
    <definedName name="vlct" localSheetId="3" hidden="1">{"'Sheet1'!$L$16"}</definedName>
    <definedName name="vlct" localSheetId="11" hidden="1">{"'Sheet1'!$L$16"}</definedName>
    <definedName name="vlct" localSheetId="6" hidden="1">{"'Sheet1'!$L$16"}</definedName>
    <definedName name="vlct" localSheetId="7" hidden="1">{"'Sheet1'!$L$16"}</definedName>
    <definedName name="vlct" localSheetId="5" hidden="1">{"'Sheet1'!$L$16"}</definedName>
    <definedName name="vlct" localSheetId="17" hidden="1">{"'Sheet1'!$L$16"}</definedName>
    <definedName name="vlct" localSheetId="10" hidden="1">{"'Sheet1'!$L$16"}</definedName>
    <definedName name="vlct" localSheetId="13" hidden="1">{"'Sheet1'!$L$16"}</definedName>
    <definedName name="vlct" localSheetId="12" hidden="1">{"'Sheet1'!$L$16"}</definedName>
    <definedName name="vlct" hidden="1">{"'Sheet1'!$L$16"}</definedName>
    <definedName name="vldn400">#REF!</definedName>
    <definedName name="vldn600">#REF!</definedName>
    <definedName name="vltram">#REF!</definedName>
    <definedName name="vn" localSheetId="22" hidden="1">{"'Sheet1'!$L$16"}</definedName>
    <definedName name="vn" hidden="1">{"'Sheet1'!$L$16"}</definedName>
    <definedName name="voldiam" localSheetId="15">[101]Tech.!$X$6:$Y$12</definedName>
    <definedName name="voldiam" localSheetId="1">[101]Tech.!$X$6:$Y$12</definedName>
    <definedName name="voldiam" localSheetId="2">[101]Tech.!$X$6:$Y$12</definedName>
    <definedName name="voldiam" localSheetId="4">[101]Tech.!$X$6:$Y$12</definedName>
    <definedName name="voldiam" localSheetId="23">[101]Tech.!$X$6:$Y$12</definedName>
    <definedName name="voldiam" localSheetId="14">[101]Tech.!$X$6:$Y$12</definedName>
    <definedName name="voldiam" localSheetId="9">[101]Tech.!$X$6:$Y$12</definedName>
    <definedName name="voldiam" localSheetId="8">[101]Tech.!$X$6:$Y$12</definedName>
    <definedName name="voldiam" localSheetId="3">[101]Tech.!$X$6:$Y$12</definedName>
    <definedName name="voldiam" localSheetId="11">[101]Tech.!$X$6:$Y$12</definedName>
    <definedName name="voldiam" localSheetId="6">[101]Tech.!$X$6:$Y$12</definedName>
    <definedName name="voldiam" localSheetId="7">[101]Tech.!$X$6:$Y$12</definedName>
    <definedName name="voldiam" localSheetId="5">[101]Tech.!$X$6:$Y$12</definedName>
    <definedName name="voldiam" localSheetId="10">[101]Tech.!$X$6:$Y$12</definedName>
    <definedName name="voldiam" localSheetId="13">[101]Tech.!$X$6:$Y$12</definedName>
    <definedName name="voldiam" localSheetId="12">[101]Tech.!$X$6:$Y$12</definedName>
    <definedName name="voldiam">#REF!</definedName>
    <definedName name="VQH" hidden="1">#REF!</definedName>
    <definedName name="vr3p">#REF!</definedName>
    <definedName name="vs">#REF!</definedName>
    <definedName name="VSD">#REF!</definedName>
    <definedName name="vsdim0">#REF!</definedName>
    <definedName name="vtot">[107]CondPol!$F$71</definedName>
    <definedName name="vv" localSheetId="22" hidden="1">{#N/A,#N/A,TRUE,"Mhr_Sum"}</definedName>
    <definedName name="vv" hidden="1">{#N/A,#N/A,TRUE,"Mhr_Sum"}</definedName>
    <definedName name="VXCVXVXCV"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 localSheetId="22" hidden="1">{"'장비'!$A$3:$M$12"}</definedName>
    <definedName name="W" hidden="1">{"'장비'!$A$3:$M$12"}</definedName>
    <definedName name="WAGE">#REF!</definedName>
    <definedName name="wall_ship_ipt">#REF!</definedName>
    <definedName name="Warranty" localSheetId="15">[51]Summary!$D$21</definedName>
    <definedName name="Warranty" localSheetId="1">[51]Summary!$D$21</definedName>
    <definedName name="Warranty" localSheetId="2">[51]Summary!$D$21</definedName>
    <definedName name="Warranty" localSheetId="4">[51]Summary!$D$21</definedName>
    <definedName name="Warranty" localSheetId="23">[51]Summary!$D$21</definedName>
    <definedName name="Warranty" localSheetId="14">[51]Summary!$D$21</definedName>
    <definedName name="Warranty" localSheetId="9">[51]Summary!$D$21</definedName>
    <definedName name="Warranty" localSheetId="8">[51]Summary!$D$21</definedName>
    <definedName name="Warranty" localSheetId="3">[51]Summary!$D$21</definedName>
    <definedName name="Warranty" localSheetId="11">[51]Summary!$D$21</definedName>
    <definedName name="Warranty" localSheetId="6">[51]Summary!$D$21</definedName>
    <definedName name="Warranty" localSheetId="7">[51]Summary!$D$21</definedName>
    <definedName name="Warranty" localSheetId="5">[51]Summary!$D$21</definedName>
    <definedName name="Warranty" localSheetId="10">[51]Summary!$D$21</definedName>
    <definedName name="Warranty" localSheetId="13">[51]Summary!$D$21</definedName>
    <definedName name="Warranty" localSheetId="12">[51]Summary!$D$21</definedName>
    <definedName name="Warranty">#REF!</definedName>
    <definedName name="WarrantyTotal" localSheetId="15">[51]Summary!$N$11</definedName>
    <definedName name="WarrantyTotal" localSheetId="1">[51]Summary!$N$11</definedName>
    <definedName name="WarrantyTotal" localSheetId="2">[51]Summary!$N$11</definedName>
    <definedName name="WarrantyTotal" localSheetId="4">[51]Summary!$N$11</definedName>
    <definedName name="WarrantyTotal" localSheetId="23">[51]Summary!$N$11</definedName>
    <definedName name="WarrantyTotal" localSheetId="14">[51]Summary!$N$11</definedName>
    <definedName name="WarrantyTotal" localSheetId="9">[51]Summary!$N$11</definedName>
    <definedName name="WarrantyTotal" localSheetId="8">[51]Summary!$N$11</definedName>
    <definedName name="WarrantyTotal" localSheetId="3">[51]Summary!$N$11</definedName>
    <definedName name="WarrantyTotal" localSheetId="11">[51]Summary!$N$11</definedName>
    <definedName name="WarrantyTotal" localSheetId="6">[51]Summary!$N$11</definedName>
    <definedName name="WarrantyTotal" localSheetId="7">[51]Summary!$N$11</definedName>
    <definedName name="WarrantyTotal" localSheetId="5">[51]Summary!$N$11</definedName>
    <definedName name="WarrantyTotal" localSheetId="10">[51]Summary!$N$11</definedName>
    <definedName name="WarrantyTotal" localSheetId="13">[51]Summary!$N$11</definedName>
    <definedName name="WarrantyTotal" localSheetId="12">[51]Summary!$N$11</definedName>
    <definedName name="WarrantyTotal">#REF!</definedName>
    <definedName name="Waste" localSheetId="22" hidden="1">{#N/A,#N/A,TRUE,"Basic";#N/A,#N/A,TRUE,"EXT-TABLE";#N/A,#N/A,TRUE,"STEEL";#N/A,#N/A,TRUE,"INT-Table";#N/A,#N/A,TRUE,"STEEL";#N/A,#N/A,TRUE,"Door"}</definedName>
    <definedName name="Waste" hidden="1">{#N/A,#N/A,TRUE,"Basic";#N/A,#N/A,TRUE,"EXT-TABLE";#N/A,#N/A,TRUE,"STEEL";#N/A,#N/A,TRUE,"INT-Table";#N/A,#N/A,TRUE,"STEEL";#N/A,#N/A,TRUE,"Door"}</definedName>
    <definedName name="Waste_1" localSheetId="22" hidden="1">{#N/A,#N/A,TRUE,"Basic";#N/A,#N/A,TRUE,"EXT-TABLE";#N/A,#N/A,TRUE,"STEEL";#N/A,#N/A,TRUE,"INT-Table";#N/A,#N/A,TRUE,"STEEL";#N/A,#N/A,TRUE,"Door"}</definedName>
    <definedName name="Waste_1" hidden="1">{#N/A,#N/A,TRUE,"Basic";#N/A,#N/A,TRUE,"EXT-TABLE";#N/A,#N/A,TRUE,"STEEL";#N/A,#N/A,TRUE,"INT-Table";#N/A,#N/A,TRUE,"STEEL";#N/A,#N/A,TRUE,"Door"}</definedName>
    <definedName name="Waste_1_1" localSheetId="22" hidden="1">{#N/A,#N/A,TRUE,"Basic";#N/A,#N/A,TRUE,"EXT-TABLE";#N/A,#N/A,TRUE,"STEEL";#N/A,#N/A,TRUE,"INT-Table";#N/A,#N/A,TRUE,"STEEL";#N/A,#N/A,TRUE,"Door"}</definedName>
    <definedName name="Waste_1_1" hidden="1">{#N/A,#N/A,TRUE,"Basic";#N/A,#N/A,TRUE,"EXT-TABLE";#N/A,#N/A,TRUE,"STEEL";#N/A,#N/A,TRUE,"INT-Table";#N/A,#N/A,TRUE,"STEEL";#N/A,#N/A,TRUE,"Door"}</definedName>
    <definedName name="Waste_1_2" localSheetId="22" hidden="1">{#N/A,#N/A,TRUE,"Basic";#N/A,#N/A,TRUE,"EXT-TABLE";#N/A,#N/A,TRUE,"STEEL";#N/A,#N/A,TRUE,"INT-Table";#N/A,#N/A,TRUE,"STEEL";#N/A,#N/A,TRUE,"Door"}</definedName>
    <definedName name="Waste_1_2" hidden="1">{#N/A,#N/A,TRUE,"Basic";#N/A,#N/A,TRUE,"EXT-TABLE";#N/A,#N/A,TRUE,"STEEL";#N/A,#N/A,TRUE,"INT-Table";#N/A,#N/A,TRUE,"STEEL";#N/A,#N/A,TRUE,"Door"}</definedName>
    <definedName name="Waste_2" localSheetId="22" hidden="1">{#N/A,#N/A,TRUE,"Basic";#N/A,#N/A,TRUE,"EXT-TABLE";#N/A,#N/A,TRUE,"STEEL";#N/A,#N/A,TRUE,"INT-Table";#N/A,#N/A,TRUE,"STEEL";#N/A,#N/A,TRUE,"Door"}</definedName>
    <definedName name="Waste_2" hidden="1">{#N/A,#N/A,TRUE,"Basic";#N/A,#N/A,TRUE,"EXT-TABLE";#N/A,#N/A,TRUE,"STEEL";#N/A,#N/A,TRUE,"INT-Table";#N/A,#N/A,TRUE,"STEEL";#N/A,#N/A,TRUE,"Door"}</definedName>
    <definedName name="Waste_2_1" localSheetId="22" hidden="1">{#N/A,#N/A,TRUE,"Basic";#N/A,#N/A,TRUE,"EXT-TABLE";#N/A,#N/A,TRUE,"STEEL";#N/A,#N/A,TRUE,"INT-Table";#N/A,#N/A,TRUE,"STEEL";#N/A,#N/A,TRUE,"Door"}</definedName>
    <definedName name="Waste_2_1" hidden="1">{#N/A,#N/A,TRUE,"Basic";#N/A,#N/A,TRUE,"EXT-TABLE";#N/A,#N/A,TRUE,"STEEL";#N/A,#N/A,TRUE,"INT-Table";#N/A,#N/A,TRUE,"STEEL";#N/A,#N/A,TRUE,"Door"}</definedName>
    <definedName name="Waste_2_2" localSheetId="22" hidden="1">{#N/A,#N/A,TRUE,"Basic";#N/A,#N/A,TRUE,"EXT-TABLE";#N/A,#N/A,TRUE,"STEEL";#N/A,#N/A,TRUE,"INT-Table";#N/A,#N/A,TRUE,"STEEL";#N/A,#N/A,TRUE,"Door"}</definedName>
    <definedName name="Waste_2_2" hidden="1">{#N/A,#N/A,TRUE,"Basic";#N/A,#N/A,TRUE,"EXT-TABLE";#N/A,#N/A,TRUE,"STEEL";#N/A,#N/A,TRUE,"INT-Table";#N/A,#N/A,TRUE,"STEEL";#N/A,#N/A,TRUE,"Door"}</definedName>
    <definedName name="Waste_3" localSheetId="22" hidden="1">{#N/A,#N/A,TRUE,"Basic";#N/A,#N/A,TRUE,"EXT-TABLE";#N/A,#N/A,TRUE,"STEEL";#N/A,#N/A,TRUE,"INT-Table";#N/A,#N/A,TRUE,"STEEL";#N/A,#N/A,TRUE,"Door"}</definedName>
    <definedName name="Waste_3" hidden="1">{#N/A,#N/A,TRUE,"Basic";#N/A,#N/A,TRUE,"EXT-TABLE";#N/A,#N/A,TRUE,"STEEL";#N/A,#N/A,TRUE,"INT-Table";#N/A,#N/A,TRUE,"STEEL";#N/A,#N/A,TRUE,"Door"}</definedName>
    <definedName name="Waste_3_1" localSheetId="22" hidden="1">{#N/A,#N/A,TRUE,"Basic";#N/A,#N/A,TRUE,"EXT-TABLE";#N/A,#N/A,TRUE,"STEEL";#N/A,#N/A,TRUE,"INT-Table";#N/A,#N/A,TRUE,"STEEL";#N/A,#N/A,TRUE,"Door"}</definedName>
    <definedName name="Waste_3_1" hidden="1">{#N/A,#N/A,TRUE,"Basic";#N/A,#N/A,TRUE,"EXT-TABLE";#N/A,#N/A,TRUE,"STEEL";#N/A,#N/A,TRUE,"INT-Table";#N/A,#N/A,TRUE,"STEEL";#N/A,#N/A,TRUE,"Door"}</definedName>
    <definedName name="Waste_3_2" localSheetId="22" hidden="1">{#N/A,#N/A,TRUE,"Basic";#N/A,#N/A,TRUE,"EXT-TABLE";#N/A,#N/A,TRUE,"STEEL";#N/A,#N/A,TRUE,"INT-Table";#N/A,#N/A,TRUE,"STEEL";#N/A,#N/A,TRUE,"Door"}</definedName>
    <definedName name="Waste_3_2" hidden="1">{#N/A,#N/A,TRUE,"Basic";#N/A,#N/A,TRUE,"EXT-TABLE";#N/A,#N/A,TRUE,"STEEL";#N/A,#N/A,TRUE,"INT-Table";#N/A,#N/A,TRUE,"STEEL";#N/A,#N/A,TRUE,"Door"}</definedName>
    <definedName name="Waste_4" localSheetId="22" hidden="1">{#N/A,#N/A,TRUE,"Basic";#N/A,#N/A,TRUE,"EXT-TABLE";#N/A,#N/A,TRUE,"STEEL";#N/A,#N/A,TRUE,"INT-Table";#N/A,#N/A,TRUE,"STEEL";#N/A,#N/A,TRUE,"Door"}</definedName>
    <definedName name="Waste_4" hidden="1">{#N/A,#N/A,TRUE,"Basic";#N/A,#N/A,TRUE,"EXT-TABLE";#N/A,#N/A,TRUE,"STEEL";#N/A,#N/A,TRUE,"INT-Table";#N/A,#N/A,TRUE,"STEEL";#N/A,#N/A,TRUE,"Door"}</definedName>
    <definedName name="Waste_4_1" localSheetId="22" hidden="1">{#N/A,#N/A,TRUE,"Basic";#N/A,#N/A,TRUE,"EXT-TABLE";#N/A,#N/A,TRUE,"STEEL";#N/A,#N/A,TRUE,"INT-Table";#N/A,#N/A,TRUE,"STEEL";#N/A,#N/A,TRUE,"Door"}</definedName>
    <definedName name="Waste_4_1" hidden="1">{#N/A,#N/A,TRUE,"Basic";#N/A,#N/A,TRUE,"EXT-TABLE";#N/A,#N/A,TRUE,"STEEL";#N/A,#N/A,TRUE,"INT-Table";#N/A,#N/A,TRUE,"STEEL";#N/A,#N/A,TRUE,"Door"}</definedName>
    <definedName name="Waste_4_2" localSheetId="22" hidden="1">{#N/A,#N/A,TRUE,"Basic";#N/A,#N/A,TRUE,"EXT-TABLE";#N/A,#N/A,TRUE,"STEEL";#N/A,#N/A,TRUE,"INT-Table";#N/A,#N/A,TRUE,"STEEL";#N/A,#N/A,TRUE,"Door"}</definedName>
    <definedName name="Waste_4_2" hidden="1">{#N/A,#N/A,TRUE,"Basic";#N/A,#N/A,TRUE,"EXT-TABLE";#N/A,#N/A,TRUE,"STEEL";#N/A,#N/A,TRUE,"INT-Table";#N/A,#N/A,TRUE,"STEEL";#N/A,#N/A,TRUE,"Door"}</definedName>
    <definedName name="Waste_5" localSheetId="22" hidden="1">{#N/A,#N/A,TRUE,"Basic";#N/A,#N/A,TRUE,"EXT-TABLE";#N/A,#N/A,TRUE,"STEEL";#N/A,#N/A,TRUE,"INT-Table";#N/A,#N/A,TRUE,"STEEL";#N/A,#N/A,TRUE,"Door"}</definedName>
    <definedName name="Waste_5" hidden="1">{#N/A,#N/A,TRUE,"Basic";#N/A,#N/A,TRUE,"EXT-TABLE";#N/A,#N/A,TRUE,"STEEL";#N/A,#N/A,TRUE,"INT-Table";#N/A,#N/A,TRUE,"STEEL";#N/A,#N/A,TRUE,"Door"}</definedName>
    <definedName name="Waste_5_1" localSheetId="22" hidden="1">{#N/A,#N/A,TRUE,"Basic";#N/A,#N/A,TRUE,"EXT-TABLE";#N/A,#N/A,TRUE,"STEEL";#N/A,#N/A,TRUE,"INT-Table";#N/A,#N/A,TRUE,"STEEL";#N/A,#N/A,TRUE,"Door"}</definedName>
    <definedName name="Waste_5_1" hidden="1">{#N/A,#N/A,TRUE,"Basic";#N/A,#N/A,TRUE,"EXT-TABLE";#N/A,#N/A,TRUE,"STEEL";#N/A,#N/A,TRUE,"INT-Table";#N/A,#N/A,TRUE,"STEEL";#N/A,#N/A,TRUE,"Door"}</definedName>
    <definedName name="Waste_5_2" localSheetId="22" hidden="1">{#N/A,#N/A,TRUE,"Basic";#N/A,#N/A,TRUE,"EXT-TABLE";#N/A,#N/A,TRUE,"STEEL";#N/A,#N/A,TRUE,"INT-Table";#N/A,#N/A,TRUE,"STEEL";#N/A,#N/A,TRUE,"Door"}</definedName>
    <definedName name="Waste_5_2" hidden="1">{#N/A,#N/A,TRUE,"Basic";#N/A,#N/A,TRUE,"EXT-TABLE";#N/A,#N/A,TRUE,"STEEL";#N/A,#N/A,TRUE,"INT-Table";#N/A,#N/A,TRUE,"STEEL";#N/A,#N/A,TRUE,"Door"}</definedName>
    <definedName name="we" localSheetId="22" hidden="1">{#N/A,#N/A,FALSE,"CCTV"}</definedName>
    <definedName name="we" hidden="1">{#N/A,#N/A,FALSE,"CCTV"}</definedName>
    <definedName name="WEEE"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f" localSheetId="22" hidden="1">{#N/A,#N/A,FALSE,"CCTV"}</definedName>
    <definedName name="wef" hidden="1">{#N/A,#N/A,FALSE,"CCTV"}</definedName>
    <definedName name="weight" localSheetId="22" hidden="1">{#N/A,#N/A,FALSE,"CCTV"}</definedName>
    <definedName name="weight" hidden="1">{#N/A,#N/A,FALSE,"CCTV"}</definedName>
    <definedName name="Weights">#REF!</definedName>
    <definedName name="Weld">#REF!</definedName>
    <definedName name="WEQWE"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WER" localSheetId="22" hidden="1">{#N/A,#N/A,FALSE,"Project Cost Summary";#N/A,#N/A,FALSE,"Man Hour Summary"}</definedName>
    <definedName name="WEQWEWER" localSheetId="1" hidden="1">{#N/A,#N/A,FALSE,"Project Cost Summary";#N/A,#N/A,FALSE,"Man Hour Summary"}</definedName>
    <definedName name="WEQWEWER" localSheetId="2" hidden="1">{#N/A,#N/A,FALSE,"Project Cost Summary";#N/A,#N/A,FALSE,"Man Hour Summary"}</definedName>
    <definedName name="WEQWEWER" localSheetId="4" hidden="1">{#N/A,#N/A,FALSE,"Project Cost Summary";#N/A,#N/A,FALSE,"Man Hour Summary"}</definedName>
    <definedName name="WEQWEWER" localSheetId="23" hidden="1">{#N/A,#N/A,FALSE,"Project Cost Summary";#N/A,#N/A,FALSE,"Man Hour Summary"}</definedName>
    <definedName name="WEQWEWER" localSheetId="14" hidden="1">{#N/A,#N/A,FALSE,"Project Cost Summary";#N/A,#N/A,FALSE,"Man Hour Summary"}</definedName>
    <definedName name="WEQWEWER" localSheetId="9" hidden="1">{#N/A,#N/A,FALSE,"Project Cost Summary";#N/A,#N/A,FALSE,"Man Hour Summary"}</definedName>
    <definedName name="WEQWEWER" localSheetId="8" hidden="1">{#N/A,#N/A,FALSE,"Project Cost Summary";#N/A,#N/A,FALSE,"Man Hour Summary"}</definedName>
    <definedName name="WEQWEWER" localSheetId="3" hidden="1">{#N/A,#N/A,FALSE,"Project Cost Summary";#N/A,#N/A,FALSE,"Man Hour Summary"}</definedName>
    <definedName name="WEQWEWER" localSheetId="11" hidden="1">{#N/A,#N/A,FALSE,"Project Cost Summary";#N/A,#N/A,FALSE,"Man Hour Summary"}</definedName>
    <definedName name="WEQWEWER" localSheetId="6" hidden="1">{#N/A,#N/A,FALSE,"Project Cost Summary";#N/A,#N/A,FALSE,"Man Hour Summary"}</definedName>
    <definedName name="WEQWEWER" localSheetId="7" hidden="1">{#N/A,#N/A,FALSE,"Project Cost Summary";#N/A,#N/A,FALSE,"Man Hour Summary"}</definedName>
    <definedName name="WEQWEWER" localSheetId="5" hidden="1">{#N/A,#N/A,FALSE,"Project Cost Summary";#N/A,#N/A,FALSE,"Man Hour Summary"}</definedName>
    <definedName name="WEQWEWER" localSheetId="10" hidden="1">{#N/A,#N/A,FALSE,"Project Cost Summary";#N/A,#N/A,FALSE,"Man Hour Summary"}</definedName>
    <definedName name="WEQWEWER" localSheetId="13" hidden="1">{#N/A,#N/A,FALSE,"Project Cost Summary";#N/A,#N/A,FALSE,"Man Hour Summary"}</definedName>
    <definedName name="WEQWEWER" localSheetId="12" hidden="1">{#N/A,#N/A,FALSE,"Project Cost Summary";#N/A,#N/A,FALSE,"Man Hour Summary"}</definedName>
    <definedName name="WEQWEWER" hidden="1">{#N/A,#N/A,FALSE,"Project Cost Summary";#N/A,#N/A,FALSE,"Man Hour Summary"}</definedName>
    <definedName name="wer" hidden="1">#REF!</definedName>
    <definedName name="werty" localSheetId="15" hidden="1">[108]OUTICOLPIP!#REF!</definedName>
    <definedName name="werty" localSheetId="1" hidden="1">[108]OUTICOLPIP!#REF!</definedName>
    <definedName name="werty" localSheetId="2" hidden="1">[108]OUTICOLPIP!#REF!</definedName>
    <definedName name="werty" localSheetId="4" hidden="1">[108]OUTICOLPIP!#REF!</definedName>
    <definedName name="werty" localSheetId="23" hidden="1">[108]OUTICOLPIP!#REF!</definedName>
    <definedName name="werty" localSheetId="14" hidden="1">[108]OUTICOLPIP!#REF!</definedName>
    <definedName name="werty" localSheetId="9" hidden="1">[108]OUTICOLPIP!#REF!</definedName>
    <definedName name="werty" localSheetId="8" hidden="1">[108]OUTICOLPIP!#REF!</definedName>
    <definedName name="werty" localSheetId="3" hidden="1">[108]OUTICOLPIP!#REF!</definedName>
    <definedName name="werty" localSheetId="11" hidden="1">[108]OUTICOLPIP!#REF!</definedName>
    <definedName name="werty" localSheetId="6" hidden="1">[108]OUTICOLPIP!#REF!</definedName>
    <definedName name="werty" localSheetId="7" hidden="1">[108]OUTICOLPIP!#REF!</definedName>
    <definedName name="werty" localSheetId="5" hidden="1">[108]OUTICOLPIP!#REF!</definedName>
    <definedName name="werty" localSheetId="10" hidden="1">[108]OUTICOLPIP!#REF!</definedName>
    <definedName name="werty" localSheetId="13" hidden="1">[108]OUTICOLPIP!#REF!</definedName>
    <definedName name="werty" localSheetId="12" hidden="1">[108]OUTICOLPIP!#REF!</definedName>
    <definedName name="werty" hidden="1">#REF!</definedName>
    <definedName name="WFC" hidden="1">#REF!</definedName>
    <definedName name="WHNHAP">[109]NHAP!$D$6:$N$1000</definedName>
    <definedName name="wi" localSheetId="15">[110]TO_COST_PPS_METRIC!$D$7</definedName>
    <definedName name="wi" localSheetId="1">[110]TO_COST_PPS_METRIC!$D$7</definedName>
    <definedName name="wi" localSheetId="2">[110]TO_COST_PPS_METRIC!$D$7</definedName>
    <definedName name="wi" localSheetId="4">[110]TO_COST_PPS_METRIC!$D$7</definedName>
    <definedName name="wi" localSheetId="23">[110]TO_COST_PPS_METRIC!$D$7</definedName>
    <definedName name="wi" localSheetId="14">[110]TO_COST_PPS_METRIC!$D$7</definedName>
    <definedName name="wi" localSheetId="9">[110]TO_COST_PPS_METRIC!$D$7</definedName>
    <definedName name="wi" localSheetId="8">[110]TO_COST_PPS_METRIC!$D$7</definedName>
    <definedName name="wi" localSheetId="3">[110]TO_COST_PPS_METRIC!$D$7</definedName>
    <definedName name="wi" localSheetId="11">[110]TO_COST_PPS_METRIC!$D$7</definedName>
    <definedName name="wi" localSheetId="6">[110]TO_COST_PPS_METRIC!$D$7</definedName>
    <definedName name="wi" localSheetId="7">[110]TO_COST_PPS_METRIC!$D$7</definedName>
    <definedName name="wi" localSheetId="5">[110]TO_COST_PPS_METRIC!$D$7</definedName>
    <definedName name="wi" localSheetId="10">[110]TO_COST_PPS_METRIC!$D$7</definedName>
    <definedName name="wi" localSheetId="13">[110]TO_COST_PPS_METRIC!$D$7</definedName>
    <definedName name="wi" localSheetId="12">[110]TO_COST_PPS_METRIC!$D$7</definedName>
    <definedName name="wi">#REF!</definedName>
    <definedName name="win.VESSEL"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de">#REF!</definedName>
    <definedName name="windi">#REF!</definedName>
    <definedName name="WindS">#REF!</definedName>
    <definedName name="wjs" localSheetId="22" hidden="1">{#N/A,#N/A,FALSE,"CCTV"}</definedName>
    <definedName name="wjs" localSheetId="15" hidden="1">{#N/A,#N/A,FALSE,"CCTV"}</definedName>
    <definedName name="wjs" localSheetId="1" hidden="1">{#N/A,#N/A,FALSE,"CCTV"}</definedName>
    <definedName name="wjs" localSheetId="2" hidden="1">{#N/A,#N/A,FALSE,"CCTV"}</definedName>
    <definedName name="wjs" localSheetId="4" hidden="1">{#N/A,#N/A,FALSE,"CCTV"}</definedName>
    <definedName name="wjs" localSheetId="23" hidden="1">{#N/A,#N/A,FALSE,"CCTV"}</definedName>
    <definedName name="wjs" localSheetId="14" hidden="1">{#N/A,#N/A,FALSE,"CCTV"}</definedName>
    <definedName name="wjs" localSheetId="9" hidden="1">{#N/A,#N/A,FALSE,"CCTV"}</definedName>
    <definedName name="wjs" localSheetId="8" hidden="1">{#N/A,#N/A,FALSE,"CCTV"}</definedName>
    <definedName name="wjs" localSheetId="3" hidden="1">{#N/A,#N/A,FALSE,"CCTV"}</definedName>
    <definedName name="wjs" localSheetId="11" hidden="1">{#N/A,#N/A,FALSE,"CCTV"}</definedName>
    <definedName name="wjs" localSheetId="6" hidden="1">{#N/A,#N/A,FALSE,"CCTV"}</definedName>
    <definedName name="wjs" localSheetId="7" hidden="1">{#N/A,#N/A,FALSE,"CCTV"}</definedName>
    <definedName name="wjs" localSheetId="5" hidden="1">{#N/A,#N/A,FALSE,"CCTV"}</definedName>
    <definedName name="wjs" localSheetId="10" hidden="1">{#N/A,#N/A,FALSE,"CCTV"}</definedName>
    <definedName name="wjs" localSheetId="13" hidden="1">{#N/A,#N/A,FALSE,"CCTV"}</definedName>
    <definedName name="wjs" localSheetId="12" hidden="1">{#N/A,#N/A,FALSE,"CCTV"}</definedName>
    <definedName name="wjs" hidden="1">{#N/A,#N/A,FALSE,"CCTV"}</definedName>
    <definedName name="WLF">#REF!</definedName>
    <definedName name="wm.조골재1" localSheetId="22" hidden="1">{#N/A,#N/A,FALSE,"조골재"}</definedName>
    <definedName name="wm.조골재1" hidden="1">{#N/A,#N/A,FALSE,"조골재"}</definedName>
    <definedName name="wn" localSheetId="22"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15"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1"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2"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4"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23"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14"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9"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8"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3"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11"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6"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7"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5"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10"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13"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12"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22"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15"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1"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2"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4"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23"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14"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9"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8"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3"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11"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6"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7"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5"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10"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13"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12"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OL">#REF!</definedName>
    <definedName name="won_usd">1/812.8</definedName>
    <definedName name="work">#REF!</definedName>
    <definedName name="WORKSHOP" localSheetId="22" hidden="1">{#N/A,#N/A,TRUE,"Basic";#N/A,#N/A,TRUE,"EXT-TABLE";#N/A,#N/A,TRUE,"STEEL";#N/A,#N/A,TRUE,"INT-Table";#N/A,#N/A,TRUE,"STEEL";#N/A,#N/A,TRUE,"Door"}</definedName>
    <definedName name="workshop" localSheetId="15" hidden="1">{#N/A,#N/A,FALSE,"CCTV"}</definedName>
    <definedName name="workshop" localSheetId="1" hidden="1">{#N/A,#N/A,FALSE,"CCTV"}</definedName>
    <definedName name="workshop" localSheetId="2" hidden="1">{#N/A,#N/A,FALSE,"CCTV"}</definedName>
    <definedName name="workshop" localSheetId="4" hidden="1">{#N/A,#N/A,FALSE,"CCTV"}</definedName>
    <definedName name="workshop" localSheetId="23" hidden="1">{#N/A,#N/A,FALSE,"CCTV"}</definedName>
    <definedName name="workshop" localSheetId="14" hidden="1">{#N/A,#N/A,FALSE,"CCTV"}</definedName>
    <definedName name="workshop" localSheetId="9" hidden="1">{#N/A,#N/A,FALSE,"CCTV"}</definedName>
    <definedName name="workshop" localSheetId="8" hidden="1">{#N/A,#N/A,FALSE,"CCTV"}</definedName>
    <definedName name="workshop" localSheetId="3" hidden="1">{#N/A,#N/A,FALSE,"CCTV"}</definedName>
    <definedName name="workshop" localSheetId="11" hidden="1">{#N/A,#N/A,FALSE,"CCTV"}</definedName>
    <definedName name="workshop" localSheetId="6" hidden="1">{#N/A,#N/A,FALSE,"CCTV"}</definedName>
    <definedName name="workshop" localSheetId="7" hidden="1">{#N/A,#N/A,FALSE,"CCTV"}</definedName>
    <definedName name="workshop" localSheetId="5" hidden="1">{#N/A,#N/A,FALSE,"CCTV"}</definedName>
    <definedName name="workshop" localSheetId="10" hidden="1">{#N/A,#N/A,FALSE,"CCTV"}</definedName>
    <definedName name="workshop" localSheetId="13" hidden="1">{#N/A,#N/A,FALSE,"CCTV"}</definedName>
    <definedName name="workshop" localSheetId="12" hidden="1">{#N/A,#N/A,FALSE,"CCTV"}</definedName>
    <definedName name="WORKSHOP" hidden="1">{#N/A,#N/A,TRUE,"Basic";#N/A,#N/A,TRUE,"EXT-TABLE";#N/A,#N/A,TRUE,"STEEL";#N/A,#N/A,TRUE,"INT-Table";#N/A,#N/A,TRUE,"STEEL";#N/A,#N/A,TRUE,"Door"}</definedName>
    <definedName name="WORKSHOP_1" localSheetId="22" hidden="1">{#N/A,#N/A,TRUE,"Basic";#N/A,#N/A,TRUE,"EXT-TABLE";#N/A,#N/A,TRUE,"STEEL";#N/A,#N/A,TRUE,"INT-Table";#N/A,#N/A,TRUE,"STEEL";#N/A,#N/A,TRUE,"Door"}</definedName>
    <definedName name="WORKSHOP_1" hidden="1">{#N/A,#N/A,TRUE,"Basic";#N/A,#N/A,TRUE,"EXT-TABLE";#N/A,#N/A,TRUE,"STEEL";#N/A,#N/A,TRUE,"INT-Table";#N/A,#N/A,TRUE,"STEEL";#N/A,#N/A,TRUE,"Door"}</definedName>
    <definedName name="WORKSHOP_1_1" localSheetId="22" hidden="1">{#N/A,#N/A,TRUE,"Basic";#N/A,#N/A,TRUE,"EXT-TABLE";#N/A,#N/A,TRUE,"STEEL";#N/A,#N/A,TRUE,"INT-Table";#N/A,#N/A,TRUE,"STEEL";#N/A,#N/A,TRUE,"Door"}</definedName>
    <definedName name="WORKSHOP_1_1" hidden="1">{#N/A,#N/A,TRUE,"Basic";#N/A,#N/A,TRUE,"EXT-TABLE";#N/A,#N/A,TRUE,"STEEL";#N/A,#N/A,TRUE,"INT-Table";#N/A,#N/A,TRUE,"STEEL";#N/A,#N/A,TRUE,"Door"}</definedName>
    <definedName name="WORKSHOP_1_2" localSheetId="22" hidden="1">{#N/A,#N/A,TRUE,"Basic";#N/A,#N/A,TRUE,"EXT-TABLE";#N/A,#N/A,TRUE,"STEEL";#N/A,#N/A,TRUE,"INT-Table";#N/A,#N/A,TRUE,"STEEL";#N/A,#N/A,TRUE,"Door"}</definedName>
    <definedName name="WORKSHOP_1_2" hidden="1">{#N/A,#N/A,TRUE,"Basic";#N/A,#N/A,TRUE,"EXT-TABLE";#N/A,#N/A,TRUE,"STEEL";#N/A,#N/A,TRUE,"INT-Table";#N/A,#N/A,TRUE,"STEEL";#N/A,#N/A,TRUE,"Door"}</definedName>
    <definedName name="WORKSHOP_2" localSheetId="22" hidden="1">{#N/A,#N/A,TRUE,"Basic";#N/A,#N/A,TRUE,"EXT-TABLE";#N/A,#N/A,TRUE,"STEEL";#N/A,#N/A,TRUE,"INT-Table";#N/A,#N/A,TRUE,"STEEL";#N/A,#N/A,TRUE,"Door"}</definedName>
    <definedName name="WORKSHOP_2" hidden="1">{#N/A,#N/A,TRUE,"Basic";#N/A,#N/A,TRUE,"EXT-TABLE";#N/A,#N/A,TRUE,"STEEL";#N/A,#N/A,TRUE,"INT-Table";#N/A,#N/A,TRUE,"STEEL";#N/A,#N/A,TRUE,"Door"}</definedName>
    <definedName name="WORKSHOP_2_1" localSheetId="22" hidden="1">{#N/A,#N/A,TRUE,"Basic";#N/A,#N/A,TRUE,"EXT-TABLE";#N/A,#N/A,TRUE,"STEEL";#N/A,#N/A,TRUE,"INT-Table";#N/A,#N/A,TRUE,"STEEL";#N/A,#N/A,TRUE,"Door"}</definedName>
    <definedName name="WORKSHOP_2_1" hidden="1">{#N/A,#N/A,TRUE,"Basic";#N/A,#N/A,TRUE,"EXT-TABLE";#N/A,#N/A,TRUE,"STEEL";#N/A,#N/A,TRUE,"INT-Table";#N/A,#N/A,TRUE,"STEEL";#N/A,#N/A,TRUE,"Door"}</definedName>
    <definedName name="WORKSHOP_2_2" localSheetId="22" hidden="1">{#N/A,#N/A,TRUE,"Basic";#N/A,#N/A,TRUE,"EXT-TABLE";#N/A,#N/A,TRUE,"STEEL";#N/A,#N/A,TRUE,"INT-Table";#N/A,#N/A,TRUE,"STEEL";#N/A,#N/A,TRUE,"Door"}</definedName>
    <definedName name="WORKSHOP_2_2" hidden="1">{#N/A,#N/A,TRUE,"Basic";#N/A,#N/A,TRUE,"EXT-TABLE";#N/A,#N/A,TRUE,"STEEL";#N/A,#N/A,TRUE,"INT-Table";#N/A,#N/A,TRUE,"STEEL";#N/A,#N/A,TRUE,"Door"}</definedName>
    <definedName name="WORKSHOP_3" localSheetId="22" hidden="1">{#N/A,#N/A,TRUE,"Basic";#N/A,#N/A,TRUE,"EXT-TABLE";#N/A,#N/A,TRUE,"STEEL";#N/A,#N/A,TRUE,"INT-Table";#N/A,#N/A,TRUE,"STEEL";#N/A,#N/A,TRUE,"Door"}</definedName>
    <definedName name="WORKSHOP_3" hidden="1">{#N/A,#N/A,TRUE,"Basic";#N/A,#N/A,TRUE,"EXT-TABLE";#N/A,#N/A,TRUE,"STEEL";#N/A,#N/A,TRUE,"INT-Table";#N/A,#N/A,TRUE,"STEEL";#N/A,#N/A,TRUE,"Door"}</definedName>
    <definedName name="WORKSHOP_3_1" localSheetId="22" hidden="1">{#N/A,#N/A,TRUE,"Basic";#N/A,#N/A,TRUE,"EXT-TABLE";#N/A,#N/A,TRUE,"STEEL";#N/A,#N/A,TRUE,"INT-Table";#N/A,#N/A,TRUE,"STEEL";#N/A,#N/A,TRUE,"Door"}</definedName>
    <definedName name="WORKSHOP_3_1" hidden="1">{#N/A,#N/A,TRUE,"Basic";#N/A,#N/A,TRUE,"EXT-TABLE";#N/A,#N/A,TRUE,"STEEL";#N/A,#N/A,TRUE,"INT-Table";#N/A,#N/A,TRUE,"STEEL";#N/A,#N/A,TRUE,"Door"}</definedName>
    <definedName name="WORKSHOP_3_2" localSheetId="22" hidden="1">{#N/A,#N/A,TRUE,"Basic";#N/A,#N/A,TRUE,"EXT-TABLE";#N/A,#N/A,TRUE,"STEEL";#N/A,#N/A,TRUE,"INT-Table";#N/A,#N/A,TRUE,"STEEL";#N/A,#N/A,TRUE,"Door"}</definedName>
    <definedName name="WORKSHOP_3_2" hidden="1">{#N/A,#N/A,TRUE,"Basic";#N/A,#N/A,TRUE,"EXT-TABLE";#N/A,#N/A,TRUE,"STEEL";#N/A,#N/A,TRUE,"INT-Table";#N/A,#N/A,TRUE,"STEEL";#N/A,#N/A,TRUE,"Door"}</definedName>
    <definedName name="WORKSHOP_4" localSheetId="22" hidden="1">{#N/A,#N/A,TRUE,"Basic";#N/A,#N/A,TRUE,"EXT-TABLE";#N/A,#N/A,TRUE,"STEEL";#N/A,#N/A,TRUE,"INT-Table";#N/A,#N/A,TRUE,"STEEL";#N/A,#N/A,TRUE,"Door"}</definedName>
    <definedName name="WORKSHOP_4" hidden="1">{#N/A,#N/A,TRUE,"Basic";#N/A,#N/A,TRUE,"EXT-TABLE";#N/A,#N/A,TRUE,"STEEL";#N/A,#N/A,TRUE,"INT-Table";#N/A,#N/A,TRUE,"STEEL";#N/A,#N/A,TRUE,"Door"}</definedName>
    <definedName name="WORKSHOP_4_1" localSheetId="22" hidden="1">{#N/A,#N/A,TRUE,"Basic";#N/A,#N/A,TRUE,"EXT-TABLE";#N/A,#N/A,TRUE,"STEEL";#N/A,#N/A,TRUE,"INT-Table";#N/A,#N/A,TRUE,"STEEL";#N/A,#N/A,TRUE,"Door"}</definedName>
    <definedName name="WORKSHOP_4_1" hidden="1">{#N/A,#N/A,TRUE,"Basic";#N/A,#N/A,TRUE,"EXT-TABLE";#N/A,#N/A,TRUE,"STEEL";#N/A,#N/A,TRUE,"INT-Table";#N/A,#N/A,TRUE,"STEEL";#N/A,#N/A,TRUE,"Door"}</definedName>
    <definedName name="WORKSHOP_4_2" localSheetId="22" hidden="1">{#N/A,#N/A,TRUE,"Basic";#N/A,#N/A,TRUE,"EXT-TABLE";#N/A,#N/A,TRUE,"STEEL";#N/A,#N/A,TRUE,"INT-Table";#N/A,#N/A,TRUE,"STEEL";#N/A,#N/A,TRUE,"Door"}</definedName>
    <definedName name="WORKSHOP_4_2" hidden="1">{#N/A,#N/A,TRUE,"Basic";#N/A,#N/A,TRUE,"EXT-TABLE";#N/A,#N/A,TRUE,"STEEL";#N/A,#N/A,TRUE,"INT-Table";#N/A,#N/A,TRUE,"STEEL";#N/A,#N/A,TRUE,"Door"}</definedName>
    <definedName name="WORKSHOP_5" localSheetId="22" hidden="1">{#N/A,#N/A,TRUE,"Basic";#N/A,#N/A,TRUE,"EXT-TABLE";#N/A,#N/A,TRUE,"STEEL";#N/A,#N/A,TRUE,"INT-Table";#N/A,#N/A,TRUE,"STEEL";#N/A,#N/A,TRUE,"Door"}</definedName>
    <definedName name="WORKSHOP_5" hidden="1">{#N/A,#N/A,TRUE,"Basic";#N/A,#N/A,TRUE,"EXT-TABLE";#N/A,#N/A,TRUE,"STEEL";#N/A,#N/A,TRUE,"INT-Table";#N/A,#N/A,TRUE,"STEEL";#N/A,#N/A,TRUE,"Door"}</definedName>
    <definedName name="WORKSHOP_5_1" localSheetId="22" hidden="1">{#N/A,#N/A,TRUE,"Basic";#N/A,#N/A,TRUE,"EXT-TABLE";#N/A,#N/A,TRUE,"STEEL";#N/A,#N/A,TRUE,"INT-Table";#N/A,#N/A,TRUE,"STEEL";#N/A,#N/A,TRUE,"Door"}</definedName>
    <definedName name="WORKSHOP_5_1" hidden="1">{#N/A,#N/A,TRUE,"Basic";#N/A,#N/A,TRUE,"EXT-TABLE";#N/A,#N/A,TRUE,"STEEL";#N/A,#N/A,TRUE,"INT-Table";#N/A,#N/A,TRUE,"STEEL";#N/A,#N/A,TRUE,"Door"}</definedName>
    <definedName name="WORKSHOP_5_2" localSheetId="22" hidden="1">{#N/A,#N/A,TRUE,"Basic";#N/A,#N/A,TRUE,"EXT-TABLE";#N/A,#N/A,TRUE,"STEEL";#N/A,#N/A,TRUE,"INT-Table";#N/A,#N/A,TRUE,"STEEL";#N/A,#N/A,TRUE,"Door"}</definedName>
    <definedName name="WORKSHOP_5_2" hidden="1">{#N/A,#N/A,TRUE,"Basic";#N/A,#N/A,TRUE,"EXT-TABLE";#N/A,#N/A,TRUE,"STEEL";#N/A,#N/A,TRUE,"INT-Table";#N/A,#N/A,TRUE,"STEEL";#N/A,#N/A,TRUE,"Door"}</definedName>
    <definedName name="WR" localSheetId="22" hidden="1">{#N/A,#N/A,FALSE,"CCTV"}</definedName>
    <definedName name="WR" localSheetId="15" hidden="1">{#N/A,#N/A,FALSE,"CCTV"}</definedName>
    <definedName name="WR" localSheetId="1" hidden="1">{#N/A,#N/A,FALSE,"CCTV"}</definedName>
    <definedName name="WR" localSheetId="2" hidden="1">{#N/A,#N/A,FALSE,"CCTV"}</definedName>
    <definedName name="WR" localSheetId="4" hidden="1">{#N/A,#N/A,FALSE,"CCTV"}</definedName>
    <definedName name="WR" localSheetId="23" hidden="1">{#N/A,#N/A,FALSE,"CCTV"}</definedName>
    <definedName name="WR" localSheetId="14" hidden="1">{#N/A,#N/A,FALSE,"CCTV"}</definedName>
    <definedName name="WR" localSheetId="9" hidden="1">{#N/A,#N/A,FALSE,"CCTV"}</definedName>
    <definedName name="WR" localSheetId="8" hidden="1">{#N/A,#N/A,FALSE,"CCTV"}</definedName>
    <definedName name="WR" localSheetId="3" hidden="1">{#N/A,#N/A,FALSE,"CCTV"}</definedName>
    <definedName name="WR" localSheetId="11" hidden="1">{#N/A,#N/A,FALSE,"CCTV"}</definedName>
    <definedName name="WR" localSheetId="6" hidden="1">{#N/A,#N/A,FALSE,"CCTV"}</definedName>
    <definedName name="WR" localSheetId="7" hidden="1">{#N/A,#N/A,FALSE,"CCTV"}</definedName>
    <definedName name="WR" localSheetId="5" hidden="1">{#N/A,#N/A,FALSE,"CCTV"}</definedName>
    <definedName name="WR" localSheetId="10" hidden="1">{#N/A,#N/A,FALSE,"CCTV"}</definedName>
    <definedName name="WR" localSheetId="13" hidden="1">{#N/A,#N/A,FALSE,"CCTV"}</definedName>
    <definedName name="WR" localSheetId="12" hidden="1">{#N/A,#N/A,FALSE,"CCTV"}</definedName>
    <definedName name="WR" hidden="1">{#N/A,#N/A,FALSE,"CCTV"}</definedName>
    <definedName name="WRITE" localSheetId="22" hidden="1">{#N/A,#N/A,FALSE,"CCTV"}</definedName>
    <definedName name="WRITE" localSheetId="15" hidden="1">{#N/A,#N/A,FALSE,"CCTV"}</definedName>
    <definedName name="WRITE" localSheetId="1" hidden="1">{#N/A,#N/A,FALSE,"CCTV"}</definedName>
    <definedName name="WRITE" localSheetId="2" hidden="1">{#N/A,#N/A,FALSE,"CCTV"}</definedName>
    <definedName name="WRITE" localSheetId="4" hidden="1">{#N/A,#N/A,FALSE,"CCTV"}</definedName>
    <definedName name="WRITE" localSheetId="23" hidden="1">{#N/A,#N/A,FALSE,"CCTV"}</definedName>
    <definedName name="WRITE" localSheetId="14" hidden="1">{#N/A,#N/A,FALSE,"CCTV"}</definedName>
    <definedName name="WRITE" localSheetId="9" hidden="1">{#N/A,#N/A,FALSE,"CCTV"}</definedName>
    <definedName name="WRITE" localSheetId="8" hidden="1">{#N/A,#N/A,FALSE,"CCTV"}</definedName>
    <definedName name="WRITE" localSheetId="3" hidden="1">{#N/A,#N/A,FALSE,"CCTV"}</definedName>
    <definedName name="WRITE" localSheetId="11" hidden="1">{#N/A,#N/A,FALSE,"CCTV"}</definedName>
    <definedName name="WRITE" localSheetId="6" hidden="1">{#N/A,#N/A,FALSE,"CCTV"}</definedName>
    <definedName name="WRITE" localSheetId="7" hidden="1">{#N/A,#N/A,FALSE,"CCTV"}</definedName>
    <definedName name="WRITE" localSheetId="5" hidden="1">{#N/A,#N/A,FALSE,"CCTV"}</definedName>
    <definedName name="WRITE" localSheetId="10" hidden="1">{#N/A,#N/A,FALSE,"CCTV"}</definedName>
    <definedName name="WRITE" localSheetId="13" hidden="1">{#N/A,#N/A,FALSE,"CCTV"}</definedName>
    <definedName name="WRITE" localSheetId="12" hidden="1">{#N/A,#N/A,FALSE,"CCTV"}</definedName>
    <definedName name="WRITE" hidden="1">{#N/A,#N/A,FALSE,"CCTV"}</definedName>
    <definedName name="write1" localSheetId="22" hidden="1">{#N/A,#N/A,FALSE,"CCTV"}</definedName>
    <definedName name="write1" hidden="1">{#N/A,#N/A,FALSE,"CCTV"}</definedName>
    <definedName name="WRM" localSheetId="22" hidden="1">{#N/A,#N/A,FALSE,"CCTV"}</definedName>
    <definedName name="WRM" hidden="1">{#N/A,#N/A,FALSE,"CCTV"}</definedName>
    <definedName name="WRN" localSheetId="22" hidden="1">{#N/A,#N/A,FALSE,"CCTV"}</definedName>
    <definedName name="WRN" hidden="1">{#N/A,#N/A,FALSE,"CCTV"}</definedName>
    <definedName name="wrn.01_E26V_240." localSheetId="22" hidden="1">{#N/A,#N/A,TRUE,"FRONTPAGE";#N/A,#N/A,TRUE,"BASIS";#N/A,#N/A,TRUE,"VER_VES";#N/A,#N/A,TRUE,"RECEIVER"}</definedName>
    <definedName name="wrn.01_E26V_240." localSheetId="1" hidden="1">{#N/A,#N/A,TRUE,"FRONTPAGE";#N/A,#N/A,TRUE,"BASIS";#N/A,#N/A,TRUE,"VER_VES";#N/A,#N/A,TRUE,"RECEIVER"}</definedName>
    <definedName name="wrn.01_E26V_240." localSheetId="2" hidden="1">{#N/A,#N/A,TRUE,"FRONTPAGE";#N/A,#N/A,TRUE,"BASIS";#N/A,#N/A,TRUE,"VER_VES";#N/A,#N/A,TRUE,"RECEIVER"}</definedName>
    <definedName name="wrn.01_E26V_240." localSheetId="4" hidden="1">{#N/A,#N/A,TRUE,"FRONTPAGE";#N/A,#N/A,TRUE,"BASIS";#N/A,#N/A,TRUE,"VER_VES";#N/A,#N/A,TRUE,"RECEIVER"}</definedName>
    <definedName name="wrn.01_E26V_240." localSheetId="23" hidden="1">{#N/A,#N/A,TRUE,"FRONTPAGE";#N/A,#N/A,TRUE,"BASIS";#N/A,#N/A,TRUE,"VER_VES";#N/A,#N/A,TRUE,"RECEIVER"}</definedName>
    <definedName name="wrn.01_E26V_240." localSheetId="14" hidden="1">{#N/A,#N/A,TRUE,"FRONTPAGE";#N/A,#N/A,TRUE,"BASIS";#N/A,#N/A,TRUE,"VER_VES";#N/A,#N/A,TRUE,"RECEIVER"}</definedName>
    <definedName name="wrn.01_E26V_240." localSheetId="9" hidden="1">{#N/A,#N/A,TRUE,"FRONTPAGE";#N/A,#N/A,TRUE,"BASIS";#N/A,#N/A,TRUE,"VER_VES";#N/A,#N/A,TRUE,"RECEIVER"}</definedName>
    <definedName name="wrn.01_E26V_240." localSheetId="8" hidden="1">{#N/A,#N/A,TRUE,"FRONTPAGE";#N/A,#N/A,TRUE,"BASIS";#N/A,#N/A,TRUE,"VER_VES";#N/A,#N/A,TRUE,"RECEIVER"}</definedName>
    <definedName name="wrn.01_E26V_240." localSheetId="3" hidden="1">{#N/A,#N/A,TRUE,"FRONTPAGE";#N/A,#N/A,TRUE,"BASIS";#N/A,#N/A,TRUE,"VER_VES";#N/A,#N/A,TRUE,"RECEIVER"}</definedName>
    <definedName name="wrn.01_E26V_240." localSheetId="11" hidden="1">{#N/A,#N/A,TRUE,"FRONTPAGE";#N/A,#N/A,TRUE,"BASIS";#N/A,#N/A,TRUE,"VER_VES";#N/A,#N/A,TRUE,"RECEIVER"}</definedName>
    <definedName name="wrn.01_E26V_240." localSheetId="6" hidden="1">{#N/A,#N/A,TRUE,"FRONTPAGE";#N/A,#N/A,TRUE,"BASIS";#N/A,#N/A,TRUE,"VER_VES";#N/A,#N/A,TRUE,"RECEIVER"}</definedName>
    <definedName name="wrn.01_E26V_240." localSheetId="7" hidden="1">{#N/A,#N/A,TRUE,"FRONTPAGE";#N/A,#N/A,TRUE,"BASIS";#N/A,#N/A,TRUE,"VER_VES";#N/A,#N/A,TRUE,"RECEIVER"}</definedName>
    <definedName name="wrn.01_E26V_240." localSheetId="5" hidden="1">{#N/A,#N/A,TRUE,"FRONTPAGE";#N/A,#N/A,TRUE,"BASIS";#N/A,#N/A,TRUE,"VER_VES";#N/A,#N/A,TRUE,"RECEIVER"}</definedName>
    <definedName name="wrn.01_E26V_240." localSheetId="10" hidden="1">{#N/A,#N/A,TRUE,"FRONTPAGE";#N/A,#N/A,TRUE,"BASIS";#N/A,#N/A,TRUE,"VER_VES";#N/A,#N/A,TRUE,"RECEIVER"}</definedName>
    <definedName name="wrn.01_E26V_240." localSheetId="13" hidden="1">{#N/A,#N/A,TRUE,"FRONTPAGE";#N/A,#N/A,TRUE,"BASIS";#N/A,#N/A,TRUE,"VER_VES";#N/A,#N/A,TRUE,"RECEIVER"}</definedName>
    <definedName name="wrn.01_E26V_240." localSheetId="12" hidden="1">{#N/A,#N/A,TRUE,"FRONTPAGE";#N/A,#N/A,TRUE,"BASIS";#N/A,#N/A,TRUE,"VER_VES";#N/A,#N/A,TRUE,"RECEIVER"}</definedName>
    <definedName name="wrn.01_E26V_240." hidden="1">{#N/A,#N/A,TRUE,"FRONTPAGE";#N/A,#N/A,TRUE,"BASIS";#N/A,#N/A,TRUE,"VER_VES";#N/A,#N/A,TRUE,"RECEIVER"}</definedName>
    <definedName name="wrn.11_96._.Polifin." localSheetId="22" hidden="1">{#N/A,#N/A,FALSE,"Project Cost Summary";#N/A,#N/A,FALSE,"Man Hour Summary"}</definedName>
    <definedName name="wrn.11_96._.Polifin." localSheetId="1" hidden="1">{#N/A,#N/A,FALSE,"Project Cost Summary";#N/A,#N/A,FALSE,"Man Hour Summary"}</definedName>
    <definedName name="wrn.11_96._.Polifin." localSheetId="2" hidden="1">{#N/A,#N/A,FALSE,"Project Cost Summary";#N/A,#N/A,FALSE,"Man Hour Summary"}</definedName>
    <definedName name="wrn.11_96._.Polifin." localSheetId="4" hidden="1">{#N/A,#N/A,FALSE,"Project Cost Summary";#N/A,#N/A,FALSE,"Man Hour Summary"}</definedName>
    <definedName name="wrn.11_96._.Polifin." localSheetId="23" hidden="1">{#N/A,#N/A,FALSE,"Project Cost Summary";#N/A,#N/A,FALSE,"Man Hour Summary"}</definedName>
    <definedName name="wrn.11_96._.Polifin." localSheetId="14" hidden="1">{#N/A,#N/A,FALSE,"Project Cost Summary";#N/A,#N/A,FALSE,"Man Hour Summary"}</definedName>
    <definedName name="wrn.11_96._.Polifin." localSheetId="9" hidden="1">{#N/A,#N/A,FALSE,"Project Cost Summary";#N/A,#N/A,FALSE,"Man Hour Summary"}</definedName>
    <definedName name="wrn.11_96._.Polifin." localSheetId="8" hidden="1">{#N/A,#N/A,FALSE,"Project Cost Summary";#N/A,#N/A,FALSE,"Man Hour Summary"}</definedName>
    <definedName name="wrn.11_96._.Polifin." localSheetId="3" hidden="1">{#N/A,#N/A,FALSE,"Project Cost Summary";#N/A,#N/A,FALSE,"Man Hour Summary"}</definedName>
    <definedName name="wrn.11_96._.Polifin." localSheetId="11" hidden="1">{#N/A,#N/A,FALSE,"Project Cost Summary";#N/A,#N/A,FALSE,"Man Hour Summary"}</definedName>
    <definedName name="wrn.11_96._.Polifin." localSheetId="6" hidden="1">{#N/A,#N/A,FALSE,"Project Cost Summary";#N/A,#N/A,FALSE,"Man Hour Summary"}</definedName>
    <definedName name="wrn.11_96._.Polifin." localSheetId="7" hidden="1">{#N/A,#N/A,FALSE,"Project Cost Summary";#N/A,#N/A,FALSE,"Man Hour Summary"}</definedName>
    <definedName name="wrn.11_96._.Polifin." localSheetId="5" hidden="1">{#N/A,#N/A,FALSE,"Project Cost Summary";#N/A,#N/A,FALSE,"Man Hour Summary"}</definedName>
    <definedName name="wrn.11_96._.Polifin." localSheetId="10" hidden="1">{#N/A,#N/A,FALSE,"Project Cost Summary";#N/A,#N/A,FALSE,"Man Hour Summary"}</definedName>
    <definedName name="wrn.11_96._.Polifin." localSheetId="13" hidden="1">{#N/A,#N/A,FALSE,"Project Cost Summary";#N/A,#N/A,FALSE,"Man Hour Summary"}</definedName>
    <definedName name="wrn.11_96._.Polifin." localSheetId="12" hidden="1">{#N/A,#N/A,FALSE,"Project Cost Summary";#N/A,#N/A,FALSE,"Man Hour Summary"}</definedName>
    <definedName name="wrn.11_96._.Polifin." hidden="1">{#N/A,#N/A,FALSE,"Project Cost Summary";#N/A,#N/A,FALSE,"Man Hour Summary"}</definedName>
    <definedName name="wrn.2번." localSheetId="22" hidden="1">{#N/A,#N/A,FALSE,"2~8번"}</definedName>
    <definedName name="wrn.2번." hidden="1">{#N/A,#N/A,FALSE,"2~8번"}</definedName>
    <definedName name="wrn.A." localSheetId="22" hidden="1">{#N/A,#N/A,FALSE,"Vessel1 1";#N/A,#N/A,FALSE,"Vessel1 2";#N/A,#N/A,FALSE,"Vessel1 3";#N/A,#N/A,FALSE,"Vessel1 4";#N/A,#N/A,FALSE,"Vessel1 5";#N/A,#N/A,FALSE,"Vessel1 6";#N/A,#N/A,FALSE,"Vessel1 7";#N/A,#N/A,FALSE,"Vessel1 8";#N/A,#N/A,FALSE,"Vessel1 9";#N/A,#N/A,FALSE,"Vessel1 10";#N/A,#N/A,FALSE,"Vessel1 11"}</definedName>
    <definedName name="wrn.A." localSheetId="15" hidden="1">{#N/A,#N/A,FALSE,"Vessel1 1";#N/A,#N/A,FALSE,"Vessel1 2";#N/A,#N/A,FALSE,"Vessel1 3";#N/A,#N/A,FALSE,"Vessel1 4";#N/A,#N/A,FALSE,"Vessel1 5";#N/A,#N/A,FALSE,"Vessel1 6";#N/A,#N/A,FALSE,"Vessel1 7";#N/A,#N/A,FALSE,"Vessel1 8";#N/A,#N/A,FALSE,"Vessel1 9";#N/A,#N/A,FALSE,"Vessel1 10";#N/A,#N/A,FALSE,"Vessel1 11"}</definedName>
    <definedName name="wrn.A." localSheetId="1" hidden="1">{#N/A,#N/A,FALSE,"Vessel1 1";#N/A,#N/A,FALSE,"Vessel1 2";#N/A,#N/A,FALSE,"Vessel1 3";#N/A,#N/A,FALSE,"Vessel1 4";#N/A,#N/A,FALSE,"Vessel1 5";#N/A,#N/A,FALSE,"Vessel1 6";#N/A,#N/A,FALSE,"Vessel1 7";#N/A,#N/A,FALSE,"Vessel1 8";#N/A,#N/A,FALSE,"Vessel1 9";#N/A,#N/A,FALSE,"Vessel1 10";#N/A,#N/A,FALSE,"Vessel1 11"}</definedName>
    <definedName name="wrn.A." localSheetId="2" hidden="1">{#N/A,#N/A,FALSE,"Vessel1 1";#N/A,#N/A,FALSE,"Vessel1 2";#N/A,#N/A,FALSE,"Vessel1 3";#N/A,#N/A,FALSE,"Vessel1 4";#N/A,#N/A,FALSE,"Vessel1 5";#N/A,#N/A,FALSE,"Vessel1 6";#N/A,#N/A,FALSE,"Vessel1 7";#N/A,#N/A,FALSE,"Vessel1 8";#N/A,#N/A,FALSE,"Vessel1 9";#N/A,#N/A,FALSE,"Vessel1 10";#N/A,#N/A,FALSE,"Vessel1 11"}</definedName>
    <definedName name="wrn.A." localSheetId="4" hidden="1">{#N/A,#N/A,FALSE,"Vessel1 1";#N/A,#N/A,FALSE,"Vessel1 2";#N/A,#N/A,FALSE,"Vessel1 3";#N/A,#N/A,FALSE,"Vessel1 4";#N/A,#N/A,FALSE,"Vessel1 5";#N/A,#N/A,FALSE,"Vessel1 6";#N/A,#N/A,FALSE,"Vessel1 7";#N/A,#N/A,FALSE,"Vessel1 8";#N/A,#N/A,FALSE,"Vessel1 9";#N/A,#N/A,FALSE,"Vessel1 10";#N/A,#N/A,FALSE,"Vessel1 11"}</definedName>
    <definedName name="wrn.A." localSheetId="23" hidden="1">{#N/A,#N/A,FALSE,"Vessel1 1";#N/A,#N/A,FALSE,"Vessel1 2";#N/A,#N/A,FALSE,"Vessel1 3";#N/A,#N/A,FALSE,"Vessel1 4";#N/A,#N/A,FALSE,"Vessel1 5";#N/A,#N/A,FALSE,"Vessel1 6";#N/A,#N/A,FALSE,"Vessel1 7";#N/A,#N/A,FALSE,"Vessel1 8";#N/A,#N/A,FALSE,"Vessel1 9";#N/A,#N/A,FALSE,"Vessel1 10";#N/A,#N/A,FALSE,"Vessel1 11"}</definedName>
    <definedName name="wrn.A." localSheetId="14" hidden="1">{#N/A,#N/A,FALSE,"Vessel1 1";#N/A,#N/A,FALSE,"Vessel1 2";#N/A,#N/A,FALSE,"Vessel1 3";#N/A,#N/A,FALSE,"Vessel1 4";#N/A,#N/A,FALSE,"Vessel1 5";#N/A,#N/A,FALSE,"Vessel1 6";#N/A,#N/A,FALSE,"Vessel1 7";#N/A,#N/A,FALSE,"Vessel1 8";#N/A,#N/A,FALSE,"Vessel1 9";#N/A,#N/A,FALSE,"Vessel1 10";#N/A,#N/A,FALSE,"Vessel1 11"}</definedName>
    <definedName name="wrn.A." localSheetId="9" hidden="1">{#N/A,#N/A,FALSE,"Vessel1 1";#N/A,#N/A,FALSE,"Vessel1 2";#N/A,#N/A,FALSE,"Vessel1 3";#N/A,#N/A,FALSE,"Vessel1 4";#N/A,#N/A,FALSE,"Vessel1 5";#N/A,#N/A,FALSE,"Vessel1 6";#N/A,#N/A,FALSE,"Vessel1 7";#N/A,#N/A,FALSE,"Vessel1 8";#N/A,#N/A,FALSE,"Vessel1 9";#N/A,#N/A,FALSE,"Vessel1 10";#N/A,#N/A,FALSE,"Vessel1 11"}</definedName>
    <definedName name="wrn.A." localSheetId="8" hidden="1">{#N/A,#N/A,FALSE,"Vessel1 1";#N/A,#N/A,FALSE,"Vessel1 2";#N/A,#N/A,FALSE,"Vessel1 3";#N/A,#N/A,FALSE,"Vessel1 4";#N/A,#N/A,FALSE,"Vessel1 5";#N/A,#N/A,FALSE,"Vessel1 6";#N/A,#N/A,FALSE,"Vessel1 7";#N/A,#N/A,FALSE,"Vessel1 8";#N/A,#N/A,FALSE,"Vessel1 9";#N/A,#N/A,FALSE,"Vessel1 10";#N/A,#N/A,FALSE,"Vessel1 11"}</definedName>
    <definedName name="wrn.A." localSheetId="3" hidden="1">{#N/A,#N/A,FALSE,"Vessel1 1";#N/A,#N/A,FALSE,"Vessel1 2";#N/A,#N/A,FALSE,"Vessel1 3";#N/A,#N/A,FALSE,"Vessel1 4";#N/A,#N/A,FALSE,"Vessel1 5";#N/A,#N/A,FALSE,"Vessel1 6";#N/A,#N/A,FALSE,"Vessel1 7";#N/A,#N/A,FALSE,"Vessel1 8";#N/A,#N/A,FALSE,"Vessel1 9";#N/A,#N/A,FALSE,"Vessel1 10";#N/A,#N/A,FALSE,"Vessel1 11"}</definedName>
    <definedName name="wrn.A." localSheetId="11" hidden="1">{#N/A,#N/A,FALSE,"Vessel1 1";#N/A,#N/A,FALSE,"Vessel1 2";#N/A,#N/A,FALSE,"Vessel1 3";#N/A,#N/A,FALSE,"Vessel1 4";#N/A,#N/A,FALSE,"Vessel1 5";#N/A,#N/A,FALSE,"Vessel1 6";#N/A,#N/A,FALSE,"Vessel1 7";#N/A,#N/A,FALSE,"Vessel1 8";#N/A,#N/A,FALSE,"Vessel1 9";#N/A,#N/A,FALSE,"Vessel1 10";#N/A,#N/A,FALSE,"Vessel1 11"}</definedName>
    <definedName name="wrn.A." localSheetId="6" hidden="1">{#N/A,#N/A,FALSE,"Vessel1 1";#N/A,#N/A,FALSE,"Vessel1 2";#N/A,#N/A,FALSE,"Vessel1 3";#N/A,#N/A,FALSE,"Vessel1 4";#N/A,#N/A,FALSE,"Vessel1 5";#N/A,#N/A,FALSE,"Vessel1 6";#N/A,#N/A,FALSE,"Vessel1 7";#N/A,#N/A,FALSE,"Vessel1 8";#N/A,#N/A,FALSE,"Vessel1 9";#N/A,#N/A,FALSE,"Vessel1 10";#N/A,#N/A,FALSE,"Vessel1 11"}</definedName>
    <definedName name="wrn.A." localSheetId="7" hidden="1">{#N/A,#N/A,FALSE,"Vessel1 1";#N/A,#N/A,FALSE,"Vessel1 2";#N/A,#N/A,FALSE,"Vessel1 3";#N/A,#N/A,FALSE,"Vessel1 4";#N/A,#N/A,FALSE,"Vessel1 5";#N/A,#N/A,FALSE,"Vessel1 6";#N/A,#N/A,FALSE,"Vessel1 7";#N/A,#N/A,FALSE,"Vessel1 8";#N/A,#N/A,FALSE,"Vessel1 9";#N/A,#N/A,FALSE,"Vessel1 10";#N/A,#N/A,FALSE,"Vessel1 11"}</definedName>
    <definedName name="wrn.A." localSheetId="5" hidden="1">{#N/A,#N/A,FALSE,"Vessel1 1";#N/A,#N/A,FALSE,"Vessel1 2";#N/A,#N/A,FALSE,"Vessel1 3";#N/A,#N/A,FALSE,"Vessel1 4";#N/A,#N/A,FALSE,"Vessel1 5";#N/A,#N/A,FALSE,"Vessel1 6";#N/A,#N/A,FALSE,"Vessel1 7";#N/A,#N/A,FALSE,"Vessel1 8";#N/A,#N/A,FALSE,"Vessel1 9";#N/A,#N/A,FALSE,"Vessel1 10";#N/A,#N/A,FALSE,"Vessel1 11"}</definedName>
    <definedName name="wrn.A." localSheetId="10" hidden="1">{#N/A,#N/A,FALSE,"Vessel1 1";#N/A,#N/A,FALSE,"Vessel1 2";#N/A,#N/A,FALSE,"Vessel1 3";#N/A,#N/A,FALSE,"Vessel1 4";#N/A,#N/A,FALSE,"Vessel1 5";#N/A,#N/A,FALSE,"Vessel1 6";#N/A,#N/A,FALSE,"Vessel1 7";#N/A,#N/A,FALSE,"Vessel1 8";#N/A,#N/A,FALSE,"Vessel1 9";#N/A,#N/A,FALSE,"Vessel1 10";#N/A,#N/A,FALSE,"Vessel1 11"}</definedName>
    <definedName name="wrn.A." localSheetId="13" hidden="1">{#N/A,#N/A,FALSE,"Vessel1 1";#N/A,#N/A,FALSE,"Vessel1 2";#N/A,#N/A,FALSE,"Vessel1 3";#N/A,#N/A,FALSE,"Vessel1 4";#N/A,#N/A,FALSE,"Vessel1 5";#N/A,#N/A,FALSE,"Vessel1 6";#N/A,#N/A,FALSE,"Vessel1 7";#N/A,#N/A,FALSE,"Vessel1 8";#N/A,#N/A,FALSE,"Vessel1 9";#N/A,#N/A,FALSE,"Vessel1 10";#N/A,#N/A,FALSE,"Vessel1 11"}</definedName>
    <definedName name="wrn.A." localSheetId="12" hidden="1">{#N/A,#N/A,FALSE,"Vessel1 1";#N/A,#N/A,FALSE,"Vessel1 2";#N/A,#N/A,FALSE,"Vessel1 3";#N/A,#N/A,FALSE,"Vessel1 4";#N/A,#N/A,FALSE,"Vessel1 5";#N/A,#N/A,FALSE,"Vessel1 6";#N/A,#N/A,FALSE,"Vessel1 7";#N/A,#N/A,FALSE,"Vessel1 8";#N/A,#N/A,FALSE,"Vessel1 9";#N/A,#N/A,FALSE,"Vessel1 10";#N/A,#N/A,FALSE,"Vessel1 11"}</definedName>
    <definedName name="wrn.A." hidden="1">{#N/A,#N/A,FALSE,"Vessel1 1";#N/A,#N/A,FALSE,"Vessel1 2";#N/A,#N/A,FALSE,"Vessel1 3";#N/A,#N/A,FALSE,"Vessel1 4";#N/A,#N/A,FALSE,"Vessel1 5";#N/A,#N/A,FALSE,"Vessel1 6";#N/A,#N/A,FALSE,"Vessel1 7";#N/A,#N/A,FALSE,"Vessel1 8";#N/A,#N/A,FALSE,"Vessel1 9";#N/A,#N/A,FALSE,"Vessel1 10";#N/A,#N/A,FALSE,"Vessel1 11"}</definedName>
    <definedName name="wrn.aaa." localSheetId="22" hidden="1">{#N/A,#N/A,FALSE,"Sheet1";#N/A,#N/A,FALSE,"Sheet1";#N/A,#N/A,FALSE,"Sheet1"}</definedName>
    <definedName name="wrn.aaa." localSheetId="15" hidden="1">{#N/A,#N/A,FALSE,"Sheet1";#N/A,#N/A,FALSE,"Sheet1";#N/A,#N/A,FALSE,"Sheet1"}</definedName>
    <definedName name="wrn.aaa." localSheetId="1" hidden="1">{#N/A,#N/A,FALSE,"Sheet1";#N/A,#N/A,FALSE,"Sheet1";#N/A,#N/A,FALSE,"Sheet1"}</definedName>
    <definedName name="wrn.aaa." localSheetId="2" hidden="1">{#N/A,#N/A,FALSE,"Sheet1";#N/A,#N/A,FALSE,"Sheet1";#N/A,#N/A,FALSE,"Sheet1"}</definedName>
    <definedName name="wrn.aaa." localSheetId="16" hidden="1">{#N/A,#N/A,FALSE,"Sheet1";#N/A,#N/A,FALSE,"Sheet1";#N/A,#N/A,FALSE,"Sheet1"}</definedName>
    <definedName name="wrn.aaa." localSheetId="4" hidden="1">{#N/A,#N/A,FALSE,"Sheet1";#N/A,#N/A,FALSE,"Sheet1";#N/A,#N/A,FALSE,"Sheet1"}</definedName>
    <definedName name="wrn.aaa." localSheetId="23" hidden="1">{#N/A,#N/A,FALSE,"Sheet1";#N/A,#N/A,FALSE,"Sheet1";#N/A,#N/A,FALSE,"Sheet1"}</definedName>
    <definedName name="wrn.aaa." localSheetId="14" hidden="1">{#N/A,#N/A,FALSE,"Sheet1";#N/A,#N/A,FALSE,"Sheet1";#N/A,#N/A,FALSE,"Sheet1"}</definedName>
    <definedName name="wrn.aaa." localSheetId="9" hidden="1">{#N/A,#N/A,FALSE,"Sheet1";#N/A,#N/A,FALSE,"Sheet1";#N/A,#N/A,FALSE,"Sheet1"}</definedName>
    <definedName name="wrn.aaa." localSheetId="8" hidden="1">{#N/A,#N/A,FALSE,"Sheet1";#N/A,#N/A,FALSE,"Sheet1";#N/A,#N/A,FALSE,"Sheet1"}</definedName>
    <definedName name="wrn.aaa." localSheetId="3" hidden="1">{#N/A,#N/A,FALSE,"Sheet1";#N/A,#N/A,FALSE,"Sheet1";#N/A,#N/A,FALSE,"Sheet1"}</definedName>
    <definedName name="wrn.aaa." localSheetId="11" hidden="1">{#N/A,#N/A,FALSE,"Sheet1";#N/A,#N/A,FALSE,"Sheet1";#N/A,#N/A,FALSE,"Sheet1"}</definedName>
    <definedName name="wrn.aaa." localSheetId="6" hidden="1">{#N/A,#N/A,FALSE,"Sheet1";#N/A,#N/A,FALSE,"Sheet1";#N/A,#N/A,FALSE,"Sheet1"}</definedName>
    <definedName name="wrn.aaa." localSheetId="7" hidden="1">{#N/A,#N/A,FALSE,"Sheet1";#N/A,#N/A,FALSE,"Sheet1";#N/A,#N/A,FALSE,"Sheet1"}</definedName>
    <definedName name="wrn.aaa." localSheetId="5" hidden="1">{#N/A,#N/A,FALSE,"Sheet1";#N/A,#N/A,FALSE,"Sheet1";#N/A,#N/A,FALSE,"Sheet1"}</definedName>
    <definedName name="wrn.aaa." localSheetId="17" hidden="1">{#N/A,#N/A,FALSE,"Sheet1";#N/A,#N/A,FALSE,"Sheet1";#N/A,#N/A,FALSE,"Sheet1"}</definedName>
    <definedName name="wrn.aaa." localSheetId="10" hidden="1">{#N/A,#N/A,FALSE,"Sheet1";#N/A,#N/A,FALSE,"Sheet1";#N/A,#N/A,FALSE,"Sheet1"}</definedName>
    <definedName name="wrn.aaa." localSheetId="13" hidden="1">{#N/A,#N/A,FALSE,"Sheet1";#N/A,#N/A,FALSE,"Sheet1";#N/A,#N/A,FALSE,"Sheet1"}</definedName>
    <definedName name="wrn.aaa." localSheetId="12" hidden="1">{#N/A,#N/A,FALSE,"Sheet1";#N/A,#N/A,FALSE,"Sheet1";#N/A,#N/A,FALSE,"Sheet1"}</definedName>
    <definedName name="wrn.aaa." hidden="1">{#N/A,#N/A,FALSE,"Sheet1";#N/A,#N/A,FALSE,"Sheet1";#N/A,#N/A,FALSE,"Sheet1"}</definedName>
    <definedName name="wrn.ac30prn." localSheetId="22"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All._.Sheets." localSheetId="22" hidden="1">{#N/A,#N/A,FALSE,"HO Sum";#N/A,#N/A,FALSE,"HO Rates";#N/A,#N/A,FALSE,"Co Sum";#N/A,#N/A,FALSE,"Clients Office";#N/A,#N/A,FALSE,"Field Sum";#N/A,#N/A,FALSE,"Field Rates"}</definedName>
    <definedName name="wrn.All._.Sheets." localSheetId="15" hidden="1">{#N/A,#N/A,FALSE,"HO Sum";#N/A,#N/A,FALSE,"HO Rates";#N/A,#N/A,FALSE,"Co Sum";#N/A,#N/A,FALSE,"Clients Office";#N/A,#N/A,FALSE,"Field Sum";#N/A,#N/A,FALSE,"Field Rates"}</definedName>
    <definedName name="wrn.All._.Sheets." localSheetId="1" hidden="1">{#N/A,#N/A,FALSE,"HO Sum";#N/A,#N/A,FALSE,"HO Rates";#N/A,#N/A,FALSE,"Co Sum";#N/A,#N/A,FALSE,"Clients Office";#N/A,#N/A,FALSE,"Field Sum";#N/A,#N/A,FALSE,"Field Rates"}</definedName>
    <definedName name="wrn.All._.Sheets." localSheetId="2" hidden="1">{#N/A,#N/A,FALSE,"HO Sum";#N/A,#N/A,FALSE,"HO Rates";#N/A,#N/A,FALSE,"Co Sum";#N/A,#N/A,FALSE,"Clients Office";#N/A,#N/A,FALSE,"Field Sum";#N/A,#N/A,FALSE,"Field Rates"}</definedName>
    <definedName name="wrn.All._.Sheets." localSheetId="4" hidden="1">{#N/A,#N/A,FALSE,"HO Sum";#N/A,#N/A,FALSE,"HO Rates";#N/A,#N/A,FALSE,"Co Sum";#N/A,#N/A,FALSE,"Clients Office";#N/A,#N/A,FALSE,"Field Sum";#N/A,#N/A,FALSE,"Field Rates"}</definedName>
    <definedName name="wrn.All._.Sheets." localSheetId="23" hidden="1">{#N/A,#N/A,FALSE,"HO Sum";#N/A,#N/A,FALSE,"HO Rates";#N/A,#N/A,FALSE,"Co Sum";#N/A,#N/A,FALSE,"Clients Office";#N/A,#N/A,FALSE,"Field Sum";#N/A,#N/A,FALSE,"Field Rates"}</definedName>
    <definedName name="wrn.All._.Sheets." localSheetId="14" hidden="1">{#N/A,#N/A,FALSE,"HO Sum";#N/A,#N/A,FALSE,"HO Rates";#N/A,#N/A,FALSE,"Co Sum";#N/A,#N/A,FALSE,"Clients Office";#N/A,#N/A,FALSE,"Field Sum";#N/A,#N/A,FALSE,"Field Rates"}</definedName>
    <definedName name="wrn.All._.Sheets." localSheetId="9" hidden="1">{#N/A,#N/A,FALSE,"HO Sum";#N/A,#N/A,FALSE,"HO Rates";#N/A,#N/A,FALSE,"Co Sum";#N/A,#N/A,FALSE,"Clients Office";#N/A,#N/A,FALSE,"Field Sum";#N/A,#N/A,FALSE,"Field Rates"}</definedName>
    <definedName name="wrn.All._.Sheets." localSheetId="8" hidden="1">{#N/A,#N/A,FALSE,"HO Sum";#N/A,#N/A,FALSE,"HO Rates";#N/A,#N/A,FALSE,"Co Sum";#N/A,#N/A,FALSE,"Clients Office";#N/A,#N/A,FALSE,"Field Sum";#N/A,#N/A,FALSE,"Field Rates"}</definedName>
    <definedName name="wrn.All._.Sheets." localSheetId="3" hidden="1">{#N/A,#N/A,FALSE,"HO Sum";#N/A,#N/A,FALSE,"HO Rates";#N/A,#N/A,FALSE,"Co Sum";#N/A,#N/A,FALSE,"Clients Office";#N/A,#N/A,FALSE,"Field Sum";#N/A,#N/A,FALSE,"Field Rates"}</definedName>
    <definedName name="wrn.All._.Sheets." localSheetId="11" hidden="1">{#N/A,#N/A,FALSE,"HO Sum";#N/A,#N/A,FALSE,"HO Rates";#N/A,#N/A,FALSE,"Co Sum";#N/A,#N/A,FALSE,"Clients Office";#N/A,#N/A,FALSE,"Field Sum";#N/A,#N/A,FALSE,"Field Rates"}</definedName>
    <definedName name="wrn.All._.Sheets." localSheetId="6" hidden="1">{#N/A,#N/A,FALSE,"HO Sum";#N/A,#N/A,FALSE,"HO Rates";#N/A,#N/A,FALSE,"Co Sum";#N/A,#N/A,FALSE,"Clients Office";#N/A,#N/A,FALSE,"Field Sum";#N/A,#N/A,FALSE,"Field Rates"}</definedName>
    <definedName name="wrn.All._.Sheets." localSheetId="7" hidden="1">{#N/A,#N/A,FALSE,"HO Sum";#N/A,#N/A,FALSE,"HO Rates";#N/A,#N/A,FALSE,"Co Sum";#N/A,#N/A,FALSE,"Clients Office";#N/A,#N/A,FALSE,"Field Sum";#N/A,#N/A,FALSE,"Field Rates"}</definedName>
    <definedName name="wrn.All._.Sheets." localSheetId="5" hidden="1">{#N/A,#N/A,FALSE,"HO Sum";#N/A,#N/A,FALSE,"HO Rates";#N/A,#N/A,FALSE,"Co Sum";#N/A,#N/A,FALSE,"Clients Office";#N/A,#N/A,FALSE,"Field Sum";#N/A,#N/A,FALSE,"Field Rates"}</definedName>
    <definedName name="wrn.All._.Sheets." localSheetId="10" hidden="1">{#N/A,#N/A,FALSE,"HO Sum";#N/A,#N/A,FALSE,"HO Rates";#N/A,#N/A,FALSE,"Co Sum";#N/A,#N/A,FALSE,"Clients Office";#N/A,#N/A,FALSE,"Field Sum";#N/A,#N/A,FALSE,"Field Rates"}</definedName>
    <definedName name="wrn.All._.Sheets." localSheetId="13" hidden="1">{#N/A,#N/A,FALSE,"HO Sum";#N/A,#N/A,FALSE,"HO Rates";#N/A,#N/A,FALSE,"Co Sum";#N/A,#N/A,FALSE,"Clients Office";#N/A,#N/A,FALSE,"Field Sum";#N/A,#N/A,FALSE,"Field Rates"}</definedName>
    <definedName name="wrn.All._.Sheets." localSheetId="12" hidden="1">{#N/A,#N/A,FALSE,"HO Sum";#N/A,#N/A,FALSE,"HO Rates";#N/A,#N/A,FALSE,"Co Sum";#N/A,#N/A,FALSE,"Clients Office";#N/A,#N/A,FALSE,"Field Sum";#N/A,#N/A,FALSE,"Field Rates"}</definedName>
    <definedName name="wrn.All._.Sheets." hidden="1">{#N/A,#N/A,FALSE,"HO Sum";#N/A,#N/A,FALSE,"HO Rates";#N/A,#N/A,FALSE,"Co Sum";#N/A,#N/A,FALSE,"Clients Office";#N/A,#N/A,FALSE,"Field Sum";#N/A,#N/A,FALSE,"Field Rates"}</definedName>
    <definedName name="wrn.Bestellübersicht." localSheetId="22" hidden="1">{"Übersicht","Bestellübersicht",FALSE,"Best.-Übersicht"}</definedName>
    <definedName name="wrn.Bestellübersicht." localSheetId="15" hidden="1">{"Übersicht","Bestellübersicht",FALSE,"Best.-Übersicht"}</definedName>
    <definedName name="wrn.Bestellübersicht." localSheetId="1" hidden="1">{"Übersicht","Bestellübersicht",FALSE,"Best.-Übersicht"}</definedName>
    <definedName name="wrn.Bestellübersicht." localSheetId="2" hidden="1">{"Übersicht","Bestellübersicht",FALSE,"Best.-Übersicht"}</definedName>
    <definedName name="wrn.Bestellübersicht." localSheetId="4" hidden="1">{"Übersicht","Bestellübersicht",FALSE,"Best.-Übersicht"}</definedName>
    <definedName name="wrn.Bestellübersicht." localSheetId="23" hidden="1">{"Übersicht","Bestellübersicht",FALSE,"Best.-Übersicht"}</definedName>
    <definedName name="wrn.Bestellübersicht." localSheetId="14" hidden="1">{"Übersicht","Bestellübersicht",FALSE,"Best.-Übersicht"}</definedName>
    <definedName name="wrn.Bestellübersicht." localSheetId="9" hidden="1">{"Übersicht","Bestellübersicht",FALSE,"Best.-Übersicht"}</definedName>
    <definedName name="wrn.Bestellübersicht." localSheetId="8" hidden="1">{"Übersicht","Bestellübersicht",FALSE,"Best.-Übersicht"}</definedName>
    <definedName name="wrn.Bestellübersicht." localSheetId="3" hidden="1">{"Übersicht","Bestellübersicht",FALSE,"Best.-Übersicht"}</definedName>
    <definedName name="wrn.Bestellübersicht." localSheetId="11" hidden="1">{"Übersicht","Bestellübersicht",FALSE,"Best.-Übersicht"}</definedName>
    <definedName name="wrn.Bestellübersicht." localSheetId="6" hidden="1">{"Übersicht","Bestellübersicht",FALSE,"Best.-Übersicht"}</definedName>
    <definedName name="wrn.Bestellübersicht." localSheetId="7" hidden="1">{"Übersicht","Bestellübersicht",FALSE,"Best.-Übersicht"}</definedName>
    <definedName name="wrn.Bestellübersicht." localSheetId="5" hidden="1">{"Übersicht","Bestellübersicht",FALSE,"Best.-Übersicht"}</definedName>
    <definedName name="wrn.Bestellübersicht." localSheetId="10" hidden="1">{"Übersicht","Bestellübersicht",FALSE,"Best.-Übersicht"}</definedName>
    <definedName name="wrn.Bestellübersicht." localSheetId="13" hidden="1">{"Übersicht","Bestellübersicht",FALSE,"Best.-Übersicht"}</definedName>
    <definedName name="wrn.Bestellübersicht." localSheetId="12" hidden="1">{"Übersicht","Bestellübersicht",FALSE,"Best.-Übersicht"}</definedName>
    <definedName name="wrn.Bestellübersicht." hidden="1">{"Übersicht","Bestellübersicht",FALSE,"Best.-Übersicht"}</definedName>
    <definedName name="wrn.Bestellungen." localSheetId="22" hidden="1">{"Bestellungen","Bestellübersicht",FALSE,"Best.-Übersicht"}</definedName>
    <definedName name="wrn.Bestellungen." localSheetId="15" hidden="1">{"Bestellungen","Bestellübersicht",FALSE,"Best.-Übersicht"}</definedName>
    <definedName name="wrn.Bestellungen." localSheetId="1" hidden="1">{"Bestellungen","Bestellübersicht",FALSE,"Best.-Übersicht"}</definedName>
    <definedName name="wrn.Bestellungen." localSheetId="2" hidden="1">{"Bestellungen","Bestellübersicht",FALSE,"Best.-Übersicht"}</definedName>
    <definedName name="wrn.Bestellungen." localSheetId="4" hidden="1">{"Bestellungen","Bestellübersicht",FALSE,"Best.-Übersicht"}</definedName>
    <definedName name="wrn.Bestellungen." localSheetId="23" hidden="1">{"Bestellungen","Bestellübersicht",FALSE,"Best.-Übersicht"}</definedName>
    <definedName name="wrn.Bestellungen." localSheetId="14" hidden="1">{"Bestellungen","Bestellübersicht",FALSE,"Best.-Übersicht"}</definedName>
    <definedName name="wrn.Bestellungen." localSheetId="9" hidden="1">{"Bestellungen","Bestellübersicht",FALSE,"Best.-Übersicht"}</definedName>
    <definedName name="wrn.Bestellungen." localSheetId="8" hidden="1">{"Bestellungen","Bestellübersicht",FALSE,"Best.-Übersicht"}</definedName>
    <definedName name="wrn.Bestellungen." localSheetId="3" hidden="1">{"Bestellungen","Bestellübersicht",FALSE,"Best.-Übersicht"}</definedName>
    <definedName name="wrn.Bestellungen." localSheetId="11" hidden="1">{"Bestellungen","Bestellübersicht",FALSE,"Best.-Übersicht"}</definedName>
    <definedName name="wrn.Bestellungen." localSheetId="6" hidden="1">{"Bestellungen","Bestellübersicht",FALSE,"Best.-Übersicht"}</definedName>
    <definedName name="wrn.Bestellungen." localSheetId="7" hidden="1">{"Bestellungen","Bestellübersicht",FALSE,"Best.-Übersicht"}</definedName>
    <definedName name="wrn.Bestellungen." localSheetId="5" hidden="1">{"Bestellungen","Bestellübersicht",FALSE,"Best.-Übersicht"}</definedName>
    <definedName name="wrn.Bestellungen." localSheetId="10" hidden="1">{"Bestellungen","Bestellübersicht",FALSE,"Best.-Übersicht"}</definedName>
    <definedName name="wrn.Bestellungen." localSheetId="13" hidden="1">{"Bestellungen","Bestellübersicht",FALSE,"Best.-Übersicht"}</definedName>
    <definedName name="wrn.Bestellungen." localSheetId="12" hidden="1">{"Bestellungen","Bestellübersicht",FALSE,"Best.-Übersicht"}</definedName>
    <definedName name="wrn.Bestellungen." hidden="1">{"Bestellungen","Bestellübersicht",FALSE,"Best.-Übersicht"}</definedName>
    <definedName name="wrn.BID._.WS." localSheetId="22"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15"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1"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2"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4"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23"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14"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9"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8"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3"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11"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6"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7"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5"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10"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13"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12"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22"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15"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1"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2"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4"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23"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14"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9"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8"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3"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11"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6"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7"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5"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10"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13"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12"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LLS._.OF._.QUANTITY." localSheetId="22" hidden="1">{#N/A,#N/A,TRUE,"Str.";#N/A,#N/A,TRUE,"Steel &amp; Roof";#N/A,#N/A,TRUE,"Arc.";#N/A,#N/A,TRUE,"Preliminary";#N/A,#N/A,TRUE,"Sum_Prelim"}</definedName>
    <definedName name="wrn.BILLS._.OF._.QUANTITY." hidden="1">{#N/A,#N/A,TRUE,"Str.";#N/A,#N/A,TRUE,"Steel &amp; Roof";#N/A,#N/A,TRUE,"Arc.";#N/A,#N/A,TRUE,"Preliminary";#N/A,#N/A,TRUE,"Sum_Prelim"}</definedName>
    <definedName name="wrn.BM." localSheetId="22" hidden="1">{#N/A,#N/A,TRUE,"Basic";#N/A,#N/A,TRUE,"EXT-TABLE";#N/A,#N/A,TRUE,"STEEL";#N/A,#N/A,TRUE,"INT-Table";#N/A,#N/A,TRUE,"STEEL";#N/A,#N/A,TRUE,"Door"}</definedName>
    <definedName name="wrn.BM." localSheetId="15" hidden="1">{#N/A,#N/A,FALSE,"CCTV"}</definedName>
    <definedName name="wrn.BM." localSheetId="1" hidden="1">{#N/A,#N/A,FALSE,"CCTV"}</definedName>
    <definedName name="wrn.BM." localSheetId="2" hidden="1">{#N/A,#N/A,FALSE,"CCTV"}</definedName>
    <definedName name="wrn.BM." localSheetId="4" hidden="1">{#N/A,#N/A,FALSE,"CCTV"}</definedName>
    <definedName name="wrn.BM." localSheetId="23" hidden="1">{#N/A,#N/A,FALSE,"CCTV"}</definedName>
    <definedName name="wrn.BM." localSheetId="14" hidden="1">{#N/A,#N/A,FALSE,"CCTV"}</definedName>
    <definedName name="wrn.BM." localSheetId="9" hidden="1">{#N/A,#N/A,FALSE,"CCTV"}</definedName>
    <definedName name="wrn.BM." localSheetId="8" hidden="1">{#N/A,#N/A,FALSE,"CCTV"}</definedName>
    <definedName name="wrn.BM." localSheetId="3" hidden="1">{#N/A,#N/A,FALSE,"CCTV"}</definedName>
    <definedName name="wrn.BM." localSheetId="11" hidden="1">{#N/A,#N/A,FALSE,"CCTV"}</definedName>
    <definedName name="wrn.BM." localSheetId="6" hidden="1">{#N/A,#N/A,FALSE,"CCTV"}</definedName>
    <definedName name="wrn.BM." localSheetId="7" hidden="1">{#N/A,#N/A,FALSE,"CCTV"}</definedName>
    <definedName name="wrn.BM." localSheetId="5" hidden="1">{#N/A,#N/A,FALSE,"CCTV"}</definedName>
    <definedName name="wrn.BM." localSheetId="10" hidden="1">{#N/A,#N/A,FALSE,"CCTV"}</definedName>
    <definedName name="wrn.BM." localSheetId="13" hidden="1">{#N/A,#N/A,FALSE,"CCTV"}</definedName>
    <definedName name="wrn.BM." localSheetId="12" hidden="1">{#N/A,#N/A,FALSE,"CCTV"}</definedName>
    <definedName name="wrn.BM." hidden="1">{#N/A,#N/A,TRUE,"Basic";#N/A,#N/A,TRUE,"EXT-TABLE";#N/A,#N/A,TRUE,"STEEL";#N/A,#N/A,TRUE,"INT-Table";#N/A,#N/A,TRUE,"STEEL";#N/A,#N/A,TRUE,"Door"}</definedName>
    <definedName name="wrn.BM._1" localSheetId="22" hidden="1">{#N/A,#N/A,TRUE,"Basic";#N/A,#N/A,TRUE,"EXT-TABLE";#N/A,#N/A,TRUE,"STEEL";#N/A,#N/A,TRUE,"INT-Table";#N/A,#N/A,TRUE,"STEEL";#N/A,#N/A,TRUE,"Door"}</definedName>
    <definedName name="wrn.BM._1" hidden="1">{#N/A,#N/A,TRUE,"Basic";#N/A,#N/A,TRUE,"EXT-TABLE";#N/A,#N/A,TRUE,"STEEL";#N/A,#N/A,TRUE,"INT-Table";#N/A,#N/A,TRUE,"STEEL";#N/A,#N/A,TRUE,"Door"}</definedName>
    <definedName name="wrn.BM._1_1" localSheetId="22" hidden="1">{#N/A,#N/A,TRUE,"Basic";#N/A,#N/A,TRUE,"EXT-TABLE";#N/A,#N/A,TRUE,"STEEL";#N/A,#N/A,TRUE,"INT-Table";#N/A,#N/A,TRUE,"STEEL";#N/A,#N/A,TRUE,"Door"}</definedName>
    <definedName name="wrn.BM._1_1" hidden="1">{#N/A,#N/A,TRUE,"Basic";#N/A,#N/A,TRUE,"EXT-TABLE";#N/A,#N/A,TRUE,"STEEL";#N/A,#N/A,TRUE,"INT-Table";#N/A,#N/A,TRUE,"STEEL";#N/A,#N/A,TRUE,"Door"}</definedName>
    <definedName name="wrn.BM._1_2" localSheetId="22" hidden="1">{#N/A,#N/A,TRUE,"Basic";#N/A,#N/A,TRUE,"EXT-TABLE";#N/A,#N/A,TRUE,"STEEL";#N/A,#N/A,TRUE,"INT-Table";#N/A,#N/A,TRUE,"STEEL";#N/A,#N/A,TRUE,"Door"}</definedName>
    <definedName name="wrn.BM._1_2" hidden="1">{#N/A,#N/A,TRUE,"Basic";#N/A,#N/A,TRUE,"EXT-TABLE";#N/A,#N/A,TRUE,"STEEL";#N/A,#N/A,TRUE,"INT-Table";#N/A,#N/A,TRUE,"STEEL";#N/A,#N/A,TRUE,"Door"}</definedName>
    <definedName name="wrn.BM._2" localSheetId="22" hidden="1">{#N/A,#N/A,TRUE,"Basic";#N/A,#N/A,TRUE,"EXT-TABLE";#N/A,#N/A,TRUE,"STEEL";#N/A,#N/A,TRUE,"INT-Table";#N/A,#N/A,TRUE,"STEEL";#N/A,#N/A,TRUE,"Door"}</definedName>
    <definedName name="wrn.BM._2" hidden="1">{#N/A,#N/A,TRUE,"Basic";#N/A,#N/A,TRUE,"EXT-TABLE";#N/A,#N/A,TRUE,"STEEL";#N/A,#N/A,TRUE,"INT-Table";#N/A,#N/A,TRUE,"STEEL";#N/A,#N/A,TRUE,"Door"}</definedName>
    <definedName name="wrn.BM._2_1" localSheetId="22" hidden="1">{#N/A,#N/A,TRUE,"Basic";#N/A,#N/A,TRUE,"EXT-TABLE";#N/A,#N/A,TRUE,"STEEL";#N/A,#N/A,TRUE,"INT-Table";#N/A,#N/A,TRUE,"STEEL";#N/A,#N/A,TRUE,"Door"}</definedName>
    <definedName name="wrn.BM._2_1" hidden="1">{#N/A,#N/A,TRUE,"Basic";#N/A,#N/A,TRUE,"EXT-TABLE";#N/A,#N/A,TRUE,"STEEL";#N/A,#N/A,TRUE,"INT-Table";#N/A,#N/A,TRUE,"STEEL";#N/A,#N/A,TRUE,"Door"}</definedName>
    <definedName name="wrn.BM._2_2" localSheetId="22" hidden="1">{#N/A,#N/A,TRUE,"Basic";#N/A,#N/A,TRUE,"EXT-TABLE";#N/A,#N/A,TRUE,"STEEL";#N/A,#N/A,TRUE,"INT-Table";#N/A,#N/A,TRUE,"STEEL";#N/A,#N/A,TRUE,"Door"}</definedName>
    <definedName name="wrn.BM._2_2" hidden="1">{#N/A,#N/A,TRUE,"Basic";#N/A,#N/A,TRUE,"EXT-TABLE";#N/A,#N/A,TRUE,"STEEL";#N/A,#N/A,TRUE,"INT-Table";#N/A,#N/A,TRUE,"STEEL";#N/A,#N/A,TRUE,"Door"}</definedName>
    <definedName name="wrn.BM._3" localSheetId="22" hidden="1">{#N/A,#N/A,TRUE,"Basic";#N/A,#N/A,TRUE,"EXT-TABLE";#N/A,#N/A,TRUE,"STEEL";#N/A,#N/A,TRUE,"INT-Table";#N/A,#N/A,TRUE,"STEEL";#N/A,#N/A,TRUE,"Door"}</definedName>
    <definedName name="wrn.BM._3" hidden="1">{#N/A,#N/A,TRUE,"Basic";#N/A,#N/A,TRUE,"EXT-TABLE";#N/A,#N/A,TRUE,"STEEL";#N/A,#N/A,TRUE,"INT-Table";#N/A,#N/A,TRUE,"STEEL";#N/A,#N/A,TRUE,"Door"}</definedName>
    <definedName name="wrn.BM._3_1" localSheetId="22" hidden="1">{#N/A,#N/A,TRUE,"Basic";#N/A,#N/A,TRUE,"EXT-TABLE";#N/A,#N/A,TRUE,"STEEL";#N/A,#N/A,TRUE,"INT-Table";#N/A,#N/A,TRUE,"STEEL";#N/A,#N/A,TRUE,"Door"}</definedName>
    <definedName name="wrn.BM._3_1" hidden="1">{#N/A,#N/A,TRUE,"Basic";#N/A,#N/A,TRUE,"EXT-TABLE";#N/A,#N/A,TRUE,"STEEL";#N/A,#N/A,TRUE,"INT-Table";#N/A,#N/A,TRUE,"STEEL";#N/A,#N/A,TRUE,"Door"}</definedName>
    <definedName name="wrn.BM._3_2" localSheetId="22" hidden="1">{#N/A,#N/A,TRUE,"Basic";#N/A,#N/A,TRUE,"EXT-TABLE";#N/A,#N/A,TRUE,"STEEL";#N/A,#N/A,TRUE,"INT-Table";#N/A,#N/A,TRUE,"STEEL";#N/A,#N/A,TRUE,"Door"}</definedName>
    <definedName name="wrn.BM._3_2" hidden="1">{#N/A,#N/A,TRUE,"Basic";#N/A,#N/A,TRUE,"EXT-TABLE";#N/A,#N/A,TRUE,"STEEL";#N/A,#N/A,TRUE,"INT-Table";#N/A,#N/A,TRUE,"STEEL";#N/A,#N/A,TRUE,"Door"}</definedName>
    <definedName name="wrn.BM._4" localSheetId="22" hidden="1">{#N/A,#N/A,TRUE,"Basic";#N/A,#N/A,TRUE,"EXT-TABLE";#N/A,#N/A,TRUE,"STEEL";#N/A,#N/A,TRUE,"INT-Table";#N/A,#N/A,TRUE,"STEEL";#N/A,#N/A,TRUE,"Door"}</definedName>
    <definedName name="wrn.BM._4" hidden="1">{#N/A,#N/A,TRUE,"Basic";#N/A,#N/A,TRUE,"EXT-TABLE";#N/A,#N/A,TRUE,"STEEL";#N/A,#N/A,TRUE,"INT-Table";#N/A,#N/A,TRUE,"STEEL";#N/A,#N/A,TRUE,"Door"}</definedName>
    <definedName name="wrn.BM._4_1" localSheetId="22" hidden="1">{#N/A,#N/A,TRUE,"Basic";#N/A,#N/A,TRUE,"EXT-TABLE";#N/A,#N/A,TRUE,"STEEL";#N/A,#N/A,TRUE,"INT-Table";#N/A,#N/A,TRUE,"STEEL";#N/A,#N/A,TRUE,"Door"}</definedName>
    <definedName name="wrn.BM._4_1" hidden="1">{#N/A,#N/A,TRUE,"Basic";#N/A,#N/A,TRUE,"EXT-TABLE";#N/A,#N/A,TRUE,"STEEL";#N/A,#N/A,TRUE,"INT-Table";#N/A,#N/A,TRUE,"STEEL";#N/A,#N/A,TRUE,"Door"}</definedName>
    <definedName name="wrn.BM._4_2" localSheetId="22" hidden="1">{#N/A,#N/A,TRUE,"Basic";#N/A,#N/A,TRUE,"EXT-TABLE";#N/A,#N/A,TRUE,"STEEL";#N/A,#N/A,TRUE,"INT-Table";#N/A,#N/A,TRUE,"STEEL";#N/A,#N/A,TRUE,"Door"}</definedName>
    <definedName name="wrn.BM._4_2" hidden="1">{#N/A,#N/A,TRUE,"Basic";#N/A,#N/A,TRUE,"EXT-TABLE";#N/A,#N/A,TRUE,"STEEL";#N/A,#N/A,TRUE,"INT-Table";#N/A,#N/A,TRUE,"STEEL";#N/A,#N/A,TRUE,"Door"}</definedName>
    <definedName name="wrn.BM._5" localSheetId="22" hidden="1">{#N/A,#N/A,TRUE,"Basic";#N/A,#N/A,TRUE,"EXT-TABLE";#N/A,#N/A,TRUE,"STEEL";#N/A,#N/A,TRUE,"INT-Table";#N/A,#N/A,TRUE,"STEEL";#N/A,#N/A,TRUE,"Door"}</definedName>
    <definedName name="wrn.BM._5" hidden="1">{#N/A,#N/A,TRUE,"Basic";#N/A,#N/A,TRUE,"EXT-TABLE";#N/A,#N/A,TRUE,"STEEL";#N/A,#N/A,TRUE,"INT-Table";#N/A,#N/A,TRUE,"STEEL";#N/A,#N/A,TRUE,"Door"}</definedName>
    <definedName name="wrn.BM._5_1" localSheetId="22" hidden="1">{#N/A,#N/A,TRUE,"Basic";#N/A,#N/A,TRUE,"EXT-TABLE";#N/A,#N/A,TRUE,"STEEL";#N/A,#N/A,TRUE,"INT-Table";#N/A,#N/A,TRUE,"STEEL";#N/A,#N/A,TRUE,"Door"}</definedName>
    <definedName name="wrn.BM._5_1" hidden="1">{#N/A,#N/A,TRUE,"Basic";#N/A,#N/A,TRUE,"EXT-TABLE";#N/A,#N/A,TRUE,"STEEL";#N/A,#N/A,TRUE,"INT-Table";#N/A,#N/A,TRUE,"STEEL";#N/A,#N/A,TRUE,"Door"}</definedName>
    <definedName name="wrn.BM._5_2" localSheetId="22" hidden="1">{#N/A,#N/A,TRUE,"Basic";#N/A,#N/A,TRUE,"EXT-TABLE";#N/A,#N/A,TRUE,"STEEL";#N/A,#N/A,TRUE,"INT-Table";#N/A,#N/A,TRUE,"STEEL";#N/A,#N/A,TRUE,"Door"}</definedName>
    <definedName name="wrn.BM._5_2" hidden="1">{#N/A,#N/A,TRUE,"Basic";#N/A,#N/A,TRUE,"EXT-TABLE";#N/A,#N/A,TRUE,"STEEL";#N/A,#N/A,TRUE,"INT-Table";#N/A,#N/A,TRUE,"STEEL";#N/A,#N/A,TRUE,"Door"}</definedName>
    <definedName name="wrn.BOOK11." localSheetId="22" hidden="1">{"SUM",#N/A,FALSE,"summary";"BOOK11-1",#N/A,FALSE,"1CityGarden";"BOOK11-2",#N/A,FALSE,"2CountryGarden";"BOOK11-3",#N/A,FALSE,"3JUNGLE";"BOOK11-4CIVIL",#N/A,FALSE,"CIVIL"}</definedName>
    <definedName name="wrn.BOOK11." hidden="1">{"SUM",#N/A,FALSE,"summary";"BOOK11-1",#N/A,FALSE,"1CityGarden";"BOOK11-2",#N/A,FALSE,"2CountryGarden";"BOOK11-3",#N/A,FALSE,"3JUNGLE";"BOOK11-4CIVIL",#N/A,FALSE,"CIVIL"}</definedName>
    <definedName name="wrn.Boq_summary." localSheetId="22" hidden="1">{#N/A,#N/A,FALSE,"Sum_BOQ";#N/A,#N/A,FALSE,"Preliminary";#N/A,#N/A,FALSE,"Sum_Prelim";#N/A,#N/A,FALSE,"Prime Cost&amp;Prov_sum"}</definedName>
    <definedName name="wrn.Boq_summary." hidden="1">{#N/A,#N/A,FALSE,"Sum_BOQ";#N/A,#N/A,FALSE,"Preliminary";#N/A,#N/A,FALSE,"Sum_Prelim";#N/A,#N/A,FALSE,"Prime Cost&amp;Prov_sum"}</definedName>
    <definedName name="wrn.CBA."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localSheetId="22"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15"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1"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2"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4"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23"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14"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9"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8"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3"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11"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6"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7"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5"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10"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13"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12"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localSheetId="2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1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4"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2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14"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9"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1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6"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7"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1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1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1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hi._.tiÆt." localSheetId="22" hidden="1">{#N/A,#N/A,FALSE,"Chi tiÆt"}</definedName>
    <definedName name="wrn.chi._.tiÆt." localSheetId="15" hidden="1">{#N/A,#N/A,FALSE,"Chi tiÆt"}</definedName>
    <definedName name="wrn.chi._.tiÆt." localSheetId="1" hidden="1">{#N/A,#N/A,FALSE,"Chi tiÆt"}</definedName>
    <definedName name="wrn.chi._.tiÆt." localSheetId="2" hidden="1">{#N/A,#N/A,FALSE,"Chi tiÆt"}</definedName>
    <definedName name="wrn.chi._.tiÆt." localSheetId="16" hidden="1">{#N/A,#N/A,FALSE,"Chi tiÆt"}</definedName>
    <definedName name="wrn.chi._.tiÆt." localSheetId="4" hidden="1">{#N/A,#N/A,FALSE,"Chi tiÆt"}</definedName>
    <definedName name="wrn.chi._.tiÆt." localSheetId="23" hidden="1">{#N/A,#N/A,FALSE,"Chi tiÆt"}</definedName>
    <definedName name="wrn.chi._.tiÆt." localSheetId="14" hidden="1">{#N/A,#N/A,FALSE,"Chi tiÆt"}</definedName>
    <definedName name="wrn.chi._.tiÆt." localSheetId="9" hidden="1">{#N/A,#N/A,FALSE,"Chi tiÆt"}</definedName>
    <definedName name="wrn.chi._.tiÆt." localSheetId="8" hidden="1">{#N/A,#N/A,FALSE,"Chi tiÆt"}</definedName>
    <definedName name="wrn.chi._.tiÆt." localSheetId="3" hidden="1">{#N/A,#N/A,FALSE,"Chi tiÆt"}</definedName>
    <definedName name="wrn.chi._.tiÆt." localSheetId="11" hidden="1">{#N/A,#N/A,FALSE,"Chi tiÆt"}</definedName>
    <definedName name="wrn.chi._.tiÆt." localSheetId="6" hidden="1">{#N/A,#N/A,FALSE,"Chi tiÆt"}</definedName>
    <definedName name="wrn.chi._.tiÆt." localSheetId="7" hidden="1">{#N/A,#N/A,FALSE,"Chi tiÆt"}</definedName>
    <definedName name="wrn.chi._.tiÆt." localSheetId="5" hidden="1">{#N/A,#N/A,FALSE,"Chi tiÆt"}</definedName>
    <definedName name="wrn.chi._.tiÆt." localSheetId="17" hidden="1">{#N/A,#N/A,FALSE,"Chi tiÆt"}</definedName>
    <definedName name="wrn.chi._.tiÆt." localSheetId="10" hidden="1">{#N/A,#N/A,FALSE,"Chi tiÆt"}</definedName>
    <definedName name="wrn.chi._.tiÆt." localSheetId="13" hidden="1">{#N/A,#N/A,FALSE,"Chi tiÆt"}</definedName>
    <definedName name="wrn.chi._.tiÆt." localSheetId="12" hidden="1">{#N/A,#N/A,FALSE,"Chi tiÆt"}</definedName>
    <definedName name="wrn.chi._.tiÆt." hidden="1">{#N/A,#N/A,FALSE,"Chi tiÆt"}</definedName>
    <definedName name="wrn.Clients._.Office._.and._.sum." localSheetId="22" hidden="1">{#N/A,#N/A,FALSE,"Clients Office";#N/A,#N/A,FALSE,"Co Sum"}</definedName>
    <definedName name="wrn.Clients._.Office._.and._.sum." localSheetId="15" hidden="1">{#N/A,#N/A,FALSE,"Clients Office";#N/A,#N/A,FALSE,"Co Sum"}</definedName>
    <definedName name="wrn.Clients._.Office._.and._.sum." localSheetId="1" hidden="1">{#N/A,#N/A,FALSE,"Clients Office";#N/A,#N/A,FALSE,"Co Sum"}</definedName>
    <definedName name="wrn.Clients._.Office._.and._.sum." localSheetId="2" hidden="1">{#N/A,#N/A,FALSE,"Clients Office";#N/A,#N/A,FALSE,"Co Sum"}</definedName>
    <definedName name="wrn.Clients._.Office._.and._.sum." localSheetId="4" hidden="1">{#N/A,#N/A,FALSE,"Clients Office";#N/A,#N/A,FALSE,"Co Sum"}</definedName>
    <definedName name="wrn.Clients._.Office._.and._.sum." localSheetId="23" hidden="1">{#N/A,#N/A,FALSE,"Clients Office";#N/A,#N/A,FALSE,"Co Sum"}</definedName>
    <definedName name="wrn.Clients._.Office._.and._.sum." localSheetId="14" hidden="1">{#N/A,#N/A,FALSE,"Clients Office";#N/A,#N/A,FALSE,"Co Sum"}</definedName>
    <definedName name="wrn.Clients._.Office._.and._.sum." localSheetId="9" hidden="1">{#N/A,#N/A,FALSE,"Clients Office";#N/A,#N/A,FALSE,"Co Sum"}</definedName>
    <definedName name="wrn.Clients._.Office._.and._.sum." localSheetId="8" hidden="1">{#N/A,#N/A,FALSE,"Clients Office";#N/A,#N/A,FALSE,"Co Sum"}</definedName>
    <definedName name="wrn.Clients._.Office._.and._.sum." localSheetId="3" hidden="1">{#N/A,#N/A,FALSE,"Clients Office";#N/A,#N/A,FALSE,"Co Sum"}</definedName>
    <definedName name="wrn.Clients._.Office._.and._.sum." localSheetId="11" hidden="1">{#N/A,#N/A,FALSE,"Clients Office";#N/A,#N/A,FALSE,"Co Sum"}</definedName>
    <definedName name="wrn.Clients._.Office._.and._.sum." localSheetId="6" hidden="1">{#N/A,#N/A,FALSE,"Clients Office";#N/A,#N/A,FALSE,"Co Sum"}</definedName>
    <definedName name="wrn.Clients._.Office._.and._.sum." localSheetId="7" hidden="1">{#N/A,#N/A,FALSE,"Clients Office";#N/A,#N/A,FALSE,"Co Sum"}</definedName>
    <definedName name="wrn.Clients._.Office._.and._.sum." localSheetId="5" hidden="1">{#N/A,#N/A,FALSE,"Clients Office";#N/A,#N/A,FALSE,"Co Sum"}</definedName>
    <definedName name="wrn.Clients._.Office._.and._.sum." localSheetId="10" hidden="1">{#N/A,#N/A,FALSE,"Clients Office";#N/A,#N/A,FALSE,"Co Sum"}</definedName>
    <definedName name="wrn.Clients._.Office._.and._.sum." localSheetId="13" hidden="1">{#N/A,#N/A,FALSE,"Clients Office";#N/A,#N/A,FALSE,"Co Sum"}</definedName>
    <definedName name="wrn.Clients._.Office._.and._.sum." localSheetId="12" hidden="1">{#N/A,#N/A,FALSE,"Clients Office";#N/A,#N/A,FALSE,"Co Sum"}</definedName>
    <definedName name="wrn.Clients._.Office._.and._.sum." hidden="1">{#N/A,#N/A,FALSE,"Clients Office";#N/A,#N/A,FALSE,"Co Sum"}</definedName>
    <definedName name="wrn.Complete._.Cost._.Sheet." localSheetId="2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5"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4"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23"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4"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9"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8"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3"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6"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7"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5"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3"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g." localSheetId="22" hidden="1">{#N/A,#N/A,FALSE,"Sheet1"}</definedName>
    <definedName name="wrn.cong." localSheetId="15" hidden="1">{#N/A,#N/A,FALSE,"Sheet1"}</definedName>
    <definedName name="wrn.cong." localSheetId="1" hidden="1">{#N/A,#N/A,FALSE,"Sheet1"}</definedName>
    <definedName name="wrn.cong." localSheetId="2" hidden="1">{#N/A,#N/A,FALSE,"Sheet1"}</definedName>
    <definedName name="wrn.cong." localSheetId="16" hidden="1">{#N/A,#N/A,FALSE,"Sheet1"}</definedName>
    <definedName name="wrn.cong." localSheetId="4" hidden="1">{#N/A,#N/A,FALSE,"Sheet1"}</definedName>
    <definedName name="wrn.cong." localSheetId="23" hidden="1">{#N/A,#N/A,FALSE,"Sheet1"}</definedName>
    <definedName name="wrn.cong." localSheetId="14" hidden="1">{#N/A,#N/A,FALSE,"Sheet1"}</definedName>
    <definedName name="wrn.cong." localSheetId="9" hidden="1">{#N/A,#N/A,FALSE,"Sheet1"}</definedName>
    <definedName name="wrn.cong." localSheetId="8" hidden="1">{#N/A,#N/A,FALSE,"Sheet1"}</definedName>
    <definedName name="wrn.cong." localSheetId="3" hidden="1">{#N/A,#N/A,FALSE,"Sheet1"}</definedName>
    <definedName name="wrn.cong." localSheetId="11" hidden="1">{#N/A,#N/A,FALSE,"Sheet1"}</definedName>
    <definedName name="wrn.cong." localSheetId="6" hidden="1">{#N/A,#N/A,FALSE,"Sheet1"}</definedName>
    <definedName name="wrn.cong." localSheetId="7" hidden="1">{#N/A,#N/A,FALSE,"Sheet1"}</definedName>
    <definedName name="wrn.cong." localSheetId="5" hidden="1">{#N/A,#N/A,FALSE,"Sheet1"}</definedName>
    <definedName name="wrn.cong." localSheetId="17" hidden="1">{#N/A,#N/A,FALSE,"Sheet1"}</definedName>
    <definedName name="wrn.cong." localSheetId="10" hidden="1">{#N/A,#N/A,FALSE,"Sheet1"}</definedName>
    <definedName name="wrn.cong." localSheetId="13" hidden="1">{#N/A,#N/A,FALSE,"Sheet1"}</definedName>
    <definedName name="wrn.cong." localSheetId="12" hidden="1">{#N/A,#N/A,FALSE,"Sheet1"}</definedName>
    <definedName name="wrn.cong." hidden="1">{#N/A,#N/A,FALSE,"Sheet1"}</definedName>
    <definedName name="wrn.Cost._.Summary." localSheetId="22" hidden="1">{"Cost Summary",#N/A,FALSE,"B";"Cost Detail 1",#N/A,FALSE,"C";"Cost Detail 2",#N/A,FALSE,"C"}</definedName>
    <definedName name="wrn.Cost._.Summary." localSheetId="15" hidden="1">{"Cost Summary",#N/A,FALSE,"B";"Cost Detail 1",#N/A,FALSE,"C";"Cost Detail 2",#N/A,FALSE,"C"}</definedName>
    <definedName name="wrn.Cost._.Summary." localSheetId="1" hidden="1">{"Cost Summary",#N/A,FALSE,"B";"Cost Detail 1",#N/A,FALSE,"C";"Cost Detail 2",#N/A,FALSE,"C"}</definedName>
    <definedName name="wrn.Cost._.Summary." localSheetId="2" hidden="1">{"Cost Summary",#N/A,FALSE,"B";"Cost Detail 1",#N/A,FALSE,"C";"Cost Detail 2",#N/A,FALSE,"C"}</definedName>
    <definedName name="wrn.Cost._.Summary." localSheetId="4" hidden="1">{"Cost Summary",#N/A,FALSE,"B";"Cost Detail 1",#N/A,FALSE,"C";"Cost Detail 2",#N/A,FALSE,"C"}</definedName>
    <definedName name="wrn.Cost._.Summary." localSheetId="23" hidden="1">{"Cost Summary",#N/A,FALSE,"B";"Cost Detail 1",#N/A,FALSE,"C";"Cost Detail 2",#N/A,FALSE,"C"}</definedName>
    <definedName name="wrn.Cost._.Summary." localSheetId="14" hidden="1">{"Cost Summary",#N/A,FALSE,"B";"Cost Detail 1",#N/A,FALSE,"C";"Cost Detail 2",#N/A,FALSE,"C"}</definedName>
    <definedName name="wrn.Cost._.Summary." localSheetId="9" hidden="1">{"Cost Summary",#N/A,FALSE,"B";"Cost Detail 1",#N/A,FALSE,"C";"Cost Detail 2",#N/A,FALSE,"C"}</definedName>
    <definedName name="wrn.Cost._.Summary." localSheetId="8" hidden="1">{"Cost Summary",#N/A,FALSE,"B";"Cost Detail 1",#N/A,FALSE,"C";"Cost Detail 2",#N/A,FALSE,"C"}</definedName>
    <definedName name="wrn.Cost._.Summary." localSheetId="3" hidden="1">{"Cost Summary",#N/A,FALSE,"B";"Cost Detail 1",#N/A,FALSE,"C";"Cost Detail 2",#N/A,FALSE,"C"}</definedName>
    <definedName name="wrn.Cost._.Summary." localSheetId="11" hidden="1">{"Cost Summary",#N/A,FALSE,"B";"Cost Detail 1",#N/A,FALSE,"C";"Cost Detail 2",#N/A,FALSE,"C"}</definedName>
    <definedName name="wrn.Cost._.Summary." localSheetId="6" hidden="1">{"Cost Summary",#N/A,FALSE,"B";"Cost Detail 1",#N/A,FALSE,"C";"Cost Detail 2",#N/A,FALSE,"C"}</definedName>
    <definedName name="wrn.Cost._.Summary." localSheetId="7" hidden="1">{"Cost Summary",#N/A,FALSE,"B";"Cost Detail 1",#N/A,FALSE,"C";"Cost Detail 2",#N/A,FALSE,"C"}</definedName>
    <definedName name="wrn.Cost._.Summary." localSheetId="5" hidden="1">{"Cost Summary",#N/A,FALSE,"B";"Cost Detail 1",#N/A,FALSE,"C";"Cost Detail 2",#N/A,FALSE,"C"}</definedName>
    <definedName name="wrn.Cost._.Summary." localSheetId="10" hidden="1">{"Cost Summary",#N/A,FALSE,"B";"Cost Detail 1",#N/A,FALSE,"C";"Cost Detail 2",#N/A,FALSE,"C"}</definedName>
    <definedName name="wrn.Cost._.Summary." localSheetId="13" hidden="1">{"Cost Summary",#N/A,FALSE,"B";"Cost Detail 1",#N/A,FALSE,"C";"Cost Detail 2",#N/A,FALSE,"C"}</definedName>
    <definedName name="wrn.Cost._.Summary." localSheetId="12" hidden="1">{"Cost Summary",#N/A,FALSE,"B";"Cost Detail 1",#N/A,FALSE,"C";"Cost Detail 2",#N/A,FALSE,"C"}</definedName>
    <definedName name="wrn.Cost._.Summary." hidden="1">{"Cost Summary",#N/A,FALSE,"B";"Cost Detail 1",#N/A,FALSE,"C";"Cost Detail 2",#N/A,FALSE,"C"}</definedName>
    <definedName name="wrn.Cost_Currency1." localSheetId="22" hidden="1">{#N/A,#N/A,FALSE,"valuta1"}</definedName>
    <definedName name="wrn.Cost_Currency1." localSheetId="15" hidden="1">{#N/A,#N/A,FALSE,"valuta1"}</definedName>
    <definedName name="wrn.Cost_Currency1." localSheetId="1" hidden="1">{#N/A,#N/A,FALSE,"valuta1"}</definedName>
    <definedName name="wrn.Cost_Currency1." localSheetId="2" hidden="1">{#N/A,#N/A,FALSE,"valuta1"}</definedName>
    <definedName name="wrn.Cost_Currency1." localSheetId="4" hidden="1">{#N/A,#N/A,FALSE,"valuta1"}</definedName>
    <definedName name="wrn.Cost_Currency1." localSheetId="23" hidden="1">{#N/A,#N/A,FALSE,"valuta1"}</definedName>
    <definedName name="wrn.Cost_Currency1." localSheetId="14" hidden="1">{#N/A,#N/A,FALSE,"valuta1"}</definedName>
    <definedName name="wrn.Cost_Currency1." localSheetId="9" hidden="1">{#N/A,#N/A,FALSE,"valuta1"}</definedName>
    <definedName name="wrn.Cost_Currency1." localSheetId="8" hidden="1">{#N/A,#N/A,FALSE,"valuta1"}</definedName>
    <definedName name="wrn.Cost_Currency1." localSheetId="3" hidden="1">{#N/A,#N/A,FALSE,"valuta1"}</definedName>
    <definedName name="wrn.Cost_Currency1." localSheetId="11" hidden="1">{#N/A,#N/A,FALSE,"valuta1"}</definedName>
    <definedName name="wrn.Cost_Currency1." localSheetId="6" hidden="1">{#N/A,#N/A,FALSE,"valuta1"}</definedName>
    <definedName name="wrn.Cost_Currency1." localSheetId="7" hidden="1">{#N/A,#N/A,FALSE,"valuta1"}</definedName>
    <definedName name="wrn.Cost_Currency1." localSheetId="5" hidden="1">{#N/A,#N/A,FALSE,"valuta1"}</definedName>
    <definedName name="wrn.Cost_Currency1." localSheetId="10" hidden="1">{#N/A,#N/A,FALSE,"valuta1"}</definedName>
    <definedName name="wrn.Cost_Currency1." localSheetId="13" hidden="1">{#N/A,#N/A,FALSE,"valuta1"}</definedName>
    <definedName name="wrn.Cost_Currency1." localSheetId="12" hidden="1">{#N/A,#N/A,FALSE,"valuta1"}</definedName>
    <definedName name="wrn.Cost_Currency1." hidden="1">{#N/A,#N/A,FALSE,"valuta1"}</definedName>
    <definedName name="wrn.costprint." localSheetId="22" hidden="1">{"cost",#N/A,FALSE,"B";"Sum",#N/A,FALSE,"C";"Sal1",#N/A,FALSE,"D";"Sal2",#N/A,FALSE,"D";"Mob",#N/A,FALSE,"E";"Eqpcst1",#N/A,FALSE,"F";"Eqpcst2",#N/A,FALSE,"F";"Eqpcst3",#N/A,FALSE,"F";"Est1",#N/A,FALSE,"G";"Est2",#N/A,FALSE,"G";"Fin",#N/A,FALSE,"H";"EqpCal",#N/A,FALSE,"I";"ManCal1",#N/A,FALSE,"J";"ManCal2",#N/A,FALSE,"J";"Consm",#N/A,FALSE,"L";"B O",#N/A,FALSE,"M";"S C",#N/A,FALSE,"N"}</definedName>
    <definedName name="wrn.costprint." localSheetId="15" hidden="1">{"cost",#N/A,FALSE,"B";"Sum",#N/A,FALSE,"C";"Sal1",#N/A,FALSE,"D";"Sal2",#N/A,FALSE,"D";"Mob",#N/A,FALSE,"E";"Eqpcst1",#N/A,FALSE,"F";"Eqpcst2",#N/A,FALSE,"F";"Eqpcst3",#N/A,FALSE,"F";"Est1",#N/A,FALSE,"G";"Est2",#N/A,FALSE,"G";"Fin",#N/A,FALSE,"H";"EqpCal",#N/A,FALSE,"I";"ManCal1",#N/A,FALSE,"J";"ManCal2",#N/A,FALSE,"J";"Consm",#N/A,FALSE,"L";"B O",#N/A,FALSE,"M";"S C",#N/A,FALSE,"N"}</definedName>
    <definedName name="wrn.costprint." localSheetId="1" hidden="1">{"cost",#N/A,FALSE,"B";"Sum",#N/A,FALSE,"C";"Sal1",#N/A,FALSE,"D";"Sal2",#N/A,FALSE,"D";"Mob",#N/A,FALSE,"E";"Eqpcst1",#N/A,FALSE,"F";"Eqpcst2",#N/A,FALSE,"F";"Eqpcst3",#N/A,FALSE,"F";"Est1",#N/A,FALSE,"G";"Est2",#N/A,FALSE,"G";"Fin",#N/A,FALSE,"H";"EqpCal",#N/A,FALSE,"I";"ManCal1",#N/A,FALSE,"J";"ManCal2",#N/A,FALSE,"J";"Consm",#N/A,FALSE,"L";"B O",#N/A,FALSE,"M";"S C",#N/A,FALSE,"N"}</definedName>
    <definedName name="wrn.costprint." localSheetId="2" hidden="1">{"cost",#N/A,FALSE,"B";"Sum",#N/A,FALSE,"C";"Sal1",#N/A,FALSE,"D";"Sal2",#N/A,FALSE,"D";"Mob",#N/A,FALSE,"E";"Eqpcst1",#N/A,FALSE,"F";"Eqpcst2",#N/A,FALSE,"F";"Eqpcst3",#N/A,FALSE,"F";"Est1",#N/A,FALSE,"G";"Est2",#N/A,FALSE,"G";"Fin",#N/A,FALSE,"H";"EqpCal",#N/A,FALSE,"I";"ManCal1",#N/A,FALSE,"J";"ManCal2",#N/A,FALSE,"J";"Consm",#N/A,FALSE,"L";"B O",#N/A,FALSE,"M";"S C",#N/A,FALSE,"N"}</definedName>
    <definedName name="wrn.costprint." localSheetId="4" hidden="1">{"cost",#N/A,FALSE,"B";"Sum",#N/A,FALSE,"C";"Sal1",#N/A,FALSE,"D";"Sal2",#N/A,FALSE,"D";"Mob",#N/A,FALSE,"E";"Eqpcst1",#N/A,FALSE,"F";"Eqpcst2",#N/A,FALSE,"F";"Eqpcst3",#N/A,FALSE,"F";"Est1",#N/A,FALSE,"G";"Est2",#N/A,FALSE,"G";"Fin",#N/A,FALSE,"H";"EqpCal",#N/A,FALSE,"I";"ManCal1",#N/A,FALSE,"J";"ManCal2",#N/A,FALSE,"J";"Consm",#N/A,FALSE,"L";"B O",#N/A,FALSE,"M";"S C",#N/A,FALSE,"N"}</definedName>
    <definedName name="wrn.costprint." localSheetId="23" hidden="1">{"cost",#N/A,FALSE,"B";"Sum",#N/A,FALSE,"C";"Sal1",#N/A,FALSE,"D";"Sal2",#N/A,FALSE,"D";"Mob",#N/A,FALSE,"E";"Eqpcst1",#N/A,FALSE,"F";"Eqpcst2",#N/A,FALSE,"F";"Eqpcst3",#N/A,FALSE,"F";"Est1",#N/A,FALSE,"G";"Est2",#N/A,FALSE,"G";"Fin",#N/A,FALSE,"H";"EqpCal",#N/A,FALSE,"I";"ManCal1",#N/A,FALSE,"J";"ManCal2",#N/A,FALSE,"J";"Consm",#N/A,FALSE,"L";"B O",#N/A,FALSE,"M";"S C",#N/A,FALSE,"N"}</definedName>
    <definedName name="wrn.costprint." localSheetId="14" hidden="1">{"cost",#N/A,FALSE,"B";"Sum",#N/A,FALSE,"C";"Sal1",#N/A,FALSE,"D";"Sal2",#N/A,FALSE,"D";"Mob",#N/A,FALSE,"E";"Eqpcst1",#N/A,FALSE,"F";"Eqpcst2",#N/A,FALSE,"F";"Eqpcst3",#N/A,FALSE,"F";"Est1",#N/A,FALSE,"G";"Est2",#N/A,FALSE,"G";"Fin",#N/A,FALSE,"H";"EqpCal",#N/A,FALSE,"I";"ManCal1",#N/A,FALSE,"J";"ManCal2",#N/A,FALSE,"J";"Consm",#N/A,FALSE,"L";"B O",#N/A,FALSE,"M";"S C",#N/A,FALSE,"N"}</definedName>
    <definedName name="wrn.costprint." localSheetId="9" hidden="1">{"cost",#N/A,FALSE,"B";"Sum",#N/A,FALSE,"C";"Sal1",#N/A,FALSE,"D";"Sal2",#N/A,FALSE,"D";"Mob",#N/A,FALSE,"E";"Eqpcst1",#N/A,FALSE,"F";"Eqpcst2",#N/A,FALSE,"F";"Eqpcst3",#N/A,FALSE,"F";"Est1",#N/A,FALSE,"G";"Est2",#N/A,FALSE,"G";"Fin",#N/A,FALSE,"H";"EqpCal",#N/A,FALSE,"I";"ManCal1",#N/A,FALSE,"J";"ManCal2",#N/A,FALSE,"J";"Consm",#N/A,FALSE,"L";"B O",#N/A,FALSE,"M";"S C",#N/A,FALSE,"N"}</definedName>
    <definedName name="wrn.costprint." localSheetId="8" hidden="1">{"cost",#N/A,FALSE,"B";"Sum",#N/A,FALSE,"C";"Sal1",#N/A,FALSE,"D";"Sal2",#N/A,FALSE,"D";"Mob",#N/A,FALSE,"E";"Eqpcst1",#N/A,FALSE,"F";"Eqpcst2",#N/A,FALSE,"F";"Eqpcst3",#N/A,FALSE,"F";"Est1",#N/A,FALSE,"G";"Est2",#N/A,FALSE,"G";"Fin",#N/A,FALSE,"H";"EqpCal",#N/A,FALSE,"I";"ManCal1",#N/A,FALSE,"J";"ManCal2",#N/A,FALSE,"J";"Consm",#N/A,FALSE,"L";"B O",#N/A,FALSE,"M";"S C",#N/A,FALSE,"N"}</definedName>
    <definedName name="wrn.costprint." localSheetId="3" hidden="1">{"cost",#N/A,FALSE,"B";"Sum",#N/A,FALSE,"C";"Sal1",#N/A,FALSE,"D";"Sal2",#N/A,FALSE,"D";"Mob",#N/A,FALSE,"E";"Eqpcst1",#N/A,FALSE,"F";"Eqpcst2",#N/A,FALSE,"F";"Eqpcst3",#N/A,FALSE,"F";"Est1",#N/A,FALSE,"G";"Est2",#N/A,FALSE,"G";"Fin",#N/A,FALSE,"H";"EqpCal",#N/A,FALSE,"I";"ManCal1",#N/A,FALSE,"J";"ManCal2",#N/A,FALSE,"J";"Consm",#N/A,FALSE,"L";"B O",#N/A,FALSE,"M";"S C",#N/A,FALSE,"N"}</definedName>
    <definedName name="wrn.costprint." localSheetId="11" hidden="1">{"cost",#N/A,FALSE,"B";"Sum",#N/A,FALSE,"C";"Sal1",#N/A,FALSE,"D";"Sal2",#N/A,FALSE,"D";"Mob",#N/A,FALSE,"E";"Eqpcst1",#N/A,FALSE,"F";"Eqpcst2",#N/A,FALSE,"F";"Eqpcst3",#N/A,FALSE,"F";"Est1",#N/A,FALSE,"G";"Est2",#N/A,FALSE,"G";"Fin",#N/A,FALSE,"H";"EqpCal",#N/A,FALSE,"I";"ManCal1",#N/A,FALSE,"J";"ManCal2",#N/A,FALSE,"J";"Consm",#N/A,FALSE,"L";"B O",#N/A,FALSE,"M";"S C",#N/A,FALSE,"N"}</definedName>
    <definedName name="wrn.costprint." localSheetId="6" hidden="1">{"cost",#N/A,FALSE,"B";"Sum",#N/A,FALSE,"C";"Sal1",#N/A,FALSE,"D";"Sal2",#N/A,FALSE,"D";"Mob",#N/A,FALSE,"E";"Eqpcst1",#N/A,FALSE,"F";"Eqpcst2",#N/A,FALSE,"F";"Eqpcst3",#N/A,FALSE,"F";"Est1",#N/A,FALSE,"G";"Est2",#N/A,FALSE,"G";"Fin",#N/A,FALSE,"H";"EqpCal",#N/A,FALSE,"I";"ManCal1",#N/A,FALSE,"J";"ManCal2",#N/A,FALSE,"J";"Consm",#N/A,FALSE,"L";"B O",#N/A,FALSE,"M";"S C",#N/A,FALSE,"N"}</definedName>
    <definedName name="wrn.costprint." localSheetId="7" hidden="1">{"cost",#N/A,FALSE,"B";"Sum",#N/A,FALSE,"C";"Sal1",#N/A,FALSE,"D";"Sal2",#N/A,FALSE,"D";"Mob",#N/A,FALSE,"E";"Eqpcst1",#N/A,FALSE,"F";"Eqpcst2",#N/A,FALSE,"F";"Eqpcst3",#N/A,FALSE,"F";"Est1",#N/A,FALSE,"G";"Est2",#N/A,FALSE,"G";"Fin",#N/A,FALSE,"H";"EqpCal",#N/A,FALSE,"I";"ManCal1",#N/A,FALSE,"J";"ManCal2",#N/A,FALSE,"J";"Consm",#N/A,FALSE,"L";"B O",#N/A,FALSE,"M";"S C",#N/A,FALSE,"N"}</definedName>
    <definedName name="wrn.costprint." localSheetId="5" hidden="1">{"cost",#N/A,FALSE,"B";"Sum",#N/A,FALSE,"C";"Sal1",#N/A,FALSE,"D";"Sal2",#N/A,FALSE,"D";"Mob",#N/A,FALSE,"E";"Eqpcst1",#N/A,FALSE,"F";"Eqpcst2",#N/A,FALSE,"F";"Eqpcst3",#N/A,FALSE,"F";"Est1",#N/A,FALSE,"G";"Est2",#N/A,FALSE,"G";"Fin",#N/A,FALSE,"H";"EqpCal",#N/A,FALSE,"I";"ManCal1",#N/A,FALSE,"J";"ManCal2",#N/A,FALSE,"J";"Consm",#N/A,FALSE,"L";"B O",#N/A,FALSE,"M";"S C",#N/A,FALSE,"N"}</definedName>
    <definedName name="wrn.costprint." localSheetId="10" hidden="1">{"cost",#N/A,FALSE,"B";"Sum",#N/A,FALSE,"C";"Sal1",#N/A,FALSE,"D";"Sal2",#N/A,FALSE,"D";"Mob",#N/A,FALSE,"E";"Eqpcst1",#N/A,FALSE,"F";"Eqpcst2",#N/A,FALSE,"F";"Eqpcst3",#N/A,FALSE,"F";"Est1",#N/A,FALSE,"G";"Est2",#N/A,FALSE,"G";"Fin",#N/A,FALSE,"H";"EqpCal",#N/A,FALSE,"I";"ManCal1",#N/A,FALSE,"J";"ManCal2",#N/A,FALSE,"J";"Consm",#N/A,FALSE,"L";"B O",#N/A,FALSE,"M";"S C",#N/A,FALSE,"N"}</definedName>
    <definedName name="wrn.costprint." localSheetId="13" hidden="1">{"cost",#N/A,FALSE,"B";"Sum",#N/A,FALSE,"C";"Sal1",#N/A,FALSE,"D";"Sal2",#N/A,FALSE,"D";"Mob",#N/A,FALSE,"E";"Eqpcst1",#N/A,FALSE,"F";"Eqpcst2",#N/A,FALSE,"F";"Eqpcst3",#N/A,FALSE,"F";"Est1",#N/A,FALSE,"G";"Est2",#N/A,FALSE,"G";"Fin",#N/A,FALSE,"H";"EqpCal",#N/A,FALSE,"I";"ManCal1",#N/A,FALSE,"J";"ManCal2",#N/A,FALSE,"J";"Consm",#N/A,FALSE,"L";"B O",#N/A,FALSE,"M";"S C",#N/A,FALSE,"N"}</definedName>
    <definedName name="wrn.costprint." localSheetId="12"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22" hidden="1">{"cost",#N/A,FALSE,"B";"Sum",#N/A,FALSE,"C";"Sal1",#N/A,FALSE,"D";"Sal2",#N/A,FALSE,"D";"Mob",#N/A,FALSE,"E";"Eqpcst1",#N/A,FALSE,"F";"Eqpcst2",#N/A,FALSE,"F";"Eqpcst3",#N/A,FALSE,"F";"Est1",#N/A,FALSE,"G";"Est2",#N/A,FALSE,"G";"Fin",#N/A,FALSE,"H";"EqpCal",#N/A,FALSE,"I";"ManCal1",#N/A,FALSE,"J";"ManCal2",#N/A,FALSE,"J";"Consm",#N/A,FALSE,"L";"B O",#N/A,FALSE,"M";"S C",#N/A,FALSE,"N"}</definedName>
    <definedName name="wrn.cp" localSheetId="15" hidden="1">{"cost",#N/A,FALSE,"B";"Sum",#N/A,FALSE,"C";"Sal1",#N/A,FALSE,"D";"Sal2",#N/A,FALSE,"D";"Mob",#N/A,FALSE,"E";"Eqpcst1",#N/A,FALSE,"F";"Eqpcst2",#N/A,FALSE,"F";"Eqpcst3",#N/A,FALSE,"F";"Est1",#N/A,FALSE,"G";"Est2",#N/A,FALSE,"G";"Fin",#N/A,FALSE,"H";"EqpCal",#N/A,FALSE,"I";"ManCal1",#N/A,FALSE,"J";"ManCal2",#N/A,FALSE,"J";"Consm",#N/A,FALSE,"L";"B O",#N/A,FALSE,"M";"S C",#N/A,FALSE,"N"}</definedName>
    <definedName name="wrn.cp" localSheetId="1" hidden="1">{"cost",#N/A,FALSE,"B";"Sum",#N/A,FALSE,"C";"Sal1",#N/A,FALSE,"D";"Sal2",#N/A,FALSE,"D";"Mob",#N/A,FALSE,"E";"Eqpcst1",#N/A,FALSE,"F";"Eqpcst2",#N/A,FALSE,"F";"Eqpcst3",#N/A,FALSE,"F";"Est1",#N/A,FALSE,"G";"Est2",#N/A,FALSE,"G";"Fin",#N/A,FALSE,"H";"EqpCal",#N/A,FALSE,"I";"ManCal1",#N/A,FALSE,"J";"ManCal2",#N/A,FALSE,"J";"Consm",#N/A,FALSE,"L";"B O",#N/A,FALSE,"M";"S C",#N/A,FALSE,"N"}</definedName>
    <definedName name="wrn.cp" localSheetId="2" hidden="1">{"cost",#N/A,FALSE,"B";"Sum",#N/A,FALSE,"C";"Sal1",#N/A,FALSE,"D";"Sal2",#N/A,FALSE,"D";"Mob",#N/A,FALSE,"E";"Eqpcst1",#N/A,FALSE,"F";"Eqpcst2",#N/A,FALSE,"F";"Eqpcst3",#N/A,FALSE,"F";"Est1",#N/A,FALSE,"G";"Est2",#N/A,FALSE,"G";"Fin",#N/A,FALSE,"H";"EqpCal",#N/A,FALSE,"I";"ManCal1",#N/A,FALSE,"J";"ManCal2",#N/A,FALSE,"J";"Consm",#N/A,FALSE,"L";"B O",#N/A,FALSE,"M";"S C",#N/A,FALSE,"N"}</definedName>
    <definedName name="wrn.cp" localSheetId="4" hidden="1">{"cost",#N/A,FALSE,"B";"Sum",#N/A,FALSE,"C";"Sal1",#N/A,FALSE,"D";"Sal2",#N/A,FALSE,"D";"Mob",#N/A,FALSE,"E";"Eqpcst1",#N/A,FALSE,"F";"Eqpcst2",#N/A,FALSE,"F";"Eqpcst3",#N/A,FALSE,"F";"Est1",#N/A,FALSE,"G";"Est2",#N/A,FALSE,"G";"Fin",#N/A,FALSE,"H";"EqpCal",#N/A,FALSE,"I";"ManCal1",#N/A,FALSE,"J";"ManCal2",#N/A,FALSE,"J";"Consm",#N/A,FALSE,"L";"B O",#N/A,FALSE,"M";"S C",#N/A,FALSE,"N"}</definedName>
    <definedName name="wrn.cp" localSheetId="23" hidden="1">{"cost",#N/A,FALSE,"B";"Sum",#N/A,FALSE,"C";"Sal1",#N/A,FALSE,"D";"Sal2",#N/A,FALSE,"D";"Mob",#N/A,FALSE,"E";"Eqpcst1",#N/A,FALSE,"F";"Eqpcst2",#N/A,FALSE,"F";"Eqpcst3",#N/A,FALSE,"F";"Est1",#N/A,FALSE,"G";"Est2",#N/A,FALSE,"G";"Fin",#N/A,FALSE,"H";"EqpCal",#N/A,FALSE,"I";"ManCal1",#N/A,FALSE,"J";"ManCal2",#N/A,FALSE,"J";"Consm",#N/A,FALSE,"L";"B O",#N/A,FALSE,"M";"S C",#N/A,FALSE,"N"}</definedName>
    <definedName name="wrn.cp" localSheetId="14" hidden="1">{"cost",#N/A,FALSE,"B";"Sum",#N/A,FALSE,"C";"Sal1",#N/A,FALSE,"D";"Sal2",#N/A,FALSE,"D";"Mob",#N/A,FALSE,"E";"Eqpcst1",#N/A,FALSE,"F";"Eqpcst2",#N/A,FALSE,"F";"Eqpcst3",#N/A,FALSE,"F";"Est1",#N/A,FALSE,"G";"Est2",#N/A,FALSE,"G";"Fin",#N/A,FALSE,"H";"EqpCal",#N/A,FALSE,"I";"ManCal1",#N/A,FALSE,"J";"ManCal2",#N/A,FALSE,"J";"Consm",#N/A,FALSE,"L";"B O",#N/A,FALSE,"M";"S C",#N/A,FALSE,"N"}</definedName>
    <definedName name="wrn.cp" localSheetId="9" hidden="1">{"cost",#N/A,FALSE,"B";"Sum",#N/A,FALSE,"C";"Sal1",#N/A,FALSE,"D";"Sal2",#N/A,FALSE,"D";"Mob",#N/A,FALSE,"E";"Eqpcst1",#N/A,FALSE,"F";"Eqpcst2",#N/A,FALSE,"F";"Eqpcst3",#N/A,FALSE,"F";"Est1",#N/A,FALSE,"G";"Est2",#N/A,FALSE,"G";"Fin",#N/A,FALSE,"H";"EqpCal",#N/A,FALSE,"I";"ManCal1",#N/A,FALSE,"J";"ManCal2",#N/A,FALSE,"J";"Consm",#N/A,FALSE,"L";"B O",#N/A,FALSE,"M";"S C",#N/A,FALSE,"N"}</definedName>
    <definedName name="wrn.cp" localSheetId="8" hidden="1">{"cost",#N/A,FALSE,"B";"Sum",#N/A,FALSE,"C";"Sal1",#N/A,FALSE,"D";"Sal2",#N/A,FALSE,"D";"Mob",#N/A,FALSE,"E";"Eqpcst1",#N/A,FALSE,"F";"Eqpcst2",#N/A,FALSE,"F";"Eqpcst3",#N/A,FALSE,"F";"Est1",#N/A,FALSE,"G";"Est2",#N/A,FALSE,"G";"Fin",#N/A,FALSE,"H";"EqpCal",#N/A,FALSE,"I";"ManCal1",#N/A,FALSE,"J";"ManCal2",#N/A,FALSE,"J";"Consm",#N/A,FALSE,"L";"B O",#N/A,FALSE,"M";"S C",#N/A,FALSE,"N"}</definedName>
    <definedName name="wrn.cp" localSheetId="3" hidden="1">{"cost",#N/A,FALSE,"B";"Sum",#N/A,FALSE,"C";"Sal1",#N/A,FALSE,"D";"Sal2",#N/A,FALSE,"D";"Mob",#N/A,FALSE,"E";"Eqpcst1",#N/A,FALSE,"F";"Eqpcst2",#N/A,FALSE,"F";"Eqpcst3",#N/A,FALSE,"F";"Est1",#N/A,FALSE,"G";"Est2",#N/A,FALSE,"G";"Fin",#N/A,FALSE,"H";"EqpCal",#N/A,FALSE,"I";"ManCal1",#N/A,FALSE,"J";"ManCal2",#N/A,FALSE,"J";"Consm",#N/A,FALSE,"L";"B O",#N/A,FALSE,"M";"S C",#N/A,FALSE,"N"}</definedName>
    <definedName name="wrn.cp" localSheetId="11" hidden="1">{"cost",#N/A,FALSE,"B";"Sum",#N/A,FALSE,"C";"Sal1",#N/A,FALSE,"D";"Sal2",#N/A,FALSE,"D";"Mob",#N/A,FALSE,"E";"Eqpcst1",#N/A,FALSE,"F";"Eqpcst2",#N/A,FALSE,"F";"Eqpcst3",#N/A,FALSE,"F";"Est1",#N/A,FALSE,"G";"Est2",#N/A,FALSE,"G";"Fin",#N/A,FALSE,"H";"EqpCal",#N/A,FALSE,"I";"ManCal1",#N/A,FALSE,"J";"ManCal2",#N/A,FALSE,"J";"Consm",#N/A,FALSE,"L";"B O",#N/A,FALSE,"M";"S C",#N/A,FALSE,"N"}</definedName>
    <definedName name="wrn.cp" localSheetId="6" hidden="1">{"cost",#N/A,FALSE,"B";"Sum",#N/A,FALSE,"C";"Sal1",#N/A,FALSE,"D";"Sal2",#N/A,FALSE,"D";"Mob",#N/A,FALSE,"E";"Eqpcst1",#N/A,FALSE,"F";"Eqpcst2",#N/A,FALSE,"F";"Eqpcst3",#N/A,FALSE,"F";"Est1",#N/A,FALSE,"G";"Est2",#N/A,FALSE,"G";"Fin",#N/A,FALSE,"H";"EqpCal",#N/A,FALSE,"I";"ManCal1",#N/A,FALSE,"J";"ManCal2",#N/A,FALSE,"J";"Consm",#N/A,FALSE,"L";"B O",#N/A,FALSE,"M";"S C",#N/A,FALSE,"N"}</definedName>
    <definedName name="wrn.cp" localSheetId="7" hidden="1">{"cost",#N/A,FALSE,"B";"Sum",#N/A,FALSE,"C";"Sal1",#N/A,FALSE,"D";"Sal2",#N/A,FALSE,"D";"Mob",#N/A,FALSE,"E";"Eqpcst1",#N/A,FALSE,"F";"Eqpcst2",#N/A,FALSE,"F";"Eqpcst3",#N/A,FALSE,"F";"Est1",#N/A,FALSE,"G";"Est2",#N/A,FALSE,"G";"Fin",#N/A,FALSE,"H";"EqpCal",#N/A,FALSE,"I";"ManCal1",#N/A,FALSE,"J";"ManCal2",#N/A,FALSE,"J";"Consm",#N/A,FALSE,"L";"B O",#N/A,FALSE,"M";"S C",#N/A,FALSE,"N"}</definedName>
    <definedName name="wrn.cp" localSheetId="5" hidden="1">{"cost",#N/A,FALSE,"B";"Sum",#N/A,FALSE,"C";"Sal1",#N/A,FALSE,"D";"Sal2",#N/A,FALSE,"D";"Mob",#N/A,FALSE,"E";"Eqpcst1",#N/A,FALSE,"F";"Eqpcst2",#N/A,FALSE,"F";"Eqpcst3",#N/A,FALSE,"F";"Est1",#N/A,FALSE,"G";"Est2",#N/A,FALSE,"G";"Fin",#N/A,FALSE,"H";"EqpCal",#N/A,FALSE,"I";"ManCal1",#N/A,FALSE,"J";"ManCal2",#N/A,FALSE,"J";"Consm",#N/A,FALSE,"L";"B O",#N/A,FALSE,"M";"S C",#N/A,FALSE,"N"}</definedName>
    <definedName name="wrn.cp" localSheetId="10" hidden="1">{"cost",#N/A,FALSE,"B";"Sum",#N/A,FALSE,"C";"Sal1",#N/A,FALSE,"D";"Sal2",#N/A,FALSE,"D";"Mob",#N/A,FALSE,"E";"Eqpcst1",#N/A,FALSE,"F";"Eqpcst2",#N/A,FALSE,"F";"Eqpcst3",#N/A,FALSE,"F";"Est1",#N/A,FALSE,"G";"Est2",#N/A,FALSE,"G";"Fin",#N/A,FALSE,"H";"EqpCal",#N/A,FALSE,"I";"ManCal1",#N/A,FALSE,"J";"ManCal2",#N/A,FALSE,"J";"Consm",#N/A,FALSE,"L";"B O",#N/A,FALSE,"M";"S C",#N/A,FALSE,"N"}</definedName>
    <definedName name="wrn.cp" localSheetId="13" hidden="1">{"cost",#N/A,FALSE,"B";"Sum",#N/A,FALSE,"C";"Sal1",#N/A,FALSE,"D";"Sal2",#N/A,FALSE,"D";"Mob",#N/A,FALSE,"E";"Eqpcst1",#N/A,FALSE,"F";"Eqpcst2",#N/A,FALSE,"F";"Eqpcst3",#N/A,FALSE,"F";"Est1",#N/A,FALSE,"G";"Est2",#N/A,FALSE,"G";"Fin",#N/A,FALSE,"H";"EqpCal",#N/A,FALSE,"I";"ManCal1",#N/A,FALSE,"J";"ManCal2",#N/A,FALSE,"J";"Consm",#N/A,FALSE,"L";"B O",#N/A,FALSE,"M";"S C",#N/A,FALSE,"N"}</definedName>
    <definedName name="wrn.cp" localSheetId="12"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equip." localSheetId="22" hidden="1">{#N/A,#N/A,FALSE,"BLOW";#N/A,#N/A,FALSE,"EXPAND";#N/A,#N/A,FALSE,"DRUM";#N/A,#N/A,FALSE,"DRYER";#N/A,#N/A,FALSE,"EXCH";#N/A,#N/A,FALSE,"FILTER";#N/A,#N/A,FALSE,"FURN";#N/A,#N/A,FALSE,"AGITATE";#N/A,#N/A,FALSE,"PUMP";#N/A,#N/A,FALSE,"REACT";#N/A,#N/A,FALSE,"TANK";#N/A,#N/A,FALSE,"TOWER";#N/A,#N/A,FALSE,"GEN"}</definedName>
    <definedName name="wrn.equip." localSheetId="15" hidden="1">{#N/A,#N/A,FALSE,"BLOW";#N/A,#N/A,FALSE,"EXPAND";#N/A,#N/A,FALSE,"DRUM";#N/A,#N/A,FALSE,"DRYER";#N/A,#N/A,FALSE,"EXCH";#N/A,#N/A,FALSE,"FILTER";#N/A,#N/A,FALSE,"FURN";#N/A,#N/A,FALSE,"AGITATE";#N/A,#N/A,FALSE,"PUMP";#N/A,#N/A,FALSE,"REACT";#N/A,#N/A,FALSE,"TANK";#N/A,#N/A,FALSE,"TOWER";#N/A,#N/A,FALSE,"GEN"}</definedName>
    <definedName name="wrn.equip." localSheetId="1" hidden="1">{#N/A,#N/A,FALSE,"BLOW";#N/A,#N/A,FALSE,"EXPAND";#N/A,#N/A,FALSE,"DRUM";#N/A,#N/A,FALSE,"DRYER";#N/A,#N/A,FALSE,"EXCH";#N/A,#N/A,FALSE,"FILTER";#N/A,#N/A,FALSE,"FURN";#N/A,#N/A,FALSE,"AGITATE";#N/A,#N/A,FALSE,"PUMP";#N/A,#N/A,FALSE,"REACT";#N/A,#N/A,FALSE,"TANK";#N/A,#N/A,FALSE,"TOWER";#N/A,#N/A,FALSE,"GEN"}</definedName>
    <definedName name="wrn.equip." localSheetId="2" hidden="1">{#N/A,#N/A,FALSE,"BLOW";#N/A,#N/A,FALSE,"EXPAND";#N/A,#N/A,FALSE,"DRUM";#N/A,#N/A,FALSE,"DRYER";#N/A,#N/A,FALSE,"EXCH";#N/A,#N/A,FALSE,"FILTER";#N/A,#N/A,FALSE,"FURN";#N/A,#N/A,FALSE,"AGITATE";#N/A,#N/A,FALSE,"PUMP";#N/A,#N/A,FALSE,"REACT";#N/A,#N/A,FALSE,"TANK";#N/A,#N/A,FALSE,"TOWER";#N/A,#N/A,FALSE,"GEN"}</definedName>
    <definedName name="wrn.equip." localSheetId="4" hidden="1">{#N/A,#N/A,FALSE,"BLOW";#N/A,#N/A,FALSE,"EXPAND";#N/A,#N/A,FALSE,"DRUM";#N/A,#N/A,FALSE,"DRYER";#N/A,#N/A,FALSE,"EXCH";#N/A,#N/A,FALSE,"FILTER";#N/A,#N/A,FALSE,"FURN";#N/A,#N/A,FALSE,"AGITATE";#N/A,#N/A,FALSE,"PUMP";#N/A,#N/A,FALSE,"REACT";#N/A,#N/A,FALSE,"TANK";#N/A,#N/A,FALSE,"TOWER";#N/A,#N/A,FALSE,"GEN"}</definedName>
    <definedName name="wrn.equip." localSheetId="23" hidden="1">{#N/A,#N/A,FALSE,"BLOW";#N/A,#N/A,FALSE,"EXPAND";#N/A,#N/A,FALSE,"DRUM";#N/A,#N/A,FALSE,"DRYER";#N/A,#N/A,FALSE,"EXCH";#N/A,#N/A,FALSE,"FILTER";#N/A,#N/A,FALSE,"FURN";#N/A,#N/A,FALSE,"AGITATE";#N/A,#N/A,FALSE,"PUMP";#N/A,#N/A,FALSE,"REACT";#N/A,#N/A,FALSE,"TANK";#N/A,#N/A,FALSE,"TOWER";#N/A,#N/A,FALSE,"GEN"}</definedName>
    <definedName name="wrn.equip." localSheetId="14" hidden="1">{#N/A,#N/A,FALSE,"BLOW";#N/A,#N/A,FALSE,"EXPAND";#N/A,#N/A,FALSE,"DRUM";#N/A,#N/A,FALSE,"DRYER";#N/A,#N/A,FALSE,"EXCH";#N/A,#N/A,FALSE,"FILTER";#N/A,#N/A,FALSE,"FURN";#N/A,#N/A,FALSE,"AGITATE";#N/A,#N/A,FALSE,"PUMP";#N/A,#N/A,FALSE,"REACT";#N/A,#N/A,FALSE,"TANK";#N/A,#N/A,FALSE,"TOWER";#N/A,#N/A,FALSE,"GEN"}</definedName>
    <definedName name="wrn.equip." localSheetId="9" hidden="1">{#N/A,#N/A,FALSE,"BLOW";#N/A,#N/A,FALSE,"EXPAND";#N/A,#N/A,FALSE,"DRUM";#N/A,#N/A,FALSE,"DRYER";#N/A,#N/A,FALSE,"EXCH";#N/A,#N/A,FALSE,"FILTER";#N/A,#N/A,FALSE,"FURN";#N/A,#N/A,FALSE,"AGITATE";#N/A,#N/A,FALSE,"PUMP";#N/A,#N/A,FALSE,"REACT";#N/A,#N/A,FALSE,"TANK";#N/A,#N/A,FALSE,"TOWER";#N/A,#N/A,FALSE,"GEN"}</definedName>
    <definedName name="wrn.equip." localSheetId="8" hidden="1">{#N/A,#N/A,FALSE,"BLOW";#N/A,#N/A,FALSE,"EXPAND";#N/A,#N/A,FALSE,"DRUM";#N/A,#N/A,FALSE,"DRYER";#N/A,#N/A,FALSE,"EXCH";#N/A,#N/A,FALSE,"FILTER";#N/A,#N/A,FALSE,"FURN";#N/A,#N/A,FALSE,"AGITATE";#N/A,#N/A,FALSE,"PUMP";#N/A,#N/A,FALSE,"REACT";#N/A,#N/A,FALSE,"TANK";#N/A,#N/A,FALSE,"TOWER";#N/A,#N/A,FALSE,"GEN"}</definedName>
    <definedName name="wrn.equip." localSheetId="3" hidden="1">{#N/A,#N/A,FALSE,"BLOW";#N/A,#N/A,FALSE,"EXPAND";#N/A,#N/A,FALSE,"DRUM";#N/A,#N/A,FALSE,"DRYER";#N/A,#N/A,FALSE,"EXCH";#N/A,#N/A,FALSE,"FILTER";#N/A,#N/A,FALSE,"FURN";#N/A,#N/A,FALSE,"AGITATE";#N/A,#N/A,FALSE,"PUMP";#N/A,#N/A,FALSE,"REACT";#N/A,#N/A,FALSE,"TANK";#N/A,#N/A,FALSE,"TOWER";#N/A,#N/A,FALSE,"GEN"}</definedName>
    <definedName name="wrn.equip." localSheetId="11" hidden="1">{#N/A,#N/A,FALSE,"BLOW";#N/A,#N/A,FALSE,"EXPAND";#N/A,#N/A,FALSE,"DRUM";#N/A,#N/A,FALSE,"DRYER";#N/A,#N/A,FALSE,"EXCH";#N/A,#N/A,FALSE,"FILTER";#N/A,#N/A,FALSE,"FURN";#N/A,#N/A,FALSE,"AGITATE";#N/A,#N/A,FALSE,"PUMP";#N/A,#N/A,FALSE,"REACT";#N/A,#N/A,FALSE,"TANK";#N/A,#N/A,FALSE,"TOWER";#N/A,#N/A,FALSE,"GEN"}</definedName>
    <definedName name="wrn.equip." localSheetId="6" hidden="1">{#N/A,#N/A,FALSE,"BLOW";#N/A,#N/A,FALSE,"EXPAND";#N/A,#N/A,FALSE,"DRUM";#N/A,#N/A,FALSE,"DRYER";#N/A,#N/A,FALSE,"EXCH";#N/A,#N/A,FALSE,"FILTER";#N/A,#N/A,FALSE,"FURN";#N/A,#N/A,FALSE,"AGITATE";#N/A,#N/A,FALSE,"PUMP";#N/A,#N/A,FALSE,"REACT";#N/A,#N/A,FALSE,"TANK";#N/A,#N/A,FALSE,"TOWER";#N/A,#N/A,FALSE,"GEN"}</definedName>
    <definedName name="wrn.equip." localSheetId="7" hidden="1">{#N/A,#N/A,FALSE,"BLOW";#N/A,#N/A,FALSE,"EXPAND";#N/A,#N/A,FALSE,"DRUM";#N/A,#N/A,FALSE,"DRYER";#N/A,#N/A,FALSE,"EXCH";#N/A,#N/A,FALSE,"FILTER";#N/A,#N/A,FALSE,"FURN";#N/A,#N/A,FALSE,"AGITATE";#N/A,#N/A,FALSE,"PUMP";#N/A,#N/A,FALSE,"REACT";#N/A,#N/A,FALSE,"TANK";#N/A,#N/A,FALSE,"TOWER";#N/A,#N/A,FALSE,"GEN"}</definedName>
    <definedName name="wrn.equip." localSheetId="5" hidden="1">{#N/A,#N/A,FALSE,"BLOW";#N/A,#N/A,FALSE,"EXPAND";#N/A,#N/A,FALSE,"DRUM";#N/A,#N/A,FALSE,"DRYER";#N/A,#N/A,FALSE,"EXCH";#N/A,#N/A,FALSE,"FILTER";#N/A,#N/A,FALSE,"FURN";#N/A,#N/A,FALSE,"AGITATE";#N/A,#N/A,FALSE,"PUMP";#N/A,#N/A,FALSE,"REACT";#N/A,#N/A,FALSE,"TANK";#N/A,#N/A,FALSE,"TOWER";#N/A,#N/A,FALSE,"GEN"}</definedName>
    <definedName name="wrn.equip." localSheetId="10" hidden="1">{#N/A,#N/A,FALSE,"BLOW";#N/A,#N/A,FALSE,"EXPAND";#N/A,#N/A,FALSE,"DRUM";#N/A,#N/A,FALSE,"DRYER";#N/A,#N/A,FALSE,"EXCH";#N/A,#N/A,FALSE,"FILTER";#N/A,#N/A,FALSE,"FURN";#N/A,#N/A,FALSE,"AGITATE";#N/A,#N/A,FALSE,"PUMP";#N/A,#N/A,FALSE,"REACT";#N/A,#N/A,FALSE,"TANK";#N/A,#N/A,FALSE,"TOWER";#N/A,#N/A,FALSE,"GEN"}</definedName>
    <definedName name="wrn.equip." localSheetId="13" hidden="1">{#N/A,#N/A,FALSE,"BLOW";#N/A,#N/A,FALSE,"EXPAND";#N/A,#N/A,FALSE,"DRUM";#N/A,#N/A,FALSE,"DRYER";#N/A,#N/A,FALSE,"EXCH";#N/A,#N/A,FALSE,"FILTER";#N/A,#N/A,FALSE,"FURN";#N/A,#N/A,FALSE,"AGITATE";#N/A,#N/A,FALSE,"PUMP";#N/A,#N/A,FALSE,"REACT";#N/A,#N/A,FALSE,"TANK";#N/A,#N/A,FALSE,"TOWER";#N/A,#N/A,FALSE,"GEN"}</definedName>
    <definedName name="wrn.equip." localSheetId="12" hidden="1">{#N/A,#N/A,FALSE,"BLOW";#N/A,#N/A,FALSE,"EXPAND";#N/A,#N/A,FALSE,"DRUM";#N/A,#N/A,FALSE,"DRYER";#N/A,#N/A,FALSE,"EXCH";#N/A,#N/A,FALSE,"FILTER";#N/A,#N/A,FALSE,"FURN";#N/A,#N/A,FALSE,"AGITATE";#N/A,#N/A,FALSE,"PUMP";#N/A,#N/A,FALSE,"REACT";#N/A,#N/A,FALSE,"TANK";#N/A,#N/A,FALSE,"TOWER";#N/A,#N/A,FALSE,"GEN"}</definedName>
    <definedName name="wrn.equip." hidden="1">{#N/A,#N/A,FALSE,"BLOW";#N/A,#N/A,FALSE,"EXPAND";#N/A,#N/A,FALSE,"DRUM";#N/A,#N/A,FALSE,"DRYER";#N/A,#N/A,FALSE,"EXCH";#N/A,#N/A,FALSE,"FILTER";#N/A,#N/A,FALSE,"FURN";#N/A,#N/A,FALSE,"AGITATE";#N/A,#N/A,FALSE,"PUMP";#N/A,#N/A,FALSE,"REACT";#N/A,#N/A,FALSE,"TANK";#N/A,#N/A,FALSE,"TOWER";#N/A,#N/A,FALSE,"GEN"}</definedName>
    <definedName name="wrn.Equipment._.List." localSheetId="22" hidden="1">{#N/A,#N/A,TRUE,"COVERSHEET";#N/A,#N/A,TRUE,"LEGEND";#N/A,#N/A,TRUE,"LIST"}</definedName>
    <definedName name="wrn.Equipment._.List." localSheetId="15" hidden="1">{#N/A,#N/A,TRUE,"COVERSHEET";#N/A,#N/A,TRUE,"LEGEND";#N/A,#N/A,TRUE,"LIST"}</definedName>
    <definedName name="wrn.Equipment._.List." localSheetId="1" hidden="1">{#N/A,#N/A,TRUE,"COVERSHEET";#N/A,#N/A,TRUE,"LEGEND";#N/A,#N/A,TRUE,"LIST"}</definedName>
    <definedName name="wrn.Equipment._.List." localSheetId="2" hidden="1">{#N/A,#N/A,TRUE,"COVERSHEET";#N/A,#N/A,TRUE,"LEGEND";#N/A,#N/A,TRUE,"LIST"}</definedName>
    <definedName name="wrn.Equipment._.List." localSheetId="4" hidden="1">{#N/A,#N/A,TRUE,"COVERSHEET";#N/A,#N/A,TRUE,"LEGEND";#N/A,#N/A,TRUE,"LIST"}</definedName>
    <definedName name="wrn.Equipment._.List." localSheetId="23" hidden="1">{#N/A,#N/A,TRUE,"COVERSHEET";#N/A,#N/A,TRUE,"LEGEND";#N/A,#N/A,TRUE,"LIST"}</definedName>
    <definedName name="wrn.Equipment._.List." localSheetId="14" hidden="1">{#N/A,#N/A,TRUE,"COVERSHEET";#N/A,#N/A,TRUE,"LEGEND";#N/A,#N/A,TRUE,"LIST"}</definedName>
    <definedName name="wrn.Equipment._.List." localSheetId="9" hidden="1">{#N/A,#N/A,TRUE,"COVERSHEET";#N/A,#N/A,TRUE,"LEGEND";#N/A,#N/A,TRUE,"LIST"}</definedName>
    <definedName name="wrn.Equipment._.List." localSheetId="8" hidden="1">{#N/A,#N/A,TRUE,"COVERSHEET";#N/A,#N/A,TRUE,"LEGEND";#N/A,#N/A,TRUE,"LIST"}</definedName>
    <definedName name="wrn.Equipment._.List." localSheetId="3" hidden="1">{#N/A,#N/A,TRUE,"COVERSHEET";#N/A,#N/A,TRUE,"LEGEND";#N/A,#N/A,TRUE,"LIST"}</definedName>
    <definedName name="wrn.Equipment._.List." localSheetId="11" hidden="1">{#N/A,#N/A,TRUE,"COVERSHEET";#N/A,#N/A,TRUE,"LEGEND";#N/A,#N/A,TRUE,"LIST"}</definedName>
    <definedName name="wrn.Equipment._.List." localSheetId="6" hidden="1">{#N/A,#N/A,TRUE,"COVERSHEET";#N/A,#N/A,TRUE,"LEGEND";#N/A,#N/A,TRUE,"LIST"}</definedName>
    <definedName name="wrn.Equipment._.List." localSheetId="7" hidden="1">{#N/A,#N/A,TRUE,"COVERSHEET";#N/A,#N/A,TRUE,"LEGEND";#N/A,#N/A,TRUE,"LIST"}</definedName>
    <definedName name="wrn.Equipment._.List." localSheetId="5" hidden="1">{#N/A,#N/A,TRUE,"COVERSHEET";#N/A,#N/A,TRUE,"LEGEND";#N/A,#N/A,TRUE,"LIST"}</definedName>
    <definedName name="wrn.Equipment._.List." localSheetId="10" hidden="1">{#N/A,#N/A,TRUE,"COVERSHEET";#N/A,#N/A,TRUE,"LEGEND";#N/A,#N/A,TRUE,"LIST"}</definedName>
    <definedName name="wrn.Equipment._.List." localSheetId="13" hidden="1">{#N/A,#N/A,TRUE,"COVERSHEET";#N/A,#N/A,TRUE,"LEGEND";#N/A,#N/A,TRUE,"LIST"}</definedName>
    <definedName name="wrn.Equipment._.List." localSheetId="12" hidden="1">{#N/A,#N/A,TRUE,"COVERSHEET";#N/A,#N/A,TRUE,"LEGEND";#N/A,#N/A,TRUE,"LIST"}</definedName>
    <definedName name="wrn.Equipment._.List." hidden="1">{#N/A,#N/A,TRUE,"COVERSHEET";#N/A,#N/A,TRUE,"LEGEND";#N/A,#N/A,TRUE,"LIST"}</definedName>
    <definedName name="wrn.Field._.Office._.and._.Sum." localSheetId="22" hidden="1">{#N/A,#N/A,FALSE,"Field Rates";#N/A,#N/A,FALSE,"Field Sum"}</definedName>
    <definedName name="wrn.Field._.Office._.and._.Sum." localSheetId="15" hidden="1">{#N/A,#N/A,FALSE,"Field Rates";#N/A,#N/A,FALSE,"Field Sum"}</definedName>
    <definedName name="wrn.Field._.Office._.and._.Sum." localSheetId="1" hidden="1">{#N/A,#N/A,FALSE,"Field Rates";#N/A,#N/A,FALSE,"Field Sum"}</definedName>
    <definedName name="wrn.Field._.Office._.and._.Sum." localSheetId="2" hidden="1">{#N/A,#N/A,FALSE,"Field Rates";#N/A,#N/A,FALSE,"Field Sum"}</definedName>
    <definedName name="wrn.Field._.Office._.and._.Sum." localSheetId="4" hidden="1">{#N/A,#N/A,FALSE,"Field Rates";#N/A,#N/A,FALSE,"Field Sum"}</definedName>
    <definedName name="wrn.Field._.Office._.and._.Sum." localSheetId="23" hidden="1">{#N/A,#N/A,FALSE,"Field Rates";#N/A,#N/A,FALSE,"Field Sum"}</definedName>
    <definedName name="wrn.Field._.Office._.and._.Sum." localSheetId="14" hidden="1">{#N/A,#N/A,FALSE,"Field Rates";#N/A,#N/A,FALSE,"Field Sum"}</definedName>
    <definedName name="wrn.Field._.Office._.and._.Sum." localSheetId="9" hidden="1">{#N/A,#N/A,FALSE,"Field Rates";#N/A,#N/A,FALSE,"Field Sum"}</definedName>
    <definedName name="wrn.Field._.Office._.and._.Sum." localSheetId="8" hidden="1">{#N/A,#N/A,FALSE,"Field Rates";#N/A,#N/A,FALSE,"Field Sum"}</definedName>
    <definedName name="wrn.Field._.Office._.and._.Sum." localSheetId="3" hidden="1">{#N/A,#N/A,FALSE,"Field Rates";#N/A,#N/A,FALSE,"Field Sum"}</definedName>
    <definedName name="wrn.Field._.Office._.and._.Sum." localSheetId="11" hidden="1">{#N/A,#N/A,FALSE,"Field Rates";#N/A,#N/A,FALSE,"Field Sum"}</definedName>
    <definedName name="wrn.Field._.Office._.and._.Sum." localSheetId="6" hidden="1">{#N/A,#N/A,FALSE,"Field Rates";#N/A,#N/A,FALSE,"Field Sum"}</definedName>
    <definedName name="wrn.Field._.Office._.and._.Sum." localSheetId="7" hidden="1">{#N/A,#N/A,FALSE,"Field Rates";#N/A,#N/A,FALSE,"Field Sum"}</definedName>
    <definedName name="wrn.Field._.Office._.and._.Sum." localSheetId="5" hidden="1">{#N/A,#N/A,FALSE,"Field Rates";#N/A,#N/A,FALSE,"Field Sum"}</definedName>
    <definedName name="wrn.Field._.Office._.and._.Sum." localSheetId="10" hidden="1">{#N/A,#N/A,FALSE,"Field Rates";#N/A,#N/A,FALSE,"Field Sum"}</definedName>
    <definedName name="wrn.Field._.Office._.and._.Sum." localSheetId="13" hidden="1">{#N/A,#N/A,FALSE,"Field Rates";#N/A,#N/A,FALSE,"Field Sum"}</definedName>
    <definedName name="wrn.Field._.Office._.and._.Sum." localSheetId="12" hidden="1">{#N/A,#N/A,FALSE,"Field Rates";#N/A,#N/A,FALSE,"Field Sum"}</definedName>
    <definedName name="wrn.Field._.Office._.and._.Sum." hidden="1">{#N/A,#N/A,FALSE,"Field Rates";#N/A,#N/A,FALSE,"Field Sum"}</definedName>
    <definedName name="wrn.FORM." localSheetId="22" hidden="1">{#N/A,#N/A,FALSE,"FORM A";#N/A,#N/A,FALSE,"FORM D";#N/A,#N/A,FALSE,"FORM E-1";#N/A,#N/A,FALSE,"FORM E-2";#N/A,#N/A,FALSE,"FORM F";#N/A,#N/A,FALSE,"FORM G";#N/A,#N/A,FALSE,"FORM H-1";#N/A,#N/A,FALSE,"FORM H-2";#N/A,#N/A,FALSE,"FORM H-3";#N/A,#N/A,FALSE,"FORM H-4";#N/A,#N/A,FALSE,"FORM H-5";#N/A,#N/A,FALSE,"FORM I";#N/A,#N/A,FALSE,"FORM J"}</definedName>
    <definedName name="wrn.FORM." hidden="1">{#N/A,#N/A,FALSE,"FORM A";#N/A,#N/A,FALSE,"FORM D";#N/A,#N/A,FALSE,"FORM E-1";#N/A,#N/A,FALSE,"FORM E-2";#N/A,#N/A,FALSE,"FORM F";#N/A,#N/A,FALSE,"FORM G";#N/A,#N/A,FALSE,"FORM H-1";#N/A,#N/A,FALSE,"FORM H-2";#N/A,#N/A,FALSE,"FORM H-3";#N/A,#N/A,FALSE,"FORM H-4";#N/A,#N/A,FALSE,"FORM H-5";#N/A,#N/A,FALSE,"FORM I";#N/A,#N/A,FALSE,"FORM J"}</definedName>
    <definedName name="wrn.full." localSheetId="22" hidden="1">{"b",#N/A,FALSE,"B";"C 1",#N/A,FALSE,"C";"C 2",#N/A,FALSE,"C";"D 1",#N/A,FALSE,"D";"d 2",#N/A,FALSE,"D";"D 3",#N/A,FALSE,"D";"E",#N/A,FALSE,"E";"F 1",#N/A,FALSE,"F";"F 2",#N/A,FALSE,"F";"F 3",#N/A,FALSE,"F";"G 1",#N/A,FALSE,"G";"G 2",#N/A,FALSE,"G";"I 1",#N/A,FALSE,"I";"J 1",#N/A,FALSE,"J";"J 2",#N/A,FALSE,"J";"L",#N/A,FALSE,"L";"M 1",#N/A,FALSE,"M";"N",#N/A,FALSE,"N"}</definedName>
    <definedName name="wrn.full." localSheetId="15" hidden="1">{"b",#N/A,FALSE,"B";"C 1",#N/A,FALSE,"C";"C 2",#N/A,FALSE,"C";"D 1",#N/A,FALSE,"D";"d 2",#N/A,FALSE,"D";"D 3",#N/A,FALSE,"D";"E",#N/A,FALSE,"E";"F 1",#N/A,FALSE,"F";"F 2",#N/A,FALSE,"F";"F 3",#N/A,FALSE,"F";"G 1",#N/A,FALSE,"G";"G 2",#N/A,FALSE,"G";"I 1",#N/A,FALSE,"I";"J 1",#N/A,FALSE,"J";"J 2",#N/A,FALSE,"J";"L",#N/A,FALSE,"L";"M 1",#N/A,FALSE,"M";"N",#N/A,FALSE,"N"}</definedName>
    <definedName name="wrn.full." localSheetId="1" hidden="1">{"b",#N/A,FALSE,"B";"C 1",#N/A,FALSE,"C";"C 2",#N/A,FALSE,"C";"D 1",#N/A,FALSE,"D";"d 2",#N/A,FALSE,"D";"D 3",#N/A,FALSE,"D";"E",#N/A,FALSE,"E";"F 1",#N/A,FALSE,"F";"F 2",#N/A,FALSE,"F";"F 3",#N/A,FALSE,"F";"G 1",#N/A,FALSE,"G";"G 2",#N/A,FALSE,"G";"I 1",#N/A,FALSE,"I";"J 1",#N/A,FALSE,"J";"J 2",#N/A,FALSE,"J";"L",#N/A,FALSE,"L";"M 1",#N/A,FALSE,"M";"N",#N/A,FALSE,"N"}</definedName>
    <definedName name="wrn.full." localSheetId="2" hidden="1">{"b",#N/A,FALSE,"B";"C 1",#N/A,FALSE,"C";"C 2",#N/A,FALSE,"C";"D 1",#N/A,FALSE,"D";"d 2",#N/A,FALSE,"D";"D 3",#N/A,FALSE,"D";"E",#N/A,FALSE,"E";"F 1",#N/A,FALSE,"F";"F 2",#N/A,FALSE,"F";"F 3",#N/A,FALSE,"F";"G 1",#N/A,FALSE,"G";"G 2",#N/A,FALSE,"G";"I 1",#N/A,FALSE,"I";"J 1",#N/A,FALSE,"J";"J 2",#N/A,FALSE,"J";"L",#N/A,FALSE,"L";"M 1",#N/A,FALSE,"M";"N",#N/A,FALSE,"N"}</definedName>
    <definedName name="wrn.full." localSheetId="4" hidden="1">{"b",#N/A,FALSE,"B";"C 1",#N/A,FALSE,"C";"C 2",#N/A,FALSE,"C";"D 1",#N/A,FALSE,"D";"d 2",#N/A,FALSE,"D";"D 3",#N/A,FALSE,"D";"E",#N/A,FALSE,"E";"F 1",#N/A,FALSE,"F";"F 2",#N/A,FALSE,"F";"F 3",#N/A,FALSE,"F";"G 1",#N/A,FALSE,"G";"G 2",#N/A,FALSE,"G";"I 1",#N/A,FALSE,"I";"J 1",#N/A,FALSE,"J";"J 2",#N/A,FALSE,"J";"L",#N/A,FALSE,"L";"M 1",#N/A,FALSE,"M";"N",#N/A,FALSE,"N"}</definedName>
    <definedName name="wrn.full." localSheetId="23" hidden="1">{"b",#N/A,FALSE,"B";"C 1",#N/A,FALSE,"C";"C 2",#N/A,FALSE,"C";"D 1",#N/A,FALSE,"D";"d 2",#N/A,FALSE,"D";"D 3",#N/A,FALSE,"D";"E",#N/A,FALSE,"E";"F 1",#N/A,FALSE,"F";"F 2",#N/A,FALSE,"F";"F 3",#N/A,FALSE,"F";"G 1",#N/A,FALSE,"G";"G 2",#N/A,FALSE,"G";"I 1",#N/A,FALSE,"I";"J 1",#N/A,FALSE,"J";"J 2",#N/A,FALSE,"J";"L",#N/A,FALSE,"L";"M 1",#N/A,FALSE,"M";"N",#N/A,FALSE,"N"}</definedName>
    <definedName name="wrn.full." localSheetId="14" hidden="1">{"b",#N/A,FALSE,"B";"C 1",#N/A,FALSE,"C";"C 2",#N/A,FALSE,"C";"D 1",#N/A,FALSE,"D";"d 2",#N/A,FALSE,"D";"D 3",#N/A,FALSE,"D";"E",#N/A,FALSE,"E";"F 1",#N/A,FALSE,"F";"F 2",#N/A,FALSE,"F";"F 3",#N/A,FALSE,"F";"G 1",#N/A,FALSE,"G";"G 2",#N/A,FALSE,"G";"I 1",#N/A,FALSE,"I";"J 1",#N/A,FALSE,"J";"J 2",#N/A,FALSE,"J";"L",#N/A,FALSE,"L";"M 1",#N/A,FALSE,"M";"N",#N/A,FALSE,"N"}</definedName>
    <definedName name="wrn.full." localSheetId="9" hidden="1">{"b",#N/A,FALSE,"B";"C 1",#N/A,FALSE,"C";"C 2",#N/A,FALSE,"C";"D 1",#N/A,FALSE,"D";"d 2",#N/A,FALSE,"D";"D 3",#N/A,FALSE,"D";"E",#N/A,FALSE,"E";"F 1",#N/A,FALSE,"F";"F 2",#N/A,FALSE,"F";"F 3",#N/A,FALSE,"F";"G 1",#N/A,FALSE,"G";"G 2",#N/A,FALSE,"G";"I 1",#N/A,FALSE,"I";"J 1",#N/A,FALSE,"J";"J 2",#N/A,FALSE,"J";"L",#N/A,FALSE,"L";"M 1",#N/A,FALSE,"M";"N",#N/A,FALSE,"N"}</definedName>
    <definedName name="wrn.full." localSheetId="8" hidden="1">{"b",#N/A,FALSE,"B";"C 1",#N/A,FALSE,"C";"C 2",#N/A,FALSE,"C";"D 1",#N/A,FALSE,"D";"d 2",#N/A,FALSE,"D";"D 3",#N/A,FALSE,"D";"E",#N/A,FALSE,"E";"F 1",#N/A,FALSE,"F";"F 2",#N/A,FALSE,"F";"F 3",#N/A,FALSE,"F";"G 1",#N/A,FALSE,"G";"G 2",#N/A,FALSE,"G";"I 1",#N/A,FALSE,"I";"J 1",#N/A,FALSE,"J";"J 2",#N/A,FALSE,"J";"L",#N/A,FALSE,"L";"M 1",#N/A,FALSE,"M";"N",#N/A,FALSE,"N"}</definedName>
    <definedName name="wrn.full." localSheetId="3" hidden="1">{"b",#N/A,FALSE,"B";"C 1",#N/A,FALSE,"C";"C 2",#N/A,FALSE,"C";"D 1",#N/A,FALSE,"D";"d 2",#N/A,FALSE,"D";"D 3",#N/A,FALSE,"D";"E",#N/A,FALSE,"E";"F 1",#N/A,FALSE,"F";"F 2",#N/A,FALSE,"F";"F 3",#N/A,FALSE,"F";"G 1",#N/A,FALSE,"G";"G 2",#N/A,FALSE,"G";"I 1",#N/A,FALSE,"I";"J 1",#N/A,FALSE,"J";"J 2",#N/A,FALSE,"J";"L",#N/A,FALSE,"L";"M 1",#N/A,FALSE,"M";"N",#N/A,FALSE,"N"}</definedName>
    <definedName name="wrn.full." localSheetId="11" hidden="1">{"b",#N/A,FALSE,"B";"C 1",#N/A,FALSE,"C";"C 2",#N/A,FALSE,"C";"D 1",#N/A,FALSE,"D";"d 2",#N/A,FALSE,"D";"D 3",#N/A,FALSE,"D";"E",#N/A,FALSE,"E";"F 1",#N/A,FALSE,"F";"F 2",#N/A,FALSE,"F";"F 3",#N/A,FALSE,"F";"G 1",#N/A,FALSE,"G";"G 2",#N/A,FALSE,"G";"I 1",#N/A,FALSE,"I";"J 1",#N/A,FALSE,"J";"J 2",#N/A,FALSE,"J";"L",#N/A,FALSE,"L";"M 1",#N/A,FALSE,"M";"N",#N/A,FALSE,"N"}</definedName>
    <definedName name="wrn.full." localSheetId="6" hidden="1">{"b",#N/A,FALSE,"B";"C 1",#N/A,FALSE,"C";"C 2",#N/A,FALSE,"C";"D 1",#N/A,FALSE,"D";"d 2",#N/A,FALSE,"D";"D 3",#N/A,FALSE,"D";"E",#N/A,FALSE,"E";"F 1",#N/A,FALSE,"F";"F 2",#N/A,FALSE,"F";"F 3",#N/A,FALSE,"F";"G 1",#N/A,FALSE,"G";"G 2",#N/A,FALSE,"G";"I 1",#N/A,FALSE,"I";"J 1",#N/A,FALSE,"J";"J 2",#N/A,FALSE,"J";"L",#N/A,FALSE,"L";"M 1",#N/A,FALSE,"M";"N",#N/A,FALSE,"N"}</definedName>
    <definedName name="wrn.full." localSheetId="7" hidden="1">{"b",#N/A,FALSE,"B";"C 1",#N/A,FALSE,"C";"C 2",#N/A,FALSE,"C";"D 1",#N/A,FALSE,"D";"d 2",#N/A,FALSE,"D";"D 3",#N/A,FALSE,"D";"E",#N/A,FALSE,"E";"F 1",#N/A,FALSE,"F";"F 2",#N/A,FALSE,"F";"F 3",#N/A,FALSE,"F";"G 1",#N/A,FALSE,"G";"G 2",#N/A,FALSE,"G";"I 1",#N/A,FALSE,"I";"J 1",#N/A,FALSE,"J";"J 2",#N/A,FALSE,"J";"L",#N/A,FALSE,"L";"M 1",#N/A,FALSE,"M";"N",#N/A,FALSE,"N"}</definedName>
    <definedName name="wrn.full." localSheetId="5" hidden="1">{"b",#N/A,FALSE,"B";"C 1",#N/A,FALSE,"C";"C 2",#N/A,FALSE,"C";"D 1",#N/A,FALSE,"D";"d 2",#N/A,FALSE,"D";"D 3",#N/A,FALSE,"D";"E",#N/A,FALSE,"E";"F 1",#N/A,FALSE,"F";"F 2",#N/A,FALSE,"F";"F 3",#N/A,FALSE,"F";"G 1",#N/A,FALSE,"G";"G 2",#N/A,FALSE,"G";"I 1",#N/A,FALSE,"I";"J 1",#N/A,FALSE,"J";"J 2",#N/A,FALSE,"J";"L",#N/A,FALSE,"L";"M 1",#N/A,FALSE,"M";"N",#N/A,FALSE,"N"}</definedName>
    <definedName name="wrn.full." localSheetId="10" hidden="1">{"b",#N/A,FALSE,"B";"C 1",#N/A,FALSE,"C";"C 2",#N/A,FALSE,"C";"D 1",#N/A,FALSE,"D";"d 2",#N/A,FALSE,"D";"D 3",#N/A,FALSE,"D";"E",#N/A,FALSE,"E";"F 1",#N/A,FALSE,"F";"F 2",#N/A,FALSE,"F";"F 3",#N/A,FALSE,"F";"G 1",#N/A,FALSE,"G";"G 2",#N/A,FALSE,"G";"I 1",#N/A,FALSE,"I";"J 1",#N/A,FALSE,"J";"J 2",#N/A,FALSE,"J";"L",#N/A,FALSE,"L";"M 1",#N/A,FALSE,"M";"N",#N/A,FALSE,"N"}</definedName>
    <definedName name="wrn.full." localSheetId="13" hidden="1">{"b",#N/A,FALSE,"B";"C 1",#N/A,FALSE,"C";"C 2",#N/A,FALSE,"C";"D 1",#N/A,FALSE,"D";"d 2",#N/A,FALSE,"D";"D 3",#N/A,FALSE,"D";"E",#N/A,FALSE,"E";"F 1",#N/A,FALSE,"F";"F 2",#N/A,FALSE,"F";"F 3",#N/A,FALSE,"F";"G 1",#N/A,FALSE,"G";"G 2",#N/A,FALSE,"G";"I 1",#N/A,FALSE,"I";"J 1",#N/A,FALSE,"J";"J 2",#N/A,FALSE,"J";"L",#N/A,FALSE,"L";"M 1",#N/A,FALSE,"M";"N",#N/A,FALSE,"N"}</definedName>
    <definedName name="wrn.full." localSheetId="12"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HO._.Rates._.and._.Sum." localSheetId="22" hidden="1">{#N/A,#N/A,FALSE,"HO Rates";#N/A,#N/A,FALSE,"HO Sum"}</definedName>
    <definedName name="wrn.HO._.Rates._.and._.Sum." localSheetId="15" hidden="1">{#N/A,#N/A,FALSE,"HO Rates";#N/A,#N/A,FALSE,"HO Sum"}</definedName>
    <definedName name="wrn.HO._.Rates._.and._.Sum." localSheetId="1" hidden="1">{#N/A,#N/A,FALSE,"HO Rates";#N/A,#N/A,FALSE,"HO Sum"}</definedName>
    <definedName name="wrn.HO._.Rates._.and._.Sum." localSheetId="2" hidden="1">{#N/A,#N/A,FALSE,"HO Rates";#N/A,#N/A,FALSE,"HO Sum"}</definedName>
    <definedName name="wrn.HO._.Rates._.and._.Sum." localSheetId="4" hidden="1">{#N/A,#N/A,FALSE,"HO Rates";#N/A,#N/A,FALSE,"HO Sum"}</definedName>
    <definedName name="wrn.HO._.Rates._.and._.Sum." localSheetId="23" hidden="1">{#N/A,#N/A,FALSE,"HO Rates";#N/A,#N/A,FALSE,"HO Sum"}</definedName>
    <definedName name="wrn.HO._.Rates._.and._.Sum." localSheetId="14" hidden="1">{#N/A,#N/A,FALSE,"HO Rates";#N/A,#N/A,FALSE,"HO Sum"}</definedName>
    <definedName name="wrn.HO._.Rates._.and._.Sum." localSheetId="9" hidden="1">{#N/A,#N/A,FALSE,"HO Rates";#N/A,#N/A,FALSE,"HO Sum"}</definedName>
    <definedName name="wrn.HO._.Rates._.and._.Sum." localSheetId="8" hidden="1">{#N/A,#N/A,FALSE,"HO Rates";#N/A,#N/A,FALSE,"HO Sum"}</definedName>
    <definedName name="wrn.HO._.Rates._.and._.Sum." localSheetId="3" hidden="1">{#N/A,#N/A,FALSE,"HO Rates";#N/A,#N/A,FALSE,"HO Sum"}</definedName>
    <definedName name="wrn.HO._.Rates._.and._.Sum." localSheetId="11" hidden="1">{#N/A,#N/A,FALSE,"HO Rates";#N/A,#N/A,FALSE,"HO Sum"}</definedName>
    <definedName name="wrn.HO._.Rates._.and._.Sum." localSheetId="6" hidden="1">{#N/A,#N/A,FALSE,"HO Rates";#N/A,#N/A,FALSE,"HO Sum"}</definedName>
    <definedName name="wrn.HO._.Rates._.and._.Sum." localSheetId="7" hidden="1">{#N/A,#N/A,FALSE,"HO Rates";#N/A,#N/A,FALSE,"HO Sum"}</definedName>
    <definedName name="wrn.HO._.Rates._.and._.Sum." localSheetId="5" hidden="1">{#N/A,#N/A,FALSE,"HO Rates";#N/A,#N/A,FALSE,"HO Sum"}</definedName>
    <definedName name="wrn.HO._.Rates._.and._.Sum." localSheetId="10" hidden="1">{#N/A,#N/A,FALSE,"HO Rates";#N/A,#N/A,FALSE,"HO Sum"}</definedName>
    <definedName name="wrn.HO._.Rates._.and._.Sum." localSheetId="13" hidden="1">{#N/A,#N/A,FALSE,"HO Rates";#N/A,#N/A,FALSE,"HO Sum"}</definedName>
    <definedName name="wrn.HO._.Rates._.and._.Sum." localSheetId="12" hidden="1">{#N/A,#N/A,FALSE,"HO Rates";#N/A,#N/A,FALSE,"HO Sum"}</definedName>
    <definedName name="wrn.HO._.Rates._.and._.Sum." hidden="1">{#N/A,#N/A,FALSE,"HO Rates";#N/A,#N/A,FALSE,"HO Sum"}</definedName>
    <definedName name="wrn.LIST." localSheetId="22" hidden="1">{#N/A,#N/A,FALSE,"AGITATE";#N/A,#N/A,FALSE,"DRYER";#N/A,#N/A,FALSE,"EXCH";#N/A,#N/A,FALSE,"FILTER";#N/A,#N/A,FALSE,"FURN";#N/A,#N/A,FALSE,"BLOW";#N/A,#N/A,FALSE,"PUMP";#N/A,#N/A,FALSE,"REACT";#N/A,#N/A,FALSE,"TOWER";#N/A,#N/A,FALSE,"TANK";#N/A,#N/A,FALSE,"DRUM";#N/A,#N/A,FALSE,"EXPAND";#N/A,#N/A,FALSE,"GEN";#N/A,#N/A,FALSE,"COVER";#N/A,#N/A,FALSE,"INDEX"}</definedName>
    <definedName name="wrn.LIST." localSheetId="15" hidden="1">{#N/A,#N/A,FALSE,"AGITATE";#N/A,#N/A,FALSE,"DRYER";#N/A,#N/A,FALSE,"EXCH";#N/A,#N/A,FALSE,"FILTER";#N/A,#N/A,FALSE,"FURN";#N/A,#N/A,FALSE,"BLOW";#N/A,#N/A,FALSE,"PUMP";#N/A,#N/A,FALSE,"REACT";#N/A,#N/A,FALSE,"TOWER";#N/A,#N/A,FALSE,"TANK";#N/A,#N/A,FALSE,"DRUM";#N/A,#N/A,FALSE,"EXPAND";#N/A,#N/A,FALSE,"GEN";#N/A,#N/A,FALSE,"COVER";#N/A,#N/A,FALSE,"INDEX"}</definedName>
    <definedName name="wrn.LIST." localSheetId="1" hidden="1">{#N/A,#N/A,FALSE,"AGITATE";#N/A,#N/A,FALSE,"DRYER";#N/A,#N/A,FALSE,"EXCH";#N/A,#N/A,FALSE,"FILTER";#N/A,#N/A,FALSE,"FURN";#N/A,#N/A,FALSE,"BLOW";#N/A,#N/A,FALSE,"PUMP";#N/A,#N/A,FALSE,"REACT";#N/A,#N/A,FALSE,"TOWER";#N/A,#N/A,FALSE,"TANK";#N/A,#N/A,FALSE,"DRUM";#N/A,#N/A,FALSE,"EXPAND";#N/A,#N/A,FALSE,"GEN";#N/A,#N/A,FALSE,"COVER";#N/A,#N/A,FALSE,"INDEX"}</definedName>
    <definedName name="wrn.LIST." localSheetId="2" hidden="1">{#N/A,#N/A,FALSE,"AGITATE";#N/A,#N/A,FALSE,"DRYER";#N/A,#N/A,FALSE,"EXCH";#N/A,#N/A,FALSE,"FILTER";#N/A,#N/A,FALSE,"FURN";#N/A,#N/A,FALSE,"BLOW";#N/A,#N/A,FALSE,"PUMP";#N/A,#N/A,FALSE,"REACT";#N/A,#N/A,FALSE,"TOWER";#N/A,#N/A,FALSE,"TANK";#N/A,#N/A,FALSE,"DRUM";#N/A,#N/A,FALSE,"EXPAND";#N/A,#N/A,FALSE,"GEN";#N/A,#N/A,FALSE,"COVER";#N/A,#N/A,FALSE,"INDEX"}</definedName>
    <definedName name="wrn.LIST." localSheetId="4" hidden="1">{#N/A,#N/A,FALSE,"AGITATE";#N/A,#N/A,FALSE,"DRYER";#N/A,#N/A,FALSE,"EXCH";#N/A,#N/A,FALSE,"FILTER";#N/A,#N/A,FALSE,"FURN";#N/A,#N/A,FALSE,"BLOW";#N/A,#N/A,FALSE,"PUMP";#N/A,#N/A,FALSE,"REACT";#N/A,#N/A,FALSE,"TOWER";#N/A,#N/A,FALSE,"TANK";#N/A,#N/A,FALSE,"DRUM";#N/A,#N/A,FALSE,"EXPAND";#N/A,#N/A,FALSE,"GEN";#N/A,#N/A,FALSE,"COVER";#N/A,#N/A,FALSE,"INDEX"}</definedName>
    <definedName name="wrn.LIST." localSheetId="23" hidden="1">{#N/A,#N/A,FALSE,"AGITATE";#N/A,#N/A,FALSE,"DRYER";#N/A,#N/A,FALSE,"EXCH";#N/A,#N/A,FALSE,"FILTER";#N/A,#N/A,FALSE,"FURN";#N/A,#N/A,FALSE,"BLOW";#N/A,#N/A,FALSE,"PUMP";#N/A,#N/A,FALSE,"REACT";#N/A,#N/A,FALSE,"TOWER";#N/A,#N/A,FALSE,"TANK";#N/A,#N/A,FALSE,"DRUM";#N/A,#N/A,FALSE,"EXPAND";#N/A,#N/A,FALSE,"GEN";#N/A,#N/A,FALSE,"COVER";#N/A,#N/A,FALSE,"INDEX"}</definedName>
    <definedName name="wrn.LIST." localSheetId="14" hidden="1">{#N/A,#N/A,FALSE,"AGITATE";#N/A,#N/A,FALSE,"DRYER";#N/A,#N/A,FALSE,"EXCH";#N/A,#N/A,FALSE,"FILTER";#N/A,#N/A,FALSE,"FURN";#N/A,#N/A,FALSE,"BLOW";#N/A,#N/A,FALSE,"PUMP";#N/A,#N/A,FALSE,"REACT";#N/A,#N/A,FALSE,"TOWER";#N/A,#N/A,FALSE,"TANK";#N/A,#N/A,FALSE,"DRUM";#N/A,#N/A,FALSE,"EXPAND";#N/A,#N/A,FALSE,"GEN";#N/A,#N/A,FALSE,"COVER";#N/A,#N/A,FALSE,"INDEX"}</definedName>
    <definedName name="wrn.LIST." localSheetId="9" hidden="1">{#N/A,#N/A,FALSE,"AGITATE";#N/A,#N/A,FALSE,"DRYER";#N/A,#N/A,FALSE,"EXCH";#N/A,#N/A,FALSE,"FILTER";#N/A,#N/A,FALSE,"FURN";#N/A,#N/A,FALSE,"BLOW";#N/A,#N/A,FALSE,"PUMP";#N/A,#N/A,FALSE,"REACT";#N/A,#N/A,FALSE,"TOWER";#N/A,#N/A,FALSE,"TANK";#N/A,#N/A,FALSE,"DRUM";#N/A,#N/A,FALSE,"EXPAND";#N/A,#N/A,FALSE,"GEN";#N/A,#N/A,FALSE,"COVER";#N/A,#N/A,FALSE,"INDEX"}</definedName>
    <definedName name="wrn.LIST." localSheetId="8" hidden="1">{#N/A,#N/A,FALSE,"AGITATE";#N/A,#N/A,FALSE,"DRYER";#N/A,#N/A,FALSE,"EXCH";#N/A,#N/A,FALSE,"FILTER";#N/A,#N/A,FALSE,"FURN";#N/A,#N/A,FALSE,"BLOW";#N/A,#N/A,FALSE,"PUMP";#N/A,#N/A,FALSE,"REACT";#N/A,#N/A,FALSE,"TOWER";#N/A,#N/A,FALSE,"TANK";#N/A,#N/A,FALSE,"DRUM";#N/A,#N/A,FALSE,"EXPAND";#N/A,#N/A,FALSE,"GEN";#N/A,#N/A,FALSE,"COVER";#N/A,#N/A,FALSE,"INDEX"}</definedName>
    <definedName name="wrn.LIST." localSheetId="3" hidden="1">{#N/A,#N/A,FALSE,"AGITATE";#N/A,#N/A,FALSE,"DRYER";#N/A,#N/A,FALSE,"EXCH";#N/A,#N/A,FALSE,"FILTER";#N/A,#N/A,FALSE,"FURN";#N/A,#N/A,FALSE,"BLOW";#N/A,#N/A,FALSE,"PUMP";#N/A,#N/A,FALSE,"REACT";#N/A,#N/A,FALSE,"TOWER";#N/A,#N/A,FALSE,"TANK";#N/A,#N/A,FALSE,"DRUM";#N/A,#N/A,FALSE,"EXPAND";#N/A,#N/A,FALSE,"GEN";#N/A,#N/A,FALSE,"COVER";#N/A,#N/A,FALSE,"INDEX"}</definedName>
    <definedName name="wrn.LIST." localSheetId="11" hidden="1">{#N/A,#N/A,FALSE,"AGITATE";#N/A,#N/A,FALSE,"DRYER";#N/A,#N/A,FALSE,"EXCH";#N/A,#N/A,FALSE,"FILTER";#N/A,#N/A,FALSE,"FURN";#N/A,#N/A,FALSE,"BLOW";#N/A,#N/A,FALSE,"PUMP";#N/A,#N/A,FALSE,"REACT";#N/A,#N/A,FALSE,"TOWER";#N/A,#N/A,FALSE,"TANK";#N/A,#N/A,FALSE,"DRUM";#N/A,#N/A,FALSE,"EXPAND";#N/A,#N/A,FALSE,"GEN";#N/A,#N/A,FALSE,"COVER";#N/A,#N/A,FALSE,"INDEX"}</definedName>
    <definedName name="wrn.LIST." localSheetId="6" hidden="1">{#N/A,#N/A,FALSE,"AGITATE";#N/A,#N/A,FALSE,"DRYER";#N/A,#N/A,FALSE,"EXCH";#N/A,#N/A,FALSE,"FILTER";#N/A,#N/A,FALSE,"FURN";#N/A,#N/A,FALSE,"BLOW";#N/A,#N/A,FALSE,"PUMP";#N/A,#N/A,FALSE,"REACT";#N/A,#N/A,FALSE,"TOWER";#N/A,#N/A,FALSE,"TANK";#N/A,#N/A,FALSE,"DRUM";#N/A,#N/A,FALSE,"EXPAND";#N/A,#N/A,FALSE,"GEN";#N/A,#N/A,FALSE,"COVER";#N/A,#N/A,FALSE,"INDEX"}</definedName>
    <definedName name="wrn.LIST." localSheetId="7" hidden="1">{#N/A,#N/A,FALSE,"AGITATE";#N/A,#N/A,FALSE,"DRYER";#N/A,#N/A,FALSE,"EXCH";#N/A,#N/A,FALSE,"FILTER";#N/A,#N/A,FALSE,"FURN";#N/A,#N/A,FALSE,"BLOW";#N/A,#N/A,FALSE,"PUMP";#N/A,#N/A,FALSE,"REACT";#N/A,#N/A,FALSE,"TOWER";#N/A,#N/A,FALSE,"TANK";#N/A,#N/A,FALSE,"DRUM";#N/A,#N/A,FALSE,"EXPAND";#N/A,#N/A,FALSE,"GEN";#N/A,#N/A,FALSE,"COVER";#N/A,#N/A,FALSE,"INDEX"}</definedName>
    <definedName name="wrn.LIST." localSheetId="5" hidden="1">{#N/A,#N/A,FALSE,"AGITATE";#N/A,#N/A,FALSE,"DRYER";#N/A,#N/A,FALSE,"EXCH";#N/A,#N/A,FALSE,"FILTER";#N/A,#N/A,FALSE,"FURN";#N/A,#N/A,FALSE,"BLOW";#N/A,#N/A,FALSE,"PUMP";#N/A,#N/A,FALSE,"REACT";#N/A,#N/A,FALSE,"TOWER";#N/A,#N/A,FALSE,"TANK";#N/A,#N/A,FALSE,"DRUM";#N/A,#N/A,FALSE,"EXPAND";#N/A,#N/A,FALSE,"GEN";#N/A,#N/A,FALSE,"COVER";#N/A,#N/A,FALSE,"INDEX"}</definedName>
    <definedName name="wrn.LIST." localSheetId="10" hidden="1">{#N/A,#N/A,FALSE,"AGITATE";#N/A,#N/A,FALSE,"DRYER";#N/A,#N/A,FALSE,"EXCH";#N/A,#N/A,FALSE,"FILTER";#N/A,#N/A,FALSE,"FURN";#N/A,#N/A,FALSE,"BLOW";#N/A,#N/A,FALSE,"PUMP";#N/A,#N/A,FALSE,"REACT";#N/A,#N/A,FALSE,"TOWER";#N/A,#N/A,FALSE,"TANK";#N/A,#N/A,FALSE,"DRUM";#N/A,#N/A,FALSE,"EXPAND";#N/A,#N/A,FALSE,"GEN";#N/A,#N/A,FALSE,"COVER";#N/A,#N/A,FALSE,"INDEX"}</definedName>
    <definedName name="wrn.LIST." localSheetId="13" hidden="1">{#N/A,#N/A,FALSE,"AGITATE";#N/A,#N/A,FALSE,"DRYER";#N/A,#N/A,FALSE,"EXCH";#N/A,#N/A,FALSE,"FILTER";#N/A,#N/A,FALSE,"FURN";#N/A,#N/A,FALSE,"BLOW";#N/A,#N/A,FALSE,"PUMP";#N/A,#N/A,FALSE,"REACT";#N/A,#N/A,FALSE,"TOWER";#N/A,#N/A,FALSE,"TANK";#N/A,#N/A,FALSE,"DRUM";#N/A,#N/A,FALSE,"EXPAND";#N/A,#N/A,FALSE,"GEN";#N/A,#N/A,FALSE,"COVER";#N/A,#N/A,FALSE,"INDEX"}</definedName>
    <definedName name="wrn.LIST." localSheetId="12" hidden="1">{#N/A,#N/A,FALSE,"AGITATE";#N/A,#N/A,FALSE,"DRYER";#N/A,#N/A,FALSE,"EXCH";#N/A,#N/A,FALSE,"FILTER";#N/A,#N/A,FALSE,"FURN";#N/A,#N/A,FALSE,"BLOW";#N/A,#N/A,FALSE,"PUMP";#N/A,#N/A,FALSE,"REACT";#N/A,#N/A,FALSE,"TOWER";#N/A,#N/A,FALSE,"TANK";#N/A,#N/A,FALSE,"DRUM";#N/A,#N/A,FALSE,"EXPAND";#N/A,#N/A,FALSE,"GEN";#N/A,#N/A,FALSE,"COVER";#N/A,#N/A,FALSE,"INDEX"}</definedName>
    <definedName name="wrn.LIST." hidden="1">{#N/A,#N/A,FALSE,"AGITATE";#N/A,#N/A,FALSE,"DRYER";#N/A,#N/A,FALSE,"EXCH";#N/A,#N/A,FALSE,"FILTER";#N/A,#N/A,FALSE,"FURN";#N/A,#N/A,FALSE,"BLOW";#N/A,#N/A,FALSE,"PUMP";#N/A,#N/A,FALSE,"REACT";#N/A,#N/A,FALSE,"TOWER";#N/A,#N/A,FALSE,"TANK";#N/A,#N/A,FALSE,"DRUM";#N/A,#N/A,FALSE,"EXPAND";#N/A,#N/A,FALSE,"GEN";#N/A,#N/A,FALSE,"COVER";#N/A,#N/A,FALSE,"INDEX"}</definedName>
    <definedName name="wrn.Main._.Summary." localSheetId="2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wrn.Main._.Summary."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wrn.Manpower._.Details." localSheetId="22"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5"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2"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4"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23"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4"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9"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8"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3"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1"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6"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7"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5"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0"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3"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2"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hr_Sum." localSheetId="22" hidden="1">{#N/A,#N/A,TRUE,"Mhr_Sum"}</definedName>
    <definedName name="wrn.Mhr_Sum." localSheetId="15" hidden="1">{#N/A,#N/A,TRUE,"Mhr_Sum"}</definedName>
    <definedName name="wrn.Mhr_Sum." localSheetId="1" hidden="1">{#N/A,#N/A,TRUE,"Mhr_Sum"}</definedName>
    <definedName name="wrn.Mhr_Sum." localSheetId="2" hidden="1">{#N/A,#N/A,TRUE,"Mhr_Sum"}</definedName>
    <definedName name="wrn.Mhr_Sum." localSheetId="4" hidden="1">{#N/A,#N/A,TRUE,"Mhr_Sum"}</definedName>
    <definedName name="wrn.Mhr_Sum." localSheetId="23" hidden="1">{#N/A,#N/A,TRUE,"Mhr_Sum"}</definedName>
    <definedName name="wrn.Mhr_Sum." localSheetId="14" hidden="1">{#N/A,#N/A,TRUE,"Mhr_Sum"}</definedName>
    <definedName name="wrn.Mhr_Sum." localSheetId="9" hidden="1">{#N/A,#N/A,TRUE,"Mhr_Sum"}</definedName>
    <definedName name="wrn.Mhr_Sum." localSheetId="8" hidden="1">{#N/A,#N/A,TRUE,"Mhr_Sum"}</definedName>
    <definedName name="wrn.Mhr_Sum." localSheetId="3" hidden="1">{#N/A,#N/A,TRUE,"Mhr_Sum"}</definedName>
    <definedName name="wrn.Mhr_Sum." localSheetId="11" hidden="1">{#N/A,#N/A,TRUE,"Mhr_Sum"}</definedName>
    <definedName name="wrn.Mhr_Sum." localSheetId="6" hidden="1">{#N/A,#N/A,TRUE,"Mhr_Sum"}</definedName>
    <definedName name="wrn.Mhr_Sum." localSheetId="7" hidden="1">{#N/A,#N/A,TRUE,"Mhr_Sum"}</definedName>
    <definedName name="wrn.Mhr_Sum." localSheetId="5" hidden="1">{#N/A,#N/A,TRUE,"Mhr_Sum"}</definedName>
    <definedName name="wrn.Mhr_Sum." localSheetId="10" hidden="1">{#N/A,#N/A,TRUE,"Mhr_Sum"}</definedName>
    <definedName name="wrn.Mhr_Sum." localSheetId="13" hidden="1">{#N/A,#N/A,TRUE,"Mhr_Sum"}</definedName>
    <definedName name="wrn.Mhr_Sum." localSheetId="12" hidden="1">{#N/A,#N/A,TRUE,"Mhr_Sum"}</definedName>
    <definedName name="wrn.Mhr_Sum." hidden="1">{#N/A,#N/A,TRUE,"Mhr_Sum"}</definedName>
    <definedName name="wrn.mhr_summ." localSheetId="22" hidden="1">{#N/A,#N/A,FALSE,"Mhr_Sum"}</definedName>
    <definedName name="wrn.mhr_summ." localSheetId="15" hidden="1">{#N/A,#N/A,FALSE,"Mhr_Sum"}</definedName>
    <definedName name="wrn.mhr_summ." localSheetId="1" hidden="1">{#N/A,#N/A,FALSE,"Mhr_Sum"}</definedName>
    <definedName name="wrn.mhr_summ." localSheetId="2" hidden="1">{#N/A,#N/A,FALSE,"Mhr_Sum"}</definedName>
    <definedName name="wrn.mhr_summ." localSheetId="4" hidden="1">{#N/A,#N/A,FALSE,"Mhr_Sum"}</definedName>
    <definedName name="wrn.mhr_summ." localSheetId="23" hidden="1">{#N/A,#N/A,FALSE,"Mhr_Sum"}</definedName>
    <definedName name="wrn.mhr_summ." localSheetId="14" hidden="1">{#N/A,#N/A,FALSE,"Mhr_Sum"}</definedName>
    <definedName name="wrn.mhr_summ." localSheetId="9" hidden="1">{#N/A,#N/A,FALSE,"Mhr_Sum"}</definedName>
    <definedName name="wrn.mhr_summ." localSheetId="8" hidden="1">{#N/A,#N/A,FALSE,"Mhr_Sum"}</definedName>
    <definedName name="wrn.mhr_summ." localSheetId="3" hidden="1">{#N/A,#N/A,FALSE,"Mhr_Sum"}</definedName>
    <definedName name="wrn.mhr_summ." localSheetId="11" hidden="1">{#N/A,#N/A,FALSE,"Mhr_Sum"}</definedName>
    <definedName name="wrn.mhr_summ." localSheetId="6" hidden="1">{#N/A,#N/A,FALSE,"Mhr_Sum"}</definedName>
    <definedName name="wrn.mhr_summ." localSheetId="7" hidden="1">{#N/A,#N/A,FALSE,"Mhr_Sum"}</definedName>
    <definedName name="wrn.mhr_summ." localSheetId="5" hidden="1">{#N/A,#N/A,FALSE,"Mhr_Sum"}</definedName>
    <definedName name="wrn.mhr_summ." localSheetId="10" hidden="1">{#N/A,#N/A,FALSE,"Mhr_Sum"}</definedName>
    <definedName name="wrn.mhr_summ." localSheetId="13" hidden="1">{#N/A,#N/A,FALSE,"Mhr_Sum"}</definedName>
    <definedName name="wrn.mhr_summ." localSheetId="12" hidden="1">{#N/A,#N/A,FALSE,"Mhr_Sum"}</definedName>
    <definedName name="wrn.mhr_summ." hidden="1">{#N/A,#N/A,FALSE,"Mhr_Sum"}</definedName>
    <definedName name="wrn.Mhr_Tot." localSheetId="22" hidden="1">{#N/A,#N/A,TRUE,"Mhr_Sum"}</definedName>
    <definedName name="wrn.Mhr_Tot." localSheetId="15" hidden="1">{#N/A,#N/A,TRUE,"Mhr_Sum"}</definedName>
    <definedName name="wrn.Mhr_Tot." localSheetId="1" hidden="1">{#N/A,#N/A,TRUE,"Mhr_Sum"}</definedName>
    <definedName name="wrn.Mhr_Tot." localSheetId="2" hidden="1">{#N/A,#N/A,TRUE,"Mhr_Sum"}</definedName>
    <definedName name="wrn.Mhr_Tot." localSheetId="4" hidden="1">{#N/A,#N/A,TRUE,"Mhr_Sum"}</definedName>
    <definedName name="wrn.Mhr_Tot." localSheetId="23" hidden="1">{#N/A,#N/A,TRUE,"Mhr_Sum"}</definedName>
    <definedName name="wrn.Mhr_Tot." localSheetId="14" hidden="1">{#N/A,#N/A,TRUE,"Mhr_Sum"}</definedName>
    <definedName name="wrn.Mhr_Tot." localSheetId="9" hidden="1">{#N/A,#N/A,TRUE,"Mhr_Sum"}</definedName>
    <definedName name="wrn.Mhr_Tot." localSheetId="8" hidden="1">{#N/A,#N/A,TRUE,"Mhr_Sum"}</definedName>
    <definedName name="wrn.Mhr_Tot." localSheetId="3" hidden="1">{#N/A,#N/A,TRUE,"Mhr_Sum"}</definedName>
    <definedName name="wrn.Mhr_Tot." localSheetId="11" hidden="1">{#N/A,#N/A,TRUE,"Mhr_Sum"}</definedName>
    <definedName name="wrn.Mhr_Tot." localSheetId="6" hidden="1">{#N/A,#N/A,TRUE,"Mhr_Sum"}</definedName>
    <definedName name="wrn.Mhr_Tot." localSheetId="7" hidden="1">{#N/A,#N/A,TRUE,"Mhr_Sum"}</definedName>
    <definedName name="wrn.Mhr_Tot." localSheetId="5" hidden="1">{#N/A,#N/A,TRUE,"Mhr_Sum"}</definedName>
    <definedName name="wrn.Mhr_Tot." localSheetId="10" hidden="1">{#N/A,#N/A,TRUE,"Mhr_Sum"}</definedName>
    <definedName name="wrn.Mhr_Tot." localSheetId="13" hidden="1">{#N/A,#N/A,TRUE,"Mhr_Sum"}</definedName>
    <definedName name="wrn.Mhr_Tot." localSheetId="12" hidden="1">{#N/A,#N/A,TRUE,"Mhr_Sum"}</definedName>
    <definedName name="wrn.Mhr_Tot." hidden="1">{#N/A,#N/A,TRUE,"Mhr_Sum"}</definedName>
    <definedName name="wrn.Monthly._.Statement." localSheetId="22" hidden="1">{#N/A,#N/A,FALSE,"Tabelle2";#N/A,#N/A,FALSE,"Tabelle1"}</definedName>
    <definedName name="wrn.Monthly._.Statement." hidden="1">{#N/A,#N/A,FALSE,"Tabelle2";#N/A,#N/A,FALSE,"Tabelle1"}</definedName>
    <definedName name="wrn.OKA." localSheetId="22"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15"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1"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2"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4"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23"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14"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9"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8"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3"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11"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6"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7"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5"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10"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13"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12"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_.ei._.laite._.ei._.sunn.b" localSheetId="22" hidden="1">{#N/A,#N/A,FALSE,"Etusivu";#N/A,#N/A,FALSE,"Materiaalit";#N/A,#N/A,FALSE,"Erikoiskust";#N/A,#N/A,FALSE,"Työkust";#N/A,#N/A,FALSE,"OKA";#N/A,#N/A,FALSE,"TARJHINT"}</definedName>
    <definedName name="wrn.OKA._.ei._.laite._.ei._.sunn.b" localSheetId="15" hidden="1">{#N/A,#N/A,FALSE,"Etusivu";#N/A,#N/A,FALSE,"Materiaalit";#N/A,#N/A,FALSE,"Erikoiskust";#N/A,#N/A,FALSE,"Työkust";#N/A,#N/A,FALSE,"OKA";#N/A,#N/A,FALSE,"TARJHINT"}</definedName>
    <definedName name="wrn.OKA._.ei._.laite._.ei._.sunn.b" localSheetId="1" hidden="1">{#N/A,#N/A,FALSE,"Etusivu";#N/A,#N/A,FALSE,"Materiaalit";#N/A,#N/A,FALSE,"Erikoiskust";#N/A,#N/A,FALSE,"Työkust";#N/A,#N/A,FALSE,"OKA";#N/A,#N/A,FALSE,"TARJHINT"}</definedName>
    <definedName name="wrn.OKA._.ei._.laite._.ei._.sunn.b" localSheetId="2" hidden="1">{#N/A,#N/A,FALSE,"Etusivu";#N/A,#N/A,FALSE,"Materiaalit";#N/A,#N/A,FALSE,"Erikoiskust";#N/A,#N/A,FALSE,"Työkust";#N/A,#N/A,FALSE,"OKA";#N/A,#N/A,FALSE,"TARJHINT"}</definedName>
    <definedName name="wrn.OKA._.ei._.laite._.ei._.sunn.b" localSheetId="4" hidden="1">{#N/A,#N/A,FALSE,"Etusivu";#N/A,#N/A,FALSE,"Materiaalit";#N/A,#N/A,FALSE,"Erikoiskust";#N/A,#N/A,FALSE,"Työkust";#N/A,#N/A,FALSE,"OKA";#N/A,#N/A,FALSE,"TARJHINT"}</definedName>
    <definedName name="wrn.OKA._.ei._.laite._.ei._.sunn.b" localSheetId="23" hidden="1">{#N/A,#N/A,FALSE,"Etusivu";#N/A,#N/A,FALSE,"Materiaalit";#N/A,#N/A,FALSE,"Erikoiskust";#N/A,#N/A,FALSE,"Työkust";#N/A,#N/A,FALSE,"OKA";#N/A,#N/A,FALSE,"TARJHINT"}</definedName>
    <definedName name="wrn.OKA._.ei._.laite._.ei._.sunn.b" localSheetId="14" hidden="1">{#N/A,#N/A,FALSE,"Etusivu";#N/A,#N/A,FALSE,"Materiaalit";#N/A,#N/A,FALSE,"Erikoiskust";#N/A,#N/A,FALSE,"Työkust";#N/A,#N/A,FALSE,"OKA";#N/A,#N/A,FALSE,"TARJHINT"}</definedName>
    <definedName name="wrn.OKA._.ei._.laite._.ei._.sunn.b" localSheetId="9" hidden="1">{#N/A,#N/A,FALSE,"Etusivu";#N/A,#N/A,FALSE,"Materiaalit";#N/A,#N/A,FALSE,"Erikoiskust";#N/A,#N/A,FALSE,"Työkust";#N/A,#N/A,FALSE,"OKA";#N/A,#N/A,FALSE,"TARJHINT"}</definedName>
    <definedName name="wrn.OKA._.ei._.laite._.ei._.sunn.b" localSheetId="8" hidden="1">{#N/A,#N/A,FALSE,"Etusivu";#N/A,#N/A,FALSE,"Materiaalit";#N/A,#N/A,FALSE,"Erikoiskust";#N/A,#N/A,FALSE,"Työkust";#N/A,#N/A,FALSE,"OKA";#N/A,#N/A,FALSE,"TARJHINT"}</definedName>
    <definedName name="wrn.OKA._.ei._.laite._.ei._.sunn.b" localSheetId="3" hidden="1">{#N/A,#N/A,FALSE,"Etusivu";#N/A,#N/A,FALSE,"Materiaalit";#N/A,#N/A,FALSE,"Erikoiskust";#N/A,#N/A,FALSE,"Työkust";#N/A,#N/A,FALSE,"OKA";#N/A,#N/A,FALSE,"TARJHINT"}</definedName>
    <definedName name="wrn.OKA._.ei._.laite._.ei._.sunn.b" localSheetId="11" hidden="1">{#N/A,#N/A,FALSE,"Etusivu";#N/A,#N/A,FALSE,"Materiaalit";#N/A,#N/A,FALSE,"Erikoiskust";#N/A,#N/A,FALSE,"Työkust";#N/A,#N/A,FALSE,"OKA";#N/A,#N/A,FALSE,"TARJHINT"}</definedName>
    <definedName name="wrn.OKA._.ei._.laite._.ei._.sunn.b" localSheetId="6" hidden="1">{#N/A,#N/A,FALSE,"Etusivu";#N/A,#N/A,FALSE,"Materiaalit";#N/A,#N/A,FALSE,"Erikoiskust";#N/A,#N/A,FALSE,"Työkust";#N/A,#N/A,FALSE,"OKA";#N/A,#N/A,FALSE,"TARJHINT"}</definedName>
    <definedName name="wrn.OKA._.ei._.laite._.ei._.sunn.b" localSheetId="7" hidden="1">{#N/A,#N/A,FALSE,"Etusivu";#N/A,#N/A,FALSE,"Materiaalit";#N/A,#N/A,FALSE,"Erikoiskust";#N/A,#N/A,FALSE,"Työkust";#N/A,#N/A,FALSE,"OKA";#N/A,#N/A,FALSE,"TARJHINT"}</definedName>
    <definedName name="wrn.OKA._.ei._.laite._.ei._.sunn.b" localSheetId="5" hidden="1">{#N/A,#N/A,FALSE,"Etusivu";#N/A,#N/A,FALSE,"Materiaalit";#N/A,#N/A,FALSE,"Erikoiskust";#N/A,#N/A,FALSE,"Työkust";#N/A,#N/A,FALSE,"OKA";#N/A,#N/A,FALSE,"TARJHINT"}</definedName>
    <definedName name="wrn.OKA._.ei._.laite._.ei._.sunn.b" localSheetId="10" hidden="1">{#N/A,#N/A,FALSE,"Etusivu";#N/A,#N/A,FALSE,"Materiaalit";#N/A,#N/A,FALSE,"Erikoiskust";#N/A,#N/A,FALSE,"Työkust";#N/A,#N/A,FALSE,"OKA";#N/A,#N/A,FALSE,"TARJHINT"}</definedName>
    <definedName name="wrn.OKA._.ei._.laite._.ei._.sunn.b" localSheetId="13" hidden="1">{#N/A,#N/A,FALSE,"Etusivu";#N/A,#N/A,FALSE,"Materiaalit";#N/A,#N/A,FALSE,"Erikoiskust";#N/A,#N/A,FALSE,"Työkust";#N/A,#N/A,FALSE,"OKA";#N/A,#N/A,FALSE,"TARJHINT"}</definedName>
    <definedName name="wrn.OKA._.ei._.laite._.ei._.sunn.b" localSheetId="12" hidden="1">{#N/A,#N/A,FALSE,"Etusivu";#N/A,#N/A,FALSE,"Materiaalit";#N/A,#N/A,FALSE,"Erikoiskust";#N/A,#N/A,FALSE,"Työkust";#N/A,#N/A,FALSE,"OKA";#N/A,#N/A,FALSE,"TARJHINT"}</definedName>
    <definedName name="wrn.OKA._.ei._.laite._.ei._.sunn.b" hidden="1">{#N/A,#N/A,FALSE,"Etusivu";#N/A,#N/A,FALSE,"Materiaalit";#N/A,#N/A,FALSE,"Erikoiskust";#N/A,#N/A,FALSE,"Työkust";#N/A,#N/A,FALSE,"OKA";#N/A,#N/A,FALSE,"TARJHINT"}</definedName>
    <definedName name="wrn.OKA._.ei._.laite._.ei._.suunn." localSheetId="22" hidden="1">{#N/A,#N/A,FALSE,"Etusivu";#N/A,#N/A,FALSE,"Materiaalit";#N/A,#N/A,FALSE,"Erikoiskust";#N/A,#N/A,FALSE,"Työkust";#N/A,#N/A,FALSE,"OKA";#N/A,#N/A,FALSE,"TARJHINT"}</definedName>
    <definedName name="wrn.OKA._.ei._.laite._.ei._.suunn." localSheetId="15" hidden="1">{#N/A,#N/A,FALSE,"Etusivu";#N/A,#N/A,FALSE,"Materiaalit";#N/A,#N/A,FALSE,"Erikoiskust";#N/A,#N/A,FALSE,"Työkust";#N/A,#N/A,FALSE,"OKA";#N/A,#N/A,FALSE,"TARJHINT"}</definedName>
    <definedName name="wrn.OKA._.ei._.laite._.ei._.suunn." localSheetId="1" hidden="1">{#N/A,#N/A,FALSE,"Etusivu";#N/A,#N/A,FALSE,"Materiaalit";#N/A,#N/A,FALSE,"Erikoiskust";#N/A,#N/A,FALSE,"Työkust";#N/A,#N/A,FALSE,"OKA";#N/A,#N/A,FALSE,"TARJHINT"}</definedName>
    <definedName name="wrn.OKA._.ei._.laite._.ei._.suunn." localSheetId="2" hidden="1">{#N/A,#N/A,FALSE,"Etusivu";#N/A,#N/A,FALSE,"Materiaalit";#N/A,#N/A,FALSE,"Erikoiskust";#N/A,#N/A,FALSE,"Työkust";#N/A,#N/A,FALSE,"OKA";#N/A,#N/A,FALSE,"TARJHINT"}</definedName>
    <definedName name="wrn.OKA._.ei._.laite._.ei._.suunn." localSheetId="4" hidden="1">{#N/A,#N/A,FALSE,"Etusivu";#N/A,#N/A,FALSE,"Materiaalit";#N/A,#N/A,FALSE,"Erikoiskust";#N/A,#N/A,FALSE,"Työkust";#N/A,#N/A,FALSE,"OKA";#N/A,#N/A,FALSE,"TARJHINT"}</definedName>
    <definedName name="wrn.OKA._.ei._.laite._.ei._.suunn." localSheetId="23" hidden="1">{#N/A,#N/A,FALSE,"Etusivu";#N/A,#N/A,FALSE,"Materiaalit";#N/A,#N/A,FALSE,"Erikoiskust";#N/A,#N/A,FALSE,"Työkust";#N/A,#N/A,FALSE,"OKA";#N/A,#N/A,FALSE,"TARJHINT"}</definedName>
    <definedName name="wrn.OKA._.ei._.laite._.ei._.suunn." localSheetId="14" hidden="1">{#N/A,#N/A,FALSE,"Etusivu";#N/A,#N/A,FALSE,"Materiaalit";#N/A,#N/A,FALSE,"Erikoiskust";#N/A,#N/A,FALSE,"Työkust";#N/A,#N/A,FALSE,"OKA";#N/A,#N/A,FALSE,"TARJHINT"}</definedName>
    <definedName name="wrn.OKA._.ei._.laite._.ei._.suunn." localSheetId="9" hidden="1">{#N/A,#N/A,FALSE,"Etusivu";#N/A,#N/A,FALSE,"Materiaalit";#N/A,#N/A,FALSE,"Erikoiskust";#N/A,#N/A,FALSE,"Työkust";#N/A,#N/A,FALSE,"OKA";#N/A,#N/A,FALSE,"TARJHINT"}</definedName>
    <definedName name="wrn.OKA._.ei._.laite._.ei._.suunn." localSheetId="8" hidden="1">{#N/A,#N/A,FALSE,"Etusivu";#N/A,#N/A,FALSE,"Materiaalit";#N/A,#N/A,FALSE,"Erikoiskust";#N/A,#N/A,FALSE,"Työkust";#N/A,#N/A,FALSE,"OKA";#N/A,#N/A,FALSE,"TARJHINT"}</definedName>
    <definedName name="wrn.OKA._.ei._.laite._.ei._.suunn." localSheetId="3" hidden="1">{#N/A,#N/A,FALSE,"Etusivu";#N/A,#N/A,FALSE,"Materiaalit";#N/A,#N/A,FALSE,"Erikoiskust";#N/A,#N/A,FALSE,"Työkust";#N/A,#N/A,FALSE,"OKA";#N/A,#N/A,FALSE,"TARJHINT"}</definedName>
    <definedName name="wrn.OKA._.ei._.laite._.ei._.suunn." localSheetId="11" hidden="1">{#N/A,#N/A,FALSE,"Etusivu";#N/A,#N/A,FALSE,"Materiaalit";#N/A,#N/A,FALSE,"Erikoiskust";#N/A,#N/A,FALSE,"Työkust";#N/A,#N/A,FALSE,"OKA";#N/A,#N/A,FALSE,"TARJHINT"}</definedName>
    <definedName name="wrn.OKA._.ei._.laite._.ei._.suunn." localSheetId="6" hidden="1">{#N/A,#N/A,FALSE,"Etusivu";#N/A,#N/A,FALSE,"Materiaalit";#N/A,#N/A,FALSE,"Erikoiskust";#N/A,#N/A,FALSE,"Työkust";#N/A,#N/A,FALSE,"OKA";#N/A,#N/A,FALSE,"TARJHINT"}</definedName>
    <definedName name="wrn.OKA._.ei._.laite._.ei._.suunn." localSheetId="7" hidden="1">{#N/A,#N/A,FALSE,"Etusivu";#N/A,#N/A,FALSE,"Materiaalit";#N/A,#N/A,FALSE,"Erikoiskust";#N/A,#N/A,FALSE,"Työkust";#N/A,#N/A,FALSE,"OKA";#N/A,#N/A,FALSE,"TARJHINT"}</definedName>
    <definedName name="wrn.OKA._.ei._.laite._.ei._.suunn." localSheetId="5" hidden="1">{#N/A,#N/A,FALSE,"Etusivu";#N/A,#N/A,FALSE,"Materiaalit";#N/A,#N/A,FALSE,"Erikoiskust";#N/A,#N/A,FALSE,"Työkust";#N/A,#N/A,FALSE,"OKA";#N/A,#N/A,FALSE,"TARJHINT"}</definedName>
    <definedName name="wrn.OKA._.ei._.laite._.ei._.suunn." localSheetId="10" hidden="1">{#N/A,#N/A,FALSE,"Etusivu";#N/A,#N/A,FALSE,"Materiaalit";#N/A,#N/A,FALSE,"Erikoiskust";#N/A,#N/A,FALSE,"Työkust";#N/A,#N/A,FALSE,"OKA";#N/A,#N/A,FALSE,"TARJHINT"}</definedName>
    <definedName name="wrn.OKA._.ei._.laite._.ei._.suunn." localSheetId="13" hidden="1">{#N/A,#N/A,FALSE,"Etusivu";#N/A,#N/A,FALSE,"Materiaalit";#N/A,#N/A,FALSE,"Erikoiskust";#N/A,#N/A,FALSE,"Työkust";#N/A,#N/A,FALSE,"OKA";#N/A,#N/A,FALSE,"TARJHINT"}</definedName>
    <definedName name="wrn.OKA._.ei._.laite._.ei._.suunn." localSheetId="12" hidden="1">{#N/A,#N/A,FALSE,"Etusivu";#N/A,#N/A,FALSE,"Materiaalit";#N/A,#N/A,FALSE,"Erikoiskust";#N/A,#N/A,FALSE,"Työkust";#N/A,#N/A,FALSE,"OKA";#N/A,#N/A,FALSE,"TARJHINT"}</definedName>
    <definedName name="wrn.OKA._.ei._.laite._.ei._.suunn." hidden="1">{#N/A,#N/A,FALSE,"Etusivu";#N/A,#N/A,FALSE,"Materiaalit";#N/A,#N/A,FALSE,"Erikoiskust";#N/A,#N/A,FALSE,"Työkust";#N/A,#N/A,FALSE,"OKA";#N/A,#N/A,FALSE,"TARJHINT"}</definedName>
    <definedName name="wrn.OKA._.ei._.laite._.ek._.suunn." localSheetId="22" hidden="1">{#N/A,#N/A,FALSE,"Etusivu";#N/A,#N/A,FALSE,"Materiaalit";#N/A,#N/A,FALSE,"Työkust";#N/A,#N/A,FALSE,"OKA";#N/A,#N/A,FALSE,"TARJHINT"}</definedName>
    <definedName name="wrn.OKA._.ei._.laite._.ek._.suunn." localSheetId="15" hidden="1">{#N/A,#N/A,FALSE,"Etusivu";#N/A,#N/A,FALSE,"Materiaalit";#N/A,#N/A,FALSE,"Työkust";#N/A,#N/A,FALSE,"OKA";#N/A,#N/A,FALSE,"TARJHINT"}</definedName>
    <definedName name="wrn.OKA._.ei._.laite._.ek._.suunn." localSheetId="1" hidden="1">{#N/A,#N/A,FALSE,"Etusivu";#N/A,#N/A,FALSE,"Materiaalit";#N/A,#N/A,FALSE,"Työkust";#N/A,#N/A,FALSE,"OKA";#N/A,#N/A,FALSE,"TARJHINT"}</definedName>
    <definedName name="wrn.OKA._.ei._.laite._.ek._.suunn." localSheetId="2" hidden="1">{#N/A,#N/A,FALSE,"Etusivu";#N/A,#N/A,FALSE,"Materiaalit";#N/A,#N/A,FALSE,"Työkust";#N/A,#N/A,FALSE,"OKA";#N/A,#N/A,FALSE,"TARJHINT"}</definedName>
    <definedName name="wrn.OKA._.ei._.laite._.ek._.suunn." localSheetId="4" hidden="1">{#N/A,#N/A,FALSE,"Etusivu";#N/A,#N/A,FALSE,"Materiaalit";#N/A,#N/A,FALSE,"Työkust";#N/A,#N/A,FALSE,"OKA";#N/A,#N/A,FALSE,"TARJHINT"}</definedName>
    <definedName name="wrn.OKA._.ei._.laite._.ek._.suunn." localSheetId="23" hidden="1">{#N/A,#N/A,FALSE,"Etusivu";#N/A,#N/A,FALSE,"Materiaalit";#N/A,#N/A,FALSE,"Työkust";#N/A,#N/A,FALSE,"OKA";#N/A,#N/A,FALSE,"TARJHINT"}</definedName>
    <definedName name="wrn.OKA._.ei._.laite._.ek._.suunn." localSheetId="14" hidden="1">{#N/A,#N/A,FALSE,"Etusivu";#N/A,#N/A,FALSE,"Materiaalit";#N/A,#N/A,FALSE,"Työkust";#N/A,#N/A,FALSE,"OKA";#N/A,#N/A,FALSE,"TARJHINT"}</definedName>
    <definedName name="wrn.OKA._.ei._.laite._.ek._.suunn." localSheetId="9" hidden="1">{#N/A,#N/A,FALSE,"Etusivu";#N/A,#N/A,FALSE,"Materiaalit";#N/A,#N/A,FALSE,"Työkust";#N/A,#N/A,FALSE,"OKA";#N/A,#N/A,FALSE,"TARJHINT"}</definedName>
    <definedName name="wrn.OKA._.ei._.laite._.ek._.suunn." localSheetId="8" hidden="1">{#N/A,#N/A,FALSE,"Etusivu";#N/A,#N/A,FALSE,"Materiaalit";#N/A,#N/A,FALSE,"Työkust";#N/A,#N/A,FALSE,"OKA";#N/A,#N/A,FALSE,"TARJHINT"}</definedName>
    <definedName name="wrn.OKA._.ei._.laite._.ek._.suunn." localSheetId="3" hidden="1">{#N/A,#N/A,FALSE,"Etusivu";#N/A,#N/A,FALSE,"Materiaalit";#N/A,#N/A,FALSE,"Työkust";#N/A,#N/A,FALSE,"OKA";#N/A,#N/A,FALSE,"TARJHINT"}</definedName>
    <definedName name="wrn.OKA._.ei._.laite._.ek._.suunn." localSheetId="11" hidden="1">{#N/A,#N/A,FALSE,"Etusivu";#N/A,#N/A,FALSE,"Materiaalit";#N/A,#N/A,FALSE,"Työkust";#N/A,#N/A,FALSE,"OKA";#N/A,#N/A,FALSE,"TARJHINT"}</definedName>
    <definedName name="wrn.OKA._.ei._.laite._.ek._.suunn." localSheetId="6" hidden="1">{#N/A,#N/A,FALSE,"Etusivu";#N/A,#N/A,FALSE,"Materiaalit";#N/A,#N/A,FALSE,"Työkust";#N/A,#N/A,FALSE,"OKA";#N/A,#N/A,FALSE,"TARJHINT"}</definedName>
    <definedName name="wrn.OKA._.ei._.laite._.ek._.suunn." localSheetId="7" hidden="1">{#N/A,#N/A,FALSE,"Etusivu";#N/A,#N/A,FALSE,"Materiaalit";#N/A,#N/A,FALSE,"Työkust";#N/A,#N/A,FALSE,"OKA";#N/A,#N/A,FALSE,"TARJHINT"}</definedName>
    <definedName name="wrn.OKA._.ei._.laite._.ek._.suunn." localSheetId="5" hidden="1">{#N/A,#N/A,FALSE,"Etusivu";#N/A,#N/A,FALSE,"Materiaalit";#N/A,#N/A,FALSE,"Työkust";#N/A,#N/A,FALSE,"OKA";#N/A,#N/A,FALSE,"TARJHINT"}</definedName>
    <definedName name="wrn.OKA._.ei._.laite._.ek._.suunn." localSheetId="10" hidden="1">{#N/A,#N/A,FALSE,"Etusivu";#N/A,#N/A,FALSE,"Materiaalit";#N/A,#N/A,FALSE,"Työkust";#N/A,#N/A,FALSE,"OKA";#N/A,#N/A,FALSE,"TARJHINT"}</definedName>
    <definedName name="wrn.OKA._.ei._.laite._.ek._.suunn." localSheetId="13" hidden="1">{#N/A,#N/A,FALSE,"Etusivu";#N/A,#N/A,FALSE,"Materiaalit";#N/A,#N/A,FALSE,"Työkust";#N/A,#N/A,FALSE,"OKA";#N/A,#N/A,FALSE,"TARJHINT"}</definedName>
    <definedName name="wrn.OKA._.ei._.laite._.ek._.suunn." localSheetId="12" hidden="1">{#N/A,#N/A,FALSE,"Etusivu";#N/A,#N/A,FALSE,"Materiaalit";#N/A,#N/A,FALSE,"Työkust";#N/A,#N/A,FALSE,"OKA";#N/A,#N/A,FALSE,"TARJHINT"}</definedName>
    <definedName name="wrn.OKA._.ei._.laite._.ek._.suunn." hidden="1">{#N/A,#N/A,FALSE,"Etusivu";#N/A,#N/A,FALSE,"Materiaalit";#N/A,#N/A,FALSE,"Työkust";#N/A,#N/A,FALSE,"OKA";#N/A,#N/A,FALSE,"TARJHINT"}</definedName>
    <definedName name="wrn.OKA._.ei._.laite._.ek._.suunn.b" localSheetId="22" hidden="1">{#N/A,#N/A,FALSE,"Etusivu";#N/A,#N/A,FALSE,"Materiaalit";#N/A,#N/A,FALSE,"Työkust";#N/A,#N/A,FALSE,"OKA";#N/A,#N/A,FALSE,"TARJHINT"}</definedName>
    <definedName name="wrn.OKA._.ei._.laite._.ek._.suunn.b" localSheetId="15" hidden="1">{#N/A,#N/A,FALSE,"Etusivu";#N/A,#N/A,FALSE,"Materiaalit";#N/A,#N/A,FALSE,"Työkust";#N/A,#N/A,FALSE,"OKA";#N/A,#N/A,FALSE,"TARJHINT"}</definedName>
    <definedName name="wrn.OKA._.ei._.laite._.ek._.suunn.b" localSheetId="1" hidden="1">{#N/A,#N/A,FALSE,"Etusivu";#N/A,#N/A,FALSE,"Materiaalit";#N/A,#N/A,FALSE,"Työkust";#N/A,#N/A,FALSE,"OKA";#N/A,#N/A,FALSE,"TARJHINT"}</definedName>
    <definedName name="wrn.OKA._.ei._.laite._.ek._.suunn.b" localSheetId="2" hidden="1">{#N/A,#N/A,FALSE,"Etusivu";#N/A,#N/A,FALSE,"Materiaalit";#N/A,#N/A,FALSE,"Työkust";#N/A,#N/A,FALSE,"OKA";#N/A,#N/A,FALSE,"TARJHINT"}</definedName>
    <definedName name="wrn.OKA._.ei._.laite._.ek._.suunn.b" localSheetId="4" hidden="1">{#N/A,#N/A,FALSE,"Etusivu";#N/A,#N/A,FALSE,"Materiaalit";#N/A,#N/A,FALSE,"Työkust";#N/A,#N/A,FALSE,"OKA";#N/A,#N/A,FALSE,"TARJHINT"}</definedName>
    <definedName name="wrn.OKA._.ei._.laite._.ek._.suunn.b" localSheetId="23" hidden="1">{#N/A,#N/A,FALSE,"Etusivu";#N/A,#N/A,FALSE,"Materiaalit";#N/A,#N/A,FALSE,"Työkust";#N/A,#N/A,FALSE,"OKA";#N/A,#N/A,FALSE,"TARJHINT"}</definedName>
    <definedName name="wrn.OKA._.ei._.laite._.ek._.suunn.b" localSheetId="14" hidden="1">{#N/A,#N/A,FALSE,"Etusivu";#N/A,#N/A,FALSE,"Materiaalit";#N/A,#N/A,FALSE,"Työkust";#N/A,#N/A,FALSE,"OKA";#N/A,#N/A,FALSE,"TARJHINT"}</definedName>
    <definedName name="wrn.OKA._.ei._.laite._.ek._.suunn.b" localSheetId="9" hidden="1">{#N/A,#N/A,FALSE,"Etusivu";#N/A,#N/A,FALSE,"Materiaalit";#N/A,#N/A,FALSE,"Työkust";#N/A,#N/A,FALSE,"OKA";#N/A,#N/A,FALSE,"TARJHINT"}</definedName>
    <definedName name="wrn.OKA._.ei._.laite._.ek._.suunn.b" localSheetId="8" hidden="1">{#N/A,#N/A,FALSE,"Etusivu";#N/A,#N/A,FALSE,"Materiaalit";#N/A,#N/A,FALSE,"Työkust";#N/A,#N/A,FALSE,"OKA";#N/A,#N/A,FALSE,"TARJHINT"}</definedName>
    <definedName name="wrn.OKA._.ei._.laite._.ek._.suunn.b" localSheetId="3" hidden="1">{#N/A,#N/A,FALSE,"Etusivu";#N/A,#N/A,FALSE,"Materiaalit";#N/A,#N/A,FALSE,"Työkust";#N/A,#N/A,FALSE,"OKA";#N/A,#N/A,FALSE,"TARJHINT"}</definedName>
    <definedName name="wrn.OKA._.ei._.laite._.ek._.suunn.b" localSheetId="11" hidden="1">{#N/A,#N/A,FALSE,"Etusivu";#N/A,#N/A,FALSE,"Materiaalit";#N/A,#N/A,FALSE,"Työkust";#N/A,#N/A,FALSE,"OKA";#N/A,#N/A,FALSE,"TARJHINT"}</definedName>
    <definedName name="wrn.OKA._.ei._.laite._.ek._.suunn.b" localSheetId="6" hidden="1">{#N/A,#N/A,FALSE,"Etusivu";#N/A,#N/A,FALSE,"Materiaalit";#N/A,#N/A,FALSE,"Työkust";#N/A,#N/A,FALSE,"OKA";#N/A,#N/A,FALSE,"TARJHINT"}</definedName>
    <definedName name="wrn.OKA._.ei._.laite._.ek._.suunn.b" localSheetId="7" hidden="1">{#N/A,#N/A,FALSE,"Etusivu";#N/A,#N/A,FALSE,"Materiaalit";#N/A,#N/A,FALSE,"Työkust";#N/A,#N/A,FALSE,"OKA";#N/A,#N/A,FALSE,"TARJHINT"}</definedName>
    <definedName name="wrn.OKA._.ei._.laite._.ek._.suunn.b" localSheetId="5" hidden="1">{#N/A,#N/A,FALSE,"Etusivu";#N/A,#N/A,FALSE,"Materiaalit";#N/A,#N/A,FALSE,"Työkust";#N/A,#N/A,FALSE,"OKA";#N/A,#N/A,FALSE,"TARJHINT"}</definedName>
    <definedName name="wrn.OKA._.ei._.laite._.ek._.suunn.b" localSheetId="10" hidden="1">{#N/A,#N/A,FALSE,"Etusivu";#N/A,#N/A,FALSE,"Materiaalit";#N/A,#N/A,FALSE,"Työkust";#N/A,#N/A,FALSE,"OKA";#N/A,#N/A,FALSE,"TARJHINT"}</definedName>
    <definedName name="wrn.OKA._.ei._.laite._.ek._.suunn.b" localSheetId="13" hidden="1">{#N/A,#N/A,FALSE,"Etusivu";#N/A,#N/A,FALSE,"Materiaalit";#N/A,#N/A,FALSE,"Työkust";#N/A,#N/A,FALSE,"OKA";#N/A,#N/A,FALSE,"TARJHINT"}</definedName>
    <definedName name="wrn.OKA._.ei._.laite._.ek._.suunn.b" localSheetId="12" hidden="1">{#N/A,#N/A,FALSE,"Etusivu";#N/A,#N/A,FALSE,"Materiaalit";#N/A,#N/A,FALSE,"Työkust";#N/A,#N/A,FALSE,"OKA";#N/A,#N/A,FALSE,"TARJHINT"}</definedName>
    <definedName name="wrn.OKA._.ei._.laite._.ek._.suunn.b" hidden="1">{#N/A,#N/A,FALSE,"Etusivu";#N/A,#N/A,FALSE,"Materiaalit";#N/A,#N/A,FALSE,"Työkust";#N/A,#N/A,FALSE,"OKA";#N/A,#N/A,FALSE,"TARJHINT"}</definedName>
    <definedName name="wrn.OKA._.ei._.laitteet." localSheetId="22" hidden="1">{#N/A,#N/A,TRUE,"Etusivu";#N/A,#N/A,TRUE,"Materiaalit";#N/A,#N/A,TRUE,"Erikoiskust";#N/A,#N/A,TRUE,"Työkust";#N/A,#N/A,TRUE,"Suunnittelu";#N/A,#N/A,TRUE,"OKA";#N/A,#N/A,TRUE,"TARJHINT"}</definedName>
    <definedName name="wrn.OKA._.ei._.laitteet." localSheetId="15" hidden="1">{#N/A,#N/A,TRUE,"Etusivu";#N/A,#N/A,TRUE,"Materiaalit";#N/A,#N/A,TRUE,"Erikoiskust";#N/A,#N/A,TRUE,"Työkust";#N/A,#N/A,TRUE,"Suunnittelu";#N/A,#N/A,TRUE,"OKA";#N/A,#N/A,TRUE,"TARJHINT"}</definedName>
    <definedName name="wrn.OKA._.ei._.laitteet." localSheetId="1" hidden="1">{#N/A,#N/A,TRUE,"Etusivu";#N/A,#N/A,TRUE,"Materiaalit";#N/A,#N/A,TRUE,"Erikoiskust";#N/A,#N/A,TRUE,"Työkust";#N/A,#N/A,TRUE,"Suunnittelu";#N/A,#N/A,TRUE,"OKA";#N/A,#N/A,TRUE,"TARJHINT"}</definedName>
    <definedName name="wrn.OKA._.ei._.laitteet." localSheetId="2" hidden="1">{#N/A,#N/A,TRUE,"Etusivu";#N/A,#N/A,TRUE,"Materiaalit";#N/A,#N/A,TRUE,"Erikoiskust";#N/A,#N/A,TRUE,"Työkust";#N/A,#N/A,TRUE,"Suunnittelu";#N/A,#N/A,TRUE,"OKA";#N/A,#N/A,TRUE,"TARJHINT"}</definedName>
    <definedName name="wrn.OKA._.ei._.laitteet." localSheetId="4" hidden="1">{#N/A,#N/A,TRUE,"Etusivu";#N/A,#N/A,TRUE,"Materiaalit";#N/A,#N/A,TRUE,"Erikoiskust";#N/A,#N/A,TRUE,"Työkust";#N/A,#N/A,TRUE,"Suunnittelu";#N/A,#N/A,TRUE,"OKA";#N/A,#N/A,TRUE,"TARJHINT"}</definedName>
    <definedName name="wrn.OKA._.ei._.laitteet." localSheetId="23" hidden="1">{#N/A,#N/A,TRUE,"Etusivu";#N/A,#N/A,TRUE,"Materiaalit";#N/A,#N/A,TRUE,"Erikoiskust";#N/A,#N/A,TRUE,"Työkust";#N/A,#N/A,TRUE,"Suunnittelu";#N/A,#N/A,TRUE,"OKA";#N/A,#N/A,TRUE,"TARJHINT"}</definedName>
    <definedName name="wrn.OKA._.ei._.laitteet." localSheetId="14" hidden="1">{#N/A,#N/A,TRUE,"Etusivu";#N/A,#N/A,TRUE,"Materiaalit";#N/A,#N/A,TRUE,"Erikoiskust";#N/A,#N/A,TRUE,"Työkust";#N/A,#N/A,TRUE,"Suunnittelu";#N/A,#N/A,TRUE,"OKA";#N/A,#N/A,TRUE,"TARJHINT"}</definedName>
    <definedName name="wrn.OKA._.ei._.laitteet." localSheetId="9" hidden="1">{#N/A,#N/A,TRUE,"Etusivu";#N/A,#N/A,TRUE,"Materiaalit";#N/A,#N/A,TRUE,"Erikoiskust";#N/A,#N/A,TRUE,"Työkust";#N/A,#N/A,TRUE,"Suunnittelu";#N/A,#N/A,TRUE,"OKA";#N/A,#N/A,TRUE,"TARJHINT"}</definedName>
    <definedName name="wrn.OKA._.ei._.laitteet." localSheetId="8" hidden="1">{#N/A,#N/A,TRUE,"Etusivu";#N/A,#N/A,TRUE,"Materiaalit";#N/A,#N/A,TRUE,"Erikoiskust";#N/A,#N/A,TRUE,"Työkust";#N/A,#N/A,TRUE,"Suunnittelu";#N/A,#N/A,TRUE,"OKA";#N/A,#N/A,TRUE,"TARJHINT"}</definedName>
    <definedName name="wrn.OKA._.ei._.laitteet." localSheetId="3" hidden="1">{#N/A,#N/A,TRUE,"Etusivu";#N/A,#N/A,TRUE,"Materiaalit";#N/A,#N/A,TRUE,"Erikoiskust";#N/A,#N/A,TRUE,"Työkust";#N/A,#N/A,TRUE,"Suunnittelu";#N/A,#N/A,TRUE,"OKA";#N/A,#N/A,TRUE,"TARJHINT"}</definedName>
    <definedName name="wrn.OKA._.ei._.laitteet." localSheetId="11" hidden="1">{#N/A,#N/A,TRUE,"Etusivu";#N/A,#N/A,TRUE,"Materiaalit";#N/A,#N/A,TRUE,"Erikoiskust";#N/A,#N/A,TRUE,"Työkust";#N/A,#N/A,TRUE,"Suunnittelu";#N/A,#N/A,TRUE,"OKA";#N/A,#N/A,TRUE,"TARJHINT"}</definedName>
    <definedName name="wrn.OKA._.ei._.laitteet." localSheetId="6" hidden="1">{#N/A,#N/A,TRUE,"Etusivu";#N/A,#N/A,TRUE,"Materiaalit";#N/A,#N/A,TRUE,"Erikoiskust";#N/A,#N/A,TRUE,"Työkust";#N/A,#N/A,TRUE,"Suunnittelu";#N/A,#N/A,TRUE,"OKA";#N/A,#N/A,TRUE,"TARJHINT"}</definedName>
    <definedName name="wrn.OKA._.ei._.laitteet." localSheetId="7" hidden="1">{#N/A,#N/A,TRUE,"Etusivu";#N/A,#N/A,TRUE,"Materiaalit";#N/A,#N/A,TRUE,"Erikoiskust";#N/A,#N/A,TRUE,"Työkust";#N/A,#N/A,TRUE,"Suunnittelu";#N/A,#N/A,TRUE,"OKA";#N/A,#N/A,TRUE,"TARJHINT"}</definedName>
    <definedName name="wrn.OKA._.ei._.laitteet." localSheetId="5" hidden="1">{#N/A,#N/A,TRUE,"Etusivu";#N/A,#N/A,TRUE,"Materiaalit";#N/A,#N/A,TRUE,"Erikoiskust";#N/A,#N/A,TRUE,"Työkust";#N/A,#N/A,TRUE,"Suunnittelu";#N/A,#N/A,TRUE,"OKA";#N/A,#N/A,TRUE,"TARJHINT"}</definedName>
    <definedName name="wrn.OKA._.ei._.laitteet." localSheetId="10" hidden="1">{#N/A,#N/A,TRUE,"Etusivu";#N/A,#N/A,TRUE,"Materiaalit";#N/A,#N/A,TRUE,"Erikoiskust";#N/A,#N/A,TRUE,"Työkust";#N/A,#N/A,TRUE,"Suunnittelu";#N/A,#N/A,TRUE,"OKA";#N/A,#N/A,TRUE,"TARJHINT"}</definedName>
    <definedName name="wrn.OKA._.ei._.laitteet." localSheetId="13" hidden="1">{#N/A,#N/A,TRUE,"Etusivu";#N/A,#N/A,TRUE,"Materiaalit";#N/A,#N/A,TRUE,"Erikoiskust";#N/A,#N/A,TRUE,"Työkust";#N/A,#N/A,TRUE,"Suunnittelu";#N/A,#N/A,TRUE,"OKA";#N/A,#N/A,TRUE,"TARJHINT"}</definedName>
    <definedName name="wrn.OKA._.ei._.laitteet." localSheetId="12" hidden="1">{#N/A,#N/A,TRUE,"Etusivu";#N/A,#N/A,TRUE,"Materiaalit";#N/A,#N/A,TRUE,"Erikoiskust";#N/A,#N/A,TRUE,"Työkust";#N/A,#N/A,TRUE,"Suunnittelu";#N/A,#N/A,TRUE,"OKA";#N/A,#N/A,TRUE,"TARJHINT"}</definedName>
    <definedName name="wrn.OKA._.ei._.laitteet." hidden="1">{#N/A,#N/A,TRUE,"Etusivu";#N/A,#N/A,TRUE,"Materiaalit";#N/A,#N/A,TRUE,"Erikoiskust";#N/A,#N/A,TRUE,"Työkust";#N/A,#N/A,TRUE,"Suunnittelu";#N/A,#N/A,TRUE,"OKA";#N/A,#N/A,TRUE,"TARJHINT"}</definedName>
    <definedName name="wrn.OKA._.ei._.laitteet.b" localSheetId="22" hidden="1">{#N/A,#N/A,TRUE,"Etusivu";#N/A,#N/A,TRUE,"Materiaalit";#N/A,#N/A,TRUE,"Erikoiskust";#N/A,#N/A,TRUE,"Työkust";#N/A,#N/A,TRUE,"Suunnittelu";#N/A,#N/A,TRUE,"OKA";#N/A,#N/A,TRUE,"TARJHINT"}</definedName>
    <definedName name="wrn.OKA._.ei._.laitteet.b" localSheetId="15" hidden="1">{#N/A,#N/A,TRUE,"Etusivu";#N/A,#N/A,TRUE,"Materiaalit";#N/A,#N/A,TRUE,"Erikoiskust";#N/A,#N/A,TRUE,"Työkust";#N/A,#N/A,TRUE,"Suunnittelu";#N/A,#N/A,TRUE,"OKA";#N/A,#N/A,TRUE,"TARJHINT"}</definedName>
    <definedName name="wrn.OKA._.ei._.laitteet.b" localSheetId="1" hidden="1">{#N/A,#N/A,TRUE,"Etusivu";#N/A,#N/A,TRUE,"Materiaalit";#N/A,#N/A,TRUE,"Erikoiskust";#N/A,#N/A,TRUE,"Työkust";#N/A,#N/A,TRUE,"Suunnittelu";#N/A,#N/A,TRUE,"OKA";#N/A,#N/A,TRUE,"TARJHINT"}</definedName>
    <definedName name="wrn.OKA._.ei._.laitteet.b" localSheetId="2" hidden="1">{#N/A,#N/A,TRUE,"Etusivu";#N/A,#N/A,TRUE,"Materiaalit";#N/A,#N/A,TRUE,"Erikoiskust";#N/A,#N/A,TRUE,"Työkust";#N/A,#N/A,TRUE,"Suunnittelu";#N/A,#N/A,TRUE,"OKA";#N/A,#N/A,TRUE,"TARJHINT"}</definedName>
    <definedName name="wrn.OKA._.ei._.laitteet.b" localSheetId="4" hidden="1">{#N/A,#N/A,TRUE,"Etusivu";#N/A,#N/A,TRUE,"Materiaalit";#N/A,#N/A,TRUE,"Erikoiskust";#N/A,#N/A,TRUE,"Työkust";#N/A,#N/A,TRUE,"Suunnittelu";#N/A,#N/A,TRUE,"OKA";#N/A,#N/A,TRUE,"TARJHINT"}</definedName>
    <definedName name="wrn.OKA._.ei._.laitteet.b" localSheetId="23" hidden="1">{#N/A,#N/A,TRUE,"Etusivu";#N/A,#N/A,TRUE,"Materiaalit";#N/A,#N/A,TRUE,"Erikoiskust";#N/A,#N/A,TRUE,"Työkust";#N/A,#N/A,TRUE,"Suunnittelu";#N/A,#N/A,TRUE,"OKA";#N/A,#N/A,TRUE,"TARJHINT"}</definedName>
    <definedName name="wrn.OKA._.ei._.laitteet.b" localSheetId="14" hidden="1">{#N/A,#N/A,TRUE,"Etusivu";#N/A,#N/A,TRUE,"Materiaalit";#N/A,#N/A,TRUE,"Erikoiskust";#N/A,#N/A,TRUE,"Työkust";#N/A,#N/A,TRUE,"Suunnittelu";#N/A,#N/A,TRUE,"OKA";#N/A,#N/A,TRUE,"TARJHINT"}</definedName>
    <definedName name="wrn.OKA._.ei._.laitteet.b" localSheetId="9" hidden="1">{#N/A,#N/A,TRUE,"Etusivu";#N/A,#N/A,TRUE,"Materiaalit";#N/A,#N/A,TRUE,"Erikoiskust";#N/A,#N/A,TRUE,"Työkust";#N/A,#N/A,TRUE,"Suunnittelu";#N/A,#N/A,TRUE,"OKA";#N/A,#N/A,TRUE,"TARJHINT"}</definedName>
    <definedName name="wrn.OKA._.ei._.laitteet.b" localSheetId="8" hidden="1">{#N/A,#N/A,TRUE,"Etusivu";#N/A,#N/A,TRUE,"Materiaalit";#N/A,#N/A,TRUE,"Erikoiskust";#N/A,#N/A,TRUE,"Työkust";#N/A,#N/A,TRUE,"Suunnittelu";#N/A,#N/A,TRUE,"OKA";#N/A,#N/A,TRUE,"TARJHINT"}</definedName>
    <definedName name="wrn.OKA._.ei._.laitteet.b" localSheetId="3" hidden="1">{#N/A,#N/A,TRUE,"Etusivu";#N/A,#N/A,TRUE,"Materiaalit";#N/A,#N/A,TRUE,"Erikoiskust";#N/A,#N/A,TRUE,"Työkust";#N/A,#N/A,TRUE,"Suunnittelu";#N/A,#N/A,TRUE,"OKA";#N/A,#N/A,TRUE,"TARJHINT"}</definedName>
    <definedName name="wrn.OKA._.ei._.laitteet.b" localSheetId="11" hidden="1">{#N/A,#N/A,TRUE,"Etusivu";#N/A,#N/A,TRUE,"Materiaalit";#N/A,#N/A,TRUE,"Erikoiskust";#N/A,#N/A,TRUE,"Työkust";#N/A,#N/A,TRUE,"Suunnittelu";#N/A,#N/A,TRUE,"OKA";#N/A,#N/A,TRUE,"TARJHINT"}</definedName>
    <definedName name="wrn.OKA._.ei._.laitteet.b" localSheetId="6" hidden="1">{#N/A,#N/A,TRUE,"Etusivu";#N/A,#N/A,TRUE,"Materiaalit";#N/A,#N/A,TRUE,"Erikoiskust";#N/A,#N/A,TRUE,"Työkust";#N/A,#N/A,TRUE,"Suunnittelu";#N/A,#N/A,TRUE,"OKA";#N/A,#N/A,TRUE,"TARJHINT"}</definedName>
    <definedName name="wrn.OKA._.ei._.laitteet.b" localSheetId="7" hidden="1">{#N/A,#N/A,TRUE,"Etusivu";#N/A,#N/A,TRUE,"Materiaalit";#N/A,#N/A,TRUE,"Erikoiskust";#N/A,#N/A,TRUE,"Työkust";#N/A,#N/A,TRUE,"Suunnittelu";#N/A,#N/A,TRUE,"OKA";#N/A,#N/A,TRUE,"TARJHINT"}</definedName>
    <definedName name="wrn.OKA._.ei._.laitteet.b" localSheetId="5" hidden="1">{#N/A,#N/A,TRUE,"Etusivu";#N/A,#N/A,TRUE,"Materiaalit";#N/A,#N/A,TRUE,"Erikoiskust";#N/A,#N/A,TRUE,"Työkust";#N/A,#N/A,TRUE,"Suunnittelu";#N/A,#N/A,TRUE,"OKA";#N/A,#N/A,TRUE,"TARJHINT"}</definedName>
    <definedName name="wrn.OKA._.ei._.laitteet.b" localSheetId="10" hidden="1">{#N/A,#N/A,TRUE,"Etusivu";#N/A,#N/A,TRUE,"Materiaalit";#N/A,#N/A,TRUE,"Erikoiskust";#N/A,#N/A,TRUE,"Työkust";#N/A,#N/A,TRUE,"Suunnittelu";#N/A,#N/A,TRUE,"OKA";#N/A,#N/A,TRUE,"TARJHINT"}</definedName>
    <definedName name="wrn.OKA._.ei._.laitteet.b" localSheetId="13" hidden="1">{#N/A,#N/A,TRUE,"Etusivu";#N/A,#N/A,TRUE,"Materiaalit";#N/A,#N/A,TRUE,"Erikoiskust";#N/A,#N/A,TRUE,"Työkust";#N/A,#N/A,TRUE,"Suunnittelu";#N/A,#N/A,TRUE,"OKA";#N/A,#N/A,TRUE,"TARJHINT"}</definedName>
    <definedName name="wrn.OKA._.ei._.laitteet.b" localSheetId="12" hidden="1">{#N/A,#N/A,TRUE,"Etusivu";#N/A,#N/A,TRUE,"Materiaalit";#N/A,#N/A,TRUE,"Erikoiskust";#N/A,#N/A,TRUE,"Työkust";#N/A,#N/A,TRUE,"Suunnittelu";#N/A,#N/A,TRUE,"OKA";#N/A,#N/A,TRUE,"TARJHINT"}</definedName>
    <definedName name="wrn.OKA._.ei._.laitteet.b" hidden="1">{#N/A,#N/A,TRUE,"Etusivu";#N/A,#N/A,TRUE,"Materiaalit";#N/A,#N/A,TRUE,"Erikoiskust";#N/A,#N/A,TRUE,"Työkust";#N/A,#N/A,TRUE,"Suunnittelu";#N/A,#N/A,TRUE,"OKA";#N/A,#N/A,TRUE,"TARJHINT"}</definedName>
    <definedName name="wrn.OKA._.kaikki." localSheetId="22" hidden="1">{#N/A,#N/A,FALSE,"Etusivu";#N/A,#N/A,FALSE,"Materiaalit";#N/A,#N/A,FALSE,"Laitteet";#N/A,#N/A,FALSE,"Erikoiskust";#N/A,#N/A,FALSE,"Työkust";#N/A,#N/A,FALSE,"Suunnittelu";#N/A,#N/A,FALSE,"OKA";#N/A,#N/A,FALSE,"TARJHINT"}</definedName>
    <definedName name="wrn.OKA._.kaikki." localSheetId="15" hidden="1">{#N/A,#N/A,FALSE,"Etusivu";#N/A,#N/A,FALSE,"Materiaalit";#N/A,#N/A,FALSE,"Laitteet";#N/A,#N/A,FALSE,"Erikoiskust";#N/A,#N/A,FALSE,"Työkust";#N/A,#N/A,FALSE,"Suunnittelu";#N/A,#N/A,FALSE,"OKA";#N/A,#N/A,FALSE,"TARJHINT"}</definedName>
    <definedName name="wrn.OKA._.kaikki." localSheetId="1" hidden="1">{#N/A,#N/A,FALSE,"Etusivu";#N/A,#N/A,FALSE,"Materiaalit";#N/A,#N/A,FALSE,"Laitteet";#N/A,#N/A,FALSE,"Erikoiskust";#N/A,#N/A,FALSE,"Työkust";#N/A,#N/A,FALSE,"Suunnittelu";#N/A,#N/A,FALSE,"OKA";#N/A,#N/A,FALSE,"TARJHINT"}</definedName>
    <definedName name="wrn.OKA._.kaikki." localSheetId="2" hidden="1">{#N/A,#N/A,FALSE,"Etusivu";#N/A,#N/A,FALSE,"Materiaalit";#N/A,#N/A,FALSE,"Laitteet";#N/A,#N/A,FALSE,"Erikoiskust";#N/A,#N/A,FALSE,"Työkust";#N/A,#N/A,FALSE,"Suunnittelu";#N/A,#N/A,FALSE,"OKA";#N/A,#N/A,FALSE,"TARJHINT"}</definedName>
    <definedName name="wrn.OKA._.kaikki." localSheetId="4" hidden="1">{#N/A,#N/A,FALSE,"Etusivu";#N/A,#N/A,FALSE,"Materiaalit";#N/A,#N/A,FALSE,"Laitteet";#N/A,#N/A,FALSE,"Erikoiskust";#N/A,#N/A,FALSE,"Työkust";#N/A,#N/A,FALSE,"Suunnittelu";#N/A,#N/A,FALSE,"OKA";#N/A,#N/A,FALSE,"TARJHINT"}</definedName>
    <definedName name="wrn.OKA._.kaikki." localSheetId="23" hidden="1">{#N/A,#N/A,FALSE,"Etusivu";#N/A,#N/A,FALSE,"Materiaalit";#N/A,#N/A,FALSE,"Laitteet";#N/A,#N/A,FALSE,"Erikoiskust";#N/A,#N/A,FALSE,"Työkust";#N/A,#N/A,FALSE,"Suunnittelu";#N/A,#N/A,FALSE,"OKA";#N/A,#N/A,FALSE,"TARJHINT"}</definedName>
    <definedName name="wrn.OKA._.kaikki." localSheetId="14" hidden="1">{#N/A,#N/A,FALSE,"Etusivu";#N/A,#N/A,FALSE,"Materiaalit";#N/A,#N/A,FALSE,"Laitteet";#N/A,#N/A,FALSE,"Erikoiskust";#N/A,#N/A,FALSE,"Työkust";#N/A,#N/A,FALSE,"Suunnittelu";#N/A,#N/A,FALSE,"OKA";#N/A,#N/A,FALSE,"TARJHINT"}</definedName>
    <definedName name="wrn.OKA._.kaikki." localSheetId="9" hidden="1">{#N/A,#N/A,FALSE,"Etusivu";#N/A,#N/A,FALSE,"Materiaalit";#N/A,#N/A,FALSE,"Laitteet";#N/A,#N/A,FALSE,"Erikoiskust";#N/A,#N/A,FALSE,"Työkust";#N/A,#N/A,FALSE,"Suunnittelu";#N/A,#N/A,FALSE,"OKA";#N/A,#N/A,FALSE,"TARJHINT"}</definedName>
    <definedName name="wrn.OKA._.kaikki." localSheetId="8" hidden="1">{#N/A,#N/A,FALSE,"Etusivu";#N/A,#N/A,FALSE,"Materiaalit";#N/A,#N/A,FALSE,"Laitteet";#N/A,#N/A,FALSE,"Erikoiskust";#N/A,#N/A,FALSE,"Työkust";#N/A,#N/A,FALSE,"Suunnittelu";#N/A,#N/A,FALSE,"OKA";#N/A,#N/A,FALSE,"TARJHINT"}</definedName>
    <definedName name="wrn.OKA._.kaikki." localSheetId="3" hidden="1">{#N/A,#N/A,FALSE,"Etusivu";#N/A,#N/A,FALSE,"Materiaalit";#N/A,#N/A,FALSE,"Laitteet";#N/A,#N/A,FALSE,"Erikoiskust";#N/A,#N/A,FALSE,"Työkust";#N/A,#N/A,FALSE,"Suunnittelu";#N/A,#N/A,FALSE,"OKA";#N/A,#N/A,FALSE,"TARJHINT"}</definedName>
    <definedName name="wrn.OKA._.kaikki." localSheetId="11" hidden="1">{#N/A,#N/A,FALSE,"Etusivu";#N/A,#N/A,FALSE,"Materiaalit";#N/A,#N/A,FALSE,"Laitteet";#N/A,#N/A,FALSE,"Erikoiskust";#N/A,#N/A,FALSE,"Työkust";#N/A,#N/A,FALSE,"Suunnittelu";#N/A,#N/A,FALSE,"OKA";#N/A,#N/A,FALSE,"TARJHINT"}</definedName>
    <definedName name="wrn.OKA._.kaikki." localSheetId="6" hidden="1">{#N/A,#N/A,FALSE,"Etusivu";#N/A,#N/A,FALSE,"Materiaalit";#N/A,#N/A,FALSE,"Laitteet";#N/A,#N/A,FALSE,"Erikoiskust";#N/A,#N/A,FALSE,"Työkust";#N/A,#N/A,FALSE,"Suunnittelu";#N/A,#N/A,FALSE,"OKA";#N/A,#N/A,FALSE,"TARJHINT"}</definedName>
    <definedName name="wrn.OKA._.kaikki." localSheetId="7" hidden="1">{#N/A,#N/A,FALSE,"Etusivu";#N/A,#N/A,FALSE,"Materiaalit";#N/A,#N/A,FALSE,"Laitteet";#N/A,#N/A,FALSE,"Erikoiskust";#N/A,#N/A,FALSE,"Työkust";#N/A,#N/A,FALSE,"Suunnittelu";#N/A,#N/A,FALSE,"OKA";#N/A,#N/A,FALSE,"TARJHINT"}</definedName>
    <definedName name="wrn.OKA._.kaikki." localSheetId="5" hidden="1">{#N/A,#N/A,FALSE,"Etusivu";#N/A,#N/A,FALSE,"Materiaalit";#N/A,#N/A,FALSE,"Laitteet";#N/A,#N/A,FALSE,"Erikoiskust";#N/A,#N/A,FALSE,"Työkust";#N/A,#N/A,FALSE,"Suunnittelu";#N/A,#N/A,FALSE,"OKA";#N/A,#N/A,FALSE,"TARJHINT"}</definedName>
    <definedName name="wrn.OKA._.kaikki." localSheetId="10" hidden="1">{#N/A,#N/A,FALSE,"Etusivu";#N/A,#N/A,FALSE,"Materiaalit";#N/A,#N/A,FALSE,"Laitteet";#N/A,#N/A,FALSE,"Erikoiskust";#N/A,#N/A,FALSE,"Työkust";#N/A,#N/A,FALSE,"Suunnittelu";#N/A,#N/A,FALSE,"OKA";#N/A,#N/A,FALSE,"TARJHINT"}</definedName>
    <definedName name="wrn.OKA._.kaikki." localSheetId="13" hidden="1">{#N/A,#N/A,FALSE,"Etusivu";#N/A,#N/A,FALSE,"Materiaalit";#N/A,#N/A,FALSE,"Laitteet";#N/A,#N/A,FALSE,"Erikoiskust";#N/A,#N/A,FALSE,"Työkust";#N/A,#N/A,FALSE,"Suunnittelu";#N/A,#N/A,FALSE,"OKA";#N/A,#N/A,FALSE,"TARJHINT"}</definedName>
    <definedName name="wrn.OKA._.kaikki." localSheetId="12" hidden="1">{#N/A,#N/A,FALSE,"Etusivu";#N/A,#N/A,FALSE,"Materiaalit";#N/A,#N/A,FALSE,"Laitteet";#N/A,#N/A,FALSE,"Erikoiskust";#N/A,#N/A,FALSE,"Työkust";#N/A,#N/A,FALSE,"Suunnittelu";#N/A,#N/A,FALSE,"OKA";#N/A,#N/A,FALSE,"TARJHINT"}</definedName>
    <definedName name="wrn.OKA._.kaikki." hidden="1">{#N/A,#N/A,FALSE,"Etusivu";#N/A,#N/A,FALSE,"Materiaalit";#N/A,#N/A,FALSE,"Laitteet";#N/A,#N/A,FALSE,"Erikoiskust";#N/A,#N/A,FALSE,"Työkust";#N/A,#N/A,FALSE,"Suunnittelu";#N/A,#N/A,FALSE,"OKA";#N/A,#N/A,FALSE,"TARJHINT"}</definedName>
    <definedName name="wrn.OKA._.kaikki.b" localSheetId="22" hidden="1">{#N/A,#N/A,FALSE,"Etusivu";#N/A,#N/A,FALSE,"Materiaalit";#N/A,#N/A,FALSE,"Laitteet";#N/A,#N/A,FALSE,"Erikoiskust";#N/A,#N/A,FALSE,"Työkust";#N/A,#N/A,FALSE,"Suunnittelu";#N/A,#N/A,FALSE,"OKA";#N/A,#N/A,FALSE,"TARJHINT"}</definedName>
    <definedName name="wrn.OKA._.kaikki.b" localSheetId="15" hidden="1">{#N/A,#N/A,FALSE,"Etusivu";#N/A,#N/A,FALSE,"Materiaalit";#N/A,#N/A,FALSE,"Laitteet";#N/A,#N/A,FALSE,"Erikoiskust";#N/A,#N/A,FALSE,"Työkust";#N/A,#N/A,FALSE,"Suunnittelu";#N/A,#N/A,FALSE,"OKA";#N/A,#N/A,FALSE,"TARJHINT"}</definedName>
    <definedName name="wrn.OKA._.kaikki.b" localSheetId="1" hidden="1">{#N/A,#N/A,FALSE,"Etusivu";#N/A,#N/A,FALSE,"Materiaalit";#N/A,#N/A,FALSE,"Laitteet";#N/A,#N/A,FALSE,"Erikoiskust";#N/A,#N/A,FALSE,"Työkust";#N/A,#N/A,FALSE,"Suunnittelu";#N/A,#N/A,FALSE,"OKA";#N/A,#N/A,FALSE,"TARJHINT"}</definedName>
    <definedName name="wrn.OKA._.kaikki.b" localSheetId="2" hidden="1">{#N/A,#N/A,FALSE,"Etusivu";#N/A,#N/A,FALSE,"Materiaalit";#N/A,#N/A,FALSE,"Laitteet";#N/A,#N/A,FALSE,"Erikoiskust";#N/A,#N/A,FALSE,"Työkust";#N/A,#N/A,FALSE,"Suunnittelu";#N/A,#N/A,FALSE,"OKA";#N/A,#N/A,FALSE,"TARJHINT"}</definedName>
    <definedName name="wrn.OKA._.kaikki.b" localSheetId="4" hidden="1">{#N/A,#N/A,FALSE,"Etusivu";#N/A,#N/A,FALSE,"Materiaalit";#N/A,#N/A,FALSE,"Laitteet";#N/A,#N/A,FALSE,"Erikoiskust";#N/A,#N/A,FALSE,"Työkust";#N/A,#N/A,FALSE,"Suunnittelu";#N/A,#N/A,FALSE,"OKA";#N/A,#N/A,FALSE,"TARJHINT"}</definedName>
    <definedName name="wrn.OKA._.kaikki.b" localSheetId="23" hidden="1">{#N/A,#N/A,FALSE,"Etusivu";#N/A,#N/A,FALSE,"Materiaalit";#N/A,#N/A,FALSE,"Laitteet";#N/A,#N/A,FALSE,"Erikoiskust";#N/A,#N/A,FALSE,"Työkust";#N/A,#N/A,FALSE,"Suunnittelu";#N/A,#N/A,FALSE,"OKA";#N/A,#N/A,FALSE,"TARJHINT"}</definedName>
    <definedName name="wrn.OKA._.kaikki.b" localSheetId="14" hidden="1">{#N/A,#N/A,FALSE,"Etusivu";#N/A,#N/A,FALSE,"Materiaalit";#N/A,#N/A,FALSE,"Laitteet";#N/A,#N/A,FALSE,"Erikoiskust";#N/A,#N/A,FALSE,"Työkust";#N/A,#N/A,FALSE,"Suunnittelu";#N/A,#N/A,FALSE,"OKA";#N/A,#N/A,FALSE,"TARJHINT"}</definedName>
    <definedName name="wrn.OKA._.kaikki.b" localSheetId="9" hidden="1">{#N/A,#N/A,FALSE,"Etusivu";#N/A,#N/A,FALSE,"Materiaalit";#N/A,#N/A,FALSE,"Laitteet";#N/A,#N/A,FALSE,"Erikoiskust";#N/A,#N/A,FALSE,"Työkust";#N/A,#N/A,FALSE,"Suunnittelu";#N/A,#N/A,FALSE,"OKA";#N/A,#N/A,FALSE,"TARJHINT"}</definedName>
    <definedName name="wrn.OKA._.kaikki.b" localSheetId="8" hidden="1">{#N/A,#N/A,FALSE,"Etusivu";#N/A,#N/A,FALSE,"Materiaalit";#N/A,#N/A,FALSE,"Laitteet";#N/A,#N/A,FALSE,"Erikoiskust";#N/A,#N/A,FALSE,"Työkust";#N/A,#N/A,FALSE,"Suunnittelu";#N/A,#N/A,FALSE,"OKA";#N/A,#N/A,FALSE,"TARJHINT"}</definedName>
    <definedName name="wrn.OKA._.kaikki.b" localSheetId="3" hidden="1">{#N/A,#N/A,FALSE,"Etusivu";#N/A,#N/A,FALSE,"Materiaalit";#N/A,#N/A,FALSE,"Laitteet";#N/A,#N/A,FALSE,"Erikoiskust";#N/A,#N/A,FALSE,"Työkust";#N/A,#N/A,FALSE,"Suunnittelu";#N/A,#N/A,FALSE,"OKA";#N/A,#N/A,FALSE,"TARJHINT"}</definedName>
    <definedName name="wrn.OKA._.kaikki.b" localSheetId="11" hidden="1">{#N/A,#N/A,FALSE,"Etusivu";#N/A,#N/A,FALSE,"Materiaalit";#N/A,#N/A,FALSE,"Laitteet";#N/A,#N/A,FALSE,"Erikoiskust";#N/A,#N/A,FALSE,"Työkust";#N/A,#N/A,FALSE,"Suunnittelu";#N/A,#N/A,FALSE,"OKA";#N/A,#N/A,FALSE,"TARJHINT"}</definedName>
    <definedName name="wrn.OKA._.kaikki.b" localSheetId="6" hidden="1">{#N/A,#N/A,FALSE,"Etusivu";#N/A,#N/A,FALSE,"Materiaalit";#N/A,#N/A,FALSE,"Laitteet";#N/A,#N/A,FALSE,"Erikoiskust";#N/A,#N/A,FALSE,"Työkust";#N/A,#N/A,FALSE,"Suunnittelu";#N/A,#N/A,FALSE,"OKA";#N/A,#N/A,FALSE,"TARJHINT"}</definedName>
    <definedName name="wrn.OKA._.kaikki.b" localSheetId="7" hidden="1">{#N/A,#N/A,FALSE,"Etusivu";#N/A,#N/A,FALSE,"Materiaalit";#N/A,#N/A,FALSE,"Laitteet";#N/A,#N/A,FALSE,"Erikoiskust";#N/A,#N/A,FALSE,"Työkust";#N/A,#N/A,FALSE,"Suunnittelu";#N/A,#N/A,FALSE,"OKA";#N/A,#N/A,FALSE,"TARJHINT"}</definedName>
    <definedName name="wrn.OKA._.kaikki.b" localSheetId="5" hidden="1">{#N/A,#N/A,FALSE,"Etusivu";#N/A,#N/A,FALSE,"Materiaalit";#N/A,#N/A,FALSE,"Laitteet";#N/A,#N/A,FALSE,"Erikoiskust";#N/A,#N/A,FALSE,"Työkust";#N/A,#N/A,FALSE,"Suunnittelu";#N/A,#N/A,FALSE,"OKA";#N/A,#N/A,FALSE,"TARJHINT"}</definedName>
    <definedName name="wrn.OKA._.kaikki.b" localSheetId="10" hidden="1">{#N/A,#N/A,FALSE,"Etusivu";#N/A,#N/A,FALSE,"Materiaalit";#N/A,#N/A,FALSE,"Laitteet";#N/A,#N/A,FALSE,"Erikoiskust";#N/A,#N/A,FALSE,"Työkust";#N/A,#N/A,FALSE,"Suunnittelu";#N/A,#N/A,FALSE,"OKA";#N/A,#N/A,FALSE,"TARJHINT"}</definedName>
    <definedName name="wrn.OKA._.kaikki.b" localSheetId="13" hidden="1">{#N/A,#N/A,FALSE,"Etusivu";#N/A,#N/A,FALSE,"Materiaalit";#N/A,#N/A,FALSE,"Laitteet";#N/A,#N/A,FALSE,"Erikoiskust";#N/A,#N/A,FALSE,"Työkust";#N/A,#N/A,FALSE,"Suunnittelu";#N/A,#N/A,FALSE,"OKA";#N/A,#N/A,FALSE,"TARJHINT"}</definedName>
    <definedName name="wrn.OKA._.kaikki.b" localSheetId="12" hidden="1">{#N/A,#N/A,FALSE,"Etusivu";#N/A,#N/A,FALSE,"Materiaalit";#N/A,#N/A,FALSE,"Laitteet";#N/A,#N/A,FALSE,"Erikoiskust";#N/A,#N/A,FALSE,"Työkust";#N/A,#N/A,FALSE,"Suunnittelu";#N/A,#N/A,FALSE,"OKA";#N/A,#N/A,FALSE,"TARJHINT"}</definedName>
    <definedName name="wrn.OKA._.kaikki.b" hidden="1">{#N/A,#N/A,FALSE,"Etusivu";#N/A,#N/A,FALSE,"Materiaalit";#N/A,#N/A,FALSE,"Laitteet";#N/A,#N/A,FALSE,"Erikoiskust";#N/A,#N/A,FALSE,"Työkust";#N/A,#N/A,FALSE,"Suunnittelu";#N/A,#N/A,FALSE,"OKA";#N/A,#N/A,FALSE,"TARJHINT"}</definedName>
    <definedName name="wrn.OKAb" localSheetId="22"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15"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1"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2"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4"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23"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14"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9"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8"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3"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11"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6"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7"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5"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10"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13"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12"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plan." localSheetId="22" hidden="1">{#N/A,#N/A,FALSE,"P&amp;LSUM";#N/A,#N/A,FALSE,"P&amp;LSUM Construction";#N/A,#N/A,FALSE,"P&amp;LSUM ROV";#N/A,#N/A,FALSE,"jobreport";#N/A,#N/A,FALSE,"OJI";#N/A,#N/A,FALSE,"OH"}</definedName>
    <definedName name="wrn.plan." localSheetId="15" hidden="1">{#N/A,#N/A,FALSE,"P&amp;LSUM";#N/A,#N/A,FALSE,"P&amp;LSUM Construction";#N/A,#N/A,FALSE,"P&amp;LSUM ROV";#N/A,#N/A,FALSE,"jobreport";#N/A,#N/A,FALSE,"OJI";#N/A,#N/A,FALSE,"OH"}</definedName>
    <definedName name="wrn.plan." localSheetId="1" hidden="1">{#N/A,#N/A,FALSE,"P&amp;LSUM";#N/A,#N/A,FALSE,"P&amp;LSUM Construction";#N/A,#N/A,FALSE,"P&amp;LSUM ROV";#N/A,#N/A,FALSE,"jobreport";#N/A,#N/A,FALSE,"OJI";#N/A,#N/A,FALSE,"OH"}</definedName>
    <definedName name="wrn.plan." localSheetId="2" hidden="1">{#N/A,#N/A,FALSE,"P&amp;LSUM";#N/A,#N/A,FALSE,"P&amp;LSUM Construction";#N/A,#N/A,FALSE,"P&amp;LSUM ROV";#N/A,#N/A,FALSE,"jobreport";#N/A,#N/A,FALSE,"OJI";#N/A,#N/A,FALSE,"OH"}</definedName>
    <definedName name="wrn.plan." localSheetId="4" hidden="1">{#N/A,#N/A,FALSE,"P&amp;LSUM";#N/A,#N/A,FALSE,"P&amp;LSUM Construction";#N/A,#N/A,FALSE,"P&amp;LSUM ROV";#N/A,#N/A,FALSE,"jobreport";#N/A,#N/A,FALSE,"OJI";#N/A,#N/A,FALSE,"OH"}</definedName>
    <definedName name="wrn.plan." localSheetId="23" hidden="1">{#N/A,#N/A,FALSE,"P&amp;LSUM";#N/A,#N/A,FALSE,"P&amp;LSUM Construction";#N/A,#N/A,FALSE,"P&amp;LSUM ROV";#N/A,#N/A,FALSE,"jobreport";#N/A,#N/A,FALSE,"OJI";#N/A,#N/A,FALSE,"OH"}</definedName>
    <definedName name="wrn.plan." localSheetId="14" hidden="1">{#N/A,#N/A,FALSE,"P&amp;LSUM";#N/A,#N/A,FALSE,"P&amp;LSUM Construction";#N/A,#N/A,FALSE,"P&amp;LSUM ROV";#N/A,#N/A,FALSE,"jobreport";#N/A,#N/A,FALSE,"OJI";#N/A,#N/A,FALSE,"OH"}</definedName>
    <definedName name="wrn.plan." localSheetId="9" hidden="1">{#N/A,#N/A,FALSE,"P&amp;LSUM";#N/A,#N/A,FALSE,"P&amp;LSUM Construction";#N/A,#N/A,FALSE,"P&amp;LSUM ROV";#N/A,#N/A,FALSE,"jobreport";#N/A,#N/A,FALSE,"OJI";#N/A,#N/A,FALSE,"OH"}</definedName>
    <definedName name="wrn.plan." localSheetId="8" hidden="1">{#N/A,#N/A,FALSE,"P&amp;LSUM";#N/A,#N/A,FALSE,"P&amp;LSUM Construction";#N/A,#N/A,FALSE,"P&amp;LSUM ROV";#N/A,#N/A,FALSE,"jobreport";#N/A,#N/A,FALSE,"OJI";#N/A,#N/A,FALSE,"OH"}</definedName>
    <definedName name="wrn.plan." localSheetId="3" hidden="1">{#N/A,#N/A,FALSE,"P&amp;LSUM";#N/A,#N/A,FALSE,"P&amp;LSUM Construction";#N/A,#N/A,FALSE,"P&amp;LSUM ROV";#N/A,#N/A,FALSE,"jobreport";#N/A,#N/A,FALSE,"OJI";#N/A,#N/A,FALSE,"OH"}</definedName>
    <definedName name="wrn.plan." localSheetId="11" hidden="1">{#N/A,#N/A,FALSE,"P&amp;LSUM";#N/A,#N/A,FALSE,"P&amp;LSUM Construction";#N/A,#N/A,FALSE,"P&amp;LSUM ROV";#N/A,#N/A,FALSE,"jobreport";#N/A,#N/A,FALSE,"OJI";#N/A,#N/A,FALSE,"OH"}</definedName>
    <definedName name="wrn.plan." localSheetId="6" hidden="1">{#N/A,#N/A,FALSE,"P&amp;LSUM";#N/A,#N/A,FALSE,"P&amp;LSUM Construction";#N/A,#N/A,FALSE,"P&amp;LSUM ROV";#N/A,#N/A,FALSE,"jobreport";#N/A,#N/A,FALSE,"OJI";#N/A,#N/A,FALSE,"OH"}</definedName>
    <definedName name="wrn.plan." localSheetId="7" hidden="1">{#N/A,#N/A,FALSE,"P&amp;LSUM";#N/A,#N/A,FALSE,"P&amp;LSUM Construction";#N/A,#N/A,FALSE,"P&amp;LSUM ROV";#N/A,#N/A,FALSE,"jobreport";#N/A,#N/A,FALSE,"OJI";#N/A,#N/A,FALSE,"OH"}</definedName>
    <definedName name="wrn.plan." localSheetId="5" hidden="1">{#N/A,#N/A,FALSE,"P&amp;LSUM";#N/A,#N/A,FALSE,"P&amp;LSUM Construction";#N/A,#N/A,FALSE,"P&amp;LSUM ROV";#N/A,#N/A,FALSE,"jobreport";#N/A,#N/A,FALSE,"OJI";#N/A,#N/A,FALSE,"OH"}</definedName>
    <definedName name="wrn.plan." localSheetId="10" hidden="1">{#N/A,#N/A,FALSE,"P&amp;LSUM";#N/A,#N/A,FALSE,"P&amp;LSUM Construction";#N/A,#N/A,FALSE,"P&amp;LSUM ROV";#N/A,#N/A,FALSE,"jobreport";#N/A,#N/A,FALSE,"OJI";#N/A,#N/A,FALSE,"OH"}</definedName>
    <definedName name="wrn.plan." localSheetId="13" hidden="1">{#N/A,#N/A,FALSE,"P&amp;LSUM";#N/A,#N/A,FALSE,"P&amp;LSUM Construction";#N/A,#N/A,FALSE,"P&amp;LSUM ROV";#N/A,#N/A,FALSE,"jobreport";#N/A,#N/A,FALSE,"OJI";#N/A,#N/A,FALSE,"OH"}</definedName>
    <definedName name="wrn.plan." localSheetId="12" hidden="1">{#N/A,#N/A,FALSE,"P&amp;LSUM";#N/A,#N/A,FALSE,"P&amp;LSUM Construction";#N/A,#N/A,FALSE,"P&amp;LSUM ROV";#N/A,#N/A,FALSE,"jobreport";#N/A,#N/A,FALSE,"OJI";#N/A,#N/A,FALSE,"OH"}</definedName>
    <definedName name="wrn.plan." hidden="1">{#N/A,#N/A,FALSE,"P&amp;LSUM";#N/A,#N/A,FALSE,"P&amp;LSUM Construction";#N/A,#N/A,FALSE,"P&amp;LSUM ROV";#N/A,#N/A,FALSE,"jobreport";#N/A,#N/A,FALSE,"OJI";#N/A,#N/A,FALSE,"OH"}</definedName>
    <definedName name="wrn.Preisblatt." localSheetId="22" hidden="1">{"Preisblatt","Preisblatt",FALSE,"Best.-Übersicht"}</definedName>
    <definedName name="wrn.Preisblatt." localSheetId="15" hidden="1">{"Preisblatt","Preisblatt",FALSE,"Best.-Übersicht"}</definedName>
    <definedName name="wrn.Preisblatt." localSheetId="1" hidden="1">{"Preisblatt","Preisblatt",FALSE,"Best.-Übersicht"}</definedName>
    <definedName name="wrn.Preisblatt." localSheetId="2" hidden="1">{"Preisblatt","Preisblatt",FALSE,"Best.-Übersicht"}</definedName>
    <definedName name="wrn.Preisblatt." localSheetId="4" hidden="1">{"Preisblatt","Preisblatt",FALSE,"Best.-Übersicht"}</definedName>
    <definedName name="wrn.Preisblatt." localSheetId="23" hidden="1">{"Preisblatt","Preisblatt",FALSE,"Best.-Übersicht"}</definedName>
    <definedName name="wrn.Preisblatt." localSheetId="14" hidden="1">{"Preisblatt","Preisblatt",FALSE,"Best.-Übersicht"}</definedName>
    <definedName name="wrn.Preisblatt." localSheetId="9" hidden="1">{"Preisblatt","Preisblatt",FALSE,"Best.-Übersicht"}</definedName>
    <definedName name="wrn.Preisblatt." localSheetId="8" hidden="1">{"Preisblatt","Preisblatt",FALSE,"Best.-Übersicht"}</definedName>
    <definedName name="wrn.Preisblatt." localSheetId="3" hidden="1">{"Preisblatt","Preisblatt",FALSE,"Best.-Übersicht"}</definedName>
    <definedName name="wrn.Preisblatt." localSheetId="11" hidden="1">{"Preisblatt","Preisblatt",FALSE,"Best.-Übersicht"}</definedName>
    <definedName name="wrn.Preisblatt." localSheetId="6" hidden="1">{"Preisblatt","Preisblatt",FALSE,"Best.-Übersicht"}</definedName>
    <definedName name="wrn.Preisblatt." localSheetId="7" hidden="1">{"Preisblatt","Preisblatt",FALSE,"Best.-Übersicht"}</definedName>
    <definedName name="wrn.Preisblatt." localSheetId="5" hidden="1">{"Preisblatt","Preisblatt",FALSE,"Best.-Übersicht"}</definedName>
    <definedName name="wrn.Preisblatt." localSheetId="10" hidden="1">{"Preisblatt","Preisblatt",FALSE,"Best.-Übersicht"}</definedName>
    <definedName name="wrn.Preisblatt." localSheetId="13" hidden="1">{"Preisblatt","Preisblatt",FALSE,"Best.-Übersicht"}</definedName>
    <definedName name="wrn.Preisblatt." localSheetId="12" hidden="1">{"Preisblatt","Preisblatt",FALSE,"Best.-Übersicht"}</definedName>
    <definedName name="wrn.Preisblatt." hidden="1">{"Preisblatt","Preisblatt",FALSE,"Best.-Übersicht"}</definedName>
    <definedName name="wrn.PrintAll." localSheetId="22" hidden="1">{#N/A,#N/A,FALSE,"Sheet1";#N/A,#N/A,FALSE,"Sheet2";#N/A,#N/A,FALSE,"Sheet3";#N/A,#N/A,FALSE,"Sheet4";#N/A,#N/A,FALSE,"Sheet5";#N/A,#N/A,FALSE,"Sheet6";#N/A,#N/A,FALSE,"Sheet7";#N/A,#N/A,FALSE,"Sheet8";#N/A,#N/A,FALSE,"Sheet9"}</definedName>
    <definedName name="wrn.PrintAll." hidden="1">{#N/A,#N/A,FALSE,"Sheet1";#N/A,#N/A,FALSE,"Sheet2";#N/A,#N/A,FALSE,"Sheet3";#N/A,#N/A,FALSE,"Sheet4";#N/A,#N/A,FALSE,"Sheet5";#N/A,#N/A,FALSE,"Sheet6";#N/A,#N/A,FALSE,"Sheet7";#N/A,#N/A,FALSE,"Sheet8";#N/A,#N/A,FALSE,"Sheet9"}</definedName>
    <definedName name="wrn.PrintCurr." localSheetId="22" hidden="1">{#N/A,#N/A,FALSE,"Sheet1";#N/A,#N/A,FALSE,"Sheet2";#N/A,#N/A,FALSE,"Sheet3"}</definedName>
    <definedName name="wrn.PrintCurr." hidden="1">{#N/A,#N/A,FALSE,"Sheet1";#N/A,#N/A,FALSE,"Sheet2";#N/A,#N/A,FALSE,"Sheet3"}</definedName>
    <definedName name="wrn.Printing." localSheetId="22"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15"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1"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2"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4"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23"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14"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9"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8"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3"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11"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6"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7"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5"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10"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13"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12"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Prev1." localSheetId="22" hidden="1">{#N/A,#N/A,FALSE,"Sheet4";#N/A,#N/A,FALSE,"Sheet5";#N/A,#N/A,FALSE,"Sheet6"}</definedName>
    <definedName name="wrn.PrintPrev1." hidden="1">{#N/A,#N/A,FALSE,"Sheet4";#N/A,#N/A,FALSE,"Sheet5";#N/A,#N/A,FALSE,"Sheet6"}</definedName>
    <definedName name="wrn.PrintPrev2." localSheetId="22" hidden="1">{#N/A,#N/A,FALSE,"Sheet7";#N/A,#N/A,FALSE,"Sheet8";#N/A,#N/A,FALSE,"Sheet9"}</definedName>
    <definedName name="wrn.PrintPrev2." hidden="1">{#N/A,#N/A,FALSE,"Sheet7";#N/A,#N/A,FALSE,"Sheet8";#N/A,#N/A,FALSE,"Sheet9"}</definedName>
    <definedName name="wrn.PUEQ." localSheetId="22" hidden="1">{"EqList",#N/A,FALSE,"Process"}</definedName>
    <definedName name="wrn.PUEQ." localSheetId="15" hidden="1">{"EqList",#N/A,FALSE,"Process"}</definedName>
    <definedName name="wrn.PUEQ." localSheetId="1" hidden="1">{"EqList",#N/A,FALSE,"Process"}</definedName>
    <definedName name="wrn.PUEQ." localSheetId="2" hidden="1">{"EqList",#N/A,FALSE,"Process"}</definedName>
    <definedName name="wrn.PUEQ." localSheetId="4" hidden="1">{"EqList",#N/A,FALSE,"Process"}</definedName>
    <definedName name="wrn.PUEQ." localSheetId="23" hidden="1">{"EqList",#N/A,FALSE,"Process"}</definedName>
    <definedName name="wrn.PUEQ." localSheetId="14" hidden="1">{"EqList",#N/A,FALSE,"Process"}</definedName>
    <definedName name="wrn.PUEQ." localSheetId="9" hidden="1">{"EqList",#N/A,FALSE,"Process"}</definedName>
    <definedName name="wrn.PUEQ." localSheetId="8" hidden="1">{"EqList",#N/A,FALSE,"Process"}</definedName>
    <definedName name="wrn.PUEQ." localSheetId="3" hidden="1">{"EqList",#N/A,FALSE,"Process"}</definedName>
    <definedName name="wrn.PUEQ." localSheetId="11" hidden="1">{"EqList",#N/A,FALSE,"Process"}</definedName>
    <definedName name="wrn.PUEQ." localSheetId="6" hidden="1">{"EqList",#N/A,FALSE,"Process"}</definedName>
    <definedName name="wrn.PUEQ." localSheetId="7" hidden="1">{"EqList",#N/A,FALSE,"Process"}</definedName>
    <definedName name="wrn.PUEQ." localSheetId="5" hidden="1">{"EqList",#N/A,FALSE,"Process"}</definedName>
    <definedName name="wrn.PUEQ." localSheetId="10" hidden="1">{"EqList",#N/A,FALSE,"Process"}</definedName>
    <definedName name="wrn.PUEQ." localSheetId="13" hidden="1">{"EqList",#N/A,FALSE,"Process"}</definedName>
    <definedName name="wrn.PUEQ." localSheetId="12" hidden="1">{"EqList",#N/A,FALSE,"Process"}</definedName>
    <definedName name="wrn.PUEQ." hidden="1">{"EqList",#N/A,FALSE,"Process"}</definedName>
    <definedName name="wrn.PUWT." localSheetId="22" hidden="1">{"WtList",#N/A,FALSE,"Process"}</definedName>
    <definedName name="wrn.PUWT." localSheetId="15" hidden="1">{"WtList",#N/A,FALSE,"Process"}</definedName>
    <definedName name="wrn.PUWT." localSheetId="1" hidden="1">{"WtList",#N/A,FALSE,"Process"}</definedName>
    <definedName name="wrn.PUWT." localSheetId="2" hidden="1">{"WtList",#N/A,FALSE,"Process"}</definedName>
    <definedName name="wrn.PUWT." localSheetId="4" hidden="1">{"WtList",#N/A,FALSE,"Process"}</definedName>
    <definedName name="wrn.PUWT." localSheetId="23" hidden="1">{"WtList",#N/A,FALSE,"Process"}</definedName>
    <definedName name="wrn.PUWT." localSheetId="14" hidden="1">{"WtList",#N/A,FALSE,"Process"}</definedName>
    <definedName name="wrn.PUWT." localSheetId="9" hidden="1">{"WtList",#N/A,FALSE,"Process"}</definedName>
    <definedName name="wrn.PUWT." localSheetId="8" hidden="1">{"WtList",#N/A,FALSE,"Process"}</definedName>
    <definedName name="wrn.PUWT." localSheetId="3" hidden="1">{"WtList",#N/A,FALSE,"Process"}</definedName>
    <definedName name="wrn.PUWT." localSheetId="11" hidden="1">{"WtList",#N/A,FALSE,"Process"}</definedName>
    <definedName name="wrn.PUWT." localSheetId="6" hidden="1">{"WtList",#N/A,FALSE,"Process"}</definedName>
    <definedName name="wrn.PUWT." localSheetId="7" hidden="1">{"WtList",#N/A,FALSE,"Process"}</definedName>
    <definedName name="wrn.PUWT." localSheetId="5" hidden="1">{"WtList",#N/A,FALSE,"Process"}</definedName>
    <definedName name="wrn.PUWT." localSheetId="10" hidden="1">{"WtList",#N/A,FALSE,"Process"}</definedName>
    <definedName name="wrn.PUWT." localSheetId="13" hidden="1">{"WtList",#N/A,FALSE,"Process"}</definedName>
    <definedName name="wrn.PUWT." localSheetId="12" hidden="1">{"WtList",#N/A,FALSE,"Process"}</definedName>
    <definedName name="wrn.PUWT." hidden="1">{"WtList",#N/A,FALSE,"Process"}</definedName>
    <definedName name="wrn.R1_Sh1." localSheetId="22" hidden="1">{"V_sh1_01",#N/A,FALSE,"Sh1_ver_iso"}</definedName>
    <definedName name="wrn.R1_Sh1." localSheetId="15" hidden="1">{"V_sh1_01",#N/A,FALSE,"Sh1_ver_iso"}</definedName>
    <definedName name="wrn.R1_Sh1." localSheetId="1" hidden="1">{"V_sh1_01",#N/A,FALSE,"Sh1_ver_iso"}</definedName>
    <definedName name="wrn.R1_Sh1." localSheetId="2" hidden="1">{"V_sh1_01",#N/A,FALSE,"Sh1_ver_iso"}</definedName>
    <definedName name="wrn.R1_Sh1." localSheetId="4" hidden="1">{"V_sh1_01",#N/A,FALSE,"Sh1_ver_iso"}</definedName>
    <definedName name="wrn.R1_Sh1." localSheetId="23" hidden="1">{"V_sh1_01",#N/A,FALSE,"Sh1_ver_iso"}</definedName>
    <definedName name="wrn.R1_Sh1." localSheetId="14" hidden="1">{"V_sh1_01",#N/A,FALSE,"Sh1_ver_iso"}</definedName>
    <definedName name="wrn.R1_Sh1." localSheetId="9" hidden="1">{"V_sh1_01",#N/A,FALSE,"Sh1_ver_iso"}</definedName>
    <definedName name="wrn.R1_Sh1." localSheetId="8" hidden="1">{"V_sh1_01",#N/A,FALSE,"Sh1_ver_iso"}</definedName>
    <definedName name="wrn.R1_Sh1." localSheetId="3" hidden="1">{"V_sh1_01",#N/A,FALSE,"Sh1_ver_iso"}</definedName>
    <definedName name="wrn.R1_Sh1." localSheetId="11" hidden="1">{"V_sh1_01",#N/A,FALSE,"Sh1_ver_iso"}</definedName>
    <definedName name="wrn.R1_Sh1." localSheetId="6" hidden="1">{"V_sh1_01",#N/A,FALSE,"Sh1_ver_iso"}</definedName>
    <definedName name="wrn.R1_Sh1." localSheetId="7" hidden="1">{"V_sh1_01",#N/A,FALSE,"Sh1_ver_iso"}</definedName>
    <definedName name="wrn.R1_Sh1." localSheetId="5" hidden="1">{"V_sh1_01",#N/A,FALSE,"Sh1_ver_iso"}</definedName>
    <definedName name="wrn.R1_Sh1." localSheetId="10" hidden="1">{"V_sh1_01",#N/A,FALSE,"Sh1_ver_iso"}</definedName>
    <definedName name="wrn.R1_Sh1." localSheetId="13" hidden="1">{"V_sh1_01",#N/A,FALSE,"Sh1_ver_iso"}</definedName>
    <definedName name="wrn.R1_Sh1." localSheetId="12" hidden="1">{"V_sh1_01",#N/A,FALSE,"Sh1_ver_iso"}</definedName>
    <definedName name="wrn.R1_Sh1." hidden="1">{"V_sh1_01",#N/A,FALSE,"Sh1_ver_iso"}</definedName>
    <definedName name="wrn.R2_Sh2." localSheetId="22" hidden="1">{"V_sh1_01",#N/A,TRUE,"Sh1_"}</definedName>
    <definedName name="wrn.R2_Sh2." localSheetId="15" hidden="1">{"V_sh1_01",#N/A,TRUE,"Sh1_"}</definedName>
    <definedName name="wrn.R2_Sh2." localSheetId="1" hidden="1">{"V_sh1_01",#N/A,TRUE,"Sh1_"}</definedName>
    <definedName name="wrn.R2_Sh2." localSheetId="2" hidden="1">{"V_sh1_01",#N/A,TRUE,"Sh1_"}</definedName>
    <definedName name="wrn.R2_Sh2." localSheetId="4" hidden="1">{"V_sh1_01",#N/A,TRUE,"Sh1_"}</definedName>
    <definedName name="wrn.R2_Sh2." localSheetId="23" hidden="1">{"V_sh1_01",#N/A,TRUE,"Sh1_"}</definedName>
    <definedName name="wrn.R2_Sh2." localSheetId="14" hidden="1">{"V_sh1_01",#N/A,TRUE,"Sh1_"}</definedName>
    <definedName name="wrn.R2_Sh2." localSheetId="9" hidden="1">{"V_sh1_01",#N/A,TRUE,"Sh1_"}</definedName>
    <definedName name="wrn.R2_Sh2." localSheetId="8" hidden="1">{"V_sh1_01",#N/A,TRUE,"Sh1_"}</definedName>
    <definedName name="wrn.R2_Sh2." localSheetId="3" hidden="1">{"V_sh1_01",#N/A,TRUE,"Sh1_"}</definedName>
    <definedName name="wrn.R2_Sh2." localSheetId="11" hidden="1">{"V_sh1_01",#N/A,TRUE,"Sh1_"}</definedName>
    <definedName name="wrn.R2_Sh2." localSheetId="6" hidden="1">{"V_sh1_01",#N/A,TRUE,"Sh1_"}</definedName>
    <definedName name="wrn.R2_Sh2." localSheetId="7" hidden="1">{"V_sh1_01",#N/A,TRUE,"Sh1_"}</definedName>
    <definedName name="wrn.R2_Sh2." localSheetId="5" hidden="1">{"V_sh1_01",#N/A,TRUE,"Sh1_"}</definedName>
    <definedName name="wrn.R2_Sh2." localSheetId="10" hidden="1">{"V_sh1_01",#N/A,TRUE,"Sh1_"}</definedName>
    <definedName name="wrn.R2_Sh2." localSheetId="13" hidden="1">{"V_sh1_01",#N/A,TRUE,"Sh1_"}</definedName>
    <definedName name="wrn.R2_Sh2." localSheetId="12" hidden="1">{"V_sh1_01",#N/A,TRUE,"Sh1_"}</definedName>
    <definedName name="wrn.R2_Sh2." hidden="1">{"V_sh1_01",#N/A,TRUE,"Sh1_"}</definedName>
    <definedName name="wrn.ratio." localSheetId="22" hidden="1">{#N/A,#N/A,FALSE,"JACKETS (1100 t) (1)"}</definedName>
    <definedName name="wrn.ratio." localSheetId="15" hidden="1">{#N/A,#N/A,FALSE,"JACKETS (1100 t) (1)"}</definedName>
    <definedName name="wrn.ratio." localSheetId="1" hidden="1">{#N/A,#N/A,FALSE,"JACKETS (1100 t) (1)"}</definedName>
    <definedName name="wrn.ratio." localSheetId="2" hidden="1">{#N/A,#N/A,FALSE,"JACKETS (1100 t) (1)"}</definedName>
    <definedName name="wrn.ratio." localSheetId="4" hidden="1">{#N/A,#N/A,FALSE,"JACKETS (1100 t) (1)"}</definedName>
    <definedName name="wrn.ratio." localSheetId="23" hidden="1">{#N/A,#N/A,FALSE,"JACKETS (1100 t) (1)"}</definedName>
    <definedName name="wrn.ratio." localSheetId="14" hidden="1">{#N/A,#N/A,FALSE,"JACKETS (1100 t) (1)"}</definedName>
    <definedName name="wrn.ratio." localSheetId="9" hidden="1">{#N/A,#N/A,FALSE,"JACKETS (1100 t) (1)"}</definedName>
    <definedName name="wrn.ratio." localSheetId="8" hidden="1">{#N/A,#N/A,FALSE,"JACKETS (1100 t) (1)"}</definedName>
    <definedName name="wrn.ratio." localSheetId="3" hidden="1">{#N/A,#N/A,FALSE,"JACKETS (1100 t) (1)"}</definedName>
    <definedName name="wrn.ratio." localSheetId="11" hidden="1">{#N/A,#N/A,FALSE,"JACKETS (1100 t) (1)"}</definedName>
    <definedName name="wrn.ratio." localSheetId="6" hidden="1">{#N/A,#N/A,FALSE,"JACKETS (1100 t) (1)"}</definedName>
    <definedName name="wrn.ratio." localSheetId="7" hidden="1">{#N/A,#N/A,FALSE,"JACKETS (1100 t) (1)"}</definedName>
    <definedName name="wrn.ratio." localSheetId="5" hidden="1">{#N/A,#N/A,FALSE,"JACKETS (1100 t) (1)"}</definedName>
    <definedName name="wrn.ratio." localSheetId="10" hidden="1">{#N/A,#N/A,FALSE,"JACKETS (1100 t) (1)"}</definedName>
    <definedName name="wrn.ratio." localSheetId="13" hidden="1">{#N/A,#N/A,FALSE,"JACKETS (1100 t) (1)"}</definedName>
    <definedName name="wrn.ratio." localSheetId="12" hidden="1">{#N/A,#N/A,FALSE,"JACKETS (1100 t) (1)"}</definedName>
    <definedName name="wrn.ratio." hidden="1">{#N/A,#N/A,FALSE,"JACKETS (1100 t) (1)"}</definedName>
    <definedName name="wrn.ratio.1" localSheetId="22" hidden="1">{#N/A,#N/A,FALSE,"JACKETS (1100 t) (1)"}</definedName>
    <definedName name="wrn.ratio.1" localSheetId="15" hidden="1">{#N/A,#N/A,FALSE,"JACKETS (1100 t) (1)"}</definedName>
    <definedName name="wrn.ratio.1" localSheetId="1" hidden="1">{#N/A,#N/A,FALSE,"JACKETS (1100 t) (1)"}</definedName>
    <definedName name="wrn.ratio.1" localSheetId="2" hidden="1">{#N/A,#N/A,FALSE,"JACKETS (1100 t) (1)"}</definedName>
    <definedName name="wrn.ratio.1" localSheetId="4" hidden="1">{#N/A,#N/A,FALSE,"JACKETS (1100 t) (1)"}</definedName>
    <definedName name="wrn.ratio.1" localSheetId="23" hidden="1">{#N/A,#N/A,FALSE,"JACKETS (1100 t) (1)"}</definedName>
    <definedName name="wrn.ratio.1" localSheetId="14" hidden="1">{#N/A,#N/A,FALSE,"JACKETS (1100 t) (1)"}</definedName>
    <definedName name="wrn.ratio.1" localSheetId="9" hidden="1">{#N/A,#N/A,FALSE,"JACKETS (1100 t) (1)"}</definedName>
    <definedName name="wrn.ratio.1" localSheetId="8" hidden="1">{#N/A,#N/A,FALSE,"JACKETS (1100 t) (1)"}</definedName>
    <definedName name="wrn.ratio.1" localSheetId="3" hidden="1">{#N/A,#N/A,FALSE,"JACKETS (1100 t) (1)"}</definedName>
    <definedName name="wrn.ratio.1" localSheetId="11" hidden="1">{#N/A,#N/A,FALSE,"JACKETS (1100 t) (1)"}</definedName>
    <definedName name="wrn.ratio.1" localSheetId="6" hidden="1">{#N/A,#N/A,FALSE,"JACKETS (1100 t) (1)"}</definedName>
    <definedName name="wrn.ratio.1" localSheetId="7" hidden="1">{#N/A,#N/A,FALSE,"JACKETS (1100 t) (1)"}</definedName>
    <definedName name="wrn.ratio.1" localSheetId="5" hidden="1">{#N/A,#N/A,FALSE,"JACKETS (1100 t) (1)"}</definedName>
    <definedName name="wrn.ratio.1" localSheetId="10" hidden="1">{#N/A,#N/A,FALSE,"JACKETS (1100 t) (1)"}</definedName>
    <definedName name="wrn.ratio.1" localSheetId="13" hidden="1">{#N/A,#N/A,FALSE,"JACKETS (1100 t) (1)"}</definedName>
    <definedName name="wrn.ratio.1" localSheetId="12" hidden="1">{#N/A,#N/A,FALSE,"JACKETS (1100 t) (1)"}</definedName>
    <definedName name="wrn.ratio.1" hidden="1">{#N/A,#N/A,FALSE,"JACKETS (1100 t) (1)"}</definedName>
    <definedName name="wrn.ratiomvr" localSheetId="22" hidden="1">{#N/A,#N/A,FALSE,"JACKETS (1100 t) (1)"}</definedName>
    <definedName name="wrn.ratiomvr" localSheetId="15" hidden="1">{#N/A,#N/A,FALSE,"JACKETS (1100 t) (1)"}</definedName>
    <definedName name="wrn.ratiomvr" localSheetId="1" hidden="1">{#N/A,#N/A,FALSE,"JACKETS (1100 t) (1)"}</definedName>
    <definedName name="wrn.ratiomvr" localSheetId="2" hidden="1">{#N/A,#N/A,FALSE,"JACKETS (1100 t) (1)"}</definedName>
    <definedName name="wrn.ratiomvr" localSheetId="4" hidden="1">{#N/A,#N/A,FALSE,"JACKETS (1100 t) (1)"}</definedName>
    <definedName name="wrn.ratiomvr" localSheetId="23" hidden="1">{#N/A,#N/A,FALSE,"JACKETS (1100 t) (1)"}</definedName>
    <definedName name="wrn.ratiomvr" localSheetId="14" hidden="1">{#N/A,#N/A,FALSE,"JACKETS (1100 t) (1)"}</definedName>
    <definedName name="wrn.ratiomvr" localSheetId="9" hidden="1">{#N/A,#N/A,FALSE,"JACKETS (1100 t) (1)"}</definedName>
    <definedName name="wrn.ratiomvr" localSheetId="8" hidden="1">{#N/A,#N/A,FALSE,"JACKETS (1100 t) (1)"}</definedName>
    <definedName name="wrn.ratiomvr" localSheetId="3" hidden="1">{#N/A,#N/A,FALSE,"JACKETS (1100 t) (1)"}</definedName>
    <definedName name="wrn.ratiomvr" localSheetId="11" hidden="1">{#N/A,#N/A,FALSE,"JACKETS (1100 t) (1)"}</definedName>
    <definedName name="wrn.ratiomvr" localSheetId="6" hidden="1">{#N/A,#N/A,FALSE,"JACKETS (1100 t) (1)"}</definedName>
    <definedName name="wrn.ratiomvr" localSheetId="7" hidden="1">{#N/A,#N/A,FALSE,"JACKETS (1100 t) (1)"}</definedName>
    <definedName name="wrn.ratiomvr" localSheetId="5" hidden="1">{#N/A,#N/A,FALSE,"JACKETS (1100 t) (1)"}</definedName>
    <definedName name="wrn.ratiomvr" localSheetId="10" hidden="1">{#N/A,#N/A,FALSE,"JACKETS (1100 t) (1)"}</definedName>
    <definedName name="wrn.ratiomvr" localSheetId="13" hidden="1">{#N/A,#N/A,FALSE,"JACKETS (1100 t) (1)"}</definedName>
    <definedName name="wrn.ratiomvr" localSheetId="12" hidden="1">{#N/A,#N/A,FALSE,"JACKETS (1100 t) (1)"}</definedName>
    <definedName name="wrn.ratiomvr" hidden="1">{#N/A,#N/A,FALSE,"JACKETS (1100 t) (1)"}</definedName>
    <definedName name="wrn.Report." localSheetId="22" hidden="1">{"Offgrid",#N/A,FALSE,"OFFGRID";"Region",#N/A,FALSE,"REGION";"Offgrid -2",#N/A,FALSE,"OFFGRID";"WTP",#N/A,FALSE,"WTP";"WTP -2",#N/A,FALSE,"WTP";"Project",#N/A,FALSE,"PROJECT";"Summary -2",#N/A,FALSE,"SUMMARY"}</definedName>
    <definedName name="wrn.Report." localSheetId="15" hidden="1">{"Offgrid",#N/A,FALSE,"OFFGRID";"Region",#N/A,FALSE,"REGION";"Offgrid -2",#N/A,FALSE,"OFFGRID";"WTP",#N/A,FALSE,"WTP";"WTP -2",#N/A,FALSE,"WTP";"Project",#N/A,FALSE,"PROJECT";"Summary -2",#N/A,FALSE,"SUMMARY"}</definedName>
    <definedName name="wrn.Report." localSheetId="1" hidden="1">{"Offgrid",#N/A,FALSE,"OFFGRID";"Region",#N/A,FALSE,"REGION";"Offgrid -2",#N/A,FALSE,"OFFGRID";"WTP",#N/A,FALSE,"WTP";"WTP -2",#N/A,FALSE,"WTP";"Project",#N/A,FALSE,"PROJECT";"Summary -2",#N/A,FALSE,"SUMMARY"}</definedName>
    <definedName name="wrn.Report." localSheetId="2" hidden="1">{"Offgrid",#N/A,FALSE,"OFFGRID";"Region",#N/A,FALSE,"REGION";"Offgrid -2",#N/A,FALSE,"OFFGRID";"WTP",#N/A,FALSE,"WTP";"WTP -2",#N/A,FALSE,"WTP";"Project",#N/A,FALSE,"PROJECT";"Summary -2",#N/A,FALSE,"SUMMARY"}</definedName>
    <definedName name="wrn.Report." localSheetId="16" hidden="1">{"Offgrid",#N/A,FALSE,"OFFGRID";"Region",#N/A,FALSE,"REGION";"Offgrid -2",#N/A,FALSE,"OFFGRID";"WTP",#N/A,FALSE,"WTP";"WTP -2",#N/A,FALSE,"WTP";"Project",#N/A,FALSE,"PROJECT";"Summary -2",#N/A,FALSE,"SUMMARY"}</definedName>
    <definedName name="wrn.Report." localSheetId="4" hidden="1">{"Offgrid",#N/A,FALSE,"OFFGRID";"Region",#N/A,FALSE,"REGION";"Offgrid -2",#N/A,FALSE,"OFFGRID";"WTP",#N/A,FALSE,"WTP";"WTP -2",#N/A,FALSE,"WTP";"Project",#N/A,FALSE,"PROJECT";"Summary -2",#N/A,FALSE,"SUMMARY"}</definedName>
    <definedName name="wrn.Report." localSheetId="23" hidden="1">{"Offgrid",#N/A,FALSE,"OFFGRID";"Region",#N/A,FALSE,"REGION";"Offgrid -2",#N/A,FALSE,"OFFGRID";"WTP",#N/A,FALSE,"WTP";"WTP -2",#N/A,FALSE,"WTP";"Project",#N/A,FALSE,"PROJECT";"Summary -2",#N/A,FALSE,"SUMMARY"}</definedName>
    <definedName name="wrn.Report." localSheetId="14" hidden="1">{"Offgrid",#N/A,FALSE,"OFFGRID";"Region",#N/A,FALSE,"REGION";"Offgrid -2",#N/A,FALSE,"OFFGRID";"WTP",#N/A,FALSE,"WTP";"WTP -2",#N/A,FALSE,"WTP";"Project",#N/A,FALSE,"PROJECT";"Summary -2",#N/A,FALSE,"SUMMARY"}</definedName>
    <definedName name="wrn.Report." localSheetId="9" hidden="1">{"Offgrid",#N/A,FALSE,"OFFGRID";"Region",#N/A,FALSE,"REGION";"Offgrid -2",#N/A,FALSE,"OFFGRID";"WTP",#N/A,FALSE,"WTP";"WTP -2",#N/A,FALSE,"WTP";"Project",#N/A,FALSE,"PROJECT";"Summary -2",#N/A,FALSE,"SUMMARY"}</definedName>
    <definedName name="wrn.Report." localSheetId="8" hidden="1">{"Offgrid",#N/A,FALSE,"OFFGRID";"Region",#N/A,FALSE,"REGION";"Offgrid -2",#N/A,FALSE,"OFFGRID";"WTP",#N/A,FALSE,"WTP";"WTP -2",#N/A,FALSE,"WTP";"Project",#N/A,FALSE,"PROJECT";"Summary -2",#N/A,FALSE,"SUMMARY"}</definedName>
    <definedName name="wrn.Report." localSheetId="3" hidden="1">{"Offgrid",#N/A,FALSE,"OFFGRID";"Region",#N/A,FALSE,"REGION";"Offgrid -2",#N/A,FALSE,"OFFGRID";"WTP",#N/A,FALSE,"WTP";"WTP -2",#N/A,FALSE,"WTP";"Project",#N/A,FALSE,"PROJECT";"Summary -2",#N/A,FALSE,"SUMMARY"}</definedName>
    <definedName name="wrn.Report." localSheetId="11" hidden="1">{"Offgrid",#N/A,FALSE,"OFFGRID";"Region",#N/A,FALSE,"REGION";"Offgrid -2",#N/A,FALSE,"OFFGRID";"WTP",#N/A,FALSE,"WTP";"WTP -2",#N/A,FALSE,"WTP";"Project",#N/A,FALSE,"PROJECT";"Summary -2",#N/A,FALSE,"SUMMARY"}</definedName>
    <definedName name="wrn.Report." localSheetId="6" hidden="1">{"Offgrid",#N/A,FALSE,"OFFGRID";"Region",#N/A,FALSE,"REGION";"Offgrid -2",#N/A,FALSE,"OFFGRID";"WTP",#N/A,FALSE,"WTP";"WTP -2",#N/A,FALSE,"WTP";"Project",#N/A,FALSE,"PROJECT";"Summary -2",#N/A,FALSE,"SUMMARY"}</definedName>
    <definedName name="wrn.Report." localSheetId="7" hidden="1">{"Offgrid",#N/A,FALSE,"OFFGRID";"Region",#N/A,FALSE,"REGION";"Offgrid -2",#N/A,FALSE,"OFFGRID";"WTP",#N/A,FALSE,"WTP";"WTP -2",#N/A,FALSE,"WTP";"Project",#N/A,FALSE,"PROJECT";"Summary -2",#N/A,FALSE,"SUMMARY"}</definedName>
    <definedName name="wrn.Report." localSheetId="5" hidden="1">{"Offgrid",#N/A,FALSE,"OFFGRID";"Region",#N/A,FALSE,"REGION";"Offgrid -2",#N/A,FALSE,"OFFGRID";"WTP",#N/A,FALSE,"WTP";"WTP -2",#N/A,FALSE,"WTP";"Project",#N/A,FALSE,"PROJECT";"Summary -2",#N/A,FALSE,"SUMMARY"}</definedName>
    <definedName name="wrn.Report." localSheetId="17" hidden="1">{"Offgrid",#N/A,FALSE,"OFFGRID";"Region",#N/A,FALSE,"REGION";"Offgrid -2",#N/A,FALSE,"OFFGRID";"WTP",#N/A,FALSE,"WTP";"WTP -2",#N/A,FALSE,"WTP";"Project",#N/A,FALSE,"PROJECT";"Summary -2",#N/A,FALSE,"SUMMARY"}</definedName>
    <definedName name="wrn.Report." localSheetId="10" hidden="1">{"Offgrid",#N/A,FALSE,"OFFGRID";"Region",#N/A,FALSE,"REGION";"Offgrid -2",#N/A,FALSE,"OFFGRID";"WTP",#N/A,FALSE,"WTP";"WTP -2",#N/A,FALSE,"WTP";"Project",#N/A,FALSE,"PROJECT";"Summary -2",#N/A,FALSE,"SUMMARY"}</definedName>
    <definedName name="wrn.Report." localSheetId="13" hidden="1">{"Offgrid",#N/A,FALSE,"OFFGRID";"Region",#N/A,FALSE,"REGION";"Offgrid -2",#N/A,FALSE,"OFFGRID";"WTP",#N/A,FALSE,"WTP";"WTP -2",#N/A,FALSE,"WTP";"Project",#N/A,FALSE,"PROJECT";"Summary -2",#N/A,FALSE,"SUMMARY"}</definedName>
    <definedName name="wrn.Report." localSheetId="12"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SetPrintOut." localSheetId="22" hidden="1">{#N/A,#N/A,FALSE,"FRONTPAGE";#N/A,#N/A,FALSE,"PIG_LAUN-s"}</definedName>
    <definedName name="wrn.SetPrintOut." localSheetId="1" hidden="1">{#N/A,#N/A,FALSE,"FRONTPAGE";#N/A,#N/A,FALSE,"PIG_LAUN-s"}</definedName>
    <definedName name="wrn.SetPrintOut." localSheetId="2" hidden="1">{#N/A,#N/A,FALSE,"FRONTPAGE";#N/A,#N/A,FALSE,"PIG_LAUN-s"}</definedName>
    <definedName name="wrn.SetPrintOut." localSheetId="4" hidden="1">{#N/A,#N/A,FALSE,"FRONTPAGE";#N/A,#N/A,FALSE,"PIG_LAUN-s"}</definedName>
    <definedName name="wrn.SetPrintOut." localSheetId="23" hidden="1">{#N/A,#N/A,FALSE,"FRONTPAGE";#N/A,#N/A,FALSE,"PIG_LAUN-s"}</definedName>
    <definedName name="wrn.SetPrintOut." localSheetId="14" hidden="1">{#N/A,#N/A,FALSE,"FRONTPAGE";#N/A,#N/A,FALSE,"PIG_LAUN-s"}</definedName>
    <definedName name="wrn.SetPrintOut." localSheetId="9" hidden="1">{#N/A,#N/A,FALSE,"FRONTPAGE";#N/A,#N/A,FALSE,"PIG_LAUN-s"}</definedName>
    <definedName name="wrn.SetPrintOut." localSheetId="8" hidden="1">{#N/A,#N/A,FALSE,"FRONTPAGE";#N/A,#N/A,FALSE,"PIG_LAUN-s"}</definedName>
    <definedName name="wrn.SetPrintOut." localSheetId="3" hidden="1">{#N/A,#N/A,FALSE,"FRONTPAGE";#N/A,#N/A,FALSE,"PIG_LAUN-s"}</definedName>
    <definedName name="wrn.SetPrintOut." localSheetId="11" hidden="1">{#N/A,#N/A,FALSE,"FRONTPAGE";#N/A,#N/A,FALSE,"PIG_LAUN-s"}</definedName>
    <definedName name="wrn.SetPrintOut." localSheetId="6" hidden="1">{#N/A,#N/A,FALSE,"FRONTPAGE";#N/A,#N/A,FALSE,"PIG_LAUN-s"}</definedName>
    <definedName name="wrn.SetPrintOut." localSheetId="7" hidden="1">{#N/A,#N/A,FALSE,"FRONTPAGE";#N/A,#N/A,FALSE,"PIG_LAUN-s"}</definedName>
    <definedName name="wrn.SetPrintOut." localSheetId="5" hidden="1">{#N/A,#N/A,FALSE,"FRONTPAGE";#N/A,#N/A,FALSE,"PIG_LAUN-s"}</definedName>
    <definedName name="wrn.SetPrintOut." localSheetId="10" hidden="1">{#N/A,#N/A,FALSE,"FRONTPAGE";#N/A,#N/A,FALSE,"PIG_LAUN-s"}</definedName>
    <definedName name="wrn.SetPrintOut." localSheetId="13" hidden="1">{#N/A,#N/A,FALSE,"FRONTPAGE";#N/A,#N/A,FALSE,"PIG_LAUN-s"}</definedName>
    <definedName name="wrn.SetPrintOut." localSheetId="12" hidden="1">{#N/A,#N/A,FALSE,"FRONTPAGE";#N/A,#N/A,FALSE,"PIG_LAUN-s"}</definedName>
    <definedName name="wrn.SetPrintOut." hidden="1">{#N/A,#N/A,FALSE,"FRONTPAGE";#N/A,#N/A,FALSE,"PIG_LAUN-s"}</definedName>
    <definedName name="wrn.Summary." localSheetId="22"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wrn.Summary."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wrn.test." localSheetId="22" hidden="1">{#N/A,#N/A,FALSE,"Tower &amp; Car Park"}</definedName>
    <definedName name="wrn.test." localSheetId="15" hidden="1">{#N/A,#N/A,FALSE,"Tower &amp; Car Park"}</definedName>
    <definedName name="wrn.test." localSheetId="1" hidden="1">{#N/A,#N/A,FALSE,"Tower &amp; Car Park"}</definedName>
    <definedName name="wrn.test." localSheetId="2" hidden="1">{#N/A,#N/A,FALSE,"Tower &amp; Car Park"}</definedName>
    <definedName name="wrn.test." localSheetId="4" hidden="1">{#N/A,#N/A,FALSE,"Tower &amp; Car Park"}</definedName>
    <definedName name="wrn.test." localSheetId="23" hidden="1">{#N/A,#N/A,FALSE,"Tower &amp; Car Park"}</definedName>
    <definedName name="wrn.test." localSheetId="14" hidden="1">{#N/A,#N/A,FALSE,"Tower &amp; Car Park"}</definedName>
    <definedName name="wrn.test." localSheetId="9" hidden="1">{#N/A,#N/A,FALSE,"Tower &amp; Car Park"}</definedName>
    <definedName name="wrn.test." localSheetId="8" hidden="1">{#N/A,#N/A,FALSE,"Tower &amp; Car Park"}</definedName>
    <definedName name="wrn.test." localSheetId="3" hidden="1">{#N/A,#N/A,FALSE,"Tower &amp; Car Park"}</definedName>
    <definedName name="wrn.test." localSheetId="11" hidden="1">{#N/A,#N/A,FALSE,"Tower &amp; Car Park"}</definedName>
    <definedName name="wrn.test." localSheetId="6" hidden="1">{#N/A,#N/A,FALSE,"Tower &amp; Car Park"}</definedName>
    <definedName name="wrn.test." localSheetId="7" hidden="1">{#N/A,#N/A,FALSE,"Tower &amp; Car Park"}</definedName>
    <definedName name="wrn.test." localSheetId="5" hidden="1">{#N/A,#N/A,FALSE,"Tower &amp; Car Park"}</definedName>
    <definedName name="wrn.test." localSheetId="10" hidden="1">{#N/A,#N/A,FALSE,"Tower &amp; Car Park"}</definedName>
    <definedName name="wrn.test." localSheetId="13" hidden="1">{#N/A,#N/A,FALSE,"Tower &amp; Car Park"}</definedName>
    <definedName name="wrn.test." localSheetId="12" hidden="1">{#N/A,#N/A,FALSE,"Tower &amp; Car Park"}</definedName>
    <definedName name="wrn.test." hidden="1">{#N/A,#N/A,FALSE,"Tower &amp; Car Park"}</definedName>
    <definedName name="wrn.TK_Ausdruck." localSheetId="22"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15"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1"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2"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4"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23"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14"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9"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8"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3"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11"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6"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7"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5"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10"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13"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12"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Versandliste." localSheetId="22" hidden="1">{"Versandliste","Versandliste",FALSE,"Best.-Übersicht";"Versandliste","Versandliste",FALSE,"Best.-Übersicht (elktr.)"}</definedName>
    <definedName name="wrn.Versandliste." localSheetId="15" hidden="1">{"Versandliste","Versandliste",FALSE,"Best.-Übersicht";"Versandliste","Versandliste",FALSE,"Best.-Übersicht (elktr.)"}</definedName>
    <definedName name="wrn.Versandliste." localSheetId="1" hidden="1">{"Versandliste","Versandliste",FALSE,"Best.-Übersicht";"Versandliste","Versandliste",FALSE,"Best.-Übersicht (elktr.)"}</definedName>
    <definedName name="wrn.Versandliste." localSheetId="2" hidden="1">{"Versandliste","Versandliste",FALSE,"Best.-Übersicht";"Versandliste","Versandliste",FALSE,"Best.-Übersicht (elktr.)"}</definedName>
    <definedName name="wrn.Versandliste." localSheetId="4" hidden="1">{"Versandliste","Versandliste",FALSE,"Best.-Übersicht";"Versandliste","Versandliste",FALSE,"Best.-Übersicht (elktr.)"}</definedName>
    <definedName name="wrn.Versandliste." localSheetId="23" hidden="1">{"Versandliste","Versandliste",FALSE,"Best.-Übersicht";"Versandliste","Versandliste",FALSE,"Best.-Übersicht (elktr.)"}</definedName>
    <definedName name="wrn.Versandliste." localSheetId="14" hidden="1">{"Versandliste","Versandliste",FALSE,"Best.-Übersicht";"Versandliste","Versandliste",FALSE,"Best.-Übersicht (elktr.)"}</definedName>
    <definedName name="wrn.Versandliste." localSheetId="9" hidden="1">{"Versandliste","Versandliste",FALSE,"Best.-Übersicht";"Versandliste","Versandliste",FALSE,"Best.-Übersicht (elktr.)"}</definedName>
    <definedName name="wrn.Versandliste." localSheetId="8" hidden="1">{"Versandliste","Versandliste",FALSE,"Best.-Übersicht";"Versandliste","Versandliste",FALSE,"Best.-Übersicht (elktr.)"}</definedName>
    <definedName name="wrn.Versandliste." localSheetId="3" hidden="1">{"Versandliste","Versandliste",FALSE,"Best.-Übersicht";"Versandliste","Versandliste",FALSE,"Best.-Übersicht (elktr.)"}</definedName>
    <definedName name="wrn.Versandliste." localSheetId="11" hidden="1">{"Versandliste","Versandliste",FALSE,"Best.-Übersicht";"Versandliste","Versandliste",FALSE,"Best.-Übersicht (elktr.)"}</definedName>
    <definedName name="wrn.Versandliste." localSheetId="6" hidden="1">{"Versandliste","Versandliste",FALSE,"Best.-Übersicht";"Versandliste","Versandliste",FALSE,"Best.-Übersicht (elktr.)"}</definedName>
    <definedName name="wrn.Versandliste." localSheetId="7" hidden="1">{"Versandliste","Versandliste",FALSE,"Best.-Übersicht";"Versandliste","Versandliste",FALSE,"Best.-Übersicht (elktr.)"}</definedName>
    <definedName name="wrn.Versandliste." localSheetId="5" hidden="1">{"Versandliste","Versandliste",FALSE,"Best.-Übersicht";"Versandliste","Versandliste",FALSE,"Best.-Übersicht (elktr.)"}</definedName>
    <definedName name="wrn.Versandliste." localSheetId="10" hidden="1">{"Versandliste","Versandliste",FALSE,"Best.-Übersicht";"Versandliste","Versandliste",FALSE,"Best.-Übersicht (elktr.)"}</definedName>
    <definedName name="wrn.Versandliste." localSheetId="13" hidden="1">{"Versandliste","Versandliste",FALSE,"Best.-Übersicht";"Versandliste","Versandliste",FALSE,"Best.-Übersicht (elktr.)"}</definedName>
    <definedName name="wrn.Versandliste." localSheetId="12" hidden="1">{"Versandliste","Versandliste",FALSE,"Best.-Übersicht";"Versandliste","Versandliste",FALSE,"Best.-Übersicht (elktr.)"}</definedName>
    <definedName name="wrn.Versandliste." hidden="1">{"Versandliste","Versandliste",FALSE,"Best.-Übersicht";"Versandliste","Versandliste",FALSE,"Best.-Übersicht (elktr.)"}</definedName>
    <definedName name="wrn.VESSEL및N2._.구입사양서."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wrn.건물기초." localSheetId="2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견적." localSheetId="22" hidden="1">{#N/A,#N/A,FALSE,"Sheet1";#N/A,#N/A,FALSE,"Sheet2";#N/A,#N/A,FALSE,"TAB96-1"}</definedName>
    <definedName name="wrn.견적." hidden="1">{#N/A,#N/A,FALSE,"Sheet1";#N/A,#N/A,FALSE,"Sheet2";#N/A,#N/A,FALSE,"TAB96-1"}</definedName>
    <definedName name="wrn.골재소요량." localSheetId="22" hidden="1">{#N/A,#N/A,FALSE,"골재소요량";#N/A,#N/A,FALSE,"골재소요량"}</definedName>
    <definedName name="wrn.골재소요량." hidden="1">{#N/A,#N/A,FALSE,"골재소요량";#N/A,#N/A,FALSE,"골재소요량"}</definedName>
    <definedName name="wrn.교대." localSheetId="22" hidden="1">{#N/A,#N/A,FALSE,"type1";#N/A,#N/A,FALSE,"지지력";#N/A,#N/A,FALSE,"PILE계산";#N/A,#N/A,FALSE,"PILE ";#N/A,#N/A,FALSE,"철근량";#N/A,#N/A,FALSE,"균열검토";#N/A,#N/A,FALSE,"날개벽";#N/A,#N/A,FALSE,"주철근조립도";#N/A,#N/A,FALSE,"교좌"}</definedName>
    <definedName name="wrn.교대." localSheetId="15" hidden="1">{#N/A,#N/A,FALSE,"type1";#N/A,#N/A,FALSE,"지지력";#N/A,#N/A,FALSE,"PILE계산";#N/A,#N/A,FALSE,"PILE ";#N/A,#N/A,FALSE,"철근량";#N/A,#N/A,FALSE,"균열검토";#N/A,#N/A,FALSE,"날개벽";#N/A,#N/A,FALSE,"주철근조립도";#N/A,#N/A,FALSE,"교좌"}</definedName>
    <definedName name="wrn.교대." localSheetId="1" hidden="1">{#N/A,#N/A,FALSE,"type1";#N/A,#N/A,FALSE,"지지력";#N/A,#N/A,FALSE,"PILE계산";#N/A,#N/A,FALSE,"PILE ";#N/A,#N/A,FALSE,"철근량";#N/A,#N/A,FALSE,"균열검토";#N/A,#N/A,FALSE,"날개벽";#N/A,#N/A,FALSE,"주철근조립도";#N/A,#N/A,FALSE,"교좌"}</definedName>
    <definedName name="wrn.교대." localSheetId="2" hidden="1">{#N/A,#N/A,FALSE,"type1";#N/A,#N/A,FALSE,"지지력";#N/A,#N/A,FALSE,"PILE계산";#N/A,#N/A,FALSE,"PILE ";#N/A,#N/A,FALSE,"철근량";#N/A,#N/A,FALSE,"균열검토";#N/A,#N/A,FALSE,"날개벽";#N/A,#N/A,FALSE,"주철근조립도";#N/A,#N/A,FALSE,"교좌"}</definedName>
    <definedName name="wrn.교대." localSheetId="4" hidden="1">{#N/A,#N/A,FALSE,"type1";#N/A,#N/A,FALSE,"지지력";#N/A,#N/A,FALSE,"PILE계산";#N/A,#N/A,FALSE,"PILE ";#N/A,#N/A,FALSE,"철근량";#N/A,#N/A,FALSE,"균열검토";#N/A,#N/A,FALSE,"날개벽";#N/A,#N/A,FALSE,"주철근조립도";#N/A,#N/A,FALSE,"교좌"}</definedName>
    <definedName name="wrn.교대." localSheetId="23" hidden="1">{#N/A,#N/A,FALSE,"type1";#N/A,#N/A,FALSE,"지지력";#N/A,#N/A,FALSE,"PILE계산";#N/A,#N/A,FALSE,"PILE ";#N/A,#N/A,FALSE,"철근량";#N/A,#N/A,FALSE,"균열검토";#N/A,#N/A,FALSE,"날개벽";#N/A,#N/A,FALSE,"주철근조립도";#N/A,#N/A,FALSE,"교좌"}</definedName>
    <definedName name="wrn.교대." localSheetId="14" hidden="1">{#N/A,#N/A,FALSE,"type1";#N/A,#N/A,FALSE,"지지력";#N/A,#N/A,FALSE,"PILE계산";#N/A,#N/A,FALSE,"PILE ";#N/A,#N/A,FALSE,"철근량";#N/A,#N/A,FALSE,"균열검토";#N/A,#N/A,FALSE,"날개벽";#N/A,#N/A,FALSE,"주철근조립도";#N/A,#N/A,FALSE,"교좌"}</definedName>
    <definedName name="wrn.교대." localSheetId="9" hidden="1">{#N/A,#N/A,FALSE,"type1";#N/A,#N/A,FALSE,"지지력";#N/A,#N/A,FALSE,"PILE계산";#N/A,#N/A,FALSE,"PILE ";#N/A,#N/A,FALSE,"철근량";#N/A,#N/A,FALSE,"균열검토";#N/A,#N/A,FALSE,"날개벽";#N/A,#N/A,FALSE,"주철근조립도";#N/A,#N/A,FALSE,"교좌"}</definedName>
    <definedName name="wrn.교대." localSheetId="8" hidden="1">{#N/A,#N/A,FALSE,"type1";#N/A,#N/A,FALSE,"지지력";#N/A,#N/A,FALSE,"PILE계산";#N/A,#N/A,FALSE,"PILE ";#N/A,#N/A,FALSE,"철근량";#N/A,#N/A,FALSE,"균열검토";#N/A,#N/A,FALSE,"날개벽";#N/A,#N/A,FALSE,"주철근조립도";#N/A,#N/A,FALSE,"교좌"}</definedName>
    <definedName name="wrn.교대." localSheetId="3" hidden="1">{#N/A,#N/A,FALSE,"type1";#N/A,#N/A,FALSE,"지지력";#N/A,#N/A,FALSE,"PILE계산";#N/A,#N/A,FALSE,"PILE ";#N/A,#N/A,FALSE,"철근량";#N/A,#N/A,FALSE,"균열검토";#N/A,#N/A,FALSE,"날개벽";#N/A,#N/A,FALSE,"주철근조립도";#N/A,#N/A,FALSE,"교좌"}</definedName>
    <definedName name="wrn.교대." localSheetId="11" hidden="1">{#N/A,#N/A,FALSE,"type1";#N/A,#N/A,FALSE,"지지력";#N/A,#N/A,FALSE,"PILE계산";#N/A,#N/A,FALSE,"PILE ";#N/A,#N/A,FALSE,"철근량";#N/A,#N/A,FALSE,"균열검토";#N/A,#N/A,FALSE,"날개벽";#N/A,#N/A,FALSE,"주철근조립도";#N/A,#N/A,FALSE,"교좌"}</definedName>
    <definedName name="wrn.교대." localSheetId="6" hidden="1">{#N/A,#N/A,FALSE,"type1";#N/A,#N/A,FALSE,"지지력";#N/A,#N/A,FALSE,"PILE계산";#N/A,#N/A,FALSE,"PILE ";#N/A,#N/A,FALSE,"철근량";#N/A,#N/A,FALSE,"균열검토";#N/A,#N/A,FALSE,"날개벽";#N/A,#N/A,FALSE,"주철근조립도";#N/A,#N/A,FALSE,"교좌"}</definedName>
    <definedName name="wrn.교대." localSheetId="7" hidden="1">{#N/A,#N/A,FALSE,"type1";#N/A,#N/A,FALSE,"지지력";#N/A,#N/A,FALSE,"PILE계산";#N/A,#N/A,FALSE,"PILE ";#N/A,#N/A,FALSE,"철근량";#N/A,#N/A,FALSE,"균열검토";#N/A,#N/A,FALSE,"날개벽";#N/A,#N/A,FALSE,"주철근조립도";#N/A,#N/A,FALSE,"교좌"}</definedName>
    <definedName name="wrn.교대." localSheetId="5" hidden="1">{#N/A,#N/A,FALSE,"type1";#N/A,#N/A,FALSE,"지지력";#N/A,#N/A,FALSE,"PILE계산";#N/A,#N/A,FALSE,"PILE ";#N/A,#N/A,FALSE,"철근량";#N/A,#N/A,FALSE,"균열검토";#N/A,#N/A,FALSE,"날개벽";#N/A,#N/A,FALSE,"주철근조립도";#N/A,#N/A,FALSE,"교좌"}</definedName>
    <definedName name="wrn.교대." localSheetId="10" hidden="1">{#N/A,#N/A,FALSE,"type1";#N/A,#N/A,FALSE,"지지력";#N/A,#N/A,FALSE,"PILE계산";#N/A,#N/A,FALSE,"PILE ";#N/A,#N/A,FALSE,"철근량";#N/A,#N/A,FALSE,"균열검토";#N/A,#N/A,FALSE,"날개벽";#N/A,#N/A,FALSE,"주철근조립도";#N/A,#N/A,FALSE,"교좌"}</definedName>
    <definedName name="wrn.교대." localSheetId="13" hidden="1">{#N/A,#N/A,FALSE,"type1";#N/A,#N/A,FALSE,"지지력";#N/A,#N/A,FALSE,"PILE계산";#N/A,#N/A,FALSE,"PILE ";#N/A,#N/A,FALSE,"철근량";#N/A,#N/A,FALSE,"균열검토";#N/A,#N/A,FALSE,"날개벽";#N/A,#N/A,FALSE,"주철근조립도";#N/A,#N/A,FALSE,"교좌"}</definedName>
    <definedName name="wrn.교대." localSheetId="12" hidden="1">{#N/A,#N/A,FALSE,"type1";#N/A,#N/A,FALSE,"지지력";#N/A,#N/A,FALSE,"PILE계산";#N/A,#N/A,FALSE,"PILE ";#N/A,#N/A,FALSE,"철근량";#N/A,#N/A,FALSE,"균열검토";#N/A,#N/A,FALSE,"날개벽";#N/A,#N/A,FALSE,"주철근조립도";#N/A,#N/A,FALSE,"교좌"}</definedName>
    <definedName name="wrn.교대." hidden="1">{#N/A,#N/A,FALSE,"type1";#N/A,#N/A,FALSE,"지지력";#N/A,#N/A,FALSE,"PILE계산";#N/A,#N/A,FALSE,"PILE ";#N/A,#N/A,FALSE,"철근량";#N/A,#N/A,FALSE,"균열검토";#N/A,#N/A,FALSE,"날개벽";#N/A,#N/A,FALSE,"주철근조립도";#N/A,#N/A,FALSE,"교좌"}</definedName>
    <definedName name="wrn.교육청." localSheetId="22" hidden="1">{#N/A,#N/A,FALSE,"전력간선"}</definedName>
    <definedName name="wrn.교육청." hidden="1">{#N/A,#N/A,FALSE,"전력간선"}</definedName>
    <definedName name="wrn.구조2." localSheetId="22" hidden="1">{#N/A,#N/A,FALSE,"구조2"}</definedName>
    <definedName name="wrn.구조2." hidden="1">{#N/A,#N/A,FALSE,"구조2"}</definedName>
    <definedName name="wrn.단가표지." localSheetId="22" hidden="1">{#N/A,#N/A,FALSE,"단가표지"}</definedName>
    <definedName name="wrn.단가표지." hidden="1">{#N/A,#N/A,FALSE,"단가표지"}</definedName>
    <definedName name="wrn.배수1." localSheetId="22" hidden="1">{#N/A,#N/A,FALSE,"배수1"}</definedName>
    <definedName name="wrn.배수1." hidden="1">{#N/A,#N/A,FALSE,"배수1"}</definedName>
    <definedName name="wrn.배수2." localSheetId="22" hidden="1">{#N/A,#N/A,FALSE,"배수2"}</definedName>
    <definedName name="wrn.배수2." hidden="1">{#N/A,#N/A,FALSE,"배수2"}</definedName>
    <definedName name="wrn.부대1." localSheetId="22" hidden="1">{#N/A,#N/A,FALSE,"부대1"}</definedName>
    <definedName name="wrn.부대1." hidden="1">{#N/A,#N/A,FALSE,"부대1"}</definedName>
    <definedName name="wrn.부대2." localSheetId="22" hidden="1">{#N/A,#N/A,FALSE,"부대2"}</definedName>
    <definedName name="wrn.부대2." hidden="1">{#N/A,#N/A,FALSE,"부대2"}</definedName>
    <definedName name="wrn.속도." localSheetId="22" hidden="1">{#N/A,#N/A,FALSE,"속도"}</definedName>
    <definedName name="wrn.속도." hidden="1">{#N/A,#N/A,FALSE,"속도"}</definedName>
    <definedName name="wrn.손익보고." localSheetId="2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5"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4"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23"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4"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9"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8"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3"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1"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6"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7"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5"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0"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3"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시행결의." localSheetId="22" hidden="1">{#N/A,#N/A,FALSE,"결의서";#N/A,#N/A,FALSE,"내역서";#N/A,#N/A,FALSE,"도급예상";#N/A,#N/A,FALSE,"시방서"}</definedName>
    <definedName name="wrn.시행결의." hidden="1">{#N/A,#N/A,FALSE,"결의서";#N/A,#N/A,FALSE,"내역서";#N/A,#N/A,FALSE,"도급예상";#N/A,#N/A,FALSE,"시방서"}</definedName>
    <definedName name="wrn.신용찬." localSheetId="22" hidden="1">{#N/A,#N/A,TRUE,"토적및재료집계";#N/A,#N/A,TRUE,"토적및재료집계";#N/A,#N/A,TRUE,"단위량"}</definedName>
    <definedName name="wrn.신용찬." hidden="1">{#N/A,#N/A,TRUE,"토적및재료집계";#N/A,#N/A,TRUE,"토적및재료집계";#N/A,#N/A,TRUE,"단위량"}</definedName>
    <definedName name="wrn.실행예산." localSheetId="2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실행예산."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업체별._.견적공사명." localSheetId="22" hidden="1">{"SJ - 기본 보기",#N/A,FALSE,"공사별 외주견적"}</definedName>
    <definedName name="wrn.업체별._.견적공사명." hidden="1">{"SJ - 기본 보기",#N/A,FALSE,"공사별 외주견적"}</definedName>
    <definedName name="wrn.연동제." localSheetId="22" hidden="1">{#N/A,#N/A,TRUE,"총괄"}</definedName>
    <definedName name="wrn.연동제." hidden="1">{#N/A,#N/A,TRUE,"총괄"}</definedName>
    <definedName name="wrn.외주기성." localSheetId="22" hidden="1">{#N/A,#N/A,FALSE,"신청통보";#N/A,#N/A,FALSE,"기성확인서";#N/A,#N/A,FALSE,"기성내역서"}</definedName>
    <definedName name="wrn.외주기성." hidden="1">{#N/A,#N/A,FALSE,"신청통보";#N/A,#N/A,FALSE,"기성확인서";#N/A,#N/A,FALSE,"기성내역서"}</definedName>
    <definedName name="wrn.운반시간." localSheetId="22" hidden="1">{#N/A,#N/A,FALSE,"운반시간"}</definedName>
    <definedName name="wrn.운반시간." hidden="1">{#N/A,#N/A,FALSE,"운반시간"}</definedName>
    <definedName name="wrn.이정표." localSheetId="22" hidden="1">{#N/A,#N/A,FALSE,"이정표"}</definedName>
    <definedName name="wrn.이정표." hidden="1">{#N/A,#N/A,FALSE,"이정표"}</definedName>
    <definedName name="wrn.조골재." localSheetId="22" hidden="1">{#N/A,#N/A,FALSE,"조골재"}</definedName>
    <definedName name="wrn.조골재." hidden="1">{#N/A,#N/A,FALSE,"조골재"}</definedName>
    <definedName name="wrn.철골집계표._.5칸." localSheetId="22" hidden="1">{#N/A,#N/A,FALSE,"Sheet1"}</definedName>
    <definedName name="wrn.철골집계표._.5칸." hidden="1">{#N/A,#N/A,FALSE,"Sheet1"}</definedName>
    <definedName name="wrn.토공1." localSheetId="22" hidden="1">{#N/A,#N/A,FALSE,"구조1"}</definedName>
    <definedName name="wrn.토공1." hidden="1">{#N/A,#N/A,FALSE,"구조1"}</definedName>
    <definedName name="wrn.토공2." localSheetId="22" hidden="1">{#N/A,#N/A,FALSE,"토공2"}</definedName>
    <definedName name="wrn.토공2." hidden="1">{#N/A,#N/A,FALSE,"토공2"}</definedName>
    <definedName name="wrn.통신지." localSheetId="22" hidden="1">{#N/A,#N/A,FALSE,"기안지";#N/A,#N/A,FALSE,"통신지"}</definedName>
    <definedName name="wrn.통신지." hidden="1">{#N/A,#N/A,FALSE,"기안지";#N/A,#N/A,FALSE,"통신지"}</definedName>
    <definedName name="wrn.포장1." localSheetId="22" hidden="1">{#N/A,#N/A,FALSE,"포장1";#N/A,#N/A,FALSE,"포장1"}</definedName>
    <definedName name="wrn.포장1." hidden="1">{#N/A,#N/A,FALSE,"포장1";#N/A,#N/A,FALSE,"포장1"}</definedName>
    <definedName name="wrn.포장2." localSheetId="22" hidden="1">{#N/A,#N/A,FALSE,"포장2"}</definedName>
    <definedName name="wrn.포장2." hidden="1">{#N/A,#N/A,FALSE,"포장2"}</definedName>
    <definedName name="wrn.표지목차." localSheetId="22" hidden="1">{#N/A,#N/A,FALSE,"표지목차"}</definedName>
    <definedName name="wrn.표지목차." hidden="1">{#N/A,#N/A,FALSE,"표지목차"}</definedName>
    <definedName name="wrn.혼합골재." localSheetId="22" hidden="1">{#N/A,#N/A,FALSE,"혼합골재"}</definedName>
    <definedName name="wrn.혼합골재." hidden="1">{#N/A,#N/A,FALSE,"혼합골재"}</definedName>
    <definedName name="wrn1.ratio." localSheetId="22" hidden="1">{#N/A,#N/A,FALSE,"JACKETS (1100 t) (1)"}</definedName>
    <definedName name="wrn1.ratio." localSheetId="15" hidden="1">{#N/A,#N/A,FALSE,"JACKETS (1100 t) (1)"}</definedName>
    <definedName name="wrn1.ratio." localSheetId="1" hidden="1">{#N/A,#N/A,FALSE,"JACKETS (1100 t) (1)"}</definedName>
    <definedName name="wrn1.ratio." localSheetId="2" hidden="1">{#N/A,#N/A,FALSE,"JACKETS (1100 t) (1)"}</definedName>
    <definedName name="wrn1.ratio." localSheetId="4" hidden="1">{#N/A,#N/A,FALSE,"JACKETS (1100 t) (1)"}</definedName>
    <definedName name="wrn1.ratio." localSheetId="23" hidden="1">{#N/A,#N/A,FALSE,"JACKETS (1100 t) (1)"}</definedName>
    <definedName name="wrn1.ratio." localSheetId="14" hidden="1">{#N/A,#N/A,FALSE,"JACKETS (1100 t) (1)"}</definedName>
    <definedName name="wrn1.ratio." localSheetId="9" hidden="1">{#N/A,#N/A,FALSE,"JACKETS (1100 t) (1)"}</definedName>
    <definedName name="wrn1.ratio." localSheetId="8" hidden="1">{#N/A,#N/A,FALSE,"JACKETS (1100 t) (1)"}</definedName>
    <definedName name="wrn1.ratio." localSheetId="3" hidden="1">{#N/A,#N/A,FALSE,"JACKETS (1100 t) (1)"}</definedName>
    <definedName name="wrn1.ratio." localSheetId="11" hidden="1">{#N/A,#N/A,FALSE,"JACKETS (1100 t) (1)"}</definedName>
    <definedName name="wrn1.ratio." localSheetId="6" hidden="1">{#N/A,#N/A,FALSE,"JACKETS (1100 t) (1)"}</definedName>
    <definedName name="wrn1.ratio." localSheetId="7" hidden="1">{#N/A,#N/A,FALSE,"JACKETS (1100 t) (1)"}</definedName>
    <definedName name="wrn1.ratio." localSheetId="5" hidden="1">{#N/A,#N/A,FALSE,"JACKETS (1100 t) (1)"}</definedName>
    <definedName name="wrn1.ratio." localSheetId="10" hidden="1">{#N/A,#N/A,FALSE,"JACKETS (1100 t) (1)"}</definedName>
    <definedName name="wrn1.ratio." localSheetId="13" hidden="1">{#N/A,#N/A,FALSE,"JACKETS (1100 t) (1)"}</definedName>
    <definedName name="wrn1.ratio." localSheetId="12" hidden="1">{#N/A,#N/A,FALSE,"JACKETS (1100 t) (1)"}</definedName>
    <definedName name="wrn1.ratio." hidden="1">{#N/A,#N/A,FALSE,"JACKETS (1100 t) (1)"}</definedName>
    <definedName name="wrnf.report" localSheetId="22" hidden="1">{"Offgrid",#N/A,FALSE,"OFFGRID";"Region",#N/A,FALSE,"REGION";"Offgrid -2",#N/A,FALSE,"OFFGRID";"WTP",#N/A,FALSE,"WTP";"WTP -2",#N/A,FALSE,"WTP";"Project",#N/A,FALSE,"PROJECT";"Summary -2",#N/A,FALSE,"SUMMARY"}</definedName>
    <definedName name="wrnf.report" localSheetId="15" hidden="1">{"Offgrid",#N/A,FALSE,"OFFGRID";"Region",#N/A,FALSE,"REGION";"Offgrid -2",#N/A,FALSE,"OFFGRID";"WTP",#N/A,FALSE,"WTP";"WTP -2",#N/A,FALSE,"WTP";"Project",#N/A,FALSE,"PROJECT";"Summary -2",#N/A,FALSE,"SUMMARY"}</definedName>
    <definedName name="wrnf.report" localSheetId="1" hidden="1">{"Offgrid",#N/A,FALSE,"OFFGRID";"Region",#N/A,FALSE,"REGION";"Offgrid -2",#N/A,FALSE,"OFFGRID";"WTP",#N/A,FALSE,"WTP";"WTP -2",#N/A,FALSE,"WTP";"Project",#N/A,FALSE,"PROJECT";"Summary -2",#N/A,FALSE,"SUMMARY"}</definedName>
    <definedName name="wrnf.report" localSheetId="2" hidden="1">{"Offgrid",#N/A,FALSE,"OFFGRID";"Region",#N/A,FALSE,"REGION";"Offgrid -2",#N/A,FALSE,"OFFGRID";"WTP",#N/A,FALSE,"WTP";"WTP -2",#N/A,FALSE,"WTP";"Project",#N/A,FALSE,"PROJECT";"Summary -2",#N/A,FALSE,"SUMMARY"}</definedName>
    <definedName name="wrnf.report" localSheetId="16" hidden="1">{"Offgrid",#N/A,FALSE,"OFFGRID";"Region",#N/A,FALSE,"REGION";"Offgrid -2",#N/A,FALSE,"OFFGRID";"WTP",#N/A,FALSE,"WTP";"WTP -2",#N/A,FALSE,"WTP";"Project",#N/A,FALSE,"PROJECT";"Summary -2",#N/A,FALSE,"SUMMARY"}</definedName>
    <definedName name="wrnf.report" localSheetId="4" hidden="1">{"Offgrid",#N/A,FALSE,"OFFGRID";"Region",#N/A,FALSE,"REGION";"Offgrid -2",#N/A,FALSE,"OFFGRID";"WTP",#N/A,FALSE,"WTP";"WTP -2",#N/A,FALSE,"WTP";"Project",#N/A,FALSE,"PROJECT";"Summary -2",#N/A,FALSE,"SUMMARY"}</definedName>
    <definedName name="wrnf.report" localSheetId="23" hidden="1">{"Offgrid",#N/A,FALSE,"OFFGRID";"Region",#N/A,FALSE,"REGION";"Offgrid -2",#N/A,FALSE,"OFFGRID";"WTP",#N/A,FALSE,"WTP";"WTP -2",#N/A,FALSE,"WTP";"Project",#N/A,FALSE,"PROJECT";"Summary -2",#N/A,FALSE,"SUMMARY"}</definedName>
    <definedName name="wrnf.report" localSheetId="14" hidden="1">{"Offgrid",#N/A,FALSE,"OFFGRID";"Region",#N/A,FALSE,"REGION";"Offgrid -2",#N/A,FALSE,"OFFGRID";"WTP",#N/A,FALSE,"WTP";"WTP -2",#N/A,FALSE,"WTP";"Project",#N/A,FALSE,"PROJECT";"Summary -2",#N/A,FALSE,"SUMMARY"}</definedName>
    <definedName name="wrnf.report" localSheetId="9" hidden="1">{"Offgrid",#N/A,FALSE,"OFFGRID";"Region",#N/A,FALSE,"REGION";"Offgrid -2",#N/A,FALSE,"OFFGRID";"WTP",#N/A,FALSE,"WTP";"WTP -2",#N/A,FALSE,"WTP";"Project",#N/A,FALSE,"PROJECT";"Summary -2",#N/A,FALSE,"SUMMARY"}</definedName>
    <definedName name="wrnf.report" localSheetId="8" hidden="1">{"Offgrid",#N/A,FALSE,"OFFGRID";"Region",#N/A,FALSE,"REGION";"Offgrid -2",#N/A,FALSE,"OFFGRID";"WTP",#N/A,FALSE,"WTP";"WTP -2",#N/A,FALSE,"WTP";"Project",#N/A,FALSE,"PROJECT";"Summary -2",#N/A,FALSE,"SUMMARY"}</definedName>
    <definedName name="wrnf.report" localSheetId="3" hidden="1">{"Offgrid",#N/A,FALSE,"OFFGRID";"Region",#N/A,FALSE,"REGION";"Offgrid -2",#N/A,FALSE,"OFFGRID";"WTP",#N/A,FALSE,"WTP";"WTP -2",#N/A,FALSE,"WTP";"Project",#N/A,FALSE,"PROJECT";"Summary -2",#N/A,FALSE,"SUMMARY"}</definedName>
    <definedName name="wrnf.report" localSheetId="11" hidden="1">{"Offgrid",#N/A,FALSE,"OFFGRID";"Region",#N/A,FALSE,"REGION";"Offgrid -2",#N/A,FALSE,"OFFGRID";"WTP",#N/A,FALSE,"WTP";"WTP -2",#N/A,FALSE,"WTP";"Project",#N/A,FALSE,"PROJECT";"Summary -2",#N/A,FALSE,"SUMMARY"}</definedName>
    <definedName name="wrnf.report" localSheetId="6" hidden="1">{"Offgrid",#N/A,FALSE,"OFFGRID";"Region",#N/A,FALSE,"REGION";"Offgrid -2",#N/A,FALSE,"OFFGRID";"WTP",#N/A,FALSE,"WTP";"WTP -2",#N/A,FALSE,"WTP";"Project",#N/A,FALSE,"PROJECT";"Summary -2",#N/A,FALSE,"SUMMARY"}</definedName>
    <definedName name="wrnf.report" localSheetId="7" hidden="1">{"Offgrid",#N/A,FALSE,"OFFGRID";"Region",#N/A,FALSE,"REGION";"Offgrid -2",#N/A,FALSE,"OFFGRID";"WTP",#N/A,FALSE,"WTP";"WTP -2",#N/A,FALSE,"WTP";"Project",#N/A,FALSE,"PROJECT";"Summary -2",#N/A,FALSE,"SUMMARY"}</definedName>
    <definedName name="wrnf.report" localSheetId="5" hidden="1">{"Offgrid",#N/A,FALSE,"OFFGRID";"Region",#N/A,FALSE,"REGION";"Offgrid -2",#N/A,FALSE,"OFFGRID";"WTP",#N/A,FALSE,"WTP";"WTP -2",#N/A,FALSE,"WTP";"Project",#N/A,FALSE,"PROJECT";"Summary -2",#N/A,FALSE,"SUMMARY"}</definedName>
    <definedName name="wrnf.report" localSheetId="17" hidden="1">{"Offgrid",#N/A,FALSE,"OFFGRID";"Region",#N/A,FALSE,"REGION";"Offgrid -2",#N/A,FALSE,"OFFGRID";"WTP",#N/A,FALSE,"WTP";"WTP -2",#N/A,FALSE,"WTP";"Project",#N/A,FALSE,"PROJECT";"Summary -2",#N/A,FALSE,"SUMMARY"}</definedName>
    <definedName name="wrnf.report" localSheetId="10" hidden="1">{"Offgrid",#N/A,FALSE,"OFFGRID";"Region",#N/A,FALSE,"REGION";"Offgrid -2",#N/A,FALSE,"OFFGRID";"WTP",#N/A,FALSE,"WTP";"WTP -2",#N/A,FALSE,"WTP";"Project",#N/A,FALSE,"PROJECT";"Summary -2",#N/A,FALSE,"SUMMARY"}</definedName>
    <definedName name="wrnf.report" localSheetId="13" hidden="1">{"Offgrid",#N/A,FALSE,"OFFGRID";"Region",#N/A,FALSE,"REGION";"Offgrid -2",#N/A,FALSE,"OFFGRID";"WTP",#N/A,FALSE,"WTP";"WTP -2",#N/A,FALSE,"WTP";"Project",#N/A,FALSE,"PROJECT";"Summary -2",#N/A,FALSE,"SUMMARY"}</definedName>
    <definedName name="wrnf.report" localSheetId="12"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RS" localSheetId="22" hidden="1">{"'장비'!$A$3:$M$12"}</definedName>
    <definedName name="WRS" hidden="1">{"'장비'!$A$3:$M$12"}</definedName>
    <definedName name="wvu.DETT.._.COSTI." localSheetId="22"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15"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1"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2"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4"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23"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14"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9"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8"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3"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11"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6"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7"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5"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10"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13"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12"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22"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15"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1"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2"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4"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23"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14"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9"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8"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3"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11"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6"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7"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5"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10"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13"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12"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W" hidden="1">#REF!</definedName>
    <definedName name="WWW" localSheetId="22" hidden="1">{#N/A,#N/A,FALSE,"CCTV"}</definedName>
    <definedName name="WWW" localSheetId="15" hidden="1">{#N/A,#N/A,FALSE,"CCTV"}</definedName>
    <definedName name="WWW" localSheetId="1" hidden="1">{#N/A,#N/A,FALSE,"CCTV"}</definedName>
    <definedName name="WWW" localSheetId="2" hidden="1">{#N/A,#N/A,FALSE,"CCTV"}</definedName>
    <definedName name="WWW" localSheetId="4" hidden="1">{#N/A,#N/A,FALSE,"CCTV"}</definedName>
    <definedName name="WWW" localSheetId="23" hidden="1">{#N/A,#N/A,FALSE,"CCTV"}</definedName>
    <definedName name="WWW" localSheetId="14" hidden="1">{#N/A,#N/A,FALSE,"CCTV"}</definedName>
    <definedName name="WWW" localSheetId="9" hidden="1">{#N/A,#N/A,FALSE,"CCTV"}</definedName>
    <definedName name="WWW" localSheetId="8" hidden="1">{#N/A,#N/A,FALSE,"CCTV"}</definedName>
    <definedName name="WWW" localSheetId="3" hidden="1">{#N/A,#N/A,FALSE,"CCTV"}</definedName>
    <definedName name="WWW" localSheetId="11" hidden="1">{#N/A,#N/A,FALSE,"CCTV"}</definedName>
    <definedName name="WWW" localSheetId="6" hidden="1">{#N/A,#N/A,FALSE,"CCTV"}</definedName>
    <definedName name="WWW" localSheetId="7" hidden="1">{#N/A,#N/A,FALSE,"CCTV"}</definedName>
    <definedName name="WWW" localSheetId="5" hidden="1">{#N/A,#N/A,FALSE,"CCTV"}</definedName>
    <definedName name="WWW" localSheetId="10" hidden="1">{#N/A,#N/A,FALSE,"CCTV"}</definedName>
    <definedName name="WWW" localSheetId="13" hidden="1">{#N/A,#N/A,FALSE,"CCTV"}</definedName>
    <definedName name="WWW" localSheetId="12" hidden="1">{#N/A,#N/A,FALSE,"CCTV"}</definedName>
    <definedName name="WWW" hidden="1">{#N/A,#N/A,FALSE,"CCTV"}</definedName>
    <definedName name="WWWW" localSheetId="22" hidden="1">{#N/A,#N/A,FALSE,"Mhr_Sum"}</definedName>
    <definedName name="WWWW" localSheetId="15" hidden="1">{#N/A,#N/A,FALSE,"Project Cost Summary";#N/A,#N/A,FALSE,"Man Hour Summary"}</definedName>
    <definedName name="WWWW" localSheetId="1" hidden="1">{#N/A,#N/A,FALSE,"Project Cost Summary";#N/A,#N/A,FALSE,"Man Hour Summary"}</definedName>
    <definedName name="WWWW" localSheetId="2" hidden="1">{#N/A,#N/A,FALSE,"Project Cost Summary";#N/A,#N/A,FALSE,"Man Hour Summary"}</definedName>
    <definedName name="WWWW" localSheetId="4" hidden="1">{#N/A,#N/A,FALSE,"Project Cost Summary";#N/A,#N/A,FALSE,"Man Hour Summary"}</definedName>
    <definedName name="WWWW" localSheetId="23" hidden="1">{#N/A,#N/A,FALSE,"Project Cost Summary";#N/A,#N/A,FALSE,"Man Hour Summary"}</definedName>
    <definedName name="WWWW" localSheetId="14" hidden="1">{#N/A,#N/A,FALSE,"Project Cost Summary";#N/A,#N/A,FALSE,"Man Hour Summary"}</definedName>
    <definedName name="WWWW" localSheetId="9" hidden="1">{#N/A,#N/A,FALSE,"Project Cost Summary";#N/A,#N/A,FALSE,"Man Hour Summary"}</definedName>
    <definedName name="WWWW" localSheetId="8" hidden="1">{#N/A,#N/A,FALSE,"Project Cost Summary";#N/A,#N/A,FALSE,"Man Hour Summary"}</definedName>
    <definedName name="WWWW" localSheetId="3" hidden="1">{#N/A,#N/A,FALSE,"Project Cost Summary";#N/A,#N/A,FALSE,"Man Hour Summary"}</definedName>
    <definedName name="WWWW" localSheetId="11" hidden="1">{#N/A,#N/A,FALSE,"Project Cost Summary";#N/A,#N/A,FALSE,"Man Hour Summary"}</definedName>
    <definedName name="WWWW" localSheetId="6" hidden="1">{#N/A,#N/A,FALSE,"Project Cost Summary";#N/A,#N/A,FALSE,"Man Hour Summary"}</definedName>
    <definedName name="WWWW" localSheetId="7" hidden="1">{#N/A,#N/A,FALSE,"Project Cost Summary";#N/A,#N/A,FALSE,"Man Hour Summary"}</definedName>
    <definedName name="WWWW" localSheetId="5" hidden="1">{#N/A,#N/A,FALSE,"Project Cost Summary";#N/A,#N/A,FALSE,"Man Hour Summary"}</definedName>
    <definedName name="WWWW" localSheetId="10" hidden="1">{#N/A,#N/A,FALSE,"Project Cost Summary";#N/A,#N/A,FALSE,"Man Hour Summary"}</definedName>
    <definedName name="WWWW" localSheetId="13" hidden="1">{#N/A,#N/A,FALSE,"Project Cost Summary";#N/A,#N/A,FALSE,"Man Hour Summary"}</definedName>
    <definedName name="WWWW" localSheetId="12" hidden="1">{#N/A,#N/A,FALSE,"Project Cost Summary";#N/A,#N/A,FALSE,"Man Hour Summary"}</definedName>
    <definedName name="WWWW" hidden="1">{#N/A,#N/A,FALSE,"Mhr_Sum"}</definedName>
    <definedName name="WWWWW" localSheetId="22" hidden="1">{#N/A,#N/A,FALSE,"Project Cost Summary";#N/A,#N/A,FALSE,"Man Hour Summary"}</definedName>
    <definedName name="WWWWW" localSheetId="1" hidden="1">{#N/A,#N/A,FALSE,"Project Cost Summary";#N/A,#N/A,FALSE,"Man Hour Summary"}</definedName>
    <definedName name="WWWWW" localSheetId="2" hidden="1">{#N/A,#N/A,FALSE,"Project Cost Summary";#N/A,#N/A,FALSE,"Man Hour Summary"}</definedName>
    <definedName name="WWWWW" localSheetId="4" hidden="1">{#N/A,#N/A,FALSE,"Project Cost Summary";#N/A,#N/A,FALSE,"Man Hour Summary"}</definedName>
    <definedName name="WWWWW" localSheetId="23" hidden="1">{#N/A,#N/A,FALSE,"Project Cost Summary";#N/A,#N/A,FALSE,"Man Hour Summary"}</definedName>
    <definedName name="WWWWW" localSheetId="14" hidden="1">{#N/A,#N/A,FALSE,"Project Cost Summary";#N/A,#N/A,FALSE,"Man Hour Summary"}</definedName>
    <definedName name="WWWWW" localSheetId="9" hidden="1">{#N/A,#N/A,FALSE,"Project Cost Summary";#N/A,#N/A,FALSE,"Man Hour Summary"}</definedName>
    <definedName name="WWWWW" localSheetId="8" hidden="1">{#N/A,#N/A,FALSE,"Project Cost Summary";#N/A,#N/A,FALSE,"Man Hour Summary"}</definedName>
    <definedName name="WWWWW" localSheetId="3" hidden="1">{#N/A,#N/A,FALSE,"Project Cost Summary";#N/A,#N/A,FALSE,"Man Hour Summary"}</definedName>
    <definedName name="WWWWW" localSheetId="11" hidden="1">{#N/A,#N/A,FALSE,"Project Cost Summary";#N/A,#N/A,FALSE,"Man Hour Summary"}</definedName>
    <definedName name="WWWWW" localSheetId="6" hidden="1">{#N/A,#N/A,FALSE,"Project Cost Summary";#N/A,#N/A,FALSE,"Man Hour Summary"}</definedName>
    <definedName name="WWWWW" localSheetId="7" hidden="1">{#N/A,#N/A,FALSE,"Project Cost Summary";#N/A,#N/A,FALSE,"Man Hour Summary"}</definedName>
    <definedName name="WWWWW" localSheetId="5" hidden="1">{#N/A,#N/A,FALSE,"Project Cost Summary";#N/A,#N/A,FALSE,"Man Hour Summary"}</definedName>
    <definedName name="WWWWW" localSheetId="10" hidden="1">{#N/A,#N/A,FALSE,"Project Cost Summary";#N/A,#N/A,FALSE,"Man Hour Summary"}</definedName>
    <definedName name="WWWWW" localSheetId="13" hidden="1">{#N/A,#N/A,FALSE,"Project Cost Summary";#N/A,#N/A,FALSE,"Man Hour Summary"}</definedName>
    <definedName name="WWWWW" localSheetId="12" hidden="1">{#N/A,#N/A,FALSE,"Project Cost Summary";#N/A,#N/A,FALSE,"Man Hour Summary"}</definedName>
    <definedName name="WWWWW" hidden="1">{#N/A,#N/A,FALSE,"Project Cost Summary";#N/A,#N/A,FALSE,"Man Hour Summary"}</definedName>
    <definedName name="wwwwww" localSheetId="22" hidden="1">{#N/A,#N/A,FALSE,"HO Sum";#N/A,#N/A,FALSE,"HO Rates";#N/A,#N/A,FALSE,"Co Sum";#N/A,#N/A,FALSE,"Clients Office";#N/A,#N/A,FALSE,"Field Sum";#N/A,#N/A,FALSE,"Field Rates"}</definedName>
    <definedName name="wwwwww" localSheetId="15" hidden="1">{#N/A,#N/A,FALSE,"HO Sum";#N/A,#N/A,FALSE,"HO Rates";#N/A,#N/A,FALSE,"Co Sum";#N/A,#N/A,FALSE,"Clients Office";#N/A,#N/A,FALSE,"Field Sum";#N/A,#N/A,FALSE,"Field Rates"}</definedName>
    <definedName name="wwwwww" localSheetId="1" hidden="1">{#N/A,#N/A,FALSE,"HO Sum";#N/A,#N/A,FALSE,"HO Rates";#N/A,#N/A,FALSE,"Co Sum";#N/A,#N/A,FALSE,"Clients Office";#N/A,#N/A,FALSE,"Field Sum";#N/A,#N/A,FALSE,"Field Rates"}</definedName>
    <definedName name="wwwwww" localSheetId="2" hidden="1">{#N/A,#N/A,FALSE,"HO Sum";#N/A,#N/A,FALSE,"HO Rates";#N/A,#N/A,FALSE,"Co Sum";#N/A,#N/A,FALSE,"Clients Office";#N/A,#N/A,FALSE,"Field Sum";#N/A,#N/A,FALSE,"Field Rates"}</definedName>
    <definedName name="wwwwww" localSheetId="4" hidden="1">{#N/A,#N/A,FALSE,"HO Sum";#N/A,#N/A,FALSE,"HO Rates";#N/A,#N/A,FALSE,"Co Sum";#N/A,#N/A,FALSE,"Clients Office";#N/A,#N/A,FALSE,"Field Sum";#N/A,#N/A,FALSE,"Field Rates"}</definedName>
    <definedName name="wwwwww" localSheetId="23" hidden="1">{#N/A,#N/A,FALSE,"HO Sum";#N/A,#N/A,FALSE,"HO Rates";#N/A,#N/A,FALSE,"Co Sum";#N/A,#N/A,FALSE,"Clients Office";#N/A,#N/A,FALSE,"Field Sum";#N/A,#N/A,FALSE,"Field Rates"}</definedName>
    <definedName name="wwwwww" localSheetId="14" hidden="1">{#N/A,#N/A,FALSE,"HO Sum";#N/A,#N/A,FALSE,"HO Rates";#N/A,#N/A,FALSE,"Co Sum";#N/A,#N/A,FALSE,"Clients Office";#N/A,#N/A,FALSE,"Field Sum";#N/A,#N/A,FALSE,"Field Rates"}</definedName>
    <definedName name="wwwwww" localSheetId="9" hidden="1">{#N/A,#N/A,FALSE,"HO Sum";#N/A,#N/A,FALSE,"HO Rates";#N/A,#N/A,FALSE,"Co Sum";#N/A,#N/A,FALSE,"Clients Office";#N/A,#N/A,FALSE,"Field Sum";#N/A,#N/A,FALSE,"Field Rates"}</definedName>
    <definedName name="wwwwww" localSheetId="8" hidden="1">{#N/A,#N/A,FALSE,"HO Sum";#N/A,#N/A,FALSE,"HO Rates";#N/A,#N/A,FALSE,"Co Sum";#N/A,#N/A,FALSE,"Clients Office";#N/A,#N/A,FALSE,"Field Sum";#N/A,#N/A,FALSE,"Field Rates"}</definedName>
    <definedName name="wwwwww" localSheetId="3" hidden="1">{#N/A,#N/A,FALSE,"HO Sum";#N/A,#N/A,FALSE,"HO Rates";#N/A,#N/A,FALSE,"Co Sum";#N/A,#N/A,FALSE,"Clients Office";#N/A,#N/A,FALSE,"Field Sum";#N/A,#N/A,FALSE,"Field Rates"}</definedName>
    <definedName name="wwwwww" localSheetId="11" hidden="1">{#N/A,#N/A,FALSE,"HO Sum";#N/A,#N/A,FALSE,"HO Rates";#N/A,#N/A,FALSE,"Co Sum";#N/A,#N/A,FALSE,"Clients Office";#N/A,#N/A,FALSE,"Field Sum";#N/A,#N/A,FALSE,"Field Rates"}</definedName>
    <definedName name="wwwwww" localSheetId="6" hidden="1">{#N/A,#N/A,FALSE,"HO Sum";#N/A,#N/A,FALSE,"HO Rates";#N/A,#N/A,FALSE,"Co Sum";#N/A,#N/A,FALSE,"Clients Office";#N/A,#N/A,FALSE,"Field Sum";#N/A,#N/A,FALSE,"Field Rates"}</definedName>
    <definedName name="wwwwww" localSheetId="7" hidden="1">{#N/A,#N/A,FALSE,"HO Sum";#N/A,#N/A,FALSE,"HO Rates";#N/A,#N/A,FALSE,"Co Sum";#N/A,#N/A,FALSE,"Clients Office";#N/A,#N/A,FALSE,"Field Sum";#N/A,#N/A,FALSE,"Field Rates"}</definedName>
    <definedName name="wwwwww" localSheetId="5" hidden="1">{#N/A,#N/A,FALSE,"HO Sum";#N/A,#N/A,FALSE,"HO Rates";#N/A,#N/A,FALSE,"Co Sum";#N/A,#N/A,FALSE,"Clients Office";#N/A,#N/A,FALSE,"Field Sum";#N/A,#N/A,FALSE,"Field Rates"}</definedName>
    <definedName name="wwwwww" localSheetId="10" hidden="1">{#N/A,#N/A,FALSE,"HO Sum";#N/A,#N/A,FALSE,"HO Rates";#N/A,#N/A,FALSE,"Co Sum";#N/A,#N/A,FALSE,"Clients Office";#N/A,#N/A,FALSE,"Field Sum";#N/A,#N/A,FALSE,"Field Rates"}</definedName>
    <definedName name="wwwwww" localSheetId="13" hidden="1">{#N/A,#N/A,FALSE,"HO Sum";#N/A,#N/A,FALSE,"HO Rates";#N/A,#N/A,FALSE,"Co Sum";#N/A,#N/A,FALSE,"Clients Office";#N/A,#N/A,FALSE,"Field Sum";#N/A,#N/A,FALSE,"Field Rates"}</definedName>
    <definedName name="wwwwww" localSheetId="12" hidden="1">{#N/A,#N/A,FALSE,"HO Sum";#N/A,#N/A,FALSE,"HO Rates";#N/A,#N/A,FALSE,"Co Sum";#N/A,#N/A,FALSE,"Clients Office";#N/A,#N/A,FALSE,"Field Sum";#N/A,#N/A,FALSE,"Field Rates"}</definedName>
    <definedName name="wwwwww" hidden="1">{#N/A,#N/A,FALSE,"HO Sum";#N/A,#N/A,FALSE,"HO Rates";#N/A,#N/A,FALSE,"Co Sum";#N/A,#N/A,FALSE,"Clients Office";#N/A,#N/A,FALSE,"Field Sum";#N/A,#N/A,FALSE,"Field Rates"}</definedName>
    <definedName name="WZ" localSheetId="22" hidden="1">{#N/A,#N/A,FALSE,"CCTV"}</definedName>
    <definedName name="WZ" localSheetId="15" hidden="1">{#N/A,#N/A,FALSE,"CCTV"}</definedName>
    <definedName name="WZ" localSheetId="1" hidden="1">{#N/A,#N/A,FALSE,"CCTV"}</definedName>
    <definedName name="WZ" localSheetId="2" hidden="1">{#N/A,#N/A,FALSE,"CCTV"}</definedName>
    <definedName name="WZ" localSheetId="4" hidden="1">{#N/A,#N/A,FALSE,"CCTV"}</definedName>
    <definedName name="WZ" localSheetId="23" hidden="1">{#N/A,#N/A,FALSE,"CCTV"}</definedName>
    <definedName name="WZ" localSheetId="14" hidden="1">{#N/A,#N/A,FALSE,"CCTV"}</definedName>
    <definedName name="WZ" localSheetId="9" hidden="1">{#N/A,#N/A,FALSE,"CCTV"}</definedName>
    <definedName name="WZ" localSheetId="8" hidden="1">{#N/A,#N/A,FALSE,"CCTV"}</definedName>
    <definedName name="WZ" localSheetId="3" hidden="1">{#N/A,#N/A,FALSE,"CCTV"}</definedName>
    <definedName name="WZ" localSheetId="11" hidden="1">{#N/A,#N/A,FALSE,"CCTV"}</definedName>
    <definedName name="WZ" localSheetId="6" hidden="1">{#N/A,#N/A,FALSE,"CCTV"}</definedName>
    <definedName name="WZ" localSheetId="7" hidden="1">{#N/A,#N/A,FALSE,"CCTV"}</definedName>
    <definedName name="WZ" localSheetId="5" hidden="1">{#N/A,#N/A,FALSE,"CCTV"}</definedName>
    <definedName name="WZ" localSheetId="10" hidden="1">{#N/A,#N/A,FALSE,"CCTV"}</definedName>
    <definedName name="WZ" localSheetId="13" hidden="1">{#N/A,#N/A,FALSE,"CCTV"}</definedName>
    <definedName name="WZ" localSheetId="12" hidden="1">{#N/A,#N/A,FALSE,"CCTV"}</definedName>
    <definedName name="WZ" hidden="1">{#N/A,#N/A,FALSE,"CCTV"}</definedName>
    <definedName name="x" localSheetId="22" hidden="1">{#N/A,#N/A,TRUE,"Projektskizze";#N/A,#N/A,TRUE,"AuslDat";#N/A,#N/A,TRUE,"Kalkulation";#N/A,#N/A,TRUE,"Md-Berechnung"}</definedName>
    <definedName name="x" localSheetId="15" hidden="1">{#N/A,#N/A,TRUE,"Projektskizze";#N/A,#N/A,TRUE,"AuslDat";#N/A,#N/A,TRUE,"Kalkulation";#N/A,#N/A,TRUE,"Md-Berechnung"}</definedName>
    <definedName name="X" localSheetId="1">#REF!</definedName>
    <definedName name="X" localSheetId="2">#REF!</definedName>
    <definedName name="X" localSheetId="4">#REF!</definedName>
    <definedName name="X" localSheetId="23">#REF!</definedName>
    <definedName name="X" localSheetId="14">#REF!</definedName>
    <definedName name="X" localSheetId="9">#REF!</definedName>
    <definedName name="X" localSheetId="8">#REF!</definedName>
    <definedName name="X" localSheetId="3">#REF!</definedName>
    <definedName name="X" localSheetId="11">#REF!</definedName>
    <definedName name="X" localSheetId="6">#REF!</definedName>
    <definedName name="X" localSheetId="7">#REF!</definedName>
    <definedName name="X" localSheetId="5">#REF!</definedName>
    <definedName name="X" localSheetId="10">#REF!</definedName>
    <definedName name="X" localSheetId="13">#REF!</definedName>
    <definedName name="X" localSheetId="12">#REF!</definedName>
    <definedName name="x" hidden="1">{#N/A,#N/A,TRUE,"Projektskizze";#N/A,#N/A,TRUE,"AuslDat";#N/A,#N/A,TRUE,"Kalkulation";#N/A,#N/A,TRUE,"Md-Berechnung"}</definedName>
    <definedName name="x1pind">#REF!</definedName>
    <definedName name="x1ping">#REF!</definedName>
    <definedName name="x1pint">#REF!</definedName>
    <definedName name="XC" localSheetId="22" hidden="1">{#N/A,#N/A,FALSE,"CCTV"}</definedName>
    <definedName name="XC" localSheetId="15" hidden="1">{#N/A,#N/A,FALSE,"CCTV"}</definedName>
    <definedName name="XC" localSheetId="1" hidden="1">{#N/A,#N/A,FALSE,"CCTV"}</definedName>
    <definedName name="XC" localSheetId="2" hidden="1">{#N/A,#N/A,FALSE,"CCTV"}</definedName>
    <definedName name="XC" localSheetId="4" hidden="1">{#N/A,#N/A,FALSE,"CCTV"}</definedName>
    <definedName name="XC" localSheetId="23" hidden="1">{#N/A,#N/A,FALSE,"CCTV"}</definedName>
    <definedName name="XC" localSheetId="14" hidden="1">{#N/A,#N/A,FALSE,"CCTV"}</definedName>
    <definedName name="XC" localSheetId="9" hidden="1">{#N/A,#N/A,FALSE,"CCTV"}</definedName>
    <definedName name="XC" localSheetId="8" hidden="1">{#N/A,#N/A,FALSE,"CCTV"}</definedName>
    <definedName name="XC" localSheetId="3" hidden="1">{#N/A,#N/A,FALSE,"CCTV"}</definedName>
    <definedName name="XC" localSheetId="11" hidden="1">{#N/A,#N/A,FALSE,"CCTV"}</definedName>
    <definedName name="XC" localSheetId="6" hidden="1">{#N/A,#N/A,FALSE,"CCTV"}</definedName>
    <definedName name="XC" localSheetId="7" hidden="1">{#N/A,#N/A,FALSE,"CCTV"}</definedName>
    <definedName name="XC" localSheetId="5" hidden="1">{#N/A,#N/A,FALSE,"CCTV"}</definedName>
    <definedName name="XC" localSheetId="10" hidden="1">{#N/A,#N/A,FALSE,"CCTV"}</definedName>
    <definedName name="XC" localSheetId="13" hidden="1">{#N/A,#N/A,FALSE,"CCTV"}</definedName>
    <definedName name="XC" localSheetId="12" hidden="1">{#N/A,#N/A,FALSE,"CCTV"}</definedName>
    <definedName name="XC" hidden="1">{#N/A,#N/A,FALSE,"CCTV"}</definedName>
    <definedName name="XCCT">0.5</definedName>
    <definedName name="XCZCZ"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DNT">#REF!</definedName>
    <definedName name="xfco">#REF!</definedName>
    <definedName name="xfco3p">#REF!</definedName>
    <definedName name="xfcotnc">#REF!</definedName>
    <definedName name="xfcotvl">#REF!</definedName>
    <definedName name="xgdsz" localSheetId="22" hidden="1">{#N/A,#N/A,FALSE,"BLOW";#N/A,#N/A,FALSE,"EXPAND";#N/A,#N/A,FALSE,"DRUM";#N/A,#N/A,FALSE,"DRYER";#N/A,#N/A,FALSE,"EXCH";#N/A,#N/A,FALSE,"FILTER";#N/A,#N/A,FALSE,"FURN";#N/A,#N/A,FALSE,"AGITATE";#N/A,#N/A,FALSE,"PUMP";#N/A,#N/A,FALSE,"REACT";#N/A,#N/A,FALSE,"TANK";#N/A,#N/A,FALSE,"TOWER";#N/A,#N/A,FALSE,"GEN"}</definedName>
    <definedName name="xgdsz" localSheetId="15" hidden="1">{#N/A,#N/A,FALSE,"BLOW";#N/A,#N/A,FALSE,"EXPAND";#N/A,#N/A,FALSE,"DRUM";#N/A,#N/A,FALSE,"DRYER";#N/A,#N/A,FALSE,"EXCH";#N/A,#N/A,FALSE,"FILTER";#N/A,#N/A,FALSE,"FURN";#N/A,#N/A,FALSE,"AGITATE";#N/A,#N/A,FALSE,"PUMP";#N/A,#N/A,FALSE,"REACT";#N/A,#N/A,FALSE,"TANK";#N/A,#N/A,FALSE,"TOWER";#N/A,#N/A,FALSE,"GEN"}</definedName>
    <definedName name="xgdsz" localSheetId="1" hidden="1">{#N/A,#N/A,FALSE,"BLOW";#N/A,#N/A,FALSE,"EXPAND";#N/A,#N/A,FALSE,"DRUM";#N/A,#N/A,FALSE,"DRYER";#N/A,#N/A,FALSE,"EXCH";#N/A,#N/A,FALSE,"FILTER";#N/A,#N/A,FALSE,"FURN";#N/A,#N/A,FALSE,"AGITATE";#N/A,#N/A,FALSE,"PUMP";#N/A,#N/A,FALSE,"REACT";#N/A,#N/A,FALSE,"TANK";#N/A,#N/A,FALSE,"TOWER";#N/A,#N/A,FALSE,"GEN"}</definedName>
    <definedName name="xgdsz" localSheetId="2" hidden="1">{#N/A,#N/A,FALSE,"BLOW";#N/A,#N/A,FALSE,"EXPAND";#N/A,#N/A,FALSE,"DRUM";#N/A,#N/A,FALSE,"DRYER";#N/A,#N/A,FALSE,"EXCH";#N/A,#N/A,FALSE,"FILTER";#N/A,#N/A,FALSE,"FURN";#N/A,#N/A,FALSE,"AGITATE";#N/A,#N/A,FALSE,"PUMP";#N/A,#N/A,FALSE,"REACT";#N/A,#N/A,FALSE,"TANK";#N/A,#N/A,FALSE,"TOWER";#N/A,#N/A,FALSE,"GEN"}</definedName>
    <definedName name="xgdsz" localSheetId="4" hidden="1">{#N/A,#N/A,FALSE,"BLOW";#N/A,#N/A,FALSE,"EXPAND";#N/A,#N/A,FALSE,"DRUM";#N/A,#N/A,FALSE,"DRYER";#N/A,#N/A,FALSE,"EXCH";#N/A,#N/A,FALSE,"FILTER";#N/A,#N/A,FALSE,"FURN";#N/A,#N/A,FALSE,"AGITATE";#N/A,#N/A,FALSE,"PUMP";#N/A,#N/A,FALSE,"REACT";#N/A,#N/A,FALSE,"TANK";#N/A,#N/A,FALSE,"TOWER";#N/A,#N/A,FALSE,"GEN"}</definedName>
    <definedName name="xgdsz" localSheetId="23" hidden="1">{#N/A,#N/A,FALSE,"BLOW";#N/A,#N/A,FALSE,"EXPAND";#N/A,#N/A,FALSE,"DRUM";#N/A,#N/A,FALSE,"DRYER";#N/A,#N/A,FALSE,"EXCH";#N/A,#N/A,FALSE,"FILTER";#N/A,#N/A,FALSE,"FURN";#N/A,#N/A,FALSE,"AGITATE";#N/A,#N/A,FALSE,"PUMP";#N/A,#N/A,FALSE,"REACT";#N/A,#N/A,FALSE,"TANK";#N/A,#N/A,FALSE,"TOWER";#N/A,#N/A,FALSE,"GEN"}</definedName>
    <definedName name="xgdsz" localSheetId="14" hidden="1">{#N/A,#N/A,FALSE,"BLOW";#N/A,#N/A,FALSE,"EXPAND";#N/A,#N/A,FALSE,"DRUM";#N/A,#N/A,FALSE,"DRYER";#N/A,#N/A,FALSE,"EXCH";#N/A,#N/A,FALSE,"FILTER";#N/A,#N/A,FALSE,"FURN";#N/A,#N/A,FALSE,"AGITATE";#N/A,#N/A,FALSE,"PUMP";#N/A,#N/A,FALSE,"REACT";#N/A,#N/A,FALSE,"TANK";#N/A,#N/A,FALSE,"TOWER";#N/A,#N/A,FALSE,"GEN"}</definedName>
    <definedName name="xgdsz" localSheetId="9" hidden="1">{#N/A,#N/A,FALSE,"BLOW";#N/A,#N/A,FALSE,"EXPAND";#N/A,#N/A,FALSE,"DRUM";#N/A,#N/A,FALSE,"DRYER";#N/A,#N/A,FALSE,"EXCH";#N/A,#N/A,FALSE,"FILTER";#N/A,#N/A,FALSE,"FURN";#N/A,#N/A,FALSE,"AGITATE";#N/A,#N/A,FALSE,"PUMP";#N/A,#N/A,FALSE,"REACT";#N/A,#N/A,FALSE,"TANK";#N/A,#N/A,FALSE,"TOWER";#N/A,#N/A,FALSE,"GEN"}</definedName>
    <definedName name="xgdsz" localSheetId="8" hidden="1">{#N/A,#N/A,FALSE,"BLOW";#N/A,#N/A,FALSE,"EXPAND";#N/A,#N/A,FALSE,"DRUM";#N/A,#N/A,FALSE,"DRYER";#N/A,#N/A,FALSE,"EXCH";#N/A,#N/A,FALSE,"FILTER";#N/A,#N/A,FALSE,"FURN";#N/A,#N/A,FALSE,"AGITATE";#N/A,#N/A,FALSE,"PUMP";#N/A,#N/A,FALSE,"REACT";#N/A,#N/A,FALSE,"TANK";#N/A,#N/A,FALSE,"TOWER";#N/A,#N/A,FALSE,"GEN"}</definedName>
    <definedName name="xgdsz" localSheetId="3" hidden="1">{#N/A,#N/A,FALSE,"BLOW";#N/A,#N/A,FALSE,"EXPAND";#N/A,#N/A,FALSE,"DRUM";#N/A,#N/A,FALSE,"DRYER";#N/A,#N/A,FALSE,"EXCH";#N/A,#N/A,FALSE,"FILTER";#N/A,#N/A,FALSE,"FURN";#N/A,#N/A,FALSE,"AGITATE";#N/A,#N/A,FALSE,"PUMP";#N/A,#N/A,FALSE,"REACT";#N/A,#N/A,FALSE,"TANK";#N/A,#N/A,FALSE,"TOWER";#N/A,#N/A,FALSE,"GEN"}</definedName>
    <definedName name="xgdsz" localSheetId="11" hidden="1">{#N/A,#N/A,FALSE,"BLOW";#N/A,#N/A,FALSE,"EXPAND";#N/A,#N/A,FALSE,"DRUM";#N/A,#N/A,FALSE,"DRYER";#N/A,#N/A,FALSE,"EXCH";#N/A,#N/A,FALSE,"FILTER";#N/A,#N/A,FALSE,"FURN";#N/A,#N/A,FALSE,"AGITATE";#N/A,#N/A,FALSE,"PUMP";#N/A,#N/A,FALSE,"REACT";#N/A,#N/A,FALSE,"TANK";#N/A,#N/A,FALSE,"TOWER";#N/A,#N/A,FALSE,"GEN"}</definedName>
    <definedName name="xgdsz" localSheetId="6" hidden="1">{#N/A,#N/A,FALSE,"BLOW";#N/A,#N/A,FALSE,"EXPAND";#N/A,#N/A,FALSE,"DRUM";#N/A,#N/A,FALSE,"DRYER";#N/A,#N/A,FALSE,"EXCH";#N/A,#N/A,FALSE,"FILTER";#N/A,#N/A,FALSE,"FURN";#N/A,#N/A,FALSE,"AGITATE";#N/A,#N/A,FALSE,"PUMP";#N/A,#N/A,FALSE,"REACT";#N/A,#N/A,FALSE,"TANK";#N/A,#N/A,FALSE,"TOWER";#N/A,#N/A,FALSE,"GEN"}</definedName>
    <definedName name="xgdsz" localSheetId="7" hidden="1">{#N/A,#N/A,FALSE,"BLOW";#N/A,#N/A,FALSE,"EXPAND";#N/A,#N/A,FALSE,"DRUM";#N/A,#N/A,FALSE,"DRYER";#N/A,#N/A,FALSE,"EXCH";#N/A,#N/A,FALSE,"FILTER";#N/A,#N/A,FALSE,"FURN";#N/A,#N/A,FALSE,"AGITATE";#N/A,#N/A,FALSE,"PUMP";#N/A,#N/A,FALSE,"REACT";#N/A,#N/A,FALSE,"TANK";#N/A,#N/A,FALSE,"TOWER";#N/A,#N/A,FALSE,"GEN"}</definedName>
    <definedName name="xgdsz" localSheetId="5" hidden="1">{#N/A,#N/A,FALSE,"BLOW";#N/A,#N/A,FALSE,"EXPAND";#N/A,#N/A,FALSE,"DRUM";#N/A,#N/A,FALSE,"DRYER";#N/A,#N/A,FALSE,"EXCH";#N/A,#N/A,FALSE,"FILTER";#N/A,#N/A,FALSE,"FURN";#N/A,#N/A,FALSE,"AGITATE";#N/A,#N/A,FALSE,"PUMP";#N/A,#N/A,FALSE,"REACT";#N/A,#N/A,FALSE,"TANK";#N/A,#N/A,FALSE,"TOWER";#N/A,#N/A,FALSE,"GEN"}</definedName>
    <definedName name="xgdsz" localSheetId="10" hidden="1">{#N/A,#N/A,FALSE,"BLOW";#N/A,#N/A,FALSE,"EXPAND";#N/A,#N/A,FALSE,"DRUM";#N/A,#N/A,FALSE,"DRYER";#N/A,#N/A,FALSE,"EXCH";#N/A,#N/A,FALSE,"FILTER";#N/A,#N/A,FALSE,"FURN";#N/A,#N/A,FALSE,"AGITATE";#N/A,#N/A,FALSE,"PUMP";#N/A,#N/A,FALSE,"REACT";#N/A,#N/A,FALSE,"TANK";#N/A,#N/A,FALSE,"TOWER";#N/A,#N/A,FALSE,"GEN"}</definedName>
    <definedName name="xgdsz" localSheetId="13" hidden="1">{#N/A,#N/A,FALSE,"BLOW";#N/A,#N/A,FALSE,"EXPAND";#N/A,#N/A,FALSE,"DRUM";#N/A,#N/A,FALSE,"DRYER";#N/A,#N/A,FALSE,"EXCH";#N/A,#N/A,FALSE,"FILTER";#N/A,#N/A,FALSE,"FURN";#N/A,#N/A,FALSE,"AGITATE";#N/A,#N/A,FALSE,"PUMP";#N/A,#N/A,FALSE,"REACT";#N/A,#N/A,FALSE,"TANK";#N/A,#N/A,FALSE,"TOWER";#N/A,#N/A,FALSE,"GEN"}</definedName>
    <definedName name="xgdsz" localSheetId="12" hidden="1">{#N/A,#N/A,FALSE,"BLOW";#N/A,#N/A,FALSE,"EXPAND";#N/A,#N/A,FALSE,"DRUM";#N/A,#N/A,FALSE,"DRYER";#N/A,#N/A,FALSE,"EXCH";#N/A,#N/A,FALSE,"FILTER";#N/A,#N/A,FALSE,"FURN";#N/A,#N/A,FALSE,"AGITATE";#N/A,#N/A,FALSE,"PUMP";#N/A,#N/A,FALSE,"REACT";#N/A,#N/A,FALSE,"TANK";#N/A,#N/A,FALSE,"TOWER";#N/A,#N/A,FALSE,"GEN"}</definedName>
    <definedName name="xgdsz" hidden="1">{#N/A,#N/A,FALSE,"BLOW";#N/A,#N/A,FALSE,"EXPAND";#N/A,#N/A,FALSE,"DRUM";#N/A,#N/A,FALSE,"DRYER";#N/A,#N/A,FALSE,"EXCH";#N/A,#N/A,FALSE,"FILTER";#N/A,#N/A,FALSE,"FURN";#N/A,#N/A,FALSE,"AGITATE";#N/A,#N/A,FALSE,"PUMP";#N/A,#N/A,FALSE,"REACT";#N/A,#N/A,FALSE,"TANK";#N/A,#N/A,FALSE,"TOWER";#N/A,#N/A,FALSE,"GEN"}</definedName>
    <definedName name="xhn">#REF!</definedName>
    <definedName name="xig">#REF!</definedName>
    <definedName name="xig1">#REF!</definedName>
    <definedName name="xig1p">#REF!</definedName>
    <definedName name="xig3p">#REF!</definedName>
    <definedName name="xignc3p">#REF!</definedName>
    <definedName name="xigvl3p">#REF!</definedName>
    <definedName name="xin">#REF!</definedName>
    <definedName name="xin190">#REF!</definedName>
    <definedName name="xin1903p">#REF!</definedName>
    <definedName name="xin2903p">#REF!</definedName>
    <definedName name="xin290nc3p">#REF!</definedName>
    <definedName name="xin290vl3p">#REF!</definedName>
    <definedName name="xin3p">#REF!</definedName>
    <definedName name="xind">#REF!</definedName>
    <definedName name="xind1p">#REF!</definedName>
    <definedName name="xind3p">#REF!</definedName>
    <definedName name="xindnc1p">#REF!</definedName>
    <definedName name="xindvl1p">#REF!</definedName>
    <definedName name="xing1p">#REF!</definedName>
    <definedName name="xingnc1p">#REF!</definedName>
    <definedName name="xingvl1p">#REF!</definedName>
    <definedName name="xinnc3p">#REF!</definedName>
    <definedName name="xint1p">#REF!</definedName>
    <definedName name="xinvl3p">#REF!</definedName>
    <definedName name="xit">#REF!</definedName>
    <definedName name="xit1">#REF!</definedName>
    <definedName name="xit1p">#REF!</definedName>
    <definedName name="xit2nc3p">#REF!</definedName>
    <definedName name="xit2vl3p">#REF!</definedName>
    <definedName name="xit3p">#REF!</definedName>
    <definedName name="xitnc3p">#REF!</definedName>
    <definedName name="xitvl3p">#REF!</definedName>
    <definedName name="xlttbninh" localSheetId="22" hidden="1">{"'Sheet1'!$L$16"}</definedName>
    <definedName name="xlttbninh" localSheetId="15" hidden="1">{"'Sheet1'!$L$16"}</definedName>
    <definedName name="xlttbninh" localSheetId="1" hidden="1">{"'Sheet1'!$L$16"}</definedName>
    <definedName name="xlttbninh" localSheetId="2" hidden="1">{"'Sheet1'!$L$16"}</definedName>
    <definedName name="xlttbninh" localSheetId="16" hidden="1">{"'Sheet1'!$L$16"}</definedName>
    <definedName name="xlttbninh" localSheetId="4" hidden="1">{"'Sheet1'!$L$16"}</definedName>
    <definedName name="xlttbninh" localSheetId="23" hidden="1">{"'Sheet1'!$L$16"}</definedName>
    <definedName name="xlttbninh" localSheetId="14" hidden="1">{"'Sheet1'!$L$16"}</definedName>
    <definedName name="xlttbninh" localSheetId="9" hidden="1">{"'Sheet1'!$L$16"}</definedName>
    <definedName name="xlttbninh" localSheetId="8" hidden="1">{"'Sheet1'!$L$16"}</definedName>
    <definedName name="xlttbninh" localSheetId="3" hidden="1">{"'Sheet1'!$L$16"}</definedName>
    <definedName name="xlttbninh" localSheetId="11" hidden="1">{"'Sheet1'!$L$16"}</definedName>
    <definedName name="xlttbninh" localSheetId="6" hidden="1">{"'Sheet1'!$L$16"}</definedName>
    <definedName name="xlttbninh" localSheetId="7" hidden="1">{"'Sheet1'!$L$16"}</definedName>
    <definedName name="xlttbninh" localSheetId="5" hidden="1">{"'Sheet1'!$L$16"}</definedName>
    <definedName name="xlttbninh" localSheetId="17" hidden="1">{"'Sheet1'!$L$16"}</definedName>
    <definedName name="xlttbninh" localSheetId="10" hidden="1">{"'Sheet1'!$L$16"}</definedName>
    <definedName name="xlttbninh" localSheetId="13" hidden="1">{"'Sheet1'!$L$16"}</definedName>
    <definedName name="xlttbninh" localSheetId="12" hidden="1">{"'Sheet1'!$L$16"}</definedName>
    <definedName name="xlttbninh" hidden="1">{"'Sheet1'!$L$16"}</definedName>
    <definedName name="xvxcvxc" localSheetId="22" hidden="1">{"'Sheet1'!$L$16"}</definedName>
    <definedName name="xvxcvxc" localSheetId="15" hidden="1">{"'Sheet1'!$L$16"}</definedName>
    <definedName name="xvxcvxc" localSheetId="1" hidden="1">{"'Sheet1'!$L$16"}</definedName>
    <definedName name="xvxcvxc" localSheetId="2" hidden="1">{"'Sheet1'!$L$16"}</definedName>
    <definedName name="xvxcvxc" localSheetId="16" hidden="1">{"'Sheet1'!$L$16"}</definedName>
    <definedName name="xvxcvxc" localSheetId="4" hidden="1">{"'Sheet1'!$L$16"}</definedName>
    <definedName name="xvxcvxc" localSheetId="23" hidden="1">{"'Sheet1'!$L$16"}</definedName>
    <definedName name="xvxcvxc" localSheetId="14" hidden="1">{"'Sheet1'!$L$16"}</definedName>
    <definedName name="xvxcvxc" localSheetId="9" hidden="1">{"'Sheet1'!$L$16"}</definedName>
    <definedName name="xvxcvxc" localSheetId="8" hidden="1">{"'Sheet1'!$L$16"}</definedName>
    <definedName name="xvxcvxc" localSheetId="3" hidden="1">{"'Sheet1'!$L$16"}</definedName>
    <definedName name="xvxcvxc" localSheetId="11" hidden="1">{"'Sheet1'!$L$16"}</definedName>
    <definedName name="xvxcvxc" localSheetId="6" hidden="1">{"'Sheet1'!$L$16"}</definedName>
    <definedName name="xvxcvxc" localSheetId="7" hidden="1">{"'Sheet1'!$L$16"}</definedName>
    <definedName name="xvxcvxc" localSheetId="5" hidden="1">{"'Sheet1'!$L$16"}</definedName>
    <definedName name="xvxcvxc" localSheetId="17" hidden="1">{"'Sheet1'!$L$16"}</definedName>
    <definedName name="xvxcvxc" localSheetId="10" hidden="1">{"'Sheet1'!$L$16"}</definedName>
    <definedName name="xvxcvxc" localSheetId="13" hidden="1">{"'Sheet1'!$L$16"}</definedName>
    <definedName name="xvxcvxc" localSheetId="12" hidden="1">{"'Sheet1'!$L$16"}</definedName>
    <definedName name="xvxcvxc" hidden="1">{"'Sheet1'!$L$16"}</definedName>
    <definedName name="xx">[111]costing_CV!$B$7:$O$80</definedName>
    <definedName name="xxx" localSheetId="22" hidden="1">{#N/A,#N/A,TRUE,"Mhr_Sum"}</definedName>
    <definedName name="xxx" hidden="1">{#N/A,#N/A,TRUE,"Mhr_Sum"}</definedName>
    <definedName name="xxxx" localSheetId="15">'[112]ESTADIST(PTS.)'!$B$4:$B$13</definedName>
    <definedName name="xxxx" localSheetId="1">'[112]ESTADIST(PTS.)'!$B$4:$B$13</definedName>
    <definedName name="xxxx" localSheetId="2">'[112]ESTADIST(PTS.)'!$B$4:$B$13</definedName>
    <definedName name="xxxx" localSheetId="4">'[112]ESTADIST(PTS.)'!$B$4:$B$13</definedName>
    <definedName name="xxxx" localSheetId="23">'[112]ESTADIST(PTS.)'!$B$4:$B$13</definedName>
    <definedName name="xxxx" localSheetId="14">'[112]ESTADIST(PTS.)'!$B$4:$B$13</definedName>
    <definedName name="xxxx" localSheetId="9">'[112]ESTADIST(PTS.)'!$B$4:$B$13</definedName>
    <definedName name="xxxx" localSheetId="8">'[112]ESTADIST(PTS.)'!$B$4:$B$13</definedName>
    <definedName name="xxxx" localSheetId="3">'[112]ESTADIST(PTS.)'!$B$4:$B$13</definedName>
    <definedName name="xxxx" localSheetId="11">'[112]ESTADIST(PTS.)'!$B$4:$B$13</definedName>
    <definedName name="xxxx" localSheetId="6">'[112]ESTADIST(PTS.)'!$B$4:$B$13</definedName>
    <definedName name="xxxx" localSheetId="7">'[112]ESTADIST(PTS.)'!$B$4:$B$13</definedName>
    <definedName name="xxxx" localSheetId="5">'[112]ESTADIST(PTS.)'!$B$4:$B$13</definedName>
    <definedName name="xxxx" localSheetId="10">'[112]ESTADIST(PTS.)'!$B$4:$B$13</definedName>
    <definedName name="xxxx" localSheetId="13">'[112]ESTADIST(PTS.)'!$B$4:$B$13</definedName>
    <definedName name="xxxx" localSheetId="12">'[112]ESTADIST(PTS.)'!$B$4:$B$13</definedName>
    <definedName name="xxxx">#REF!</definedName>
    <definedName name="XXXXX" localSheetId="15" hidden="1">[12]Spread!#REF!</definedName>
    <definedName name="XXXXX" localSheetId="1" hidden="1">[12]Spread!#REF!</definedName>
    <definedName name="XXXXX" localSheetId="2" hidden="1">[12]Spread!#REF!</definedName>
    <definedName name="XXXXX" localSheetId="4" hidden="1">[12]Spread!#REF!</definedName>
    <definedName name="XXXXX" localSheetId="23" hidden="1">[12]Spread!#REF!</definedName>
    <definedName name="XXXXX" localSheetId="14" hidden="1">[12]Spread!#REF!</definedName>
    <definedName name="XXXXX" localSheetId="9" hidden="1">[12]Spread!#REF!</definedName>
    <definedName name="XXXXX" localSheetId="8" hidden="1">[12]Spread!#REF!</definedName>
    <definedName name="XXXXX" localSheetId="3" hidden="1">[12]Spread!#REF!</definedName>
    <definedName name="XXXXX" localSheetId="11" hidden="1">[12]Spread!#REF!</definedName>
    <definedName name="XXXXX" localSheetId="6" hidden="1">[12]Spread!#REF!</definedName>
    <definedName name="XXXXX" localSheetId="7" hidden="1">[12]Spread!#REF!</definedName>
    <definedName name="XXXXX" localSheetId="5" hidden="1">[12]Spread!#REF!</definedName>
    <definedName name="XXXXX" localSheetId="10" hidden="1">[12]Spread!#REF!</definedName>
    <definedName name="XXXXX" localSheetId="13" hidden="1">[12]Spread!#REF!</definedName>
    <definedName name="XXXXX" localSheetId="12" hidden="1">[12]Spread!#REF!</definedName>
    <definedName name="XXXXX" hidden="1">#REF!</definedName>
    <definedName name="y" localSheetId="22" hidden="1">{"'Liquid'!$A$1:$U$57"}</definedName>
    <definedName name="Y"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hidden="1">{"'Liquid'!$A$1:$U$57"}</definedName>
    <definedName name="y_strainer">#REF!</definedName>
    <definedName name="Yd" localSheetId="16">#REF!</definedName>
    <definedName name="Yd" localSheetId="17">#REF!</definedName>
    <definedName name="Yd">#REF!</definedName>
    <definedName name="yesnot">[113]Spec1!$AM$58:OFFSET([113]Spec1!$AM$58,[113]Spec1!$AM$56,)</definedName>
    <definedName name="yi" localSheetId="22" hidden="1">{"'Sheet1'!$L$16"}</definedName>
    <definedName name="yi" hidden="1">{"'Sheet1'!$L$16"}</definedName>
    <definedName name="YN">#REF!</definedName>
    <definedName name="ynkim" localSheetId="22" hidden="1">{#N/A,#N/A,TRUE,"Basic";#N/A,#N/A,TRUE,"EXT-TABLE";#N/A,#N/A,TRUE,"STEEL";#N/A,#N/A,TRUE,"INT-Table";#N/A,#N/A,TRUE,"STEEL";#N/A,#N/A,TRUE,"Door"}</definedName>
    <definedName name="ynkim" hidden="1">{#N/A,#N/A,TRUE,"Basic";#N/A,#N/A,TRUE,"EXT-TABLE";#N/A,#N/A,TRUE,"STEEL";#N/A,#N/A,TRUE,"INT-Table";#N/A,#N/A,TRUE,"STEEL";#N/A,#N/A,TRUE,"Door"}</definedName>
    <definedName name="ynkim_1" localSheetId="22" hidden="1">{#N/A,#N/A,TRUE,"Basic";#N/A,#N/A,TRUE,"EXT-TABLE";#N/A,#N/A,TRUE,"STEEL";#N/A,#N/A,TRUE,"INT-Table";#N/A,#N/A,TRUE,"STEEL";#N/A,#N/A,TRUE,"Door"}</definedName>
    <definedName name="ynkim_1" hidden="1">{#N/A,#N/A,TRUE,"Basic";#N/A,#N/A,TRUE,"EXT-TABLE";#N/A,#N/A,TRUE,"STEEL";#N/A,#N/A,TRUE,"INT-Table";#N/A,#N/A,TRUE,"STEEL";#N/A,#N/A,TRUE,"Door"}</definedName>
    <definedName name="ynkim_1_1" localSheetId="22" hidden="1">{#N/A,#N/A,TRUE,"Basic";#N/A,#N/A,TRUE,"EXT-TABLE";#N/A,#N/A,TRUE,"STEEL";#N/A,#N/A,TRUE,"INT-Table";#N/A,#N/A,TRUE,"STEEL";#N/A,#N/A,TRUE,"Door"}</definedName>
    <definedName name="ynkim_1_1" hidden="1">{#N/A,#N/A,TRUE,"Basic";#N/A,#N/A,TRUE,"EXT-TABLE";#N/A,#N/A,TRUE,"STEEL";#N/A,#N/A,TRUE,"INT-Table";#N/A,#N/A,TRUE,"STEEL";#N/A,#N/A,TRUE,"Door"}</definedName>
    <definedName name="ynkim_1_2" localSheetId="22" hidden="1">{#N/A,#N/A,TRUE,"Basic";#N/A,#N/A,TRUE,"EXT-TABLE";#N/A,#N/A,TRUE,"STEEL";#N/A,#N/A,TRUE,"INT-Table";#N/A,#N/A,TRUE,"STEEL";#N/A,#N/A,TRUE,"Door"}</definedName>
    <definedName name="ynkim_1_2" hidden="1">{#N/A,#N/A,TRUE,"Basic";#N/A,#N/A,TRUE,"EXT-TABLE";#N/A,#N/A,TRUE,"STEEL";#N/A,#N/A,TRUE,"INT-Table";#N/A,#N/A,TRUE,"STEEL";#N/A,#N/A,TRUE,"Door"}</definedName>
    <definedName name="ynkim_2" localSheetId="22" hidden="1">{#N/A,#N/A,TRUE,"Basic";#N/A,#N/A,TRUE,"EXT-TABLE";#N/A,#N/A,TRUE,"STEEL";#N/A,#N/A,TRUE,"INT-Table";#N/A,#N/A,TRUE,"STEEL";#N/A,#N/A,TRUE,"Door"}</definedName>
    <definedName name="ynkim_2" hidden="1">{#N/A,#N/A,TRUE,"Basic";#N/A,#N/A,TRUE,"EXT-TABLE";#N/A,#N/A,TRUE,"STEEL";#N/A,#N/A,TRUE,"INT-Table";#N/A,#N/A,TRUE,"STEEL";#N/A,#N/A,TRUE,"Door"}</definedName>
    <definedName name="ynkim_2_1" localSheetId="22" hidden="1">{#N/A,#N/A,TRUE,"Basic";#N/A,#N/A,TRUE,"EXT-TABLE";#N/A,#N/A,TRUE,"STEEL";#N/A,#N/A,TRUE,"INT-Table";#N/A,#N/A,TRUE,"STEEL";#N/A,#N/A,TRUE,"Door"}</definedName>
    <definedName name="ynkim_2_1" hidden="1">{#N/A,#N/A,TRUE,"Basic";#N/A,#N/A,TRUE,"EXT-TABLE";#N/A,#N/A,TRUE,"STEEL";#N/A,#N/A,TRUE,"INT-Table";#N/A,#N/A,TRUE,"STEEL";#N/A,#N/A,TRUE,"Door"}</definedName>
    <definedName name="ynkim_2_2" localSheetId="22" hidden="1">{#N/A,#N/A,TRUE,"Basic";#N/A,#N/A,TRUE,"EXT-TABLE";#N/A,#N/A,TRUE,"STEEL";#N/A,#N/A,TRUE,"INT-Table";#N/A,#N/A,TRUE,"STEEL";#N/A,#N/A,TRUE,"Door"}</definedName>
    <definedName name="ynkim_2_2" hidden="1">{#N/A,#N/A,TRUE,"Basic";#N/A,#N/A,TRUE,"EXT-TABLE";#N/A,#N/A,TRUE,"STEEL";#N/A,#N/A,TRUE,"INT-Table";#N/A,#N/A,TRUE,"STEEL";#N/A,#N/A,TRUE,"Door"}</definedName>
    <definedName name="ynkim_3" localSheetId="22" hidden="1">{#N/A,#N/A,TRUE,"Basic";#N/A,#N/A,TRUE,"EXT-TABLE";#N/A,#N/A,TRUE,"STEEL";#N/A,#N/A,TRUE,"INT-Table";#N/A,#N/A,TRUE,"STEEL";#N/A,#N/A,TRUE,"Door"}</definedName>
    <definedName name="ynkim_3" hidden="1">{#N/A,#N/A,TRUE,"Basic";#N/A,#N/A,TRUE,"EXT-TABLE";#N/A,#N/A,TRUE,"STEEL";#N/A,#N/A,TRUE,"INT-Table";#N/A,#N/A,TRUE,"STEEL";#N/A,#N/A,TRUE,"Door"}</definedName>
    <definedName name="ynkim_3_1" localSheetId="22" hidden="1">{#N/A,#N/A,TRUE,"Basic";#N/A,#N/A,TRUE,"EXT-TABLE";#N/A,#N/A,TRUE,"STEEL";#N/A,#N/A,TRUE,"INT-Table";#N/A,#N/A,TRUE,"STEEL";#N/A,#N/A,TRUE,"Door"}</definedName>
    <definedName name="ynkim_3_1" hidden="1">{#N/A,#N/A,TRUE,"Basic";#N/A,#N/A,TRUE,"EXT-TABLE";#N/A,#N/A,TRUE,"STEEL";#N/A,#N/A,TRUE,"INT-Table";#N/A,#N/A,TRUE,"STEEL";#N/A,#N/A,TRUE,"Door"}</definedName>
    <definedName name="ynkim_3_2" localSheetId="22" hidden="1">{#N/A,#N/A,TRUE,"Basic";#N/A,#N/A,TRUE,"EXT-TABLE";#N/A,#N/A,TRUE,"STEEL";#N/A,#N/A,TRUE,"INT-Table";#N/A,#N/A,TRUE,"STEEL";#N/A,#N/A,TRUE,"Door"}</definedName>
    <definedName name="ynkim_3_2" hidden="1">{#N/A,#N/A,TRUE,"Basic";#N/A,#N/A,TRUE,"EXT-TABLE";#N/A,#N/A,TRUE,"STEEL";#N/A,#N/A,TRUE,"INT-Table";#N/A,#N/A,TRUE,"STEEL";#N/A,#N/A,TRUE,"Door"}</definedName>
    <definedName name="ynkim_4" localSheetId="22" hidden="1">{#N/A,#N/A,TRUE,"Basic";#N/A,#N/A,TRUE,"EXT-TABLE";#N/A,#N/A,TRUE,"STEEL";#N/A,#N/A,TRUE,"INT-Table";#N/A,#N/A,TRUE,"STEEL";#N/A,#N/A,TRUE,"Door"}</definedName>
    <definedName name="ynkim_4" hidden="1">{#N/A,#N/A,TRUE,"Basic";#N/A,#N/A,TRUE,"EXT-TABLE";#N/A,#N/A,TRUE,"STEEL";#N/A,#N/A,TRUE,"INT-Table";#N/A,#N/A,TRUE,"STEEL";#N/A,#N/A,TRUE,"Door"}</definedName>
    <definedName name="ynkim_4_1" localSheetId="22" hidden="1">{#N/A,#N/A,TRUE,"Basic";#N/A,#N/A,TRUE,"EXT-TABLE";#N/A,#N/A,TRUE,"STEEL";#N/A,#N/A,TRUE,"INT-Table";#N/A,#N/A,TRUE,"STEEL";#N/A,#N/A,TRUE,"Door"}</definedName>
    <definedName name="ynkim_4_1" hidden="1">{#N/A,#N/A,TRUE,"Basic";#N/A,#N/A,TRUE,"EXT-TABLE";#N/A,#N/A,TRUE,"STEEL";#N/A,#N/A,TRUE,"INT-Table";#N/A,#N/A,TRUE,"STEEL";#N/A,#N/A,TRUE,"Door"}</definedName>
    <definedName name="ynkim_4_2" localSheetId="22" hidden="1">{#N/A,#N/A,TRUE,"Basic";#N/A,#N/A,TRUE,"EXT-TABLE";#N/A,#N/A,TRUE,"STEEL";#N/A,#N/A,TRUE,"INT-Table";#N/A,#N/A,TRUE,"STEEL";#N/A,#N/A,TRUE,"Door"}</definedName>
    <definedName name="ynkim_4_2" hidden="1">{#N/A,#N/A,TRUE,"Basic";#N/A,#N/A,TRUE,"EXT-TABLE";#N/A,#N/A,TRUE,"STEEL";#N/A,#N/A,TRUE,"INT-Table";#N/A,#N/A,TRUE,"STEEL";#N/A,#N/A,TRUE,"Door"}</definedName>
    <definedName name="ynkim_5" localSheetId="22" hidden="1">{#N/A,#N/A,TRUE,"Basic";#N/A,#N/A,TRUE,"EXT-TABLE";#N/A,#N/A,TRUE,"STEEL";#N/A,#N/A,TRUE,"INT-Table";#N/A,#N/A,TRUE,"STEEL";#N/A,#N/A,TRUE,"Door"}</definedName>
    <definedName name="ynkim_5" hidden="1">{#N/A,#N/A,TRUE,"Basic";#N/A,#N/A,TRUE,"EXT-TABLE";#N/A,#N/A,TRUE,"STEEL";#N/A,#N/A,TRUE,"INT-Table";#N/A,#N/A,TRUE,"STEEL";#N/A,#N/A,TRUE,"Door"}</definedName>
    <definedName name="ynkim_5_1" localSheetId="22" hidden="1">{#N/A,#N/A,TRUE,"Basic";#N/A,#N/A,TRUE,"EXT-TABLE";#N/A,#N/A,TRUE,"STEEL";#N/A,#N/A,TRUE,"INT-Table";#N/A,#N/A,TRUE,"STEEL";#N/A,#N/A,TRUE,"Door"}</definedName>
    <definedName name="ynkim_5_1" hidden="1">{#N/A,#N/A,TRUE,"Basic";#N/A,#N/A,TRUE,"EXT-TABLE";#N/A,#N/A,TRUE,"STEEL";#N/A,#N/A,TRUE,"INT-Table";#N/A,#N/A,TRUE,"STEEL";#N/A,#N/A,TRUE,"Door"}</definedName>
    <definedName name="ynkim_5_2" localSheetId="22" hidden="1">{#N/A,#N/A,TRUE,"Basic";#N/A,#N/A,TRUE,"EXT-TABLE";#N/A,#N/A,TRUE,"STEEL";#N/A,#N/A,TRUE,"INT-Table";#N/A,#N/A,TRUE,"STEEL";#N/A,#N/A,TRUE,"Door"}</definedName>
    <definedName name="ynkim_5_2" hidden="1">{#N/A,#N/A,TRUE,"Basic";#N/A,#N/A,TRUE,"EXT-TABLE";#N/A,#N/A,TRUE,"STEEL";#N/A,#N/A,TRUE,"INT-Table";#N/A,#N/A,TRUE,"STEEL";#N/A,#N/A,TRUE,"Door"}</definedName>
    <definedName name="yrdtytyt" localSheetId="22" hidden="1">{#N/A,#N/A,FALSE,"CCTV"}</definedName>
    <definedName name="yrdtytyt" localSheetId="15" hidden="1">{#N/A,#N/A,FALSE,"CCTV"}</definedName>
    <definedName name="yrdtytyt" localSheetId="1" hidden="1">{#N/A,#N/A,FALSE,"CCTV"}</definedName>
    <definedName name="yrdtytyt" localSheetId="2" hidden="1">{#N/A,#N/A,FALSE,"CCTV"}</definedName>
    <definedName name="yrdtytyt" localSheetId="4" hidden="1">{#N/A,#N/A,FALSE,"CCTV"}</definedName>
    <definedName name="yrdtytyt" localSheetId="23" hidden="1">{#N/A,#N/A,FALSE,"CCTV"}</definedName>
    <definedName name="yrdtytyt" localSheetId="14" hidden="1">{#N/A,#N/A,FALSE,"CCTV"}</definedName>
    <definedName name="yrdtytyt" localSheetId="9" hidden="1">{#N/A,#N/A,FALSE,"CCTV"}</definedName>
    <definedName name="yrdtytyt" localSheetId="8" hidden="1">{#N/A,#N/A,FALSE,"CCTV"}</definedName>
    <definedName name="yrdtytyt" localSheetId="3" hidden="1">{#N/A,#N/A,FALSE,"CCTV"}</definedName>
    <definedName name="yrdtytyt" localSheetId="11" hidden="1">{#N/A,#N/A,FALSE,"CCTV"}</definedName>
    <definedName name="yrdtytyt" localSheetId="6" hidden="1">{#N/A,#N/A,FALSE,"CCTV"}</definedName>
    <definedName name="yrdtytyt" localSheetId="7" hidden="1">{#N/A,#N/A,FALSE,"CCTV"}</definedName>
    <definedName name="yrdtytyt" localSheetId="5" hidden="1">{#N/A,#N/A,FALSE,"CCTV"}</definedName>
    <definedName name="yrdtytyt" localSheetId="10" hidden="1">{#N/A,#N/A,FALSE,"CCTV"}</definedName>
    <definedName name="yrdtytyt" localSheetId="13" hidden="1">{#N/A,#N/A,FALSE,"CCTV"}</definedName>
    <definedName name="yrdtytyt" localSheetId="12" hidden="1">{#N/A,#N/A,FALSE,"CCTV"}</definedName>
    <definedName name="yrdtytyt" hidden="1">{#N/A,#N/A,FALSE,"CCTV"}</definedName>
    <definedName name="YSB">#REF!</definedName>
    <definedName name="yttuki" localSheetId="22" hidden="1">{"'Sheet1'!$L$16"}</definedName>
    <definedName name="yttuki" localSheetId="15" hidden="1">{"'Sheet1'!$L$16"}</definedName>
    <definedName name="yttuki" localSheetId="1" hidden="1">{"'Sheet1'!$L$16"}</definedName>
    <definedName name="yttuki" localSheetId="2" hidden="1">{"'Sheet1'!$L$16"}</definedName>
    <definedName name="yttuki" localSheetId="16" hidden="1">{"'Sheet1'!$L$16"}</definedName>
    <definedName name="yttuki" localSheetId="4" hidden="1">{"'Sheet1'!$L$16"}</definedName>
    <definedName name="yttuki" localSheetId="23" hidden="1">{"'Sheet1'!$L$16"}</definedName>
    <definedName name="yttuki" localSheetId="14" hidden="1">{"'Sheet1'!$L$16"}</definedName>
    <definedName name="yttuki" localSheetId="9" hidden="1">{"'Sheet1'!$L$16"}</definedName>
    <definedName name="yttuki" localSheetId="8" hidden="1">{"'Sheet1'!$L$16"}</definedName>
    <definedName name="yttuki" localSheetId="3" hidden="1">{"'Sheet1'!$L$16"}</definedName>
    <definedName name="yttuki" localSheetId="11" hidden="1">{"'Sheet1'!$L$16"}</definedName>
    <definedName name="yttuki" localSheetId="6" hidden="1">{"'Sheet1'!$L$16"}</definedName>
    <definedName name="yttuki" localSheetId="7" hidden="1">{"'Sheet1'!$L$16"}</definedName>
    <definedName name="yttuki" localSheetId="5" hidden="1">{"'Sheet1'!$L$16"}</definedName>
    <definedName name="yttuki" localSheetId="17" hidden="1">{"'Sheet1'!$L$16"}</definedName>
    <definedName name="yttuki" localSheetId="10" hidden="1">{"'Sheet1'!$L$16"}</definedName>
    <definedName name="yttuki" localSheetId="13" hidden="1">{"'Sheet1'!$L$16"}</definedName>
    <definedName name="yttuki" localSheetId="12" hidden="1">{"'Sheet1'!$L$16"}</definedName>
    <definedName name="yttuki" hidden="1">{"'Sheet1'!$L$16"}</definedName>
    <definedName name="Yu" localSheetId="16">#REF!</definedName>
    <definedName name="Yu" localSheetId="17">#REF!</definedName>
    <definedName name="Yu">#REF!</definedName>
    <definedName name="yuyu" localSheetId="22" hidden="1">{"'장비'!$A$3:$M$12"}</definedName>
    <definedName name="yuyu" hidden="1">{"'장비'!$A$3:$M$12"}</definedName>
    <definedName name="yuyuyu" localSheetId="22" hidden="1">{"'장비'!$A$3:$M$12"}</definedName>
    <definedName name="yuyuyu" hidden="1">{"'장비'!$A$3:$M$12"}</definedName>
    <definedName name="yy">#REF!</definedName>
    <definedName name="yyyyy" hidden="1">#REF!</definedName>
    <definedName name="Z">#REF!</definedName>
    <definedName name="Z_8C738B8C_9A04_11D6_A2EB_0002A5242FB9_.wvu.Cols" localSheetId="15" hidden="1">'[114]D 5243-ARAMCO'!$A$1:$B$65536,'[114]D 5243-ARAMCO'!$J$1:$L$65536</definedName>
    <definedName name="Z_8C738B8C_9A04_11D6_A2EB_0002A5242FB9_.wvu.Cols" localSheetId="1" hidden="1">'[114]D 5243-ARAMCO'!$A$1:$B$65536,'[114]D 5243-ARAMCO'!$J$1:$L$65536</definedName>
    <definedName name="Z_8C738B8C_9A04_11D6_A2EB_0002A5242FB9_.wvu.Cols" localSheetId="2" hidden="1">'[114]D 5243-ARAMCO'!$A$1:$B$65536,'[114]D 5243-ARAMCO'!$J$1:$L$65536</definedName>
    <definedName name="Z_8C738B8C_9A04_11D6_A2EB_0002A5242FB9_.wvu.Cols" localSheetId="4" hidden="1">'[114]D 5243-ARAMCO'!$A$1:$B$65536,'[114]D 5243-ARAMCO'!$J$1:$L$65536</definedName>
    <definedName name="Z_8C738B8C_9A04_11D6_A2EB_0002A5242FB9_.wvu.Cols" localSheetId="23" hidden="1">'[114]D 5243-ARAMCO'!$A$1:$B$65536,'[114]D 5243-ARAMCO'!$J$1:$L$65536</definedName>
    <definedName name="Z_8C738B8C_9A04_11D6_A2EB_0002A5242FB9_.wvu.Cols" localSheetId="14" hidden="1">'[114]D 5243-ARAMCO'!$A$1:$B$65536,'[114]D 5243-ARAMCO'!$J$1:$L$65536</definedName>
    <definedName name="Z_8C738B8C_9A04_11D6_A2EB_0002A5242FB9_.wvu.Cols" localSheetId="9" hidden="1">'[114]D 5243-ARAMCO'!$A$1:$B$65536,'[114]D 5243-ARAMCO'!$J$1:$L$65536</definedName>
    <definedName name="Z_8C738B8C_9A04_11D6_A2EB_0002A5242FB9_.wvu.Cols" localSheetId="8" hidden="1">'[114]D 5243-ARAMCO'!$A$1:$B$65536,'[114]D 5243-ARAMCO'!$J$1:$L$65536</definedName>
    <definedName name="Z_8C738B8C_9A04_11D6_A2EB_0002A5242FB9_.wvu.Cols" localSheetId="3" hidden="1">'[114]D 5243-ARAMCO'!$A$1:$B$65536,'[114]D 5243-ARAMCO'!$J$1:$L$65536</definedName>
    <definedName name="Z_8C738B8C_9A04_11D6_A2EB_0002A5242FB9_.wvu.Cols" localSheetId="11" hidden="1">'[114]D 5243-ARAMCO'!$A$1:$B$65536,'[114]D 5243-ARAMCO'!$J$1:$L$65536</definedName>
    <definedName name="Z_8C738B8C_9A04_11D6_A2EB_0002A5242FB9_.wvu.Cols" localSheetId="6" hidden="1">'[114]D 5243-ARAMCO'!$A$1:$B$65536,'[114]D 5243-ARAMCO'!$J$1:$L$65536</definedName>
    <definedName name="Z_8C738B8C_9A04_11D6_A2EB_0002A5242FB9_.wvu.Cols" localSheetId="7" hidden="1">'[114]D 5243-ARAMCO'!$A$1:$B$65536,'[114]D 5243-ARAMCO'!$J$1:$L$65536</definedName>
    <definedName name="Z_8C738B8C_9A04_11D6_A2EB_0002A5242FB9_.wvu.Cols" localSheetId="5" hidden="1">'[114]D 5243-ARAMCO'!$A$1:$B$65536,'[114]D 5243-ARAMCO'!$J$1:$L$65536</definedName>
    <definedName name="Z_8C738B8C_9A04_11D6_A2EB_0002A5242FB9_.wvu.Cols" localSheetId="10" hidden="1">'[114]D 5243-ARAMCO'!$A$1:$B$65536,'[114]D 5243-ARAMCO'!$J$1:$L$65536</definedName>
    <definedName name="Z_8C738B8C_9A04_11D6_A2EB_0002A5242FB9_.wvu.Cols" localSheetId="13" hidden="1">'[114]D 5243-ARAMCO'!$A$1:$B$65536,'[114]D 5243-ARAMCO'!$J$1:$L$65536</definedName>
    <definedName name="Z_8C738B8C_9A04_11D6_A2EB_0002A5242FB9_.wvu.Cols" localSheetId="12" hidden="1">'[114]D 5243-ARAMCO'!$A$1:$B$65536,'[114]D 5243-ARAMCO'!$J$1:$L$65536</definedName>
    <definedName name="Z_8C738B8C_9A04_11D6_A2EB_0002A5242FB9_.wvu.Cols" hidden="1">#REF!,#REF!</definedName>
    <definedName name="Z_8C738B8C_9A04_11D6_A2EB_0002A5242FB9_.wvu.Rows" localSheetId="15" hidden="1">'[114]D-4801 OXY'!$A$18:$IV$18,'[114]D-4801 OXY'!$A$21:$IV$21,'[114]D-4801 OXY'!$A$23:$IV$23</definedName>
    <definedName name="Z_8C738B8C_9A04_11D6_A2EB_0002A5242FB9_.wvu.Rows" localSheetId="1" hidden="1">'[114]D-4801 OXY'!$A$18:$IV$18,'[114]D-4801 OXY'!$A$21:$IV$21,'[114]D-4801 OXY'!$A$23:$IV$23</definedName>
    <definedName name="Z_8C738B8C_9A04_11D6_A2EB_0002A5242FB9_.wvu.Rows" localSheetId="2" hidden="1">'[114]D-4801 OXY'!$A$18:$IV$18,'[114]D-4801 OXY'!$A$21:$IV$21,'[114]D-4801 OXY'!$A$23:$IV$23</definedName>
    <definedName name="Z_8C738B8C_9A04_11D6_A2EB_0002A5242FB9_.wvu.Rows" localSheetId="4" hidden="1">'[114]D-4801 OXY'!$A$18:$IV$18,'[114]D-4801 OXY'!$A$21:$IV$21,'[114]D-4801 OXY'!$A$23:$IV$23</definedName>
    <definedName name="Z_8C738B8C_9A04_11D6_A2EB_0002A5242FB9_.wvu.Rows" localSheetId="23" hidden="1">'[114]D-4801 OXY'!$A$18:$IV$18,'[114]D-4801 OXY'!$A$21:$IV$21,'[114]D-4801 OXY'!$A$23:$IV$23</definedName>
    <definedName name="Z_8C738B8C_9A04_11D6_A2EB_0002A5242FB9_.wvu.Rows" localSheetId="14" hidden="1">'[114]D-4801 OXY'!$A$18:$IV$18,'[114]D-4801 OXY'!$A$21:$IV$21,'[114]D-4801 OXY'!$A$23:$IV$23</definedName>
    <definedName name="Z_8C738B8C_9A04_11D6_A2EB_0002A5242FB9_.wvu.Rows" localSheetId="9" hidden="1">'[114]D-4801 OXY'!$A$18:$IV$18,'[114]D-4801 OXY'!$A$21:$IV$21,'[114]D-4801 OXY'!$A$23:$IV$23</definedName>
    <definedName name="Z_8C738B8C_9A04_11D6_A2EB_0002A5242FB9_.wvu.Rows" localSheetId="8" hidden="1">'[114]D-4801 OXY'!$A$18:$IV$18,'[114]D-4801 OXY'!$A$21:$IV$21,'[114]D-4801 OXY'!$A$23:$IV$23</definedName>
    <definedName name="Z_8C738B8C_9A04_11D6_A2EB_0002A5242FB9_.wvu.Rows" localSheetId="3" hidden="1">'[114]D-4801 OXY'!$A$18:$IV$18,'[114]D-4801 OXY'!$A$21:$IV$21,'[114]D-4801 OXY'!$A$23:$IV$23</definedName>
    <definedName name="Z_8C738B8C_9A04_11D6_A2EB_0002A5242FB9_.wvu.Rows" localSheetId="11" hidden="1">'[114]D-4801 OXY'!$A$18:$IV$18,'[114]D-4801 OXY'!$A$21:$IV$21,'[114]D-4801 OXY'!$A$23:$IV$23</definedName>
    <definedName name="Z_8C738B8C_9A04_11D6_A2EB_0002A5242FB9_.wvu.Rows" localSheetId="6" hidden="1">'[114]D-4801 OXY'!$A$18:$IV$18,'[114]D-4801 OXY'!$A$21:$IV$21,'[114]D-4801 OXY'!$A$23:$IV$23</definedName>
    <definedName name="Z_8C738B8C_9A04_11D6_A2EB_0002A5242FB9_.wvu.Rows" localSheetId="7" hidden="1">'[114]D-4801 OXY'!$A$18:$IV$18,'[114]D-4801 OXY'!$A$21:$IV$21,'[114]D-4801 OXY'!$A$23:$IV$23</definedName>
    <definedName name="Z_8C738B8C_9A04_11D6_A2EB_0002A5242FB9_.wvu.Rows" localSheetId="5" hidden="1">'[114]D-4801 OXY'!$A$18:$IV$18,'[114]D-4801 OXY'!$A$21:$IV$21,'[114]D-4801 OXY'!$A$23:$IV$23</definedName>
    <definedName name="Z_8C738B8C_9A04_11D6_A2EB_0002A5242FB9_.wvu.Rows" localSheetId="10" hidden="1">'[114]D-4801 OXY'!$A$18:$IV$18,'[114]D-4801 OXY'!$A$21:$IV$21,'[114]D-4801 OXY'!$A$23:$IV$23</definedName>
    <definedName name="Z_8C738B8C_9A04_11D6_A2EB_0002A5242FB9_.wvu.Rows" localSheetId="13" hidden="1">'[114]D-4801 OXY'!$A$18:$IV$18,'[114]D-4801 OXY'!$A$21:$IV$21,'[114]D-4801 OXY'!$A$23:$IV$23</definedName>
    <definedName name="Z_8C738B8C_9A04_11D6_A2EB_0002A5242FB9_.wvu.Rows" localSheetId="12" hidden="1">'[114]D-4801 OXY'!$A$18:$IV$18,'[114]D-4801 OXY'!$A$21:$IV$21,'[114]D-4801 OXY'!$A$23:$IV$23</definedName>
    <definedName name="Z_8C738B8C_9A04_11D6_A2EB_0002A5242FB9_.wvu.Rows" hidden="1">#REF!,#REF!,#REF!</definedName>
    <definedName name="Z_B6D82DE0_6701_11DA_9820_00304F1E4471_.wvu.Cols" localSheetId="16">#REF!</definedName>
    <definedName name="Z_B6D82DE0_6701_11DA_9820_00304F1E4471_.wvu.Cols" localSheetId="17">#REF!</definedName>
    <definedName name="Z_B6D82DE0_6701_11DA_9820_00304F1E4471_.wvu.Cols">#REF!</definedName>
    <definedName name="ZC">#REF!</definedName>
    <definedName name="ZD">#REF!</definedName>
    <definedName name="Zeta_Caldera">#REF!</definedName>
    <definedName name="Zeta_Chimenea">#REF!</definedName>
    <definedName name="ZL">#REF!</definedName>
    <definedName name="ZXC" localSheetId="22" hidden="1">{#N/A,#N/A,FALSE,"CCTV"}</definedName>
    <definedName name="ZXC" hidden="1">{#N/A,#N/A,FALSE,"CCTV"}</definedName>
    <definedName name="ZXCV" localSheetId="22" hidden="1">{#N/A,#N/A,FALSE,"CCTV"}</definedName>
    <definedName name="ZXCV" hidden="1">{#N/A,#N/A,FALSE,"CCTV"}</definedName>
    <definedName name="ZXzX" localSheetId="22" hidden="1">{"'Sheet1'!$L$16"}</definedName>
    <definedName name="ZXzX" localSheetId="15" hidden="1">{"'Sheet1'!$L$16"}</definedName>
    <definedName name="ZXzX" localSheetId="1" hidden="1">{"'Sheet1'!$L$16"}</definedName>
    <definedName name="ZXzX" localSheetId="2" hidden="1">{"'Sheet1'!$L$16"}</definedName>
    <definedName name="ZXzX" localSheetId="16" hidden="1">{"'Sheet1'!$L$16"}</definedName>
    <definedName name="ZXzX" localSheetId="4" hidden="1">{"'Sheet1'!$L$16"}</definedName>
    <definedName name="ZXzX" localSheetId="23" hidden="1">{"'Sheet1'!$L$16"}</definedName>
    <definedName name="ZXzX" localSheetId="14" hidden="1">{"'Sheet1'!$L$16"}</definedName>
    <definedName name="ZXzX" localSheetId="9" hidden="1">{"'Sheet1'!$L$16"}</definedName>
    <definedName name="ZXzX" localSheetId="8" hidden="1">{"'Sheet1'!$L$16"}</definedName>
    <definedName name="ZXzX" localSheetId="3" hidden="1">{"'Sheet1'!$L$16"}</definedName>
    <definedName name="ZXzX" localSheetId="11" hidden="1">{"'Sheet1'!$L$16"}</definedName>
    <definedName name="ZXzX" localSheetId="6" hidden="1">{"'Sheet1'!$L$16"}</definedName>
    <definedName name="ZXzX" localSheetId="7" hidden="1">{"'Sheet1'!$L$16"}</definedName>
    <definedName name="ZXzX" localSheetId="5" hidden="1">{"'Sheet1'!$L$16"}</definedName>
    <definedName name="ZXzX" localSheetId="17" hidden="1">{"'Sheet1'!$L$16"}</definedName>
    <definedName name="ZXzX" localSheetId="10" hidden="1">{"'Sheet1'!$L$16"}</definedName>
    <definedName name="ZXzX" localSheetId="13" hidden="1">{"'Sheet1'!$L$16"}</definedName>
    <definedName name="ZXzX" localSheetId="12" hidden="1">{"'Sheet1'!$L$16"}</definedName>
    <definedName name="ZXzX" hidden="1">{"'Sheet1'!$L$16"}</definedName>
    <definedName name="ZYX">#REF!</definedName>
    <definedName name="ZZ" localSheetId="22" hidden="1">{"'Sheet1'!$L$16"}</definedName>
    <definedName name="ZZ" localSheetId="15" hidden="1">{"'Sheet1'!$L$16"}</definedName>
    <definedName name="ZZ" localSheetId="1" hidden="1">{"'Sheet1'!$L$16"}</definedName>
    <definedName name="ZZ" localSheetId="2" hidden="1">{"'Sheet1'!$L$16"}</definedName>
    <definedName name="ZZ" localSheetId="16" hidden="1">{"'Sheet1'!$L$16"}</definedName>
    <definedName name="ZZ" localSheetId="4" hidden="1">{"'Sheet1'!$L$16"}</definedName>
    <definedName name="ZZ" localSheetId="23" hidden="1">{"'Sheet1'!$L$16"}</definedName>
    <definedName name="ZZ" localSheetId="14" hidden="1">{"'Sheet1'!$L$16"}</definedName>
    <definedName name="ZZ" localSheetId="9" hidden="1">{"'Sheet1'!$L$16"}</definedName>
    <definedName name="ZZ" localSheetId="8" hidden="1">{"'Sheet1'!$L$16"}</definedName>
    <definedName name="ZZ" localSheetId="3" hidden="1">{"'Sheet1'!$L$16"}</definedName>
    <definedName name="ZZ" localSheetId="11" hidden="1">{"'Sheet1'!$L$16"}</definedName>
    <definedName name="ZZ" localSheetId="6" hidden="1">{"'Sheet1'!$L$16"}</definedName>
    <definedName name="ZZ" localSheetId="7" hidden="1">{"'Sheet1'!$L$16"}</definedName>
    <definedName name="ZZ" localSheetId="5" hidden="1">{"'Sheet1'!$L$16"}</definedName>
    <definedName name="ZZ" localSheetId="17" hidden="1">{"'Sheet1'!$L$16"}</definedName>
    <definedName name="ZZ" localSheetId="10" hidden="1">{"'Sheet1'!$L$16"}</definedName>
    <definedName name="ZZ" localSheetId="13" hidden="1">{"'Sheet1'!$L$16"}</definedName>
    <definedName name="ZZ" localSheetId="12" hidden="1">{"'Sheet1'!$L$16"}</definedName>
    <definedName name="ZZ" hidden="1">{"'Sheet1'!$L$16"}</definedName>
    <definedName name="zzz" localSheetId="22" hidden="1">{#N/A,#N/A,TRUE,"Basic";#N/A,#N/A,TRUE,"EXT-TABLE";#N/A,#N/A,TRUE,"STEEL";#N/A,#N/A,TRUE,"INT-Table";#N/A,#N/A,TRUE,"STEEL";#N/A,#N/A,TRUE,"Door"}</definedName>
    <definedName name="ZZZ" localSheetId="1">#REF!</definedName>
    <definedName name="ZZZ" localSheetId="2">#REF!</definedName>
    <definedName name="ZZZ" localSheetId="4">#REF!</definedName>
    <definedName name="ZZZ" localSheetId="23">#REF!</definedName>
    <definedName name="ZZZ" localSheetId="14">#REF!</definedName>
    <definedName name="ZZZ" localSheetId="9">#REF!</definedName>
    <definedName name="ZZZ" localSheetId="8">#REF!</definedName>
    <definedName name="ZZZ" localSheetId="3">#REF!</definedName>
    <definedName name="ZZZ" localSheetId="11">#REF!</definedName>
    <definedName name="ZZZ" localSheetId="6">#REF!</definedName>
    <definedName name="ZZZ" localSheetId="7">#REF!</definedName>
    <definedName name="ZZZ" localSheetId="5">#REF!</definedName>
    <definedName name="ZZZ" localSheetId="10">#REF!</definedName>
    <definedName name="ZZZ" localSheetId="13">#REF!</definedName>
    <definedName name="ZZZ" localSheetId="12">#REF!</definedName>
    <definedName name="zzz" hidden="1">{#N/A,#N/A,TRUE,"Basic";#N/A,#N/A,TRUE,"EXT-TABLE";#N/A,#N/A,TRUE,"STEEL";#N/A,#N/A,TRUE,"INT-Table";#N/A,#N/A,TRUE,"STEEL";#N/A,#N/A,TRUE,"Door"}</definedName>
    <definedName name="zzz_1" localSheetId="22" hidden="1">{#N/A,#N/A,TRUE,"Basic";#N/A,#N/A,TRUE,"EXT-TABLE";#N/A,#N/A,TRUE,"STEEL";#N/A,#N/A,TRUE,"INT-Table";#N/A,#N/A,TRUE,"STEEL";#N/A,#N/A,TRUE,"Door"}</definedName>
    <definedName name="zzz_1" hidden="1">{#N/A,#N/A,TRUE,"Basic";#N/A,#N/A,TRUE,"EXT-TABLE";#N/A,#N/A,TRUE,"STEEL";#N/A,#N/A,TRUE,"INT-Table";#N/A,#N/A,TRUE,"STEEL";#N/A,#N/A,TRUE,"Door"}</definedName>
    <definedName name="zzz_1_1" localSheetId="22" hidden="1">{#N/A,#N/A,TRUE,"Basic";#N/A,#N/A,TRUE,"EXT-TABLE";#N/A,#N/A,TRUE,"STEEL";#N/A,#N/A,TRUE,"INT-Table";#N/A,#N/A,TRUE,"STEEL";#N/A,#N/A,TRUE,"Door"}</definedName>
    <definedName name="zzz_1_1" hidden="1">{#N/A,#N/A,TRUE,"Basic";#N/A,#N/A,TRUE,"EXT-TABLE";#N/A,#N/A,TRUE,"STEEL";#N/A,#N/A,TRUE,"INT-Table";#N/A,#N/A,TRUE,"STEEL";#N/A,#N/A,TRUE,"Door"}</definedName>
    <definedName name="zzz_1_2" localSheetId="22" hidden="1">{#N/A,#N/A,TRUE,"Basic";#N/A,#N/A,TRUE,"EXT-TABLE";#N/A,#N/A,TRUE,"STEEL";#N/A,#N/A,TRUE,"INT-Table";#N/A,#N/A,TRUE,"STEEL";#N/A,#N/A,TRUE,"Door"}</definedName>
    <definedName name="zzz_1_2" hidden="1">{#N/A,#N/A,TRUE,"Basic";#N/A,#N/A,TRUE,"EXT-TABLE";#N/A,#N/A,TRUE,"STEEL";#N/A,#N/A,TRUE,"INT-Table";#N/A,#N/A,TRUE,"STEEL";#N/A,#N/A,TRUE,"Door"}</definedName>
    <definedName name="zzz_2" localSheetId="22" hidden="1">{#N/A,#N/A,TRUE,"Basic";#N/A,#N/A,TRUE,"EXT-TABLE";#N/A,#N/A,TRUE,"STEEL";#N/A,#N/A,TRUE,"INT-Table";#N/A,#N/A,TRUE,"STEEL";#N/A,#N/A,TRUE,"Door"}</definedName>
    <definedName name="zzz_2" hidden="1">{#N/A,#N/A,TRUE,"Basic";#N/A,#N/A,TRUE,"EXT-TABLE";#N/A,#N/A,TRUE,"STEEL";#N/A,#N/A,TRUE,"INT-Table";#N/A,#N/A,TRUE,"STEEL";#N/A,#N/A,TRUE,"Door"}</definedName>
    <definedName name="zzz_2_1" localSheetId="22" hidden="1">{#N/A,#N/A,TRUE,"Basic";#N/A,#N/A,TRUE,"EXT-TABLE";#N/A,#N/A,TRUE,"STEEL";#N/A,#N/A,TRUE,"INT-Table";#N/A,#N/A,TRUE,"STEEL";#N/A,#N/A,TRUE,"Door"}</definedName>
    <definedName name="zzz_2_1" hidden="1">{#N/A,#N/A,TRUE,"Basic";#N/A,#N/A,TRUE,"EXT-TABLE";#N/A,#N/A,TRUE,"STEEL";#N/A,#N/A,TRUE,"INT-Table";#N/A,#N/A,TRUE,"STEEL";#N/A,#N/A,TRUE,"Door"}</definedName>
    <definedName name="zzz_2_2" localSheetId="22" hidden="1">{#N/A,#N/A,TRUE,"Basic";#N/A,#N/A,TRUE,"EXT-TABLE";#N/A,#N/A,TRUE,"STEEL";#N/A,#N/A,TRUE,"INT-Table";#N/A,#N/A,TRUE,"STEEL";#N/A,#N/A,TRUE,"Door"}</definedName>
    <definedName name="zzz_2_2" hidden="1">{#N/A,#N/A,TRUE,"Basic";#N/A,#N/A,TRUE,"EXT-TABLE";#N/A,#N/A,TRUE,"STEEL";#N/A,#N/A,TRUE,"INT-Table";#N/A,#N/A,TRUE,"STEEL";#N/A,#N/A,TRUE,"Door"}</definedName>
    <definedName name="zzz_3" localSheetId="22" hidden="1">{#N/A,#N/A,TRUE,"Basic";#N/A,#N/A,TRUE,"EXT-TABLE";#N/A,#N/A,TRUE,"STEEL";#N/A,#N/A,TRUE,"INT-Table";#N/A,#N/A,TRUE,"STEEL";#N/A,#N/A,TRUE,"Door"}</definedName>
    <definedName name="zzz_3" hidden="1">{#N/A,#N/A,TRUE,"Basic";#N/A,#N/A,TRUE,"EXT-TABLE";#N/A,#N/A,TRUE,"STEEL";#N/A,#N/A,TRUE,"INT-Table";#N/A,#N/A,TRUE,"STEEL";#N/A,#N/A,TRUE,"Door"}</definedName>
    <definedName name="zzz_3_1" localSheetId="22" hidden="1">{#N/A,#N/A,TRUE,"Basic";#N/A,#N/A,TRUE,"EXT-TABLE";#N/A,#N/A,TRUE,"STEEL";#N/A,#N/A,TRUE,"INT-Table";#N/A,#N/A,TRUE,"STEEL";#N/A,#N/A,TRUE,"Door"}</definedName>
    <definedName name="zzz_3_1" hidden="1">{#N/A,#N/A,TRUE,"Basic";#N/A,#N/A,TRUE,"EXT-TABLE";#N/A,#N/A,TRUE,"STEEL";#N/A,#N/A,TRUE,"INT-Table";#N/A,#N/A,TRUE,"STEEL";#N/A,#N/A,TRUE,"Door"}</definedName>
    <definedName name="zzz_3_2" localSheetId="22" hidden="1">{#N/A,#N/A,TRUE,"Basic";#N/A,#N/A,TRUE,"EXT-TABLE";#N/A,#N/A,TRUE,"STEEL";#N/A,#N/A,TRUE,"INT-Table";#N/A,#N/A,TRUE,"STEEL";#N/A,#N/A,TRUE,"Door"}</definedName>
    <definedName name="zzz_3_2" hidden="1">{#N/A,#N/A,TRUE,"Basic";#N/A,#N/A,TRUE,"EXT-TABLE";#N/A,#N/A,TRUE,"STEEL";#N/A,#N/A,TRUE,"INT-Table";#N/A,#N/A,TRUE,"STEEL";#N/A,#N/A,TRUE,"Door"}</definedName>
    <definedName name="zzz_4" localSheetId="22" hidden="1">{#N/A,#N/A,TRUE,"Basic";#N/A,#N/A,TRUE,"EXT-TABLE";#N/A,#N/A,TRUE,"STEEL";#N/A,#N/A,TRUE,"INT-Table";#N/A,#N/A,TRUE,"STEEL";#N/A,#N/A,TRUE,"Door"}</definedName>
    <definedName name="zzz_4" hidden="1">{#N/A,#N/A,TRUE,"Basic";#N/A,#N/A,TRUE,"EXT-TABLE";#N/A,#N/A,TRUE,"STEEL";#N/A,#N/A,TRUE,"INT-Table";#N/A,#N/A,TRUE,"STEEL";#N/A,#N/A,TRUE,"Door"}</definedName>
    <definedName name="zzz_4_1" localSheetId="22" hidden="1">{#N/A,#N/A,TRUE,"Basic";#N/A,#N/A,TRUE,"EXT-TABLE";#N/A,#N/A,TRUE,"STEEL";#N/A,#N/A,TRUE,"INT-Table";#N/A,#N/A,TRUE,"STEEL";#N/A,#N/A,TRUE,"Door"}</definedName>
    <definedName name="zzz_4_1" hidden="1">{#N/A,#N/A,TRUE,"Basic";#N/A,#N/A,TRUE,"EXT-TABLE";#N/A,#N/A,TRUE,"STEEL";#N/A,#N/A,TRUE,"INT-Table";#N/A,#N/A,TRUE,"STEEL";#N/A,#N/A,TRUE,"Door"}</definedName>
    <definedName name="zzz_4_2" localSheetId="22" hidden="1">{#N/A,#N/A,TRUE,"Basic";#N/A,#N/A,TRUE,"EXT-TABLE";#N/A,#N/A,TRUE,"STEEL";#N/A,#N/A,TRUE,"INT-Table";#N/A,#N/A,TRUE,"STEEL";#N/A,#N/A,TRUE,"Door"}</definedName>
    <definedName name="zzz_4_2" hidden="1">{#N/A,#N/A,TRUE,"Basic";#N/A,#N/A,TRUE,"EXT-TABLE";#N/A,#N/A,TRUE,"STEEL";#N/A,#N/A,TRUE,"INT-Table";#N/A,#N/A,TRUE,"STEEL";#N/A,#N/A,TRUE,"Door"}</definedName>
    <definedName name="zzz_5" localSheetId="22" hidden="1">{#N/A,#N/A,TRUE,"Basic";#N/A,#N/A,TRUE,"EXT-TABLE";#N/A,#N/A,TRUE,"STEEL";#N/A,#N/A,TRUE,"INT-Table";#N/A,#N/A,TRUE,"STEEL";#N/A,#N/A,TRUE,"Door"}</definedName>
    <definedName name="zzz_5" hidden="1">{#N/A,#N/A,TRUE,"Basic";#N/A,#N/A,TRUE,"EXT-TABLE";#N/A,#N/A,TRUE,"STEEL";#N/A,#N/A,TRUE,"INT-Table";#N/A,#N/A,TRUE,"STEEL";#N/A,#N/A,TRUE,"Door"}</definedName>
    <definedName name="zzz_5_1" localSheetId="22" hidden="1">{#N/A,#N/A,TRUE,"Basic";#N/A,#N/A,TRUE,"EXT-TABLE";#N/A,#N/A,TRUE,"STEEL";#N/A,#N/A,TRUE,"INT-Table";#N/A,#N/A,TRUE,"STEEL";#N/A,#N/A,TRUE,"Door"}</definedName>
    <definedName name="zzz_5_1" hidden="1">{#N/A,#N/A,TRUE,"Basic";#N/A,#N/A,TRUE,"EXT-TABLE";#N/A,#N/A,TRUE,"STEEL";#N/A,#N/A,TRUE,"INT-Table";#N/A,#N/A,TRUE,"STEEL";#N/A,#N/A,TRUE,"Door"}</definedName>
    <definedName name="zzz_5_2" localSheetId="22" hidden="1">{#N/A,#N/A,TRUE,"Basic";#N/A,#N/A,TRUE,"EXT-TABLE";#N/A,#N/A,TRUE,"STEEL";#N/A,#N/A,TRUE,"INT-Table";#N/A,#N/A,TRUE,"STEEL";#N/A,#N/A,TRUE,"Door"}</definedName>
    <definedName name="zzz_5_2" hidden="1">{#N/A,#N/A,TRUE,"Basic";#N/A,#N/A,TRUE,"EXT-TABLE";#N/A,#N/A,TRUE,"STEEL";#N/A,#N/A,TRUE,"INT-Table";#N/A,#N/A,TRUE,"STEEL";#N/A,#N/A,TRUE,"Door"}</definedName>
    <definedName name="π">PI()</definedName>
    <definedName name="ρ">#REF!</definedName>
    <definedName name="ささ" hidden="1">{"'Sheet1'!$A$3:$I$11"}</definedName>
    <definedName name="เด้" localSheetId="22" hidden="1">{#N/A,#N/A,TRUE,"SUM";#N/A,#N/A,TRUE,"EE";#N/A,#N/A,TRUE,"AC";#N/A,#N/A,TRUE,"SN"}</definedName>
    <definedName name="เด้" hidden="1">{#N/A,#N/A,TRUE,"SUM";#N/A,#N/A,TRUE,"EE";#N/A,#N/A,TRUE,"AC";#N/A,#N/A,TRUE,"SN"}</definedName>
    <definedName name="ปก32" localSheetId="22" hidden="1">{"'SUMMATION'!$B$2:$I$2"}</definedName>
    <definedName name="ปก32" hidden="1">{"'SUMMATION'!$B$2:$I$2"}</definedName>
    <definedName name="หหาหหา" hidden="1">#REF!</definedName>
    <definedName name="ㄱ" localSheetId="22" hidden="1">{#N/A,#N/A,FALSE,"기안지";#N/A,#N/A,FALSE,"통신지"}</definedName>
    <definedName name="ㄱ" hidden="1">{#N/A,#N/A,FALSE,"기안지";#N/A,#N/A,FALSE,"통신지"}</definedName>
    <definedName name="ㄱㄷㄱㄷㄱㄱㅎㄺㄷ" localSheetId="22" hidden="1">{"'장비'!$A$3:$M$12"}</definedName>
    <definedName name="ㄱㄷㄱㄷㄱㄱㅎㄺㄷ" hidden="1">{"'장비'!$A$3:$M$12"}</definedName>
    <definedName name="ㄱ미" localSheetId="22" hidden="1">{#N/A,#N/A,TRUE,"Basic";#N/A,#N/A,TRUE,"EXT-TABLE";#N/A,#N/A,TRUE,"STEEL";#N/A,#N/A,TRUE,"INT-Table";#N/A,#N/A,TRUE,"STEEL";#N/A,#N/A,TRUE,"Door"}</definedName>
    <definedName name="ㄱ미" hidden="1">{#N/A,#N/A,TRUE,"Basic";#N/A,#N/A,TRUE,"EXT-TABLE";#N/A,#N/A,TRUE,"STEEL";#N/A,#N/A,TRUE,"INT-Table";#N/A,#N/A,TRUE,"STEEL";#N/A,#N/A,TRUE,"Door"}</definedName>
    <definedName name="ㄱ미_1" localSheetId="22" hidden="1">{#N/A,#N/A,TRUE,"Basic";#N/A,#N/A,TRUE,"EXT-TABLE";#N/A,#N/A,TRUE,"STEEL";#N/A,#N/A,TRUE,"INT-Table";#N/A,#N/A,TRUE,"STEEL";#N/A,#N/A,TRUE,"Door"}</definedName>
    <definedName name="ㄱ미_1" hidden="1">{#N/A,#N/A,TRUE,"Basic";#N/A,#N/A,TRUE,"EXT-TABLE";#N/A,#N/A,TRUE,"STEEL";#N/A,#N/A,TRUE,"INT-Table";#N/A,#N/A,TRUE,"STEEL";#N/A,#N/A,TRUE,"Door"}</definedName>
    <definedName name="ㄱ미_1_1" localSheetId="22" hidden="1">{#N/A,#N/A,TRUE,"Basic";#N/A,#N/A,TRUE,"EXT-TABLE";#N/A,#N/A,TRUE,"STEEL";#N/A,#N/A,TRUE,"INT-Table";#N/A,#N/A,TRUE,"STEEL";#N/A,#N/A,TRUE,"Door"}</definedName>
    <definedName name="ㄱ미_1_1" hidden="1">{#N/A,#N/A,TRUE,"Basic";#N/A,#N/A,TRUE,"EXT-TABLE";#N/A,#N/A,TRUE,"STEEL";#N/A,#N/A,TRUE,"INT-Table";#N/A,#N/A,TRUE,"STEEL";#N/A,#N/A,TRUE,"Door"}</definedName>
    <definedName name="ㄱ미_1_2" localSheetId="22" hidden="1">{#N/A,#N/A,TRUE,"Basic";#N/A,#N/A,TRUE,"EXT-TABLE";#N/A,#N/A,TRUE,"STEEL";#N/A,#N/A,TRUE,"INT-Table";#N/A,#N/A,TRUE,"STEEL";#N/A,#N/A,TRUE,"Door"}</definedName>
    <definedName name="ㄱ미_1_2" hidden="1">{#N/A,#N/A,TRUE,"Basic";#N/A,#N/A,TRUE,"EXT-TABLE";#N/A,#N/A,TRUE,"STEEL";#N/A,#N/A,TRUE,"INT-Table";#N/A,#N/A,TRUE,"STEEL";#N/A,#N/A,TRUE,"Door"}</definedName>
    <definedName name="ㄱ미_2" localSheetId="22" hidden="1">{#N/A,#N/A,TRUE,"Basic";#N/A,#N/A,TRUE,"EXT-TABLE";#N/A,#N/A,TRUE,"STEEL";#N/A,#N/A,TRUE,"INT-Table";#N/A,#N/A,TRUE,"STEEL";#N/A,#N/A,TRUE,"Door"}</definedName>
    <definedName name="ㄱ미_2" hidden="1">{#N/A,#N/A,TRUE,"Basic";#N/A,#N/A,TRUE,"EXT-TABLE";#N/A,#N/A,TRUE,"STEEL";#N/A,#N/A,TRUE,"INT-Table";#N/A,#N/A,TRUE,"STEEL";#N/A,#N/A,TRUE,"Door"}</definedName>
    <definedName name="ㄱ미_2_1" localSheetId="22" hidden="1">{#N/A,#N/A,TRUE,"Basic";#N/A,#N/A,TRUE,"EXT-TABLE";#N/A,#N/A,TRUE,"STEEL";#N/A,#N/A,TRUE,"INT-Table";#N/A,#N/A,TRUE,"STEEL";#N/A,#N/A,TRUE,"Door"}</definedName>
    <definedName name="ㄱ미_2_1" hidden="1">{#N/A,#N/A,TRUE,"Basic";#N/A,#N/A,TRUE,"EXT-TABLE";#N/A,#N/A,TRUE,"STEEL";#N/A,#N/A,TRUE,"INT-Table";#N/A,#N/A,TRUE,"STEEL";#N/A,#N/A,TRUE,"Door"}</definedName>
    <definedName name="ㄱ미_2_2" localSheetId="22" hidden="1">{#N/A,#N/A,TRUE,"Basic";#N/A,#N/A,TRUE,"EXT-TABLE";#N/A,#N/A,TRUE,"STEEL";#N/A,#N/A,TRUE,"INT-Table";#N/A,#N/A,TRUE,"STEEL";#N/A,#N/A,TRUE,"Door"}</definedName>
    <definedName name="ㄱ미_2_2" hidden="1">{#N/A,#N/A,TRUE,"Basic";#N/A,#N/A,TRUE,"EXT-TABLE";#N/A,#N/A,TRUE,"STEEL";#N/A,#N/A,TRUE,"INT-Table";#N/A,#N/A,TRUE,"STEEL";#N/A,#N/A,TRUE,"Door"}</definedName>
    <definedName name="ㄱ미_3" localSheetId="22" hidden="1">{#N/A,#N/A,TRUE,"Basic";#N/A,#N/A,TRUE,"EXT-TABLE";#N/A,#N/A,TRUE,"STEEL";#N/A,#N/A,TRUE,"INT-Table";#N/A,#N/A,TRUE,"STEEL";#N/A,#N/A,TRUE,"Door"}</definedName>
    <definedName name="ㄱ미_3" hidden="1">{#N/A,#N/A,TRUE,"Basic";#N/A,#N/A,TRUE,"EXT-TABLE";#N/A,#N/A,TRUE,"STEEL";#N/A,#N/A,TRUE,"INT-Table";#N/A,#N/A,TRUE,"STEEL";#N/A,#N/A,TRUE,"Door"}</definedName>
    <definedName name="ㄱ미_3_1" localSheetId="22" hidden="1">{#N/A,#N/A,TRUE,"Basic";#N/A,#N/A,TRUE,"EXT-TABLE";#N/A,#N/A,TRUE,"STEEL";#N/A,#N/A,TRUE,"INT-Table";#N/A,#N/A,TRUE,"STEEL";#N/A,#N/A,TRUE,"Door"}</definedName>
    <definedName name="ㄱ미_3_1" hidden="1">{#N/A,#N/A,TRUE,"Basic";#N/A,#N/A,TRUE,"EXT-TABLE";#N/A,#N/A,TRUE,"STEEL";#N/A,#N/A,TRUE,"INT-Table";#N/A,#N/A,TRUE,"STEEL";#N/A,#N/A,TRUE,"Door"}</definedName>
    <definedName name="ㄱ미_3_2" localSheetId="22" hidden="1">{#N/A,#N/A,TRUE,"Basic";#N/A,#N/A,TRUE,"EXT-TABLE";#N/A,#N/A,TRUE,"STEEL";#N/A,#N/A,TRUE,"INT-Table";#N/A,#N/A,TRUE,"STEEL";#N/A,#N/A,TRUE,"Door"}</definedName>
    <definedName name="ㄱ미_3_2" hidden="1">{#N/A,#N/A,TRUE,"Basic";#N/A,#N/A,TRUE,"EXT-TABLE";#N/A,#N/A,TRUE,"STEEL";#N/A,#N/A,TRUE,"INT-Table";#N/A,#N/A,TRUE,"STEEL";#N/A,#N/A,TRUE,"Door"}</definedName>
    <definedName name="ㄱ미_4" localSheetId="22" hidden="1">{#N/A,#N/A,TRUE,"Basic";#N/A,#N/A,TRUE,"EXT-TABLE";#N/A,#N/A,TRUE,"STEEL";#N/A,#N/A,TRUE,"INT-Table";#N/A,#N/A,TRUE,"STEEL";#N/A,#N/A,TRUE,"Door"}</definedName>
    <definedName name="ㄱ미_4" hidden="1">{#N/A,#N/A,TRUE,"Basic";#N/A,#N/A,TRUE,"EXT-TABLE";#N/A,#N/A,TRUE,"STEEL";#N/A,#N/A,TRUE,"INT-Table";#N/A,#N/A,TRUE,"STEEL";#N/A,#N/A,TRUE,"Door"}</definedName>
    <definedName name="ㄱ미_4_1" localSheetId="22" hidden="1">{#N/A,#N/A,TRUE,"Basic";#N/A,#N/A,TRUE,"EXT-TABLE";#N/A,#N/A,TRUE,"STEEL";#N/A,#N/A,TRUE,"INT-Table";#N/A,#N/A,TRUE,"STEEL";#N/A,#N/A,TRUE,"Door"}</definedName>
    <definedName name="ㄱ미_4_1" hidden="1">{#N/A,#N/A,TRUE,"Basic";#N/A,#N/A,TRUE,"EXT-TABLE";#N/A,#N/A,TRUE,"STEEL";#N/A,#N/A,TRUE,"INT-Table";#N/A,#N/A,TRUE,"STEEL";#N/A,#N/A,TRUE,"Door"}</definedName>
    <definedName name="ㄱ미_4_2" localSheetId="22" hidden="1">{#N/A,#N/A,TRUE,"Basic";#N/A,#N/A,TRUE,"EXT-TABLE";#N/A,#N/A,TRUE,"STEEL";#N/A,#N/A,TRUE,"INT-Table";#N/A,#N/A,TRUE,"STEEL";#N/A,#N/A,TRUE,"Door"}</definedName>
    <definedName name="ㄱ미_4_2" hidden="1">{#N/A,#N/A,TRUE,"Basic";#N/A,#N/A,TRUE,"EXT-TABLE";#N/A,#N/A,TRUE,"STEEL";#N/A,#N/A,TRUE,"INT-Table";#N/A,#N/A,TRUE,"STEEL";#N/A,#N/A,TRUE,"Door"}</definedName>
    <definedName name="ㄱ미_5" localSheetId="22" hidden="1">{#N/A,#N/A,TRUE,"Basic";#N/A,#N/A,TRUE,"EXT-TABLE";#N/A,#N/A,TRUE,"STEEL";#N/A,#N/A,TRUE,"INT-Table";#N/A,#N/A,TRUE,"STEEL";#N/A,#N/A,TRUE,"Door"}</definedName>
    <definedName name="ㄱ미_5" hidden="1">{#N/A,#N/A,TRUE,"Basic";#N/A,#N/A,TRUE,"EXT-TABLE";#N/A,#N/A,TRUE,"STEEL";#N/A,#N/A,TRUE,"INT-Table";#N/A,#N/A,TRUE,"STEEL";#N/A,#N/A,TRUE,"Door"}</definedName>
    <definedName name="ㄱ미_5_1" localSheetId="22" hidden="1">{#N/A,#N/A,TRUE,"Basic";#N/A,#N/A,TRUE,"EXT-TABLE";#N/A,#N/A,TRUE,"STEEL";#N/A,#N/A,TRUE,"INT-Table";#N/A,#N/A,TRUE,"STEEL";#N/A,#N/A,TRUE,"Door"}</definedName>
    <definedName name="ㄱ미_5_1" hidden="1">{#N/A,#N/A,TRUE,"Basic";#N/A,#N/A,TRUE,"EXT-TABLE";#N/A,#N/A,TRUE,"STEEL";#N/A,#N/A,TRUE,"INT-Table";#N/A,#N/A,TRUE,"STEEL";#N/A,#N/A,TRUE,"Door"}</definedName>
    <definedName name="ㄱ미_5_2" localSheetId="22" hidden="1">{#N/A,#N/A,TRUE,"Basic";#N/A,#N/A,TRUE,"EXT-TABLE";#N/A,#N/A,TRUE,"STEEL";#N/A,#N/A,TRUE,"INT-Table";#N/A,#N/A,TRUE,"STEEL";#N/A,#N/A,TRUE,"Door"}</definedName>
    <definedName name="ㄱ미_5_2" hidden="1">{#N/A,#N/A,TRUE,"Basic";#N/A,#N/A,TRUE,"EXT-TABLE";#N/A,#N/A,TRUE,"STEEL";#N/A,#N/A,TRUE,"INT-Table";#N/A,#N/A,TRUE,"STEEL";#N/A,#N/A,TRUE,"Door"}</definedName>
    <definedName name="가도" hidden="1">#REF!</definedName>
    <definedName name="감" localSheetId="22" hidden="1">{#N/A,#N/A,TRUE,"Basic";#N/A,#N/A,TRUE,"EXT-TABLE";#N/A,#N/A,TRUE,"STEEL";#N/A,#N/A,TRUE,"INT-Table";#N/A,#N/A,TRUE,"STEEL";#N/A,#N/A,TRUE,"Door"}</definedName>
    <definedName name="감" hidden="1">{#N/A,#N/A,TRUE,"Basic";#N/A,#N/A,TRUE,"EXT-TABLE";#N/A,#N/A,TRUE,"STEEL";#N/A,#N/A,TRUE,"INT-Table";#N/A,#N/A,TRUE,"STEEL";#N/A,#N/A,TRUE,"Door"}</definedName>
    <definedName name="감_1" localSheetId="22" hidden="1">{#N/A,#N/A,TRUE,"Basic";#N/A,#N/A,TRUE,"EXT-TABLE";#N/A,#N/A,TRUE,"STEEL";#N/A,#N/A,TRUE,"INT-Table";#N/A,#N/A,TRUE,"STEEL";#N/A,#N/A,TRUE,"Door"}</definedName>
    <definedName name="감_1" hidden="1">{#N/A,#N/A,TRUE,"Basic";#N/A,#N/A,TRUE,"EXT-TABLE";#N/A,#N/A,TRUE,"STEEL";#N/A,#N/A,TRUE,"INT-Table";#N/A,#N/A,TRUE,"STEEL";#N/A,#N/A,TRUE,"Door"}</definedName>
    <definedName name="감_1_1" localSheetId="22" hidden="1">{#N/A,#N/A,TRUE,"Basic";#N/A,#N/A,TRUE,"EXT-TABLE";#N/A,#N/A,TRUE,"STEEL";#N/A,#N/A,TRUE,"INT-Table";#N/A,#N/A,TRUE,"STEEL";#N/A,#N/A,TRUE,"Door"}</definedName>
    <definedName name="감_1_1" hidden="1">{#N/A,#N/A,TRUE,"Basic";#N/A,#N/A,TRUE,"EXT-TABLE";#N/A,#N/A,TRUE,"STEEL";#N/A,#N/A,TRUE,"INT-Table";#N/A,#N/A,TRUE,"STEEL";#N/A,#N/A,TRUE,"Door"}</definedName>
    <definedName name="감_1_2" localSheetId="22" hidden="1">{#N/A,#N/A,TRUE,"Basic";#N/A,#N/A,TRUE,"EXT-TABLE";#N/A,#N/A,TRUE,"STEEL";#N/A,#N/A,TRUE,"INT-Table";#N/A,#N/A,TRUE,"STEEL";#N/A,#N/A,TRUE,"Door"}</definedName>
    <definedName name="감_1_2" hidden="1">{#N/A,#N/A,TRUE,"Basic";#N/A,#N/A,TRUE,"EXT-TABLE";#N/A,#N/A,TRUE,"STEEL";#N/A,#N/A,TRUE,"INT-Table";#N/A,#N/A,TRUE,"STEEL";#N/A,#N/A,TRUE,"Door"}</definedName>
    <definedName name="감_2" localSheetId="22" hidden="1">{#N/A,#N/A,TRUE,"Basic";#N/A,#N/A,TRUE,"EXT-TABLE";#N/A,#N/A,TRUE,"STEEL";#N/A,#N/A,TRUE,"INT-Table";#N/A,#N/A,TRUE,"STEEL";#N/A,#N/A,TRUE,"Door"}</definedName>
    <definedName name="감_2" hidden="1">{#N/A,#N/A,TRUE,"Basic";#N/A,#N/A,TRUE,"EXT-TABLE";#N/A,#N/A,TRUE,"STEEL";#N/A,#N/A,TRUE,"INT-Table";#N/A,#N/A,TRUE,"STEEL";#N/A,#N/A,TRUE,"Door"}</definedName>
    <definedName name="감_2_1" localSheetId="22" hidden="1">{#N/A,#N/A,TRUE,"Basic";#N/A,#N/A,TRUE,"EXT-TABLE";#N/A,#N/A,TRUE,"STEEL";#N/A,#N/A,TRUE,"INT-Table";#N/A,#N/A,TRUE,"STEEL";#N/A,#N/A,TRUE,"Door"}</definedName>
    <definedName name="감_2_1" hidden="1">{#N/A,#N/A,TRUE,"Basic";#N/A,#N/A,TRUE,"EXT-TABLE";#N/A,#N/A,TRUE,"STEEL";#N/A,#N/A,TRUE,"INT-Table";#N/A,#N/A,TRUE,"STEEL";#N/A,#N/A,TRUE,"Door"}</definedName>
    <definedName name="감_2_2" localSheetId="22" hidden="1">{#N/A,#N/A,TRUE,"Basic";#N/A,#N/A,TRUE,"EXT-TABLE";#N/A,#N/A,TRUE,"STEEL";#N/A,#N/A,TRUE,"INT-Table";#N/A,#N/A,TRUE,"STEEL";#N/A,#N/A,TRUE,"Door"}</definedName>
    <definedName name="감_2_2" hidden="1">{#N/A,#N/A,TRUE,"Basic";#N/A,#N/A,TRUE,"EXT-TABLE";#N/A,#N/A,TRUE,"STEEL";#N/A,#N/A,TRUE,"INT-Table";#N/A,#N/A,TRUE,"STEEL";#N/A,#N/A,TRUE,"Door"}</definedName>
    <definedName name="감_3" localSheetId="22" hidden="1">{#N/A,#N/A,TRUE,"Basic";#N/A,#N/A,TRUE,"EXT-TABLE";#N/A,#N/A,TRUE,"STEEL";#N/A,#N/A,TRUE,"INT-Table";#N/A,#N/A,TRUE,"STEEL";#N/A,#N/A,TRUE,"Door"}</definedName>
    <definedName name="감_3" hidden="1">{#N/A,#N/A,TRUE,"Basic";#N/A,#N/A,TRUE,"EXT-TABLE";#N/A,#N/A,TRUE,"STEEL";#N/A,#N/A,TRUE,"INT-Table";#N/A,#N/A,TRUE,"STEEL";#N/A,#N/A,TRUE,"Door"}</definedName>
    <definedName name="감_3_1" localSheetId="22" hidden="1">{#N/A,#N/A,TRUE,"Basic";#N/A,#N/A,TRUE,"EXT-TABLE";#N/A,#N/A,TRUE,"STEEL";#N/A,#N/A,TRUE,"INT-Table";#N/A,#N/A,TRUE,"STEEL";#N/A,#N/A,TRUE,"Door"}</definedName>
    <definedName name="감_3_1" hidden="1">{#N/A,#N/A,TRUE,"Basic";#N/A,#N/A,TRUE,"EXT-TABLE";#N/A,#N/A,TRUE,"STEEL";#N/A,#N/A,TRUE,"INT-Table";#N/A,#N/A,TRUE,"STEEL";#N/A,#N/A,TRUE,"Door"}</definedName>
    <definedName name="감_3_2" localSheetId="22" hidden="1">{#N/A,#N/A,TRUE,"Basic";#N/A,#N/A,TRUE,"EXT-TABLE";#N/A,#N/A,TRUE,"STEEL";#N/A,#N/A,TRUE,"INT-Table";#N/A,#N/A,TRUE,"STEEL";#N/A,#N/A,TRUE,"Door"}</definedName>
    <definedName name="감_3_2" hidden="1">{#N/A,#N/A,TRUE,"Basic";#N/A,#N/A,TRUE,"EXT-TABLE";#N/A,#N/A,TRUE,"STEEL";#N/A,#N/A,TRUE,"INT-Table";#N/A,#N/A,TRUE,"STEEL";#N/A,#N/A,TRUE,"Door"}</definedName>
    <definedName name="감_4" localSheetId="22" hidden="1">{#N/A,#N/A,TRUE,"Basic";#N/A,#N/A,TRUE,"EXT-TABLE";#N/A,#N/A,TRUE,"STEEL";#N/A,#N/A,TRUE,"INT-Table";#N/A,#N/A,TRUE,"STEEL";#N/A,#N/A,TRUE,"Door"}</definedName>
    <definedName name="감_4" hidden="1">{#N/A,#N/A,TRUE,"Basic";#N/A,#N/A,TRUE,"EXT-TABLE";#N/A,#N/A,TRUE,"STEEL";#N/A,#N/A,TRUE,"INT-Table";#N/A,#N/A,TRUE,"STEEL";#N/A,#N/A,TRUE,"Door"}</definedName>
    <definedName name="감_4_1" localSheetId="22" hidden="1">{#N/A,#N/A,TRUE,"Basic";#N/A,#N/A,TRUE,"EXT-TABLE";#N/A,#N/A,TRUE,"STEEL";#N/A,#N/A,TRUE,"INT-Table";#N/A,#N/A,TRUE,"STEEL";#N/A,#N/A,TRUE,"Door"}</definedName>
    <definedName name="감_4_1" hidden="1">{#N/A,#N/A,TRUE,"Basic";#N/A,#N/A,TRUE,"EXT-TABLE";#N/A,#N/A,TRUE,"STEEL";#N/A,#N/A,TRUE,"INT-Table";#N/A,#N/A,TRUE,"STEEL";#N/A,#N/A,TRUE,"Door"}</definedName>
    <definedName name="감_4_2" localSheetId="22" hidden="1">{#N/A,#N/A,TRUE,"Basic";#N/A,#N/A,TRUE,"EXT-TABLE";#N/A,#N/A,TRUE,"STEEL";#N/A,#N/A,TRUE,"INT-Table";#N/A,#N/A,TRUE,"STEEL";#N/A,#N/A,TRUE,"Door"}</definedName>
    <definedName name="감_4_2" hidden="1">{#N/A,#N/A,TRUE,"Basic";#N/A,#N/A,TRUE,"EXT-TABLE";#N/A,#N/A,TRUE,"STEEL";#N/A,#N/A,TRUE,"INT-Table";#N/A,#N/A,TRUE,"STEEL";#N/A,#N/A,TRUE,"Door"}</definedName>
    <definedName name="감_5" localSheetId="22" hidden="1">{#N/A,#N/A,TRUE,"Basic";#N/A,#N/A,TRUE,"EXT-TABLE";#N/A,#N/A,TRUE,"STEEL";#N/A,#N/A,TRUE,"INT-Table";#N/A,#N/A,TRUE,"STEEL";#N/A,#N/A,TRUE,"Door"}</definedName>
    <definedName name="감_5" hidden="1">{#N/A,#N/A,TRUE,"Basic";#N/A,#N/A,TRUE,"EXT-TABLE";#N/A,#N/A,TRUE,"STEEL";#N/A,#N/A,TRUE,"INT-Table";#N/A,#N/A,TRUE,"STEEL";#N/A,#N/A,TRUE,"Door"}</definedName>
    <definedName name="감_5_1" localSheetId="22" hidden="1">{#N/A,#N/A,TRUE,"Basic";#N/A,#N/A,TRUE,"EXT-TABLE";#N/A,#N/A,TRUE,"STEEL";#N/A,#N/A,TRUE,"INT-Table";#N/A,#N/A,TRUE,"STEEL";#N/A,#N/A,TRUE,"Door"}</definedName>
    <definedName name="감_5_1" hidden="1">{#N/A,#N/A,TRUE,"Basic";#N/A,#N/A,TRUE,"EXT-TABLE";#N/A,#N/A,TRUE,"STEEL";#N/A,#N/A,TRUE,"INT-Table";#N/A,#N/A,TRUE,"STEEL";#N/A,#N/A,TRUE,"Door"}</definedName>
    <definedName name="감_5_2" localSheetId="22" hidden="1">{#N/A,#N/A,TRUE,"Basic";#N/A,#N/A,TRUE,"EXT-TABLE";#N/A,#N/A,TRUE,"STEEL";#N/A,#N/A,TRUE,"INT-Table";#N/A,#N/A,TRUE,"STEEL";#N/A,#N/A,TRUE,"Door"}</definedName>
    <definedName name="감_5_2" hidden="1">{#N/A,#N/A,TRUE,"Basic";#N/A,#N/A,TRUE,"EXT-TABLE";#N/A,#N/A,TRUE,"STEEL";#N/A,#N/A,TRUE,"INT-Table";#N/A,#N/A,TRUE,"STEEL";#N/A,#N/A,TRUE,"Door"}</definedName>
    <definedName name="갑지" localSheetId="2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갑지"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갑지2" localSheetId="2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갑지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개방항목" localSheetId="22" hidden="1">{#N/A,#N/A,TRUE,"COVERSHEET";#N/A,#N/A,TRUE,"LEGEND";#N/A,#N/A,TRUE,"LIST"}</definedName>
    <definedName name="개방항목" localSheetId="1" hidden="1">{#N/A,#N/A,TRUE,"COVERSHEET";#N/A,#N/A,TRUE,"LEGEND";#N/A,#N/A,TRUE,"LIST"}</definedName>
    <definedName name="개방항목" localSheetId="2" hidden="1">{#N/A,#N/A,TRUE,"COVERSHEET";#N/A,#N/A,TRUE,"LEGEND";#N/A,#N/A,TRUE,"LIST"}</definedName>
    <definedName name="개방항목" localSheetId="4" hidden="1">{#N/A,#N/A,TRUE,"COVERSHEET";#N/A,#N/A,TRUE,"LEGEND";#N/A,#N/A,TRUE,"LIST"}</definedName>
    <definedName name="개방항목" localSheetId="23" hidden="1">{#N/A,#N/A,TRUE,"COVERSHEET";#N/A,#N/A,TRUE,"LEGEND";#N/A,#N/A,TRUE,"LIST"}</definedName>
    <definedName name="개방항목" localSheetId="14" hidden="1">{#N/A,#N/A,TRUE,"COVERSHEET";#N/A,#N/A,TRUE,"LEGEND";#N/A,#N/A,TRUE,"LIST"}</definedName>
    <definedName name="개방항목" localSheetId="9" hidden="1">{#N/A,#N/A,TRUE,"COVERSHEET";#N/A,#N/A,TRUE,"LEGEND";#N/A,#N/A,TRUE,"LIST"}</definedName>
    <definedName name="개방항목" localSheetId="8" hidden="1">{#N/A,#N/A,TRUE,"COVERSHEET";#N/A,#N/A,TRUE,"LEGEND";#N/A,#N/A,TRUE,"LIST"}</definedName>
    <definedName name="개방항목" localSheetId="3" hidden="1">{#N/A,#N/A,TRUE,"COVERSHEET";#N/A,#N/A,TRUE,"LEGEND";#N/A,#N/A,TRUE,"LIST"}</definedName>
    <definedName name="개방항목" localSheetId="11" hidden="1">{#N/A,#N/A,TRUE,"COVERSHEET";#N/A,#N/A,TRUE,"LEGEND";#N/A,#N/A,TRUE,"LIST"}</definedName>
    <definedName name="개방항목" localSheetId="6" hidden="1">{#N/A,#N/A,TRUE,"COVERSHEET";#N/A,#N/A,TRUE,"LEGEND";#N/A,#N/A,TRUE,"LIST"}</definedName>
    <definedName name="개방항목" localSheetId="7" hidden="1">{#N/A,#N/A,TRUE,"COVERSHEET";#N/A,#N/A,TRUE,"LEGEND";#N/A,#N/A,TRUE,"LIST"}</definedName>
    <definedName name="개방항목" localSheetId="5" hidden="1">{#N/A,#N/A,TRUE,"COVERSHEET";#N/A,#N/A,TRUE,"LEGEND";#N/A,#N/A,TRUE,"LIST"}</definedName>
    <definedName name="개방항목" localSheetId="10" hidden="1">{#N/A,#N/A,TRUE,"COVERSHEET";#N/A,#N/A,TRUE,"LEGEND";#N/A,#N/A,TRUE,"LIST"}</definedName>
    <definedName name="개방항목" localSheetId="13" hidden="1">{#N/A,#N/A,TRUE,"COVERSHEET";#N/A,#N/A,TRUE,"LEGEND";#N/A,#N/A,TRUE,"LIST"}</definedName>
    <definedName name="개방항목" localSheetId="12" hidden="1">{#N/A,#N/A,TRUE,"COVERSHEET";#N/A,#N/A,TRUE,"LEGEND";#N/A,#N/A,TRUE,"LIST"}</definedName>
    <definedName name="개방항목" hidden="1">{#N/A,#N/A,TRUE,"COVERSHEET";#N/A,#N/A,TRUE,"LEGEND";#N/A,#N/A,TRUE,"LIST"}</definedName>
    <definedName name="건물">#REF!</definedName>
    <definedName name="것" localSheetId="22" hidden="1">{#N/A,#N/A,FALSE,"골재소요량";#N/A,#N/A,FALSE,"골재소요량"}</definedName>
    <definedName name="것" hidden="1">{#N/A,#N/A,FALSE,"골재소요량";#N/A,#N/A,FALSE,"골재소요량"}</definedName>
    <definedName name="겉표지" localSheetId="22" hidden="1">{#N/A,#N/A,TRUE,"Basic";#N/A,#N/A,TRUE,"EXT-TABLE";#N/A,#N/A,TRUE,"STEEL";#N/A,#N/A,TRUE,"INT-Table";#N/A,#N/A,TRUE,"STEEL";#N/A,#N/A,TRUE,"Door"}</definedName>
    <definedName name="겉표지" hidden="1">{#N/A,#N/A,TRUE,"Basic";#N/A,#N/A,TRUE,"EXT-TABLE";#N/A,#N/A,TRUE,"STEEL";#N/A,#N/A,TRUE,"INT-Table";#N/A,#N/A,TRUE,"STEEL";#N/A,#N/A,TRUE,"Door"}</definedName>
    <definedName name="겉표지_1" localSheetId="22" hidden="1">{#N/A,#N/A,TRUE,"Basic";#N/A,#N/A,TRUE,"EXT-TABLE";#N/A,#N/A,TRUE,"STEEL";#N/A,#N/A,TRUE,"INT-Table";#N/A,#N/A,TRUE,"STEEL";#N/A,#N/A,TRUE,"Door"}</definedName>
    <definedName name="겉표지_1" hidden="1">{#N/A,#N/A,TRUE,"Basic";#N/A,#N/A,TRUE,"EXT-TABLE";#N/A,#N/A,TRUE,"STEEL";#N/A,#N/A,TRUE,"INT-Table";#N/A,#N/A,TRUE,"STEEL";#N/A,#N/A,TRUE,"Door"}</definedName>
    <definedName name="겉표지_1_1" localSheetId="22" hidden="1">{#N/A,#N/A,TRUE,"Basic";#N/A,#N/A,TRUE,"EXT-TABLE";#N/A,#N/A,TRUE,"STEEL";#N/A,#N/A,TRUE,"INT-Table";#N/A,#N/A,TRUE,"STEEL";#N/A,#N/A,TRUE,"Door"}</definedName>
    <definedName name="겉표지_1_1" hidden="1">{#N/A,#N/A,TRUE,"Basic";#N/A,#N/A,TRUE,"EXT-TABLE";#N/A,#N/A,TRUE,"STEEL";#N/A,#N/A,TRUE,"INT-Table";#N/A,#N/A,TRUE,"STEEL";#N/A,#N/A,TRUE,"Door"}</definedName>
    <definedName name="겉표지_1_2" localSheetId="22" hidden="1">{#N/A,#N/A,TRUE,"Basic";#N/A,#N/A,TRUE,"EXT-TABLE";#N/A,#N/A,TRUE,"STEEL";#N/A,#N/A,TRUE,"INT-Table";#N/A,#N/A,TRUE,"STEEL";#N/A,#N/A,TRUE,"Door"}</definedName>
    <definedName name="겉표지_1_2" hidden="1">{#N/A,#N/A,TRUE,"Basic";#N/A,#N/A,TRUE,"EXT-TABLE";#N/A,#N/A,TRUE,"STEEL";#N/A,#N/A,TRUE,"INT-Table";#N/A,#N/A,TRUE,"STEEL";#N/A,#N/A,TRUE,"Door"}</definedName>
    <definedName name="겉표지_2" localSheetId="22" hidden="1">{#N/A,#N/A,TRUE,"Basic";#N/A,#N/A,TRUE,"EXT-TABLE";#N/A,#N/A,TRUE,"STEEL";#N/A,#N/A,TRUE,"INT-Table";#N/A,#N/A,TRUE,"STEEL";#N/A,#N/A,TRUE,"Door"}</definedName>
    <definedName name="겉표지_2" hidden="1">{#N/A,#N/A,TRUE,"Basic";#N/A,#N/A,TRUE,"EXT-TABLE";#N/A,#N/A,TRUE,"STEEL";#N/A,#N/A,TRUE,"INT-Table";#N/A,#N/A,TRUE,"STEEL";#N/A,#N/A,TRUE,"Door"}</definedName>
    <definedName name="겉표지_2_1" localSheetId="22" hidden="1">{#N/A,#N/A,TRUE,"Basic";#N/A,#N/A,TRUE,"EXT-TABLE";#N/A,#N/A,TRUE,"STEEL";#N/A,#N/A,TRUE,"INT-Table";#N/A,#N/A,TRUE,"STEEL";#N/A,#N/A,TRUE,"Door"}</definedName>
    <definedName name="겉표지_2_1" hidden="1">{#N/A,#N/A,TRUE,"Basic";#N/A,#N/A,TRUE,"EXT-TABLE";#N/A,#N/A,TRUE,"STEEL";#N/A,#N/A,TRUE,"INT-Table";#N/A,#N/A,TRUE,"STEEL";#N/A,#N/A,TRUE,"Door"}</definedName>
    <definedName name="겉표지_2_2" localSheetId="22" hidden="1">{#N/A,#N/A,TRUE,"Basic";#N/A,#N/A,TRUE,"EXT-TABLE";#N/A,#N/A,TRUE,"STEEL";#N/A,#N/A,TRUE,"INT-Table";#N/A,#N/A,TRUE,"STEEL";#N/A,#N/A,TRUE,"Door"}</definedName>
    <definedName name="겉표지_2_2" hidden="1">{#N/A,#N/A,TRUE,"Basic";#N/A,#N/A,TRUE,"EXT-TABLE";#N/A,#N/A,TRUE,"STEEL";#N/A,#N/A,TRUE,"INT-Table";#N/A,#N/A,TRUE,"STEEL";#N/A,#N/A,TRUE,"Door"}</definedName>
    <definedName name="겉표지_3" localSheetId="22" hidden="1">{#N/A,#N/A,TRUE,"Basic";#N/A,#N/A,TRUE,"EXT-TABLE";#N/A,#N/A,TRUE,"STEEL";#N/A,#N/A,TRUE,"INT-Table";#N/A,#N/A,TRUE,"STEEL";#N/A,#N/A,TRUE,"Door"}</definedName>
    <definedName name="겉표지_3" hidden="1">{#N/A,#N/A,TRUE,"Basic";#N/A,#N/A,TRUE,"EXT-TABLE";#N/A,#N/A,TRUE,"STEEL";#N/A,#N/A,TRUE,"INT-Table";#N/A,#N/A,TRUE,"STEEL";#N/A,#N/A,TRUE,"Door"}</definedName>
    <definedName name="겉표지_3_1" localSheetId="22" hidden="1">{#N/A,#N/A,TRUE,"Basic";#N/A,#N/A,TRUE,"EXT-TABLE";#N/A,#N/A,TRUE,"STEEL";#N/A,#N/A,TRUE,"INT-Table";#N/A,#N/A,TRUE,"STEEL";#N/A,#N/A,TRUE,"Door"}</definedName>
    <definedName name="겉표지_3_1" hidden="1">{#N/A,#N/A,TRUE,"Basic";#N/A,#N/A,TRUE,"EXT-TABLE";#N/A,#N/A,TRUE,"STEEL";#N/A,#N/A,TRUE,"INT-Table";#N/A,#N/A,TRUE,"STEEL";#N/A,#N/A,TRUE,"Door"}</definedName>
    <definedName name="겉표지_3_2" localSheetId="22" hidden="1">{#N/A,#N/A,TRUE,"Basic";#N/A,#N/A,TRUE,"EXT-TABLE";#N/A,#N/A,TRUE,"STEEL";#N/A,#N/A,TRUE,"INT-Table";#N/A,#N/A,TRUE,"STEEL";#N/A,#N/A,TRUE,"Door"}</definedName>
    <definedName name="겉표지_3_2" hidden="1">{#N/A,#N/A,TRUE,"Basic";#N/A,#N/A,TRUE,"EXT-TABLE";#N/A,#N/A,TRUE,"STEEL";#N/A,#N/A,TRUE,"INT-Table";#N/A,#N/A,TRUE,"STEEL";#N/A,#N/A,TRUE,"Door"}</definedName>
    <definedName name="겉표지_4" localSheetId="22" hidden="1">{#N/A,#N/A,TRUE,"Basic";#N/A,#N/A,TRUE,"EXT-TABLE";#N/A,#N/A,TRUE,"STEEL";#N/A,#N/A,TRUE,"INT-Table";#N/A,#N/A,TRUE,"STEEL";#N/A,#N/A,TRUE,"Door"}</definedName>
    <definedName name="겉표지_4" hidden="1">{#N/A,#N/A,TRUE,"Basic";#N/A,#N/A,TRUE,"EXT-TABLE";#N/A,#N/A,TRUE,"STEEL";#N/A,#N/A,TRUE,"INT-Table";#N/A,#N/A,TRUE,"STEEL";#N/A,#N/A,TRUE,"Door"}</definedName>
    <definedName name="겉표지_4_1" localSheetId="22" hidden="1">{#N/A,#N/A,TRUE,"Basic";#N/A,#N/A,TRUE,"EXT-TABLE";#N/A,#N/A,TRUE,"STEEL";#N/A,#N/A,TRUE,"INT-Table";#N/A,#N/A,TRUE,"STEEL";#N/A,#N/A,TRUE,"Door"}</definedName>
    <definedName name="겉표지_4_1" hidden="1">{#N/A,#N/A,TRUE,"Basic";#N/A,#N/A,TRUE,"EXT-TABLE";#N/A,#N/A,TRUE,"STEEL";#N/A,#N/A,TRUE,"INT-Table";#N/A,#N/A,TRUE,"STEEL";#N/A,#N/A,TRUE,"Door"}</definedName>
    <definedName name="겉표지_4_2" localSheetId="22" hidden="1">{#N/A,#N/A,TRUE,"Basic";#N/A,#N/A,TRUE,"EXT-TABLE";#N/A,#N/A,TRUE,"STEEL";#N/A,#N/A,TRUE,"INT-Table";#N/A,#N/A,TRUE,"STEEL";#N/A,#N/A,TRUE,"Door"}</definedName>
    <definedName name="겉표지_4_2" hidden="1">{#N/A,#N/A,TRUE,"Basic";#N/A,#N/A,TRUE,"EXT-TABLE";#N/A,#N/A,TRUE,"STEEL";#N/A,#N/A,TRUE,"INT-Table";#N/A,#N/A,TRUE,"STEEL";#N/A,#N/A,TRUE,"Door"}</definedName>
    <definedName name="겉표지_5" localSheetId="22" hidden="1">{#N/A,#N/A,TRUE,"Basic";#N/A,#N/A,TRUE,"EXT-TABLE";#N/A,#N/A,TRUE,"STEEL";#N/A,#N/A,TRUE,"INT-Table";#N/A,#N/A,TRUE,"STEEL";#N/A,#N/A,TRUE,"Door"}</definedName>
    <definedName name="겉표지_5" hidden="1">{#N/A,#N/A,TRUE,"Basic";#N/A,#N/A,TRUE,"EXT-TABLE";#N/A,#N/A,TRUE,"STEEL";#N/A,#N/A,TRUE,"INT-Table";#N/A,#N/A,TRUE,"STEEL";#N/A,#N/A,TRUE,"Door"}</definedName>
    <definedName name="겉표지_5_1" localSheetId="22" hidden="1">{#N/A,#N/A,TRUE,"Basic";#N/A,#N/A,TRUE,"EXT-TABLE";#N/A,#N/A,TRUE,"STEEL";#N/A,#N/A,TRUE,"INT-Table";#N/A,#N/A,TRUE,"STEEL";#N/A,#N/A,TRUE,"Door"}</definedName>
    <definedName name="겉표지_5_1" hidden="1">{#N/A,#N/A,TRUE,"Basic";#N/A,#N/A,TRUE,"EXT-TABLE";#N/A,#N/A,TRUE,"STEEL";#N/A,#N/A,TRUE,"INT-Table";#N/A,#N/A,TRUE,"STEEL";#N/A,#N/A,TRUE,"Door"}</definedName>
    <definedName name="겉표지_5_2" localSheetId="22" hidden="1">{#N/A,#N/A,TRUE,"Basic";#N/A,#N/A,TRUE,"EXT-TABLE";#N/A,#N/A,TRUE,"STEEL";#N/A,#N/A,TRUE,"INT-Table";#N/A,#N/A,TRUE,"STEEL";#N/A,#N/A,TRUE,"Door"}</definedName>
    <definedName name="겉표지_5_2" hidden="1">{#N/A,#N/A,TRUE,"Basic";#N/A,#N/A,TRUE,"EXT-TABLE";#N/A,#N/A,TRUE,"STEEL";#N/A,#N/A,TRUE,"INT-Table";#N/A,#N/A,TRUE,"STEEL";#N/A,#N/A,TRUE,"Door"}</definedName>
    <definedName name="겡오" localSheetId="22" hidden="1">{#N/A,#N/A,FALSE,"CCTV"}</definedName>
    <definedName name="겡오" localSheetId="15" hidden="1">{#N/A,#N/A,FALSE,"CCTV"}</definedName>
    <definedName name="겡오" localSheetId="1" hidden="1">{#N/A,#N/A,FALSE,"CCTV"}</definedName>
    <definedName name="겡오" localSheetId="2" hidden="1">{#N/A,#N/A,FALSE,"CCTV"}</definedName>
    <definedName name="겡오" localSheetId="4" hidden="1">{#N/A,#N/A,FALSE,"CCTV"}</definedName>
    <definedName name="겡오" localSheetId="23" hidden="1">{#N/A,#N/A,FALSE,"CCTV"}</definedName>
    <definedName name="겡오" localSheetId="14" hidden="1">{#N/A,#N/A,FALSE,"CCTV"}</definedName>
    <definedName name="겡오" localSheetId="9" hidden="1">{#N/A,#N/A,FALSE,"CCTV"}</definedName>
    <definedName name="겡오" localSheetId="8" hidden="1">{#N/A,#N/A,FALSE,"CCTV"}</definedName>
    <definedName name="겡오" localSheetId="3" hidden="1">{#N/A,#N/A,FALSE,"CCTV"}</definedName>
    <definedName name="겡오" localSheetId="11" hidden="1">{#N/A,#N/A,FALSE,"CCTV"}</definedName>
    <definedName name="겡오" localSheetId="6" hidden="1">{#N/A,#N/A,FALSE,"CCTV"}</definedName>
    <definedName name="겡오" localSheetId="7" hidden="1">{#N/A,#N/A,FALSE,"CCTV"}</definedName>
    <definedName name="겡오" localSheetId="5" hidden="1">{#N/A,#N/A,FALSE,"CCTV"}</definedName>
    <definedName name="겡오" localSheetId="10" hidden="1">{#N/A,#N/A,FALSE,"CCTV"}</definedName>
    <definedName name="겡오" localSheetId="13" hidden="1">{#N/A,#N/A,FALSE,"CCTV"}</definedName>
    <definedName name="겡오" localSheetId="12" hidden="1">{#N/A,#N/A,FALSE,"CCTV"}</definedName>
    <definedName name="겡오" hidden="1">{#N/A,#N/A,FALSE,"CCTV"}</definedName>
    <definedName name="견적" localSheetId="22" hidden="1">{#N/A,#N/A,FALSE,"CCTV"}</definedName>
    <definedName name="견적" hidden="1">{#N/A,#N/A,FALSE,"CCTV"}</definedName>
    <definedName name="견적2" localSheetId="22" hidden="1">{#N/A,#N/A,FALSE,"CCTV"}</definedName>
    <definedName name="견적2" hidden="1">{#N/A,#N/A,FALSE,"CCTV"}</definedName>
    <definedName name="견적SHEET" localSheetId="22" hidden="1">{#N/A,#N/A,FALSE,"CCTV"}</definedName>
    <definedName name="견적SHEET" hidden="1">{#N/A,#N/A,FALSE,"CCTV"}</definedName>
    <definedName name="견적가"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비교표_ACC용량변경전" hidden="1">#REF!</definedName>
    <definedName name="견적기준">#REF!</definedName>
    <definedName name="견적내역" localSheetId="22" hidden="1">{"'OVEN시방 '!$A$1:$C$11"}</definedName>
    <definedName name="견적내역" localSheetId="1">[115]HVAC!#REF!</definedName>
    <definedName name="견적내역" localSheetId="2">[115]HVAC!#REF!</definedName>
    <definedName name="견적내역" localSheetId="4">[115]HVAC!#REF!</definedName>
    <definedName name="견적내역" localSheetId="23">[115]HVAC!#REF!</definedName>
    <definedName name="견적내역" localSheetId="14">[115]HVAC!#REF!</definedName>
    <definedName name="견적내역" localSheetId="9">[115]HVAC!#REF!</definedName>
    <definedName name="견적내역" localSheetId="8">[115]HVAC!#REF!</definedName>
    <definedName name="견적내역" localSheetId="3">[115]HVAC!#REF!</definedName>
    <definedName name="견적내역" localSheetId="11">[115]HVAC!#REF!</definedName>
    <definedName name="견적내역" localSheetId="6">[115]HVAC!#REF!</definedName>
    <definedName name="견적내역" localSheetId="7">[115]HVAC!#REF!</definedName>
    <definedName name="견적내역" localSheetId="5">[115]HVAC!#REF!</definedName>
    <definedName name="견적내역" localSheetId="10">[115]HVAC!#REF!</definedName>
    <definedName name="견적내역" localSheetId="13">[115]HVAC!#REF!</definedName>
    <definedName name="견적내역" localSheetId="12">[115]HVAC!#REF!</definedName>
    <definedName name="견적내역" hidden="1">{"'OVEN시방 '!$A$1:$C$11"}</definedName>
    <definedName name="견적서" hidden="1">#REF!</definedName>
    <definedName name="견적조건" localSheetId="15" hidden="1">#N/A</definedName>
    <definedName name="견적조건" localSheetId="1" hidden="1">#N/A</definedName>
    <definedName name="견적조건" localSheetId="2" hidden="1">#N/A</definedName>
    <definedName name="견적조건" localSheetId="4" hidden="1">#N/A</definedName>
    <definedName name="견적조건" localSheetId="23" hidden="1">#N/A</definedName>
    <definedName name="견적조건" localSheetId="14" hidden="1">#N/A</definedName>
    <definedName name="견적조건" localSheetId="9" hidden="1">#N/A</definedName>
    <definedName name="견적조건" localSheetId="8" hidden="1">#N/A</definedName>
    <definedName name="견적조건" localSheetId="3" hidden="1">#N/A</definedName>
    <definedName name="견적조건" localSheetId="11" hidden="1">#N/A</definedName>
    <definedName name="견적조건" localSheetId="6" hidden="1">#N/A</definedName>
    <definedName name="견적조건" localSheetId="7" hidden="1">#N/A</definedName>
    <definedName name="견적조건" localSheetId="5" hidden="1">#N/A</definedName>
    <definedName name="견적조건" localSheetId="10" hidden="1">#N/A</definedName>
    <definedName name="견적조건" localSheetId="13" hidden="1">#N/A</definedName>
    <definedName name="견적조건" localSheetId="12" hidden="1">#N/A</definedName>
    <definedName name="견적조건" hidden="1">#REF!</definedName>
    <definedName name="견적품의서" localSheetId="22" hidden="1">{"'장비'!$A$3:$M$12"}</definedName>
    <definedName name="견적품의서" hidden="1">{"'장비'!$A$3:$M$12"}</definedName>
    <definedName name="경비1" hidden="1">#REF!</definedName>
    <definedName name="계장공사" localSheetId="22" hidden="1">{#N/A,#N/A,FALSE,"CCTV"}</definedName>
    <definedName name="계장공사" localSheetId="15" hidden="1">{#N/A,#N/A,FALSE,"CCTV"}</definedName>
    <definedName name="계장공사" localSheetId="1" hidden="1">{#N/A,#N/A,FALSE,"CCTV"}</definedName>
    <definedName name="계장공사" localSheetId="2" hidden="1">{#N/A,#N/A,FALSE,"CCTV"}</definedName>
    <definedName name="계장공사" localSheetId="4" hidden="1">{#N/A,#N/A,FALSE,"CCTV"}</definedName>
    <definedName name="계장공사" localSheetId="23" hidden="1">{#N/A,#N/A,FALSE,"CCTV"}</definedName>
    <definedName name="계장공사" localSheetId="14" hidden="1">{#N/A,#N/A,FALSE,"CCTV"}</definedName>
    <definedName name="계장공사" localSheetId="9" hidden="1">{#N/A,#N/A,FALSE,"CCTV"}</definedName>
    <definedName name="계장공사" localSheetId="8" hidden="1">{#N/A,#N/A,FALSE,"CCTV"}</definedName>
    <definedName name="계장공사" localSheetId="3" hidden="1">{#N/A,#N/A,FALSE,"CCTV"}</definedName>
    <definedName name="계장공사" localSheetId="11" hidden="1">{#N/A,#N/A,FALSE,"CCTV"}</definedName>
    <definedName name="계장공사" localSheetId="6" hidden="1">{#N/A,#N/A,FALSE,"CCTV"}</definedName>
    <definedName name="계장공사" localSheetId="7" hidden="1">{#N/A,#N/A,FALSE,"CCTV"}</definedName>
    <definedName name="계장공사" localSheetId="5" hidden="1">{#N/A,#N/A,FALSE,"CCTV"}</definedName>
    <definedName name="계장공사" localSheetId="10" hidden="1">{#N/A,#N/A,FALSE,"CCTV"}</definedName>
    <definedName name="계장공사" localSheetId="13" hidden="1">{#N/A,#N/A,FALSE,"CCTV"}</definedName>
    <definedName name="계장공사" localSheetId="12" hidden="1">{#N/A,#N/A,FALSE,"CCTV"}</definedName>
    <definedName name="계장공사" hidden="1">{#N/A,#N/A,FALSE,"CCTV"}</definedName>
    <definedName name="계전2" hidden="1">#REF!</definedName>
    <definedName name="공장동" hidden="1">#REF!</definedName>
    <definedName name="광양1소결합리화"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교대펄근집계" localSheetId="22" hidden="1">{#N/A,#N/A,FALSE,"배수1"}</definedName>
    <definedName name="교대펄근집계" hidden="1">{#N/A,#N/A,FALSE,"배수1"}</definedName>
    <definedName name="구산갑지" hidden="1">#REF!</definedName>
    <definedName name="구조물공" localSheetId="22" hidden="1">{#N/A,#N/A,FALSE,"이정표"}</definedName>
    <definedName name="구조물공" hidden="1">{#N/A,#N/A,FALSE,"이정표"}</definedName>
    <definedName name="구조물공사" localSheetId="22" hidden="1">{#N/A,#N/A,TRUE,"토적및재료집계";#N/A,#N/A,TRUE,"토적및재료집계";#N/A,#N/A,TRUE,"단위량"}</definedName>
    <definedName name="구조물공사" hidden="1">{#N/A,#N/A,TRUE,"토적및재료집계";#N/A,#N/A,TRUE,"토적및재료집계";#N/A,#N/A,TRUE,"단위량"}</definedName>
    <definedName name="기"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계"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기계"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기구조직표" localSheetId="22" hidden="1">{"'장비'!$A$3:$M$12"}</definedName>
    <definedName name="기구조직표" hidden="1">{"'장비'!$A$3:$M$12"}</definedName>
    <definedName name="기기마" hidden="1">#REF!</definedName>
    <definedName name="기자재3"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 localSheetId="22" hidden="1">{#N/A,#N/A,TRUE,"Basic";#N/A,#N/A,TRUE,"EXT-TABLE";#N/A,#N/A,TRUE,"STEEL";#N/A,#N/A,TRUE,"INT-Table";#N/A,#N/A,TRUE,"STEEL";#N/A,#N/A,TRUE,"Door"}</definedName>
    <definedName name="김" hidden="1">{#N/A,#N/A,TRUE,"Basic";#N/A,#N/A,TRUE,"EXT-TABLE";#N/A,#N/A,TRUE,"STEEL";#N/A,#N/A,TRUE,"INT-Table";#N/A,#N/A,TRUE,"STEEL";#N/A,#N/A,TRUE,"Door"}</definedName>
    <definedName name="김_1" localSheetId="22" hidden="1">{#N/A,#N/A,TRUE,"Basic";#N/A,#N/A,TRUE,"EXT-TABLE";#N/A,#N/A,TRUE,"STEEL";#N/A,#N/A,TRUE,"INT-Table";#N/A,#N/A,TRUE,"STEEL";#N/A,#N/A,TRUE,"Door"}</definedName>
    <definedName name="김_1" hidden="1">{#N/A,#N/A,TRUE,"Basic";#N/A,#N/A,TRUE,"EXT-TABLE";#N/A,#N/A,TRUE,"STEEL";#N/A,#N/A,TRUE,"INT-Table";#N/A,#N/A,TRUE,"STEEL";#N/A,#N/A,TRUE,"Door"}</definedName>
    <definedName name="김_1_1" localSheetId="22" hidden="1">{#N/A,#N/A,TRUE,"Basic";#N/A,#N/A,TRUE,"EXT-TABLE";#N/A,#N/A,TRUE,"STEEL";#N/A,#N/A,TRUE,"INT-Table";#N/A,#N/A,TRUE,"STEEL";#N/A,#N/A,TRUE,"Door"}</definedName>
    <definedName name="김_1_1" hidden="1">{#N/A,#N/A,TRUE,"Basic";#N/A,#N/A,TRUE,"EXT-TABLE";#N/A,#N/A,TRUE,"STEEL";#N/A,#N/A,TRUE,"INT-Table";#N/A,#N/A,TRUE,"STEEL";#N/A,#N/A,TRUE,"Door"}</definedName>
    <definedName name="김_1_2" localSheetId="22" hidden="1">{#N/A,#N/A,TRUE,"Basic";#N/A,#N/A,TRUE,"EXT-TABLE";#N/A,#N/A,TRUE,"STEEL";#N/A,#N/A,TRUE,"INT-Table";#N/A,#N/A,TRUE,"STEEL";#N/A,#N/A,TRUE,"Door"}</definedName>
    <definedName name="김_1_2" hidden="1">{#N/A,#N/A,TRUE,"Basic";#N/A,#N/A,TRUE,"EXT-TABLE";#N/A,#N/A,TRUE,"STEEL";#N/A,#N/A,TRUE,"INT-Table";#N/A,#N/A,TRUE,"STEEL";#N/A,#N/A,TRUE,"Door"}</definedName>
    <definedName name="김_2" localSheetId="22" hidden="1">{#N/A,#N/A,TRUE,"Basic";#N/A,#N/A,TRUE,"EXT-TABLE";#N/A,#N/A,TRUE,"STEEL";#N/A,#N/A,TRUE,"INT-Table";#N/A,#N/A,TRUE,"STEEL";#N/A,#N/A,TRUE,"Door"}</definedName>
    <definedName name="김_2" hidden="1">{#N/A,#N/A,TRUE,"Basic";#N/A,#N/A,TRUE,"EXT-TABLE";#N/A,#N/A,TRUE,"STEEL";#N/A,#N/A,TRUE,"INT-Table";#N/A,#N/A,TRUE,"STEEL";#N/A,#N/A,TRUE,"Door"}</definedName>
    <definedName name="김_2_1" localSheetId="22" hidden="1">{#N/A,#N/A,TRUE,"Basic";#N/A,#N/A,TRUE,"EXT-TABLE";#N/A,#N/A,TRUE,"STEEL";#N/A,#N/A,TRUE,"INT-Table";#N/A,#N/A,TRUE,"STEEL";#N/A,#N/A,TRUE,"Door"}</definedName>
    <definedName name="김_2_1" hidden="1">{#N/A,#N/A,TRUE,"Basic";#N/A,#N/A,TRUE,"EXT-TABLE";#N/A,#N/A,TRUE,"STEEL";#N/A,#N/A,TRUE,"INT-Table";#N/A,#N/A,TRUE,"STEEL";#N/A,#N/A,TRUE,"Door"}</definedName>
    <definedName name="김_2_2" localSheetId="22" hidden="1">{#N/A,#N/A,TRUE,"Basic";#N/A,#N/A,TRUE,"EXT-TABLE";#N/A,#N/A,TRUE,"STEEL";#N/A,#N/A,TRUE,"INT-Table";#N/A,#N/A,TRUE,"STEEL";#N/A,#N/A,TRUE,"Door"}</definedName>
    <definedName name="김_2_2" hidden="1">{#N/A,#N/A,TRUE,"Basic";#N/A,#N/A,TRUE,"EXT-TABLE";#N/A,#N/A,TRUE,"STEEL";#N/A,#N/A,TRUE,"INT-Table";#N/A,#N/A,TRUE,"STEEL";#N/A,#N/A,TRUE,"Door"}</definedName>
    <definedName name="김_3" localSheetId="22" hidden="1">{#N/A,#N/A,TRUE,"Basic";#N/A,#N/A,TRUE,"EXT-TABLE";#N/A,#N/A,TRUE,"STEEL";#N/A,#N/A,TRUE,"INT-Table";#N/A,#N/A,TRUE,"STEEL";#N/A,#N/A,TRUE,"Door"}</definedName>
    <definedName name="김_3" hidden="1">{#N/A,#N/A,TRUE,"Basic";#N/A,#N/A,TRUE,"EXT-TABLE";#N/A,#N/A,TRUE,"STEEL";#N/A,#N/A,TRUE,"INT-Table";#N/A,#N/A,TRUE,"STEEL";#N/A,#N/A,TRUE,"Door"}</definedName>
    <definedName name="김_3_1" localSheetId="22" hidden="1">{#N/A,#N/A,TRUE,"Basic";#N/A,#N/A,TRUE,"EXT-TABLE";#N/A,#N/A,TRUE,"STEEL";#N/A,#N/A,TRUE,"INT-Table";#N/A,#N/A,TRUE,"STEEL";#N/A,#N/A,TRUE,"Door"}</definedName>
    <definedName name="김_3_1" hidden="1">{#N/A,#N/A,TRUE,"Basic";#N/A,#N/A,TRUE,"EXT-TABLE";#N/A,#N/A,TRUE,"STEEL";#N/A,#N/A,TRUE,"INT-Table";#N/A,#N/A,TRUE,"STEEL";#N/A,#N/A,TRUE,"Door"}</definedName>
    <definedName name="김_3_2" localSheetId="22" hidden="1">{#N/A,#N/A,TRUE,"Basic";#N/A,#N/A,TRUE,"EXT-TABLE";#N/A,#N/A,TRUE,"STEEL";#N/A,#N/A,TRUE,"INT-Table";#N/A,#N/A,TRUE,"STEEL";#N/A,#N/A,TRUE,"Door"}</definedName>
    <definedName name="김_3_2" hidden="1">{#N/A,#N/A,TRUE,"Basic";#N/A,#N/A,TRUE,"EXT-TABLE";#N/A,#N/A,TRUE,"STEEL";#N/A,#N/A,TRUE,"INT-Table";#N/A,#N/A,TRUE,"STEEL";#N/A,#N/A,TRUE,"Door"}</definedName>
    <definedName name="김_4" localSheetId="22" hidden="1">{#N/A,#N/A,TRUE,"Basic";#N/A,#N/A,TRUE,"EXT-TABLE";#N/A,#N/A,TRUE,"STEEL";#N/A,#N/A,TRUE,"INT-Table";#N/A,#N/A,TRUE,"STEEL";#N/A,#N/A,TRUE,"Door"}</definedName>
    <definedName name="김_4" hidden="1">{#N/A,#N/A,TRUE,"Basic";#N/A,#N/A,TRUE,"EXT-TABLE";#N/A,#N/A,TRUE,"STEEL";#N/A,#N/A,TRUE,"INT-Table";#N/A,#N/A,TRUE,"STEEL";#N/A,#N/A,TRUE,"Door"}</definedName>
    <definedName name="김_4_1" localSheetId="22" hidden="1">{#N/A,#N/A,TRUE,"Basic";#N/A,#N/A,TRUE,"EXT-TABLE";#N/A,#N/A,TRUE,"STEEL";#N/A,#N/A,TRUE,"INT-Table";#N/A,#N/A,TRUE,"STEEL";#N/A,#N/A,TRUE,"Door"}</definedName>
    <definedName name="김_4_1" hidden="1">{#N/A,#N/A,TRUE,"Basic";#N/A,#N/A,TRUE,"EXT-TABLE";#N/A,#N/A,TRUE,"STEEL";#N/A,#N/A,TRUE,"INT-Table";#N/A,#N/A,TRUE,"STEEL";#N/A,#N/A,TRUE,"Door"}</definedName>
    <definedName name="김_4_2" localSheetId="22" hidden="1">{#N/A,#N/A,TRUE,"Basic";#N/A,#N/A,TRUE,"EXT-TABLE";#N/A,#N/A,TRUE,"STEEL";#N/A,#N/A,TRUE,"INT-Table";#N/A,#N/A,TRUE,"STEEL";#N/A,#N/A,TRUE,"Door"}</definedName>
    <definedName name="김_4_2" hidden="1">{#N/A,#N/A,TRUE,"Basic";#N/A,#N/A,TRUE,"EXT-TABLE";#N/A,#N/A,TRUE,"STEEL";#N/A,#N/A,TRUE,"INT-Table";#N/A,#N/A,TRUE,"STEEL";#N/A,#N/A,TRUE,"Door"}</definedName>
    <definedName name="김_5" localSheetId="22" hidden="1">{#N/A,#N/A,TRUE,"Basic";#N/A,#N/A,TRUE,"EXT-TABLE";#N/A,#N/A,TRUE,"STEEL";#N/A,#N/A,TRUE,"INT-Table";#N/A,#N/A,TRUE,"STEEL";#N/A,#N/A,TRUE,"Door"}</definedName>
    <definedName name="김_5" hidden="1">{#N/A,#N/A,TRUE,"Basic";#N/A,#N/A,TRUE,"EXT-TABLE";#N/A,#N/A,TRUE,"STEEL";#N/A,#N/A,TRUE,"INT-Table";#N/A,#N/A,TRUE,"STEEL";#N/A,#N/A,TRUE,"Door"}</definedName>
    <definedName name="김_5_1" localSheetId="22" hidden="1">{#N/A,#N/A,TRUE,"Basic";#N/A,#N/A,TRUE,"EXT-TABLE";#N/A,#N/A,TRUE,"STEEL";#N/A,#N/A,TRUE,"INT-Table";#N/A,#N/A,TRUE,"STEEL";#N/A,#N/A,TRUE,"Door"}</definedName>
    <definedName name="김_5_1" hidden="1">{#N/A,#N/A,TRUE,"Basic";#N/A,#N/A,TRUE,"EXT-TABLE";#N/A,#N/A,TRUE,"STEEL";#N/A,#N/A,TRUE,"INT-Table";#N/A,#N/A,TRUE,"STEEL";#N/A,#N/A,TRUE,"Door"}</definedName>
    <definedName name="김_5_2" localSheetId="22" hidden="1">{#N/A,#N/A,TRUE,"Basic";#N/A,#N/A,TRUE,"EXT-TABLE";#N/A,#N/A,TRUE,"STEEL";#N/A,#N/A,TRUE,"INT-Table";#N/A,#N/A,TRUE,"STEEL";#N/A,#N/A,TRUE,"Door"}</definedName>
    <definedName name="김_5_2" hidden="1">{#N/A,#N/A,TRUE,"Basic";#N/A,#N/A,TRUE,"EXT-TABLE";#N/A,#N/A,TRUE,"STEEL";#N/A,#N/A,TRUE,"INT-Table";#N/A,#N/A,TRUE,"STEEL";#N/A,#N/A,TRUE,"Door"}</definedName>
    <definedName name="김1" localSheetId="22" hidden="1">{#N/A,#N/A,TRUE,"Basic";#N/A,#N/A,TRUE,"EXT-TABLE";#N/A,#N/A,TRUE,"STEEL";#N/A,#N/A,TRUE,"INT-Table";#N/A,#N/A,TRUE,"STEEL";#N/A,#N/A,TRUE,"Door"}</definedName>
    <definedName name="김1" hidden="1">{#N/A,#N/A,TRUE,"Basic";#N/A,#N/A,TRUE,"EXT-TABLE";#N/A,#N/A,TRUE,"STEEL";#N/A,#N/A,TRUE,"INT-Table";#N/A,#N/A,TRUE,"STEEL";#N/A,#N/A,TRUE,"Door"}</definedName>
    <definedName name="김1_1" localSheetId="22" hidden="1">{#N/A,#N/A,TRUE,"Basic";#N/A,#N/A,TRUE,"EXT-TABLE";#N/A,#N/A,TRUE,"STEEL";#N/A,#N/A,TRUE,"INT-Table";#N/A,#N/A,TRUE,"STEEL";#N/A,#N/A,TRUE,"Door"}</definedName>
    <definedName name="김1_1" hidden="1">{#N/A,#N/A,TRUE,"Basic";#N/A,#N/A,TRUE,"EXT-TABLE";#N/A,#N/A,TRUE,"STEEL";#N/A,#N/A,TRUE,"INT-Table";#N/A,#N/A,TRUE,"STEEL";#N/A,#N/A,TRUE,"Door"}</definedName>
    <definedName name="김1_1_1" localSheetId="22" hidden="1">{#N/A,#N/A,TRUE,"Basic";#N/A,#N/A,TRUE,"EXT-TABLE";#N/A,#N/A,TRUE,"STEEL";#N/A,#N/A,TRUE,"INT-Table";#N/A,#N/A,TRUE,"STEEL";#N/A,#N/A,TRUE,"Door"}</definedName>
    <definedName name="김1_1_1" hidden="1">{#N/A,#N/A,TRUE,"Basic";#N/A,#N/A,TRUE,"EXT-TABLE";#N/A,#N/A,TRUE,"STEEL";#N/A,#N/A,TRUE,"INT-Table";#N/A,#N/A,TRUE,"STEEL";#N/A,#N/A,TRUE,"Door"}</definedName>
    <definedName name="김1_1_2" localSheetId="22" hidden="1">{#N/A,#N/A,TRUE,"Basic";#N/A,#N/A,TRUE,"EXT-TABLE";#N/A,#N/A,TRUE,"STEEL";#N/A,#N/A,TRUE,"INT-Table";#N/A,#N/A,TRUE,"STEEL";#N/A,#N/A,TRUE,"Door"}</definedName>
    <definedName name="김1_1_2" hidden="1">{#N/A,#N/A,TRUE,"Basic";#N/A,#N/A,TRUE,"EXT-TABLE";#N/A,#N/A,TRUE,"STEEL";#N/A,#N/A,TRUE,"INT-Table";#N/A,#N/A,TRUE,"STEEL";#N/A,#N/A,TRUE,"Door"}</definedName>
    <definedName name="김1_2" localSheetId="22" hidden="1">{#N/A,#N/A,TRUE,"Basic";#N/A,#N/A,TRUE,"EXT-TABLE";#N/A,#N/A,TRUE,"STEEL";#N/A,#N/A,TRUE,"INT-Table";#N/A,#N/A,TRUE,"STEEL";#N/A,#N/A,TRUE,"Door"}</definedName>
    <definedName name="김1_2" hidden="1">{#N/A,#N/A,TRUE,"Basic";#N/A,#N/A,TRUE,"EXT-TABLE";#N/A,#N/A,TRUE,"STEEL";#N/A,#N/A,TRUE,"INT-Table";#N/A,#N/A,TRUE,"STEEL";#N/A,#N/A,TRUE,"Door"}</definedName>
    <definedName name="김1_2_1" localSheetId="22" hidden="1">{#N/A,#N/A,TRUE,"Basic";#N/A,#N/A,TRUE,"EXT-TABLE";#N/A,#N/A,TRUE,"STEEL";#N/A,#N/A,TRUE,"INT-Table";#N/A,#N/A,TRUE,"STEEL";#N/A,#N/A,TRUE,"Door"}</definedName>
    <definedName name="김1_2_1" hidden="1">{#N/A,#N/A,TRUE,"Basic";#N/A,#N/A,TRUE,"EXT-TABLE";#N/A,#N/A,TRUE,"STEEL";#N/A,#N/A,TRUE,"INT-Table";#N/A,#N/A,TRUE,"STEEL";#N/A,#N/A,TRUE,"Door"}</definedName>
    <definedName name="김1_2_2" localSheetId="22" hidden="1">{#N/A,#N/A,TRUE,"Basic";#N/A,#N/A,TRUE,"EXT-TABLE";#N/A,#N/A,TRUE,"STEEL";#N/A,#N/A,TRUE,"INT-Table";#N/A,#N/A,TRUE,"STEEL";#N/A,#N/A,TRUE,"Door"}</definedName>
    <definedName name="김1_2_2" hidden="1">{#N/A,#N/A,TRUE,"Basic";#N/A,#N/A,TRUE,"EXT-TABLE";#N/A,#N/A,TRUE,"STEEL";#N/A,#N/A,TRUE,"INT-Table";#N/A,#N/A,TRUE,"STEEL";#N/A,#N/A,TRUE,"Door"}</definedName>
    <definedName name="김1_3" localSheetId="22" hidden="1">{#N/A,#N/A,TRUE,"Basic";#N/A,#N/A,TRUE,"EXT-TABLE";#N/A,#N/A,TRUE,"STEEL";#N/A,#N/A,TRUE,"INT-Table";#N/A,#N/A,TRUE,"STEEL";#N/A,#N/A,TRUE,"Door"}</definedName>
    <definedName name="김1_3" hidden="1">{#N/A,#N/A,TRUE,"Basic";#N/A,#N/A,TRUE,"EXT-TABLE";#N/A,#N/A,TRUE,"STEEL";#N/A,#N/A,TRUE,"INT-Table";#N/A,#N/A,TRUE,"STEEL";#N/A,#N/A,TRUE,"Door"}</definedName>
    <definedName name="김1_3_1" localSheetId="22" hidden="1">{#N/A,#N/A,TRUE,"Basic";#N/A,#N/A,TRUE,"EXT-TABLE";#N/A,#N/A,TRUE,"STEEL";#N/A,#N/A,TRUE,"INT-Table";#N/A,#N/A,TRUE,"STEEL";#N/A,#N/A,TRUE,"Door"}</definedName>
    <definedName name="김1_3_1" hidden="1">{#N/A,#N/A,TRUE,"Basic";#N/A,#N/A,TRUE,"EXT-TABLE";#N/A,#N/A,TRUE,"STEEL";#N/A,#N/A,TRUE,"INT-Table";#N/A,#N/A,TRUE,"STEEL";#N/A,#N/A,TRUE,"Door"}</definedName>
    <definedName name="김1_3_2" localSheetId="22" hidden="1">{#N/A,#N/A,TRUE,"Basic";#N/A,#N/A,TRUE,"EXT-TABLE";#N/A,#N/A,TRUE,"STEEL";#N/A,#N/A,TRUE,"INT-Table";#N/A,#N/A,TRUE,"STEEL";#N/A,#N/A,TRUE,"Door"}</definedName>
    <definedName name="김1_3_2" hidden="1">{#N/A,#N/A,TRUE,"Basic";#N/A,#N/A,TRUE,"EXT-TABLE";#N/A,#N/A,TRUE,"STEEL";#N/A,#N/A,TRUE,"INT-Table";#N/A,#N/A,TRUE,"STEEL";#N/A,#N/A,TRUE,"Door"}</definedName>
    <definedName name="김1_4" localSheetId="22" hidden="1">{#N/A,#N/A,TRUE,"Basic";#N/A,#N/A,TRUE,"EXT-TABLE";#N/A,#N/A,TRUE,"STEEL";#N/A,#N/A,TRUE,"INT-Table";#N/A,#N/A,TRUE,"STEEL";#N/A,#N/A,TRUE,"Door"}</definedName>
    <definedName name="김1_4" hidden="1">{#N/A,#N/A,TRUE,"Basic";#N/A,#N/A,TRUE,"EXT-TABLE";#N/A,#N/A,TRUE,"STEEL";#N/A,#N/A,TRUE,"INT-Table";#N/A,#N/A,TRUE,"STEEL";#N/A,#N/A,TRUE,"Door"}</definedName>
    <definedName name="김1_4_1" localSheetId="22" hidden="1">{#N/A,#N/A,TRUE,"Basic";#N/A,#N/A,TRUE,"EXT-TABLE";#N/A,#N/A,TRUE,"STEEL";#N/A,#N/A,TRUE,"INT-Table";#N/A,#N/A,TRUE,"STEEL";#N/A,#N/A,TRUE,"Door"}</definedName>
    <definedName name="김1_4_1" hidden="1">{#N/A,#N/A,TRUE,"Basic";#N/A,#N/A,TRUE,"EXT-TABLE";#N/A,#N/A,TRUE,"STEEL";#N/A,#N/A,TRUE,"INT-Table";#N/A,#N/A,TRUE,"STEEL";#N/A,#N/A,TRUE,"Door"}</definedName>
    <definedName name="김1_4_2" localSheetId="22" hidden="1">{#N/A,#N/A,TRUE,"Basic";#N/A,#N/A,TRUE,"EXT-TABLE";#N/A,#N/A,TRUE,"STEEL";#N/A,#N/A,TRUE,"INT-Table";#N/A,#N/A,TRUE,"STEEL";#N/A,#N/A,TRUE,"Door"}</definedName>
    <definedName name="김1_4_2" hidden="1">{#N/A,#N/A,TRUE,"Basic";#N/A,#N/A,TRUE,"EXT-TABLE";#N/A,#N/A,TRUE,"STEEL";#N/A,#N/A,TRUE,"INT-Table";#N/A,#N/A,TRUE,"STEEL";#N/A,#N/A,TRUE,"Door"}</definedName>
    <definedName name="김1_5" localSheetId="22" hidden="1">{#N/A,#N/A,TRUE,"Basic";#N/A,#N/A,TRUE,"EXT-TABLE";#N/A,#N/A,TRUE,"STEEL";#N/A,#N/A,TRUE,"INT-Table";#N/A,#N/A,TRUE,"STEEL";#N/A,#N/A,TRUE,"Door"}</definedName>
    <definedName name="김1_5" hidden="1">{#N/A,#N/A,TRUE,"Basic";#N/A,#N/A,TRUE,"EXT-TABLE";#N/A,#N/A,TRUE,"STEEL";#N/A,#N/A,TRUE,"INT-Table";#N/A,#N/A,TRUE,"STEEL";#N/A,#N/A,TRUE,"Door"}</definedName>
    <definedName name="김1_5_1" localSheetId="22" hidden="1">{#N/A,#N/A,TRUE,"Basic";#N/A,#N/A,TRUE,"EXT-TABLE";#N/A,#N/A,TRUE,"STEEL";#N/A,#N/A,TRUE,"INT-Table";#N/A,#N/A,TRUE,"STEEL";#N/A,#N/A,TRUE,"Door"}</definedName>
    <definedName name="김1_5_1" hidden="1">{#N/A,#N/A,TRUE,"Basic";#N/A,#N/A,TRUE,"EXT-TABLE";#N/A,#N/A,TRUE,"STEEL";#N/A,#N/A,TRUE,"INT-Table";#N/A,#N/A,TRUE,"STEEL";#N/A,#N/A,TRUE,"Door"}</definedName>
    <definedName name="김1_5_2" localSheetId="22" hidden="1">{#N/A,#N/A,TRUE,"Basic";#N/A,#N/A,TRUE,"EXT-TABLE";#N/A,#N/A,TRUE,"STEEL";#N/A,#N/A,TRUE,"INT-Table";#N/A,#N/A,TRUE,"STEEL";#N/A,#N/A,TRUE,"Door"}</definedName>
    <definedName name="김1_5_2" hidden="1">{#N/A,#N/A,TRUE,"Basic";#N/A,#N/A,TRUE,"EXT-TABLE";#N/A,#N/A,TRUE,"STEEL";#N/A,#N/A,TRUE,"INT-Table";#N/A,#N/A,TRUE,"STEEL";#N/A,#N/A,TRUE,"Door"}</definedName>
    <definedName name="김3" localSheetId="22" hidden="1">{#N/A,#N/A,TRUE,"Basic";#N/A,#N/A,TRUE,"EXT-TABLE";#N/A,#N/A,TRUE,"STEEL";#N/A,#N/A,TRUE,"INT-Table";#N/A,#N/A,TRUE,"STEEL";#N/A,#N/A,TRUE,"Door"}</definedName>
    <definedName name="김3" hidden="1">{#N/A,#N/A,TRUE,"Basic";#N/A,#N/A,TRUE,"EXT-TABLE";#N/A,#N/A,TRUE,"STEEL";#N/A,#N/A,TRUE,"INT-Table";#N/A,#N/A,TRUE,"STEEL";#N/A,#N/A,TRUE,"Door"}</definedName>
    <definedName name="김3_1" localSheetId="22" hidden="1">{#N/A,#N/A,TRUE,"Basic";#N/A,#N/A,TRUE,"EXT-TABLE";#N/A,#N/A,TRUE,"STEEL";#N/A,#N/A,TRUE,"INT-Table";#N/A,#N/A,TRUE,"STEEL";#N/A,#N/A,TRUE,"Door"}</definedName>
    <definedName name="김3_1" hidden="1">{#N/A,#N/A,TRUE,"Basic";#N/A,#N/A,TRUE,"EXT-TABLE";#N/A,#N/A,TRUE,"STEEL";#N/A,#N/A,TRUE,"INT-Table";#N/A,#N/A,TRUE,"STEEL";#N/A,#N/A,TRUE,"Door"}</definedName>
    <definedName name="김3_1_1" localSheetId="22" hidden="1">{#N/A,#N/A,TRUE,"Basic";#N/A,#N/A,TRUE,"EXT-TABLE";#N/A,#N/A,TRUE,"STEEL";#N/A,#N/A,TRUE,"INT-Table";#N/A,#N/A,TRUE,"STEEL";#N/A,#N/A,TRUE,"Door"}</definedName>
    <definedName name="김3_1_1" hidden="1">{#N/A,#N/A,TRUE,"Basic";#N/A,#N/A,TRUE,"EXT-TABLE";#N/A,#N/A,TRUE,"STEEL";#N/A,#N/A,TRUE,"INT-Table";#N/A,#N/A,TRUE,"STEEL";#N/A,#N/A,TRUE,"Door"}</definedName>
    <definedName name="김3_1_2" localSheetId="22" hidden="1">{#N/A,#N/A,TRUE,"Basic";#N/A,#N/A,TRUE,"EXT-TABLE";#N/A,#N/A,TRUE,"STEEL";#N/A,#N/A,TRUE,"INT-Table";#N/A,#N/A,TRUE,"STEEL";#N/A,#N/A,TRUE,"Door"}</definedName>
    <definedName name="김3_1_2" hidden="1">{#N/A,#N/A,TRUE,"Basic";#N/A,#N/A,TRUE,"EXT-TABLE";#N/A,#N/A,TRUE,"STEEL";#N/A,#N/A,TRUE,"INT-Table";#N/A,#N/A,TRUE,"STEEL";#N/A,#N/A,TRUE,"Door"}</definedName>
    <definedName name="김3_2" localSheetId="22" hidden="1">{#N/A,#N/A,TRUE,"Basic";#N/A,#N/A,TRUE,"EXT-TABLE";#N/A,#N/A,TRUE,"STEEL";#N/A,#N/A,TRUE,"INT-Table";#N/A,#N/A,TRUE,"STEEL";#N/A,#N/A,TRUE,"Door"}</definedName>
    <definedName name="김3_2" hidden="1">{#N/A,#N/A,TRUE,"Basic";#N/A,#N/A,TRUE,"EXT-TABLE";#N/A,#N/A,TRUE,"STEEL";#N/A,#N/A,TRUE,"INT-Table";#N/A,#N/A,TRUE,"STEEL";#N/A,#N/A,TRUE,"Door"}</definedName>
    <definedName name="김3_2_1" localSheetId="22" hidden="1">{#N/A,#N/A,TRUE,"Basic";#N/A,#N/A,TRUE,"EXT-TABLE";#N/A,#N/A,TRUE,"STEEL";#N/A,#N/A,TRUE,"INT-Table";#N/A,#N/A,TRUE,"STEEL";#N/A,#N/A,TRUE,"Door"}</definedName>
    <definedName name="김3_2_1" hidden="1">{#N/A,#N/A,TRUE,"Basic";#N/A,#N/A,TRUE,"EXT-TABLE";#N/A,#N/A,TRUE,"STEEL";#N/A,#N/A,TRUE,"INT-Table";#N/A,#N/A,TRUE,"STEEL";#N/A,#N/A,TRUE,"Door"}</definedName>
    <definedName name="김3_2_2" localSheetId="22" hidden="1">{#N/A,#N/A,TRUE,"Basic";#N/A,#N/A,TRUE,"EXT-TABLE";#N/A,#N/A,TRUE,"STEEL";#N/A,#N/A,TRUE,"INT-Table";#N/A,#N/A,TRUE,"STEEL";#N/A,#N/A,TRUE,"Door"}</definedName>
    <definedName name="김3_2_2" hidden="1">{#N/A,#N/A,TRUE,"Basic";#N/A,#N/A,TRUE,"EXT-TABLE";#N/A,#N/A,TRUE,"STEEL";#N/A,#N/A,TRUE,"INT-Table";#N/A,#N/A,TRUE,"STEEL";#N/A,#N/A,TRUE,"Door"}</definedName>
    <definedName name="김3_3" localSheetId="22" hidden="1">{#N/A,#N/A,TRUE,"Basic";#N/A,#N/A,TRUE,"EXT-TABLE";#N/A,#N/A,TRUE,"STEEL";#N/A,#N/A,TRUE,"INT-Table";#N/A,#N/A,TRUE,"STEEL";#N/A,#N/A,TRUE,"Door"}</definedName>
    <definedName name="김3_3" hidden="1">{#N/A,#N/A,TRUE,"Basic";#N/A,#N/A,TRUE,"EXT-TABLE";#N/A,#N/A,TRUE,"STEEL";#N/A,#N/A,TRUE,"INT-Table";#N/A,#N/A,TRUE,"STEEL";#N/A,#N/A,TRUE,"Door"}</definedName>
    <definedName name="김3_3_1" localSheetId="22" hidden="1">{#N/A,#N/A,TRUE,"Basic";#N/A,#N/A,TRUE,"EXT-TABLE";#N/A,#N/A,TRUE,"STEEL";#N/A,#N/A,TRUE,"INT-Table";#N/A,#N/A,TRUE,"STEEL";#N/A,#N/A,TRUE,"Door"}</definedName>
    <definedName name="김3_3_1" hidden="1">{#N/A,#N/A,TRUE,"Basic";#N/A,#N/A,TRUE,"EXT-TABLE";#N/A,#N/A,TRUE,"STEEL";#N/A,#N/A,TRUE,"INT-Table";#N/A,#N/A,TRUE,"STEEL";#N/A,#N/A,TRUE,"Door"}</definedName>
    <definedName name="김3_3_2" localSheetId="22" hidden="1">{#N/A,#N/A,TRUE,"Basic";#N/A,#N/A,TRUE,"EXT-TABLE";#N/A,#N/A,TRUE,"STEEL";#N/A,#N/A,TRUE,"INT-Table";#N/A,#N/A,TRUE,"STEEL";#N/A,#N/A,TRUE,"Door"}</definedName>
    <definedName name="김3_3_2" hidden="1">{#N/A,#N/A,TRUE,"Basic";#N/A,#N/A,TRUE,"EXT-TABLE";#N/A,#N/A,TRUE,"STEEL";#N/A,#N/A,TRUE,"INT-Table";#N/A,#N/A,TRUE,"STEEL";#N/A,#N/A,TRUE,"Door"}</definedName>
    <definedName name="김3_4" localSheetId="22" hidden="1">{#N/A,#N/A,TRUE,"Basic";#N/A,#N/A,TRUE,"EXT-TABLE";#N/A,#N/A,TRUE,"STEEL";#N/A,#N/A,TRUE,"INT-Table";#N/A,#N/A,TRUE,"STEEL";#N/A,#N/A,TRUE,"Door"}</definedName>
    <definedName name="김3_4" hidden="1">{#N/A,#N/A,TRUE,"Basic";#N/A,#N/A,TRUE,"EXT-TABLE";#N/A,#N/A,TRUE,"STEEL";#N/A,#N/A,TRUE,"INT-Table";#N/A,#N/A,TRUE,"STEEL";#N/A,#N/A,TRUE,"Door"}</definedName>
    <definedName name="김3_4_1" localSheetId="22" hidden="1">{#N/A,#N/A,TRUE,"Basic";#N/A,#N/A,TRUE,"EXT-TABLE";#N/A,#N/A,TRUE,"STEEL";#N/A,#N/A,TRUE,"INT-Table";#N/A,#N/A,TRUE,"STEEL";#N/A,#N/A,TRUE,"Door"}</definedName>
    <definedName name="김3_4_1" hidden="1">{#N/A,#N/A,TRUE,"Basic";#N/A,#N/A,TRUE,"EXT-TABLE";#N/A,#N/A,TRUE,"STEEL";#N/A,#N/A,TRUE,"INT-Table";#N/A,#N/A,TRUE,"STEEL";#N/A,#N/A,TRUE,"Door"}</definedName>
    <definedName name="김3_4_2" localSheetId="22" hidden="1">{#N/A,#N/A,TRUE,"Basic";#N/A,#N/A,TRUE,"EXT-TABLE";#N/A,#N/A,TRUE,"STEEL";#N/A,#N/A,TRUE,"INT-Table";#N/A,#N/A,TRUE,"STEEL";#N/A,#N/A,TRUE,"Door"}</definedName>
    <definedName name="김3_4_2" hidden="1">{#N/A,#N/A,TRUE,"Basic";#N/A,#N/A,TRUE,"EXT-TABLE";#N/A,#N/A,TRUE,"STEEL";#N/A,#N/A,TRUE,"INT-Table";#N/A,#N/A,TRUE,"STEEL";#N/A,#N/A,TRUE,"Door"}</definedName>
    <definedName name="김3_5" localSheetId="22" hidden="1">{#N/A,#N/A,TRUE,"Basic";#N/A,#N/A,TRUE,"EXT-TABLE";#N/A,#N/A,TRUE,"STEEL";#N/A,#N/A,TRUE,"INT-Table";#N/A,#N/A,TRUE,"STEEL";#N/A,#N/A,TRUE,"Door"}</definedName>
    <definedName name="김3_5" hidden="1">{#N/A,#N/A,TRUE,"Basic";#N/A,#N/A,TRUE,"EXT-TABLE";#N/A,#N/A,TRUE,"STEEL";#N/A,#N/A,TRUE,"INT-Table";#N/A,#N/A,TRUE,"STEEL";#N/A,#N/A,TRUE,"Door"}</definedName>
    <definedName name="김3_5_1" localSheetId="22" hidden="1">{#N/A,#N/A,TRUE,"Basic";#N/A,#N/A,TRUE,"EXT-TABLE";#N/A,#N/A,TRUE,"STEEL";#N/A,#N/A,TRUE,"INT-Table";#N/A,#N/A,TRUE,"STEEL";#N/A,#N/A,TRUE,"Door"}</definedName>
    <definedName name="김3_5_1" hidden="1">{#N/A,#N/A,TRUE,"Basic";#N/A,#N/A,TRUE,"EXT-TABLE";#N/A,#N/A,TRUE,"STEEL";#N/A,#N/A,TRUE,"INT-Table";#N/A,#N/A,TRUE,"STEEL";#N/A,#N/A,TRUE,"Door"}</definedName>
    <definedName name="김3_5_2" localSheetId="22" hidden="1">{#N/A,#N/A,TRUE,"Basic";#N/A,#N/A,TRUE,"EXT-TABLE";#N/A,#N/A,TRUE,"STEEL";#N/A,#N/A,TRUE,"INT-Table";#N/A,#N/A,TRUE,"STEEL";#N/A,#N/A,TRUE,"Door"}</definedName>
    <definedName name="김3_5_2" hidden="1">{#N/A,#N/A,TRUE,"Basic";#N/A,#N/A,TRUE,"EXT-TABLE";#N/A,#N/A,TRUE,"STEEL";#N/A,#N/A,TRUE,"INT-Table";#N/A,#N/A,TRUE,"STEEL";#N/A,#N/A,TRUE,"Door"}</definedName>
    <definedName name="ㄳ" localSheetId="22" hidden="1">{#N/A,#N/A,FALSE,"단가표지"}</definedName>
    <definedName name="ㄳ" hidden="1">{#N/A,#N/A,FALSE,"단가표지"}</definedName>
    <definedName name="ㄴ" localSheetId="22" hidden="1">{"'장비'!$A$3:$M$12"}</definedName>
    <definedName name="ㄴ" hidden="1">{"'장비'!$A$3:$M$12"}</definedName>
    <definedName name="ㄴㄴ" localSheetId="22" hidden="1">{#N/A,#N/A,FALSE,"표지목차"}</definedName>
    <definedName name="ㄴㄴ" hidden="1">{#N/A,#N/A,FALSE,"표지목차"}</definedName>
    <definedName name="ㄴㄴㄴ" localSheetId="22" hidden="1">{#N/A,#N/A,FALSE,"포장2"}</definedName>
    <definedName name="ㄴㄴㄴ" hidden="1">{#N/A,#N/A,FALSE,"포장2"}</definedName>
    <definedName name="ㄴㄹㄴㄹ" localSheetId="22" hidden="1">{#N/A,#N/A,FALSE,"혼합골재"}</definedName>
    <definedName name="ㄴㄹㄴㄹ" hidden="1">{#N/A,#N/A,FALSE,"혼합골재"}</definedName>
    <definedName name="ㄴㄹㅇㄹㅇ" localSheetId="22" hidden="1">{#N/A,#N/A,FALSE,"2~8번"}</definedName>
    <definedName name="ㄴㄹㅇㄹㅇ" hidden="1">{#N/A,#N/A,FALSE,"2~8번"}</definedName>
    <definedName name="ㄴㄻㄴㅇ" localSheetId="22" hidden="1">{#N/A,#N/A,FALSE,"조골재"}</definedName>
    <definedName name="ㄴㄻㄴㅇ" hidden="1">{#N/A,#N/A,FALSE,"조골재"}</definedName>
    <definedName name="ㄴㅁㄹㄴㅁㅇㄴㅇㅁㄹㄴ" localSheetId="22" hidden="1">{#N/A,#N/A,FALSE,"단가표지"}</definedName>
    <definedName name="ㄴㅁㄹㄴㅁㅇㄴㅇㅁㄹㄴ" hidden="1">{#N/A,#N/A,FALSE,"단가표지"}</definedName>
    <definedName name="ㄴㅁㄹㅈㄹ" localSheetId="15" hidden="1">#N/A</definedName>
    <definedName name="ㄴㅁㄹㅈㄹ" localSheetId="1" hidden="1">#N/A</definedName>
    <definedName name="ㄴㅁㄹㅈㄹ" localSheetId="2" hidden="1">#N/A</definedName>
    <definedName name="ㄴㅁㄹㅈㄹ" localSheetId="4" hidden="1">#N/A</definedName>
    <definedName name="ㄴㅁㄹㅈㄹ" localSheetId="23" hidden="1">#N/A</definedName>
    <definedName name="ㄴㅁㄹㅈㄹ" localSheetId="14" hidden="1">#N/A</definedName>
    <definedName name="ㄴㅁㄹㅈㄹ" localSheetId="9" hidden="1">#N/A</definedName>
    <definedName name="ㄴㅁㄹㅈㄹ" localSheetId="8" hidden="1">#N/A</definedName>
    <definedName name="ㄴㅁㄹㅈㄹ" localSheetId="3" hidden="1">#N/A</definedName>
    <definedName name="ㄴㅁㄹㅈㄹ" localSheetId="11" hidden="1">#N/A</definedName>
    <definedName name="ㄴㅁㄹㅈㄹ" localSheetId="6" hidden="1">#N/A</definedName>
    <definedName name="ㄴㅁㄹㅈㄹ" localSheetId="7" hidden="1">#N/A</definedName>
    <definedName name="ㄴㅁㄹㅈㄹ" localSheetId="5" hidden="1">#N/A</definedName>
    <definedName name="ㄴㅁㄹㅈㄹ" localSheetId="10" hidden="1">#N/A</definedName>
    <definedName name="ㄴㅁㄹㅈㄹ" localSheetId="13" hidden="1">#N/A</definedName>
    <definedName name="ㄴㅁㄹㅈㄹ" localSheetId="12" hidden="1">#N/A</definedName>
    <definedName name="ㄴㅁㄹㅈㄹ" hidden="1">#REF!</definedName>
    <definedName name="ㄴㅇ"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ㄴㅇ"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ㄴㅇㄹ" localSheetId="22" hidden="1">{#N/A,#N/A,FALSE,"CCTV"}</definedName>
    <definedName name="ㄴㅇㄹ" localSheetId="15" hidden="1">{#N/A,#N/A,FALSE,"CCTV"}</definedName>
    <definedName name="ㄴㅇㄹ" localSheetId="1" hidden="1">{#N/A,#N/A,FALSE,"CCTV"}</definedName>
    <definedName name="ㄴㅇㄹ" localSheetId="2" hidden="1">{#N/A,#N/A,FALSE,"CCTV"}</definedName>
    <definedName name="ㄴㅇㄹ" localSheetId="4" hidden="1">{#N/A,#N/A,FALSE,"CCTV"}</definedName>
    <definedName name="ㄴㅇㄹ" localSheetId="23" hidden="1">{#N/A,#N/A,FALSE,"CCTV"}</definedName>
    <definedName name="ㄴㅇㄹ" localSheetId="14" hidden="1">{#N/A,#N/A,FALSE,"CCTV"}</definedName>
    <definedName name="ㄴㅇㄹ" localSheetId="9" hidden="1">{#N/A,#N/A,FALSE,"CCTV"}</definedName>
    <definedName name="ㄴㅇㄹ" localSheetId="8" hidden="1">{#N/A,#N/A,FALSE,"CCTV"}</definedName>
    <definedName name="ㄴㅇㄹ" localSheetId="3" hidden="1">{#N/A,#N/A,FALSE,"CCTV"}</definedName>
    <definedName name="ㄴㅇㄹ" localSheetId="11" hidden="1">{#N/A,#N/A,FALSE,"CCTV"}</definedName>
    <definedName name="ㄴㅇㄹ" localSheetId="6" hidden="1">{#N/A,#N/A,FALSE,"CCTV"}</definedName>
    <definedName name="ㄴㅇㄹ" localSheetId="7" hidden="1">{#N/A,#N/A,FALSE,"CCTV"}</definedName>
    <definedName name="ㄴㅇㄹ" localSheetId="5" hidden="1">{#N/A,#N/A,FALSE,"CCTV"}</definedName>
    <definedName name="ㄴㅇㄹ" localSheetId="10" hidden="1">{#N/A,#N/A,FALSE,"CCTV"}</definedName>
    <definedName name="ㄴㅇㄹ" localSheetId="13" hidden="1">{#N/A,#N/A,FALSE,"CCTV"}</definedName>
    <definedName name="ㄴㅇㄹ" localSheetId="12" hidden="1">{#N/A,#N/A,FALSE,"CCTV"}</definedName>
    <definedName name="ㄴㅇㄹ" hidden="1">{#N/A,#N/A,FALSE,"CCTV"}</definedName>
    <definedName name="ㄴㅇㅀ" localSheetId="22" hidden="1">{#N/A,#N/A,FALSE,"토공2"}</definedName>
    <definedName name="ㄴㅇㅀ" hidden="1">{#N/A,#N/A,FALSE,"토공2"}</definedName>
    <definedName name="나" localSheetId="22" hidden="1">{#N/A,#N/A,FALSE,"2~8번"}</definedName>
    <definedName name="나" hidden="1">{#N/A,#N/A,FALSE,"2~8번"}</definedName>
    <definedName name="나나" localSheetId="22" hidden="1">{#N/A,#N/A,FALSE,"2~8번"}</definedName>
    <definedName name="나나" hidden="1">{#N/A,#N/A,FALSE,"2~8번"}</definedName>
    <definedName name="나나나" localSheetId="22" hidden="1">{#N/A,#N/A,FALSE,"속도"}</definedName>
    <definedName name="나나나" hidden="1">{#N/A,#N/A,FALSE,"속도"}</definedName>
    <definedName name="나나나나나" localSheetId="22" hidden="1">{#N/A,#N/A,FALSE,"2~8번"}</definedName>
    <definedName name="나나나나나" hidden="1">{#N/A,#N/A,FALSE,"2~8번"}</definedName>
    <definedName name="나나나나나나나나" localSheetId="22" hidden="1">{#N/A,#N/A,FALSE,"혼합골재"}</definedName>
    <definedName name="나나나나나나나나" hidden="1">{#N/A,#N/A,FALSE,"혼합골재"}</definedName>
    <definedName name="나나나나나나나나난" localSheetId="22" hidden="1">{#N/A,#N/A,FALSE,"표지목차"}</definedName>
    <definedName name="나나나나나나나나난" hidden="1">{#N/A,#N/A,FALSE,"표지목차"}</definedName>
    <definedName name="나나아" localSheetId="22" hidden="1">{#N/A,#N/A,FALSE,"2~8번"}</definedName>
    <definedName name="나나아" hidden="1">{#N/A,#N/A,FALSE,"2~8번"}</definedName>
    <definedName name="나이로" localSheetId="22" hidden="1">{#N/A,#N/A,FALSE,"속도"}</definedName>
    <definedName name="나이로" hidden="1">{#N/A,#N/A,FALSE,"속도"}</definedName>
    <definedName name="내부거래분" localSheetId="2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부거래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역" localSheetId="22" hidden="1">{#N/A,#N/A,FALSE,"CCTV"}</definedName>
    <definedName name="내역" hidden="1">{#N/A,#N/A,FALSE,"CCTV"}</definedName>
    <definedName name="내역노무" localSheetId="2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역노무"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냐" localSheetId="22" hidden="1">{#N/A,#N/A,FALSE,"혼합골재"}</definedName>
    <definedName name="냐" hidden="1">{#N/A,#N/A,FALSE,"혼합골재"}</definedName>
    <definedName name="넣러" localSheetId="22" hidden="1">{#N/A,#N/A,FALSE,"표지목차"}</definedName>
    <definedName name="넣러" hidden="1">{#N/A,#N/A,FALSE,"표지목차"}</definedName>
    <definedName name="년배관실적" localSheetId="22" hidden="1">{"'EOMS'!$E$20"}</definedName>
    <definedName name="년배관실적" localSheetId="1" hidden="1">{"'EOMS'!$E$20"}</definedName>
    <definedName name="년배관실적" localSheetId="2" hidden="1">{"'EOMS'!$E$20"}</definedName>
    <definedName name="년배관실적" localSheetId="4" hidden="1">{"'EOMS'!$E$20"}</definedName>
    <definedName name="년배관실적" localSheetId="23" hidden="1">{"'EOMS'!$E$20"}</definedName>
    <definedName name="년배관실적" localSheetId="14" hidden="1">{"'EOMS'!$E$20"}</definedName>
    <definedName name="년배관실적" localSheetId="9" hidden="1">{"'EOMS'!$E$20"}</definedName>
    <definedName name="년배관실적" localSheetId="8" hidden="1">{"'EOMS'!$E$20"}</definedName>
    <definedName name="년배관실적" localSheetId="3" hidden="1">{"'EOMS'!$E$20"}</definedName>
    <definedName name="년배관실적" localSheetId="11" hidden="1">{"'EOMS'!$E$20"}</definedName>
    <definedName name="년배관실적" localSheetId="6" hidden="1">{"'EOMS'!$E$20"}</definedName>
    <definedName name="년배관실적" localSheetId="7" hidden="1">{"'EOMS'!$E$20"}</definedName>
    <definedName name="년배관실적" localSheetId="5" hidden="1">{"'EOMS'!$E$20"}</definedName>
    <definedName name="년배관실적" localSheetId="10" hidden="1">{"'EOMS'!$E$20"}</definedName>
    <definedName name="년배관실적" localSheetId="13" hidden="1">{"'EOMS'!$E$20"}</definedName>
    <definedName name="년배관실적" localSheetId="12" hidden="1">{"'EOMS'!$E$20"}</definedName>
    <definedName name="년배관실적" hidden="1">{"'EOMS'!$E$20"}</definedName>
    <definedName name="노" hidden="1">#REF!</definedName>
    <definedName name="노무비내역" localSheetId="2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무비내역"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트" localSheetId="22" hidden="1">{#N/A,#N/A,TRUE,"총괄"}</definedName>
    <definedName name="노트" hidden="1">{#N/A,#N/A,TRUE,"총괄"}</definedName>
    <definedName name="놓ㄹ노" localSheetId="22" hidden="1">{#N/A,#N/A,FALSE,"골재소요량";#N/A,#N/A,FALSE,"골재소요량"}</definedName>
    <definedName name="놓ㄹ노" hidden="1">{#N/A,#N/A,FALSE,"골재소요량";#N/A,#N/A,FALSE,"골재소요량"}</definedName>
    <definedName name="ㄶ뫃ㄴㅁㄹㄴㅁㄹㄴㅇ" localSheetId="22" hidden="1">{#N/A,#N/A,FALSE,"부대2"}</definedName>
    <definedName name="ㄶ뫃ㄴㅁㄹㄴㅁㄹㄴㅇ" hidden="1">{#N/A,#N/A,FALSE,"부대2"}</definedName>
    <definedName name="ㄶㅇㅀㄴㅇ" localSheetId="22" hidden="1">{#N/A,#N/A,FALSE,"표지목차"}</definedName>
    <definedName name="ㄶㅇㅀㄴㅇ" hidden="1">{#N/A,#N/A,FALSE,"표지목차"}</definedName>
    <definedName name="ㄷㄱ" localSheetId="22" hidden="1">{#N/A,#N/A,FALSE,"단가표지"}</definedName>
    <definedName name="ㄷㄱ" hidden="1">{#N/A,#N/A,FALSE,"단가표지"}</definedName>
    <definedName name="ㄷㄳ" localSheetId="22" hidden="1">{"'장비'!$A$3:$M$12"}</definedName>
    <definedName name="ㄷㄳ" hidden="1">{"'장비'!$A$3:$M$12"}</definedName>
    <definedName name="ㄷㄷㄷ" localSheetId="22" hidden="1">{#N/A,#N/A,FALSE,"운반시간"}</definedName>
    <definedName name="ㄷㄷㄷ" hidden="1">{#N/A,#N/A,FALSE,"운반시간"}</definedName>
    <definedName name="ㄷㄷㄷㄷ" localSheetId="22" hidden="1">{"'장비'!$A$3:$M$12"}</definedName>
    <definedName name="ㄷㄷㄷㄷ" hidden="1">{"'장비'!$A$3:$M$12"}</definedName>
    <definedName name="ㄷㄷㄷㄷㄷ"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ㄷㄷㄷㄷㄷ"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ㄷㄷㄷㄷㄷㄷㄷㄷ" localSheetId="22" hidden="1">{"'설비가동율'!$A$2:$O$45"}</definedName>
    <definedName name="ㄷㄷㄷㄷㄷㄷㄷㄷ" hidden="1">{"'설비가동율'!$A$2:$O$45"}</definedName>
    <definedName name="ㄷㅈㅂㄷ" localSheetId="22" hidden="1">{"'장비'!$A$3:$M$12"}</definedName>
    <definedName name="ㄷㅈㅂㄷ" hidden="1">{"'장비'!$A$3:$M$12"}</definedName>
    <definedName name="ㄷㅎㄹㅇ" localSheetId="15" hidden="1">#N/A</definedName>
    <definedName name="ㄷㅎㄹㅇ" localSheetId="1" hidden="1">#N/A</definedName>
    <definedName name="ㄷㅎㄹㅇ" localSheetId="2" hidden="1">#N/A</definedName>
    <definedName name="ㄷㅎㄹㅇ" localSheetId="4" hidden="1">#N/A</definedName>
    <definedName name="ㄷㅎㄹㅇ" localSheetId="23" hidden="1">#N/A</definedName>
    <definedName name="ㄷㅎㄹㅇ" localSheetId="14" hidden="1">#N/A</definedName>
    <definedName name="ㄷㅎㄹㅇ" localSheetId="9" hidden="1">#N/A</definedName>
    <definedName name="ㄷㅎㄹㅇ" localSheetId="8" hidden="1">#N/A</definedName>
    <definedName name="ㄷㅎㄹㅇ" localSheetId="3" hidden="1">#N/A</definedName>
    <definedName name="ㄷㅎㄹㅇ" localSheetId="11" hidden="1">#N/A</definedName>
    <definedName name="ㄷㅎㄹㅇ" localSheetId="6" hidden="1">#N/A</definedName>
    <definedName name="ㄷㅎㄹㅇ" localSheetId="7" hidden="1">#N/A</definedName>
    <definedName name="ㄷㅎㄹㅇ" localSheetId="5" hidden="1">#N/A</definedName>
    <definedName name="ㄷㅎㄹㅇ" localSheetId="10" hidden="1">#N/A</definedName>
    <definedName name="ㄷㅎㄹㅇ" localSheetId="13" hidden="1">#N/A</definedName>
    <definedName name="ㄷㅎㄹㅇ" localSheetId="12" hidden="1">#N/A</definedName>
    <definedName name="ㄷㅎㄹㅇ" hidden="1">#REF!</definedName>
    <definedName name="단가___kW">#REF!</definedName>
    <definedName name="단가비교">#N/A</definedName>
    <definedName name="단가확정분내역" hidden="1">#REF!</definedName>
    <definedName name="단가확정분집계표" hidden="1">#REF!</definedName>
    <definedName name="당초계획" hidden="1">#REF!</definedName>
    <definedName name="도면외주" hidden="1">#REF!</definedName>
    <definedName name="도면용역비" hidden="1">#REF!</definedName>
    <definedName name="동영" localSheetId="22" hidden="1">{#N/A,#N/A,FALSE,"CCTV"}</definedName>
    <definedName name="동영" hidden="1">{#N/A,#N/A,FALSE,"CCTV"}</definedName>
    <definedName name="되" localSheetId="22" hidden="1">{#N/A,#N/A,FALSE,"운반시간"}</definedName>
    <definedName name="되" hidden="1">{#N/A,#N/A,FALSE,"운반시간"}</definedName>
    <definedName name="ㄹㄴㅇㄻㄴ" localSheetId="22" hidden="1">{#N/A,#N/A,FALSE,"단가표지"}</definedName>
    <definedName name="ㄹㄴㅇㄻㄴ" hidden="1">{#N/A,#N/A,FALSE,"단가표지"}</definedName>
    <definedName name="ㄹㄴ웋" localSheetId="22" hidden="1">{#N/A,#N/A,FALSE,"운반시간"}</definedName>
    <definedName name="ㄹㄴ웋" hidden="1">{#N/A,#N/A,FALSE,"운반시간"}</definedName>
    <definedName name="ㄹㄹ" localSheetId="22" hidden="1">{"'장비'!$A$3:$M$12"}</definedName>
    <definedName name="ㄹㄹ" hidden="1">{"'장비'!$A$3:$M$12"}</definedName>
    <definedName name="ㄹㄹㄹ" localSheetId="22" hidden="1">{"'장비'!$A$3:$M$12"}</definedName>
    <definedName name="ㄹㄹㄹ" hidden="1">{"'장비'!$A$3:$M$12"}</definedName>
    <definedName name="ㄹㄹㄹㄹㄹㄹㄹㄹ" localSheetId="22" hidden="1">{"'설비가동율'!$A$2:$O$45"}</definedName>
    <definedName name="ㄹㄹㄹㄹㄹㄹㄹㄹ" hidden="1">{"'설비가동율'!$A$2:$O$45"}</definedName>
    <definedName name="ㄹㅇㄴ" localSheetId="22" hidden="1">{"'Sheet1'!$L$16"}</definedName>
    <definedName name="ㄹㅇㄴ" hidden="1">{"'Sheet1'!$L$16"}</definedName>
    <definedName name="ㄹㅇㄹ" localSheetId="22" hidden="1">{#N/A,#N/A,FALSE,"혼합골재"}</definedName>
    <definedName name="ㄹㅇㄹ" hidden="1">{#N/A,#N/A,FALSE,"혼합골재"}</definedName>
    <definedName name="ㄹㅇㅎㄴㅇ" localSheetId="22" hidden="1">{#N/A,#N/A,FALSE,"조골재"}</definedName>
    <definedName name="ㄹㅇㅎㄴㅇ" hidden="1">{#N/A,#N/A,FALSE,"조골재"}</definedName>
    <definedName name="래그" localSheetId="22" hidden="1">{#N/A,#N/A,FALSE,"CCTV"}</definedName>
    <definedName name="래그" hidden="1">{#N/A,#N/A,FALSE,"CCTV"}</definedName>
    <definedName name="로ㅓ허ㅗ하" localSheetId="22" hidden="1">{"'자리배치도'!$AG$1:$CI$28"}</definedName>
    <definedName name="로ㅓ허ㅗ하" hidden="1">{"'자리배치도'!$AG$1:$CI$28"}</definedName>
    <definedName name="ㄻㄴㄹㅇㄴㅁ" localSheetId="22" hidden="1">{#N/A,#N/A,FALSE,"운반시간"}</definedName>
    <definedName name="ㄻㄴㄹㅇㄴㅁ" hidden="1">{#N/A,#N/A,FALSE,"운반시간"}</definedName>
    <definedName name="ㄻㄴㅇㄻㄴ" localSheetId="22" hidden="1">{#N/A,#N/A,FALSE,"단가표지"}</definedName>
    <definedName name="ㄻㄴㅇㄻㄴ" hidden="1">{#N/A,#N/A,FALSE,"단가표지"}</definedName>
    <definedName name="ㄻㄴㅇㄻㄴㄹ" localSheetId="22" hidden="1">{#N/A,#N/A,FALSE,"2~8번"}</definedName>
    <definedName name="ㄻㄴㅇㄻㄴㄹ" hidden="1">{#N/A,#N/A,FALSE,"2~8번"}</definedName>
    <definedName name="ㄻㄴㅇㄻㄴㄻㄴㅁㄴ" localSheetId="22" hidden="1">{#N/A,#N/A,FALSE,"단가표지"}</definedName>
    <definedName name="ㄻㄴㅇㄻㄴㄻㄴㅁㄴ" hidden="1">{#N/A,#N/A,FALSE,"단가표지"}</definedName>
    <definedName name="ㄻㄴㅇㄻㄴㅁ" localSheetId="22" hidden="1">{#N/A,#N/A,FALSE,"운반시간"}</definedName>
    <definedName name="ㄻㄴㅇㄻㄴㅁ" hidden="1">{#N/A,#N/A,FALSE,"운반시간"}</definedName>
    <definedName name="ㄻㄴㅇㄻㄴㅇ" localSheetId="22" hidden="1">{#N/A,#N/A,FALSE,"단가표지"}</definedName>
    <definedName name="ㄻㄴㅇㄻㄴㅇ" hidden="1">{#N/A,#N/A,FALSE,"단가표지"}</definedName>
    <definedName name="ㄻㄴㅇㄻㄴㅇㄻ" localSheetId="22" hidden="1">{#N/A,#N/A,FALSE,"표지목차"}</definedName>
    <definedName name="ㄻㄴㅇㄻㄴㅇㄻ" hidden="1">{#N/A,#N/A,FALSE,"표지목차"}</definedName>
    <definedName name="ㄻㄴㅇㅁㄴㅇ" localSheetId="22" hidden="1">{#N/A,#N/A,FALSE,"단가표지"}</definedName>
    <definedName name="ㄻㄴㅇㅁㄴㅇ" hidden="1">{#N/A,#N/A,FALSE,"단가표지"}</definedName>
    <definedName name="ㄻㅁ" localSheetId="22" hidden="1">{#N/A,#N/A,FALSE,"조골재"}</definedName>
    <definedName name="ㄻㅁ" hidden="1">{#N/A,#N/A,FALSE,"조골재"}</definedName>
    <definedName name="ㅀㅇㅁ" localSheetId="22" hidden="1">{#N/A,#N/A,FALSE,"골재소요량";#N/A,#N/A,FALSE,"골재소요량"}</definedName>
    <definedName name="ㅀㅇㅁ" hidden="1">{#N/A,#N/A,FALSE,"골재소요량";#N/A,#N/A,FALSE,"골재소요량"}</definedName>
    <definedName name="ㅁ" localSheetId="22" hidden="1">{#N/A,#N/A,FALSE,"CCTV"}</definedName>
    <definedName name="ㅁ" localSheetId="1" hidden="1">{#N/A,#N/A,FALSE,"CCTV"}</definedName>
    <definedName name="ㅁ" localSheetId="2" hidden="1">{#N/A,#N/A,FALSE,"CCTV"}</definedName>
    <definedName name="ㅁ" localSheetId="4" hidden="1">{#N/A,#N/A,FALSE,"CCTV"}</definedName>
    <definedName name="ㅁ" localSheetId="23" hidden="1">{#N/A,#N/A,FALSE,"CCTV"}</definedName>
    <definedName name="ㅁ" localSheetId="14" hidden="1">{#N/A,#N/A,FALSE,"CCTV"}</definedName>
    <definedName name="ㅁ" localSheetId="9" hidden="1">{#N/A,#N/A,FALSE,"CCTV"}</definedName>
    <definedName name="ㅁ" localSheetId="8" hidden="1">{#N/A,#N/A,FALSE,"CCTV"}</definedName>
    <definedName name="ㅁ" localSheetId="3" hidden="1">{#N/A,#N/A,FALSE,"CCTV"}</definedName>
    <definedName name="ㅁ" localSheetId="11" hidden="1">{#N/A,#N/A,FALSE,"CCTV"}</definedName>
    <definedName name="ㅁ" localSheetId="6" hidden="1">{#N/A,#N/A,FALSE,"CCTV"}</definedName>
    <definedName name="ㅁ" localSheetId="7" hidden="1">{#N/A,#N/A,FALSE,"CCTV"}</definedName>
    <definedName name="ㅁ" localSheetId="5" hidden="1">{#N/A,#N/A,FALSE,"CCTV"}</definedName>
    <definedName name="ㅁ" localSheetId="10" hidden="1">{#N/A,#N/A,FALSE,"CCTV"}</definedName>
    <definedName name="ㅁ" localSheetId="13" hidden="1">{#N/A,#N/A,FALSE,"CCTV"}</definedName>
    <definedName name="ㅁ" localSheetId="12" hidden="1">{#N/A,#N/A,FALSE,"CCTV"}</definedName>
    <definedName name="ㅁ" hidden="1">{#N/A,#N/A,FALSE,"CCTV"}</definedName>
    <definedName name="ㅁ300">#REF!</definedName>
    <definedName name="ㅁㄴㄹㄴ" localSheetId="22" hidden="1">{#N/A,#N/A,FALSE,"운반시간"}</definedName>
    <definedName name="ㅁㄴㄹㄴ" hidden="1">{#N/A,#N/A,FALSE,"운반시간"}</definedName>
    <definedName name="ㅁㄴㄹㄴㅁㄹㄴㅁㄻㄻㅁㅁㅁㅁ" localSheetId="22" hidden="1">{#N/A,#N/A,FALSE,"혼합골재"}</definedName>
    <definedName name="ㅁㄴㄹㄴㅁㄹㄴㅁㄻㄻㅁㅁㅁㅁ" hidden="1">{#N/A,#N/A,FALSE,"혼합골재"}</definedName>
    <definedName name="ㅁㄴㄹㅇㅁ" localSheetId="22" hidden="1">{#N/A,#N/A,FALSE,"단가표지"}</definedName>
    <definedName name="ㅁㄴㄹㅇㅁ" hidden="1">{#N/A,#N/A,FALSE,"단가표지"}</definedName>
    <definedName name="ㅁㄴㅇ" hidden="1">#REF!</definedName>
    <definedName name="ㅁㄴㅇㄹ호" localSheetId="22" hidden="1">{#N/A,#N/A,FALSE,"토공2"}</definedName>
    <definedName name="ㅁㄴㅇㄹ호" hidden="1">{#N/A,#N/A,FALSE,"토공2"}</definedName>
    <definedName name="ㅁㄶㄷㅎㄴㄹㅇㄴ" localSheetId="22" hidden="1">{#N/A,#N/A,FALSE,"배수1"}</definedName>
    <definedName name="ㅁㄶㄷㅎㄴㄹㅇㄴ" hidden="1">{#N/A,#N/A,FALSE,"배수1"}</definedName>
    <definedName name="ㅁㄹ" localSheetId="22" hidden="1">{#N/A,#N/A,FALSE,"속도"}</definedName>
    <definedName name="ㅁㄹ" hidden="1">{#N/A,#N/A,FALSE,"속도"}</definedName>
    <definedName name="ㅁㄹㄴㄻㄴㄹㄴㅁㄹㄴㅇㄹㄴㅇㄹ" localSheetId="22" hidden="1">{#N/A,#N/A,FALSE,"포장2"}</definedName>
    <definedName name="ㅁㄹㄴㄻㄴㄹㄴㅁㄹㄴㅇㄹㄴㅇㄹ" hidden="1">{#N/A,#N/A,FALSE,"포장2"}</definedName>
    <definedName name="ㅁㄹㄴㅇ" localSheetId="22" hidden="1">{#N/A,#N/A,FALSE,"단가표지"}</definedName>
    <definedName name="ㅁㄹㄴㅇ" hidden="1">{#N/A,#N/A,FALSE,"단가표지"}</definedName>
    <definedName name="ㅁㄹㄴㅇㄹㄴㅁㄹ" localSheetId="22" hidden="1">{#N/A,#N/A,FALSE,"포장1";#N/A,#N/A,FALSE,"포장1"}</definedName>
    <definedName name="ㅁㄹㄴㅇㄹㄴㅁㄹ" hidden="1">{#N/A,#N/A,FALSE,"포장1";#N/A,#N/A,FALSE,"포장1"}</definedName>
    <definedName name="ㅁㄹㄴㅇㄻㄴㄹ" localSheetId="22" hidden="1">{#N/A,#N/A,FALSE,"골재소요량";#N/A,#N/A,FALSE,"골재소요량"}</definedName>
    <definedName name="ㅁㄹㄴㅇㄻㄴㄹ" hidden="1">{#N/A,#N/A,FALSE,"골재소요량";#N/A,#N/A,FALSE,"골재소요량"}</definedName>
    <definedName name="ㅁㄹㄴㅇㅁ" localSheetId="22" hidden="1">{#N/A,#N/A,FALSE,"표지목차"}</definedName>
    <definedName name="ㅁㄹㄴㅇㅁ" hidden="1">{#N/A,#N/A,FALSE,"표지목차"}</definedName>
    <definedName name="ㅁㄹㄴㅇㅁㄻㄹㄴㅁㄹ" localSheetId="22" hidden="1">{#N/A,#N/A,FALSE,"조골재"}</definedName>
    <definedName name="ㅁㄹㄴㅇㅁㄻㄹㄴㅁㄹ" hidden="1">{#N/A,#N/A,FALSE,"조골재"}</definedName>
    <definedName name="ㅁㄹㄴㅇㅎㄴㄻㄴㄹㄴㅇ" localSheetId="22" hidden="1">{#N/A,#N/A,FALSE,"부대1"}</definedName>
    <definedName name="ㅁㄹㄴㅇㅎㄴㄻㄴㄹㄴㅇ" hidden="1">{#N/A,#N/A,FALSE,"부대1"}</definedName>
    <definedName name="ㅁㄹㅇㄴ" localSheetId="22" hidden="1">{#N/A,#N/A,FALSE,"단가표지"}</definedName>
    <definedName name="ㅁㄹㅇㄴ" hidden="1">{#N/A,#N/A,FALSE,"단가표지"}</definedName>
    <definedName name="ㅁㄹㅇㄴㅇㅁㄹㄴㄻㄴ" localSheetId="22" hidden="1">{#N/A,#N/A,FALSE,"이정표"}</definedName>
    <definedName name="ㅁㄹㅇㄴㅇㅁㄹㄴㄻㄴ" hidden="1">{#N/A,#N/A,FALSE,"이정표"}</definedName>
    <definedName name="ㅁㄹㅇㄹㅇㄴㄹㅇㄹㅇ" localSheetId="22" hidden="1">{#N/A,#N/A,FALSE,"표지목차"}</definedName>
    <definedName name="ㅁㄹㅇㄹㅇㄴㄹㅇㄹㅇ" hidden="1">{#N/A,#N/A,FALSE,"표지목차"}</definedName>
    <definedName name="ㅁㄹㅇㅁㄴ" localSheetId="22" hidden="1">{#N/A,#N/A,FALSE,"골재소요량";#N/A,#N/A,FALSE,"골재소요량"}</definedName>
    <definedName name="ㅁㄹㅇㅁㄴ" hidden="1">{#N/A,#N/A,FALSE,"골재소요량";#N/A,#N/A,FALSE,"골재소요량"}</definedName>
    <definedName name="ㅁㄻㄴㄹ" localSheetId="22" hidden="1">{#N/A,#N/A,FALSE,"골재소요량";#N/A,#N/A,FALSE,"골재소요량"}</definedName>
    <definedName name="ㅁㄻㄴㄹ" hidden="1">{#N/A,#N/A,FALSE,"골재소요량";#N/A,#N/A,FALSE,"골재소요량"}</definedName>
    <definedName name="ㅁㄻㅁㅁㅁㄹㄴㅇㄹㅇㄴㄹㅈㄹㄴㅇ" localSheetId="22" hidden="1">{#N/A,#N/A,FALSE,"운반시간"}</definedName>
    <definedName name="ㅁㄻㅁㅁㅁㄹㄴㅇㄹㅇㄴㄹㅈㄹㄴㅇ" hidden="1">{#N/A,#N/A,FALSE,"운반시간"}</definedName>
    <definedName name="ㅁㅁ" localSheetId="15" hidden="1">{#N/A,#N/A,FALSE,"CCTV"}</definedName>
    <definedName name="ㅁㅁ" localSheetId="1" hidden="1">{#N/A,#N/A,FALSE,"CCTV"}</definedName>
    <definedName name="ㅁㅁ" localSheetId="2" hidden="1">{#N/A,#N/A,FALSE,"CCTV"}</definedName>
    <definedName name="ㅁㅁ" localSheetId="4" hidden="1">{#N/A,#N/A,FALSE,"CCTV"}</definedName>
    <definedName name="ㅁㅁ" localSheetId="23" hidden="1">{#N/A,#N/A,FALSE,"CCTV"}</definedName>
    <definedName name="ㅁㅁ" localSheetId="14" hidden="1">{#N/A,#N/A,FALSE,"CCTV"}</definedName>
    <definedName name="ㅁㅁ" localSheetId="9" hidden="1">{#N/A,#N/A,FALSE,"CCTV"}</definedName>
    <definedName name="ㅁㅁ" localSheetId="8" hidden="1">{#N/A,#N/A,FALSE,"CCTV"}</definedName>
    <definedName name="ㅁㅁ" localSheetId="3" hidden="1">{#N/A,#N/A,FALSE,"CCTV"}</definedName>
    <definedName name="ㅁㅁ" localSheetId="11" hidden="1">{#N/A,#N/A,FALSE,"CCTV"}</definedName>
    <definedName name="ㅁㅁ" localSheetId="6" hidden="1">{#N/A,#N/A,FALSE,"CCTV"}</definedName>
    <definedName name="ㅁㅁ" localSheetId="7" hidden="1">{#N/A,#N/A,FALSE,"CCTV"}</definedName>
    <definedName name="ㅁㅁ" localSheetId="5" hidden="1">{#N/A,#N/A,FALSE,"CCTV"}</definedName>
    <definedName name="ㅁㅁ" localSheetId="10" hidden="1">{#N/A,#N/A,FALSE,"CCTV"}</definedName>
    <definedName name="ㅁㅁ" localSheetId="13" hidden="1">{#N/A,#N/A,FALSE,"CCTV"}</definedName>
    <definedName name="ㅁㅁ" localSheetId="12" hidden="1">{#N/A,#N/A,FALSE,"CCTV"}</definedName>
    <definedName name="ㅁㅁ" hidden="1">#REF!</definedName>
    <definedName name="ㅁㅁㅁㅁ" localSheetId="22" hidden="1">{#N/A,#N/A,FALSE,"혼합골재"}</definedName>
    <definedName name="ㅁㅁㅁㅁ" hidden="1">{#N/A,#N/A,FALSE,"혼합골재"}</definedName>
    <definedName name="ㅁㅇㄴㄹ" localSheetId="22" hidden="1">{"SJ - 기본 보기",#N/A,FALSE,"공사별 외주견적"}</definedName>
    <definedName name="ㅁㅇㄴㄹ" hidden="1">{"SJ - 기본 보기",#N/A,FALSE,"공사별 외주견적"}</definedName>
    <definedName name="ㅁㅇㄹㄴㅇㅁㄹ" localSheetId="22" hidden="1">{#N/A,#N/A,FALSE,"운반시간"}</definedName>
    <definedName name="ㅁㅇㄹㄴㅇㅁㄹ" hidden="1">{#N/A,#N/A,FALSE,"운반시간"}</definedName>
    <definedName name="ㅁㅇㄻ" localSheetId="22" hidden="1">{#N/A,#N/A,FALSE,"조골재"}</definedName>
    <definedName name="ㅁㅇㄻ" hidden="1">{#N/A,#N/A,FALSE,"조골재"}</definedName>
    <definedName name="ㅁㅇㄻㄴㄹ" localSheetId="22" hidden="1">{#N/A,#N/A,FALSE,"혼합골재"}</definedName>
    <definedName name="ㅁㅇㄻㄴㄹ" hidden="1">{#N/A,#N/A,FALSE,"혼합골재"}</definedName>
    <definedName name="ㅁㅇㄻㅇㅎ" localSheetId="22" hidden="1">{#N/A,#N/A,FALSE,"조골재"}</definedName>
    <definedName name="ㅁㅇㄻㅇㅎ" hidden="1">{#N/A,#N/A,FALSE,"조골재"}</definedName>
    <definedName name="ㅁㅇㅀㅁㅇ" localSheetId="22" hidden="1">{#N/A,#N/A,FALSE,"단가표지"}</definedName>
    <definedName name="ㅁㅇㅀㅁㅇ" hidden="1">{#N/A,#N/A,FALSE,"단가표지"}</definedName>
    <definedName name="ㅁㅋㄹㄴㅁㄻㄻㄴㄻ" localSheetId="22" hidden="1">{#N/A,#N/A,FALSE,"구조1"}</definedName>
    <definedName name="ㅁㅋㄹㄴㅁㄻㄻㄴㄻ" hidden="1">{#N/A,#N/A,FALSE,"구조1"}</definedName>
    <definedName name="ㅁㅎㄻㅇㄻ" localSheetId="22" hidden="1">{#N/A,#N/A,FALSE,"운반시간"}</definedName>
    <definedName name="ㅁㅎㄻㅇㄻ" hidden="1">{#N/A,#N/A,FALSE,"운반시간"}</definedName>
    <definedName name="ㅁㅎㅇㅀㅁㅇ" localSheetId="22" hidden="1">{#N/A,#N/A,FALSE,"2~8번"}</definedName>
    <definedName name="ㅁㅎㅇㅀㅁㅇ" hidden="1">{#N/A,#N/A,FALSE,"2~8번"}</definedName>
    <definedName name="ㅁㅎㅇㅀㅁㅎ" localSheetId="22" hidden="1">{#N/A,#N/A,FALSE,"단가표지"}</definedName>
    <definedName name="ㅁㅎㅇㅀㅁㅎ" hidden="1">{#N/A,#N/A,FALSE,"단가표지"}</definedName>
    <definedName name="ㅁㅎㅎㄴㅁㄹㅈ" localSheetId="22" hidden="1">{#N/A,#N/A,FALSE,"배수2"}</definedName>
    <definedName name="ㅁㅎㅎㄴㅁㄹㅈ" hidden="1">{#N/A,#N/A,FALSE,"배수2"}</definedName>
    <definedName name="만득이" localSheetId="22" hidden="1">{#N/A,#N/A,FALSE,"2~8번"}</definedName>
    <definedName name="만득이" hidden="1">{#N/A,#N/A,FALSE,"2~8번"}</definedName>
    <definedName name="먁" hidden="1">#REF!</definedName>
    <definedName name="뭉" localSheetId="22" hidden="1">{"'장비'!$A$3:$M$12"}</definedName>
    <definedName name="뭉" hidden="1">{"'장비'!$A$3:$M$12"}</definedName>
    <definedName name="뭐" localSheetId="22" hidden="1">{#N/A,#N/A,FALSE,"단가표지"}</definedName>
    <definedName name="뭐" hidden="1">{#N/A,#N/A,FALSE,"단가표지"}</definedName>
    <definedName name="뭐야" localSheetId="22" hidden="1">{#N/A,#N/A,FALSE,"속도"}</definedName>
    <definedName name="뭐야" hidden="1">{#N/A,#N/A,FALSE,"속도"}</definedName>
    <definedName name="뭐여" localSheetId="22" hidden="1">{#N/A,#N/A,FALSE,"CCTV"}</definedName>
    <definedName name="뭐여" hidden="1">{#N/A,#N/A,FALSE,"CCTV"}</definedName>
    <definedName name="ㅂ"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ㅂ" localSheetId="22" hidden="1">{#N/A,#N/A,FALSE,"단가표지"}</definedName>
    <definedName name="ㅂㅂ" hidden="1">{#N/A,#N/A,FALSE,"단가표지"}</definedName>
    <definedName name="ㅂㅂㅂㅂ" localSheetId="22" hidden="1">{#N/A,#N/A,FALSE,"조골재"}</definedName>
    <definedName name="ㅂㅂㅂㅂ" hidden="1">{#N/A,#N/A,FALSE,"조골재"}</definedName>
    <definedName name="ㅂㅈ" localSheetId="22" hidden="1">{#N/A,#N/A,FALSE,"Sheet1"}</definedName>
    <definedName name="ㅂㅈ" hidden="1">{#N/A,#N/A,FALSE,"Sheet1"}</definedName>
    <definedName name="ㅂㅈㄱㅂㅈㄷㄱ" localSheetId="22" hidden="1">{"'장비'!$A$3:$M$12"}</definedName>
    <definedName name="ㅂㅈㄱㅂㅈㄷㄱ" hidden="1">{"'장비'!$A$3:$M$12"}</definedName>
    <definedName name="ㅂㅈㄷ" localSheetId="22" hidden="1">{"'장비'!$A$3:$M$12"}</definedName>
    <definedName name="ㅂㅈㄷ" hidden="1">{"'장비'!$A$3:$M$12"}</definedName>
    <definedName name="ㅂㅈㄷㄷㅂㅈㅈㅂ" localSheetId="22" hidden="1">{"'장비'!$A$3:$M$12"}</definedName>
    <definedName name="ㅂㅈㄷㄷㅂㅈㅈㅂ" hidden="1">{"'장비'!$A$3:$M$12"}</definedName>
    <definedName name="ㅂㅈㄷㅂㅈ" localSheetId="22" hidden="1">{"'장비'!$A$3:$M$12"}</definedName>
    <definedName name="ㅂㅈㄷㅂㅈ" hidden="1">{"'장비'!$A$3:$M$12"}</definedName>
    <definedName name="ㅂㅈㄷㅂㅈㅈㅂㄷ" localSheetId="22" hidden="1">{"'장비'!$A$3:$M$12"}</definedName>
    <definedName name="ㅂㅈㄷㅂㅈㅈㅂㄷ" hidden="1">{"'장비'!$A$3:$M$12"}</definedName>
    <definedName name="ㅂㅈㄷㅈㅂㄷ" localSheetId="22" hidden="1">{"'장비'!$A$3:$M$12"}</definedName>
    <definedName name="ㅂㅈㄷㅈㅂㄷ" hidden="1">{"'장비'!$A$3:$M$12"}</definedName>
    <definedName name="발주계획" localSheetId="22" hidden="1">{"'자리배치도'!$AG$1:$CI$28"}</definedName>
    <definedName name="발주계획" hidden="1">{"'자리배치도'!$AG$1:$CI$28"}</definedName>
    <definedName name="배관" localSheetId="22" hidden="1">{#N/A,#N/A,FALSE,"단가표지"}</definedName>
    <definedName name="배관" hidden="1">{#N/A,#N/A,FALSE,"단가표지"}</definedName>
    <definedName name="배관3" localSheetId="2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관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관설치" localSheetId="22" hidden="1">{#N/A,#N/A,FALSE,"단가표지"}</definedName>
    <definedName name="배관설치" hidden="1">{#N/A,#N/A,FALSE,"단가표지"}</definedName>
    <definedName name="배관설치1" localSheetId="22" hidden="1">{#N/A,#N/A,FALSE,"운반시간"}</definedName>
    <definedName name="배관설치1" hidden="1">{#N/A,#N/A,FALSE,"운반시간"}</definedName>
    <definedName name="배관설치10" localSheetId="22" hidden="1">{#N/A,#N/A,FALSE,"단가표지"}</definedName>
    <definedName name="배관설치10" hidden="1">{#N/A,#N/A,FALSE,"단가표지"}</definedName>
    <definedName name="배수공" localSheetId="22" hidden="1">{#N/A,#N/A,FALSE,"부대1"}</definedName>
    <definedName name="배수공" hidden="1">{#N/A,#N/A,FALSE,"부대1"}</definedName>
    <definedName name="버ㅓㅓㅓ" localSheetId="22" hidden="1">{#N/A,#N/A,FALSE,"표지목차"}</definedName>
    <definedName name="버ㅓㅓㅓ" hidden="1">{#N/A,#N/A,FALSE,"표지목차"}</definedName>
    <definedName name="법인세4.6"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인세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벽체" localSheetId="22" hidden="1">{#N/A,#N/A,FALSE,"혼합골재"}</definedName>
    <definedName name="벽체" hidden="1">{#N/A,#N/A,FALSE,"혼합골재"}</definedName>
    <definedName name="벽체1" localSheetId="22" hidden="1">{#N/A,#N/A,FALSE,"혼합골재"}</definedName>
    <definedName name="벽체1" hidden="1">{#N/A,#N/A,FALSE,"혼합골재"}</definedName>
    <definedName name="변_경_간_기">#REF!</definedName>
    <definedName name="변경수량집계" localSheetId="2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수량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보충" hidden="1">#REF!</definedName>
    <definedName name="복사" hidden="1">#REF!</definedName>
    <definedName name="본관" localSheetId="2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본관"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부대" localSheetId="22" hidden="1">{#N/A,#N/A,FALSE,"골재소요량";#N/A,#N/A,FALSE,"골재소요량"}</definedName>
    <definedName name="부대" hidden="1">{#N/A,#N/A,FALSE,"골재소요량";#N/A,#N/A,FALSE,"골재소요량"}</definedName>
    <definedName name="부대1" localSheetId="22" hidden="1">{#N/A,#N/A,FALSE,"운반시간"}</definedName>
    <definedName name="부대1" hidden="1">{#N/A,#N/A,FALSE,"운반시간"}</definedName>
    <definedName name="부대공사" localSheetId="15" hidden="1">#N/A</definedName>
    <definedName name="부대공사" localSheetId="1" hidden="1">#N/A</definedName>
    <definedName name="부대공사" localSheetId="2" hidden="1">#N/A</definedName>
    <definedName name="부대공사" localSheetId="4" hidden="1">#N/A</definedName>
    <definedName name="부대공사" localSheetId="23" hidden="1">#N/A</definedName>
    <definedName name="부대공사" localSheetId="14" hidden="1">#N/A</definedName>
    <definedName name="부대공사" localSheetId="9" hidden="1">#N/A</definedName>
    <definedName name="부대공사" localSheetId="8" hidden="1">#N/A</definedName>
    <definedName name="부대공사" localSheetId="3" hidden="1">#N/A</definedName>
    <definedName name="부대공사" localSheetId="11" hidden="1">#N/A</definedName>
    <definedName name="부대공사" localSheetId="6" hidden="1">#N/A</definedName>
    <definedName name="부대공사" localSheetId="7" hidden="1">#N/A</definedName>
    <definedName name="부대공사" localSheetId="5" hidden="1">#N/A</definedName>
    <definedName name="부대공사" localSheetId="10" hidden="1">#N/A</definedName>
    <definedName name="부대공사" localSheetId="13" hidden="1">#N/A</definedName>
    <definedName name="부대공사" localSheetId="12" hidden="1">#N/A</definedName>
    <definedName name="부대공사" hidden="1">#REF!</definedName>
    <definedName name="부대입찰서류작성" hidden="1">#REF!</definedName>
    <definedName name="분야"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뷰" localSheetId="22" hidden="1">{#N/A,#N/A,FALSE,"단가표지"}</definedName>
    <definedName name="뷰" hidden="1">{#N/A,#N/A,FALSE,"단가표지"}</definedName>
    <definedName name="비교" hidden="1">255</definedName>
    <definedName name="비교표1" hidden="1">255</definedName>
    <definedName name="비교표2" hidden="1">#REF!</definedName>
    <definedName name="ㅅㄱㄱㄷ" localSheetId="22" hidden="1">{"'장비'!$A$3:$M$12"}</definedName>
    <definedName name="ㅅㄱㄱㄷ" hidden="1">{"'장비'!$A$3:$M$12"}</definedName>
    <definedName name="ㅅ굲유" localSheetId="22" hidden="1">{#N/A,#N/A,FALSE,"조골재"}</definedName>
    <definedName name="ㅅ굲유" hidden="1">{#N/A,#N/A,FALSE,"조골재"}</definedName>
    <definedName name="ㅅㄷ" localSheetId="22" hidden="1">{"'Sheet1'!$L$16"}</definedName>
    <definedName name="ㅅㄷ" hidden="1">{"'Sheet1'!$L$16"}</definedName>
    <definedName name="ㅅㅅㅅㅅㅅ" localSheetId="22" hidden="1">{"'장비'!$A$3:$M$12"}</definedName>
    <definedName name="ㅅㅅㅅㅅㅅ" hidden="1">{"'장비'!$A$3:$M$12"}</definedName>
    <definedName name="사업"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수정" hidden="1">#REF!</definedName>
    <definedName name="사업관리"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비">#REF!</definedName>
    <definedName name="사업부양식2" hidden="1">#REF!</definedName>
    <definedName name="사업비최종" localSheetId="22"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1"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4"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23"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9"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8"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3"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11"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6"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7"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5"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12"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산출" hidden="1">#REF!</definedName>
    <definedName name="상각비2" hidden="1">#REF!</definedName>
    <definedName name="샘풀카피" localSheetId="22" hidden="1">{#N/A,#N/A,FALSE,"CCTV"}</definedName>
    <definedName name="샘풀카피" hidden="1">{#N/A,#N/A,FALSE,"CCTV"}</definedName>
    <definedName name="샘플카피2" localSheetId="22" hidden="1">{#N/A,#N/A,FALSE,"CCTV"}</definedName>
    <definedName name="샘플카피2" hidden="1">{#N/A,#N/A,FALSE,"CCTV"}</definedName>
    <definedName name="샘플카피3" localSheetId="22" hidden="1">{#N/A,#N/A,FALSE,"CCTV"}</definedName>
    <definedName name="샘플카피3" hidden="1">{#N/A,#N/A,FALSE,"CCTV"}</definedName>
    <definedName name="설" localSheetId="22" hidden="1">{#N/A,#N/A,TRUE,"총괄"}</definedName>
    <definedName name="설" hidden="1">{#N/A,#N/A,TRUE,"총괄"}</definedName>
    <definedName name="설계현황"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변" localSheetId="22" hidden="1">{#N/A,#N/A,TRUE,"총괄"}</definedName>
    <definedName name="설변" hidden="1">{#N/A,#N/A,TRUE,"총괄"}</definedName>
    <definedName name="설비원가집계표" hidden="1">#REF!</definedName>
    <definedName name="성"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_시험">#REF!</definedName>
    <definedName name="소구경_supt자재" hidden="1">#REF!</definedName>
    <definedName name="소방" localSheetId="22" hidden="1">{"SJ - 기본 보기",#N/A,FALSE,"공사별 외주견적"}</definedName>
    <definedName name="소방" hidden="1">{"SJ - 기본 보기",#N/A,FALSE,"공사별 외주견적"}</definedName>
    <definedName name="소솟" hidden="1">#REF!</definedName>
    <definedName name="손익계산서" hidden="1">#REF!</definedName>
    <definedName name="쇼ㅗㅎ로" localSheetId="22" hidden="1">{"'장비'!$A$3:$M$12"}</definedName>
    <definedName name="쇼ㅗㅎ로" hidden="1">{"'장비'!$A$3:$M$12"}</definedName>
    <definedName name="수" localSheetId="22" hidden="1">{#N/A,#N/A,TRUE,"Basic";#N/A,#N/A,TRUE,"EXT-TABLE";#N/A,#N/A,TRUE,"STEEL";#N/A,#N/A,TRUE,"INT-Table";#N/A,#N/A,TRUE,"STEEL";#N/A,#N/A,TRUE,"Door"}</definedName>
    <definedName name="수" hidden="1">{#N/A,#N/A,TRUE,"Basic";#N/A,#N/A,TRUE,"EXT-TABLE";#N/A,#N/A,TRUE,"STEEL";#N/A,#N/A,TRUE,"INT-Table";#N/A,#N/A,TRUE,"STEEL";#N/A,#N/A,TRUE,"Door"}</definedName>
    <definedName name="수_1" localSheetId="22" hidden="1">{#N/A,#N/A,TRUE,"Basic";#N/A,#N/A,TRUE,"EXT-TABLE";#N/A,#N/A,TRUE,"STEEL";#N/A,#N/A,TRUE,"INT-Table";#N/A,#N/A,TRUE,"STEEL";#N/A,#N/A,TRUE,"Door"}</definedName>
    <definedName name="수_1" hidden="1">{#N/A,#N/A,TRUE,"Basic";#N/A,#N/A,TRUE,"EXT-TABLE";#N/A,#N/A,TRUE,"STEEL";#N/A,#N/A,TRUE,"INT-Table";#N/A,#N/A,TRUE,"STEEL";#N/A,#N/A,TRUE,"Door"}</definedName>
    <definedName name="수_1_1" localSheetId="22" hidden="1">{#N/A,#N/A,TRUE,"Basic";#N/A,#N/A,TRUE,"EXT-TABLE";#N/A,#N/A,TRUE,"STEEL";#N/A,#N/A,TRUE,"INT-Table";#N/A,#N/A,TRUE,"STEEL";#N/A,#N/A,TRUE,"Door"}</definedName>
    <definedName name="수_1_1" hidden="1">{#N/A,#N/A,TRUE,"Basic";#N/A,#N/A,TRUE,"EXT-TABLE";#N/A,#N/A,TRUE,"STEEL";#N/A,#N/A,TRUE,"INT-Table";#N/A,#N/A,TRUE,"STEEL";#N/A,#N/A,TRUE,"Door"}</definedName>
    <definedName name="수_1_2" localSheetId="22" hidden="1">{#N/A,#N/A,TRUE,"Basic";#N/A,#N/A,TRUE,"EXT-TABLE";#N/A,#N/A,TRUE,"STEEL";#N/A,#N/A,TRUE,"INT-Table";#N/A,#N/A,TRUE,"STEEL";#N/A,#N/A,TRUE,"Door"}</definedName>
    <definedName name="수_1_2" hidden="1">{#N/A,#N/A,TRUE,"Basic";#N/A,#N/A,TRUE,"EXT-TABLE";#N/A,#N/A,TRUE,"STEEL";#N/A,#N/A,TRUE,"INT-Table";#N/A,#N/A,TRUE,"STEEL";#N/A,#N/A,TRUE,"Door"}</definedName>
    <definedName name="수_2" localSheetId="22" hidden="1">{#N/A,#N/A,TRUE,"Basic";#N/A,#N/A,TRUE,"EXT-TABLE";#N/A,#N/A,TRUE,"STEEL";#N/A,#N/A,TRUE,"INT-Table";#N/A,#N/A,TRUE,"STEEL";#N/A,#N/A,TRUE,"Door"}</definedName>
    <definedName name="수_2" hidden="1">{#N/A,#N/A,TRUE,"Basic";#N/A,#N/A,TRUE,"EXT-TABLE";#N/A,#N/A,TRUE,"STEEL";#N/A,#N/A,TRUE,"INT-Table";#N/A,#N/A,TRUE,"STEEL";#N/A,#N/A,TRUE,"Door"}</definedName>
    <definedName name="수_2_1" localSheetId="22" hidden="1">{#N/A,#N/A,TRUE,"Basic";#N/A,#N/A,TRUE,"EXT-TABLE";#N/A,#N/A,TRUE,"STEEL";#N/A,#N/A,TRUE,"INT-Table";#N/A,#N/A,TRUE,"STEEL";#N/A,#N/A,TRUE,"Door"}</definedName>
    <definedName name="수_2_1" hidden="1">{#N/A,#N/A,TRUE,"Basic";#N/A,#N/A,TRUE,"EXT-TABLE";#N/A,#N/A,TRUE,"STEEL";#N/A,#N/A,TRUE,"INT-Table";#N/A,#N/A,TRUE,"STEEL";#N/A,#N/A,TRUE,"Door"}</definedName>
    <definedName name="수_2_2" localSheetId="22" hidden="1">{#N/A,#N/A,TRUE,"Basic";#N/A,#N/A,TRUE,"EXT-TABLE";#N/A,#N/A,TRUE,"STEEL";#N/A,#N/A,TRUE,"INT-Table";#N/A,#N/A,TRUE,"STEEL";#N/A,#N/A,TRUE,"Door"}</definedName>
    <definedName name="수_2_2" hidden="1">{#N/A,#N/A,TRUE,"Basic";#N/A,#N/A,TRUE,"EXT-TABLE";#N/A,#N/A,TRUE,"STEEL";#N/A,#N/A,TRUE,"INT-Table";#N/A,#N/A,TRUE,"STEEL";#N/A,#N/A,TRUE,"Door"}</definedName>
    <definedName name="수_3" localSheetId="22" hidden="1">{#N/A,#N/A,TRUE,"Basic";#N/A,#N/A,TRUE,"EXT-TABLE";#N/A,#N/A,TRUE,"STEEL";#N/A,#N/A,TRUE,"INT-Table";#N/A,#N/A,TRUE,"STEEL";#N/A,#N/A,TRUE,"Door"}</definedName>
    <definedName name="수_3" hidden="1">{#N/A,#N/A,TRUE,"Basic";#N/A,#N/A,TRUE,"EXT-TABLE";#N/A,#N/A,TRUE,"STEEL";#N/A,#N/A,TRUE,"INT-Table";#N/A,#N/A,TRUE,"STEEL";#N/A,#N/A,TRUE,"Door"}</definedName>
    <definedName name="수_3_1" localSheetId="22" hidden="1">{#N/A,#N/A,TRUE,"Basic";#N/A,#N/A,TRUE,"EXT-TABLE";#N/A,#N/A,TRUE,"STEEL";#N/A,#N/A,TRUE,"INT-Table";#N/A,#N/A,TRUE,"STEEL";#N/A,#N/A,TRUE,"Door"}</definedName>
    <definedName name="수_3_1" hidden="1">{#N/A,#N/A,TRUE,"Basic";#N/A,#N/A,TRUE,"EXT-TABLE";#N/A,#N/A,TRUE,"STEEL";#N/A,#N/A,TRUE,"INT-Table";#N/A,#N/A,TRUE,"STEEL";#N/A,#N/A,TRUE,"Door"}</definedName>
    <definedName name="수_3_2" localSheetId="22" hidden="1">{#N/A,#N/A,TRUE,"Basic";#N/A,#N/A,TRUE,"EXT-TABLE";#N/A,#N/A,TRUE,"STEEL";#N/A,#N/A,TRUE,"INT-Table";#N/A,#N/A,TRUE,"STEEL";#N/A,#N/A,TRUE,"Door"}</definedName>
    <definedName name="수_3_2" hidden="1">{#N/A,#N/A,TRUE,"Basic";#N/A,#N/A,TRUE,"EXT-TABLE";#N/A,#N/A,TRUE,"STEEL";#N/A,#N/A,TRUE,"INT-Table";#N/A,#N/A,TRUE,"STEEL";#N/A,#N/A,TRUE,"Door"}</definedName>
    <definedName name="수_4" localSheetId="22" hidden="1">{#N/A,#N/A,TRUE,"Basic";#N/A,#N/A,TRUE,"EXT-TABLE";#N/A,#N/A,TRUE,"STEEL";#N/A,#N/A,TRUE,"INT-Table";#N/A,#N/A,TRUE,"STEEL";#N/A,#N/A,TRUE,"Door"}</definedName>
    <definedName name="수_4" hidden="1">{#N/A,#N/A,TRUE,"Basic";#N/A,#N/A,TRUE,"EXT-TABLE";#N/A,#N/A,TRUE,"STEEL";#N/A,#N/A,TRUE,"INT-Table";#N/A,#N/A,TRUE,"STEEL";#N/A,#N/A,TRUE,"Door"}</definedName>
    <definedName name="수_4_1" localSheetId="22" hidden="1">{#N/A,#N/A,TRUE,"Basic";#N/A,#N/A,TRUE,"EXT-TABLE";#N/A,#N/A,TRUE,"STEEL";#N/A,#N/A,TRUE,"INT-Table";#N/A,#N/A,TRUE,"STEEL";#N/A,#N/A,TRUE,"Door"}</definedName>
    <definedName name="수_4_1" hidden="1">{#N/A,#N/A,TRUE,"Basic";#N/A,#N/A,TRUE,"EXT-TABLE";#N/A,#N/A,TRUE,"STEEL";#N/A,#N/A,TRUE,"INT-Table";#N/A,#N/A,TRUE,"STEEL";#N/A,#N/A,TRUE,"Door"}</definedName>
    <definedName name="수_4_2" localSheetId="22" hidden="1">{#N/A,#N/A,TRUE,"Basic";#N/A,#N/A,TRUE,"EXT-TABLE";#N/A,#N/A,TRUE,"STEEL";#N/A,#N/A,TRUE,"INT-Table";#N/A,#N/A,TRUE,"STEEL";#N/A,#N/A,TRUE,"Door"}</definedName>
    <definedName name="수_4_2" hidden="1">{#N/A,#N/A,TRUE,"Basic";#N/A,#N/A,TRUE,"EXT-TABLE";#N/A,#N/A,TRUE,"STEEL";#N/A,#N/A,TRUE,"INT-Table";#N/A,#N/A,TRUE,"STEEL";#N/A,#N/A,TRUE,"Door"}</definedName>
    <definedName name="수_5" localSheetId="22" hidden="1">{#N/A,#N/A,TRUE,"Basic";#N/A,#N/A,TRUE,"EXT-TABLE";#N/A,#N/A,TRUE,"STEEL";#N/A,#N/A,TRUE,"INT-Table";#N/A,#N/A,TRUE,"STEEL";#N/A,#N/A,TRUE,"Door"}</definedName>
    <definedName name="수_5" hidden="1">{#N/A,#N/A,TRUE,"Basic";#N/A,#N/A,TRUE,"EXT-TABLE";#N/A,#N/A,TRUE,"STEEL";#N/A,#N/A,TRUE,"INT-Table";#N/A,#N/A,TRUE,"STEEL";#N/A,#N/A,TRUE,"Door"}</definedName>
    <definedName name="수_5_1" localSheetId="22" hidden="1">{#N/A,#N/A,TRUE,"Basic";#N/A,#N/A,TRUE,"EXT-TABLE";#N/A,#N/A,TRUE,"STEEL";#N/A,#N/A,TRUE,"INT-Table";#N/A,#N/A,TRUE,"STEEL";#N/A,#N/A,TRUE,"Door"}</definedName>
    <definedName name="수_5_1" hidden="1">{#N/A,#N/A,TRUE,"Basic";#N/A,#N/A,TRUE,"EXT-TABLE";#N/A,#N/A,TRUE,"STEEL";#N/A,#N/A,TRUE,"INT-Table";#N/A,#N/A,TRUE,"STEEL";#N/A,#N/A,TRUE,"Door"}</definedName>
    <definedName name="수_5_2" localSheetId="22" hidden="1">{#N/A,#N/A,TRUE,"Basic";#N/A,#N/A,TRUE,"EXT-TABLE";#N/A,#N/A,TRUE,"STEEL";#N/A,#N/A,TRUE,"INT-Table";#N/A,#N/A,TRUE,"STEEL";#N/A,#N/A,TRUE,"Door"}</definedName>
    <definedName name="수_5_2" hidden="1">{#N/A,#N/A,TRUE,"Basic";#N/A,#N/A,TRUE,"EXT-TABLE";#N/A,#N/A,TRUE,"STEEL";#N/A,#N/A,TRUE,"INT-Table";#N/A,#N/A,TRUE,"STEEL";#N/A,#N/A,TRUE,"Door"}</definedName>
    <definedName name="수당" hidden="1">#N/A</definedName>
    <definedName name="수주일">#REF!</definedName>
    <definedName name="수처리" hidden="1">#REF!</definedName>
    <definedName name="승용교" localSheetId="22" hidden="1">{#N/A,#N/A,FALSE,"2~8번"}</definedName>
    <definedName name="승용교" hidden="1">{#N/A,#N/A,FALSE,"2~8번"}</definedName>
    <definedName name="ㅇㄴㄻ" localSheetId="22" hidden="1">{#N/A,#N/A,FALSE,"표지목차"}</definedName>
    <definedName name="ㅇㄴㄻ" hidden="1">{#N/A,#N/A,FALSE,"표지목차"}</definedName>
    <definedName name="ㅇㄴㄻㄴㅇ" localSheetId="22" hidden="1">{#N/A,#N/A,FALSE,"표지목차"}</definedName>
    <definedName name="ㅇㄴㄻㄴㅇ" hidden="1">{#N/A,#N/A,FALSE,"표지목차"}</definedName>
    <definedName name="ㅇㄴㅇㄴ" localSheetId="22" hidden="1">{#N/A,#N/A,FALSE,"포장2"}</definedName>
    <definedName name="ㅇㄴㅇㄴ" hidden="1">{#N/A,#N/A,FALSE,"포장2"}</definedName>
    <definedName name="ㅇㄷㄴㄶㅎ" localSheetId="22" hidden="1">{#N/A,#N/A,FALSE,"골재소요량";#N/A,#N/A,FALSE,"골재소요량"}</definedName>
    <definedName name="ㅇㄷㄴㄶㅎ" hidden="1">{#N/A,#N/A,FALSE,"골재소요량";#N/A,#N/A,FALSE,"골재소요량"}</definedName>
    <definedName name="ㅇㄹㄹ" hidden="1">#REF!</definedName>
    <definedName name="ㅇ롤옹롤ㅇ" localSheetId="22" hidden="1">{#N/A,#N/A,FALSE,"운반시간"}</definedName>
    <definedName name="ㅇ롤옹롤ㅇ" hidden="1">{#N/A,#N/A,FALSE,"운반시간"}</definedName>
    <definedName name="ㅇㄻㅇㄻㄴㄹ" localSheetId="22" hidden="1">{#N/A,#N/A,FALSE,"단가표지"}</definedName>
    <definedName name="ㅇㄻㅇㄻㄴㄹ" hidden="1">{#N/A,#N/A,FALSE,"단가표지"}</definedName>
    <definedName name="ㅇㅀㅁㅇㅁㅇ" localSheetId="22" hidden="1">{#N/A,#N/A,FALSE,"단가표지"}</definedName>
    <definedName name="ㅇㅀㅁㅇㅁㅇ" hidden="1">{#N/A,#N/A,FALSE,"단가표지"}</definedName>
    <definedName name="ㅇㅇ"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ㅇ" localSheetId="22" hidden="1">{#N/A,#N/A,FALSE,"CCTV"}</definedName>
    <definedName name="ㅇㅇㅇ" hidden="1">{#N/A,#N/A,FALSE,"CCTV"}</definedName>
    <definedName name="ㅇㅇㅇㅇ" localSheetId="22"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4"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23"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9"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3"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11"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7"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12" hidden="1">{#N/A,#N/A,FALSE,"손익표지";#N/A,#N/A,FALSE,"손익계산";#N/A,#N/A,FALSE,"일반관리비";#N/A,#N/A,FALSE,"영업외수익";#N/A,#N/A,FALSE,"영업외비용";#N/A,#N/A,FALSE,"매출액";#N/A,#N/A,FALSE,"요약손익";#N/A,#N/A,FALSE,"요약대차";#N/A,#N/A,FALSE,"매출채권현황";#N/A,#N/A,FALSE,"매출채권명세"}</definedName>
    <definedName name="ㅇㅇㅇㅇ" hidden="1">{#N/A,#N/A,FALSE,"손익표지";#N/A,#N/A,FALSE,"손익계산";#N/A,#N/A,FALSE,"일반관리비";#N/A,#N/A,FALSE,"영업외수익";#N/A,#N/A,FALSE,"영업외비용";#N/A,#N/A,FALSE,"매출액";#N/A,#N/A,FALSE,"요약손익";#N/A,#N/A,FALSE,"요약대차";#N/A,#N/A,FALSE,"매출채권현황";#N/A,#N/A,FALSE,"매출채권명세"}</definedName>
    <definedName name="ㅇ호" localSheetId="22" hidden="1">{#N/A,#N/A,FALSE,"혼합골재"}</definedName>
    <definedName name="ㅇ호" hidden="1">{#N/A,#N/A,FALSE,"혼합골재"}</definedName>
    <definedName name="아" localSheetId="22" hidden="1">{#N/A,#N/A,FALSE,"배수2"}</definedName>
    <definedName name="아" hidden="1">{#N/A,#N/A,FALSE,"배수2"}</definedName>
    <definedName name="안" localSheetId="22" hidden="1">{#N/A,#N/A,FALSE,"포장2"}</definedName>
    <definedName name="안" hidden="1">{#N/A,#N/A,FALSE,"포장2"}</definedName>
    <definedName name="알제리" localSheetId="22"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1"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2"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4"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23"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9"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8"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3"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11"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6"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7"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5"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12" hidden="1">{#N/A,#N/A,FALSE,"손익표지";#N/A,#N/A,FALSE,"손익계산";#N/A,#N/A,FALSE,"일반관리비";#N/A,#N/A,FALSE,"영업외수익";#N/A,#N/A,FALSE,"영업외비용";#N/A,#N/A,FALSE,"매출액";#N/A,#N/A,FALSE,"요약손익";#N/A,#N/A,FALSE,"요약대차";#N/A,#N/A,FALSE,"매출채권현황";#N/A,#N/A,FALSE,"매출채권명세"}</definedName>
    <definedName name="알제리" hidden="1">{#N/A,#N/A,FALSE,"손익표지";#N/A,#N/A,FALSE,"손익계산";#N/A,#N/A,FALSE,"일반관리비";#N/A,#N/A,FALSE,"영업외수익";#N/A,#N/A,FALSE,"영업외비용";#N/A,#N/A,FALSE,"매출액";#N/A,#N/A,FALSE,"요약손익";#N/A,#N/A,FALSE,"요약대차";#N/A,#N/A,FALSE,"매출채권현황";#N/A,#N/A,FALSE,"매출채권명세"}</definedName>
    <definedName name="야" localSheetId="22" hidden="1">{#N/A,#N/A,FALSE,"배수1"}</definedName>
    <definedName name="야" hidden="1">{#N/A,#N/A,FALSE,"배수1"}</definedName>
    <definedName name="영업외비용" hidden="1">#REF!</definedName>
    <definedName name="옹" localSheetId="22" hidden="1">{#N/A,#N/A,FALSE,"골재소요량";#N/A,#N/A,FALSE,"골재소요량"}</definedName>
    <definedName name="옹" hidden="1">{#N/A,#N/A,FALSE,"골재소요량";#N/A,#N/A,FALSE,"골재소요량"}</definedName>
    <definedName name="옹벽" localSheetId="22" hidden="1">{#N/A,#N/A,FALSE,"혼합골재"}</definedName>
    <definedName name="옹벽" hidden="1">{#N/A,#N/A,FALSE,"혼합골재"}</definedName>
    <definedName name="옹벽수량집계표" localSheetId="22" hidden="1">{#N/A,#N/A,FALSE,"2~8번"}</definedName>
    <definedName name="옹벽수량집계표" hidden="1">{#N/A,#N/A,FALSE,"2~8번"}</definedName>
    <definedName name="옹벽수량집계표총괄" localSheetId="22" hidden="1">{#N/A,#N/A,FALSE,"혼합골재"}</definedName>
    <definedName name="옹벽수량집계표총괄" hidden="1">{#N/A,#N/A,FALSE,"혼합골재"}</definedName>
    <definedName name="왜" localSheetId="22" hidden="1">{#N/A,#N/A,FALSE,"배수2"}</definedName>
    <definedName name="왜" hidden="1">{#N/A,#N/A,FALSE,"배수2"}</definedName>
    <definedName name="우오수공" localSheetId="22" hidden="1">{#N/A,#N/A,FALSE,"기안지";#N/A,#N/A,FALSE,"통신지"}</definedName>
    <definedName name="우오수공" hidden="1">{#N/A,#N/A,FALSE,"기안지";#N/A,#N/A,FALSE,"통신지"}</definedName>
    <definedName name="우ㅗ홓ㅇ" localSheetId="22" hidden="1">{#N/A,#N/A,FALSE,"조골재"}</definedName>
    <definedName name="우ㅗ홓ㅇ" hidden="1">{#N/A,#N/A,FALSE,"조골재"}</definedName>
    <definedName name="원가집계">'[116] 갑지'!$B$1:$M$40</definedName>
    <definedName name="은" localSheetId="22" hidden="1">{#N/A,#N/A,FALSE,"구조2"}</definedName>
    <definedName name="은" hidden="1">{#N/A,#N/A,FALSE,"구조2"}</definedName>
    <definedName name="이"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론" localSheetId="22" hidden="1">{#N/A,#N/A,FALSE,"속도"}</definedName>
    <definedName name="이론" hidden="1">{#N/A,#N/A,FALSE,"속도"}</definedName>
    <definedName name="이름충돌"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이"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정" localSheetId="22" hidden="1">{#N/A,#N/A,FALSE,"2~8번"}</definedName>
    <definedName name="이정" hidden="1">{#N/A,#N/A,FALSE,"2~8번"}</definedName>
    <definedName name="이찰">#REF!</definedName>
    <definedName name="인력"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일위3" localSheetId="22" hidden="1">{"'OVEN시방 '!$A$1:$C$11"}</definedName>
    <definedName name="일위3" hidden="1">{"'OVEN시방 '!$A$1:$C$11"}</definedName>
    <definedName name="입찰1">#N/A</definedName>
    <definedName name="ㅈ" localSheetId="22" hidden="1">{#N/A,#N/A,FALSE,"혼합골재"}</definedName>
    <definedName name="ㅈ" hidden="1">{#N/A,#N/A,FALSE,"혼합골재"}</definedName>
    <definedName name="ㅈㄱ" localSheetId="22" hidden="1">{#N/A,#N/A,FALSE,"CCTV"}</definedName>
    <definedName name="ㅈㄱ" hidden="1">{#N/A,#N/A,FALSE,"CCTV"}</definedName>
    <definedName name="ㅈ그" localSheetId="22" hidden="1">{#N/A,#N/A,FALSE,"CCTV"}</definedName>
    <definedName name="ㅈ그" hidden="1">{#N/A,#N/A,FALSE,"CCTV"}</definedName>
    <definedName name="ㅈㅁ" localSheetId="22" hidden="1">{#N/A,#N/A,FALSE,"CCTV"}</definedName>
    <definedName name="ㅈㅁ" localSheetId="1" hidden="1">{#N/A,#N/A,FALSE,"CCTV"}</definedName>
    <definedName name="ㅈㅁ" localSheetId="2" hidden="1">{#N/A,#N/A,FALSE,"CCTV"}</definedName>
    <definedName name="ㅈㅁ" localSheetId="4" hidden="1">{#N/A,#N/A,FALSE,"CCTV"}</definedName>
    <definedName name="ㅈㅁ" localSheetId="23" hidden="1">{#N/A,#N/A,FALSE,"CCTV"}</definedName>
    <definedName name="ㅈㅁ" localSheetId="14" hidden="1">{#N/A,#N/A,FALSE,"CCTV"}</definedName>
    <definedName name="ㅈㅁ" localSheetId="9" hidden="1">{#N/A,#N/A,FALSE,"CCTV"}</definedName>
    <definedName name="ㅈㅁ" localSheetId="8" hidden="1">{#N/A,#N/A,FALSE,"CCTV"}</definedName>
    <definedName name="ㅈㅁ" localSheetId="3" hidden="1">{#N/A,#N/A,FALSE,"CCTV"}</definedName>
    <definedName name="ㅈㅁ" localSheetId="11" hidden="1">{#N/A,#N/A,FALSE,"CCTV"}</definedName>
    <definedName name="ㅈㅁ" localSheetId="6" hidden="1">{#N/A,#N/A,FALSE,"CCTV"}</definedName>
    <definedName name="ㅈㅁ" localSheetId="7" hidden="1">{#N/A,#N/A,FALSE,"CCTV"}</definedName>
    <definedName name="ㅈㅁ" localSheetId="5" hidden="1">{#N/A,#N/A,FALSE,"CCTV"}</definedName>
    <definedName name="ㅈㅁ" localSheetId="10" hidden="1">{#N/A,#N/A,FALSE,"CCTV"}</definedName>
    <definedName name="ㅈㅁ" localSheetId="13" hidden="1">{#N/A,#N/A,FALSE,"CCTV"}</definedName>
    <definedName name="ㅈㅁ" localSheetId="12" hidden="1">{#N/A,#N/A,FALSE,"CCTV"}</definedName>
    <definedName name="ㅈㅁ" hidden="1">{#N/A,#N/A,FALSE,"CCTV"}</definedName>
    <definedName name="ㅈㅈ" localSheetId="22" hidden="1">{#N/A,#N/A,FALSE,"표지목차"}</definedName>
    <definedName name="ㅈㅈ" hidden="1">{#N/A,#N/A,FALSE,"표지목차"}</definedName>
    <definedName name="자재3"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업" hidden="1">#REF!</definedName>
    <definedName name="잡철공사" localSheetId="2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잡철공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재" hidden="1">#REF!</definedName>
    <definedName name="전계장금액" hidden="1">#REF!</definedName>
    <definedName name="전기" localSheetId="22" hidden="1">{"'장비'!$A$3:$M$12"}</definedName>
    <definedName name="전기" hidden="1">{"'장비'!$A$3:$M$12"}</definedName>
    <definedName name="전기계장">#REF!</definedName>
    <definedName name="전기공사비교" localSheetId="22"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1"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4"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23"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9"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8"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3"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11"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7"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5"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12"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hidden="1">{#N/A,#N/A,FALSE,"손익표지";#N/A,#N/A,FALSE,"손익계산";#N/A,#N/A,FALSE,"일반관리비";#N/A,#N/A,FALSE,"영업외수익";#N/A,#N/A,FALSE,"영업외비용";#N/A,#N/A,FALSE,"매출액";#N/A,#N/A,FALSE,"요약손익";#N/A,#N/A,FALSE,"요약대차";#N/A,#N/A,FALSE,"매출채권현황";#N/A,#N/A,FALSE,"매출채권명세"}</definedName>
    <definedName name="전선관및접지내역서" hidden="1">#REF!</definedName>
    <definedName name="정리용" localSheetId="22" hidden="1">{#N/A,#N/A,FALSE,"Tower &amp; Car Park"}</definedName>
    <definedName name="정리용" localSheetId="15" hidden="1">{#N/A,#N/A,FALSE,"Tower &amp; Car Park"}</definedName>
    <definedName name="정리용" localSheetId="1" hidden="1">{#N/A,#N/A,FALSE,"Tower &amp; Car Park"}</definedName>
    <definedName name="정리용" localSheetId="2" hidden="1">{#N/A,#N/A,FALSE,"Tower &amp; Car Park"}</definedName>
    <definedName name="정리용" localSheetId="4" hidden="1">{#N/A,#N/A,FALSE,"Tower &amp; Car Park"}</definedName>
    <definedName name="정리용" localSheetId="23" hidden="1">{#N/A,#N/A,FALSE,"Tower &amp; Car Park"}</definedName>
    <definedName name="정리용" localSheetId="14" hidden="1">{#N/A,#N/A,FALSE,"Tower &amp; Car Park"}</definedName>
    <definedName name="정리용" localSheetId="9" hidden="1">{#N/A,#N/A,FALSE,"Tower &amp; Car Park"}</definedName>
    <definedName name="정리용" localSheetId="8" hidden="1">{#N/A,#N/A,FALSE,"Tower &amp; Car Park"}</definedName>
    <definedName name="정리용" localSheetId="3" hidden="1">{#N/A,#N/A,FALSE,"Tower &amp; Car Park"}</definedName>
    <definedName name="정리용" localSheetId="11" hidden="1">{#N/A,#N/A,FALSE,"Tower &amp; Car Park"}</definedName>
    <definedName name="정리용" localSheetId="6" hidden="1">{#N/A,#N/A,FALSE,"Tower &amp; Car Park"}</definedName>
    <definedName name="정리용" localSheetId="7" hidden="1">{#N/A,#N/A,FALSE,"Tower &amp; Car Park"}</definedName>
    <definedName name="정리용" localSheetId="5" hidden="1">{#N/A,#N/A,FALSE,"Tower &amp; Car Park"}</definedName>
    <definedName name="정리용" localSheetId="10" hidden="1">{#N/A,#N/A,FALSE,"Tower &amp; Car Park"}</definedName>
    <definedName name="정리용" localSheetId="13" hidden="1">{#N/A,#N/A,FALSE,"Tower &amp; Car Park"}</definedName>
    <definedName name="정리용" localSheetId="12" hidden="1">{#N/A,#N/A,FALSE,"Tower &amp; Car Park"}</definedName>
    <definedName name="정리용" hidden="1">{#N/A,#N/A,FALSE,"Tower &amp; Car Park"}</definedName>
    <definedName name="정리용2" localSheetId="22" hidden="1">{#N/A,#N/A,FALSE,"Tower &amp; Car Park"}</definedName>
    <definedName name="정리용2" localSheetId="15" hidden="1">{#N/A,#N/A,FALSE,"Tower &amp; Car Park"}</definedName>
    <definedName name="정리용2" localSheetId="1" hidden="1">{#N/A,#N/A,FALSE,"Tower &amp; Car Park"}</definedName>
    <definedName name="정리용2" localSheetId="2" hidden="1">{#N/A,#N/A,FALSE,"Tower &amp; Car Park"}</definedName>
    <definedName name="정리용2" localSheetId="4" hidden="1">{#N/A,#N/A,FALSE,"Tower &amp; Car Park"}</definedName>
    <definedName name="정리용2" localSheetId="23" hidden="1">{#N/A,#N/A,FALSE,"Tower &amp; Car Park"}</definedName>
    <definedName name="정리용2" localSheetId="14" hidden="1">{#N/A,#N/A,FALSE,"Tower &amp; Car Park"}</definedName>
    <definedName name="정리용2" localSheetId="9" hidden="1">{#N/A,#N/A,FALSE,"Tower &amp; Car Park"}</definedName>
    <definedName name="정리용2" localSheetId="8" hidden="1">{#N/A,#N/A,FALSE,"Tower &amp; Car Park"}</definedName>
    <definedName name="정리용2" localSheetId="3" hidden="1">{#N/A,#N/A,FALSE,"Tower &amp; Car Park"}</definedName>
    <definedName name="정리용2" localSheetId="11" hidden="1">{#N/A,#N/A,FALSE,"Tower &amp; Car Park"}</definedName>
    <definedName name="정리용2" localSheetId="6" hidden="1">{#N/A,#N/A,FALSE,"Tower &amp; Car Park"}</definedName>
    <definedName name="정리용2" localSheetId="7" hidden="1">{#N/A,#N/A,FALSE,"Tower &amp; Car Park"}</definedName>
    <definedName name="정리용2" localSheetId="5" hidden="1">{#N/A,#N/A,FALSE,"Tower &amp; Car Park"}</definedName>
    <definedName name="정리용2" localSheetId="10" hidden="1">{#N/A,#N/A,FALSE,"Tower &amp; Car Park"}</definedName>
    <definedName name="정리용2" localSheetId="13" hidden="1">{#N/A,#N/A,FALSE,"Tower &amp; Car Park"}</definedName>
    <definedName name="정리용2" localSheetId="12" hidden="1">{#N/A,#N/A,FALSE,"Tower &amp; Car Park"}</definedName>
    <definedName name="정리용2" hidden="1">{#N/A,#N/A,FALSE,"Tower &amp; Car Park"}</definedName>
    <definedName name="조직표현장" hidden="1">#REF!</definedName>
    <definedName name="조진원" hidden="1">#REF!</definedName>
    <definedName name="종합설계현황"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주요물량비교">#N/A</definedName>
    <definedName name="중기">#REF!</definedName>
    <definedName name="중량산출" localSheetId="22" hidden="1">{#N/A,#N/A,FALSE,"Sheet1"}</definedName>
    <definedName name="중량산출" hidden="1">{#N/A,#N/A,FALSE,"Sheet1"}</definedName>
    <definedName name="중량산출1" localSheetId="22" hidden="1">{#N/A,#N/A,FALSE,"Sheet1"}</definedName>
    <definedName name="중량산출1" hidden="1">{#N/A,#N/A,FALSE,"Sheet1"}</definedName>
    <definedName name="즈" localSheetId="22" hidden="1">{#N/A,#N/A,FALSE,"CCTV"}</definedName>
    <definedName name="즈" hidden="1">{#N/A,#N/A,FALSE,"CCTV"}</definedName>
    <definedName name="증감내역" localSheetId="22"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증감내역"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직매54P" localSheetId="22" hidden="1">{#N/A,#N/A,TRUE,"토적및재료집계";#N/A,#N/A,TRUE,"토적및재료집계";#N/A,#N/A,TRUE,"단위량"}</definedName>
    <definedName name="직매54P" hidden="1">{#N/A,#N/A,TRUE,"토적및재료집계";#N/A,#N/A,TRUE,"토적및재료집계";#N/A,#N/A,TRUE,"단위량"}</definedName>
    <definedName name="직접_선택">#REF!</definedName>
    <definedName name="진" localSheetId="22" hidden="1">{#N/A,#N/A,FALSE,"2~8번"}</definedName>
    <definedName name="진" hidden="1">{#N/A,#N/A,FALSE,"2~8번"}</definedName>
    <definedName name="집계표" localSheetId="22" hidden="1">{#N/A,#N/A,FALSE,"Sheet1"}</definedName>
    <definedName name="집계표" hidden="1">{#N/A,#N/A,FALSE,"Sheet1"}</definedName>
    <definedName name="ㅉㅉㅉㅉㅉ" localSheetId="22" hidden="1">{"'장비'!$A$3:$M$12"}</definedName>
    <definedName name="ㅉㅉㅉㅉㅉ" hidden="1">{"'장비'!$A$3:$M$12"}</definedName>
    <definedName name="쪽쪽쪽" localSheetId="22" hidden="1">{"'장비'!$A$3:$M$12"}</definedName>
    <definedName name="쪽쪽쪽" hidden="1">{"'장비'!$A$3:$M$12"}</definedName>
    <definedName name="ㅊㅍㅋㅌㅊㅋ" localSheetId="22" hidden="1">{#N/A,#N/A,FALSE,"운반시간"}</definedName>
    <definedName name="ㅊㅍㅋㅌㅊㅋ" hidden="1">{#N/A,#N/A,FALSE,"운반시간"}</definedName>
    <definedName name="ㅊㅍㅋㅌㅍㅌ" localSheetId="22" hidden="1">{#N/A,#N/A,FALSE,"혼합골재"}</definedName>
    <definedName name="ㅊㅍㅋㅌㅍㅌ" hidden="1">{#N/A,#N/A,FALSE,"혼합골재"}</definedName>
    <definedName name="차이내역" localSheetId="22" hidden="1">{#N/A,#N/A,FALSE,"이정표"}</definedName>
    <definedName name="차이내역" hidden="1">{#N/A,#N/A,FALSE,"이정표"}</definedName>
    <definedName name="찰샇기" localSheetId="15" hidden="1">#N/A</definedName>
    <definedName name="찰샇기" localSheetId="1" hidden="1">#N/A</definedName>
    <definedName name="찰샇기" localSheetId="2" hidden="1">#N/A</definedName>
    <definedName name="찰샇기" localSheetId="4" hidden="1">#N/A</definedName>
    <definedName name="찰샇기" localSheetId="23" hidden="1">#N/A</definedName>
    <definedName name="찰샇기" localSheetId="14" hidden="1">#N/A</definedName>
    <definedName name="찰샇기" localSheetId="9" hidden="1">#N/A</definedName>
    <definedName name="찰샇기" localSheetId="8" hidden="1">#N/A</definedName>
    <definedName name="찰샇기" localSheetId="3" hidden="1">#N/A</definedName>
    <definedName name="찰샇기" localSheetId="11" hidden="1">#N/A</definedName>
    <definedName name="찰샇기" localSheetId="6" hidden="1">#N/A</definedName>
    <definedName name="찰샇기" localSheetId="7" hidden="1">#N/A</definedName>
    <definedName name="찰샇기" localSheetId="5" hidden="1">#N/A</definedName>
    <definedName name="찰샇기" localSheetId="10" hidden="1">#N/A</definedName>
    <definedName name="찰샇기" localSheetId="13" hidden="1">#N/A</definedName>
    <definedName name="찰샇기" localSheetId="12" hidden="1">#N/A</definedName>
    <definedName name="찰샇기" hidden="1">#REF!</definedName>
    <definedName name="첫장" localSheetId="22" hidden="1">{#N/A,#N/A,TRUE,"총괄"}</definedName>
    <definedName name="첫장" hidden="1">{#N/A,#N/A,TRUE,"총괄"}</definedName>
    <definedName name="총괄내역" localSheetId="22" hidden="1">{#N/A,#N/A,TRUE,"총괄"}</definedName>
    <definedName name="총괄내역" hidden="1">{#N/A,#N/A,TRUE,"총괄"}</definedName>
    <definedName name="총괄내역서" localSheetId="22" hidden="1">{#N/A,#N/A,TRUE,"총괄"}</definedName>
    <definedName name="총괄내역서" hidden="1">{#N/A,#N/A,TRUE,"총괄"}</definedName>
    <definedName name="총괄표" hidden="1">#REF!</definedName>
    <definedName name="총괄표3" localSheetId="2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총괄표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추" localSheetId="22" hidden="1">{"'Sheet1'!$L$16"}</definedName>
    <definedName name="추" hidden="1">{"'Sheet1'!$L$16"}</definedName>
    <definedName name="추2"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분" localSheetId="22" hidden="1">{"'장비'!$A$3:$M$12"}</definedName>
    <definedName name="추가분" hidden="1">{"'장비'!$A$3:$M$12"}</definedName>
    <definedName name="추가분1" localSheetId="22" hidden="1">{"'장비'!$A$3:$M$12"}</definedName>
    <definedName name="추가분1" hidden="1">{"'장비'!$A$3:$M$12"}</definedName>
    <definedName name="출입문2" localSheetId="2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출입문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취수설비_T.W.S">#REF!</definedName>
    <definedName name="ㅋ" localSheetId="22" hidden="1">{"'장비'!$A$3:$M$12"}</definedName>
    <definedName name="ㅋ" hidden="1">{"'장비'!$A$3:$M$12"}</definedName>
    <definedName name="ㅋㅋ" localSheetId="22" hidden="1">{"'장비'!$A$3:$M$12"}</definedName>
    <definedName name="ㅋㅋ" hidden="1">{"'장비'!$A$3:$M$12"}</definedName>
    <definedName name="ㅋㅋㅋ" localSheetId="22" hidden="1">{"'장비'!$A$3:$M$12"}</definedName>
    <definedName name="ㅋㅋㅋ" hidden="1">{"'장비'!$A$3:$M$12"}</definedName>
    <definedName name="ㅋㅋㅋㅋㅋ" localSheetId="22" hidden="1">{"'장비'!$A$3:$M$12"}</definedName>
    <definedName name="ㅋㅋㅋㅋㅋ" hidden="1">{"'장비'!$A$3:$M$12"}</definedName>
    <definedName name="ㅋㅋㅋㅋㅋㅋ" localSheetId="22" hidden="1">{"'장비'!$A$3:$M$12"}</definedName>
    <definedName name="ㅋㅋㅋㅋㅋㅋ" hidden="1">{"'장비'!$A$3:$M$12"}</definedName>
    <definedName name="ㅋㅋㅋㅋㅋㅋㅋ" localSheetId="22" hidden="1">{"'장비'!$A$3:$M$12"}</definedName>
    <definedName name="ㅋㅋㅋㅋㅋㅋㅋ" hidden="1">{"'장비'!$A$3:$M$12"}</definedName>
    <definedName name="콘크리트2" hidden="1">#REF!</definedName>
    <definedName name="ㅌㅍ츛ㅌ" localSheetId="22" hidden="1">{#N/A,#N/A,FALSE,"운반시간"}</definedName>
    <definedName name="ㅌㅍ츛ㅌ" hidden="1">{#N/A,#N/A,FALSE,"운반시간"}</definedName>
    <definedName name="타부서_선택">#REF!</definedName>
    <definedName name="테스크" localSheetId="22" hidden="1">{#N/A,#N/A,FALSE,"단가표지"}</definedName>
    <definedName name="테스크" hidden="1">{#N/A,#N/A,FALSE,"단가표지"}</definedName>
    <definedName name="토"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건" localSheetId="22" hidden="1">{"'장비'!$A$3:$M$12"}</definedName>
    <definedName name="토건" hidden="1">{"'장비'!$A$3:$M$12"}</definedName>
    <definedName name="토건공사비대비r" localSheetId="22" hidden="1">{"'장비'!$A$3:$M$12"}</definedName>
    <definedName name="토건공사비대비r" hidden="1">{"'장비'!$A$3:$M$12"}</definedName>
    <definedName name="토건업체" localSheetId="22" hidden="1">{"'장비'!$A$3:$M$12"}</definedName>
    <definedName name="토건업체" hidden="1">{"'장비'!$A$3:$M$12"}</definedName>
    <definedName name="토건집계표r" localSheetId="22" hidden="1">{"'장비'!$A$3:$M$12"}</definedName>
    <definedName name="토건집계표r" hidden="1">{"'장비'!$A$3:$M$12"}</definedName>
    <definedName name="토공량" localSheetId="22" hidden="1">{#N/A,#N/A,FALSE,"기안지";#N/A,#N/A,FALSE,"통신지"}</definedName>
    <definedName name="토공량" hidden="1">{#N/A,#N/A,FALSE,"기안지";#N/A,#N/A,FALSE,"통신지"}</definedName>
    <definedName name="토공사" localSheetId="2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토공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토공이수" hidden="1">#REF!</definedName>
    <definedName name="토목" localSheetId="2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토목" localSheetId="1">#REF!</definedName>
    <definedName name="토목" localSheetId="2">#REF!</definedName>
    <definedName name="토목" localSheetId="4">#REF!</definedName>
    <definedName name="토목" localSheetId="23">#REF!</definedName>
    <definedName name="토목" localSheetId="14">#REF!</definedName>
    <definedName name="토목" localSheetId="9">#REF!</definedName>
    <definedName name="토목" localSheetId="8">#REF!</definedName>
    <definedName name="토목" localSheetId="3">#REF!</definedName>
    <definedName name="토목" localSheetId="11">#REF!</definedName>
    <definedName name="토목" localSheetId="6">#REF!</definedName>
    <definedName name="토목" localSheetId="7">#REF!</definedName>
    <definedName name="토목" localSheetId="5">#REF!</definedName>
    <definedName name="토목" localSheetId="10">#REF!</definedName>
    <definedName name="토목" localSheetId="13">#REF!</definedName>
    <definedName name="토목" localSheetId="12">#REF!</definedName>
    <definedName name="토목"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토목변경" localSheetId="22" hidden="1">{"'장비'!$A$3:$M$12"}</definedName>
    <definedName name="토목변경" hidden="1">{"'장비'!$A$3:$M$12"}</definedName>
    <definedName name="토목설계" localSheetId="22" hidden="1">{#N/A,#N/A,FALSE,"골재소요량";#N/A,#N/A,FALSE,"골재소요량"}</definedName>
    <definedName name="토목설계" hidden="1">{#N/A,#N/A,FALSE,"골재소요량";#N/A,#N/A,FALSE,"골재소요량"}</definedName>
    <definedName name="토목실행예산" localSheetId="22" hidden="1">{"'장비'!$A$3:$M$12"}</definedName>
    <definedName name="토목실행예산" hidden="1">{"'장비'!$A$3:$M$12"}</definedName>
    <definedName name="토목조정분" localSheetId="22" hidden="1">{"'장비'!$A$3:$M$12"}</definedName>
    <definedName name="토목조정분" hidden="1">{"'장비'!$A$3:$M$12"}</definedName>
    <definedName name="토목지입재료비">#REF!</definedName>
    <definedName name="토적표" hidden="1">#REF!</definedName>
    <definedName name="투찰예정가50" localSheetId="22" hidden="1">{"'장비'!$A$3:$M$12"}</definedName>
    <definedName name="투찰예정가50" hidden="1">{"'장비'!$A$3:$M$12"}</definedName>
    <definedName name="투찰예정본부장" localSheetId="22" hidden="1">{"'장비'!$A$3:$M$12"}</definedName>
    <definedName name="투찰예정본부장" hidden="1">{"'장비'!$A$3:$M$12"}</definedName>
    <definedName name="트레이집계" localSheetId="2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트레이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ㅍ" localSheetId="22" hidden="1">{"'장비'!$A$3:$M$12"}</definedName>
    <definedName name="ㅍ" hidden="1">{"'장비'!$A$3:$M$12"}</definedName>
    <definedName name="ㅍ춫" localSheetId="22" hidden="1">{#N/A,#N/A,FALSE,"골재소요량";#N/A,#N/A,FALSE,"골재소요량"}</definedName>
    <definedName name="ㅍ춫" hidden="1">{#N/A,#N/A,FALSE,"골재소요량";#N/A,#N/A,FALSE,"골재소요량"}</definedName>
    <definedName name="ㅍ츝" localSheetId="22" hidden="1">{#N/A,#N/A,FALSE,"표지목차"}</definedName>
    <definedName name="ㅍ츝" hidden="1">{#N/A,#N/A,FALSE,"표지목차"}</definedName>
    <definedName name="파일" hidden="1">#REF!</definedName>
    <definedName name="표지" localSheetId="22" hidden="1">{#N/A,#N/A,TRUE,"Basic";#N/A,#N/A,TRUE,"EXT-TABLE";#N/A,#N/A,TRUE,"STEEL";#N/A,#N/A,TRUE,"INT-Table";#N/A,#N/A,TRUE,"STEEL";#N/A,#N/A,TRUE,"Door"}</definedName>
    <definedName name="표지" hidden="1">{#N/A,#N/A,TRUE,"Basic";#N/A,#N/A,TRUE,"EXT-TABLE";#N/A,#N/A,TRUE,"STEEL";#N/A,#N/A,TRUE,"INT-Table";#N/A,#N/A,TRUE,"STEEL";#N/A,#N/A,TRUE,"Door"}</definedName>
    <definedName name="표지_1" localSheetId="22" hidden="1">{#N/A,#N/A,TRUE,"Basic";#N/A,#N/A,TRUE,"EXT-TABLE";#N/A,#N/A,TRUE,"STEEL";#N/A,#N/A,TRUE,"INT-Table";#N/A,#N/A,TRUE,"STEEL";#N/A,#N/A,TRUE,"Door"}</definedName>
    <definedName name="표지_1" hidden="1">{#N/A,#N/A,TRUE,"Basic";#N/A,#N/A,TRUE,"EXT-TABLE";#N/A,#N/A,TRUE,"STEEL";#N/A,#N/A,TRUE,"INT-Table";#N/A,#N/A,TRUE,"STEEL";#N/A,#N/A,TRUE,"Door"}</definedName>
    <definedName name="표지_1_1" localSheetId="22" hidden="1">{#N/A,#N/A,TRUE,"Basic";#N/A,#N/A,TRUE,"EXT-TABLE";#N/A,#N/A,TRUE,"STEEL";#N/A,#N/A,TRUE,"INT-Table";#N/A,#N/A,TRUE,"STEEL";#N/A,#N/A,TRUE,"Door"}</definedName>
    <definedName name="표지_1_1" hidden="1">{#N/A,#N/A,TRUE,"Basic";#N/A,#N/A,TRUE,"EXT-TABLE";#N/A,#N/A,TRUE,"STEEL";#N/A,#N/A,TRUE,"INT-Table";#N/A,#N/A,TRUE,"STEEL";#N/A,#N/A,TRUE,"Door"}</definedName>
    <definedName name="표지_1_2" localSheetId="22" hidden="1">{#N/A,#N/A,TRUE,"Basic";#N/A,#N/A,TRUE,"EXT-TABLE";#N/A,#N/A,TRUE,"STEEL";#N/A,#N/A,TRUE,"INT-Table";#N/A,#N/A,TRUE,"STEEL";#N/A,#N/A,TRUE,"Door"}</definedName>
    <definedName name="표지_1_2" hidden="1">{#N/A,#N/A,TRUE,"Basic";#N/A,#N/A,TRUE,"EXT-TABLE";#N/A,#N/A,TRUE,"STEEL";#N/A,#N/A,TRUE,"INT-Table";#N/A,#N/A,TRUE,"STEEL";#N/A,#N/A,TRUE,"Door"}</definedName>
    <definedName name="표지_2" localSheetId="22" hidden="1">{#N/A,#N/A,TRUE,"Basic";#N/A,#N/A,TRUE,"EXT-TABLE";#N/A,#N/A,TRUE,"STEEL";#N/A,#N/A,TRUE,"INT-Table";#N/A,#N/A,TRUE,"STEEL";#N/A,#N/A,TRUE,"Door"}</definedName>
    <definedName name="표지_2" hidden="1">{#N/A,#N/A,TRUE,"Basic";#N/A,#N/A,TRUE,"EXT-TABLE";#N/A,#N/A,TRUE,"STEEL";#N/A,#N/A,TRUE,"INT-Table";#N/A,#N/A,TRUE,"STEEL";#N/A,#N/A,TRUE,"Door"}</definedName>
    <definedName name="표지_2_1" localSheetId="22" hidden="1">{#N/A,#N/A,TRUE,"Basic";#N/A,#N/A,TRUE,"EXT-TABLE";#N/A,#N/A,TRUE,"STEEL";#N/A,#N/A,TRUE,"INT-Table";#N/A,#N/A,TRUE,"STEEL";#N/A,#N/A,TRUE,"Door"}</definedName>
    <definedName name="표지_2_1" hidden="1">{#N/A,#N/A,TRUE,"Basic";#N/A,#N/A,TRUE,"EXT-TABLE";#N/A,#N/A,TRUE,"STEEL";#N/A,#N/A,TRUE,"INT-Table";#N/A,#N/A,TRUE,"STEEL";#N/A,#N/A,TRUE,"Door"}</definedName>
    <definedName name="표지_2_2" localSheetId="22" hidden="1">{#N/A,#N/A,TRUE,"Basic";#N/A,#N/A,TRUE,"EXT-TABLE";#N/A,#N/A,TRUE,"STEEL";#N/A,#N/A,TRUE,"INT-Table";#N/A,#N/A,TRUE,"STEEL";#N/A,#N/A,TRUE,"Door"}</definedName>
    <definedName name="표지_2_2" hidden="1">{#N/A,#N/A,TRUE,"Basic";#N/A,#N/A,TRUE,"EXT-TABLE";#N/A,#N/A,TRUE,"STEEL";#N/A,#N/A,TRUE,"INT-Table";#N/A,#N/A,TRUE,"STEEL";#N/A,#N/A,TRUE,"Door"}</definedName>
    <definedName name="표지_3" localSheetId="22" hidden="1">{#N/A,#N/A,TRUE,"Basic";#N/A,#N/A,TRUE,"EXT-TABLE";#N/A,#N/A,TRUE,"STEEL";#N/A,#N/A,TRUE,"INT-Table";#N/A,#N/A,TRUE,"STEEL";#N/A,#N/A,TRUE,"Door"}</definedName>
    <definedName name="표지_3" hidden="1">{#N/A,#N/A,TRUE,"Basic";#N/A,#N/A,TRUE,"EXT-TABLE";#N/A,#N/A,TRUE,"STEEL";#N/A,#N/A,TRUE,"INT-Table";#N/A,#N/A,TRUE,"STEEL";#N/A,#N/A,TRUE,"Door"}</definedName>
    <definedName name="표지_3_1" localSheetId="22" hidden="1">{#N/A,#N/A,TRUE,"Basic";#N/A,#N/A,TRUE,"EXT-TABLE";#N/A,#N/A,TRUE,"STEEL";#N/A,#N/A,TRUE,"INT-Table";#N/A,#N/A,TRUE,"STEEL";#N/A,#N/A,TRUE,"Door"}</definedName>
    <definedName name="표지_3_1" hidden="1">{#N/A,#N/A,TRUE,"Basic";#N/A,#N/A,TRUE,"EXT-TABLE";#N/A,#N/A,TRUE,"STEEL";#N/A,#N/A,TRUE,"INT-Table";#N/A,#N/A,TRUE,"STEEL";#N/A,#N/A,TRUE,"Door"}</definedName>
    <definedName name="표지_3_2" localSheetId="22" hidden="1">{#N/A,#N/A,TRUE,"Basic";#N/A,#N/A,TRUE,"EXT-TABLE";#N/A,#N/A,TRUE,"STEEL";#N/A,#N/A,TRUE,"INT-Table";#N/A,#N/A,TRUE,"STEEL";#N/A,#N/A,TRUE,"Door"}</definedName>
    <definedName name="표지_3_2" hidden="1">{#N/A,#N/A,TRUE,"Basic";#N/A,#N/A,TRUE,"EXT-TABLE";#N/A,#N/A,TRUE,"STEEL";#N/A,#N/A,TRUE,"INT-Table";#N/A,#N/A,TRUE,"STEEL";#N/A,#N/A,TRUE,"Door"}</definedName>
    <definedName name="표지_4" localSheetId="22" hidden="1">{#N/A,#N/A,TRUE,"Basic";#N/A,#N/A,TRUE,"EXT-TABLE";#N/A,#N/A,TRUE,"STEEL";#N/A,#N/A,TRUE,"INT-Table";#N/A,#N/A,TRUE,"STEEL";#N/A,#N/A,TRUE,"Door"}</definedName>
    <definedName name="표지_4" hidden="1">{#N/A,#N/A,TRUE,"Basic";#N/A,#N/A,TRUE,"EXT-TABLE";#N/A,#N/A,TRUE,"STEEL";#N/A,#N/A,TRUE,"INT-Table";#N/A,#N/A,TRUE,"STEEL";#N/A,#N/A,TRUE,"Door"}</definedName>
    <definedName name="표지_4_1" localSheetId="22" hidden="1">{#N/A,#N/A,TRUE,"Basic";#N/A,#N/A,TRUE,"EXT-TABLE";#N/A,#N/A,TRUE,"STEEL";#N/A,#N/A,TRUE,"INT-Table";#N/A,#N/A,TRUE,"STEEL";#N/A,#N/A,TRUE,"Door"}</definedName>
    <definedName name="표지_4_1" hidden="1">{#N/A,#N/A,TRUE,"Basic";#N/A,#N/A,TRUE,"EXT-TABLE";#N/A,#N/A,TRUE,"STEEL";#N/A,#N/A,TRUE,"INT-Table";#N/A,#N/A,TRUE,"STEEL";#N/A,#N/A,TRUE,"Door"}</definedName>
    <definedName name="표지_4_2" localSheetId="22" hidden="1">{#N/A,#N/A,TRUE,"Basic";#N/A,#N/A,TRUE,"EXT-TABLE";#N/A,#N/A,TRUE,"STEEL";#N/A,#N/A,TRUE,"INT-Table";#N/A,#N/A,TRUE,"STEEL";#N/A,#N/A,TRUE,"Door"}</definedName>
    <definedName name="표지_4_2" hidden="1">{#N/A,#N/A,TRUE,"Basic";#N/A,#N/A,TRUE,"EXT-TABLE";#N/A,#N/A,TRUE,"STEEL";#N/A,#N/A,TRUE,"INT-Table";#N/A,#N/A,TRUE,"STEEL";#N/A,#N/A,TRUE,"Door"}</definedName>
    <definedName name="표지_5" localSheetId="22" hidden="1">{#N/A,#N/A,TRUE,"Basic";#N/A,#N/A,TRUE,"EXT-TABLE";#N/A,#N/A,TRUE,"STEEL";#N/A,#N/A,TRUE,"INT-Table";#N/A,#N/A,TRUE,"STEEL";#N/A,#N/A,TRUE,"Door"}</definedName>
    <definedName name="표지_5" hidden="1">{#N/A,#N/A,TRUE,"Basic";#N/A,#N/A,TRUE,"EXT-TABLE";#N/A,#N/A,TRUE,"STEEL";#N/A,#N/A,TRUE,"INT-Table";#N/A,#N/A,TRUE,"STEEL";#N/A,#N/A,TRUE,"Door"}</definedName>
    <definedName name="표지_5_1" localSheetId="22" hidden="1">{#N/A,#N/A,TRUE,"Basic";#N/A,#N/A,TRUE,"EXT-TABLE";#N/A,#N/A,TRUE,"STEEL";#N/A,#N/A,TRUE,"INT-Table";#N/A,#N/A,TRUE,"STEEL";#N/A,#N/A,TRUE,"Door"}</definedName>
    <definedName name="표지_5_1" hidden="1">{#N/A,#N/A,TRUE,"Basic";#N/A,#N/A,TRUE,"EXT-TABLE";#N/A,#N/A,TRUE,"STEEL";#N/A,#N/A,TRUE,"INT-Table";#N/A,#N/A,TRUE,"STEEL";#N/A,#N/A,TRUE,"Door"}</definedName>
    <definedName name="표지_5_2" localSheetId="22" hidden="1">{#N/A,#N/A,TRUE,"Basic";#N/A,#N/A,TRUE,"EXT-TABLE";#N/A,#N/A,TRUE,"STEEL";#N/A,#N/A,TRUE,"INT-Table";#N/A,#N/A,TRUE,"STEEL";#N/A,#N/A,TRUE,"Door"}</definedName>
    <definedName name="표지_5_2" hidden="1">{#N/A,#N/A,TRUE,"Basic";#N/A,#N/A,TRUE,"EXT-TABLE";#N/A,#N/A,TRUE,"STEEL";#N/A,#N/A,TRUE,"INT-Table";#N/A,#N/A,TRUE,"STEEL";#N/A,#N/A,TRUE,"Door"}</definedName>
    <definedName name="표지2" hidden="1">#REF!</definedName>
    <definedName name="ㅎㄴ" localSheetId="22" hidden="1">{#N/A,#N/A,FALSE,"단가표지"}</definedName>
    <definedName name="ㅎㄴ" hidden="1">{#N/A,#N/A,FALSE,"단가표지"}</definedName>
    <definedName name="ㅎㄴㄹㄴㄹㄴㅇ" localSheetId="22" hidden="1">{#N/A,#N/A,FALSE,"토공2"}</definedName>
    <definedName name="ㅎㄴㄹㄴㄹㄴㅇ" hidden="1">{#N/A,#N/A,FALSE,"토공2"}</definedName>
    <definedName name="ㅎㄴㅁㄴㅇㄹㄴㅇ" localSheetId="22" hidden="1">{#N/A,#N/A,FALSE,"운반시간"}</definedName>
    <definedName name="ㅎㄴㅁㄴㅇㄹㄴㅇ" hidden="1">{#N/A,#N/A,FALSE,"운반시간"}</definedName>
    <definedName name="ㅎㄴㅁㄹㄴㅁㄹㄴㅁㄹㄷㄹㄶㄴ" localSheetId="22" hidden="1">{#N/A,#N/A,FALSE,"속도"}</definedName>
    <definedName name="ㅎㄴㅁㄹㄴㅁㄹㄴㅁㄹㄷㄹㄶㄴ" hidden="1">{#N/A,#N/A,FALSE,"속도"}</definedName>
    <definedName name="ㅎㄴㅁㄹㅈㅁㅎ" localSheetId="22" hidden="1">{#N/A,#N/A,FALSE,"단가표지"}</definedName>
    <definedName name="ㅎㄴㅁㄹㅈㅁㅎ" hidden="1">{#N/A,#N/A,FALSE,"단가표지"}</definedName>
    <definedName name="ㅎㄶ" localSheetId="22" hidden="1">{#N/A,#N/A,FALSE,"속도"}</definedName>
    <definedName name="ㅎㄶ" hidden="1">{#N/A,#N/A,FALSE,"속도"}</definedName>
    <definedName name="ㅎㄹㄴㅇ" localSheetId="22" hidden="1">{#N/A,#N/A,FALSE,"단가표지"}</definedName>
    <definedName name="ㅎㄹㄴㅇ" hidden="1">{#N/A,#N/A,FALSE,"단가표지"}</definedName>
    <definedName name="ㅎㄹㅇㄴ" localSheetId="22" hidden="1">{#N/A,#N/A,FALSE,"골재소요량";#N/A,#N/A,FALSE,"골재소요량"}</definedName>
    <definedName name="ㅎㄹㅇㄴ" hidden="1">{#N/A,#N/A,FALSE,"골재소요량";#N/A,#N/A,FALSE,"골재소요량"}</definedName>
    <definedName name="ㅎㄹㅇㅁㅁㅎ" localSheetId="22" hidden="1">{#N/A,#N/A,FALSE,"조골재"}</definedName>
    <definedName name="ㅎㄹㅇㅁㅁㅎ" hidden="1">{#N/A,#N/A,FALSE,"조골재"}</definedName>
    <definedName name="ㅎㄹㅇㅁㅎㅁ" localSheetId="22" hidden="1">{#N/A,#N/A,FALSE,"표지목차"}</definedName>
    <definedName name="ㅎㄹㅇㅁㅎㅁ" hidden="1">{#N/A,#N/A,FALSE,"표지목차"}</definedName>
    <definedName name="ㅎㄹㅇㅎ" localSheetId="22" hidden="1">{#N/A,#N/A,FALSE,"단가표지"}</definedName>
    <definedName name="ㅎㄹㅇㅎ" hidden="1">{#N/A,#N/A,FALSE,"단가표지"}</definedName>
    <definedName name="ㅎㄹㅇㅎㅇㅁㅎ" localSheetId="22" hidden="1">{#N/A,#N/A,FALSE,"운반시간"}</definedName>
    <definedName name="ㅎㄹㅇㅎㅇㅁㅎ" hidden="1">{#N/A,#N/A,FALSE,"운반시간"}</definedName>
    <definedName name="ㅎ륜ㅇㄹ" localSheetId="22" hidden="1">{#N/A,#N/A,FALSE,"2~8번"}</definedName>
    <definedName name="ㅎ륜ㅇㄹ" hidden="1">{#N/A,#N/A,FALSE,"2~8번"}</definedName>
    <definedName name="ㅎ르ㅓㅗㅓ" localSheetId="22" hidden="1">{#N/A,#N/A,FALSE,"골재소요량";#N/A,#N/A,FALSE,"골재소요량"}</definedName>
    <definedName name="ㅎ르ㅓㅗㅓ" hidden="1">{#N/A,#N/A,FALSE,"골재소요량";#N/A,#N/A,FALSE,"골재소요량"}</definedName>
    <definedName name="ㅎㄻㄹㅇㅎㅇㅁ" localSheetId="22" hidden="1">{#N/A,#N/A,FALSE,"혼합골재"}</definedName>
    <definedName name="ㅎㄻㄹㅇㅎㅇㅁ" hidden="1">{#N/A,#N/A,FALSE,"혼합골재"}</definedName>
    <definedName name="ㅎㄻㅇㅎㅁㅇㅎㅁㅇㅎ" localSheetId="22" hidden="1">{#N/A,#N/A,FALSE,"골재소요량";#N/A,#N/A,FALSE,"골재소요량"}</definedName>
    <definedName name="ㅎㄻㅇㅎㅁㅇㅎㅁㅇㅎ" hidden="1">{#N/A,#N/A,FALSE,"골재소요량";#N/A,#N/A,FALSE,"골재소요량"}</definedName>
    <definedName name="ㅎㅁㅇㅀㅁㅇ" localSheetId="22" hidden="1">{#N/A,#N/A,FALSE,"단가표지"}</definedName>
    <definedName name="ㅎㅁㅇㅀㅁㅇ" hidden="1">{#N/A,#N/A,FALSE,"단가표지"}</definedName>
    <definedName name="ㅎㅁㅇㅀㅁㅇㅎㅁ" localSheetId="22" hidden="1">{#N/A,#N/A,FALSE,"단가표지"}</definedName>
    <definedName name="ㅎㅁㅇㅀㅁㅇㅎㅁ" hidden="1">{#N/A,#N/A,FALSE,"단가표지"}</definedName>
    <definedName name="ㅎㅇㄴ" localSheetId="22" hidden="1">{#N/A,#N/A,FALSE,"단가표지"}</definedName>
    <definedName name="ㅎㅇㄴ" hidden="1">{#N/A,#N/A,FALSE,"단가표지"}</definedName>
    <definedName name="ㅎㅇㄹ홍ㄴ로" localSheetId="22" hidden="1">{#N/A,#N/A,FALSE,"단가표지"}</definedName>
    <definedName name="ㅎㅇㄹ홍ㄴ로" hidden="1">{#N/A,#N/A,FALSE,"단가표지"}</definedName>
    <definedName name="ㅎㅇㄻㅎㅁㅇ" localSheetId="22" hidden="1">{#N/A,#N/A,FALSE,"혼합골재"}</definedName>
    <definedName name="ㅎㅇㄻㅎㅁㅇ" hidden="1">{#N/A,#N/A,FALSE,"혼합골재"}</definedName>
    <definedName name="ㅎㅇㄻㅎㅁㅎㅁㅇ" localSheetId="22" hidden="1">{#N/A,#N/A,FALSE,"운반시간"}</definedName>
    <definedName name="ㅎㅇㄻㅎㅁㅎㅁㅇ" hidden="1">{#N/A,#N/A,FALSE,"운반시간"}</definedName>
    <definedName name="ㅎㅇㅀ" localSheetId="22" hidden="1">{#N/A,#N/A,FALSE,"단가표지"}</definedName>
    <definedName name="ㅎㅇㅀ" hidden="1">{#N/A,#N/A,FALSE,"단가표지"}</definedName>
    <definedName name="ㅎㅇㅀㄴ" localSheetId="22" hidden="1">{#N/A,#N/A,FALSE,"골재소요량";#N/A,#N/A,FALSE,"골재소요량"}</definedName>
    <definedName name="ㅎㅇㅀㄴ" hidden="1">{#N/A,#N/A,FALSE,"골재소요량";#N/A,#N/A,FALSE,"골재소요량"}</definedName>
    <definedName name="ㅎㅇㅀㅁㅇㅎㅁㅇ" localSheetId="22" hidden="1">{#N/A,#N/A,FALSE,"단가표지"}</definedName>
    <definedName name="ㅎㅇㅀㅁㅇㅎㅁㅇ" hidden="1">{#N/A,#N/A,FALSE,"단가표지"}</definedName>
    <definedName name="ㅎㅇㅀㅇㅀ" localSheetId="22" hidden="1">{#N/A,#N/A,FALSE,"표지목차"}</definedName>
    <definedName name="ㅎㅇㅀㅇㅀ" hidden="1">{#N/A,#N/A,FALSE,"표지목차"}</definedName>
    <definedName name="ㅎㅇㅀㅇㅀㅇ" localSheetId="22" hidden="1">{#N/A,#N/A,FALSE,"표지목차"}</definedName>
    <definedName name="ㅎㅇㅀㅇㅀㅇ" hidden="1">{#N/A,#N/A,FALSE,"표지목차"}</definedName>
    <definedName name="ㅎㅇㅁㄴㄹ" localSheetId="22" hidden="1">{#N/A,#N/A,FALSE,"운반시간"}</definedName>
    <definedName name="ㅎㅇㅁㄴㄹ" hidden="1">{#N/A,#N/A,FALSE,"운반시간"}</definedName>
    <definedName name="ㅎㅇㅁㅀㅁㅇ" localSheetId="22" hidden="1">{#N/A,#N/A,FALSE,"단가표지"}</definedName>
    <definedName name="ㅎㅇㅁㅀㅁㅇ" hidden="1">{#N/A,#N/A,FALSE,"단가표지"}</definedName>
    <definedName name="ㅎㅎㄴㅁㅎㄴㅁㅎ" localSheetId="22" hidden="1">{#N/A,#N/A,FALSE,"구조2"}</definedName>
    <definedName name="ㅎㅎㄴㅁㅎㄴㅁㅎ" hidden="1">{#N/A,#N/A,FALSE,"구조2"}</definedName>
    <definedName name="ㅎㅎ도호" localSheetId="22" hidden="1">{#N/A,#N/A,FALSE,"표지목차"}</definedName>
    <definedName name="ㅎㅎ도호" hidden="1">{#N/A,#N/A,FALSE,"표지목차"}</definedName>
    <definedName name="ㅎㅎㅎㅎ" localSheetId="22" hidden="1">{"'장비'!$A$3:$M$12"}</definedName>
    <definedName name="ㅎㅎㅎㅎ" hidden="1">{"'장비'!$A$3:$M$12"}</definedName>
    <definedName name="한" localSheetId="22" hidden="1">{#N/A,#N/A,FALSE,"조골재"}</definedName>
    <definedName name="한" hidden="1">{#N/A,#N/A,FALSE,"조골재"}</definedName>
    <definedName name="한동" localSheetId="22" hidden="1">{#N/A,#N/A,FALSE,"단가표지"}</definedName>
    <definedName name="한동" hidden="1">{#N/A,#N/A,FALSE,"단가표지"}</definedName>
    <definedName name="할" localSheetId="22" hidden="1">{"'Sheet1'!$L$16"}</definedName>
    <definedName name="할" hidden="1">{"'Sheet1'!$L$16"}</definedName>
    <definedName name="합계">#REF!</definedName>
    <definedName name="합계표" localSheetId="2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합계표"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항" localSheetId="22" hidden="1">{"'Sheet1'!$L$16"}</definedName>
    <definedName name="항" hidden="1">{"'Sheet1'!$L$16"}</definedName>
    <definedName name="항목">#REF!</definedName>
    <definedName name="협력"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우" localSheetId="22" hidden="1">{#N/A,#N/A,FALSE,"표지목차"}</definedName>
    <definedName name="호우" hidden="1">{#N/A,#N/A,FALSE,"표지목차"}</definedName>
    <definedName name="호우ㅗ" localSheetId="22" hidden="1">{#N/A,#N/A,FALSE,"단가표지"}</definedName>
    <definedName name="호우ㅗ" hidden="1">{#N/A,#N/A,FALSE,"단가표지"}</definedName>
    <definedName name="호ㅓ" localSheetId="22" hidden="1">{#N/A,#N/A,FALSE,"CCTV"}</definedName>
    <definedName name="호ㅓ" hidden="1">{#N/A,#N/A,FALSE,"CCTV"}</definedName>
    <definedName name="호ㅓㅎ" localSheetId="22" hidden="1">{#N/A,#N/A,FALSE,"표지목차"}</definedName>
    <definedName name="호ㅓㅎ" hidden="1">{#N/A,#N/A,FALSE,"표지목차"}</definedName>
    <definedName name="혼ㄹ" localSheetId="22" hidden="1">{#N/A,#N/A,FALSE,"운반시간"}</definedName>
    <definedName name="혼ㄹ" hidden="1">{#N/A,#N/A,FALSE,"운반시간"}</definedName>
    <definedName name="홀ㄴㄺㅅ" localSheetId="22" hidden="1">{#N/A,#N/A,FALSE,"단가표지"}</definedName>
    <definedName name="홀ㄴㄺㅅ" hidden="1">{#N/A,#N/A,FALSE,"단가표지"}</definedName>
    <definedName name="홓렁호ㅓ호" localSheetId="22" hidden="1">{#N/A,#N/A,FALSE,"단가표지"}</definedName>
    <definedName name="홓렁호ㅓ호" hidden="1">{#N/A,#N/A,FALSE,"단가표지"}</definedName>
    <definedName name="홓로" localSheetId="22" hidden="1">{#N/A,#N/A,FALSE,"단가표지"}</definedName>
    <definedName name="홓로" hidden="1">{#N/A,#N/A,FALSE,"단가표지"}</definedName>
    <definedName name="화" localSheetId="22" hidden="1">{#N/A,#N/A,FALSE,"기안지";#N/A,#N/A,FALSE,"통신지"}</definedName>
    <definedName name="화" hidden="1">{#N/A,#N/A,FALSE,"기안지";#N/A,#N/A,FALSE,"통신지"}</definedName>
    <definedName name="화허호ㅓ" localSheetId="22" hidden="1">{#N/A,#N/A,FALSE,"조골재"}</definedName>
    <definedName name="화허호ㅓ" hidden="1">{#N/A,#N/A,FALSE,"조골재"}</definedName>
    <definedName name="환산">[117]환산표!$A$1:$B$3</definedName>
    <definedName name="환율">1100</definedName>
    <definedName name="환차요약" localSheetId="22"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환차요약"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황" hidden="1">#REF!</definedName>
    <definedName name="황병" hidden="1">#REF!</definedName>
    <definedName name="훈" hidden="1">255</definedName>
    <definedName name="흄관" localSheetId="22" hidden="1">{#N/A,#N/A,FALSE,"기안지";#N/A,#N/A,FALSE,"통신지"}</definedName>
    <definedName name="흄관" hidden="1">{#N/A,#N/A,FALSE,"기안지";#N/A,#N/A,FALSE,"통신지"}</definedName>
    <definedName name="ㅏ" localSheetId="22" hidden="1">{#N/A,#N/A,FALSE,"기안지";#N/A,#N/A,FALSE,"통신지"}</definedName>
    <definedName name="ㅏ" hidden="1">{#N/A,#N/A,FALSE,"기안지";#N/A,#N/A,FALSE,"통신지"}</definedName>
    <definedName name="ㅏ허화" localSheetId="22" hidden="1">{#N/A,#N/A,FALSE,"골재소요량";#N/A,#N/A,FALSE,"골재소요량"}</definedName>
    <definedName name="ㅏ허화" hidden="1">{#N/A,#N/A,FALSE,"골재소요량";#N/A,#N/A,FALSE,"골재소요량"}</definedName>
    <definedName name="ㅏㅏㅏ" localSheetId="22" hidden="1">{#N/A,#N/A,FALSE,"CCTV"}</definedName>
    <definedName name="ㅏㅏㅏ" localSheetId="1" hidden="1">{#N/A,#N/A,FALSE,"CCTV"}</definedName>
    <definedName name="ㅏㅏㅏ" localSheetId="2" hidden="1">{#N/A,#N/A,FALSE,"CCTV"}</definedName>
    <definedName name="ㅏㅏㅏ" localSheetId="4" hidden="1">{#N/A,#N/A,FALSE,"CCTV"}</definedName>
    <definedName name="ㅏㅏㅏ" localSheetId="23" hidden="1">{#N/A,#N/A,FALSE,"CCTV"}</definedName>
    <definedName name="ㅏㅏㅏ" localSheetId="14" hidden="1">{#N/A,#N/A,FALSE,"CCTV"}</definedName>
    <definedName name="ㅏㅏㅏ" localSheetId="9" hidden="1">{#N/A,#N/A,FALSE,"CCTV"}</definedName>
    <definedName name="ㅏㅏㅏ" localSheetId="8" hidden="1">{#N/A,#N/A,FALSE,"CCTV"}</definedName>
    <definedName name="ㅏㅏㅏ" localSheetId="3" hidden="1">{#N/A,#N/A,FALSE,"CCTV"}</definedName>
    <definedName name="ㅏㅏㅏ" localSheetId="11" hidden="1">{#N/A,#N/A,FALSE,"CCTV"}</definedName>
    <definedName name="ㅏㅏㅏ" localSheetId="6" hidden="1">{#N/A,#N/A,FALSE,"CCTV"}</definedName>
    <definedName name="ㅏㅏㅏ" localSheetId="7" hidden="1">{#N/A,#N/A,FALSE,"CCTV"}</definedName>
    <definedName name="ㅏㅏㅏ" localSheetId="5" hidden="1">{#N/A,#N/A,FALSE,"CCTV"}</definedName>
    <definedName name="ㅏㅏㅏ" localSheetId="10" hidden="1">{#N/A,#N/A,FALSE,"CCTV"}</definedName>
    <definedName name="ㅏㅏㅏ" localSheetId="13" hidden="1">{#N/A,#N/A,FALSE,"CCTV"}</definedName>
    <definedName name="ㅏㅏㅏ" localSheetId="12" hidden="1">{#N/A,#N/A,FALSE,"CCTV"}</definedName>
    <definedName name="ㅏㅏㅏ" hidden="1">{#N/A,#N/A,FALSE,"CCTV"}</definedName>
    <definedName name="ㅏㅓ화호" localSheetId="22" hidden="1">{#N/A,#N/A,FALSE,"단가표지"}</definedName>
    <definedName name="ㅏㅓ화호" hidden="1">{#N/A,#N/A,FALSE,"단가표지"}</definedName>
    <definedName name="ㅏㅓㅗ라" localSheetId="22" hidden="1">{#N/A,#N/A,FALSE,"골재소요량";#N/A,#N/A,FALSE,"골재소요량"}</definedName>
    <definedName name="ㅏㅓㅗ라" hidden="1">{#N/A,#N/A,FALSE,"골재소요량";#N/A,#N/A,FALSE,"골재소요량"}</definedName>
    <definedName name="ㅏㅓㅗㅎ" localSheetId="22" hidden="1">{#N/A,#N/A,FALSE,"운반시간"}</definedName>
    <definedName name="ㅏㅓㅗㅎ" hidden="1">{#N/A,#N/A,FALSE,"운반시간"}</definedName>
    <definedName name="ㅏㅓㅗㅓ" localSheetId="22" hidden="1">{#N/A,#N/A,FALSE,"운반시간"}</definedName>
    <definedName name="ㅏㅓㅗㅓ" hidden="1">{#N/A,#N/A,FALSE,"운반시간"}</definedName>
    <definedName name="ㅏㅓㅘ허호" localSheetId="22" hidden="1">{#N/A,#N/A,FALSE,"단가표지"}</definedName>
    <definedName name="ㅏㅓㅘ허호" hidden="1">{#N/A,#N/A,FALSE,"단가표지"}</definedName>
    <definedName name="ㅏㅗㅓㅏ화호" localSheetId="22" hidden="1">{#N/A,#N/A,FALSE,"표지목차"}</definedName>
    <definedName name="ㅏㅗㅓㅏ화호" hidden="1">{#N/A,#N/A,FALSE,"표지목차"}</definedName>
    <definedName name="ㅏㅣ" localSheetId="22" hidden="1">{#N/A,#N/A,FALSE,"단가표지"}</definedName>
    <definedName name="ㅏㅣ" hidden="1">{#N/A,#N/A,FALSE,"단가표지"}</definedName>
    <definedName name="ㅑㅅ" localSheetId="22" hidden="1">{"'Sheet1'!$L$16"}</definedName>
    <definedName name="ㅑㅅ" hidden="1">{"'Sheet1'!$L$16"}</definedName>
    <definedName name="ㅓ롤" localSheetId="22" hidden="1">{#N/A,#N/A,FALSE,"골재소요량";#N/A,#N/A,FALSE,"골재소요량"}</definedName>
    <definedName name="ㅓ롤" hidden="1">{#N/A,#N/A,FALSE,"골재소요량";#N/A,#N/A,FALSE,"골재소요량"}</definedName>
    <definedName name="ㅓㅇㄴ" localSheetId="22" hidden="1">{#N/A,#N/A,FALSE,"단가표지"}</definedName>
    <definedName name="ㅓㅇㄴ" hidden="1">{#N/A,#N/A,FALSE,"단가표지"}</definedName>
    <definedName name="ㅓㅇ롤ㅇ" localSheetId="22" hidden="1">{#N/A,#N/A,FALSE,"혼합골재"}</definedName>
    <definedName name="ㅓㅇ롤ㅇ" hidden="1">{#N/A,#N/A,FALSE,"혼합골재"}</definedName>
    <definedName name="ㅓㅇ호ㅓㅇ호ㅓㅇ허" localSheetId="22" hidden="1">{#N/A,#N/A,FALSE,"표지목차"}</definedName>
    <definedName name="ㅓㅇ호ㅓㅇ호ㅓㅇ허" hidden="1">{#N/A,#N/A,FALSE,"표지목차"}</definedName>
    <definedName name="ㅓㅎ렁홍" localSheetId="22" hidden="1">{#N/A,#N/A,FALSE,"혼합골재"}</definedName>
    <definedName name="ㅓㅎ렁홍" hidden="1">{#N/A,#N/A,FALSE,"혼합골재"}</definedName>
    <definedName name="ㅓㅎ로ㅗㄴ" localSheetId="22" hidden="1">{#N/A,#N/A,FALSE,"단가표지"}</definedName>
    <definedName name="ㅓㅎ로ㅗㄴ" hidden="1">{#N/A,#N/A,FALSE,"단가표지"}</definedName>
    <definedName name="ㅓㅎㅇㅎ" localSheetId="22" hidden="1">{#N/A,#N/A,FALSE,"운반시간"}</definedName>
    <definedName name="ㅓㅎㅇㅎ" hidden="1">{#N/A,#N/A,FALSE,"운반시간"}</definedName>
    <definedName name="ㅓ호ㅓ" localSheetId="22" hidden="1">{#N/A,#N/A,FALSE,"표지목차"}</definedName>
    <definedName name="ㅓ호ㅓ" hidden="1">{#N/A,#N/A,FALSE,"표지목차"}</definedName>
    <definedName name="ㅓ호ㅓㅗㄹ" localSheetId="22" hidden="1">{#N/A,#N/A,FALSE,"단가표지"}</definedName>
    <definedName name="ㅓ호ㅓㅗㄹ" hidden="1">{#N/A,#N/A,FALSE,"단가표지"}</definedName>
    <definedName name="ㅓㅏ호" localSheetId="22" hidden="1">{#N/A,#N/A,FALSE,"단가표지"}</definedName>
    <definedName name="ㅓㅏ호" hidden="1">{#N/A,#N/A,FALSE,"단가표지"}</definedName>
    <definedName name="ㅓㅏ호ㅓ" localSheetId="22" hidden="1">{#N/A,#N/A,FALSE,"단가표지"}</definedName>
    <definedName name="ㅓㅏ호ㅓ" hidden="1">{#N/A,#N/A,FALSE,"단가표지"}</definedName>
    <definedName name="ㅓㅏㅗ하ㅗㅓㅎ" localSheetId="22" hidden="1">{#N/A,#N/A,FALSE,"혼합골재"}</definedName>
    <definedName name="ㅓㅏㅗ하ㅗㅓㅎ" hidden="1">{#N/A,#N/A,FALSE,"혼합골재"}</definedName>
    <definedName name="ㅓㅗ" localSheetId="22" hidden="1">{#N/A,#N/A,FALSE,"운반시간"}</definedName>
    <definedName name="ㅓㅗ" hidden="1">{#N/A,#N/A,FALSE,"운반시간"}</definedName>
    <definedName name="ㅓㅗㅎㄹ" localSheetId="22" hidden="1">{#N/A,#N/A,FALSE,"조골재"}</definedName>
    <definedName name="ㅓㅗㅎㄹ" hidden="1">{#N/A,#N/A,FALSE,"조골재"}</definedName>
    <definedName name="ㅓㅗㅎ러ㅗㅎ러" localSheetId="22" hidden="1">{#N/A,#N/A,FALSE,"혼합골재"}</definedName>
    <definedName name="ㅓㅗㅎ러ㅗㅎ러" hidden="1">{#N/A,#N/A,FALSE,"혼합골재"}</definedName>
    <definedName name="ㅓㅗㅎ러ㅗ호ㅓ" localSheetId="22" hidden="1">{#N/A,#N/A,FALSE,"단가표지"}</definedName>
    <definedName name="ㅓㅗㅎ러ㅗ호ㅓ" hidden="1">{#N/A,#N/A,FALSE,"단가표지"}</definedName>
    <definedName name="ㅓㅗ허" localSheetId="22" hidden="1">{#N/A,#N/A,FALSE,"조골재"}</definedName>
    <definedName name="ㅓㅗ허" hidden="1">{#N/A,#N/A,FALSE,"조골재"}</definedName>
    <definedName name="ㅓㅗ허ㅗㄹ" localSheetId="22" hidden="1">{#N/A,#N/A,FALSE,"운반시간"}</definedName>
    <definedName name="ㅓㅗ허ㅗㄹ" hidden="1">{#N/A,#N/A,FALSE,"운반시간"}</definedName>
    <definedName name="ㅓㅗ허ㅗㅎㄹ" localSheetId="22" hidden="1">{#N/A,#N/A,FALSE,"골재소요량";#N/A,#N/A,FALSE,"골재소요량"}</definedName>
    <definedName name="ㅓㅗ허ㅗㅎㄹ" hidden="1">{#N/A,#N/A,FALSE,"골재소요량";#N/A,#N/A,FALSE,"골재소요량"}</definedName>
    <definedName name="ㅓㅗ허ㅗㅎ러" localSheetId="22" hidden="1">{#N/A,#N/A,FALSE,"운반시간"}</definedName>
    <definedName name="ㅓㅗ허ㅗㅎ러" hidden="1">{#N/A,#N/A,FALSE,"운반시간"}</definedName>
    <definedName name="ㅓㅗ헝홍허" localSheetId="22" hidden="1">{#N/A,#N/A,FALSE,"골재소요량";#N/A,#N/A,FALSE,"골재소요량"}</definedName>
    <definedName name="ㅓㅗ헝홍허" hidden="1">{#N/A,#N/A,FALSE,"골재소요량";#N/A,#N/A,FALSE,"골재소요량"}</definedName>
    <definedName name="ㅓㅗ헣ㄹ" localSheetId="22" hidden="1">{#N/A,#N/A,FALSE,"단가표지"}</definedName>
    <definedName name="ㅓㅗ헣ㄹ" hidden="1">{#N/A,#N/A,FALSE,"단가표지"}</definedName>
    <definedName name="ㅓㅗ헣러" localSheetId="22" hidden="1">{#N/A,#N/A,FALSE,"단가표지"}</definedName>
    <definedName name="ㅓㅗ헣러" hidden="1">{#N/A,#N/A,FALSE,"단가표지"}</definedName>
    <definedName name="ㅓㅗ헣로ㅓ" localSheetId="22" hidden="1">{#N/A,#N/A,FALSE,"조골재"}</definedName>
    <definedName name="ㅓㅗ헣로ㅓ" hidden="1">{#N/A,#N/A,FALSE,"조골재"}</definedName>
    <definedName name="ㅓㅗ헣호ㅓ" localSheetId="22" hidden="1">{#N/A,#N/A,FALSE,"조골재"}</definedName>
    <definedName name="ㅓㅗ헣호ㅓ" hidden="1">{#N/A,#N/A,FALSE,"조골재"}</definedName>
    <definedName name="ㅓㅗ호" localSheetId="22" hidden="1">{#N/A,#N/A,FALSE,"단가표지"}</definedName>
    <definedName name="ㅓㅗ호" hidden="1">{#N/A,#N/A,FALSE,"단가표지"}</definedName>
    <definedName name="ㅓㅗ호ㅓㅗ" localSheetId="22" hidden="1">{#N/A,#N/A,FALSE,"2~8번"}</definedName>
    <definedName name="ㅓㅗ호ㅓㅗ" hidden="1">{#N/A,#N/A,FALSE,"2~8번"}</definedName>
    <definedName name="ㅓㅗㅗ" localSheetId="22" hidden="1">{#N/A,#N/A,FALSE,"단가표지"}</definedName>
    <definedName name="ㅓㅗㅗ" hidden="1">{#N/A,#N/A,FALSE,"단가표지"}</definedName>
    <definedName name="ㅓㅗㅗㅗ" localSheetId="22" hidden="1">{#N/A,#N/A,FALSE,"골재소요량";#N/A,#N/A,FALSE,"골재소요량"}</definedName>
    <definedName name="ㅓㅗㅗㅗ" hidden="1">{#N/A,#N/A,FALSE,"골재소요량";#N/A,#N/A,FALSE,"골재소요량"}</definedName>
    <definedName name="ㅗㄹㄶ" localSheetId="22" hidden="1">{#N/A,#N/A,FALSE,"조골재"}</definedName>
    <definedName name="ㅗㄹㄶ" hidden="1">{#N/A,#N/A,FALSE,"조골재"}</definedName>
    <definedName name="ㅗㅎ" localSheetId="22" hidden="1">{#N/A,#N/A,FALSE,"Sheet1"}</definedName>
    <definedName name="ㅗㅎ" hidden="1">{#N/A,#N/A,FALSE,"Sheet1"}</definedName>
    <definedName name="ㅗㅎㄴ" localSheetId="22" hidden="1">{#N/A,#N/A,FALSE,"골재소요량";#N/A,#N/A,FALSE,"골재소요량"}</definedName>
    <definedName name="ㅗㅎㄴ" hidden="1">{#N/A,#N/A,FALSE,"골재소요량";#N/A,#N/A,FALSE,"골재소요량"}</definedName>
    <definedName name="ㅗㅎㄴㄹ" localSheetId="22" hidden="1">{#N/A,#N/A,FALSE,"단가표지"}</definedName>
    <definedName name="ㅗㅎㄴㄹ" hidden="1">{#N/A,#N/A,FALSE,"단가표지"}</definedName>
    <definedName name="ㅗㅎ로ㅜ" localSheetId="22" hidden="1">{#N/A,#N/A,FALSE,"운반시간"}</definedName>
    <definedName name="ㅗㅎ로ㅜ" hidden="1">{#N/A,#N/A,FALSE,"운반시간"}</definedName>
    <definedName name="ㅗㅎ론ㄹ" localSheetId="22" hidden="1">{#N/A,#N/A,FALSE,"표지목차"}</definedName>
    <definedName name="ㅗㅎ론ㄹ" hidden="1">{#N/A,#N/A,FALSE,"표지목차"}</definedName>
    <definedName name="ㅗㅎ롯홋ㄱ" localSheetId="22" hidden="1">{#N/A,#N/A,FALSE,"혼합골재"}</definedName>
    <definedName name="ㅗㅎ롯홋ㄱ" hidden="1">{#N/A,#N/A,FALSE,"혼합골재"}</definedName>
    <definedName name="ㅗ허ㅗ" localSheetId="22" hidden="1">{#N/A,#N/A,FALSE,"단가표지"}</definedName>
    <definedName name="ㅗ허ㅗ" hidden="1">{#N/A,#N/A,FALSE,"단가표지"}</definedName>
    <definedName name="ㅗ호" localSheetId="22" hidden="1">{#N/A,#N/A,FALSE,"단가표지"}</definedName>
    <definedName name="ㅗ호" hidden="1">{#N/A,#N/A,FALSE,"단가표지"}</definedName>
    <definedName name="ㅗ홓ㅎ로" localSheetId="22" hidden="1">{"'장비'!$A$3:$M$12"}</definedName>
    <definedName name="ㅗ홓ㅎ로" hidden="1">{"'장비'!$A$3:$M$12"}</definedName>
    <definedName name="ㅗㅓ쇼ㅓㅕㄷ쇼ㅓㅕㄷㅅ" localSheetId="22" hidden="1">{#N/A,#N/A,FALSE,"단가표지"}</definedName>
    <definedName name="ㅗㅓ쇼ㅓㅕㄷ쇼ㅓㅕㄷㅅ" hidden="1">{#N/A,#N/A,FALSE,"단가표지"}</definedName>
    <definedName name="ㅗㅓㅎ로ㅓㅎㄹ" localSheetId="22" hidden="1">{#N/A,#N/A,FALSE,"표지목차"}</definedName>
    <definedName name="ㅗㅓㅎ로ㅓㅎㄹ" hidden="1">{#N/A,#N/A,FALSE,"표지목차"}</definedName>
    <definedName name="ㅗㅗ" localSheetId="22" hidden="1">{#N/A,#N/A,TRUE,"토적및재료집계";#N/A,#N/A,TRUE,"토적및재료집계";#N/A,#N/A,TRUE,"단위량"}</definedName>
    <definedName name="ㅗㅗ" hidden="1">{#N/A,#N/A,TRUE,"토적및재료집계";#N/A,#N/A,TRUE,"토적및재료집계";#N/A,#N/A,TRUE,"단위량"}</definedName>
    <definedName name="ㅗㅗㅗ" hidden="1">#REF!</definedName>
    <definedName name="ㅗㅗㅗㅗㅗ" localSheetId="22" hidden="1">{"'장비'!$A$3:$M$12"}</definedName>
    <definedName name="ㅗㅗㅗㅗㅗ" hidden="1">{"'장비'!$A$3:$M$12"}</definedName>
    <definedName name="ㅗㅠㅍ" localSheetId="22" hidden="1">{#N/A,#N/A,FALSE,"혼합골재"}</definedName>
    <definedName name="ㅗㅠㅍ" hidden="1">{#N/A,#N/A,FALSE,"혼합골재"}</definedName>
    <definedName name="ㅘ" localSheetId="22" hidden="1">{"'Sheet1'!$L$16"}</definedName>
    <definedName name="ㅘ" hidden="1">{"'Sheet1'!$L$16"}</definedName>
    <definedName name="ㅛ" localSheetId="22" hidden="1">{"'장비'!$A$3:$M$12"}</definedName>
    <definedName name="ㅛ" hidden="1">{"'장비'!$A$3:$M$12"}</definedName>
    <definedName name="ㅛㅛㅛ" localSheetId="22" hidden="1">{"'장비'!$A$3:$M$12"}</definedName>
    <definedName name="ㅛㅛㅛ" hidden="1">{"'장비'!$A$3:$M$12"}</definedName>
    <definedName name="ㅜ" localSheetId="22" hidden="1">{#N/A,#N/A,FALSE,"CCTV"}</definedName>
    <definedName name="ㅜ" hidden="1">{#N/A,#N/A,FALSE,"CCTV"}</definedName>
    <definedName name="ㅜㄴㄱ" localSheetId="22" hidden="1">{#N/A,#N/A,FALSE,"운반시간"}</definedName>
    <definedName name="ㅜㄴㄱ" hidden="1">{#N/A,#N/A,FALSE,"운반시간"}</definedName>
    <definedName name="ㅜㄹ윤" localSheetId="22" hidden="1">{#N/A,#N/A,FALSE,"단가표지"}</definedName>
    <definedName name="ㅜㄹ윤" hidden="1">{#N/A,#N/A,FALSE,"단가표지"}</definedName>
    <definedName name="ㅜㅊㅍ" localSheetId="22" hidden="1">{#N/A,#N/A,FALSE,"표지목차"}</definedName>
    <definedName name="ㅜㅊㅍ" hidden="1">{#N/A,#N/A,FALSE,"표지목차"}</definedName>
    <definedName name="ㅜㅋㅊㅍ" localSheetId="22" hidden="1">{#N/A,#N/A,FALSE,"조골재"}</definedName>
    <definedName name="ㅜㅋㅊㅍ" hidden="1">{#N/A,#N/A,FALSE,"조골재"}</definedName>
    <definedName name="ㅜㅍ추ㅠ" localSheetId="22" hidden="1">{#N/A,#N/A,FALSE,"혼합골재"}</definedName>
    <definedName name="ㅜㅍ추ㅠ" hidden="1">{#N/A,#N/A,FALSE,"혼합골재"}</definedName>
    <definedName name="ㅜㅎㄴ" localSheetId="22" hidden="1">{#N/A,#N/A,FALSE,"골재소요량";#N/A,#N/A,FALSE,"골재소요량"}</definedName>
    <definedName name="ㅜㅎㄴ" hidden="1">{#N/A,#N/A,FALSE,"골재소요량";#N/A,#N/A,FALSE,"골재소요량"}</definedName>
    <definedName name="ㅜㅎㅅㄱㄴ" localSheetId="22" hidden="1">{#N/A,#N/A,FALSE,"단가표지"}</definedName>
    <definedName name="ㅜㅎㅅㄱㄴ" hidden="1">{#N/A,#N/A,FALSE,"단가표지"}</definedName>
    <definedName name="ㅜㅗㅇㅎㅌ" localSheetId="22" hidden="1">{#N/A,#N/A,FALSE,"단가표지"}</definedName>
    <definedName name="ㅜㅗㅇㅎㅌ" hidden="1">{#N/A,#N/A,FALSE,"단가표지"}</definedName>
    <definedName name="ㅜㅗㅇ훟" localSheetId="22" hidden="1">{#N/A,#N/A,FALSE,"단가표지"}</definedName>
    <definedName name="ㅜㅗㅇ훟" hidden="1">{#N/A,#N/A,FALSE,"단가표지"}</definedName>
    <definedName name="ㅜㅗㅗㅗㅇㅎ" localSheetId="22" hidden="1">{#N/A,#N/A,FALSE,"운반시간"}</definedName>
    <definedName name="ㅜㅗㅗㅗㅇㅎ" hidden="1">{#N/A,#N/A,FALSE,"운반시간"}</definedName>
    <definedName name="ㅜㅠ푸" localSheetId="22" hidden="1">{#N/A,#N/A,FALSE,"운반시간"}</definedName>
    <definedName name="ㅜㅠ푸" hidden="1">{#N/A,#N/A,FALSE,"운반시간"}</definedName>
    <definedName name="ㅜㅠㅠ" localSheetId="22" hidden="1">{#N/A,#N/A,FALSE,"골재소요량";#N/A,#N/A,FALSE,"골재소요량"}</definedName>
    <definedName name="ㅜㅠㅠ" hidden="1">{#N/A,#N/A,FALSE,"골재소요량";#N/A,#N/A,FALSE,"골재소요량"}</definedName>
    <definedName name="ㅝㅎㄹ" localSheetId="22" hidden="1">{#N/A,#N/A,FALSE,"단가표지"}</definedName>
    <definedName name="ㅝㅎㄹ" hidden="1">{#N/A,#N/A,FALSE,"단가표지"}</definedName>
    <definedName name="ㅠㄴ" localSheetId="22" hidden="1">{#N/A,#N/A,FALSE,"조골재"}</definedName>
    <definedName name="ㅠㄴ" hidden="1">{#N/A,#N/A,FALSE,"조골재"}</definedName>
    <definedName name="ㅠㄹㅇㄴㄴㄹㅇ" localSheetId="22" hidden="1">{#N/A,#N/A,FALSE,"단가표지"}</definedName>
    <definedName name="ㅠㄹㅇㄴㄴㄹㅇ" hidden="1">{#N/A,#N/A,FALSE,"단가표지"}</definedName>
    <definedName name="ㅠ뮤ㅐ" localSheetId="15" hidden="1">#N/A</definedName>
    <definedName name="ㅠ뮤ㅐ" localSheetId="1" hidden="1">#N/A</definedName>
    <definedName name="ㅠ뮤ㅐ" localSheetId="2" hidden="1">#N/A</definedName>
    <definedName name="ㅠ뮤ㅐ" localSheetId="4" hidden="1">#N/A</definedName>
    <definedName name="ㅠ뮤ㅐ" localSheetId="23" hidden="1">#N/A</definedName>
    <definedName name="ㅠ뮤ㅐ" localSheetId="14" hidden="1">#N/A</definedName>
    <definedName name="ㅠ뮤ㅐ" localSheetId="9" hidden="1">#N/A</definedName>
    <definedName name="ㅠ뮤ㅐ" localSheetId="8" hidden="1">#N/A</definedName>
    <definedName name="ㅠ뮤ㅐ" localSheetId="3" hidden="1">#N/A</definedName>
    <definedName name="ㅠ뮤ㅐ" localSheetId="11" hidden="1">#N/A</definedName>
    <definedName name="ㅠ뮤ㅐ" localSheetId="6" hidden="1">#N/A</definedName>
    <definedName name="ㅠ뮤ㅐ" localSheetId="7" hidden="1">#N/A</definedName>
    <definedName name="ㅠ뮤ㅐ" localSheetId="5" hidden="1">#N/A</definedName>
    <definedName name="ㅠ뮤ㅐ" localSheetId="10" hidden="1">#N/A</definedName>
    <definedName name="ㅠ뮤ㅐ" localSheetId="13" hidden="1">#N/A</definedName>
    <definedName name="ㅠ뮤ㅐ" localSheetId="12" hidden="1">#N/A</definedName>
    <definedName name="ㅠ뮤ㅐ" hidden="1">#REF!</definedName>
    <definedName name="ㅠㅊㅌ퓿ㅌ" localSheetId="22" hidden="1">{#N/A,#N/A,FALSE,"2~8번"}</definedName>
    <definedName name="ㅠㅊㅌ퓿ㅌ" hidden="1">{#N/A,#N/A,FALSE,"2~8번"}</definedName>
    <definedName name="ㅠㅊㅍㅌ" localSheetId="22" hidden="1">{#N/A,#N/A,FALSE,"단가표지"}</definedName>
    <definedName name="ㅠㅊㅍㅌ" hidden="1">{#N/A,#N/A,FALSE,"단가표지"}</definedName>
    <definedName name="ㅠㅊㅍ튜" localSheetId="22" hidden="1">{#N/A,#N/A,FALSE,"단가표지"}</definedName>
    <definedName name="ㅠㅊㅍ튜" hidden="1">{#N/A,#N/A,FALSE,"단가표지"}</definedName>
    <definedName name="ㅠㅊㅍ튵ㅊ" localSheetId="22" hidden="1">{#N/A,#N/A,FALSE,"운반시간"}</definedName>
    <definedName name="ㅠㅊㅍ튵ㅊ" hidden="1">{#N/A,#N/A,FALSE,"운반시간"}</definedName>
    <definedName name="ㅠㅊ픁츄" localSheetId="22" hidden="1">{#N/A,#N/A,FALSE,"단가표지"}</definedName>
    <definedName name="ㅠㅊ픁츄" hidden="1">{#N/A,#N/A,FALSE,"단가표지"}</definedName>
    <definedName name="ㅠㅍ" localSheetId="22" hidden="1">{#N/A,#N/A,FALSE,"조골재"}</definedName>
    <definedName name="ㅠㅍ" hidden="1">{#N/A,#N/A,FALSE,"조골재"}</definedName>
    <definedName name="ㅠㅍㅊ" localSheetId="22" hidden="1">{#N/A,#N/A,FALSE,"단가표지"}</definedName>
    <definedName name="ㅠㅍㅊ" hidden="1">{#N/A,#N/A,FALSE,"단가표지"}</definedName>
    <definedName name="ㅠㅍㅊ튳" localSheetId="22" hidden="1">{#N/A,#N/A,FALSE,"표지목차"}</definedName>
    <definedName name="ㅠㅍㅊ튳" hidden="1">{#N/A,#N/A,FALSE,"표지목차"}</definedName>
    <definedName name="ㅠㅍㅊ튳ㅌㅍ" localSheetId="22" hidden="1">{#N/A,#N/A,FALSE,"조골재"}</definedName>
    <definedName name="ㅠㅍㅊ튳ㅌㅍ" hidden="1">{#N/A,#N/A,FALSE,"조골재"}</definedName>
    <definedName name="ㅠㅍㅊ튵" localSheetId="22" hidden="1">{#N/A,#N/A,FALSE,"골재소요량";#N/A,#N/A,FALSE,"골재소요량"}</definedName>
    <definedName name="ㅠㅍㅊ튵" hidden="1">{#N/A,#N/A,FALSE,"골재소요량";#N/A,#N/A,FALSE,"골재소요량"}</definedName>
    <definedName name="ㅠㅍㅊ튵ㅊ" localSheetId="22" hidden="1">{#N/A,#N/A,FALSE,"단가표지"}</definedName>
    <definedName name="ㅠㅍㅊ튵ㅊ" hidden="1">{#N/A,#N/A,FALSE,"단가표지"}</definedName>
    <definedName name="ㅠㅍ츄ㅜ" localSheetId="22" hidden="1">{#N/A,#N/A,FALSE,"단가표지"}</definedName>
    <definedName name="ㅠㅍ츄ㅜ" hidden="1">{#N/A,#N/A,FALSE,"단가표지"}</definedName>
    <definedName name="ㅠㅍ츛ㅍ" localSheetId="22" hidden="1">{#N/A,#N/A,FALSE,"혼합골재"}</definedName>
    <definedName name="ㅠㅍ츛ㅍ" hidden="1">{#N/A,#N/A,FALSE,"혼합골재"}</definedName>
    <definedName name="ㅠㅍ츜ㅊ" localSheetId="22" hidden="1">{#N/A,#N/A,FALSE,"2~8번"}</definedName>
    <definedName name="ㅠㅍ츜ㅊ" hidden="1">{#N/A,#N/A,FALSE,"2~8번"}</definedName>
    <definedName name="ㅠㅍ츜ㅍ" localSheetId="22" hidden="1">{#N/A,#N/A,FALSE,"조골재"}</definedName>
    <definedName name="ㅠㅍ츜ㅍ" hidden="1">{#N/A,#N/A,FALSE,"조골재"}</definedName>
    <definedName name="ㅠㅍ츝" localSheetId="22" hidden="1">{#N/A,#N/A,FALSE,"운반시간"}</definedName>
    <definedName name="ㅠㅍ츝" hidden="1">{#N/A,#N/A,FALSE,"운반시간"}</definedName>
    <definedName name="ㅠㅍ츝ㅊ" localSheetId="22" hidden="1">{#N/A,#N/A,FALSE,"단가표지"}</definedName>
    <definedName name="ㅠㅍ츝ㅊ" hidden="1">{#N/A,#N/A,FALSE,"단가표지"}</definedName>
    <definedName name="ㅠㅍㅋㅊㅍㅍ" localSheetId="22" hidden="1">{#N/A,#N/A,FALSE,"단가표지"}</definedName>
    <definedName name="ㅠㅍㅋㅊㅍㅍ" hidden="1">{#N/A,#N/A,FALSE,"단가표지"}</definedName>
    <definedName name="ㅠ퓿큨ㅊ" localSheetId="22" hidden="1">{#N/A,#N/A,FALSE,"단가표지"}</definedName>
    <definedName name="ㅠ퓿큨ㅊ" hidden="1">{#N/A,#N/A,FALSE,"단가표지"}</definedName>
    <definedName name="ㅠ픀ㅊ" localSheetId="22" hidden="1">{#N/A,#N/A,FALSE,"단가표지"}</definedName>
    <definedName name="ㅠ픀ㅊ" hidden="1">{#N/A,#N/A,FALSE,"단가표지"}</definedName>
    <definedName name="ㅠ픀ㅊㅍ" localSheetId="22" hidden="1">{#N/A,#N/A,FALSE,"표지목차"}</definedName>
    <definedName name="ㅠ픀ㅊㅍ" hidden="1">{#N/A,#N/A,FALSE,"표지목차"}</definedName>
    <definedName name="ㅠ픀ㅋㅊㅍ" localSheetId="22" hidden="1">{#N/A,#N/A,FALSE,"운반시간"}</definedName>
    <definedName name="ㅠ픀ㅋㅊㅍ" hidden="1">{#N/A,#N/A,FALSE,"운반시간"}</definedName>
    <definedName name="ㅠㅠㅠ" localSheetId="2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1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4"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2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14"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9"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1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6"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7"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1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1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1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ㅣ1191">#REF!</definedName>
    <definedName name="ㅣ허ㅏㅣ하" localSheetId="22" hidden="1">{#N/A,#N/A,FALSE,"혼합골재"}</definedName>
    <definedName name="ㅣ허ㅏㅣ하" hidden="1">{#N/A,#N/A,FALSE,"혼합골재"}</definedName>
    <definedName name="ㅣ허ㅣ호ㅓㅏ" localSheetId="22" hidden="1">{#N/A,#N/A,FALSE,"조골재"}</definedName>
    <definedName name="ㅣ허ㅣ호ㅓㅏ" hidden="1">{#N/A,#N/A,FALSE,"조골재"}</definedName>
    <definedName name="ㅣㅏ허ㅏ허ㅏ허ㅏ" localSheetId="22" hidden="1">{#N/A,#N/A,FALSE,"단가표지"}</definedName>
    <definedName name="ㅣㅏ허ㅏ허ㅏ허ㅏ" hidden="1">{#N/A,#N/A,FALSE,"단가표지"}</definedName>
    <definedName name="ㅣㅏㅓㅎ" localSheetId="22" hidden="1">{#N/A,#N/A,FALSE,"단가표지"}</definedName>
    <definedName name="ㅣㅏㅓㅎ" hidden="1">{#N/A,#N/A,FALSE,"단가표지"}</definedName>
    <definedName name="ㅣㅏㅓ허ㅏㅓㅎ" localSheetId="22" hidden="1">{#N/A,#N/A,FALSE,"표지목차"}</definedName>
    <definedName name="ㅣㅏㅓ허ㅏㅓㅎ" hidden="1">{#N/A,#N/A,FALSE,"표지목차"}</definedName>
    <definedName name="ㅣㅏㅓㅣ허ㅏㅎ" localSheetId="22" hidden="1">{#N/A,#N/A,FALSE,"골재소요량";#N/A,#N/A,FALSE,"골재소요량"}</definedName>
    <definedName name="ㅣㅏㅓㅣ허ㅏㅎ" hidden="1">{#N/A,#N/A,FALSE,"골재소요량";#N/A,#N/A,FALSE,"골재소요량"}</definedName>
    <definedName name="ㅣㅏㅓㅣ허ㅏㅏ허" localSheetId="22" hidden="1">{#N/A,#N/A,FALSE,"조골재"}</definedName>
    <definedName name="ㅣㅏㅓㅣ허ㅏㅏ허" hidden="1">{#N/A,#N/A,FALSE,"조골재"}</definedName>
    <definedName name="ㅣㅓㅏ허" localSheetId="22" hidden="1">{#N/A,#N/A,FALSE,"운반시간"}</definedName>
    <definedName name="ㅣㅓㅏ허" hidden="1">{#N/A,#N/A,FALSE,"운반시간"}</definedName>
    <definedName name="ㅣㅓㅏ허ㅏㅣ허ㅏㅓ" localSheetId="22" hidden="1">{#N/A,#N/A,FALSE,"운반시간"}</definedName>
    <definedName name="ㅣㅓㅏ허ㅏㅣ허ㅏㅓ" hidden="1">{#N/A,#N/A,FALSE,"운반시간"}</definedName>
    <definedName name="ㅣㅚㅓㅏ" localSheetId="22" hidden="1">{#N/A,#N/A,FALSE,"단가표지"}</definedName>
    <definedName name="ㅣㅚㅓㅏ" hidden="1">{#N/A,#N/A,FALSE,"단가표지"}</definedName>
    <definedName name="ㅣㅣ" localSheetId="22" hidden="1">{#N/A,#N/A,FALSE,"골재소요량";#N/A,#N/A,FALSE,"골재소요량"}</definedName>
    <definedName name="ㅣㅣ" hidden="1">{#N/A,#N/A,FALSE,"골재소요량";#N/A,#N/A,FALSE,"골재소요량"}</definedName>
    <definedName name="人力" localSheetId="22" hidden="1">{#N/A,#N/A,FALSE,"Field Rates";#N/A,#N/A,FALSE,"Field Sum"}</definedName>
    <definedName name="人力" localSheetId="15" hidden="1">{#N/A,#N/A,FALSE,"Field Rates";#N/A,#N/A,FALSE,"Field Sum"}</definedName>
    <definedName name="人力" localSheetId="1" hidden="1">{#N/A,#N/A,FALSE,"Field Rates";#N/A,#N/A,FALSE,"Field Sum"}</definedName>
    <definedName name="人力" localSheetId="2" hidden="1">{#N/A,#N/A,FALSE,"Field Rates";#N/A,#N/A,FALSE,"Field Sum"}</definedName>
    <definedName name="人力" localSheetId="4" hidden="1">{#N/A,#N/A,FALSE,"Field Rates";#N/A,#N/A,FALSE,"Field Sum"}</definedName>
    <definedName name="人力" localSheetId="23" hidden="1">{#N/A,#N/A,FALSE,"Field Rates";#N/A,#N/A,FALSE,"Field Sum"}</definedName>
    <definedName name="人力" localSheetId="14" hidden="1">{#N/A,#N/A,FALSE,"Field Rates";#N/A,#N/A,FALSE,"Field Sum"}</definedName>
    <definedName name="人力" localSheetId="9" hidden="1">{#N/A,#N/A,FALSE,"Field Rates";#N/A,#N/A,FALSE,"Field Sum"}</definedName>
    <definedName name="人力" localSheetId="8" hidden="1">{#N/A,#N/A,FALSE,"Field Rates";#N/A,#N/A,FALSE,"Field Sum"}</definedName>
    <definedName name="人力" localSheetId="3" hidden="1">{#N/A,#N/A,FALSE,"Field Rates";#N/A,#N/A,FALSE,"Field Sum"}</definedName>
    <definedName name="人力" localSheetId="11" hidden="1">{#N/A,#N/A,FALSE,"Field Rates";#N/A,#N/A,FALSE,"Field Sum"}</definedName>
    <definedName name="人力" localSheetId="6" hidden="1">{#N/A,#N/A,FALSE,"Field Rates";#N/A,#N/A,FALSE,"Field Sum"}</definedName>
    <definedName name="人力" localSheetId="7" hidden="1">{#N/A,#N/A,FALSE,"Field Rates";#N/A,#N/A,FALSE,"Field Sum"}</definedName>
    <definedName name="人力" localSheetId="5" hidden="1">{#N/A,#N/A,FALSE,"Field Rates";#N/A,#N/A,FALSE,"Field Sum"}</definedName>
    <definedName name="人力" localSheetId="10" hidden="1">{#N/A,#N/A,FALSE,"Field Rates";#N/A,#N/A,FALSE,"Field Sum"}</definedName>
    <definedName name="人力" localSheetId="13" hidden="1">{#N/A,#N/A,FALSE,"Field Rates";#N/A,#N/A,FALSE,"Field Sum"}</definedName>
    <definedName name="人力" localSheetId="12" hidden="1">{#N/A,#N/A,FALSE,"Field Rates";#N/A,#N/A,FALSE,"Field Sum"}</definedName>
    <definedName name="人力" hidden="1">{#N/A,#N/A,FALSE,"Field Rates";#N/A,#N/A,FALSE,"Field Sum"}</definedName>
    <definedName name="仮単価発注" hidden="1">{"'Sheet1'!$A$3:$I$11"}</definedName>
    <definedName name="出差費用" localSheetId="22" hidden="1">{"'Sheet1'!$L$16"}</definedName>
    <definedName name="出差費用" hidden="1">{"'Sheet1'!$L$16"}</definedName>
    <definedName name="取费" localSheetId="22" hidden="1">{"'现金流量表（全部投资）'!$B$4:$P$23"}</definedName>
    <definedName name="取费" hidden="1">{"'现金流量表（全部投资）'!$B$4:$P$23"}</definedName>
    <definedName name="啊" localSheetId="22" hidden="1">{"'现金流量表（全部投资）'!$B$4:$P$23"}</definedName>
    <definedName name="啊" hidden="1">{"'现金流量表（全部投资）'!$B$4:$P$23"}</definedName>
    <definedName name="土建差2" localSheetId="22" hidden="1">{"'现金流量表（全部投资）'!$B$4:$P$23"}</definedName>
    <definedName name="土建差2" hidden="1">{"'现金流量表（全部投资）'!$B$4:$P$23"}</definedName>
    <definedName name="地基处理" localSheetId="22" hidden="1">{"'现金流量表（全部投资）'!$B$4:$P$23"}</definedName>
    <definedName name="地基处理" hidden="1">{"'现金流量表（全部投资）'!$B$4:$P$23"}</definedName>
    <definedName name="影响力" localSheetId="22" hidden="1">{"'现金流量表（全部投资）'!$B$4:$P$23"}</definedName>
    <definedName name="影响力" hidden="1">{"'现金流量表（全部投资）'!$B$4:$P$23"}</definedName>
    <definedName name="新封" localSheetId="22" hidden="1">{"'现金流量表（全部投资）'!$B$4:$P$23"}</definedName>
    <definedName name="新封" hidden="1">{"'现金流量表（全部投资）'!$B$4:$P$23"}</definedName>
    <definedName name="材质" localSheetId="0">[118]项目数据!#REF!</definedName>
    <definedName name="材质">[118]项目数据!#REF!</definedName>
    <definedName name="汇总哦" localSheetId="22" hidden="1">{"'现金流量表（全部投资）'!$B$4:$P$23"}</definedName>
    <definedName name="汇总哦" hidden="1">{"'现金流量表（全部投资）'!$B$4:$P$23"}</definedName>
    <definedName name="脱硫表二" localSheetId="22" hidden="1">{"'现金流量表（全部投资）'!$B$4:$P$23"}</definedName>
    <definedName name="脱硫表二" hidden="1">{"'现金流量表（全部投资）'!$B$4:$P$23"}</definedName>
  </definedNames>
  <calcPr calcId="191029"/>
</workbook>
</file>

<file path=xl/calcChain.xml><?xml version="1.0" encoding="utf-8"?>
<calcChain xmlns="http://schemas.openxmlformats.org/spreadsheetml/2006/main">
  <c r="DS459" i="1" l="1"/>
  <c r="DQ459" i="1"/>
  <c r="DS451" i="1"/>
  <c r="DQ451" i="1"/>
  <c r="DS442" i="1"/>
  <c r="DQ442" i="1"/>
  <c r="DS420" i="1"/>
  <c r="DQ420" i="1"/>
  <c r="DS404" i="1"/>
  <c r="DQ404" i="1"/>
  <c r="DS383" i="1"/>
  <c r="DQ383" i="1"/>
  <c r="DS377" i="1"/>
  <c r="DQ377" i="1"/>
  <c r="DS368" i="1"/>
  <c r="DQ368" i="1"/>
  <c r="DS363" i="1"/>
  <c r="DQ363" i="1"/>
  <c r="DS337" i="1"/>
  <c r="DQ337" i="1"/>
  <c r="DS328" i="1"/>
  <c r="DQ328" i="1"/>
  <c r="DS316" i="1"/>
  <c r="DQ316" i="1"/>
  <c r="A460" i="1"/>
  <c r="A459" i="1"/>
  <c r="A452" i="1"/>
  <c r="A451" i="1"/>
  <c r="A442" i="1"/>
  <c r="A421" i="1"/>
  <c r="A420" i="1"/>
  <c r="A405" i="1"/>
  <c r="A404" i="1"/>
  <c r="A384" i="1"/>
  <c r="A383" i="1"/>
  <c r="A377" i="1"/>
  <c r="A370" i="1"/>
  <c r="A369" i="1"/>
  <c r="A368" i="1"/>
  <c r="A367" i="1"/>
  <c r="A366" i="1"/>
  <c r="A365" i="1"/>
  <c r="A364" i="1"/>
  <c r="A363" i="1"/>
  <c r="A337" i="1"/>
  <c r="A316" i="1"/>
  <c r="C12" i="50"/>
  <c r="C24" i="50"/>
  <c r="C23" i="50"/>
  <c r="C22" i="50"/>
  <c r="C21" i="50"/>
  <c r="C20" i="50"/>
  <c r="C19" i="50"/>
  <c r="C18" i="50"/>
  <c r="C17" i="50"/>
  <c r="C16" i="50"/>
  <c r="C15" i="50"/>
  <c r="C14" i="50"/>
  <c r="B24" i="50"/>
  <c r="B23" i="50"/>
  <c r="B22" i="50"/>
  <c r="B21" i="50"/>
  <c r="B20" i="50"/>
  <c r="B19" i="50"/>
  <c r="B18" i="50"/>
  <c r="B17" i="50"/>
  <c r="B16" i="50"/>
  <c r="B15" i="50"/>
  <c r="B14" i="50"/>
  <c r="B12" i="50"/>
  <c r="O24" i="50"/>
  <c r="O23" i="50"/>
  <c r="O22" i="50"/>
  <c r="O21" i="50"/>
  <c r="O20" i="50"/>
  <c r="O19" i="50"/>
  <c r="O18" i="50"/>
  <c r="O17" i="50"/>
  <c r="O16" i="50"/>
  <c r="O15" i="50"/>
  <c r="O14" i="50"/>
  <c r="K13" i="50"/>
  <c r="O12" i="50"/>
  <c r="O11" i="50"/>
  <c r="K11" i="50"/>
  <c r="DS352" i="1"/>
  <c r="DQ352" i="1"/>
  <c r="DS393" i="1"/>
  <c r="DQ393" i="1"/>
  <c r="DS434" i="1"/>
  <c r="DQ434" i="1"/>
  <c r="DR337" i="1" l="1"/>
  <c r="DR383" i="1"/>
  <c r="DR451" i="1"/>
  <c r="DR363" i="1"/>
  <c r="DR404" i="1"/>
  <c r="DR459" i="1"/>
  <c r="DR328" i="1"/>
  <c r="DR377" i="1"/>
  <c r="DR442" i="1"/>
  <c r="DR316" i="1"/>
  <c r="DR368" i="1"/>
  <c r="DR420" i="1"/>
  <c r="O13" i="50"/>
  <c r="N14" i="49"/>
  <c r="N13" i="49"/>
  <c r="N12" i="49"/>
  <c r="J11" i="49"/>
  <c r="N12" i="48"/>
  <c r="N11" i="48" s="1"/>
  <c r="J11" i="48"/>
  <c r="A435" i="1"/>
  <c r="A434" i="1"/>
  <c r="A394" i="1"/>
  <c r="A393" i="1"/>
  <c r="A353" i="1"/>
  <c r="A352" i="1"/>
  <c r="CX701" i="1"/>
  <c r="CW701" i="1"/>
  <c r="CX700" i="1"/>
  <c r="CW700" i="1"/>
  <c r="CX477" i="1"/>
  <c r="CW477" i="1"/>
  <c r="CX476" i="1"/>
  <c r="CW476" i="1"/>
  <c r="CX475" i="1"/>
  <c r="CW475" i="1"/>
  <c r="CX315" i="1"/>
  <c r="CW315" i="1"/>
  <c r="CX314" i="1"/>
  <c r="CW314" i="1"/>
  <c r="CX182" i="1"/>
  <c r="CW182" i="1"/>
  <c r="N11" i="49" l="1"/>
  <c r="J13" i="47"/>
  <c r="J11" i="47"/>
  <c r="N11" i="47"/>
  <c r="N25" i="47"/>
  <c r="N24" i="47"/>
  <c r="N23" i="47"/>
  <c r="N22" i="47"/>
  <c r="N21" i="47"/>
  <c r="N20" i="47"/>
  <c r="N19" i="47"/>
  <c r="N18" i="47"/>
  <c r="N17" i="47"/>
  <c r="N16" i="47"/>
  <c r="N15" i="47"/>
  <c r="N14" i="47"/>
  <c r="N12" i="47"/>
  <c r="N13" i="47" l="1"/>
  <c r="DS477" i="1" l="1"/>
  <c r="DQ477" i="1"/>
  <c r="DS476" i="1"/>
  <c r="DQ476" i="1"/>
  <c r="DS475" i="1"/>
  <c r="AJ276" i="44" s="1"/>
  <c r="K276" i="44" s="1"/>
  <c r="DQ475" i="1"/>
  <c r="DS460" i="1"/>
  <c r="DQ460" i="1"/>
  <c r="DS458" i="1"/>
  <c r="DQ458" i="1"/>
  <c r="DS446" i="1"/>
  <c r="DQ446" i="1"/>
  <c r="DS445" i="1"/>
  <c r="DQ445" i="1"/>
  <c r="DS409" i="1"/>
  <c r="DQ409" i="1"/>
  <c r="DS408" i="1"/>
  <c r="DQ408" i="1"/>
  <c r="DS406" i="1"/>
  <c r="DQ406" i="1"/>
  <c r="DS405" i="1"/>
  <c r="DQ405" i="1"/>
  <c r="DS375" i="1"/>
  <c r="DQ375" i="1"/>
  <c r="DS374" i="1"/>
  <c r="DQ374" i="1"/>
  <c r="DS372" i="1"/>
  <c r="DQ372" i="1"/>
  <c r="DS371" i="1"/>
  <c r="DQ371" i="1"/>
  <c r="DS366" i="1"/>
  <c r="DQ366" i="1"/>
  <c r="DS365" i="1"/>
  <c r="DQ365" i="1"/>
  <c r="DS350" i="1"/>
  <c r="DQ350" i="1"/>
  <c r="DS349" i="1"/>
  <c r="DQ349" i="1"/>
  <c r="DS326" i="1"/>
  <c r="DQ326" i="1"/>
  <c r="DS325" i="1"/>
  <c r="DQ325" i="1"/>
  <c r="DS313" i="1"/>
  <c r="DQ313" i="1"/>
  <c r="A329" i="1"/>
  <c r="A327" i="1"/>
  <c r="A326" i="1"/>
  <c r="A461" i="1"/>
  <c r="A447" i="1"/>
  <c r="A446" i="1"/>
  <c r="A445" i="1"/>
  <c r="A410" i="1"/>
  <c r="A409" i="1"/>
  <c r="A408" i="1"/>
  <c r="A407" i="1"/>
  <c r="A406" i="1"/>
  <c r="A403" i="1"/>
  <c r="A376" i="1"/>
  <c r="A375" i="1"/>
  <c r="A374" i="1"/>
  <c r="A373" i="1"/>
  <c r="A372" i="1"/>
  <c r="A371" i="1"/>
  <c r="A351" i="1"/>
  <c r="A350" i="1"/>
  <c r="A314" i="1"/>
  <c r="A313" i="1"/>
  <c r="G29" i="46"/>
  <c r="G33" i="46"/>
  <c r="G34" i="46"/>
  <c r="G32" i="46"/>
  <c r="G31" i="46"/>
  <c r="G30" i="46"/>
  <c r="F30" i="46"/>
  <c r="E30" i="46"/>
  <c r="F25" i="46"/>
  <c r="E25" i="46"/>
  <c r="G24" i="46"/>
  <c r="F24" i="46"/>
  <c r="E24" i="46"/>
  <c r="G23" i="46"/>
  <c r="F23" i="46"/>
  <c r="E23" i="46"/>
  <c r="G22" i="46"/>
  <c r="F22" i="46"/>
  <c r="E22" i="46"/>
  <c r="F21" i="46"/>
  <c r="E21" i="46"/>
  <c r="G20" i="46"/>
  <c r="F20" i="46"/>
  <c r="E20" i="46"/>
  <c r="G19" i="46"/>
  <c r="F19" i="46"/>
  <c r="E19" i="46"/>
  <c r="F18" i="46"/>
  <c r="E18" i="46"/>
  <c r="G17" i="46"/>
  <c r="F17" i="46"/>
  <c r="E17" i="46"/>
  <c r="G16" i="46"/>
  <c r="F16" i="46"/>
  <c r="E16" i="46"/>
  <c r="G15" i="46"/>
  <c r="F15" i="46"/>
  <c r="E15" i="46"/>
  <c r="G14" i="46"/>
  <c r="F14" i="46"/>
  <c r="E14" i="46"/>
  <c r="G13" i="46"/>
  <c r="F13" i="46"/>
  <c r="E13" i="46"/>
  <c r="G12" i="46"/>
  <c r="F12" i="46"/>
  <c r="E12" i="46"/>
  <c r="G10" i="46"/>
  <c r="F10" i="46"/>
  <c r="E10" i="46"/>
  <c r="G9" i="46"/>
  <c r="F9" i="46"/>
  <c r="E9" i="46"/>
  <c r="E6" i="46" s="1"/>
  <c r="E5" i="46" s="1"/>
  <c r="G8" i="46"/>
  <c r="F8" i="46"/>
  <c r="E8" i="46"/>
  <c r="G7" i="46"/>
  <c r="F7" i="46"/>
  <c r="E7" i="46"/>
  <c r="E24" i="45"/>
  <c r="E26" i="45" s="1"/>
  <c r="E21" i="45"/>
  <c r="E20" i="45"/>
  <c r="E22" i="45" s="1"/>
  <c r="E17" i="45"/>
  <c r="E16" i="45"/>
  <c r="E18" i="45" s="1"/>
  <c r="E13" i="45"/>
  <c r="E12" i="45"/>
  <c r="E14" i="45" s="1"/>
  <c r="D10" i="45"/>
  <c r="E9" i="45"/>
  <c r="D9" i="45"/>
  <c r="E8" i="45"/>
  <c r="E10" i="45" s="1"/>
  <c r="N563" i="44"/>
  <c r="N562" i="44"/>
  <c r="M562" i="44"/>
  <c r="N561" i="44"/>
  <c r="M561" i="44"/>
  <c r="K561" i="44"/>
  <c r="K560" i="44" s="1"/>
  <c r="N560" i="44"/>
  <c r="M560" i="44"/>
  <c r="N559" i="44"/>
  <c r="M559" i="44"/>
  <c r="N558" i="44"/>
  <c r="M558" i="44"/>
  <c r="K558" i="44"/>
  <c r="N557" i="44"/>
  <c r="M557" i="44"/>
  <c r="K557" i="44"/>
  <c r="N556" i="44"/>
  <c r="M556" i="44"/>
  <c r="K556" i="44"/>
  <c r="N555" i="44"/>
  <c r="M555" i="44"/>
  <c r="K555" i="44"/>
  <c r="N554" i="44"/>
  <c r="M554" i="44"/>
  <c r="K554" i="44"/>
  <c r="N553" i="44"/>
  <c r="M553" i="44"/>
  <c r="K553" i="44"/>
  <c r="N552" i="44"/>
  <c r="M552" i="44"/>
  <c r="K552" i="44"/>
  <c r="N551" i="44"/>
  <c r="M551" i="44"/>
  <c r="K551" i="44"/>
  <c r="N550" i="44"/>
  <c r="M550" i="44"/>
  <c r="K550" i="44"/>
  <c r="N549" i="44"/>
  <c r="M549" i="44"/>
  <c r="K549" i="44"/>
  <c r="N548" i="44"/>
  <c r="M548" i="44"/>
  <c r="N547" i="44"/>
  <c r="M547" i="44"/>
  <c r="N546" i="44"/>
  <c r="M546" i="44"/>
  <c r="N545" i="44"/>
  <c r="M545" i="44"/>
  <c r="K545" i="44"/>
  <c r="N544" i="44"/>
  <c r="M544" i="44"/>
  <c r="N543" i="44"/>
  <c r="M543" i="44"/>
  <c r="N542" i="44"/>
  <c r="M542" i="44"/>
  <c r="K542" i="44"/>
  <c r="A542" i="44"/>
  <c r="A543" i="44" s="1"/>
  <c r="A544" i="44" s="1"/>
  <c r="A545" i="44" s="1"/>
  <c r="A546" i="44" s="1"/>
  <c r="A547" i="44" s="1"/>
  <c r="A548" i="44" s="1"/>
  <c r="A549" i="44" s="1"/>
  <c r="A550" i="44" s="1"/>
  <c r="A551" i="44" s="1"/>
  <c r="A552" i="44" s="1"/>
  <c r="A553" i="44" s="1"/>
  <c r="A554" i="44" s="1"/>
  <c r="A555" i="44" s="1"/>
  <c r="A556" i="44" s="1"/>
  <c r="A557" i="44" s="1"/>
  <c r="A558" i="44" s="1"/>
  <c r="A559" i="44" s="1"/>
  <c r="N541" i="44"/>
  <c r="M541" i="44"/>
  <c r="K541" i="44"/>
  <c r="N540" i="44"/>
  <c r="M540" i="44"/>
  <c r="AI539" i="44"/>
  <c r="AH539" i="44"/>
  <c r="I539" i="44" s="1"/>
  <c r="AG539" i="44"/>
  <c r="AF539" i="44"/>
  <c r="H539" i="44" s="1"/>
  <c r="AC539" i="44"/>
  <c r="D539" i="44" s="1"/>
  <c r="AB539" i="44"/>
  <c r="B539" i="44" s="1"/>
  <c r="AA539" i="44"/>
  <c r="C539" i="44"/>
  <c r="AJ538" i="44"/>
  <c r="K538" i="44" s="1"/>
  <c r="AI538" i="44"/>
  <c r="AH538" i="44"/>
  <c r="I538" i="44" s="1"/>
  <c r="AG538" i="44"/>
  <c r="AF538" i="44"/>
  <c r="H538" i="44" s="1"/>
  <c r="AC538" i="44"/>
  <c r="D538" i="44" s="1"/>
  <c r="AB538" i="44"/>
  <c r="B538" i="44" s="1"/>
  <c r="AA538" i="44"/>
  <c r="C538" i="44"/>
  <c r="AJ537" i="44"/>
  <c r="K537" i="44" s="1"/>
  <c r="AI537" i="44"/>
  <c r="AH537" i="44"/>
  <c r="I537" i="44" s="1"/>
  <c r="AG537" i="44"/>
  <c r="AF537" i="44"/>
  <c r="H537" i="44" s="1"/>
  <c r="AC537" i="44"/>
  <c r="D537" i="44" s="1"/>
  <c r="AB537" i="44"/>
  <c r="B537" i="44" s="1"/>
  <c r="AA537" i="44"/>
  <c r="C537" i="44"/>
  <c r="AJ536" i="44"/>
  <c r="K536" i="44" s="1"/>
  <c r="AI536" i="44"/>
  <c r="AH536" i="44"/>
  <c r="I536" i="44" s="1"/>
  <c r="AG536" i="44"/>
  <c r="AF536" i="44"/>
  <c r="H536" i="44" s="1"/>
  <c r="AC536" i="44"/>
  <c r="D536" i="44" s="1"/>
  <c r="AB536" i="44"/>
  <c r="B536" i="44" s="1"/>
  <c r="AA536" i="44"/>
  <c r="C536" i="44"/>
  <c r="AJ535" i="44"/>
  <c r="AI535" i="44"/>
  <c r="AH535" i="44"/>
  <c r="I535" i="44" s="1"/>
  <c r="AG535" i="44"/>
  <c r="AF535" i="44"/>
  <c r="H535" i="44" s="1"/>
  <c r="AC535" i="44"/>
  <c r="D535" i="44" s="1"/>
  <c r="AB535" i="44"/>
  <c r="B535" i="44" s="1"/>
  <c r="AA535" i="44"/>
  <c r="K535" i="44"/>
  <c r="C535" i="44"/>
  <c r="AJ534" i="44"/>
  <c r="AI534" i="44"/>
  <c r="AH534" i="44"/>
  <c r="I534" i="44" s="1"/>
  <c r="AG534" i="44"/>
  <c r="AF534" i="44"/>
  <c r="H534" i="44" s="1"/>
  <c r="AC534" i="44"/>
  <c r="D534" i="44" s="1"/>
  <c r="AB534" i="44"/>
  <c r="B534" i="44" s="1"/>
  <c r="AA534" i="44"/>
  <c r="K534" i="44"/>
  <c r="C534" i="44"/>
  <c r="AI533" i="44"/>
  <c r="AH533" i="44"/>
  <c r="I533" i="44" s="1"/>
  <c r="AG533" i="44"/>
  <c r="AF533" i="44"/>
  <c r="H533" i="44" s="1"/>
  <c r="AC533" i="44"/>
  <c r="D533" i="44" s="1"/>
  <c r="AB533" i="44"/>
  <c r="B533" i="44" s="1"/>
  <c r="AA533" i="44"/>
  <c r="C533" i="44"/>
  <c r="AI532" i="44"/>
  <c r="AH532" i="44"/>
  <c r="I532" i="44" s="1"/>
  <c r="AG532" i="44"/>
  <c r="AF532" i="44"/>
  <c r="H532" i="44" s="1"/>
  <c r="AC532" i="44"/>
  <c r="D532" i="44" s="1"/>
  <c r="AB532" i="44"/>
  <c r="B532" i="44" s="1"/>
  <c r="AA532" i="44"/>
  <c r="C532" i="44"/>
  <c r="AJ531" i="44"/>
  <c r="K531" i="44" s="1"/>
  <c r="AI531" i="44"/>
  <c r="AH531" i="44"/>
  <c r="I531" i="44" s="1"/>
  <c r="AG531" i="44"/>
  <c r="AF531" i="44"/>
  <c r="H531" i="44" s="1"/>
  <c r="AC531" i="44"/>
  <c r="D531" i="44" s="1"/>
  <c r="AB531" i="44"/>
  <c r="B531" i="44" s="1"/>
  <c r="AA531" i="44"/>
  <c r="C531" i="44"/>
  <c r="AI530" i="44"/>
  <c r="AH530" i="44"/>
  <c r="I530" i="44" s="1"/>
  <c r="AG530" i="44"/>
  <c r="AF530" i="44"/>
  <c r="H530" i="44" s="1"/>
  <c r="AC530" i="44"/>
  <c r="D530" i="44" s="1"/>
  <c r="AB530" i="44"/>
  <c r="B530" i="44" s="1"/>
  <c r="AA530" i="44"/>
  <c r="C530" i="44"/>
  <c r="AI529" i="44"/>
  <c r="AH529" i="44"/>
  <c r="I529" i="44" s="1"/>
  <c r="AG529" i="44"/>
  <c r="AF529" i="44"/>
  <c r="H529" i="44" s="1"/>
  <c r="AC529" i="44"/>
  <c r="D529" i="44" s="1"/>
  <c r="AB529" i="44"/>
  <c r="B529" i="44" s="1"/>
  <c r="AA529" i="44"/>
  <c r="C529" i="44"/>
  <c r="AI528" i="44"/>
  <c r="AH528" i="44"/>
  <c r="I528" i="44" s="1"/>
  <c r="AG528" i="44"/>
  <c r="AF528" i="44"/>
  <c r="H528" i="44" s="1"/>
  <c r="AC528" i="44"/>
  <c r="D528" i="44" s="1"/>
  <c r="AB528" i="44"/>
  <c r="B528" i="44" s="1"/>
  <c r="AA528" i="44"/>
  <c r="C528" i="44"/>
  <c r="AI527" i="44"/>
  <c r="AH527" i="44"/>
  <c r="I527" i="44" s="1"/>
  <c r="AG527" i="44"/>
  <c r="AF527" i="44"/>
  <c r="H527" i="44" s="1"/>
  <c r="AC527" i="44"/>
  <c r="D527" i="44" s="1"/>
  <c r="AB527" i="44"/>
  <c r="B527" i="44" s="1"/>
  <c r="AA527" i="44"/>
  <c r="C527" i="44"/>
  <c r="AI526" i="44"/>
  <c r="AH526" i="44"/>
  <c r="I526" i="44" s="1"/>
  <c r="AG526" i="44"/>
  <c r="AF526" i="44"/>
  <c r="H526" i="44" s="1"/>
  <c r="AC526" i="44"/>
  <c r="D526" i="44" s="1"/>
  <c r="AB526" i="44"/>
  <c r="B526" i="44" s="1"/>
  <c r="AA526" i="44"/>
  <c r="C526" i="44"/>
  <c r="AI525" i="44"/>
  <c r="AH525" i="44"/>
  <c r="I525" i="44" s="1"/>
  <c r="AG525" i="44"/>
  <c r="AF525" i="44"/>
  <c r="H525" i="44" s="1"/>
  <c r="AC525" i="44"/>
  <c r="D525" i="44" s="1"/>
  <c r="AB525" i="44"/>
  <c r="B525" i="44" s="1"/>
  <c r="AA525" i="44"/>
  <c r="C525" i="44"/>
  <c r="AI524" i="44"/>
  <c r="AH524" i="44"/>
  <c r="I524" i="44" s="1"/>
  <c r="AG524" i="44"/>
  <c r="AF524" i="44"/>
  <c r="H524" i="44" s="1"/>
  <c r="AC524" i="44"/>
  <c r="D524" i="44" s="1"/>
  <c r="AB524" i="44"/>
  <c r="B524" i="44" s="1"/>
  <c r="AA524" i="44"/>
  <c r="C524" i="44"/>
  <c r="AI523" i="44"/>
  <c r="AH523" i="44"/>
  <c r="I523" i="44" s="1"/>
  <c r="AG523" i="44"/>
  <c r="AF523" i="44"/>
  <c r="H523" i="44" s="1"/>
  <c r="AC523" i="44"/>
  <c r="D523" i="44" s="1"/>
  <c r="AB523" i="44"/>
  <c r="B523" i="44" s="1"/>
  <c r="AA523" i="44"/>
  <c r="C523" i="44"/>
  <c r="AI522" i="44"/>
  <c r="AH522" i="44"/>
  <c r="I522" i="44" s="1"/>
  <c r="AG522" i="44"/>
  <c r="AF522" i="44"/>
  <c r="H522" i="44" s="1"/>
  <c r="AC522" i="44"/>
  <c r="D522" i="44" s="1"/>
  <c r="AB522" i="44"/>
  <c r="B522" i="44" s="1"/>
  <c r="AA522" i="44"/>
  <c r="C522" i="44"/>
  <c r="AI521" i="44"/>
  <c r="AH521" i="44"/>
  <c r="I521" i="44" s="1"/>
  <c r="AG521" i="44"/>
  <c r="AF521" i="44"/>
  <c r="H521" i="44" s="1"/>
  <c r="AC521" i="44"/>
  <c r="D521" i="44" s="1"/>
  <c r="AB521" i="44"/>
  <c r="B521" i="44" s="1"/>
  <c r="AA521" i="44"/>
  <c r="C521" i="44"/>
  <c r="AI520" i="44"/>
  <c r="AH520" i="44"/>
  <c r="I520" i="44" s="1"/>
  <c r="AG520" i="44"/>
  <c r="AF520" i="44"/>
  <c r="H520" i="44" s="1"/>
  <c r="AC520" i="44"/>
  <c r="D520" i="44" s="1"/>
  <c r="AB520" i="44"/>
  <c r="B520" i="44" s="1"/>
  <c r="AA520" i="44"/>
  <c r="C520" i="44"/>
  <c r="AI519" i="44"/>
  <c r="AH519" i="44"/>
  <c r="I519" i="44" s="1"/>
  <c r="AG519" i="44"/>
  <c r="AF519" i="44"/>
  <c r="H519" i="44" s="1"/>
  <c r="AC519" i="44"/>
  <c r="D519" i="44" s="1"/>
  <c r="AB519" i="44"/>
  <c r="B519" i="44" s="1"/>
  <c r="AA519" i="44"/>
  <c r="C519" i="44"/>
  <c r="AI518" i="44"/>
  <c r="AH518" i="44"/>
  <c r="I518" i="44" s="1"/>
  <c r="AG518" i="44"/>
  <c r="AF518" i="44"/>
  <c r="H518" i="44" s="1"/>
  <c r="AC518" i="44"/>
  <c r="D518" i="44" s="1"/>
  <c r="AB518" i="44"/>
  <c r="B518" i="44" s="1"/>
  <c r="AA518" i="44"/>
  <c r="C518" i="44"/>
  <c r="AI517" i="44"/>
  <c r="AH517" i="44"/>
  <c r="I517" i="44" s="1"/>
  <c r="AG517" i="44"/>
  <c r="AF517" i="44"/>
  <c r="H517" i="44" s="1"/>
  <c r="AC517" i="44"/>
  <c r="D517" i="44" s="1"/>
  <c r="AB517" i="44"/>
  <c r="B517" i="44" s="1"/>
  <c r="AA517" i="44"/>
  <c r="C517" i="44"/>
  <c r="AI516" i="44"/>
  <c r="AH516" i="44"/>
  <c r="I516" i="44" s="1"/>
  <c r="AG516" i="44"/>
  <c r="AF516" i="44"/>
  <c r="H516" i="44" s="1"/>
  <c r="AC516" i="44"/>
  <c r="D516" i="44" s="1"/>
  <c r="AB516" i="44"/>
  <c r="B516" i="44" s="1"/>
  <c r="AA516" i="44"/>
  <c r="C516" i="44"/>
  <c r="AI515" i="44"/>
  <c r="AH515" i="44"/>
  <c r="I515" i="44" s="1"/>
  <c r="AG515" i="44"/>
  <c r="AF515" i="44"/>
  <c r="H515" i="44" s="1"/>
  <c r="AC515" i="44"/>
  <c r="D515" i="44" s="1"/>
  <c r="AB515" i="44"/>
  <c r="B515" i="44" s="1"/>
  <c r="AA515" i="44"/>
  <c r="C515" i="44"/>
  <c r="AI514" i="44"/>
  <c r="AH514" i="44"/>
  <c r="I514" i="44" s="1"/>
  <c r="AG514" i="44"/>
  <c r="AF514" i="44"/>
  <c r="H514" i="44" s="1"/>
  <c r="AC514" i="44"/>
  <c r="D514" i="44" s="1"/>
  <c r="AB514" i="44"/>
  <c r="B514" i="44" s="1"/>
  <c r="AA514" i="44"/>
  <c r="C514" i="44"/>
  <c r="AI513" i="44"/>
  <c r="AH513" i="44"/>
  <c r="I513" i="44" s="1"/>
  <c r="AG513" i="44"/>
  <c r="AF513" i="44"/>
  <c r="H513" i="44" s="1"/>
  <c r="AC513" i="44"/>
  <c r="D513" i="44" s="1"/>
  <c r="AB513" i="44"/>
  <c r="B513" i="44" s="1"/>
  <c r="AA513" i="44"/>
  <c r="C513" i="44"/>
  <c r="AI512" i="44"/>
  <c r="AH512" i="44"/>
  <c r="I512" i="44" s="1"/>
  <c r="AG512" i="44"/>
  <c r="AF512" i="44"/>
  <c r="H512" i="44" s="1"/>
  <c r="AC512" i="44"/>
  <c r="D512" i="44" s="1"/>
  <c r="AB512" i="44"/>
  <c r="B512" i="44" s="1"/>
  <c r="AA512" i="44"/>
  <c r="C512" i="44"/>
  <c r="AI511" i="44"/>
  <c r="AH511" i="44"/>
  <c r="I511" i="44" s="1"/>
  <c r="AG511" i="44"/>
  <c r="AF511" i="44"/>
  <c r="H511" i="44" s="1"/>
  <c r="AC511" i="44"/>
  <c r="D511" i="44" s="1"/>
  <c r="AB511" i="44"/>
  <c r="B511" i="44" s="1"/>
  <c r="AA511" i="44"/>
  <c r="C511" i="44"/>
  <c r="AI510" i="44"/>
  <c r="AH510" i="44"/>
  <c r="I510" i="44" s="1"/>
  <c r="AG510" i="44"/>
  <c r="AF510" i="44"/>
  <c r="H510" i="44" s="1"/>
  <c r="AC510" i="44"/>
  <c r="D510" i="44" s="1"/>
  <c r="AB510" i="44"/>
  <c r="B510" i="44" s="1"/>
  <c r="AA510" i="44"/>
  <c r="C510" i="44"/>
  <c r="AI509" i="44"/>
  <c r="AH509" i="44"/>
  <c r="I509" i="44" s="1"/>
  <c r="AG509" i="44"/>
  <c r="AF509" i="44"/>
  <c r="H509" i="44" s="1"/>
  <c r="AC509" i="44"/>
  <c r="D509" i="44" s="1"/>
  <c r="AB509" i="44"/>
  <c r="B509" i="44" s="1"/>
  <c r="AA509" i="44"/>
  <c r="C509" i="44"/>
  <c r="AI508" i="44"/>
  <c r="AH508" i="44"/>
  <c r="I508" i="44" s="1"/>
  <c r="AG508" i="44"/>
  <c r="AF508" i="44"/>
  <c r="H508" i="44" s="1"/>
  <c r="AC508" i="44"/>
  <c r="D508" i="44" s="1"/>
  <c r="AB508" i="44"/>
  <c r="B508" i="44" s="1"/>
  <c r="AA508" i="44"/>
  <c r="C508" i="44"/>
  <c r="AI507" i="44"/>
  <c r="AH507" i="44"/>
  <c r="I507" i="44" s="1"/>
  <c r="AG507" i="44"/>
  <c r="AF507" i="44"/>
  <c r="H507" i="44" s="1"/>
  <c r="AC507" i="44"/>
  <c r="D507" i="44" s="1"/>
  <c r="AB507" i="44"/>
  <c r="B507" i="44" s="1"/>
  <c r="AA507" i="44"/>
  <c r="C507" i="44"/>
  <c r="AI506" i="44"/>
  <c r="AH506" i="44"/>
  <c r="I506" i="44" s="1"/>
  <c r="AG506" i="44"/>
  <c r="AF506" i="44"/>
  <c r="H506" i="44" s="1"/>
  <c r="AC506" i="44"/>
  <c r="D506" i="44" s="1"/>
  <c r="AB506" i="44"/>
  <c r="B506" i="44" s="1"/>
  <c r="AA506" i="44"/>
  <c r="C506" i="44"/>
  <c r="AI505" i="44"/>
  <c r="AH505" i="44"/>
  <c r="I505" i="44" s="1"/>
  <c r="AG505" i="44"/>
  <c r="AF505" i="44"/>
  <c r="H505" i="44" s="1"/>
  <c r="AC505" i="44"/>
  <c r="D505" i="44" s="1"/>
  <c r="AB505" i="44"/>
  <c r="B505" i="44" s="1"/>
  <c r="AA505" i="44"/>
  <c r="C505" i="44"/>
  <c r="AI504" i="44"/>
  <c r="AH504" i="44"/>
  <c r="I504" i="44" s="1"/>
  <c r="AG504" i="44"/>
  <c r="AF504" i="44"/>
  <c r="H504" i="44" s="1"/>
  <c r="AC504" i="44"/>
  <c r="D504" i="44" s="1"/>
  <c r="AB504" i="44"/>
  <c r="B504" i="44" s="1"/>
  <c r="AA504" i="44"/>
  <c r="C504" i="44"/>
  <c r="AI503" i="44"/>
  <c r="AH503" i="44"/>
  <c r="I503" i="44" s="1"/>
  <c r="AG503" i="44"/>
  <c r="AF503" i="44"/>
  <c r="H503" i="44" s="1"/>
  <c r="AC503" i="44"/>
  <c r="D503" i="44" s="1"/>
  <c r="AB503" i="44"/>
  <c r="B503" i="44" s="1"/>
  <c r="AA503" i="44"/>
  <c r="C503" i="44"/>
  <c r="AI502" i="44"/>
  <c r="AH502" i="44"/>
  <c r="I502" i="44" s="1"/>
  <c r="AG502" i="44"/>
  <c r="AF502" i="44"/>
  <c r="H502" i="44" s="1"/>
  <c r="AC502" i="44"/>
  <c r="D502" i="44" s="1"/>
  <c r="AB502" i="44"/>
  <c r="B502" i="44" s="1"/>
  <c r="AA502" i="44"/>
  <c r="C502" i="44"/>
  <c r="AI501" i="44"/>
  <c r="AH501" i="44"/>
  <c r="I501" i="44" s="1"/>
  <c r="AG501" i="44"/>
  <c r="AF501" i="44"/>
  <c r="H501" i="44" s="1"/>
  <c r="AC501" i="44"/>
  <c r="D501" i="44" s="1"/>
  <c r="AB501" i="44"/>
  <c r="B501" i="44" s="1"/>
  <c r="AA501" i="44"/>
  <c r="C501" i="44"/>
  <c r="AI500" i="44"/>
  <c r="AH500" i="44"/>
  <c r="I500" i="44" s="1"/>
  <c r="AG500" i="44"/>
  <c r="AF500" i="44"/>
  <c r="H500" i="44" s="1"/>
  <c r="AC500" i="44"/>
  <c r="D500" i="44" s="1"/>
  <c r="AB500" i="44"/>
  <c r="B500" i="44" s="1"/>
  <c r="AA500" i="44"/>
  <c r="C500" i="44"/>
  <c r="AI499" i="44"/>
  <c r="AH499" i="44"/>
  <c r="I499" i="44" s="1"/>
  <c r="AG499" i="44"/>
  <c r="AF499" i="44"/>
  <c r="H499" i="44" s="1"/>
  <c r="AC499" i="44"/>
  <c r="D499" i="44" s="1"/>
  <c r="AB499" i="44"/>
  <c r="B499" i="44" s="1"/>
  <c r="AA499" i="44"/>
  <c r="C499" i="44"/>
  <c r="AI498" i="44"/>
  <c r="AH498" i="44"/>
  <c r="I498" i="44" s="1"/>
  <c r="AG498" i="44"/>
  <c r="AF498" i="44"/>
  <c r="H498" i="44" s="1"/>
  <c r="AC498" i="44"/>
  <c r="D498" i="44" s="1"/>
  <c r="AB498" i="44"/>
  <c r="B498" i="44" s="1"/>
  <c r="AA498" i="44"/>
  <c r="C498" i="44"/>
  <c r="AI497" i="44"/>
  <c r="AH497" i="44"/>
  <c r="I497" i="44" s="1"/>
  <c r="AG497" i="44"/>
  <c r="AF497" i="44"/>
  <c r="H497" i="44" s="1"/>
  <c r="AC497" i="44"/>
  <c r="D497" i="44" s="1"/>
  <c r="AB497" i="44"/>
  <c r="B497" i="44" s="1"/>
  <c r="AA497" i="44"/>
  <c r="C497" i="44"/>
  <c r="AI496" i="44"/>
  <c r="AH496" i="44"/>
  <c r="I496" i="44" s="1"/>
  <c r="AG496" i="44"/>
  <c r="AF496" i="44"/>
  <c r="H496" i="44" s="1"/>
  <c r="AC496" i="44"/>
  <c r="D496" i="44" s="1"/>
  <c r="AB496" i="44"/>
  <c r="B496" i="44" s="1"/>
  <c r="AA496" i="44"/>
  <c r="C496" i="44"/>
  <c r="AI495" i="44"/>
  <c r="AH495" i="44"/>
  <c r="I495" i="44" s="1"/>
  <c r="AG495" i="44"/>
  <c r="AF495" i="44"/>
  <c r="H495" i="44" s="1"/>
  <c r="AC495" i="44"/>
  <c r="D495" i="44" s="1"/>
  <c r="AB495" i="44"/>
  <c r="B495" i="44" s="1"/>
  <c r="AA495" i="44"/>
  <c r="C495" i="44"/>
  <c r="AI494" i="44"/>
  <c r="AH494" i="44"/>
  <c r="I494" i="44" s="1"/>
  <c r="AG494" i="44"/>
  <c r="AF494" i="44"/>
  <c r="H494" i="44" s="1"/>
  <c r="AC494" i="44"/>
  <c r="D494" i="44" s="1"/>
  <c r="AB494" i="44"/>
  <c r="B494" i="44" s="1"/>
  <c r="AA494" i="44"/>
  <c r="C494" i="44"/>
  <c r="AI493" i="44"/>
  <c r="AH493" i="44"/>
  <c r="I493" i="44" s="1"/>
  <c r="AG493" i="44"/>
  <c r="AF493" i="44"/>
  <c r="H493" i="44" s="1"/>
  <c r="AC493" i="44"/>
  <c r="D493" i="44" s="1"/>
  <c r="AB493" i="44"/>
  <c r="B493" i="44" s="1"/>
  <c r="AA493" i="44"/>
  <c r="C493" i="44"/>
  <c r="AI492" i="44"/>
  <c r="AH492" i="44"/>
  <c r="I492" i="44" s="1"/>
  <c r="AG492" i="44"/>
  <c r="AF492" i="44"/>
  <c r="H492" i="44" s="1"/>
  <c r="AC492" i="44"/>
  <c r="D492" i="44" s="1"/>
  <c r="AB492" i="44"/>
  <c r="B492" i="44" s="1"/>
  <c r="AA492" i="44"/>
  <c r="C492" i="44"/>
  <c r="AI491" i="44"/>
  <c r="AH491" i="44"/>
  <c r="I491" i="44" s="1"/>
  <c r="AG491" i="44"/>
  <c r="AF491" i="44"/>
  <c r="H491" i="44" s="1"/>
  <c r="AC491" i="44"/>
  <c r="D491" i="44" s="1"/>
  <c r="AB491" i="44"/>
  <c r="B491" i="44" s="1"/>
  <c r="AA491" i="44"/>
  <c r="C491" i="44"/>
  <c r="AI490" i="44"/>
  <c r="AH490" i="44"/>
  <c r="I490" i="44" s="1"/>
  <c r="AG490" i="44"/>
  <c r="AF490" i="44"/>
  <c r="H490" i="44" s="1"/>
  <c r="AC490" i="44"/>
  <c r="D490" i="44" s="1"/>
  <c r="AB490" i="44"/>
  <c r="B490" i="44" s="1"/>
  <c r="AA490" i="44"/>
  <c r="C490" i="44"/>
  <c r="AI489" i="44"/>
  <c r="AH489" i="44"/>
  <c r="I489" i="44" s="1"/>
  <c r="AG489" i="44"/>
  <c r="AF489" i="44"/>
  <c r="H489" i="44" s="1"/>
  <c r="AC489" i="44"/>
  <c r="D489" i="44" s="1"/>
  <c r="AB489" i="44"/>
  <c r="B489" i="44" s="1"/>
  <c r="AA489" i="44"/>
  <c r="C489" i="44"/>
  <c r="AI488" i="44"/>
  <c r="AH488" i="44"/>
  <c r="I488" i="44" s="1"/>
  <c r="AG488" i="44"/>
  <c r="AF488" i="44"/>
  <c r="H488" i="44" s="1"/>
  <c r="AC488" i="44"/>
  <c r="D488" i="44" s="1"/>
  <c r="AB488" i="44"/>
  <c r="B488" i="44" s="1"/>
  <c r="AA488" i="44"/>
  <c r="C488" i="44"/>
  <c r="AI487" i="44"/>
  <c r="AH487" i="44"/>
  <c r="I487" i="44" s="1"/>
  <c r="AG487" i="44"/>
  <c r="AF487" i="44"/>
  <c r="H487" i="44" s="1"/>
  <c r="AC487" i="44"/>
  <c r="D487" i="44" s="1"/>
  <c r="AB487" i="44"/>
  <c r="B487" i="44" s="1"/>
  <c r="AA487" i="44"/>
  <c r="C487" i="44"/>
  <c r="AI486" i="44"/>
  <c r="AH486" i="44"/>
  <c r="I486" i="44" s="1"/>
  <c r="AG486" i="44"/>
  <c r="AF486" i="44"/>
  <c r="H486" i="44" s="1"/>
  <c r="AC486" i="44"/>
  <c r="D486" i="44" s="1"/>
  <c r="AB486" i="44"/>
  <c r="B486" i="44" s="1"/>
  <c r="AA486" i="44"/>
  <c r="C486" i="44"/>
  <c r="AI485" i="44"/>
  <c r="AH485" i="44"/>
  <c r="I485" i="44" s="1"/>
  <c r="AG485" i="44"/>
  <c r="AF485" i="44"/>
  <c r="H485" i="44" s="1"/>
  <c r="AC485" i="44"/>
  <c r="D485" i="44" s="1"/>
  <c r="AB485" i="44"/>
  <c r="B485" i="44" s="1"/>
  <c r="AA485" i="44"/>
  <c r="C485" i="44"/>
  <c r="AI484" i="44"/>
  <c r="AH484" i="44"/>
  <c r="I484" i="44" s="1"/>
  <c r="AG484" i="44"/>
  <c r="AF484" i="44"/>
  <c r="H484" i="44" s="1"/>
  <c r="AC484" i="44"/>
  <c r="D484" i="44" s="1"/>
  <c r="AB484" i="44"/>
  <c r="B484" i="44" s="1"/>
  <c r="AA484" i="44"/>
  <c r="C484" i="44"/>
  <c r="AI483" i="44"/>
  <c r="AH483" i="44"/>
  <c r="I483" i="44" s="1"/>
  <c r="AG483" i="44"/>
  <c r="AF483" i="44"/>
  <c r="H483" i="44" s="1"/>
  <c r="AC483" i="44"/>
  <c r="D483" i="44" s="1"/>
  <c r="AB483" i="44"/>
  <c r="B483" i="44" s="1"/>
  <c r="AA483" i="44"/>
  <c r="C483" i="44"/>
  <c r="AI482" i="44"/>
  <c r="AH482" i="44"/>
  <c r="I482" i="44" s="1"/>
  <c r="AG482" i="44"/>
  <c r="AF482" i="44"/>
  <c r="H482" i="44" s="1"/>
  <c r="AC482" i="44"/>
  <c r="D482" i="44" s="1"/>
  <c r="AB482" i="44"/>
  <c r="B482" i="44" s="1"/>
  <c r="AA482" i="44"/>
  <c r="C482" i="44"/>
  <c r="AI481" i="44"/>
  <c r="AH481" i="44"/>
  <c r="I481" i="44" s="1"/>
  <c r="AG481" i="44"/>
  <c r="AF481" i="44"/>
  <c r="H481" i="44" s="1"/>
  <c r="AC481" i="44"/>
  <c r="D481" i="44" s="1"/>
  <c r="AB481" i="44"/>
  <c r="B481" i="44" s="1"/>
  <c r="AA481" i="44"/>
  <c r="C481" i="44"/>
  <c r="AI480" i="44"/>
  <c r="AH480" i="44"/>
  <c r="I480" i="44" s="1"/>
  <c r="AG480" i="44"/>
  <c r="AF480" i="44"/>
  <c r="H480" i="44" s="1"/>
  <c r="AC480" i="44"/>
  <c r="D480" i="44" s="1"/>
  <c r="AB480" i="44"/>
  <c r="B480" i="44" s="1"/>
  <c r="AA480" i="44"/>
  <c r="C480" i="44"/>
  <c r="AI479" i="44"/>
  <c r="AH479" i="44"/>
  <c r="I479" i="44" s="1"/>
  <c r="AG479" i="44"/>
  <c r="AF479" i="44"/>
  <c r="H479" i="44" s="1"/>
  <c r="AC479" i="44"/>
  <c r="D479" i="44" s="1"/>
  <c r="AB479" i="44"/>
  <c r="B479" i="44" s="1"/>
  <c r="AA479" i="44"/>
  <c r="C479" i="44"/>
  <c r="AI478" i="44"/>
  <c r="AH478" i="44"/>
  <c r="I478" i="44" s="1"/>
  <c r="AG478" i="44"/>
  <c r="AF478" i="44"/>
  <c r="H478" i="44" s="1"/>
  <c r="AC478" i="44"/>
  <c r="D478" i="44" s="1"/>
  <c r="AB478" i="44"/>
  <c r="B478" i="44" s="1"/>
  <c r="AA478" i="44"/>
  <c r="C478" i="44"/>
  <c r="AI477" i="44"/>
  <c r="AH477" i="44"/>
  <c r="I477" i="44" s="1"/>
  <c r="AG477" i="44"/>
  <c r="AF477" i="44"/>
  <c r="H477" i="44" s="1"/>
  <c r="AC477" i="44"/>
  <c r="D477" i="44" s="1"/>
  <c r="AB477" i="44"/>
  <c r="B477" i="44" s="1"/>
  <c r="AA477" i="44"/>
  <c r="C477" i="44"/>
  <c r="AI476" i="44"/>
  <c r="AH476" i="44"/>
  <c r="I476" i="44" s="1"/>
  <c r="AG476" i="44"/>
  <c r="AF476" i="44"/>
  <c r="H476" i="44" s="1"/>
  <c r="AC476" i="44"/>
  <c r="D476" i="44" s="1"/>
  <c r="AB476" i="44"/>
  <c r="B476" i="44" s="1"/>
  <c r="AA476" i="44"/>
  <c r="C476" i="44"/>
  <c r="AI475" i="44"/>
  <c r="AG475" i="44"/>
  <c r="AF475" i="44"/>
  <c r="H475" i="44" s="1"/>
  <c r="AC475" i="44"/>
  <c r="D475" i="44" s="1"/>
  <c r="AB475" i="44"/>
  <c r="B475" i="44" s="1"/>
  <c r="AA475" i="44"/>
  <c r="C475" i="44"/>
  <c r="AI474" i="44"/>
  <c r="AG474" i="44"/>
  <c r="AF474" i="44"/>
  <c r="H474" i="44" s="1"/>
  <c r="AC474" i="44"/>
  <c r="D474" i="44" s="1"/>
  <c r="AB474" i="44"/>
  <c r="B474" i="44" s="1"/>
  <c r="AA474" i="44"/>
  <c r="C474" i="44"/>
  <c r="AI473" i="44"/>
  <c r="AG473" i="44"/>
  <c r="AF473" i="44"/>
  <c r="H473" i="44" s="1"/>
  <c r="AC473" i="44"/>
  <c r="D473" i="44" s="1"/>
  <c r="AB473" i="44"/>
  <c r="B473" i="44" s="1"/>
  <c r="AA473" i="44"/>
  <c r="C473" i="44"/>
  <c r="AI472" i="44"/>
  <c r="AH472" i="44"/>
  <c r="I472" i="44" s="1"/>
  <c r="AG472" i="44"/>
  <c r="AF472" i="44"/>
  <c r="H472" i="44" s="1"/>
  <c r="AC472" i="44"/>
  <c r="D472" i="44" s="1"/>
  <c r="AB472" i="44"/>
  <c r="B472" i="44" s="1"/>
  <c r="AA472" i="44"/>
  <c r="C472" i="44"/>
  <c r="AI471" i="44"/>
  <c r="AG471" i="44"/>
  <c r="AF471" i="44"/>
  <c r="H471" i="44" s="1"/>
  <c r="AC471" i="44"/>
  <c r="D471" i="44" s="1"/>
  <c r="AB471" i="44"/>
  <c r="B471" i="44" s="1"/>
  <c r="AA471" i="44"/>
  <c r="C471" i="44"/>
  <c r="AI470" i="44"/>
  <c r="AH470" i="44"/>
  <c r="I470" i="44" s="1"/>
  <c r="AG470" i="44"/>
  <c r="AF470" i="44"/>
  <c r="H470" i="44" s="1"/>
  <c r="AC470" i="44"/>
  <c r="D470" i="44" s="1"/>
  <c r="AB470" i="44"/>
  <c r="B470" i="44" s="1"/>
  <c r="AA470" i="44"/>
  <c r="C470" i="44"/>
  <c r="AI469" i="44"/>
  <c r="AH469" i="44"/>
  <c r="I469" i="44" s="1"/>
  <c r="AG469" i="44"/>
  <c r="AF469" i="44"/>
  <c r="H469" i="44" s="1"/>
  <c r="AC469" i="44"/>
  <c r="D469" i="44" s="1"/>
  <c r="AB469" i="44"/>
  <c r="B469" i="44" s="1"/>
  <c r="AA469" i="44"/>
  <c r="C469" i="44"/>
  <c r="AI468" i="44"/>
  <c r="AH468" i="44"/>
  <c r="I468" i="44" s="1"/>
  <c r="AG468" i="44"/>
  <c r="AF468" i="44"/>
  <c r="H468" i="44" s="1"/>
  <c r="AC468" i="44"/>
  <c r="D468" i="44" s="1"/>
  <c r="AB468" i="44"/>
  <c r="B468" i="44" s="1"/>
  <c r="AA468" i="44"/>
  <c r="C468" i="44"/>
  <c r="AI467" i="44"/>
  <c r="AH467" i="44"/>
  <c r="I467" i="44" s="1"/>
  <c r="AG467" i="44"/>
  <c r="AF467" i="44"/>
  <c r="H467" i="44" s="1"/>
  <c r="AC467" i="44"/>
  <c r="D467" i="44" s="1"/>
  <c r="AB467" i="44"/>
  <c r="B467" i="44" s="1"/>
  <c r="AA467" i="44"/>
  <c r="C467" i="44"/>
  <c r="AI466" i="44"/>
  <c r="AH466" i="44"/>
  <c r="I466" i="44" s="1"/>
  <c r="AG466" i="44"/>
  <c r="AF466" i="44"/>
  <c r="H466" i="44" s="1"/>
  <c r="AC466" i="44"/>
  <c r="D466" i="44" s="1"/>
  <c r="AB466" i="44"/>
  <c r="B466" i="44" s="1"/>
  <c r="AA466" i="44"/>
  <c r="C466" i="44"/>
  <c r="AI465" i="44"/>
  <c r="AH465" i="44"/>
  <c r="I465" i="44" s="1"/>
  <c r="AG465" i="44"/>
  <c r="AF465" i="44"/>
  <c r="H465" i="44" s="1"/>
  <c r="AC465" i="44"/>
  <c r="D465" i="44" s="1"/>
  <c r="AB465" i="44"/>
  <c r="B465" i="44" s="1"/>
  <c r="AA465" i="44"/>
  <c r="C465" i="44"/>
  <c r="AI464" i="44"/>
  <c r="AH464" i="44"/>
  <c r="I464" i="44" s="1"/>
  <c r="AG464" i="44"/>
  <c r="AF464" i="44"/>
  <c r="H464" i="44" s="1"/>
  <c r="AC464" i="44"/>
  <c r="D464" i="44" s="1"/>
  <c r="AB464" i="44"/>
  <c r="B464" i="44" s="1"/>
  <c r="AA464" i="44"/>
  <c r="C464" i="44"/>
  <c r="AI463" i="44"/>
  <c r="AH463" i="44"/>
  <c r="I463" i="44" s="1"/>
  <c r="AG463" i="44"/>
  <c r="AF463" i="44"/>
  <c r="H463" i="44" s="1"/>
  <c r="AC463" i="44"/>
  <c r="D463" i="44" s="1"/>
  <c r="AB463" i="44"/>
  <c r="B463" i="44" s="1"/>
  <c r="AA463" i="44"/>
  <c r="C463" i="44"/>
  <c r="AI462" i="44"/>
  <c r="AH462" i="44"/>
  <c r="I462" i="44" s="1"/>
  <c r="AG462" i="44"/>
  <c r="AF462" i="44"/>
  <c r="H462" i="44" s="1"/>
  <c r="AC462" i="44"/>
  <c r="D462" i="44" s="1"/>
  <c r="AB462" i="44"/>
  <c r="B462" i="44" s="1"/>
  <c r="AA462" i="44"/>
  <c r="C462" i="44"/>
  <c r="AI461" i="44"/>
  <c r="AH461" i="44"/>
  <c r="I461" i="44" s="1"/>
  <c r="AG461" i="44"/>
  <c r="AF461" i="44"/>
  <c r="H461" i="44" s="1"/>
  <c r="AC461" i="44"/>
  <c r="D461" i="44" s="1"/>
  <c r="AB461" i="44"/>
  <c r="B461" i="44" s="1"/>
  <c r="AA461" i="44"/>
  <c r="C461" i="44"/>
  <c r="AI460" i="44"/>
  <c r="AH460" i="44"/>
  <c r="I460" i="44" s="1"/>
  <c r="AG460" i="44"/>
  <c r="AF460" i="44"/>
  <c r="H460" i="44" s="1"/>
  <c r="AC460" i="44"/>
  <c r="D460" i="44" s="1"/>
  <c r="AB460" i="44"/>
  <c r="B460" i="44" s="1"/>
  <c r="AA460" i="44"/>
  <c r="C460" i="44"/>
  <c r="AI459" i="44"/>
  <c r="AH459" i="44"/>
  <c r="I459" i="44" s="1"/>
  <c r="AG459" i="44"/>
  <c r="AF459" i="44"/>
  <c r="H459" i="44" s="1"/>
  <c r="AC459" i="44"/>
  <c r="D459" i="44" s="1"/>
  <c r="AB459" i="44"/>
  <c r="B459" i="44" s="1"/>
  <c r="AA459" i="44"/>
  <c r="C459" i="44"/>
  <c r="AI458" i="44"/>
  <c r="AH458" i="44"/>
  <c r="I458" i="44" s="1"/>
  <c r="AG458" i="44"/>
  <c r="AF458" i="44"/>
  <c r="H458" i="44" s="1"/>
  <c r="AC458" i="44"/>
  <c r="D458" i="44" s="1"/>
  <c r="AB458" i="44"/>
  <c r="B458" i="44" s="1"/>
  <c r="AA458" i="44"/>
  <c r="C458" i="44"/>
  <c r="AI457" i="44"/>
  <c r="AH457" i="44"/>
  <c r="I457" i="44" s="1"/>
  <c r="AG457" i="44"/>
  <c r="AF457" i="44"/>
  <c r="H457" i="44" s="1"/>
  <c r="AC457" i="44"/>
  <c r="D457" i="44" s="1"/>
  <c r="AB457" i="44"/>
  <c r="B457" i="44" s="1"/>
  <c r="AA457" i="44"/>
  <c r="C457" i="44"/>
  <c r="AI456" i="44"/>
  <c r="AH456" i="44"/>
  <c r="I456" i="44" s="1"/>
  <c r="AG456" i="44"/>
  <c r="AF456" i="44"/>
  <c r="H456" i="44" s="1"/>
  <c r="AC456" i="44"/>
  <c r="D456" i="44" s="1"/>
  <c r="AB456" i="44"/>
  <c r="B456" i="44" s="1"/>
  <c r="AA456" i="44"/>
  <c r="C456" i="44"/>
  <c r="AI455" i="44"/>
  <c r="AH455" i="44"/>
  <c r="I455" i="44" s="1"/>
  <c r="AG455" i="44"/>
  <c r="AF455" i="44"/>
  <c r="H455" i="44" s="1"/>
  <c r="AC455" i="44"/>
  <c r="D455" i="44" s="1"/>
  <c r="AB455" i="44"/>
  <c r="B455" i="44" s="1"/>
  <c r="AA455" i="44"/>
  <c r="C455" i="44"/>
  <c r="AI454" i="44"/>
  <c r="AH454" i="44"/>
  <c r="I454" i="44" s="1"/>
  <c r="AG454" i="44"/>
  <c r="AF454" i="44"/>
  <c r="H454" i="44" s="1"/>
  <c r="AC454" i="44"/>
  <c r="D454" i="44" s="1"/>
  <c r="AB454" i="44"/>
  <c r="B454" i="44" s="1"/>
  <c r="AA454" i="44"/>
  <c r="C454" i="44"/>
  <c r="AI453" i="44"/>
  <c r="AH453" i="44"/>
  <c r="I453" i="44" s="1"/>
  <c r="AG453" i="44"/>
  <c r="AF453" i="44"/>
  <c r="H453" i="44" s="1"/>
  <c r="AC453" i="44"/>
  <c r="D453" i="44" s="1"/>
  <c r="AB453" i="44"/>
  <c r="B453" i="44" s="1"/>
  <c r="AA453" i="44"/>
  <c r="C453" i="44"/>
  <c r="AI452" i="44"/>
  <c r="AH452" i="44"/>
  <c r="I452" i="44" s="1"/>
  <c r="AG452" i="44"/>
  <c r="AF452" i="44"/>
  <c r="H452" i="44" s="1"/>
  <c r="AC452" i="44"/>
  <c r="D452" i="44" s="1"/>
  <c r="AB452" i="44"/>
  <c r="B452" i="44" s="1"/>
  <c r="AA452" i="44"/>
  <c r="C452" i="44"/>
  <c r="AI451" i="44"/>
  <c r="AH451" i="44"/>
  <c r="I451" i="44" s="1"/>
  <c r="AG451" i="44"/>
  <c r="AF451" i="44"/>
  <c r="H451" i="44" s="1"/>
  <c r="AC451" i="44"/>
  <c r="D451" i="44" s="1"/>
  <c r="AB451" i="44"/>
  <c r="B451" i="44" s="1"/>
  <c r="AA451" i="44"/>
  <c r="C451" i="44"/>
  <c r="AI450" i="44"/>
  <c r="AH450" i="44"/>
  <c r="I450" i="44" s="1"/>
  <c r="AG450" i="44"/>
  <c r="AF450" i="44"/>
  <c r="H450" i="44" s="1"/>
  <c r="AC450" i="44"/>
  <c r="D450" i="44" s="1"/>
  <c r="AB450" i="44"/>
  <c r="B450" i="44" s="1"/>
  <c r="AA450" i="44"/>
  <c r="C450" i="44"/>
  <c r="AI449" i="44"/>
  <c r="AH449" i="44"/>
  <c r="I449" i="44" s="1"/>
  <c r="AG449" i="44"/>
  <c r="AF449" i="44"/>
  <c r="H449" i="44" s="1"/>
  <c r="AC449" i="44"/>
  <c r="D449" i="44" s="1"/>
  <c r="AB449" i="44"/>
  <c r="B449" i="44" s="1"/>
  <c r="AA449" i="44"/>
  <c r="C449" i="44"/>
  <c r="AI448" i="44"/>
  <c r="AH448" i="44"/>
  <c r="I448" i="44" s="1"/>
  <c r="AG448" i="44"/>
  <c r="AF448" i="44"/>
  <c r="H448" i="44" s="1"/>
  <c r="AC448" i="44"/>
  <c r="D448" i="44" s="1"/>
  <c r="AB448" i="44"/>
  <c r="B448" i="44" s="1"/>
  <c r="AA448" i="44"/>
  <c r="C448" i="44"/>
  <c r="AI447" i="44"/>
  <c r="AH447" i="44"/>
  <c r="I447" i="44" s="1"/>
  <c r="AG447" i="44"/>
  <c r="AF447" i="44"/>
  <c r="H447" i="44" s="1"/>
  <c r="AC447" i="44"/>
  <c r="D447" i="44" s="1"/>
  <c r="AB447" i="44"/>
  <c r="B447" i="44" s="1"/>
  <c r="AA447" i="44"/>
  <c r="C447" i="44"/>
  <c r="AI446" i="44"/>
  <c r="AH446" i="44"/>
  <c r="I446" i="44" s="1"/>
  <c r="AG446" i="44"/>
  <c r="AF446" i="44"/>
  <c r="H446" i="44" s="1"/>
  <c r="AC446" i="44"/>
  <c r="D446" i="44" s="1"/>
  <c r="AB446" i="44"/>
  <c r="B446" i="44" s="1"/>
  <c r="AA446" i="44"/>
  <c r="C446" i="44"/>
  <c r="AI445" i="44"/>
  <c r="AH445" i="44"/>
  <c r="I445" i="44" s="1"/>
  <c r="AG445" i="44"/>
  <c r="AF445" i="44"/>
  <c r="H445" i="44" s="1"/>
  <c r="AC445" i="44"/>
  <c r="D445" i="44" s="1"/>
  <c r="AB445" i="44"/>
  <c r="B445" i="44" s="1"/>
  <c r="AA445" i="44"/>
  <c r="C445" i="44"/>
  <c r="AJ444" i="44"/>
  <c r="K444" i="44" s="1"/>
  <c r="AI444" i="44"/>
  <c r="AH444" i="44"/>
  <c r="I444" i="44" s="1"/>
  <c r="AG444" i="44"/>
  <c r="AF444" i="44"/>
  <c r="H444" i="44" s="1"/>
  <c r="AC444" i="44"/>
  <c r="D444" i="44" s="1"/>
  <c r="AB444" i="44"/>
  <c r="B444" i="44" s="1"/>
  <c r="AA444" i="44"/>
  <c r="C444" i="44"/>
  <c r="AI443" i="44"/>
  <c r="AH443" i="44"/>
  <c r="I443" i="44" s="1"/>
  <c r="AG443" i="44"/>
  <c r="AF443" i="44"/>
  <c r="H443" i="44" s="1"/>
  <c r="AC443" i="44"/>
  <c r="D443" i="44" s="1"/>
  <c r="AB443" i="44"/>
  <c r="B443" i="44" s="1"/>
  <c r="AA443" i="44"/>
  <c r="C443" i="44"/>
  <c r="AJ442" i="44"/>
  <c r="K442" i="44" s="1"/>
  <c r="AI442" i="44"/>
  <c r="AH442" i="44"/>
  <c r="I442" i="44" s="1"/>
  <c r="AG442" i="44"/>
  <c r="AF442" i="44"/>
  <c r="H442" i="44" s="1"/>
  <c r="AC442" i="44"/>
  <c r="D442" i="44" s="1"/>
  <c r="AB442" i="44"/>
  <c r="B442" i="44" s="1"/>
  <c r="AA442" i="44"/>
  <c r="C442" i="44"/>
  <c r="AI441" i="44"/>
  <c r="AH441" i="44"/>
  <c r="I441" i="44" s="1"/>
  <c r="AG441" i="44"/>
  <c r="AF441" i="44"/>
  <c r="H441" i="44" s="1"/>
  <c r="AC441" i="44"/>
  <c r="D441" i="44" s="1"/>
  <c r="AB441" i="44"/>
  <c r="B441" i="44" s="1"/>
  <c r="AA441" i="44"/>
  <c r="C441" i="44"/>
  <c r="AI440" i="44"/>
  <c r="AH440" i="44"/>
  <c r="I440" i="44" s="1"/>
  <c r="AG440" i="44"/>
  <c r="AF440" i="44"/>
  <c r="H440" i="44" s="1"/>
  <c r="AC440" i="44"/>
  <c r="D440" i="44" s="1"/>
  <c r="AB440" i="44"/>
  <c r="B440" i="44" s="1"/>
  <c r="AA440" i="44"/>
  <c r="C440" i="44"/>
  <c r="AI439" i="44"/>
  <c r="AH439" i="44"/>
  <c r="I439" i="44" s="1"/>
  <c r="AG439" i="44"/>
  <c r="AF439" i="44"/>
  <c r="H439" i="44" s="1"/>
  <c r="AC439" i="44"/>
  <c r="D439" i="44" s="1"/>
  <c r="AB439" i="44"/>
  <c r="B439" i="44" s="1"/>
  <c r="AA439" i="44"/>
  <c r="C439" i="44"/>
  <c r="AI438" i="44"/>
  <c r="AH438" i="44"/>
  <c r="I438" i="44" s="1"/>
  <c r="AG438" i="44"/>
  <c r="AF438" i="44"/>
  <c r="H438" i="44" s="1"/>
  <c r="AC438" i="44"/>
  <c r="D438" i="44" s="1"/>
  <c r="AB438" i="44"/>
  <c r="B438" i="44" s="1"/>
  <c r="AA438" i="44"/>
  <c r="C438" i="44"/>
  <c r="AI437" i="44"/>
  <c r="AH437" i="44"/>
  <c r="I437" i="44" s="1"/>
  <c r="AG437" i="44"/>
  <c r="AF437" i="44"/>
  <c r="H437" i="44" s="1"/>
  <c r="AC437" i="44"/>
  <c r="D437" i="44" s="1"/>
  <c r="AB437" i="44"/>
  <c r="B437" i="44" s="1"/>
  <c r="AA437" i="44"/>
  <c r="C437" i="44"/>
  <c r="AI436" i="44"/>
  <c r="AH436" i="44"/>
  <c r="I436" i="44" s="1"/>
  <c r="AG436" i="44"/>
  <c r="AF436" i="44"/>
  <c r="H436" i="44" s="1"/>
  <c r="AC436" i="44"/>
  <c r="D436" i="44" s="1"/>
  <c r="AB436" i="44"/>
  <c r="B436" i="44" s="1"/>
  <c r="AA436" i="44"/>
  <c r="C436" i="44"/>
  <c r="AJ435" i="44"/>
  <c r="K435" i="44" s="1"/>
  <c r="AI435" i="44"/>
  <c r="AH435" i="44"/>
  <c r="I435" i="44" s="1"/>
  <c r="AG435" i="44"/>
  <c r="AF435" i="44"/>
  <c r="H435" i="44" s="1"/>
  <c r="AC435" i="44"/>
  <c r="D435" i="44" s="1"/>
  <c r="AB435" i="44"/>
  <c r="B435" i="44" s="1"/>
  <c r="AA435" i="44"/>
  <c r="C435" i="44"/>
  <c r="AI434" i="44"/>
  <c r="AH434" i="44"/>
  <c r="I434" i="44" s="1"/>
  <c r="AG434" i="44"/>
  <c r="AF434" i="44"/>
  <c r="H434" i="44" s="1"/>
  <c r="AC434" i="44"/>
  <c r="D434" i="44" s="1"/>
  <c r="AB434" i="44"/>
  <c r="B434" i="44" s="1"/>
  <c r="AA434" i="44"/>
  <c r="C434" i="44"/>
  <c r="AI433" i="44"/>
  <c r="AH433" i="44"/>
  <c r="I433" i="44" s="1"/>
  <c r="AG433" i="44"/>
  <c r="AF433" i="44"/>
  <c r="H433" i="44" s="1"/>
  <c r="AC433" i="44"/>
  <c r="D433" i="44" s="1"/>
  <c r="AB433" i="44"/>
  <c r="B433" i="44" s="1"/>
  <c r="AA433" i="44"/>
  <c r="C433" i="44"/>
  <c r="AI432" i="44"/>
  <c r="AH432" i="44"/>
  <c r="I432" i="44" s="1"/>
  <c r="AG432" i="44"/>
  <c r="AF432" i="44"/>
  <c r="H432" i="44" s="1"/>
  <c r="AC432" i="44"/>
  <c r="D432" i="44" s="1"/>
  <c r="AB432" i="44"/>
  <c r="B432" i="44" s="1"/>
  <c r="AA432" i="44"/>
  <c r="C432" i="44"/>
  <c r="AJ431" i="44"/>
  <c r="K431" i="44" s="1"/>
  <c r="AI431" i="44"/>
  <c r="AH431" i="44"/>
  <c r="I431" i="44" s="1"/>
  <c r="AG431" i="44"/>
  <c r="AF431" i="44"/>
  <c r="H431" i="44" s="1"/>
  <c r="AC431" i="44"/>
  <c r="D431" i="44" s="1"/>
  <c r="AB431" i="44"/>
  <c r="B431" i="44" s="1"/>
  <c r="AA431" i="44"/>
  <c r="C431" i="44"/>
  <c r="AI430" i="44"/>
  <c r="AH430" i="44"/>
  <c r="I430" i="44" s="1"/>
  <c r="AG430" i="44"/>
  <c r="AF430" i="44"/>
  <c r="H430" i="44" s="1"/>
  <c r="AC430" i="44"/>
  <c r="D430" i="44" s="1"/>
  <c r="AB430" i="44"/>
  <c r="B430" i="44" s="1"/>
  <c r="AA430" i="44"/>
  <c r="C430" i="44"/>
  <c r="AI429" i="44"/>
  <c r="AH429" i="44"/>
  <c r="I429" i="44" s="1"/>
  <c r="AG429" i="44"/>
  <c r="AF429" i="44"/>
  <c r="H429" i="44" s="1"/>
  <c r="AC429" i="44"/>
  <c r="D429" i="44" s="1"/>
  <c r="AB429" i="44"/>
  <c r="B429" i="44" s="1"/>
  <c r="AA429" i="44"/>
  <c r="C429" i="44"/>
  <c r="AI428" i="44"/>
  <c r="AH428" i="44"/>
  <c r="I428" i="44" s="1"/>
  <c r="AG428" i="44"/>
  <c r="AF428" i="44"/>
  <c r="H428" i="44" s="1"/>
  <c r="AC428" i="44"/>
  <c r="D428" i="44" s="1"/>
  <c r="AB428" i="44"/>
  <c r="B428" i="44" s="1"/>
  <c r="AA428" i="44"/>
  <c r="C428" i="44"/>
  <c r="AI427" i="44"/>
  <c r="AH427" i="44"/>
  <c r="I427" i="44" s="1"/>
  <c r="AG427" i="44"/>
  <c r="AF427" i="44"/>
  <c r="H427" i="44" s="1"/>
  <c r="AC427" i="44"/>
  <c r="D427" i="44" s="1"/>
  <c r="AB427" i="44"/>
  <c r="B427" i="44" s="1"/>
  <c r="AA427" i="44"/>
  <c r="C427" i="44"/>
  <c r="AI426" i="44"/>
  <c r="AH426" i="44"/>
  <c r="I426" i="44" s="1"/>
  <c r="AG426" i="44"/>
  <c r="AF426" i="44"/>
  <c r="H426" i="44" s="1"/>
  <c r="AC426" i="44"/>
  <c r="D426" i="44" s="1"/>
  <c r="AB426" i="44"/>
  <c r="B426" i="44" s="1"/>
  <c r="AA426" i="44"/>
  <c r="C426" i="44"/>
  <c r="AI425" i="44"/>
  <c r="AH425" i="44"/>
  <c r="I425" i="44" s="1"/>
  <c r="AG425" i="44"/>
  <c r="AF425" i="44"/>
  <c r="H425" i="44" s="1"/>
  <c r="AC425" i="44"/>
  <c r="D425" i="44" s="1"/>
  <c r="AB425" i="44"/>
  <c r="B425" i="44" s="1"/>
  <c r="AA425" i="44"/>
  <c r="C425" i="44"/>
  <c r="AI424" i="44"/>
  <c r="AH424" i="44"/>
  <c r="I424" i="44" s="1"/>
  <c r="AG424" i="44"/>
  <c r="AF424" i="44"/>
  <c r="H424" i="44" s="1"/>
  <c r="AC424" i="44"/>
  <c r="D424" i="44" s="1"/>
  <c r="AB424" i="44"/>
  <c r="B424" i="44" s="1"/>
  <c r="AA424" i="44"/>
  <c r="C424" i="44"/>
  <c r="AJ423" i="44"/>
  <c r="K423" i="44" s="1"/>
  <c r="AI423" i="44"/>
  <c r="AH423" i="44"/>
  <c r="I423" i="44" s="1"/>
  <c r="AG423" i="44"/>
  <c r="AF423" i="44"/>
  <c r="H423" i="44" s="1"/>
  <c r="AC423" i="44"/>
  <c r="D423" i="44" s="1"/>
  <c r="AB423" i="44"/>
  <c r="B423" i="44" s="1"/>
  <c r="AA423" i="44"/>
  <c r="C423" i="44"/>
  <c r="AI422" i="44"/>
  <c r="AH422" i="44"/>
  <c r="I422" i="44" s="1"/>
  <c r="AG422" i="44"/>
  <c r="AF422" i="44"/>
  <c r="H422" i="44" s="1"/>
  <c r="AC422" i="44"/>
  <c r="D422" i="44" s="1"/>
  <c r="AB422" i="44"/>
  <c r="B422" i="44" s="1"/>
  <c r="AA422" i="44"/>
  <c r="C422" i="44"/>
  <c r="AI421" i="44"/>
  <c r="AH421" i="44"/>
  <c r="I421" i="44" s="1"/>
  <c r="AG421" i="44"/>
  <c r="AF421" i="44"/>
  <c r="H421" i="44" s="1"/>
  <c r="AC421" i="44"/>
  <c r="D421" i="44" s="1"/>
  <c r="AB421" i="44"/>
  <c r="B421" i="44" s="1"/>
  <c r="AA421" i="44"/>
  <c r="C421" i="44"/>
  <c r="AI420" i="44"/>
  <c r="AH420" i="44"/>
  <c r="I420" i="44" s="1"/>
  <c r="AG420" i="44"/>
  <c r="AF420" i="44"/>
  <c r="H420" i="44" s="1"/>
  <c r="AC420" i="44"/>
  <c r="D420" i="44" s="1"/>
  <c r="AB420" i="44"/>
  <c r="B420" i="44" s="1"/>
  <c r="AA420" i="44"/>
  <c r="C420" i="44"/>
  <c r="AI419" i="44"/>
  <c r="AH419" i="44"/>
  <c r="I419" i="44" s="1"/>
  <c r="AG419" i="44"/>
  <c r="AF419" i="44"/>
  <c r="H419" i="44" s="1"/>
  <c r="AC419" i="44"/>
  <c r="D419" i="44" s="1"/>
  <c r="AB419" i="44"/>
  <c r="B419" i="44" s="1"/>
  <c r="AA419" i="44"/>
  <c r="C419" i="44"/>
  <c r="AI418" i="44"/>
  <c r="AH418" i="44"/>
  <c r="I418" i="44" s="1"/>
  <c r="AG418" i="44"/>
  <c r="AF418" i="44"/>
  <c r="H418" i="44" s="1"/>
  <c r="AC418" i="44"/>
  <c r="D418" i="44" s="1"/>
  <c r="AB418" i="44"/>
  <c r="B418" i="44" s="1"/>
  <c r="AA418" i="44"/>
  <c r="C418" i="44"/>
  <c r="AI417" i="44"/>
  <c r="AH417" i="44"/>
  <c r="I417" i="44" s="1"/>
  <c r="AG417" i="44"/>
  <c r="AF417" i="44"/>
  <c r="H417" i="44" s="1"/>
  <c r="AC417" i="44"/>
  <c r="D417" i="44" s="1"/>
  <c r="AB417" i="44"/>
  <c r="B417" i="44" s="1"/>
  <c r="AA417" i="44"/>
  <c r="C417" i="44"/>
  <c r="AI416" i="44"/>
  <c r="AH416" i="44"/>
  <c r="I416" i="44" s="1"/>
  <c r="AG416" i="44"/>
  <c r="AF416" i="44"/>
  <c r="H416" i="44" s="1"/>
  <c r="AC416" i="44"/>
  <c r="D416" i="44" s="1"/>
  <c r="AB416" i="44"/>
  <c r="B416" i="44" s="1"/>
  <c r="AA416" i="44"/>
  <c r="C416" i="44"/>
  <c r="AI415" i="44"/>
  <c r="AH415" i="44"/>
  <c r="I415" i="44" s="1"/>
  <c r="AG415" i="44"/>
  <c r="AF415" i="44"/>
  <c r="H415" i="44" s="1"/>
  <c r="AC415" i="44"/>
  <c r="D415" i="44" s="1"/>
  <c r="AB415" i="44"/>
  <c r="B415" i="44" s="1"/>
  <c r="AA415" i="44"/>
  <c r="C415" i="44"/>
  <c r="AI414" i="44"/>
  <c r="AH414" i="44"/>
  <c r="I414" i="44" s="1"/>
  <c r="AG414" i="44"/>
  <c r="AF414" i="44"/>
  <c r="H414" i="44" s="1"/>
  <c r="AC414" i="44"/>
  <c r="D414" i="44" s="1"/>
  <c r="AB414" i="44"/>
  <c r="B414" i="44" s="1"/>
  <c r="AA414" i="44"/>
  <c r="C414" i="44"/>
  <c r="AI413" i="44"/>
  <c r="AH413" i="44"/>
  <c r="I413" i="44" s="1"/>
  <c r="AG413" i="44"/>
  <c r="AF413" i="44"/>
  <c r="H413" i="44" s="1"/>
  <c r="AC413" i="44"/>
  <c r="D413" i="44" s="1"/>
  <c r="AB413" i="44"/>
  <c r="B413" i="44" s="1"/>
  <c r="AA413" i="44"/>
  <c r="C413" i="44"/>
  <c r="AI412" i="44"/>
  <c r="AH412" i="44"/>
  <c r="I412" i="44" s="1"/>
  <c r="AG412" i="44"/>
  <c r="AF412" i="44"/>
  <c r="H412" i="44" s="1"/>
  <c r="AC412" i="44"/>
  <c r="D412" i="44" s="1"/>
  <c r="AB412" i="44"/>
  <c r="B412" i="44" s="1"/>
  <c r="AA412" i="44"/>
  <c r="C412" i="44"/>
  <c r="AI411" i="44"/>
  <c r="AH411" i="44"/>
  <c r="I411" i="44" s="1"/>
  <c r="AG411" i="44"/>
  <c r="AF411" i="44"/>
  <c r="H411" i="44" s="1"/>
  <c r="AC411" i="44"/>
  <c r="D411" i="44" s="1"/>
  <c r="AB411" i="44"/>
  <c r="B411" i="44" s="1"/>
  <c r="AA411" i="44"/>
  <c r="C411" i="44"/>
  <c r="AI410" i="44"/>
  <c r="AH410" i="44"/>
  <c r="I410" i="44" s="1"/>
  <c r="AG410" i="44"/>
  <c r="AF410" i="44"/>
  <c r="H410" i="44" s="1"/>
  <c r="AC410" i="44"/>
  <c r="D410" i="44" s="1"/>
  <c r="AB410" i="44"/>
  <c r="B410" i="44" s="1"/>
  <c r="AA410" i="44"/>
  <c r="C410" i="44"/>
  <c r="AJ409" i="44"/>
  <c r="K409" i="44" s="1"/>
  <c r="AI409" i="44"/>
  <c r="AH409" i="44"/>
  <c r="I409" i="44" s="1"/>
  <c r="AG409" i="44"/>
  <c r="AF409" i="44"/>
  <c r="H409" i="44" s="1"/>
  <c r="AC409" i="44"/>
  <c r="D409" i="44" s="1"/>
  <c r="AB409" i="44"/>
  <c r="B409" i="44" s="1"/>
  <c r="AA409" i="44"/>
  <c r="C409" i="44"/>
  <c r="AJ408" i="44"/>
  <c r="K408" i="44" s="1"/>
  <c r="AI408" i="44"/>
  <c r="AH408" i="44"/>
  <c r="I408" i="44" s="1"/>
  <c r="AG408" i="44"/>
  <c r="AF408" i="44"/>
  <c r="H408" i="44" s="1"/>
  <c r="AC408" i="44"/>
  <c r="D408" i="44" s="1"/>
  <c r="AB408" i="44"/>
  <c r="B408" i="44" s="1"/>
  <c r="AA408" i="44"/>
  <c r="C408" i="44"/>
  <c r="AI407" i="44"/>
  <c r="AH407" i="44"/>
  <c r="I407" i="44" s="1"/>
  <c r="AG407" i="44"/>
  <c r="AF407" i="44"/>
  <c r="H407" i="44" s="1"/>
  <c r="AC407" i="44"/>
  <c r="D407" i="44" s="1"/>
  <c r="AB407" i="44"/>
  <c r="B407" i="44" s="1"/>
  <c r="AA407" i="44"/>
  <c r="C407" i="44"/>
  <c r="A406" i="44"/>
  <c r="AI404" i="44"/>
  <c r="I404" i="44" s="1"/>
  <c r="AH404" i="44"/>
  <c r="AG404" i="44"/>
  <c r="H404" i="44" s="1"/>
  <c r="AF404" i="44"/>
  <c r="AB404" i="44"/>
  <c r="B404" i="44" s="1"/>
  <c r="AA404" i="44"/>
  <c r="C404" i="44"/>
  <c r="AH403" i="44"/>
  <c r="AB403" i="44"/>
  <c r="B403" i="44" s="1"/>
  <c r="AA403" i="44"/>
  <c r="C403" i="44"/>
  <c r="AI402" i="44"/>
  <c r="I402" i="44" s="1"/>
  <c r="AH402" i="44"/>
  <c r="AG402" i="44"/>
  <c r="H402" i="44" s="1"/>
  <c r="AF402" i="44"/>
  <c r="AB402" i="44"/>
  <c r="B402" i="44" s="1"/>
  <c r="AA402" i="44"/>
  <c r="C402" i="44"/>
  <c r="AI401" i="44"/>
  <c r="I401" i="44" s="1"/>
  <c r="AH401" i="44"/>
  <c r="AG401" i="44"/>
  <c r="H401" i="44" s="1"/>
  <c r="AF401" i="44"/>
  <c r="AB401" i="44"/>
  <c r="B401" i="44" s="1"/>
  <c r="AA401" i="44"/>
  <c r="C401" i="44"/>
  <c r="AI400" i="44"/>
  <c r="I400" i="44" s="1"/>
  <c r="AH400" i="44"/>
  <c r="AG400" i="44"/>
  <c r="H400" i="44" s="1"/>
  <c r="AF400" i="44"/>
  <c r="AB400" i="44"/>
  <c r="B400" i="44" s="1"/>
  <c r="AA400" i="44"/>
  <c r="C400" i="44"/>
  <c r="AI399" i="44"/>
  <c r="I399" i="44" s="1"/>
  <c r="AG399" i="44"/>
  <c r="H399" i="44" s="1"/>
  <c r="AF399" i="44"/>
  <c r="AB399" i="44"/>
  <c r="B399" i="44" s="1"/>
  <c r="AA399" i="44"/>
  <c r="C399" i="44"/>
  <c r="AI398" i="44"/>
  <c r="I398" i="44" s="1"/>
  <c r="AF398" i="44"/>
  <c r="AB398" i="44"/>
  <c r="B398" i="44" s="1"/>
  <c r="AA398" i="44"/>
  <c r="C398" i="44"/>
  <c r="AJ397" i="44"/>
  <c r="K397" i="44" s="1"/>
  <c r="AI397" i="44"/>
  <c r="I397" i="44" s="1"/>
  <c r="AH397" i="44"/>
  <c r="AG397" i="44"/>
  <c r="H397" i="44" s="1"/>
  <c r="AF397" i="44"/>
  <c r="AB397" i="44"/>
  <c r="B397" i="44" s="1"/>
  <c r="AA397" i="44"/>
  <c r="C397" i="44"/>
  <c r="AI396" i="44"/>
  <c r="I396" i="44" s="1"/>
  <c r="AH396" i="44"/>
  <c r="AG396" i="44"/>
  <c r="H396" i="44" s="1"/>
  <c r="AF396" i="44"/>
  <c r="AB396" i="44"/>
  <c r="B396" i="44" s="1"/>
  <c r="AA396" i="44"/>
  <c r="C396" i="44"/>
  <c r="AI395" i="44"/>
  <c r="I395" i="44" s="1"/>
  <c r="AH395" i="44"/>
  <c r="AG395" i="44"/>
  <c r="H395" i="44" s="1"/>
  <c r="AF395" i="44"/>
  <c r="AB395" i="44"/>
  <c r="B395" i="44" s="1"/>
  <c r="AA395" i="44"/>
  <c r="C395" i="44"/>
  <c r="AI394" i="44"/>
  <c r="I394" i="44" s="1"/>
  <c r="AG394" i="44"/>
  <c r="H394" i="44" s="1"/>
  <c r="AF394" i="44"/>
  <c r="AB394" i="44"/>
  <c r="B394" i="44" s="1"/>
  <c r="AA394" i="44"/>
  <c r="C394" i="44"/>
  <c r="AI393" i="44"/>
  <c r="I393" i="44" s="1"/>
  <c r="AG393" i="44"/>
  <c r="H393" i="44" s="1"/>
  <c r="AF393" i="44"/>
  <c r="AB393" i="44"/>
  <c r="B393" i="44" s="1"/>
  <c r="AA393" i="44"/>
  <c r="C393" i="44"/>
  <c r="AI392" i="44"/>
  <c r="I392" i="44" s="1"/>
  <c r="AH392" i="44"/>
  <c r="AF392" i="44"/>
  <c r="AB392" i="44"/>
  <c r="B392" i="44" s="1"/>
  <c r="AA392" i="44"/>
  <c r="C392" i="44"/>
  <c r="AI391" i="44"/>
  <c r="I391" i="44" s="1"/>
  <c r="AG391" i="44"/>
  <c r="H391" i="44" s="1"/>
  <c r="AF391" i="44"/>
  <c r="AB391" i="44"/>
  <c r="B391" i="44" s="1"/>
  <c r="AA391" i="44"/>
  <c r="C391" i="44"/>
  <c r="AI390" i="44"/>
  <c r="I390" i="44" s="1"/>
  <c r="AH390" i="44"/>
  <c r="AG390" i="44"/>
  <c r="H390" i="44" s="1"/>
  <c r="AF390" i="44"/>
  <c r="AB390" i="44"/>
  <c r="B390" i="44" s="1"/>
  <c r="AA390" i="44"/>
  <c r="C390" i="44"/>
  <c r="AI389" i="44"/>
  <c r="I389" i="44" s="1"/>
  <c r="AH389" i="44"/>
  <c r="AG389" i="44"/>
  <c r="H389" i="44" s="1"/>
  <c r="AF389" i="44"/>
  <c r="AB389" i="44"/>
  <c r="B389" i="44" s="1"/>
  <c r="AA389" i="44"/>
  <c r="C389" i="44"/>
  <c r="AI388" i="44"/>
  <c r="I388" i="44" s="1"/>
  <c r="AH388" i="44"/>
  <c r="AF388" i="44"/>
  <c r="AB388" i="44"/>
  <c r="B388" i="44" s="1"/>
  <c r="AA388" i="44"/>
  <c r="C388" i="44"/>
  <c r="AI387" i="44"/>
  <c r="I387" i="44" s="1"/>
  <c r="AH387" i="44"/>
  <c r="AG387" i="44"/>
  <c r="H387" i="44" s="1"/>
  <c r="AF387" i="44"/>
  <c r="AB387" i="44"/>
  <c r="B387" i="44" s="1"/>
  <c r="AA387" i="44"/>
  <c r="C387" i="44"/>
  <c r="AI386" i="44"/>
  <c r="I386" i="44" s="1"/>
  <c r="AH386" i="44"/>
  <c r="AF386" i="44"/>
  <c r="AB386" i="44"/>
  <c r="B386" i="44" s="1"/>
  <c r="AA386" i="44"/>
  <c r="C386" i="44"/>
  <c r="AI385" i="44"/>
  <c r="I385" i="44" s="1"/>
  <c r="AH385" i="44"/>
  <c r="AF385" i="44"/>
  <c r="AB385" i="44"/>
  <c r="B385" i="44" s="1"/>
  <c r="AA385" i="44"/>
  <c r="C385" i="44"/>
  <c r="AI384" i="44"/>
  <c r="I384" i="44" s="1"/>
  <c r="AH384" i="44"/>
  <c r="AG384" i="44"/>
  <c r="H384" i="44" s="1"/>
  <c r="AF384" i="44"/>
  <c r="AB384" i="44"/>
  <c r="B384" i="44" s="1"/>
  <c r="AA384" i="44"/>
  <c r="C384" i="44"/>
  <c r="AJ383" i="44"/>
  <c r="K383" i="44" s="1"/>
  <c r="AI383" i="44"/>
  <c r="I383" i="44" s="1"/>
  <c r="AH383" i="44"/>
  <c r="AG383" i="44"/>
  <c r="H383" i="44" s="1"/>
  <c r="AF383" i="44"/>
  <c r="AB383" i="44"/>
  <c r="B383" i="44" s="1"/>
  <c r="AA383" i="44"/>
  <c r="C383" i="44"/>
  <c r="AI382" i="44"/>
  <c r="I382" i="44" s="1"/>
  <c r="AH382" i="44"/>
  <c r="AG382" i="44"/>
  <c r="H382" i="44" s="1"/>
  <c r="AF382" i="44"/>
  <c r="AB382" i="44"/>
  <c r="B382" i="44" s="1"/>
  <c r="AA382" i="44"/>
  <c r="C382" i="44"/>
  <c r="AJ381" i="44"/>
  <c r="K381" i="44" s="1"/>
  <c r="AI381" i="44"/>
  <c r="I381" i="44" s="1"/>
  <c r="AH381" i="44"/>
  <c r="AG381" i="44"/>
  <c r="H381" i="44" s="1"/>
  <c r="AF381" i="44"/>
  <c r="AB381" i="44"/>
  <c r="B381" i="44" s="1"/>
  <c r="AA381" i="44"/>
  <c r="C381" i="44"/>
  <c r="AI380" i="44"/>
  <c r="I380" i="44" s="1"/>
  <c r="AH380" i="44"/>
  <c r="AG380" i="44"/>
  <c r="H380" i="44" s="1"/>
  <c r="AF380" i="44"/>
  <c r="AB380" i="44"/>
  <c r="B380" i="44" s="1"/>
  <c r="AA380" i="44"/>
  <c r="C380" i="44"/>
  <c r="AI379" i="44"/>
  <c r="I379" i="44" s="1"/>
  <c r="AH379" i="44"/>
  <c r="AG379" i="44"/>
  <c r="H379" i="44" s="1"/>
  <c r="AF379" i="44"/>
  <c r="AB379" i="44"/>
  <c r="B379" i="44" s="1"/>
  <c r="AA379" i="44"/>
  <c r="C379" i="44"/>
  <c r="AI378" i="44"/>
  <c r="I378" i="44" s="1"/>
  <c r="AH378" i="44"/>
  <c r="AG378" i="44"/>
  <c r="H378" i="44" s="1"/>
  <c r="AF378" i="44"/>
  <c r="AB378" i="44"/>
  <c r="B378" i="44" s="1"/>
  <c r="AA378" i="44"/>
  <c r="C378" i="44"/>
  <c r="AI377" i="44"/>
  <c r="I377" i="44" s="1"/>
  <c r="AH377" i="44"/>
  <c r="AG377" i="44"/>
  <c r="H377" i="44" s="1"/>
  <c r="AF377" i="44"/>
  <c r="AB377" i="44"/>
  <c r="B377" i="44" s="1"/>
  <c r="AA377" i="44"/>
  <c r="C377" i="44"/>
  <c r="AJ376" i="44"/>
  <c r="K376" i="44" s="1"/>
  <c r="AI376" i="44"/>
  <c r="I376" i="44" s="1"/>
  <c r="AH376" i="44"/>
  <c r="AG376" i="44"/>
  <c r="H376" i="44" s="1"/>
  <c r="AF376" i="44"/>
  <c r="AB376" i="44"/>
  <c r="B376" i="44" s="1"/>
  <c r="AA376" i="44"/>
  <c r="C376" i="44"/>
  <c r="AJ375" i="44"/>
  <c r="K375" i="44" s="1"/>
  <c r="AI375" i="44"/>
  <c r="I375" i="44" s="1"/>
  <c r="AH375" i="44"/>
  <c r="AG375" i="44"/>
  <c r="H375" i="44" s="1"/>
  <c r="AF375" i="44"/>
  <c r="AB375" i="44"/>
  <c r="B375" i="44" s="1"/>
  <c r="AA375" i="44"/>
  <c r="C375" i="44"/>
  <c r="N374" i="44"/>
  <c r="M374" i="44"/>
  <c r="N373" i="44"/>
  <c r="M373" i="44"/>
  <c r="N372" i="44"/>
  <c r="M372" i="44"/>
  <c r="N371" i="44"/>
  <c r="M371" i="44"/>
  <c r="N370" i="44"/>
  <c r="M370" i="44"/>
  <c r="K370" i="44"/>
  <c r="G370" i="44"/>
  <c r="N369" i="44"/>
  <c r="M369" i="44"/>
  <c r="G369" i="44"/>
  <c r="K369" i="44" s="1"/>
  <c r="N368" i="44"/>
  <c r="M368" i="44"/>
  <c r="N367" i="44"/>
  <c r="M367" i="44"/>
  <c r="N366" i="44"/>
  <c r="M366" i="44"/>
  <c r="N365" i="44"/>
  <c r="M365" i="44"/>
  <c r="K365" i="44"/>
  <c r="G365" i="44"/>
  <c r="N364" i="44"/>
  <c r="M364" i="44"/>
  <c r="G364" i="44"/>
  <c r="K364" i="44" s="1"/>
  <c r="N363" i="44"/>
  <c r="M363" i="44"/>
  <c r="G363" i="44"/>
  <c r="K363" i="44" s="1"/>
  <c r="N362" i="44"/>
  <c r="M362" i="44"/>
  <c r="K362" i="44"/>
  <c r="G362" i="44"/>
  <c r="N361" i="44"/>
  <c r="M361" i="44"/>
  <c r="N360" i="44"/>
  <c r="M360" i="44"/>
  <c r="N359" i="44"/>
  <c r="M359" i="44"/>
  <c r="N358" i="44"/>
  <c r="M358" i="44"/>
  <c r="N357" i="44"/>
  <c r="M357" i="44"/>
  <c r="N356" i="44"/>
  <c r="M356" i="44"/>
  <c r="N355" i="44"/>
  <c r="M355" i="44"/>
  <c r="N354" i="44"/>
  <c r="M354" i="44"/>
  <c r="N353" i="44"/>
  <c r="M353" i="44"/>
  <c r="N352" i="44"/>
  <c r="M352" i="44"/>
  <c r="M351" i="44"/>
  <c r="L351" i="44"/>
  <c r="N351" i="44" s="1"/>
  <c r="K351" i="44"/>
  <c r="G351" i="44"/>
  <c r="N350" i="44"/>
  <c r="M350" i="44"/>
  <c r="K349" i="44"/>
  <c r="K348" i="44"/>
  <c r="K347" i="44"/>
  <c r="K346" i="44"/>
  <c r="K345" i="44"/>
  <c r="K344" i="44"/>
  <c r="K343" i="44"/>
  <c r="K342" i="44"/>
  <c r="K341" i="44"/>
  <c r="A341" i="44"/>
  <c r="A342" i="44" s="1"/>
  <c r="A343" i="44" s="1"/>
  <c r="A344" i="44" s="1"/>
  <c r="A345" i="44" s="1"/>
  <c r="A346" i="44" s="1"/>
  <c r="A347" i="44" s="1"/>
  <c r="A348" i="44" s="1"/>
  <c r="A349" i="44" s="1"/>
  <c r="A351" i="44" s="1"/>
  <c r="A352" i="44" s="1"/>
  <c r="A353" i="44" s="1"/>
  <c r="A354" i="44" s="1"/>
  <c r="A355" i="44" s="1"/>
  <c r="A356" i="44" s="1"/>
  <c r="A357" i="44" s="1"/>
  <c r="A358" i="44" s="1"/>
  <c r="A359" i="44" s="1"/>
  <c r="A360" i="44" s="1"/>
  <c r="A361" i="44" s="1"/>
  <c r="A362" i="44" s="1"/>
  <c r="A363" i="44" s="1"/>
  <c r="A364" i="44" s="1"/>
  <c r="A365" i="44" s="1"/>
  <c r="A366" i="44" s="1"/>
  <c r="A367" i="44" s="1"/>
  <c r="A368" i="44" s="1"/>
  <c r="A369" i="44" s="1"/>
  <c r="A370" i="44" s="1"/>
  <c r="A371" i="44" s="1"/>
  <c r="N340" i="44"/>
  <c r="M340" i="44"/>
  <c r="K340" i="44"/>
  <c r="A340" i="44"/>
  <c r="N339" i="44"/>
  <c r="M339" i="44"/>
  <c r="K339" i="44"/>
  <c r="K338" i="44" s="1"/>
  <c r="N338" i="44"/>
  <c r="M338" i="44"/>
  <c r="N337" i="44"/>
  <c r="M337" i="44"/>
  <c r="G337" i="44"/>
  <c r="G356" i="44" s="1"/>
  <c r="K356" i="44" s="1"/>
  <c r="N336" i="44"/>
  <c r="M336" i="44"/>
  <c r="N335" i="44"/>
  <c r="M335" i="44"/>
  <c r="N334" i="44"/>
  <c r="M334" i="44"/>
  <c r="K334" i="44"/>
  <c r="N333" i="44"/>
  <c r="M333" i="44"/>
  <c r="K333" i="44"/>
  <c r="N332" i="44"/>
  <c r="M332" i="44"/>
  <c r="N331" i="44"/>
  <c r="M331" i="44"/>
  <c r="N330" i="44"/>
  <c r="M330" i="44"/>
  <c r="N329" i="44"/>
  <c r="M329" i="44"/>
  <c r="N328" i="44"/>
  <c r="M328" i="44"/>
  <c r="N327" i="44"/>
  <c r="M327" i="44"/>
  <c r="N326" i="44"/>
  <c r="M326" i="44"/>
  <c r="K326" i="44"/>
  <c r="G326" i="44"/>
  <c r="N325" i="44"/>
  <c r="M325" i="44"/>
  <c r="K325" i="44"/>
  <c r="G325" i="44"/>
  <c r="N324" i="44"/>
  <c r="M324" i="44"/>
  <c r="K324" i="44"/>
  <c r="G324" i="44"/>
  <c r="N323" i="44"/>
  <c r="M323" i="44"/>
  <c r="G323" i="44"/>
  <c r="K323" i="44" s="1"/>
  <c r="N322" i="44"/>
  <c r="M322" i="44"/>
  <c r="G322" i="44"/>
  <c r="K322" i="44" s="1"/>
  <c r="N321" i="44"/>
  <c r="M321" i="44"/>
  <c r="K321" i="44"/>
  <c r="G321" i="44"/>
  <c r="N320" i="44"/>
  <c r="M320" i="44"/>
  <c r="G320" i="44"/>
  <c r="K320" i="44" s="1"/>
  <c r="N319" i="44"/>
  <c r="M319" i="44"/>
  <c r="K319" i="44"/>
  <c r="G319" i="44"/>
  <c r="N318" i="44"/>
  <c r="M318" i="44"/>
  <c r="G318" i="44"/>
  <c r="K318" i="44" s="1"/>
  <c r="N317" i="44"/>
  <c r="M317" i="44"/>
  <c r="K317" i="44"/>
  <c r="G317" i="44"/>
  <c r="N316" i="44"/>
  <c r="M316" i="44"/>
  <c r="K316" i="44"/>
  <c r="G316" i="44"/>
  <c r="N315" i="44"/>
  <c r="M315" i="44"/>
  <c r="G315" i="44"/>
  <c r="K315" i="44" s="1"/>
  <c r="N314" i="44"/>
  <c r="M314" i="44"/>
  <c r="G314" i="44"/>
  <c r="K314" i="44" s="1"/>
  <c r="N313" i="44"/>
  <c r="M313" i="44"/>
  <c r="G313" i="44"/>
  <c r="K313" i="44" s="1"/>
  <c r="N312" i="44"/>
  <c r="M312" i="44"/>
  <c r="G312" i="44"/>
  <c r="K312" i="44" s="1"/>
  <c r="N311" i="44"/>
  <c r="M311" i="44"/>
  <c r="G311" i="44"/>
  <c r="K311" i="44" s="1"/>
  <c r="N310" i="44"/>
  <c r="M310" i="44"/>
  <c r="G310" i="44"/>
  <c r="K310" i="44" s="1"/>
  <c r="N309" i="44"/>
  <c r="M309" i="44"/>
  <c r="K309" i="44"/>
  <c r="G309" i="44"/>
  <c r="N308" i="44"/>
  <c r="M308" i="44"/>
  <c r="K308" i="44"/>
  <c r="N307" i="44"/>
  <c r="M307" i="44"/>
  <c r="G307" i="44"/>
  <c r="K307" i="44" s="1"/>
  <c r="N306" i="44"/>
  <c r="M306" i="44"/>
  <c r="G306" i="44"/>
  <c r="K306" i="44" s="1"/>
  <c r="N305" i="44"/>
  <c r="M305" i="44"/>
  <c r="G305" i="44"/>
  <c r="K305" i="44" s="1"/>
  <c r="N304" i="44"/>
  <c r="M304" i="44"/>
  <c r="K304" i="44"/>
  <c r="G304" i="44"/>
  <c r="N303" i="44"/>
  <c r="M303" i="44"/>
  <c r="G303" i="44"/>
  <c r="K303" i="44" s="1"/>
  <c r="N302" i="44"/>
  <c r="M302" i="44"/>
  <c r="K302" i="44"/>
  <c r="G302" i="44"/>
  <c r="P301" i="44"/>
  <c r="N301" i="44"/>
  <c r="M301" i="44"/>
  <c r="K301" i="44"/>
  <c r="G301" i="44"/>
  <c r="N300" i="44"/>
  <c r="M300" i="44"/>
  <c r="G300" i="44"/>
  <c r="K300" i="44" s="1"/>
  <c r="N299" i="44"/>
  <c r="M299" i="44"/>
  <c r="K299" i="44"/>
  <c r="G299" i="44"/>
  <c r="N298" i="44"/>
  <c r="M298" i="44"/>
  <c r="K298" i="44"/>
  <c r="G298" i="44"/>
  <c r="N297" i="44"/>
  <c r="M297" i="44"/>
  <c r="K297" i="44"/>
  <c r="G297" i="44"/>
  <c r="N296" i="44"/>
  <c r="M296" i="44"/>
  <c r="G296" i="44"/>
  <c r="K296" i="44" s="1"/>
  <c r="N295" i="44"/>
  <c r="M295" i="44"/>
  <c r="K295" i="44"/>
  <c r="G295" i="44"/>
  <c r="S294" i="44"/>
  <c r="N294" i="44"/>
  <c r="M294" i="44"/>
  <c r="G294" i="44"/>
  <c r="K294" i="44" s="1"/>
  <c r="N293" i="44"/>
  <c r="M293" i="44"/>
  <c r="S292" i="44"/>
  <c r="J292" i="44" s="1"/>
  <c r="N292" i="44"/>
  <c r="M292" i="44"/>
  <c r="P291" i="44"/>
  <c r="N291" i="44"/>
  <c r="M291" i="44"/>
  <c r="K291" i="44"/>
  <c r="G291" i="44"/>
  <c r="P295" i="44" s="1"/>
  <c r="N290" i="44"/>
  <c r="M290" i="44"/>
  <c r="V289" i="44"/>
  <c r="P289" i="44"/>
  <c r="N289" i="44"/>
  <c r="M289" i="44"/>
  <c r="K289" i="44"/>
  <c r="V288" i="44"/>
  <c r="N288" i="44"/>
  <c r="M288" i="44"/>
  <c r="K288" i="44"/>
  <c r="A288" i="44"/>
  <c r="A289" i="44" s="1"/>
  <c r="A291" i="44" s="1"/>
  <c r="A292" i="44" s="1"/>
  <c r="A293" i="44" s="1"/>
  <c r="A294" i="44" s="1"/>
  <c r="A295" i="44" s="1"/>
  <c r="A296" i="44" s="1"/>
  <c r="A297" i="44" s="1"/>
  <c r="A298" i="44" s="1"/>
  <c r="A299" i="44" s="1"/>
  <c r="A300" i="44" s="1"/>
  <c r="A301" i="44" s="1"/>
  <c r="A302" i="44" s="1"/>
  <c r="A303" i="44" s="1"/>
  <c r="A304" i="44" s="1"/>
  <c r="A305" i="44" s="1"/>
  <c r="A306" i="44" s="1"/>
  <c r="A307" i="44" s="1"/>
  <c r="A308" i="44" s="1"/>
  <c r="A309" i="44" s="1"/>
  <c r="A310" i="44" s="1"/>
  <c r="A311" i="44" s="1"/>
  <c r="A312" i="44" s="1"/>
  <c r="A313" i="44" s="1"/>
  <c r="A314" i="44" s="1"/>
  <c r="A315" i="44" s="1"/>
  <c r="A316" i="44" s="1"/>
  <c r="A317" i="44" s="1"/>
  <c r="A318" i="44" s="1"/>
  <c r="A319" i="44" s="1"/>
  <c r="A320" i="44" s="1"/>
  <c r="A321" i="44" s="1"/>
  <c r="A322" i="44" s="1"/>
  <c r="A323" i="44" s="1"/>
  <c r="A324" i="44" s="1"/>
  <c r="A325" i="44" s="1"/>
  <c r="A326" i="44" s="1"/>
  <c r="A327" i="44" s="1"/>
  <c r="A328" i="44" s="1"/>
  <c r="A329" i="44" s="1"/>
  <c r="A330" i="44" s="1"/>
  <c r="A331" i="44" s="1"/>
  <c r="A332" i="44" s="1"/>
  <c r="A333" i="44" s="1"/>
  <c r="A334" i="44" s="1"/>
  <c r="A335" i="44" s="1"/>
  <c r="N287" i="44"/>
  <c r="M287" i="44"/>
  <c r="K287" i="44"/>
  <c r="G287" i="44"/>
  <c r="A287" i="44"/>
  <c r="N286" i="44"/>
  <c r="M286" i="44"/>
  <c r="K286" i="44"/>
  <c r="G286" i="44"/>
  <c r="A286" i="44"/>
  <c r="AL285" i="44"/>
  <c r="N285" i="44"/>
  <c r="M285" i="44"/>
  <c r="K285" i="44"/>
  <c r="G285" i="44"/>
  <c r="S281" i="44" s="1"/>
  <c r="A285" i="44"/>
  <c r="AL284" i="44"/>
  <c r="N284" i="44"/>
  <c r="M284" i="44"/>
  <c r="K284" i="44"/>
  <c r="G284" i="44"/>
  <c r="A284" i="44"/>
  <c r="AM283" i="44"/>
  <c r="AO283" i="44" s="1"/>
  <c r="AL283" i="44"/>
  <c r="N283" i="44"/>
  <c r="M283" i="44"/>
  <c r="K283" i="44"/>
  <c r="G283" i="44"/>
  <c r="AM282" i="44"/>
  <c r="N282" i="44"/>
  <c r="M282" i="44"/>
  <c r="K282" i="44"/>
  <c r="AN281" i="44"/>
  <c r="AM285" i="44" s="1"/>
  <c r="AM281" i="44"/>
  <c r="N281" i="44"/>
  <c r="M281" i="44"/>
  <c r="N280" i="44"/>
  <c r="M280" i="44"/>
  <c r="E280" i="44"/>
  <c r="AJ278" i="44"/>
  <c r="K278" i="44" s="1"/>
  <c r="AI278" i="44"/>
  <c r="AH278" i="44"/>
  <c r="I278" i="44" s="1"/>
  <c r="AG278" i="44"/>
  <c r="AF278" i="44"/>
  <c r="H278" i="44" s="1"/>
  <c r="AC278" i="44"/>
  <c r="D278" i="44" s="1"/>
  <c r="AB278" i="44"/>
  <c r="B278" i="44" s="1"/>
  <c r="AA278" i="44"/>
  <c r="C278" i="44"/>
  <c r="AJ277" i="44"/>
  <c r="K277" i="44" s="1"/>
  <c r="AI277" i="44"/>
  <c r="AH277" i="44"/>
  <c r="I277" i="44" s="1"/>
  <c r="AG277" i="44"/>
  <c r="AF277" i="44"/>
  <c r="H277" i="44" s="1"/>
  <c r="AC277" i="44"/>
  <c r="D277" i="44" s="1"/>
  <c r="AB277" i="44"/>
  <c r="B277" i="44" s="1"/>
  <c r="AA277" i="44"/>
  <c r="C277" i="44"/>
  <c r="AI276" i="44"/>
  <c r="AH276" i="44"/>
  <c r="I276" i="44" s="1"/>
  <c r="AG276" i="44"/>
  <c r="AF276" i="44"/>
  <c r="H276" i="44" s="1"/>
  <c r="AC276" i="44"/>
  <c r="D276" i="44" s="1"/>
  <c r="AB276" i="44"/>
  <c r="B276" i="44" s="1"/>
  <c r="AA276" i="44"/>
  <c r="C276" i="44"/>
  <c r="AI275" i="44"/>
  <c r="AH275" i="44"/>
  <c r="I275" i="44" s="1"/>
  <c r="AG275" i="44"/>
  <c r="AF275" i="44"/>
  <c r="H275" i="44" s="1"/>
  <c r="AC275" i="44"/>
  <c r="D275" i="44" s="1"/>
  <c r="AB275" i="44"/>
  <c r="B275" i="44" s="1"/>
  <c r="AA275" i="44"/>
  <c r="C275" i="44"/>
  <c r="AI274" i="44"/>
  <c r="AH274" i="44"/>
  <c r="I274" i="44" s="1"/>
  <c r="AG274" i="44"/>
  <c r="AF274" i="44"/>
  <c r="H274" i="44" s="1"/>
  <c r="AC274" i="44"/>
  <c r="D274" i="44" s="1"/>
  <c r="AB274" i="44"/>
  <c r="B274" i="44" s="1"/>
  <c r="AA274" i="44"/>
  <c r="C274" i="44"/>
  <c r="AI273" i="44"/>
  <c r="AH273" i="44"/>
  <c r="I273" i="44" s="1"/>
  <c r="AG273" i="44"/>
  <c r="AF273" i="44"/>
  <c r="H273" i="44" s="1"/>
  <c r="AC273" i="44"/>
  <c r="D273" i="44" s="1"/>
  <c r="AB273" i="44"/>
  <c r="B273" i="44" s="1"/>
  <c r="AA273" i="44"/>
  <c r="C273" i="44"/>
  <c r="AI272" i="44"/>
  <c r="AH272" i="44"/>
  <c r="I272" i="44" s="1"/>
  <c r="AG272" i="44"/>
  <c r="AF272" i="44"/>
  <c r="H272" i="44" s="1"/>
  <c r="AC272" i="44"/>
  <c r="D272" i="44" s="1"/>
  <c r="AB272" i="44"/>
  <c r="B272" i="44" s="1"/>
  <c r="AA272" i="44"/>
  <c r="C272" i="44"/>
  <c r="AI271" i="44"/>
  <c r="AH271" i="44"/>
  <c r="I271" i="44" s="1"/>
  <c r="AG271" i="44"/>
  <c r="AF271" i="44"/>
  <c r="H271" i="44" s="1"/>
  <c r="AC271" i="44"/>
  <c r="D271" i="44" s="1"/>
  <c r="AB271" i="44"/>
  <c r="B271" i="44" s="1"/>
  <c r="AA271" i="44"/>
  <c r="C271" i="44"/>
  <c r="AI270" i="44"/>
  <c r="AH270" i="44"/>
  <c r="I270" i="44" s="1"/>
  <c r="AG270" i="44"/>
  <c r="AF270" i="44"/>
  <c r="H270" i="44" s="1"/>
  <c r="AC270" i="44"/>
  <c r="D270" i="44" s="1"/>
  <c r="AB270" i="44"/>
  <c r="B270" i="44" s="1"/>
  <c r="AA270" i="44"/>
  <c r="C270" i="44"/>
  <c r="AI269" i="44"/>
  <c r="AH269" i="44"/>
  <c r="I269" i="44" s="1"/>
  <c r="AG269" i="44"/>
  <c r="AF269" i="44"/>
  <c r="H269" i="44" s="1"/>
  <c r="AC269" i="44"/>
  <c r="D269" i="44" s="1"/>
  <c r="AB269" i="44"/>
  <c r="B269" i="44" s="1"/>
  <c r="AA269" i="44"/>
  <c r="C269" i="44"/>
  <c r="AI268" i="44"/>
  <c r="AH268" i="44"/>
  <c r="I268" i="44" s="1"/>
  <c r="AG268" i="44"/>
  <c r="AF268" i="44"/>
  <c r="H268" i="44" s="1"/>
  <c r="AC268" i="44"/>
  <c r="D268" i="44" s="1"/>
  <c r="AB268" i="44"/>
  <c r="B268" i="44" s="1"/>
  <c r="AA268" i="44"/>
  <c r="C268" i="44"/>
  <c r="AJ267" i="44"/>
  <c r="K267" i="44" s="1"/>
  <c r="AI267" i="44"/>
  <c r="AH267" i="44"/>
  <c r="I267" i="44" s="1"/>
  <c r="AG267" i="44"/>
  <c r="AF267" i="44"/>
  <c r="H267" i="44" s="1"/>
  <c r="AC267" i="44"/>
  <c r="D267" i="44" s="1"/>
  <c r="AB267" i="44"/>
  <c r="B267" i="44" s="1"/>
  <c r="AA267" i="44"/>
  <c r="C267" i="44"/>
  <c r="AJ266" i="44"/>
  <c r="K266" i="44" s="1"/>
  <c r="AI266" i="44"/>
  <c r="AH266" i="44"/>
  <c r="I266" i="44" s="1"/>
  <c r="AG266" i="44"/>
  <c r="AF266" i="44"/>
  <c r="H266" i="44" s="1"/>
  <c r="AC266" i="44"/>
  <c r="D266" i="44" s="1"/>
  <c r="AB266" i="44"/>
  <c r="B266" i="44" s="1"/>
  <c r="AA266" i="44"/>
  <c r="C266" i="44"/>
  <c r="AI265" i="44"/>
  <c r="AH265" i="44"/>
  <c r="I265" i="44" s="1"/>
  <c r="AG265" i="44"/>
  <c r="AF265" i="44"/>
  <c r="H265" i="44" s="1"/>
  <c r="AC265" i="44"/>
  <c r="D265" i="44" s="1"/>
  <c r="AB265" i="44"/>
  <c r="B265" i="44" s="1"/>
  <c r="AA265" i="44"/>
  <c r="C265" i="44"/>
  <c r="AJ264" i="44"/>
  <c r="K264" i="44" s="1"/>
  <c r="AI264" i="44"/>
  <c r="AH264" i="44"/>
  <c r="I264" i="44" s="1"/>
  <c r="AG264" i="44"/>
  <c r="AF264" i="44"/>
  <c r="H264" i="44" s="1"/>
  <c r="AC264" i="44"/>
  <c r="D264" i="44" s="1"/>
  <c r="AB264" i="44"/>
  <c r="B264" i="44" s="1"/>
  <c r="AA264" i="44"/>
  <c r="C264" i="44"/>
  <c r="AI263" i="44"/>
  <c r="AH263" i="44"/>
  <c r="I263" i="44" s="1"/>
  <c r="AG263" i="44"/>
  <c r="AF263" i="44"/>
  <c r="H263" i="44" s="1"/>
  <c r="AC263" i="44"/>
  <c r="D263" i="44" s="1"/>
  <c r="AB263" i="44"/>
  <c r="B263" i="44" s="1"/>
  <c r="AA263" i="44"/>
  <c r="C263" i="44"/>
  <c r="AJ262" i="44"/>
  <c r="K262" i="44" s="1"/>
  <c r="AI262" i="44"/>
  <c r="AH262" i="44"/>
  <c r="I262" i="44" s="1"/>
  <c r="AG262" i="44"/>
  <c r="AF262" i="44"/>
  <c r="H262" i="44" s="1"/>
  <c r="AC262" i="44"/>
  <c r="D262" i="44" s="1"/>
  <c r="AB262" i="44"/>
  <c r="B262" i="44" s="1"/>
  <c r="AA262" i="44"/>
  <c r="C262" i="44"/>
  <c r="AJ261" i="44"/>
  <c r="K261" i="44" s="1"/>
  <c r="AI261" i="44"/>
  <c r="AH261" i="44"/>
  <c r="I261" i="44" s="1"/>
  <c r="AG261" i="44"/>
  <c r="AF261" i="44"/>
  <c r="H261" i="44" s="1"/>
  <c r="AC261" i="44"/>
  <c r="D261" i="44" s="1"/>
  <c r="AB261" i="44"/>
  <c r="B261" i="44" s="1"/>
  <c r="AA261" i="44"/>
  <c r="C261" i="44"/>
  <c r="AJ260" i="44"/>
  <c r="K260" i="44" s="1"/>
  <c r="AI260" i="44"/>
  <c r="AH260" i="44"/>
  <c r="I260" i="44" s="1"/>
  <c r="AG260" i="44"/>
  <c r="AF260" i="44"/>
  <c r="H260" i="44" s="1"/>
  <c r="AC260" i="44"/>
  <c r="D260" i="44" s="1"/>
  <c r="AB260" i="44"/>
  <c r="B260" i="44" s="1"/>
  <c r="AA260" i="44"/>
  <c r="C260" i="44"/>
  <c r="AJ259" i="44"/>
  <c r="K259" i="44" s="1"/>
  <c r="AI259" i="44"/>
  <c r="AH259" i="44"/>
  <c r="I259" i="44" s="1"/>
  <c r="AG259" i="44"/>
  <c r="AF259" i="44"/>
  <c r="H259" i="44" s="1"/>
  <c r="AC259" i="44"/>
  <c r="D259" i="44" s="1"/>
  <c r="AB259" i="44"/>
  <c r="B259" i="44" s="1"/>
  <c r="AA259" i="44"/>
  <c r="C259" i="44"/>
  <c r="AJ258" i="44"/>
  <c r="K258" i="44" s="1"/>
  <c r="AI258" i="44"/>
  <c r="AH258" i="44"/>
  <c r="I258" i="44" s="1"/>
  <c r="AG258" i="44"/>
  <c r="AF258" i="44"/>
  <c r="H258" i="44" s="1"/>
  <c r="AC258" i="44"/>
  <c r="D258" i="44" s="1"/>
  <c r="AB258" i="44"/>
  <c r="B258" i="44" s="1"/>
  <c r="AA258" i="44"/>
  <c r="C258" i="44"/>
  <c r="AJ257" i="44"/>
  <c r="K257" i="44" s="1"/>
  <c r="AI257" i="44"/>
  <c r="AH257" i="44"/>
  <c r="I257" i="44" s="1"/>
  <c r="AG257" i="44"/>
  <c r="AF257" i="44"/>
  <c r="H257" i="44" s="1"/>
  <c r="AC257" i="44"/>
  <c r="D257" i="44" s="1"/>
  <c r="AB257" i="44"/>
  <c r="B257" i="44" s="1"/>
  <c r="AA257" i="44"/>
  <c r="C257" i="44"/>
  <c r="AI256" i="44"/>
  <c r="AH256" i="44"/>
  <c r="I256" i="44" s="1"/>
  <c r="AG256" i="44"/>
  <c r="AF256" i="44"/>
  <c r="H256" i="44" s="1"/>
  <c r="AC256" i="44"/>
  <c r="D256" i="44" s="1"/>
  <c r="AB256" i="44"/>
  <c r="B256" i="44" s="1"/>
  <c r="AA256" i="44"/>
  <c r="C256" i="44"/>
  <c r="AI255" i="44"/>
  <c r="AH255" i="44"/>
  <c r="I255" i="44" s="1"/>
  <c r="AG255" i="44"/>
  <c r="AF255" i="44"/>
  <c r="H255" i="44" s="1"/>
  <c r="AC255" i="44"/>
  <c r="D255" i="44" s="1"/>
  <c r="AB255" i="44"/>
  <c r="B255" i="44" s="1"/>
  <c r="AA255" i="44"/>
  <c r="C255" i="44"/>
  <c r="AI254" i="44"/>
  <c r="AH254" i="44"/>
  <c r="I254" i="44" s="1"/>
  <c r="AG254" i="44"/>
  <c r="AF254" i="44"/>
  <c r="H254" i="44" s="1"/>
  <c r="AC254" i="44"/>
  <c r="D254" i="44" s="1"/>
  <c r="AB254" i="44"/>
  <c r="B254" i="44" s="1"/>
  <c r="AA254" i="44"/>
  <c r="C254" i="44"/>
  <c r="AI253" i="44"/>
  <c r="AH253" i="44"/>
  <c r="I253" i="44" s="1"/>
  <c r="AG253" i="44"/>
  <c r="AF253" i="44"/>
  <c r="H253" i="44" s="1"/>
  <c r="AC253" i="44"/>
  <c r="D253" i="44" s="1"/>
  <c r="AB253" i="44"/>
  <c r="B253" i="44" s="1"/>
  <c r="AA253" i="44"/>
  <c r="C253" i="44"/>
  <c r="AI252" i="44"/>
  <c r="AH252" i="44"/>
  <c r="I252" i="44" s="1"/>
  <c r="AG252" i="44"/>
  <c r="AF252" i="44"/>
  <c r="H252" i="44" s="1"/>
  <c r="AC252" i="44"/>
  <c r="D252" i="44" s="1"/>
  <c r="AB252" i="44"/>
  <c r="B252" i="44" s="1"/>
  <c r="AA252" i="44"/>
  <c r="C252" i="44"/>
  <c r="AI251" i="44"/>
  <c r="AH251" i="44"/>
  <c r="I251" i="44" s="1"/>
  <c r="AG251" i="44"/>
  <c r="AF251" i="44"/>
  <c r="H251" i="44" s="1"/>
  <c r="AC251" i="44"/>
  <c r="D251" i="44" s="1"/>
  <c r="AB251" i="44"/>
  <c r="B251" i="44" s="1"/>
  <c r="AA251" i="44"/>
  <c r="C251" i="44"/>
  <c r="AI250" i="44"/>
  <c r="AH250" i="44"/>
  <c r="I250" i="44" s="1"/>
  <c r="AG250" i="44"/>
  <c r="AF250" i="44"/>
  <c r="H250" i="44" s="1"/>
  <c r="AC250" i="44"/>
  <c r="D250" i="44" s="1"/>
  <c r="AB250" i="44"/>
  <c r="B250" i="44" s="1"/>
  <c r="AA250" i="44"/>
  <c r="C250" i="44"/>
  <c r="AI249" i="44"/>
  <c r="AH249" i="44"/>
  <c r="I249" i="44" s="1"/>
  <c r="AG249" i="44"/>
  <c r="AF249" i="44"/>
  <c r="H249" i="44" s="1"/>
  <c r="AC249" i="44"/>
  <c r="D249" i="44" s="1"/>
  <c r="AB249" i="44"/>
  <c r="B249" i="44" s="1"/>
  <c r="AA249" i="44"/>
  <c r="C249" i="44"/>
  <c r="AI248" i="44"/>
  <c r="AH248" i="44"/>
  <c r="I248" i="44" s="1"/>
  <c r="AG248" i="44"/>
  <c r="AF248" i="44"/>
  <c r="H248" i="44" s="1"/>
  <c r="AC248" i="44"/>
  <c r="D248" i="44" s="1"/>
  <c r="AB248" i="44"/>
  <c r="B248" i="44" s="1"/>
  <c r="AA248" i="44"/>
  <c r="C248" i="44"/>
  <c r="AI247" i="44"/>
  <c r="AH247" i="44"/>
  <c r="I247" i="44" s="1"/>
  <c r="AG247" i="44"/>
  <c r="AF247" i="44"/>
  <c r="H247" i="44" s="1"/>
  <c r="AC247" i="44"/>
  <c r="D247" i="44" s="1"/>
  <c r="AB247" i="44"/>
  <c r="B247" i="44" s="1"/>
  <c r="AA247" i="44"/>
  <c r="C247" i="44"/>
  <c r="AI246" i="44"/>
  <c r="AH246" i="44"/>
  <c r="I246" i="44" s="1"/>
  <c r="AG246" i="44"/>
  <c r="AF246" i="44"/>
  <c r="H246" i="44" s="1"/>
  <c r="AC246" i="44"/>
  <c r="D246" i="44" s="1"/>
  <c r="AB246" i="44"/>
  <c r="B246" i="44" s="1"/>
  <c r="AA246" i="44"/>
  <c r="C246" i="44"/>
  <c r="AI245" i="44"/>
  <c r="AH245" i="44"/>
  <c r="I245" i="44" s="1"/>
  <c r="AG245" i="44"/>
  <c r="AF245" i="44"/>
  <c r="H245" i="44" s="1"/>
  <c r="AC245" i="44"/>
  <c r="D245" i="44" s="1"/>
  <c r="AB245" i="44"/>
  <c r="B245" i="44" s="1"/>
  <c r="AA245" i="44"/>
  <c r="C245" i="44"/>
  <c r="AI244" i="44"/>
  <c r="AH244" i="44"/>
  <c r="I244" i="44" s="1"/>
  <c r="AG244" i="44"/>
  <c r="AF244" i="44"/>
  <c r="H244" i="44" s="1"/>
  <c r="AC244" i="44"/>
  <c r="D244" i="44" s="1"/>
  <c r="AB244" i="44"/>
  <c r="B244" i="44" s="1"/>
  <c r="AA244" i="44"/>
  <c r="C244" i="44"/>
  <c r="AI243" i="44"/>
  <c r="AH243" i="44"/>
  <c r="I243" i="44" s="1"/>
  <c r="AG243" i="44"/>
  <c r="AF243" i="44"/>
  <c r="H243" i="44" s="1"/>
  <c r="AC243" i="44"/>
  <c r="D243" i="44" s="1"/>
  <c r="AB243" i="44"/>
  <c r="B243" i="44" s="1"/>
  <c r="AA243" i="44"/>
  <c r="C243" i="44"/>
  <c r="AI242" i="44"/>
  <c r="AH242" i="44"/>
  <c r="I242" i="44" s="1"/>
  <c r="AG242" i="44"/>
  <c r="AF242" i="44"/>
  <c r="H242" i="44" s="1"/>
  <c r="AC242" i="44"/>
  <c r="D242" i="44" s="1"/>
  <c r="AB242" i="44"/>
  <c r="B242" i="44" s="1"/>
  <c r="AA242" i="44"/>
  <c r="C242" i="44"/>
  <c r="AI241" i="44"/>
  <c r="AH241" i="44"/>
  <c r="I241" i="44" s="1"/>
  <c r="AG241" i="44"/>
  <c r="AF241" i="44"/>
  <c r="H241" i="44" s="1"/>
  <c r="AC241" i="44"/>
  <c r="D241" i="44" s="1"/>
  <c r="AB241" i="44"/>
  <c r="B241" i="44" s="1"/>
  <c r="AA241" i="44"/>
  <c r="C241" i="44"/>
  <c r="AI240" i="44"/>
  <c r="AH240" i="44"/>
  <c r="I240" i="44" s="1"/>
  <c r="AG240" i="44"/>
  <c r="AF240" i="44"/>
  <c r="H240" i="44" s="1"/>
  <c r="AC240" i="44"/>
  <c r="D240" i="44" s="1"/>
  <c r="AB240" i="44"/>
  <c r="B240" i="44" s="1"/>
  <c r="AA240" i="44"/>
  <c r="C240" i="44"/>
  <c r="AI239" i="44"/>
  <c r="AH239" i="44"/>
  <c r="I239" i="44" s="1"/>
  <c r="AG239" i="44"/>
  <c r="AF239" i="44"/>
  <c r="H239" i="44" s="1"/>
  <c r="AC239" i="44"/>
  <c r="D239" i="44" s="1"/>
  <c r="AB239" i="44"/>
  <c r="B239" i="44" s="1"/>
  <c r="AA239" i="44"/>
  <c r="C239" i="44"/>
  <c r="AI238" i="44"/>
  <c r="AH238" i="44"/>
  <c r="I238" i="44" s="1"/>
  <c r="AG238" i="44"/>
  <c r="AF238" i="44"/>
  <c r="H238" i="44" s="1"/>
  <c r="AC238" i="44"/>
  <c r="D238" i="44" s="1"/>
  <c r="AB238" i="44"/>
  <c r="B238" i="44" s="1"/>
  <c r="AA238" i="44"/>
  <c r="C238" i="44"/>
  <c r="AI237" i="44"/>
  <c r="AH237" i="44"/>
  <c r="I237" i="44" s="1"/>
  <c r="AG237" i="44"/>
  <c r="AF237" i="44"/>
  <c r="H237" i="44" s="1"/>
  <c r="AC237" i="44"/>
  <c r="D237" i="44" s="1"/>
  <c r="AB237" i="44"/>
  <c r="B237" i="44" s="1"/>
  <c r="AA237" i="44"/>
  <c r="C237" i="44"/>
  <c r="AI236" i="44"/>
  <c r="AH236" i="44"/>
  <c r="I236" i="44" s="1"/>
  <c r="AG236" i="44"/>
  <c r="AF236" i="44"/>
  <c r="H236" i="44" s="1"/>
  <c r="AC236" i="44"/>
  <c r="D236" i="44" s="1"/>
  <c r="AB236" i="44"/>
  <c r="B236" i="44" s="1"/>
  <c r="AA236" i="44"/>
  <c r="C236" i="44"/>
  <c r="AI235" i="44"/>
  <c r="AH235" i="44"/>
  <c r="I235" i="44" s="1"/>
  <c r="AG235" i="44"/>
  <c r="AF235" i="44"/>
  <c r="H235" i="44" s="1"/>
  <c r="AC235" i="44"/>
  <c r="D235" i="44" s="1"/>
  <c r="AB235" i="44"/>
  <c r="B235" i="44" s="1"/>
  <c r="AA235" i="44"/>
  <c r="C235" i="44"/>
  <c r="AI234" i="44"/>
  <c r="AH234" i="44"/>
  <c r="I234" i="44" s="1"/>
  <c r="AG234" i="44"/>
  <c r="AF234" i="44"/>
  <c r="H234" i="44" s="1"/>
  <c r="AC234" i="44"/>
  <c r="D234" i="44" s="1"/>
  <c r="AB234" i="44"/>
  <c r="B234" i="44" s="1"/>
  <c r="AA234" i="44"/>
  <c r="C234" i="44"/>
  <c r="AI233" i="44"/>
  <c r="AH233" i="44"/>
  <c r="I233" i="44" s="1"/>
  <c r="AG233" i="44"/>
  <c r="AF233" i="44"/>
  <c r="H233" i="44" s="1"/>
  <c r="AC233" i="44"/>
  <c r="D233" i="44" s="1"/>
  <c r="AB233" i="44"/>
  <c r="B233" i="44" s="1"/>
  <c r="AA233" i="44"/>
  <c r="C233" i="44"/>
  <c r="AI232" i="44"/>
  <c r="AH232" i="44"/>
  <c r="I232" i="44" s="1"/>
  <c r="AG232" i="44"/>
  <c r="AF232" i="44"/>
  <c r="H232" i="44" s="1"/>
  <c r="AC232" i="44"/>
  <c r="D232" i="44" s="1"/>
  <c r="AB232" i="44"/>
  <c r="B232" i="44" s="1"/>
  <c r="AA232" i="44"/>
  <c r="C232" i="44"/>
  <c r="AI231" i="44"/>
  <c r="AH231" i="44"/>
  <c r="I231" i="44" s="1"/>
  <c r="AG231" i="44"/>
  <c r="AF231" i="44"/>
  <c r="H231" i="44" s="1"/>
  <c r="AC231" i="44"/>
  <c r="D231" i="44" s="1"/>
  <c r="AB231" i="44"/>
  <c r="B231" i="44" s="1"/>
  <c r="AA231" i="44"/>
  <c r="C231" i="44"/>
  <c r="AI230" i="44"/>
  <c r="AH230" i="44"/>
  <c r="I230" i="44" s="1"/>
  <c r="AG230" i="44"/>
  <c r="AF230" i="44"/>
  <c r="H230" i="44" s="1"/>
  <c r="AC230" i="44"/>
  <c r="D230" i="44" s="1"/>
  <c r="AB230" i="44"/>
  <c r="B230" i="44" s="1"/>
  <c r="AA230" i="44"/>
  <c r="C230" i="44"/>
  <c r="AI229" i="44"/>
  <c r="AH229" i="44"/>
  <c r="I229" i="44" s="1"/>
  <c r="AG229" i="44"/>
  <c r="AF229" i="44"/>
  <c r="H229" i="44" s="1"/>
  <c r="AC229" i="44"/>
  <c r="D229" i="44" s="1"/>
  <c r="AB229" i="44"/>
  <c r="B229" i="44" s="1"/>
  <c r="AA229" i="44"/>
  <c r="C229" i="44"/>
  <c r="AI228" i="44"/>
  <c r="AH228" i="44"/>
  <c r="I228" i="44" s="1"/>
  <c r="AG228" i="44"/>
  <c r="AF228" i="44"/>
  <c r="H228" i="44" s="1"/>
  <c r="AC228" i="44"/>
  <c r="D228" i="44" s="1"/>
  <c r="AB228" i="44"/>
  <c r="B228" i="44" s="1"/>
  <c r="AA228" i="44"/>
  <c r="C228" i="44"/>
  <c r="AI227" i="44"/>
  <c r="AH227" i="44"/>
  <c r="I227" i="44" s="1"/>
  <c r="AG227" i="44"/>
  <c r="AF227" i="44"/>
  <c r="H227" i="44" s="1"/>
  <c r="AC227" i="44"/>
  <c r="D227" i="44" s="1"/>
  <c r="AB227" i="44"/>
  <c r="B227" i="44" s="1"/>
  <c r="AA227" i="44"/>
  <c r="C227" i="44"/>
  <c r="AI226" i="44"/>
  <c r="AH226" i="44"/>
  <c r="I226" i="44" s="1"/>
  <c r="AG226" i="44"/>
  <c r="AF226" i="44"/>
  <c r="H226" i="44" s="1"/>
  <c r="AC226" i="44"/>
  <c r="D226" i="44" s="1"/>
  <c r="AB226" i="44"/>
  <c r="B226" i="44" s="1"/>
  <c r="AA226" i="44"/>
  <c r="C226" i="44"/>
  <c r="AI225" i="44"/>
  <c r="AH225" i="44"/>
  <c r="I225" i="44" s="1"/>
  <c r="AG225" i="44"/>
  <c r="AF225" i="44"/>
  <c r="H225" i="44" s="1"/>
  <c r="AC225" i="44"/>
  <c r="D225" i="44" s="1"/>
  <c r="AB225" i="44"/>
  <c r="B225" i="44" s="1"/>
  <c r="AA225" i="44"/>
  <c r="C225" i="44"/>
  <c r="AI224" i="44"/>
  <c r="AH224" i="44"/>
  <c r="I224" i="44" s="1"/>
  <c r="AG224" i="44"/>
  <c r="AF224" i="44"/>
  <c r="H224" i="44" s="1"/>
  <c r="AC224" i="44"/>
  <c r="D224" i="44" s="1"/>
  <c r="AB224" i="44"/>
  <c r="B224" i="44" s="1"/>
  <c r="AA224" i="44"/>
  <c r="C224" i="44"/>
  <c r="AI223" i="44"/>
  <c r="AH223" i="44"/>
  <c r="I223" i="44" s="1"/>
  <c r="AG223" i="44"/>
  <c r="AF223" i="44"/>
  <c r="H223" i="44" s="1"/>
  <c r="AC223" i="44"/>
  <c r="D223" i="44" s="1"/>
  <c r="AB223" i="44"/>
  <c r="B223" i="44" s="1"/>
  <c r="AA223" i="44"/>
  <c r="C223" i="44"/>
  <c r="AI222" i="44"/>
  <c r="AH222" i="44"/>
  <c r="I222" i="44" s="1"/>
  <c r="AG222" i="44"/>
  <c r="AF222" i="44"/>
  <c r="H222" i="44" s="1"/>
  <c r="AC222" i="44"/>
  <c r="D222" i="44" s="1"/>
  <c r="AB222" i="44"/>
  <c r="B222" i="44" s="1"/>
  <c r="AA222" i="44"/>
  <c r="C222" i="44"/>
  <c r="AI221" i="44"/>
  <c r="AH221" i="44"/>
  <c r="I221" i="44" s="1"/>
  <c r="AG221" i="44"/>
  <c r="AF221" i="44"/>
  <c r="H221" i="44" s="1"/>
  <c r="AC221" i="44"/>
  <c r="D221" i="44" s="1"/>
  <c r="AB221" i="44"/>
  <c r="B221" i="44" s="1"/>
  <c r="AA221" i="44"/>
  <c r="C221" i="44"/>
  <c r="AI220" i="44"/>
  <c r="AH220" i="44"/>
  <c r="I220" i="44" s="1"/>
  <c r="AG220" i="44"/>
  <c r="AF220" i="44"/>
  <c r="H220" i="44" s="1"/>
  <c r="AC220" i="44"/>
  <c r="D220" i="44" s="1"/>
  <c r="AB220" i="44"/>
  <c r="B220" i="44" s="1"/>
  <c r="AA220" i="44"/>
  <c r="C220" i="44"/>
  <c r="AI219" i="44"/>
  <c r="AH219" i="44"/>
  <c r="I219" i="44" s="1"/>
  <c r="AG219" i="44"/>
  <c r="AF219" i="44"/>
  <c r="H219" i="44" s="1"/>
  <c r="AC219" i="44"/>
  <c r="D219" i="44" s="1"/>
  <c r="AB219" i="44"/>
  <c r="B219" i="44" s="1"/>
  <c r="AA219" i="44"/>
  <c r="C219" i="44"/>
  <c r="AI218" i="44"/>
  <c r="AH218" i="44"/>
  <c r="I218" i="44" s="1"/>
  <c r="AG218" i="44"/>
  <c r="AF218" i="44"/>
  <c r="H218" i="44" s="1"/>
  <c r="AC218" i="44"/>
  <c r="D218" i="44" s="1"/>
  <c r="AB218" i="44"/>
  <c r="B218" i="44" s="1"/>
  <c r="AA218" i="44"/>
  <c r="C218" i="44"/>
  <c r="AI217" i="44"/>
  <c r="AH217" i="44"/>
  <c r="I217" i="44" s="1"/>
  <c r="AG217" i="44"/>
  <c r="AF217" i="44"/>
  <c r="H217" i="44" s="1"/>
  <c r="AC217" i="44"/>
  <c r="D217" i="44" s="1"/>
  <c r="AB217" i="44"/>
  <c r="B217" i="44" s="1"/>
  <c r="AA217" i="44"/>
  <c r="C217" i="44"/>
  <c r="AI216" i="44"/>
  <c r="AH216" i="44"/>
  <c r="I216" i="44" s="1"/>
  <c r="AG216" i="44"/>
  <c r="AF216" i="44"/>
  <c r="H216" i="44" s="1"/>
  <c r="AC216" i="44"/>
  <c r="D216" i="44" s="1"/>
  <c r="AB216" i="44"/>
  <c r="B216" i="44" s="1"/>
  <c r="AA216" i="44"/>
  <c r="C216" i="44"/>
  <c r="AI215" i="44"/>
  <c r="AH215" i="44"/>
  <c r="I215" i="44" s="1"/>
  <c r="AG215" i="44"/>
  <c r="AF215" i="44"/>
  <c r="H215" i="44" s="1"/>
  <c r="AC215" i="44"/>
  <c r="D215" i="44" s="1"/>
  <c r="AB215" i="44"/>
  <c r="B215" i="44" s="1"/>
  <c r="AA215" i="44"/>
  <c r="C215" i="44"/>
  <c r="AI214" i="44"/>
  <c r="AH214" i="44"/>
  <c r="I214" i="44" s="1"/>
  <c r="AG214" i="44"/>
  <c r="AF214" i="44"/>
  <c r="H214" i="44" s="1"/>
  <c r="AC214" i="44"/>
  <c r="D214" i="44" s="1"/>
  <c r="AB214" i="44"/>
  <c r="B214" i="44" s="1"/>
  <c r="AA214" i="44"/>
  <c r="C214" i="44"/>
  <c r="AI213" i="44"/>
  <c r="AH213" i="44"/>
  <c r="I213" i="44" s="1"/>
  <c r="AG213" i="44"/>
  <c r="AF213" i="44"/>
  <c r="H213" i="44" s="1"/>
  <c r="AC213" i="44"/>
  <c r="D213" i="44" s="1"/>
  <c r="AB213" i="44"/>
  <c r="B213" i="44" s="1"/>
  <c r="AA213" i="44"/>
  <c r="C213" i="44"/>
  <c r="AI212" i="44"/>
  <c r="AH212" i="44"/>
  <c r="I212" i="44" s="1"/>
  <c r="AG212" i="44"/>
  <c r="AF212" i="44"/>
  <c r="H212" i="44" s="1"/>
  <c r="AC212" i="44"/>
  <c r="D212" i="44" s="1"/>
  <c r="AB212" i="44"/>
  <c r="B212" i="44" s="1"/>
  <c r="AA212" i="44"/>
  <c r="C212" i="44"/>
  <c r="AI211" i="44"/>
  <c r="AH211" i="44"/>
  <c r="I211" i="44" s="1"/>
  <c r="AG211" i="44"/>
  <c r="AF211" i="44"/>
  <c r="H211" i="44" s="1"/>
  <c r="AC211" i="44"/>
  <c r="D211" i="44" s="1"/>
  <c r="AB211" i="44"/>
  <c r="B211" i="44" s="1"/>
  <c r="AA211" i="44"/>
  <c r="C211" i="44"/>
  <c r="AI210" i="44"/>
  <c r="AH210" i="44"/>
  <c r="I210" i="44" s="1"/>
  <c r="AG210" i="44"/>
  <c r="AF210" i="44"/>
  <c r="H210" i="44" s="1"/>
  <c r="AC210" i="44"/>
  <c r="D210" i="44" s="1"/>
  <c r="AB210" i="44"/>
  <c r="B210" i="44" s="1"/>
  <c r="AA210" i="44"/>
  <c r="C210" i="44"/>
  <c r="AI209" i="44"/>
  <c r="AH209" i="44"/>
  <c r="I209" i="44" s="1"/>
  <c r="AG209" i="44"/>
  <c r="AF209" i="44"/>
  <c r="H209" i="44" s="1"/>
  <c r="AC209" i="44"/>
  <c r="D209" i="44" s="1"/>
  <c r="AB209" i="44"/>
  <c r="B209" i="44" s="1"/>
  <c r="AA209" i="44"/>
  <c r="C209" i="44"/>
  <c r="AI208" i="44"/>
  <c r="AH208" i="44"/>
  <c r="I208" i="44" s="1"/>
  <c r="AG208" i="44"/>
  <c r="AF208" i="44"/>
  <c r="H208" i="44" s="1"/>
  <c r="AC208" i="44"/>
  <c r="D208" i="44" s="1"/>
  <c r="AB208" i="44"/>
  <c r="B208" i="44" s="1"/>
  <c r="AA208" i="44"/>
  <c r="C208" i="44"/>
  <c r="AI207" i="44"/>
  <c r="AH207" i="44"/>
  <c r="I207" i="44" s="1"/>
  <c r="AG207" i="44"/>
  <c r="AF207" i="44"/>
  <c r="H207" i="44" s="1"/>
  <c r="AC207" i="44"/>
  <c r="D207" i="44" s="1"/>
  <c r="AB207" i="44"/>
  <c r="B207" i="44" s="1"/>
  <c r="AA207" i="44"/>
  <c r="C207" i="44"/>
  <c r="AI206" i="44"/>
  <c r="AH206" i="44"/>
  <c r="I206" i="44" s="1"/>
  <c r="AG206" i="44"/>
  <c r="AF206" i="44"/>
  <c r="H206" i="44" s="1"/>
  <c r="AC206" i="44"/>
  <c r="D206" i="44" s="1"/>
  <c r="AB206" i="44"/>
  <c r="B206" i="44" s="1"/>
  <c r="AA206" i="44"/>
  <c r="C206" i="44"/>
  <c r="AI205" i="44"/>
  <c r="AH205" i="44"/>
  <c r="I205" i="44" s="1"/>
  <c r="AG205" i="44"/>
  <c r="AF205" i="44"/>
  <c r="H205" i="44" s="1"/>
  <c r="AC205" i="44"/>
  <c r="D205" i="44" s="1"/>
  <c r="AB205" i="44"/>
  <c r="B205" i="44" s="1"/>
  <c r="AA205" i="44"/>
  <c r="C205" i="44"/>
  <c r="AI204" i="44"/>
  <c r="AH204" i="44"/>
  <c r="I204" i="44" s="1"/>
  <c r="AG204" i="44"/>
  <c r="AF204" i="44"/>
  <c r="H204" i="44" s="1"/>
  <c r="AC204" i="44"/>
  <c r="D204" i="44" s="1"/>
  <c r="AB204" i="44"/>
  <c r="B204" i="44" s="1"/>
  <c r="AA204" i="44"/>
  <c r="C204" i="44"/>
  <c r="AI203" i="44"/>
  <c r="AH203" i="44"/>
  <c r="I203" i="44" s="1"/>
  <c r="AG203" i="44"/>
  <c r="AF203" i="44"/>
  <c r="H203" i="44" s="1"/>
  <c r="AC203" i="44"/>
  <c r="D203" i="44" s="1"/>
  <c r="AB203" i="44"/>
  <c r="B203" i="44" s="1"/>
  <c r="AA203" i="44"/>
  <c r="C203" i="44"/>
  <c r="AI202" i="44"/>
  <c r="AH202" i="44"/>
  <c r="I202" i="44" s="1"/>
  <c r="AG202" i="44"/>
  <c r="AF202" i="44"/>
  <c r="H202" i="44" s="1"/>
  <c r="AC202" i="44"/>
  <c r="D202" i="44" s="1"/>
  <c r="AB202" i="44"/>
  <c r="B202" i="44" s="1"/>
  <c r="AA202" i="44"/>
  <c r="C202" i="44"/>
  <c r="AI201" i="44"/>
  <c r="AH201" i="44"/>
  <c r="I201" i="44" s="1"/>
  <c r="AG201" i="44"/>
  <c r="AF201" i="44"/>
  <c r="H201" i="44" s="1"/>
  <c r="AC201" i="44"/>
  <c r="D201" i="44" s="1"/>
  <c r="AB201" i="44"/>
  <c r="B201" i="44" s="1"/>
  <c r="AA201" i="44"/>
  <c r="C201" i="44"/>
  <c r="AI200" i="44"/>
  <c r="AH200" i="44"/>
  <c r="I200" i="44" s="1"/>
  <c r="AG200" i="44"/>
  <c r="AF200" i="44"/>
  <c r="H200" i="44" s="1"/>
  <c r="AC200" i="44"/>
  <c r="D200" i="44" s="1"/>
  <c r="AB200" i="44"/>
  <c r="B200" i="44" s="1"/>
  <c r="AA200" i="44"/>
  <c r="C200" i="44"/>
  <c r="AI199" i="44"/>
  <c r="AH199" i="44"/>
  <c r="I199" i="44" s="1"/>
  <c r="AG199" i="44"/>
  <c r="AF199" i="44"/>
  <c r="H199" i="44" s="1"/>
  <c r="AC199" i="44"/>
  <c r="D199" i="44" s="1"/>
  <c r="AB199" i="44"/>
  <c r="B199" i="44" s="1"/>
  <c r="AA199" i="44"/>
  <c r="C199" i="44"/>
  <c r="AI198" i="44"/>
  <c r="AH198" i="44"/>
  <c r="I198" i="44" s="1"/>
  <c r="AG198" i="44"/>
  <c r="AF198" i="44"/>
  <c r="H198" i="44" s="1"/>
  <c r="AC198" i="44"/>
  <c r="D198" i="44" s="1"/>
  <c r="AB198" i="44"/>
  <c r="B198" i="44" s="1"/>
  <c r="AA198" i="44"/>
  <c r="C198" i="44"/>
  <c r="AI197" i="44"/>
  <c r="AH197" i="44"/>
  <c r="I197" i="44" s="1"/>
  <c r="AG197" i="44"/>
  <c r="AF197" i="44"/>
  <c r="H197" i="44" s="1"/>
  <c r="AC197" i="44"/>
  <c r="D197" i="44" s="1"/>
  <c r="AB197" i="44"/>
  <c r="B197" i="44" s="1"/>
  <c r="AA197" i="44"/>
  <c r="C197" i="44"/>
  <c r="AI196" i="44"/>
  <c r="AH196" i="44"/>
  <c r="I196" i="44" s="1"/>
  <c r="AG196" i="44"/>
  <c r="AF196" i="44"/>
  <c r="H196" i="44" s="1"/>
  <c r="AC196" i="44"/>
  <c r="D196" i="44" s="1"/>
  <c r="AB196" i="44"/>
  <c r="B196" i="44" s="1"/>
  <c r="AA196" i="44"/>
  <c r="C196" i="44"/>
  <c r="AI195" i="44"/>
  <c r="AH195" i="44"/>
  <c r="I195" i="44" s="1"/>
  <c r="AG195" i="44"/>
  <c r="AF195" i="44"/>
  <c r="H195" i="44" s="1"/>
  <c r="AC195" i="44"/>
  <c r="D195" i="44" s="1"/>
  <c r="AB195" i="44"/>
  <c r="B195" i="44" s="1"/>
  <c r="AA195" i="44"/>
  <c r="C195" i="44"/>
  <c r="AI194" i="44"/>
  <c r="AH194" i="44"/>
  <c r="I194" i="44" s="1"/>
  <c r="AG194" i="44"/>
  <c r="AF194" i="44"/>
  <c r="H194" i="44" s="1"/>
  <c r="AC194" i="44"/>
  <c r="D194" i="44" s="1"/>
  <c r="AB194" i="44"/>
  <c r="B194" i="44" s="1"/>
  <c r="AA194" i="44"/>
  <c r="C194" i="44"/>
  <c r="AI193" i="44"/>
  <c r="AH193" i="44"/>
  <c r="I193" i="44" s="1"/>
  <c r="AG193" i="44"/>
  <c r="AF193" i="44"/>
  <c r="H193" i="44" s="1"/>
  <c r="AC193" i="44"/>
  <c r="D193" i="44" s="1"/>
  <c r="AB193" i="44"/>
  <c r="B193" i="44" s="1"/>
  <c r="AA193" i="44"/>
  <c r="C193" i="44"/>
  <c r="AI192" i="44"/>
  <c r="AH192" i="44"/>
  <c r="I192" i="44" s="1"/>
  <c r="AG192" i="44"/>
  <c r="AF192" i="44"/>
  <c r="H192" i="44" s="1"/>
  <c r="AC192" i="44"/>
  <c r="D192" i="44" s="1"/>
  <c r="AB192" i="44"/>
  <c r="B192" i="44" s="1"/>
  <c r="AA192" i="44"/>
  <c r="C192" i="44"/>
  <c r="AI191" i="44"/>
  <c r="AH191" i="44"/>
  <c r="I191" i="44" s="1"/>
  <c r="AG191" i="44"/>
  <c r="AF191" i="44"/>
  <c r="H191" i="44" s="1"/>
  <c r="AC191" i="44"/>
  <c r="D191" i="44" s="1"/>
  <c r="AB191" i="44"/>
  <c r="B191" i="44" s="1"/>
  <c r="AA191" i="44"/>
  <c r="C191" i="44"/>
  <c r="AI190" i="44"/>
  <c r="AH190" i="44"/>
  <c r="I190" i="44" s="1"/>
  <c r="AG190" i="44"/>
  <c r="AF190" i="44"/>
  <c r="H190" i="44" s="1"/>
  <c r="AC190" i="44"/>
  <c r="D190" i="44" s="1"/>
  <c r="AB190" i="44"/>
  <c r="B190" i="44" s="1"/>
  <c r="AA190" i="44"/>
  <c r="C190" i="44"/>
  <c r="AI189" i="44"/>
  <c r="AH189" i="44"/>
  <c r="I189" i="44" s="1"/>
  <c r="AG189" i="44"/>
  <c r="AF189" i="44"/>
  <c r="H189" i="44" s="1"/>
  <c r="AC189" i="44"/>
  <c r="D189" i="44" s="1"/>
  <c r="AB189" i="44"/>
  <c r="B189" i="44" s="1"/>
  <c r="AA189" i="44"/>
  <c r="C189" i="44"/>
  <c r="AI188" i="44"/>
  <c r="AH188" i="44"/>
  <c r="I188" i="44" s="1"/>
  <c r="AG188" i="44"/>
  <c r="AF188" i="44"/>
  <c r="H188" i="44" s="1"/>
  <c r="AC188" i="44"/>
  <c r="D188" i="44" s="1"/>
  <c r="AB188" i="44"/>
  <c r="B188" i="44" s="1"/>
  <c r="AA188" i="44"/>
  <c r="C188" i="44"/>
  <c r="AI187" i="44"/>
  <c r="AH187" i="44"/>
  <c r="I187" i="44" s="1"/>
  <c r="AG187" i="44"/>
  <c r="AF187" i="44"/>
  <c r="H187" i="44" s="1"/>
  <c r="AC187" i="44"/>
  <c r="D187" i="44" s="1"/>
  <c r="AB187" i="44"/>
  <c r="B187" i="44" s="1"/>
  <c r="AA187" i="44"/>
  <c r="C187" i="44"/>
  <c r="AI186" i="44"/>
  <c r="AH186" i="44"/>
  <c r="I186" i="44" s="1"/>
  <c r="AG186" i="44"/>
  <c r="AF186" i="44"/>
  <c r="H186" i="44" s="1"/>
  <c r="AC186" i="44"/>
  <c r="D186" i="44" s="1"/>
  <c r="AB186" i="44"/>
  <c r="B186" i="44" s="1"/>
  <c r="AA186" i="44"/>
  <c r="C186" i="44"/>
  <c r="AI185" i="44"/>
  <c r="AH185" i="44"/>
  <c r="I185" i="44" s="1"/>
  <c r="AG185" i="44"/>
  <c r="AF185" i="44"/>
  <c r="H185" i="44" s="1"/>
  <c r="AC185" i="44"/>
  <c r="D185" i="44" s="1"/>
  <c r="AB185" i="44"/>
  <c r="B185" i="44" s="1"/>
  <c r="AA185" i="44"/>
  <c r="C185" i="44"/>
  <c r="AI184" i="44"/>
  <c r="AH184" i="44"/>
  <c r="I184" i="44" s="1"/>
  <c r="AG184" i="44"/>
  <c r="AF184" i="44"/>
  <c r="H184" i="44" s="1"/>
  <c r="AC184" i="44"/>
  <c r="D184" i="44" s="1"/>
  <c r="AB184" i="44"/>
  <c r="B184" i="44" s="1"/>
  <c r="AA184" i="44"/>
  <c r="C184" i="44"/>
  <c r="AI183" i="44"/>
  <c r="AH183" i="44"/>
  <c r="I183" i="44" s="1"/>
  <c r="AG183" i="44"/>
  <c r="AF183" i="44"/>
  <c r="H183" i="44" s="1"/>
  <c r="AC183" i="44"/>
  <c r="D183" i="44" s="1"/>
  <c r="AB183" i="44"/>
  <c r="B183" i="44" s="1"/>
  <c r="AA183" i="44"/>
  <c r="C183" i="44"/>
  <c r="AI182" i="44"/>
  <c r="AH182" i="44"/>
  <c r="I182" i="44" s="1"/>
  <c r="AG182" i="44"/>
  <c r="AF182" i="44"/>
  <c r="H182" i="44" s="1"/>
  <c r="AC182" i="44"/>
  <c r="D182" i="44" s="1"/>
  <c r="AB182" i="44"/>
  <c r="B182" i="44" s="1"/>
  <c r="AA182" i="44"/>
  <c r="C182" i="44"/>
  <c r="AI181" i="44"/>
  <c r="AH181" i="44"/>
  <c r="I181" i="44" s="1"/>
  <c r="AG181" i="44"/>
  <c r="AF181" i="44"/>
  <c r="H181" i="44" s="1"/>
  <c r="AC181" i="44"/>
  <c r="D181" i="44" s="1"/>
  <c r="AB181" i="44"/>
  <c r="B181" i="44" s="1"/>
  <c r="AA181" i="44"/>
  <c r="C181" i="44"/>
  <c r="AI180" i="44"/>
  <c r="AH180" i="44"/>
  <c r="I180" i="44" s="1"/>
  <c r="AG180" i="44"/>
  <c r="AF180" i="44"/>
  <c r="H180" i="44" s="1"/>
  <c r="AC180" i="44"/>
  <c r="D180" i="44" s="1"/>
  <c r="AB180" i="44"/>
  <c r="B180" i="44" s="1"/>
  <c r="AA180" i="44"/>
  <c r="C180" i="44"/>
  <c r="AI179" i="44"/>
  <c r="AH179" i="44"/>
  <c r="I179" i="44" s="1"/>
  <c r="AG179" i="44"/>
  <c r="AF179" i="44"/>
  <c r="H179" i="44" s="1"/>
  <c r="AC179" i="44"/>
  <c r="D179" i="44" s="1"/>
  <c r="AB179" i="44"/>
  <c r="B179" i="44" s="1"/>
  <c r="AA179" i="44"/>
  <c r="C179" i="44"/>
  <c r="AI178" i="44"/>
  <c r="AH178" i="44"/>
  <c r="I178" i="44" s="1"/>
  <c r="AG178" i="44"/>
  <c r="AF178" i="44"/>
  <c r="H178" i="44" s="1"/>
  <c r="AC178" i="44"/>
  <c r="D178" i="44" s="1"/>
  <c r="AB178" i="44"/>
  <c r="B178" i="44" s="1"/>
  <c r="AA178" i="44"/>
  <c r="C178" i="44"/>
  <c r="AI177" i="44"/>
  <c r="AH177" i="44"/>
  <c r="I177" i="44" s="1"/>
  <c r="AG177" i="44"/>
  <c r="AF177" i="44"/>
  <c r="H177" i="44" s="1"/>
  <c r="AC177" i="44"/>
  <c r="D177" i="44" s="1"/>
  <c r="AB177" i="44"/>
  <c r="B177" i="44" s="1"/>
  <c r="AA177" i="44"/>
  <c r="C177" i="44"/>
  <c r="AI176" i="44"/>
  <c r="AH176" i="44"/>
  <c r="I176" i="44" s="1"/>
  <c r="AG176" i="44"/>
  <c r="AF176" i="44"/>
  <c r="H176" i="44" s="1"/>
  <c r="AC176" i="44"/>
  <c r="D176" i="44" s="1"/>
  <c r="AB176" i="44"/>
  <c r="B176" i="44" s="1"/>
  <c r="AA176" i="44"/>
  <c r="C176" i="44"/>
  <c r="AI175" i="44"/>
  <c r="AH175" i="44"/>
  <c r="I175" i="44" s="1"/>
  <c r="AG175" i="44"/>
  <c r="AF175" i="44"/>
  <c r="H175" i="44" s="1"/>
  <c r="AC175" i="44"/>
  <c r="D175" i="44" s="1"/>
  <c r="AB175" i="44"/>
  <c r="B175" i="44" s="1"/>
  <c r="AA175" i="44"/>
  <c r="C175" i="44"/>
  <c r="AI174" i="44"/>
  <c r="AH174" i="44"/>
  <c r="I174" i="44" s="1"/>
  <c r="AG174" i="44"/>
  <c r="AF174" i="44"/>
  <c r="H174" i="44" s="1"/>
  <c r="AC174" i="44"/>
  <c r="D174" i="44" s="1"/>
  <c r="AB174" i="44"/>
  <c r="B174" i="44" s="1"/>
  <c r="AA174" i="44"/>
  <c r="C174" i="44"/>
  <c r="AI173" i="44"/>
  <c r="AH173" i="44"/>
  <c r="I173" i="44" s="1"/>
  <c r="AG173" i="44"/>
  <c r="AF173" i="44"/>
  <c r="H173" i="44" s="1"/>
  <c r="AC173" i="44"/>
  <c r="D173" i="44" s="1"/>
  <c r="AB173" i="44"/>
  <c r="B173" i="44" s="1"/>
  <c r="AA173" i="44"/>
  <c r="C173" i="44"/>
  <c r="AI172" i="44"/>
  <c r="AH172" i="44"/>
  <c r="I172" i="44" s="1"/>
  <c r="AG172" i="44"/>
  <c r="AF172" i="44"/>
  <c r="H172" i="44" s="1"/>
  <c r="AC172" i="44"/>
  <c r="D172" i="44" s="1"/>
  <c r="AB172" i="44"/>
  <c r="B172" i="44" s="1"/>
  <c r="AA172" i="44"/>
  <c r="C172" i="44"/>
  <c r="AI171" i="44"/>
  <c r="AH171" i="44"/>
  <c r="I171" i="44" s="1"/>
  <c r="AG171" i="44"/>
  <c r="AF171" i="44"/>
  <c r="H171" i="44" s="1"/>
  <c r="AC171" i="44"/>
  <c r="D171" i="44" s="1"/>
  <c r="AB171" i="44"/>
  <c r="B171" i="44" s="1"/>
  <c r="AA171" i="44"/>
  <c r="C171" i="44"/>
  <c r="AI170" i="44"/>
  <c r="AH170" i="44"/>
  <c r="I170" i="44" s="1"/>
  <c r="AG170" i="44"/>
  <c r="AF170" i="44"/>
  <c r="H170" i="44" s="1"/>
  <c r="AC170" i="44"/>
  <c r="D170" i="44" s="1"/>
  <c r="AB170" i="44"/>
  <c r="B170" i="44" s="1"/>
  <c r="AA170" i="44"/>
  <c r="C170" i="44"/>
  <c r="AI169" i="44"/>
  <c r="AH169" i="44"/>
  <c r="I169" i="44" s="1"/>
  <c r="AG169" i="44"/>
  <c r="AF169" i="44"/>
  <c r="H169" i="44" s="1"/>
  <c r="AC169" i="44"/>
  <c r="D169" i="44" s="1"/>
  <c r="AB169" i="44"/>
  <c r="B169" i="44" s="1"/>
  <c r="AA169" i="44"/>
  <c r="C169" i="44"/>
  <c r="AI168" i="44"/>
  <c r="AH168" i="44"/>
  <c r="I168" i="44" s="1"/>
  <c r="AG168" i="44"/>
  <c r="AF168" i="44"/>
  <c r="H168" i="44" s="1"/>
  <c r="AC168" i="44"/>
  <c r="D168" i="44" s="1"/>
  <c r="AB168" i="44"/>
  <c r="B168" i="44" s="1"/>
  <c r="AA168" i="44"/>
  <c r="C168" i="44"/>
  <c r="AI167" i="44"/>
  <c r="AH167" i="44"/>
  <c r="I167" i="44" s="1"/>
  <c r="AG167" i="44"/>
  <c r="AF167" i="44"/>
  <c r="H167" i="44" s="1"/>
  <c r="AC167" i="44"/>
  <c r="D167" i="44" s="1"/>
  <c r="AB167" i="44"/>
  <c r="B167" i="44" s="1"/>
  <c r="AA167" i="44"/>
  <c r="C167" i="44"/>
  <c r="AI166" i="44"/>
  <c r="AH166" i="44"/>
  <c r="I166" i="44" s="1"/>
  <c r="AG166" i="44"/>
  <c r="AF166" i="44"/>
  <c r="H166" i="44" s="1"/>
  <c r="AC166" i="44"/>
  <c r="D166" i="44" s="1"/>
  <c r="AB166" i="44"/>
  <c r="B166" i="44" s="1"/>
  <c r="AA166" i="44"/>
  <c r="C166" i="44"/>
  <c r="AI165" i="44"/>
  <c r="AH165" i="44"/>
  <c r="I165" i="44" s="1"/>
  <c r="AG165" i="44"/>
  <c r="AF165" i="44"/>
  <c r="H165" i="44" s="1"/>
  <c r="AC165" i="44"/>
  <c r="D165" i="44" s="1"/>
  <c r="AB165" i="44"/>
  <c r="B165" i="44" s="1"/>
  <c r="AA165" i="44"/>
  <c r="C165" i="44"/>
  <c r="AI164" i="44"/>
  <c r="AH164" i="44"/>
  <c r="I164" i="44" s="1"/>
  <c r="AG164" i="44"/>
  <c r="AF164" i="44"/>
  <c r="H164" i="44" s="1"/>
  <c r="AC164" i="44"/>
  <c r="D164" i="44" s="1"/>
  <c r="AB164" i="44"/>
  <c r="B164" i="44" s="1"/>
  <c r="AA164" i="44"/>
  <c r="C164" i="44"/>
  <c r="AI163" i="44"/>
  <c r="AH163" i="44"/>
  <c r="I163" i="44" s="1"/>
  <c r="AG163" i="44"/>
  <c r="AF163" i="44"/>
  <c r="H163" i="44" s="1"/>
  <c r="AC163" i="44"/>
  <c r="D163" i="44" s="1"/>
  <c r="AB163" i="44"/>
  <c r="B163" i="44" s="1"/>
  <c r="AA163" i="44"/>
  <c r="C163" i="44"/>
  <c r="AI162" i="44"/>
  <c r="AH162" i="44"/>
  <c r="I162" i="44" s="1"/>
  <c r="AG162" i="44"/>
  <c r="AF162" i="44"/>
  <c r="H162" i="44" s="1"/>
  <c r="AC162" i="44"/>
  <c r="D162" i="44" s="1"/>
  <c r="AB162" i="44"/>
  <c r="B162" i="44" s="1"/>
  <c r="AA162" i="44"/>
  <c r="C162" i="44"/>
  <c r="AI161" i="44"/>
  <c r="AH161" i="44"/>
  <c r="I161" i="44" s="1"/>
  <c r="AG161" i="44"/>
  <c r="AF161" i="44"/>
  <c r="H161" i="44" s="1"/>
  <c r="AC161" i="44"/>
  <c r="D161" i="44" s="1"/>
  <c r="AB161" i="44"/>
  <c r="B161" i="44" s="1"/>
  <c r="AA161" i="44"/>
  <c r="C161" i="44"/>
  <c r="AI160" i="44"/>
  <c r="AH160" i="44"/>
  <c r="I160" i="44" s="1"/>
  <c r="AG160" i="44"/>
  <c r="AF160" i="44"/>
  <c r="H160" i="44" s="1"/>
  <c r="AC160" i="44"/>
  <c r="D160" i="44" s="1"/>
  <c r="AB160" i="44"/>
  <c r="B160" i="44" s="1"/>
  <c r="AA160" i="44"/>
  <c r="C160" i="44"/>
  <c r="AI159" i="44"/>
  <c r="AH159" i="44"/>
  <c r="I159" i="44" s="1"/>
  <c r="AG159" i="44"/>
  <c r="AF159" i="44"/>
  <c r="H159" i="44" s="1"/>
  <c r="AC159" i="44"/>
  <c r="D159" i="44" s="1"/>
  <c r="AB159" i="44"/>
  <c r="B159" i="44" s="1"/>
  <c r="AA159" i="44"/>
  <c r="C159" i="44"/>
  <c r="AI158" i="44"/>
  <c r="AH158" i="44"/>
  <c r="I158" i="44" s="1"/>
  <c r="AG158" i="44"/>
  <c r="AF158" i="44"/>
  <c r="H158" i="44" s="1"/>
  <c r="AC158" i="44"/>
  <c r="D158" i="44" s="1"/>
  <c r="AB158" i="44"/>
  <c r="B158" i="44" s="1"/>
  <c r="AA158" i="44"/>
  <c r="C158" i="44"/>
  <c r="AI157" i="44"/>
  <c r="AH157" i="44"/>
  <c r="I157" i="44" s="1"/>
  <c r="AG157" i="44"/>
  <c r="AF157" i="44"/>
  <c r="H157" i="44" s="1"/>
  <c r="AC157" i="44"/>
  <c r="D157" i="44" s="1"/>
  <c r="AB157" i="44"/>
  <c r="B157" i="44" s="1"/>
  <c r="AA157" i="44"/>
  <c r="C157" i="44"/>
  <c r="AI156" i="44"/>
  <c r="AH156" i="44"/>
  <c r="I156" i="44" s="1"/>
  <c r="AG156" i="44"/>
  <c r="AF156" i="44"/>
  <c r="H156" i="44" s="1"/>
  <c r="AC156" i="44"/>
  <c r="D156" i="44" s="1"/>
  <c r="AB156" i="44"/>
  <c r="B156" i="44" s="1"/>
  <c r="AA156" i="44"/>
  <c r="C156" i="44"/>
  <c r="AI155" i="44"/>
  <c r="AH155" i="44"/>
  <c r="I155" i="44" s="1"/>
  <c r="AG155" i="44"/>
  <c r="AF155" i="44"/>
  <c r="H155" i="44" s="1"/>
  <c r="AC155" i="44"/>
  <c r="D155" i="44" s="1"/>
  <c r="AB155" i="44"/>
  <c r="B155" i="44" s="1"/>
  <c r="AA155" i="44"/>
  <c r="C155" i="44"/>
  <c r="AI154" i="44"/>
  <c r="AH154" i="44"/>
  <c r="I154" i="44" s="1"/>
  <c r="AG154" i="44"/>
  <c r="AF154" i="44"/>
  <c r="H154" i="44" s="1"/>
  <c r="AC154" i="44"/>
  <c r="D154" i="44" s="1"/>
  <c r="AB154" i="44"/>
  <c r="B154" i="44" s="1"/>
  <c r="AA154" i="44"/>
  <c r="C154" i="44"/>
  <c r="AI153" i="44"/>
  <c r="AH153" i="44"/>
  <c r="I153" i="44" s="1"/>
  <c r="AG153" i="44"/>
  <c r="AF153" i="44"/>
  <c r="H153" i="44" s="1"/>
  <c r="AC153" i="44"/>
  <c r="D153" i="44" s="1"/>
  <c r="AB153" i="44"/>
  <c r="B153" i="44" s="1"/>
  <c r="AA153" i="44"/>
  <c r="C153" i="44"/>
  <c r="AI152" i="44"/>
  <c r="AH152" i="44"/>
  <c r="I152" i="44" s="1"/>
  <c r="AG152" i="44"/>
  <c r="AF152" i="44"/>
  <c r="H152" i="44" s="1"/>
  <c r="AC152" i="44"/>
  <c r="D152" i="44" s="1"/>
  <c r="AB152" i="44"/>
  <c r="B152" i="44" s="1"/>
  <c r="AA152" i="44"/>
  <c r="C152" i="44"/>
  <c r="AI151" i="44"/>
  <c r="AH151" i="44"/>
  <c r="I151" i="44" s="1"/>
  <c r="AG151" i="44"/>
  <c r="AF151" i="44"/>
  <c r="H151" i="44" s="1"/>
  <c r="AC151" i="44"/>
  <c r="D151" i="44" s="1"/>
  <c r="AB151" i="44"/>
  <c r="B151" i="44" s="1"/>
  <c r="AA151" i="44"/>
  <c r="C151" i="44"/>
  <c r="AI150" i="44"/>
  <c r="AH150" i="44"/>
  <c r="I150" i="44" s="1"/>
  <c r="AG150" i="44"/>
  <c r="AF150" i="44"/>
  <c r="H150" i="44" s="1"/>
  <c r="AC150" i="44"/>
  <c r="D150" i="44" s="1"/>
  <c r="AB150" i="44"/>
  <c r="B150" i="44" s="1"/>
  <c r="AA150" i="44"/>
  <c r="C150" i="44"/>
  <c r="AI149" i="44"/>
  <c r="AH149" i="44"/>
  <c r="I149" i="44" s="1"/>
  <c r="AG149" i="44"/>
  <c r="AF149" i="44"/>
  <c r="H149" i="44" s="1"/>
  <c r="AC149" i="44"/>
  <c r="D149" i="44" s="1"/>
  <c r="AB149" i="44"/>
  <c r="B149" i="44" s="1"/>
  <c r="AA149" i="44"/>
  <c r="C149" i="44"/>
  <c r="AI148" i="44"/>
  <c r="AH148" i="44"/>
  <c r="I148" i="44" s="1"/>
  <c r="AG148" i="44"/>
  <c r="AF148" i="44"/>
  <c r="H148" i="44" s="1"/>
  <c r="AC148" i="44"/>
  <c r="D148" i="44" s="1"/>
  <c r="AB148" i="44"/>
  <c r="B148" i="44" s="1"/>
  <c r="AA148" i="44"/>
  <c r="C148" i="44"/>
  <c r="AI147" i="44"/>
  <c r="AH147" i="44"/>
  <c r="I147" i="44" s="1"/>
  <c r="AG147" i="44"/>
  <c r="AF147" i="44"/>
  <c r="H147" i="44" s="1"/>
  <c r="AC147" i="44"/>
  <c r="D147" i="44" s="1"/>
  <c r="AB147" i="44"/>
  <c r="B147" i="44" s="1"/>
  <c r="AA147" i="44"/>
  <c r="C147" i="44"/>
  <c r="AI146" i="44"/>
  <c r="AH146" i="44"/>
  <c r="I146" i="44" s="1"/>
  <c r="AG146" i="44"/>
  <c r="AF146" i="44"/>
  <c r="H146" i="44" s="1"/>
  <c r="AC146" i="44"/>
  <c r="D146" i="44" s="1"/>
  <c r="AB146" i="44"/>
  <c r="B146" i="44" s="1"/>
  <c r="AA146" i="44"/>
  <c r="C146" i="44"/>
  <c r="AI145" i="44"/>
  <c r="AH145" i="44"/>
  <c r="I145" i="44" s="1"/>
  <c r="AG145" i="44"/>
  <c r="AF145" i="44"/>
  <c r="H145" i="44" s="1"/>
  <c r="AC145" i="44"/>
  <c r="D145" i="44" s="1"/>
  <c r="AB145" i="44"/>
  <c r="B145" i="44" s="1"/>
  <c r="AA145" i="44"/>
  <c r="C145" i="44"/>
  <c r="AI144" i="44"/>
  <c r="AH144" i="44"/>
  <c r="I144" i="44" s="1"/>
  <c r="AG144" i="44"/>
  <c r="AF144" i="44"/>
  <c r="H144" i="44" s="1"/>
  <c r="AC144" i="44"/>
  <c r="D144" i="44" s="1"/>
  <c r="AB144" i="44"/>
  <c r="B144" i="44" s="1"/>
  <c r="AA144" i="44"/>
  <c r="C144" i="44"/>
  <c r="AI143" i="44"/>
  <c r="AH143" i="44"/>
  <c r="I143" i="44" s="1"/>
  <c r="AG143" i="44"/>
  <c r="AF143" i="44"/>
  <c r="H143" i="44" s="1"/>
  <c r="AC143" i="44"/>
  <c r="D143" i="44" s="1"/>
  <c r="AB143" i="44"/>
  <c r="B143" i="44" s="1"/>
  <c r="AA143" i="44"/>
  <c r="C143" i="44"/>
  <c r="AI142" i="44"/>
  <c r="AH142" i="44"/>
  <c r="I142" i="44" s="1"/>
  <c r="AG142" i="44"/>
  <c r="AF142" i="44"/>
  <c r="H142" i="44" s="1"/>
  <c r="AC142" i="44"/>
  <c r="D142" i="44" s="1"/>
  <c r="AB142" i="44"/>
  <c r="B142" i="44" s="1"/>
  <c r="AA142" i="44"/>
  <c r="C142" i="44"/>
  <c r="AI141" i="44"/>
  <c r="AH141" i="44"/>
  <c r="I141" i="44" s="1"/>
  <c r="AG141" i="44"/>
  <c r="AF141" i="44"/>
  <c r="H141" i="44" s="1"/>
  <c r="AC141" i="44"/>
  <c r="D141" i="44" s="1"/>
  <c r="AB141" i="44"/>
  <c r="B141" i="44" s="1"/>
  <c r="AA141" i="44"/>
  <c r="C141" i="44"/>
  <c r="AJ140" i="44"/>
  <c r="K140" i="44" s="1"/>
  <c r="AI140" i="44"/>
  <c r="AH140" i="44"/>
  <c r="I140" i="44" s="1"/>
  <c r="AG140" i="44"/>
  <c r="AF140" i="44"/>
  <c r="H140" i="44" s="1"/>
  <c r="AC140" i="44"/>
  <c r="D140" i="44" s="1"/>
  <c r="AB140" i="44"/>
  <c r="B140" i="44" s="1"/>
  <c r="AA140" i="44"/>
  <c r="C140" i="44"/>
  <c r="AI139" i="44"/>
  <c r="AH139" i="44"/>
  <c r="I139" i="44" s="1"/>
  <c r="AG139" i="44"/>
  <c r="AF139" i="44"/>
  <c r="H139" i="44" s="1"/>
  <c r="AC139" i="44"/>
  <c r="D139" i="44" s="1"/>
  <c r="AB139" i="44"/>
  <c r="B139" i="44" s="1"/>
  <c r="AA139" i="44"/>
  <c r="C139" i="44"/>
  <c r="AI138" i="44"/>
  <c r="I138" i="44" s="1"/>
  <c r="AG138" i="44"/>
  <c r="H138" i="44" s="1"/>
  <c r="AF138" i="44"/>
  <c r="AB138" i="44"/>
  <c r="B138" i="44" s="1"/>
  <c r="AA138" i="44"/>
  <c r="D138" i="44"/>
  <c r="C138" i="44"/>
  <c r="AI137" i="44"/>
  <c r="I137" i="44" s="1"/>
  <c r="AG137" i="44"/>
  <c r="H137" i="44" s="1"/>
  <c r="AF137" i="44"/>
  <c r="AB137" i="44"/>
  <c r="B137" i="44" s="1"/>
  <c r="AA137" i="44"/>
  <c r="D137" i="44"/>
  <c r="C137" i="44"/>
  <c r="AI136" i="44"/>
  <c r="I136" i="44" s="1"/>
  <c r="AG136" i="44"/>
  <c r="H136" i="44" s="1"/>
  <c r="AF136" i="44"/>
  <c r="AB136" i="44"/>
  <c r="B136" i="44" s="1"/>
  <c r="AA136" i="44"/>
  <c r="D136" i="44"/>
  <c r="C136" i="44"/>
  <c r="AI135" i="44"/>
  <c r="I135" i="44" s="1"/>
  <c r="AG135" i="44"/>
  <c r="H135" i="44" s="1"/>
  <c r="AF135" i="44"/>
  <c r="AB135" i="44"/>
  <c r="B135" i="44" s="1"/>
  <c r="AA135" i="44"/>
  <c r="D135" i="44"/>
  <c r="C135" i="44"/>
  <c r="AI134" i="44"/>
  <c r="I134" i="44" s="1"/>
  <c r="AG134" i="44"/>
  <c r="H134" i="44" s="1"/>
  <c r="AF134" i="44"/>
  <c r="AB134" i="44"/>
  <c r="B134" i="44" s="1"/>
  <c r="AA134" i="44"/>
  <c r="D134" i="44"/>
  <c r="C134" i="44"/>
  <c r="AJ133" i="44"/>
  <c r="K133" i="44" s="1"/>
  <c r="AI133" i="44"/>
  <c r="I133" i="44" s="1"/>
  <c r="AH133" i="44"/>
  <c r="AG133" i="44"/>
  <c r="H133" i="44" s="1"/>
  <c r="AF133" i="44"/>
  <c r="AB133" i="44"/>
  <c r="B133" i="44" s="1"/>
  <c r="AA133" i="44"/>
  <c r="D133" i="44"/>
  <c r="C133" i="44"/>
  <c r="AJ132" i="44"/>
  <c r="K132" i="44" s="1"/>
  <c r="AI132" i="44"/>
  <c r="I132" i="44" s="1"/>
  <c r="AH132" i="44"/>
  <c r="AG132" i="44"/>
  <c r="H132" i="44" s="1"/>
  <c r="AF132" i="44"/>
  <c r="AB132" i="44"/>
  <c r="B132" i="44" s="1"/>
  <c r="AA132" i="44"/>
  <c r="D132" i="44"/>
  <c r="C132" i="44"/>
  <c r="AI131" i="44"/>
  <c r="I131" i="44" s="1"/>
  <c r="AH131" i="44"/>
  <c r="AG131" i="44"/>
  <c r="H131" i="44" s="1"/>
  <c r="AF131" i="44"/>
  <c r="AB131" i="44"/>
  <c r="B131" i="44" s="1"/>
  <c r="AA131" i="44"/>
  <c r="D131" i="44"/>
  <c r="C131" i="44"/>
  <c r="AJ130" i="44"/>
  <c r="K130" i="44" s="1"/>
  <c r="AI130" i="44"/>
  <c r="I130" i="44" s="1"/>
  <c r="AH130" i="44"/>
  <c r="AG130" i="44"/>
  <c r="H130" i="44" s="1"/>
  <c r="AF130" i="44"/>
  <c r="AB130" i="44"/>
  <c r="B130" i="44" s="1"/>
  <c r="AA130" i="44"/>
  <c r="D130" i="44"/>
  <c r="C130" i="44"/>
  <c r="AI129" i="44"/>
  <c r="I129" i="44" s="1"/>
  <c r="AG129" i="44"/>
  <c r="H129" i="44" s="1"/>
  <c r="AF129" i="44"/>
  <c r="AB129" i="44"/>
  <c r="B129" i="44" s="1"/>
  <c r="AA129" i="44"/>
  <c r="D129" i="44"/>
  <c r="C129" i="44"/>
  <c r="AJ128" i="44"/>
  <c r="K128" i="44" s="1"/>
  <c r="AI128" i="44"/>
  <c r="I128" i="44" s="1"/>
  <c r="AH128" i="44"/>
  <c r="AG128" i="44"/>
  <c r="H128" i="44" s="1"/>
  <c r="AF128" i="44"/>
  <c r="AB128" i="44"/>
  <c r="B128" i="44" s="1"/>
  <c r="AA128" i="44"/>
  <c r="D128" i="44"/>
  <c r="C128" i="44"/>
  <c r="AI127" i="44"/>
  <c r="I127" i="44" s="1"/>
  <c r="AG127" i="44"/>
  <c r="H127" i="44" s="1"/>
  <c r="AF127" i="44"/>
  <c r="AB127" i="44"/>
  <c r="B127" i="44" s="1"/>
  <c r="AA127" i="44"/>
  <c r="D127" i="44"/>
  <c r="C127" i="44"/>
  <c r="AJ126" i="44"/>
  <c r="K126" i="44" s="1"/>
  <c r="AI126" i="44"/>
  <c r="I126" i="44" s="1"/>
  <c r="AH126" i="44"/>
  <c r="AG126" i="44"/>
  <c r="H126" i="44" s="1"/>
  <c r="AF126" i="44"/>
  <c r="AB126" i="44"/>
  <c r="B126" i="44" s="1"/>
  <c r="AA126" i="44"/>
  <c r="D126" i="44"/>
  <c r="C126" i="44"/>
  <c r="AI125" i="44"/>
  <c r="I125" i="44" s="1"/>
  <c r="AH125" i="44"/>
  <c r="AG125" i="44"/>
  <c r="H125" i="44" s="1"/>
  <c r="AF125" i="44"/>
  <c r="AB125" i="44"/>
  <c r="B125" i="44" s="1"/>
  <c r="AA125" i="44"/>
  <c r="D125" i="44"/>
  <c r="C125" i="44"/>
  <c r="AI124" i="44"/>
  <c r="I124" i="44" s="1"/>
  <c r="AH124" i="44"/>
  <c r="AG124" i="44"/>
  <c r="H124" i="44" s="1"/>
  <c r="AF124" i="44"/>
  <c r="AB124" i="44"/>
  <c r="B124" i="44" s="1"/>
  <c r="AA124" i="44"/>
  <c r="D124" i="44"/>
  <c r="C124" i="44"/>
  <c r="AI123" i="44"/>
  <c r="AG123" i="44"/>
  <c r="AF123" i="44"/>
  <c r="H123" i="44" s="1"/>
  <c r="AC123" i="44"/>
  <c r="D123" i="44" s="1"/>
  <c r="AB123" i="44"/>
  <c r="B123" i="44" s="1"/>
  <c r="AA123" i="44"/>
  <c r="C123" i="44"/>
  <c r="AJ122" i="44"/>
  <c r="K122" i="44" s="1"/>
  <c r="AI122" i="44"/>
  <c r="AH122" i="44"/>
  <c r="I122" i="44" s="1"/>
  <c r="AG122" i="44"/>
  <c r="AF122" i="44"/>
  <c r="H122" i="44" s="1"/>
  <c r="AC122" i="44"/>
  <c r="D122" i="44" s="1"/>
  <c r="AB122" i="44"/>
  <c r="B122" i="44" s="1"/>
  <c r="AA122" i="44"/>
  <c r="C122" i="44"/>
  <c r="AJ121" i="44"/>
  <c r="K121" i="44" s="1"/>
  <c r="AI121" i="44"/>
  <c r="AH121" i="44"/>
  <c r="I121" i="44" s="1"/>
  <c r="AG121" i="44"/>
  <c r="AF121" i="44"/>
  <c r="H121" i="44" s="1"/>
  <c r="AC121" i="44"/>
  <c r="D121" i="44" s="1"/>
  <c r="AB121" i="44"/>
  <c r="B121" i="44" s="1"/>
  <c r="AA121" i="44"/>
  <c r="C121" i="44"/>
  <c r="AI120" i="44"/>
  <c r="I120" i="44" s="1"/>
  <c r="AB120" i="44"/>
  <c r="B120" i="44" s="1"/>
  <c r="AA120" i="44"/>
  <c r="D120" i="44"/>
  <c r="C120" i="44"/>
  <c r="AI119" i="44"/>
  <c r="I119" i="44" s="1"/>
  <c r="AG119" i="44"/>
  <c r="H119" i="44" s="1"/>
  <c r="AF119" i="44"/>
  <c r="AB119" i="44"/>
  <c r="B119" i="44" s="1"/>
  <c r="AA119" i="44"/>
  <c r="D119" i="44"/>
  <c r="C119" i="44"/>
  <c r="AI118" i="44"/>
  <c r="AH118" i="44"/>
  <c r="I118" i="44" s="1"/>
  <c r="AG118" i="44"/>
  <c r="AF118" i="44"/>
  <c r="H118" i="44" s="1"/>
  <c r="AC118" i="44"/>
  <c r="D118" i="44" s="1"/>
  <c r="AB118" i="44"/>
  <c r="B118" i="44" s="1"/>
  <c r="AA118" i="44"/>
  <c r="C118" i="44"/>
  <c r="AI117" i="44"/>
  <c r="I117" i="44" s="1"/>
  <c r="AH117" i="44"/>
  <c r="AG117" i="44"/>
  <c r="H117" i="44" s="1"/>
  <c r="AF117" i="44"/>
  <c r="AB117" i="44"/>
  <c r="B117" i="44" s="1"/>
  <c r="AA117" i="44"/>
  <c r="D117" i="44"/>
  <c r="C117" i="44"/>
  <c r="AI116" i="44"/>
  <c r="I116" i="44" s="1"/>
  <c r="AH116" i="44"/>
  <c r="AG116" i="44"/>
  <c r="H116" i="44" s="1"/>
  <c r="AF116" i="44"/>
  <c r="AB116" i="44"/>
  <c r="B116" i="44" s="1"/>
  <c r="AA116" i="44"/>
  <c r="D116" i="44"/>
  <c r="C116" i="44"/>
  <c r="AJ115" i="44"/>
  <c r="K115" i="44" s="1"/>
  <c r="AI115" i="44"/>
  <c r="AH115" i="44"/>
  <c r="I115" i="44" s="1"/>
  <c r="AG115" i="44"/>
  <c r="AF115" i="44"/>
  <c r="H115" i="44" s="1"/>
  <c r="AC115" i="44"/>
  <c r="D115" i="44" s="1"/>
  <c r="AB115" i="44"/>
  <c r="B115" i="44" s="1"/>
  <c r="AA115" i="44"/>
  <c r="C115" i="44"/>
  <c r="AJ114" i="44"/>
  <c r="K114" i="44" s="1"/>
  <c r="AI114" i="44"/>
  <c r="AH114" i="44"/>
  <c r="I114" i="44" s="1"/>
  <c r="AG114" i="44"/>
  <c r="AF114" i="44"/>
  <c r="H114" i="44" s="1"/>
  <c r="AC114" i="44"/>
  <c r="D114" i="44" s="1"/>
  <c r="AB114" i="44"/>
  <c r="B114" i="44" s="1"/>
  <c r="AA114" i="44"/>
  <c r="C114" i="44"/>
  <c r="AI113" i="44"/>
  <c r="I113" i="44" s="1"/>
  <c r="AG113" i="44"/>
  <c r="H113" i="44" s="1"/>
  <c r="AF113" i="44"/>
  <c r="AB113" i="44"/>
  <c r="B113" i="44" s="1"/>
  <c r="AA113" i="44"/>
  <c r="D113" i="44"/>
  <c r="C113" i="44"/>
  <c r="AI112" i="44"/>
  <c r="I112" i="44" s="1"/>
  <c r="AH112" i="44"/>
  <c r="AG112" i="44"/>
  <c r="H112" i="44" s="1"/>
  <c r="AF112" i="44"/>
  <c r="AB112" i="44"/>
  <c r="B112" i="44" s="1"/>
  <c r="AA112" i="44"/>
  <c r="D112" i="44"/>
  <c r="C112" i="44"/>
  <c r="AI111" i="44"/>
  <c r="I111" i="44" s="1"/>
  <c r="AH111" i="44"/>
  <c r="AG111" i="44"/>
  <c r="H111" i="44" s="1"/>
  <c r="AF111" i="44"/>
  <c r="AB111" i="44"/>
  <c r="B111" i="44" s="1"/>
  <c r="AA111" i="44"/>
  <c r="D111" i="44"/>
  <c r="C111" i="44"/>
  <c r="AI110" i="44"/>
  <c r="AH110" i="44"/>
  <c r="I110" i="44" s="1"/>
  <c r="AG110" i="44"/>
  <c r="AF110" i="44"/>
  <c r="H110" i="44" s="1"/>
  <c r="AC110" i="44"/>
  <c r="D110" i="44" s="1"/>
  <c r="AB110" i="44"/>
  <c r="B110" i="44" s="1"/>
  <c r="AA110" i="44"/>
  <c r="C110" i="44"/>
  <c r="AI109" i="44"/>
  <c r="I109" i="44" s="1"/>
  <c r="AH109" i="44"/>
  <c r="AG109" i="44"/>
  <c r="H109" i="44" s="1"/>
  <c r="AF109" i="44"/>
  <c r="AB109" i="44"/>
  <c r="B109" i="44" s="1"/>
  <c r="AA109" i="44"/>
  <c r="D109" i="44"/>
  <c r="C109" i="44"/>
  <c r="AI108" i="44"/>
  <c r="I108" i="44" s="1"/>
  <c r="AH108" i="44"/>
  <c r="AG108" i="44"/>
  <c r="H108" i="44" s="1"/>
  <c r="AF108" i="44"/>
  <c r="AB108" i="44"/>
  <c r="B108" i="44" s="1"/>
  <c r="AA108" i="44"/>
  <c r="D108" i="44"/>
  <c r="C108" i="44"/>
  <c r="AI107" i="44"/>
  <c r="AH107" i="44"/>
  <c r="I107" i="44" s="1"/>
  <c r="AG107" i="44"/>
  <c r="AF107" i="44"/>
  <c r="H107" i="44" s="1"/>
  <c r="AC107" i="44"/>
  <c r="D107" i="44" s="1"/>
  <c r="AB107" i="44"/>
  <c r="B107" i="44" s="1"/>
  <c r="AA107" i="44"/>
  <c r="C107" i="44"/>
  <c r="AI106" i="44"/>
  <c r="AH106" i="44"/>
  <c r="I106" i="44" s="1"/>
  <c r="AG106" i="44"/>
  <c r="AF106" i="44"/>
  <c r="H106" i="44" s="1"/>
  <c r="AC106" i="44"/>
  <c r="D106" i="44" s="1"/>
  <c r="AB106" i="44"/>
  <c r="B106" i="44" s="1"/>
  <c r="AA106" i="44"/>
  <c r="C106" i="44"/>
  <c r="AI105" i="44"/>
  <c r="I105" i="44" s="1"/>
  <c r="AH105" i="44"/>
  <c r="AG105" i="44"/>
  <c r="H105" i="44" s="1"/>
  <c r="AF105" i="44"/>
  <c r="AB105" i="44"/>
  <c r="B105" i="44" s="1"/>
  <c r="AA105" i="44"/>
  <c r="D105" i="44"/>
  <c r="C105" i="44"/>
  <c r="AI104" i="44"/>
  <c r="I104" i="44" s="1"/>
  <c r="AG104" i="44"/>
  <c r="H104" i="44" s="1"/>
  <c r="AF104" i="44"/>
  <c r="AB104" i="44"/>
  <c r="B104" i="44" s="1"/>
  <c r="AA104" i="44"/>
  <c r="D104" i="44"/>
  <c r="C104" i="44"/>
  <c r="AI103" i="44"/>
  <c r="I103" i="44" s="1"/>
  <c r="AG103" i="44"/>
  <c r="H103" i="44" s="1"/>
  <c r="AF103" i="44"/>
  <c r="AB103" i="44"/>
  <c r="B103" i="44" s="1"/>
  <c r="AA103" i="44"/>
  <c r="D103" i="44"/>
  <c r="C103" i="44"/>
  <c r="AI102" i="44"/>
  <c r="AH102" i="44"/>
  <c r="I102" i="44" s="1"/>
  <c r="AG102" i="44"/>
  <c r="AF102" i="44"/>
  <c r="H102" i="44" s="1"/>
  <c r="AC102" i="44"/>
  <c r="D102" i="44" s="1"/>
  <c r="AB102" i="44"/>
  <c r="B102" i="44" s="1"/>
  <c r="AA102" i="44"/>
  <c r="C102" i="44"/>
  <c r="AI101" i="44"/>
  <c r="AH101" i="44"/>
  <c r="I101" i="44" s="1"/>
  <c r="AG101" i="44"/>
  <c r="AF101" i="44"/>
  <c r="H101" i="44" s="1"/>
  <c r="AC101" i="44"/>
  <c r="D101" i="44" s="1"/>
  <c r="AB101" i="44"/>
  <c r="B101" i="44" s="1"/>
  <c r="AA101" i="44"/>
  <c r="C101" i="44"/>
  <c r="AJ100" i="44"/>
  <c r="K100" i="44" s="1"/>
  <c r="AI100" i="44"/>
  <c r="AH100" i="44"/>
  <c r="I100" i="44" s="1"/>
  <c r="AG100" i="44"/>
  <c r="AF100" i="44"/>
  <c r="H100" i="44" s="1"/>
  <c r="AC100" i="44"/>
  <c r="D100" i="44" s="1"/>
  <c r="AB100" i="44"/>
  <c r="B100" i="44" s="1"/>
  <c r="AA100" i="44"/>
  <c r="C100" i="44"/>
  <c r="AI99" i="44"/>
  <c r="AH99" i="44"/>
  <c r="I99" i="44" s="1"/>
  <c r="AG99" i="44"/>
  <c r="AF99" i="44"/>
  <c r="H99" i="44" s="1"/>
  <c r="AC99" i="44"/>
  <c r="D99" i="44" s="1"/>
  <c r="AB99" i="44"/>
  <c r="B99" i="44" s="1"/>
  <c r="AA99" i="44"/>
  <c r="C99" i="44"/>
  <c r="AI98" i="44"/>
  <c r="AH98" i="44"/>
  <c r="I98" i="44" s="1"/>
  <c r="AG98" i="44"/>
  <c r="AF98" i="44"/>
  <c r="H98" i="44" s="1"/>
  <c r="AC98" i="44"/>
  <c r="D98" i="44" s="1"/>
  <c r="AB98" i="44"/>
  <c r="B98" i="44" s="1"/>
  <c r="AA98" i="44"/>
  <c r="C98" i="44"/>
  <c r="AI97" i="44"/>
  <c r="AH97" i="44"/>
  <c r="I97" i="44" s="1"/>
  <c r="AG97" i="44"/>
  <c r="AF97" i="44"/>
  <c r="H97" i="44" s="1"/>
  <c r="AC97" i="44"/>
  <c r="D97" i="44" s="1"/>
  <c r="AB97" i="44"/>
  <c r="B97" i="44" s="1"/>
  <c r="AA97" i="44"/>
  <c r="C97" i="44"/>
  <c r="AI96" i="44"/>
  <c r="AH96" i="44"/>
  <c r="I96" i="44" s="1"/>
  <c r="AG96" i="44"/>
  <c r="AF96" i="44"/>
  <c r="H96" i="44" s="1"/>
  <c r="AC96" i="44"/>
  <c r="D96" i="44" s="1"/>
  <c r="AB96" i="44"/>
  <c r="B96" i="44" s="1"/>
  <c r="AA96" i="44"/>
  <c r="C96" i="44"/>
  <c r="AI95" i="44"/>
  <c r="AH95" i="44"/>
  <c r="I95" i="44" s="1"/>
  <c r="AG95" i="44"/>
  <c r="AF95" i="44"/>
  <c r="H95" i="44" s="1"/>
  <c r="AC95" i="44"/>
  <c r="D95" i="44" s="1"/>
  <c r="AB95" i="44"/>
  <c r="B95" i="44" s="1"/>
  <c r="AA95" i="44"/>
  <c r="C95" i="44"/>
  <c r="AJ94" i="44"/>
  <c r="K94" i="44" s="1"/>
  <c r="AI94" i="44"/>
  <c r="I94" i="44" s="1"/>
  <c r="AH94" i="44"/>
  <c r="AG94" i="44"/>
  <c r="H94" i="44" s="1"/>
  <c r="AF94" i="44"/>
  <c r="AB94" i="44"/>
  <c r="B94" i="44" s="1"/>
  <c r="AA94" i="44"/>
  <c r="D94" i="44"/>
  <c r="C94" i="44"/>
  <c r="AI93" i="44"/>
  <c r="I93" i="44" s="1"/>
  <c r="AH93" i="44"/>
  <c r="AG93" i="44"/>
  <c r="H93" i="44" s="1"/>
  <c r="AF93" i="44"/>
  <c r="AB93" i="44"/>
  <c r="B93" i="44" s="1"/>
  <c r="AA93" i="44"/>
  <c r="D93" i="44"/>
  <c r="C93" i="44"/>
  <c r="AI92" i="44"/>
  <c r="I92" i="44" s="1"/>
  <c r="AH92" i="44"/>
  <c r="AG92" i="44"/>
  <c r="H92" i="44" s="1"/>
  <c r="AF92" i="44"/>
  <c r="AB92" i="44"/>
  <c r="B92" i="44" s="1"/>
  <c r="AA92" i="44"/>
  <c r="D92" i="44"/>
  <c r="C92" i="44"/>
  <c r="AI91" i="44"/>
  <c r="I91" i="44" s="1"/>
  <c r="AH91" i="44"/>
  <c r="AG91" i="44"/>
  <c r="H91" i="44" s="1"/>
  <c r="AF91" i="44"/>
  <c r="AB91" i="44"/>
  <c r="B91" i="44" s="1"/>
  <c r="AA91" i="44"/>
  <c r="D91" i="44"/>
  <c r="C91" i="44"/>
  <c r="AI90" i="44"/>
  <c r="I90" i="44" s="1"/>
  <c r="AH90" i="44"/>
  <c r="AG90" i="44"/>
  <c r="H90" i="44" s="1"/>
  <c r="AF90" i="44"/>
  <c r="AB90" i="44"/>
  <c r="B90" i="44" s="1"/>
  <c r="AA90" i="44"/>
  <c r="D90" i="44"/>
  <c r="C90" i="44"/>
  <c r="AI89" i="44"/>
  <c r="I89" i="44" s="1"/>
  <c r="AH89" i="44"/>
  <c r="AG89" i="44"/>
  <c r="H89" i="44" s="1"/>
  <c r="AF89" i="44"/>
  <c r="AB89" i="44"/>
  <c r="B89" i="44" s="1"/>
  <c r="AA89" i="44"/>
  <c r="D89" i="44"/>
  <c r="C89" i="44"/>
  <c r="AI88" i="44"/>
  <c r="I88" i="44" s="1"/>
  <c r="AH88" i="44"/>
  <c r="AG88" i="44"/>
  <c r="H88" i="44" s="1"/>
  <c r="AF88" i="44"/>
  <c r="AB88" i="44"/>
  <c r="B88" i="44" s="1"/>
  <c r="AA88" i="44"/>
  <c r="D88" i="44"/>
  <c r="C88" i="44"/>
  <c r="AI87" i="44"/>
  <c r="AH87" i="44"/>
  <c r="I87" i="44" s="1"/>
  <c r="AG87" i="44"/>
  <c r="AF87" i="44"/>
  <c r="H87" i="44" s="1"/>
  <c r="AC87" i="44"/>
  <c r="D87" i="44" s="1"/>
  <c r="AB87" i="44"/>
  <c r="B87" i="44" s="1"/>
  <c r="AA87" i="44"/>
  <c r="C87" i="44"/>
  <c r="AI86" i="44"/>
  <c r="AH86" i="44"/>
  <c r="I86" i="44" s="1"/>
  <c r="AG86" i="44"/>
  <c r="AF86" i="44"/>
  <c r="H86" i="44" s="1"/>
  <c r="AC86" i="44"/>
  <c r="D86" i="44" s="1"/>
  <c r="AB86" i="44"/>
  <c r="B86" i="44" s="1"/>
  <c r="AA86" i="44"/>
  <c r="C86" i="44"/>
  <c r="AJ85" i="44"/>
  <c r="K85" i="44" s="1"/>
  <c r="AI85" i="44"/>
  <c r="I85" i="44" s="1"/>
  <c r="AH85" i="44"/>
  <c r="AG85" i="44"/>
  <c r="H85" i="44" s="1"/>
  <c r="AF85" i="44"/>
  <c r="AB85" i="44"/>
  <c r="B85" i="44" s="1"/>
  <c r="AA85" i="44"/>
  <c r="D85" i="44"/>
  <c r="C85" i="44"/>
  <c r="AI84" i="44"/>
  <c r="I84" i="44" s="1"/>
  <c r="AH84" i="44"/>
  <c r="AG84" i="44"/>
  <c r="H84" i="44" s="1"/>
  <c r="AF84" i="44"/>
  <c r="AB84" i="44"/>
  <c r="B84" i="44" s="1"/>
  <c r="AA84" i="44"/>
  <c r="D84" i="44"/>
  <c r="C84" i="44"/>
  <c r="AI83" i="44"/>
  <c r="I83" i="44" s="1"/>
  <c r="AH83" i="44"/>
  <c r="AG83" i="44"/>
  <c r="H83" i="44" s="1"/>
  <c r="AF83" i="44"/>
  <c r="AB83" i="44"/>
  <c r="B83" i="44" s="1"/>
  <c r="AA83" i="44"/>
  <c r="D83" i="44"/>
  <c r="C83" i="44"/>
  <c r="AI82" i="44"/>
  <c r="I82" i="44" s="1"/>
  <c r="AH82" i="44"/>
  <c r="AG82" i="44"/>
  <c r="H82" i="44" s="1"/>
  <c r="AF82" i="44"/>
  <c r="AB82" i="44"/>
  <c r="B82" i="44" s="1"/>
  <c r="AA82" i="44"/>
  <c r="D82" i="44"/>
  <c r="C82" i="44"/>
  <c r="AI81" i="44"/>
  <c r="I81" i="44" s="1"/>
  <c r="AH81" i="44"/>
  <c r="AG81" i="44"/>
  <c r="H81" i="44" s="1"/>
  <c r="AF81" i="44"/>
  <c r="AB81" i="44"/>
  <c r="B81" i="44" s="1"/>
  <c r="AA81" i="44"/>
  <c r="D81" i="44"/>
  <c r="C81" i="44"/>
  <c r="AI80" i="44"/>
  <c r="I80" i="44" s="1"/>
  <c r="AH80" i="44"/>
  <c r="AG80" i="44"/>
  <c r="H80" i="44" s="1"/>
  <c r="AF80" i="44"/>
  <c r="AB80" i="44"/>
  <c r="B80" i="44" s="1"/>
  <c r="AA80" i="44"/>
  <c r="D80" i="44"/>
  <c r="C80" i="44"/>
  <c r="AI79" i="44"/>
  <c r="I79" i="44" s="1"/>
  <c r="AH79" i="44"/>
  <c r="AG79" i="44"/>
  <c r="H79" i="44" s="1"/>
  <c r="AF79" i="44"/>
  <c r="AB79" i="44"/>
  <c r="B79" i="44" s="1"/>
  <c r="AA79" i="44"/>
  <c r="D79" i="44"/>
  <c r="C79" i="44"/>
  <c r="AI78" i="44"/>
  <c r="I78" i="44" s="1"/>
  <c r="AG78" i="44"/>
  <c r="H78" i="44" s="1"/>
  <c r="AF78" i="44"/>
  <c r="AB78" i="44"/>
  <c r="B78" i="44" s="1"/>
  <c r="AA78" i="44"/>
  <c r="D78" i="44"/>
  <c r="C78" i="44"/>
  <c r="AI77" i="44"/>
  <c r="I77" i="44" s="1"/>
  <c r="AG77" i="44"/>
  <c r="H77" i="44" s="1"/>
  <c r="AF77" i="44"/>
  <c r="AB77" i="44"/>
  <c r="B77" i="44" s="1"/>
  <c r="AA77" i="44"/>
  <c r="D77" i="44"/>
  <c r="C77" i="44"/>
  <c r="AI76" i="44"/>
  <c r="I76" i="44" s="1"/>
  <c r="AH76" i="44"/>
  <c r="AG76" i="44"/>
  <c r="H76" i="44" s="1"/>
  <c r="AF76" i="44"/>
  <c r="AB76" i="44"/>
  <c r="B76" i="44" s="1"/>
  <c r="AA76" i="44"/>
  <c r="D76" i="44"/>
  <c r="C76" i="44"/>
  <c r="AI75" i="44"/>
  <c r="I75" i="44" s="1"/>
  <c r="AH75" i="44"/>
  <c r="AG75" i="44"/>
  <c r="H75" i="44" s="1"/>
  <c r="AF75" i="44"/>
  <c r="AB75" i="44"/>
  <c r="B75" i="44" s="1"/>
  <c r="AA75" i="44"/>
  <c r="D75" i="44"/>
  <c r="C75" i="44"/>
  <c r="AI74" i="44"/>
  <c r="I74" i="44" s="1"/>
  <c r="AH74" i="44"/>
  <c r="AG74" i="44"/>
  <c r="H74" i="44" s="1"/>
  <c r="AF74" i="44"/>
  <c r="AB74" i="44"/>
  <c r="B74" i="44" s="1"/>
  <c r="AA74" i="44"/>
  <c r="D74" i="44"/>
  <c r="C74" i="44"/>
  <c r="AI73" i="44"/>
  <c r="I73" i="44" s="1"/>
  <c r="AH73" i="44"/>
  <c r="AG73" i="44"/>
  <c r="H73" i="44" s="1"/>
  <c r="AF73" i="44"/>
  <c r="AB73" i="44"/>
  <c r="B73" i="44" s="1"/>
  <c r="AA73" i="44"/>
  <c r="D73" i="44"/>
  <c r="C73" i="44"/>
  <c r="AI72" i="44"/>
  <c r="I72" i="44" s="1"/>
  <c r="AH72" i="44"/>
  <c r="AG72" i="44"/>
  <c r="H72" i="44" s="1"/>
  <c r="AF72" i="44"/>
  <c r="AB72" i="44"/>
  <c r="AA72" i="44"/>
  <c r="D72" i="44"/>
  <c r="AI71" i="44"/>
  <c r="I71" i="44" s="1"/>
  <c r="AH71" i="44"/>
  <c r="AG71" i="44"/>
  <c r="H71" i="44" s="1"/>
  <c r="AF71" i="44"/>
  <c r="AB71" i="44"/>
  <c r="AA71" i="44"/>
  <c r="D71" i="44"/>
  <c r="AI70" i="44"/>
  <c r="I70" i="44" s="1"/>
  <c r="AH70" i="44"/>
  <c r="AG70" i="44"/>
  <c r="H70" i="44" s="1"/>
  <c r="AF70" i="44"/>
  <c r="AB70" i="44"/>
  <c r="AA70" i="44"/>
  <c r="D70" i="44"/>
  <c r="AI69" i="44"/>
  <c r="I69" i="44" s="1"/>
  <c r="AH69" i="44"/>
  <c r="AG69" i="44"/>
  <c r="H69" i="44" s="1"/>
  <c r="AF69" i="44"/>
  <c r="AB69" i="44"/>
  <c r="AA69" i="44"/>
  <c r="D69" i="44"/>
  <c r="AI68" i="44"/>
  <c r="I68" i="44" s="1"/>
  <c r="AH68" i="44"/>
  <c r="AG68" i="44"/>
  <c r="H68" i="44" s="1"/>
  <c r="AF68" i="44"/>
  <c r="AB68" i="44"/>
  <c r="AA68" i="44"/>
  <c r="D68" i="44"/>
  <c r="AI67" i="44"/>
  <c r="AH67" i="44"/>
  <c r="I67" i="44" s="1"/>
  <c r="AG67" i="44"/>
  <c r="AF67" i="44"/>
  <c r="H67" i="44" s="1"/>
  <c r="AC67" i="44"/>
  <c r="D67" i="44" s="1"/>
  <c r="AB67" i="44"/>
  <c r="AA67" i="44"/>
  <c r="AI66" i="44"/>
  <c r="AH66" i="44"/>
  <c r="I66" i="44" s="1"/>
  <c r="AG66" i="44"/>
  <c r="AF66" i="44"/>
  <c r="H66" i="44" s="1"/>
  <c r="AC66" i="44"/>
  <c r="D66" i="44" s="1"/>
  <c r="AB66" i="44"/>
  <c r="AA66" i="44"/>
  <c r="AI65" i="44"/>
  <c r="I65" i="44" s="1"/>
  <c r="AG65" i="44"/>
  <c r="H65" i="44" s="1"/>
  <c r="AF65" i="44"/>
  <c r="AB65" i="44"/>
  <c r="AA65" i="44"/>
  <c r="D65" i="44"/>
  <c r="AJ64" i="44"/>
  <c r="K64" i="44" s="1"/>
  <c r="AI64" i="44"/>
  <c r="I64" i="44" s="1"/>
  <c r="AH64" i="44"/>
  <c r="AG64" i="44"/>
  <c r="H64" i="44" s="1"/>
  <c r="AF64" i="44"/>
  <c r="AB64" i="44"/>
  <c r="AA64" i="44"/>
  <c r="D64" i="44"/>
  <c r="AI63" i="44"/>
  <c r="I63" i="44" s="1"/>
  <c r="AH63" i="44"/>
  <c r="AG63" i="44"/>
  <c r="H63" i="44" s="1"/>
  <c r="AF63" i="44"/>
  <c r="AB63" i="44"/>
  <c r="AA63" i="44"/>
  <c r="D63" i="44"/>
  <c r="AI62" i="44"/>
  <c r="I62" i="44" s="1"/>
  <c r="AG62" i="44"/>
  <c r="H62" i="44" s="1"/>
  <c r="AF62" i="44"/>
  <c r="AB62" i="44"/>
  <c r="AA62" i="44"/>
  <c r="D62" i="44"/>
  <c r="AI61" i="44"/>
  <c r="I61" i="44" s="1"/>
  <c r="AH61" i="44"/>
  <c r="AG61" i="44"/>
  <c r="H61" i="44" s="1"/>
  <c r="AF61" i="44"/>
  <c r="AB61" i="44"/>
  <c r="AA61" i="44"/>
  <c r="D61" i="44"/>
  <c r="AI60" i="44"/>
  <c r="I60" i="44" s="1"/>
  <c r="AG60" i="44"/>
  <c r="H60" i="44" s="1"/>
  <c r="AF60" i="44"/>
  <c r="AB60" i="44"/>
  <c r="AA60" i="44"/>
  <c r="D60" i="44"/>
  <c r="AI59" i="44"/>
  <c r="I59" i="44" s="1"/>
  <c r="AG59" i="44"/>
  <c r="H59" i="44" s="1"/>
  <c r="AF59" i="44"/>
  <c r="AB59" i="44"/>
  <c r="AA59" i="44"/>
  <c r="D59" i="44"/>
  <c r="AI58" i="44"/>
  <c r="I58" i="44" s="1"/>
  <c r="AH58" i="44"/>
  <c r="AG58" i="44"/>
  <c r="H58" i="44" s="1"/>
  <c r="AF58" i="44"/>
  <c r="AB58" i="44"/>
  <c r="AA58" i="44"/>
  <c r="D58" i="44"/>
  <c r="AI57" i="44"/>
  <c r="I57" i="44" s="1"/>
  <c r="AG57" i="44"/>
  <c r="H57" i="44" s="1"/>
  <c r="AF57" i="44"/>
  <c r="AB57" i="44"/>
  <c r="AA57" i="44"/>
  <c r="D57" i="44"/>
  <c r="AI56" i="44"/>
  <c r="I56" i="44" s="1"/>
  <c r="AH56" i="44"/>
  <c r="AG56" i="44"/>
  <c r="H56" i="44" s="1"/>
  <c r="AF56" i="44"/>
  <c r="AB56" i="44"/>
  <c r="AA56" i="44"/>
  <c r="D56" i="44"/>
  <c r="AI55" i="44"/>
  <c r="I55" i="44" s="1"/>
  <c r="AH55" i="44"/>
  <c r="AG55" i="44"/>
  <c r="H55" i="44" s="1"/>
  <c r="AF55" i="44"/>
  <c r="AB55" i="44"/>
  <c r="AA55" i="44"/>
  <c r="D55" i="44"/>
  <c r="AI54" i="44"/>
  <c r="I54" i="44" s="1"/>
  <c r="AH54" i="44"/>
  <c r="AG54" i="44"/>
  <c r="H54" i="44" s="1"/>
  <c r="AF54" i="44"/>
  <c r="AB54" i="44"/>
  <c r="AA54" i="44"/>
  <c r="D54" i="44"/>
  <c r="AI53" i="44"/>
  <c r="I53" i="44" s="1"/>
  <c r="AG53" i="44"/>
  <c r="H53" i="44" s="1"/>
  <c r="AF53" i="44"/>
  <c r="AB53" i="44"/>
  <c r="AA53" i="44"/>
  <c r="D53" i="44"/>
  <c r="AI52" i="44"/>
  <c r="I52" i="44" s="1"/>
  <c r="AH52" i="44"/>
  <c r="AG52" i="44"/>
  <c r="H52" i="44" s="1"/>
  <c r="AF52" i="44"/>
  <c r="AB52" i="44"/>
  <c r="AA52" i="44"/>
  <c r="D52" i="44"/>
  <c r="AI51" i="44"/>
  <c r="I51" i="44" s="1"/>
  <c r="AH51" i="44"/>
  <c r="AG51" i="44"/>
  <c r="H51" i="44" s="1"/>
  <c r="AF51" i="44"/>
  <c r="AB51" i="44"/>
  <c r="AA51" i="44"/>
  <c r="D51" i="44"/>
  <c r="AJ50" i="44"/>
  <c r="K50" i="44" s="1"/>
  <c r="AI50" i="44"/>
  <c r="I50" i="44" s="1"/>
  <c r="AH50" i="44"/>
  <c r="AF50" i="44"/>
  <c r="AB50" i="44"/>
  <c r="AA50" i="44"/>
  <c r="D50" i="44"/>
  <c r="AI49" i="44"/>
  <c r="I49" i="44" s="1"/>
  <c r="AH49" i="44"/>
  <c r="AG49" i="44"/>
  <c r="H49" i="44" s="1"/>
  <c r="AF49" i="44"/>
  <c r="AB49" i="44"/>
  <c r="AA49" i="44"/>
  <c r="D49" i="44"/>
  <c r="AJ48" i="44"/>
  <c r="K48" i="44" s="1"/>
  <c r="AI48" i="44"/>
  <c r="I48" i="44" s="1"/>
  <c r="AH48" i="44"/>
  <c r="AG48" i="44"/>
  <c r="H48" i="44" s="1"/>
  <c r="AF48" i="44"/>
  <c r="AB48" i="44"/>
  <c r="AA48" i="44"/>
  <c r="D48" i="44"/>
  <c r="AI47" i="44"/>
  <c r="I47" i="44" s="1"/>
  <c r="AH47" i="44"/>
  <c r="AG47" i="44"/>
  <c r="H47" i="44" s="1"/>
  <c r="AF47" i="44"/>
  <c r="AB47" i="44"/>
  <c r="AA47" i="44"/>
  <c r="D47" i="44"/>
  <c r="AI46" i="44"/>
  <c r="I46" i="44" s="1"/>
  <c r="AH46" i="44"/>
  <c r="AG46" i="44"/>
  <c r="H46" i="44" s="1"/>
  <c r="AF46" i="44"/>
  <c r="AB46" i="44"/>
  <c r="AA46" i="44"/>
  <c r="D46" i="44"/>
  <c r="AI45" i="44"/>
  <c r="I45" i="44" s="1"/>
  <c r="AH45" i="44"/>
  <c r="AG45" i="44"/>
  <c r="H45" i="44" s="1"/>
  <c r="AF45" i="44"/>
  <c r="AB45" i="44"/>
  <c r="AA45" i="44"/>
  <c r="D45" i="44"/>
  <c r="AI44" i="44"/>
  <c r="I44" i="44" s="1"/>
  <c r="AH44" i="44"/>
  <c r="AG44" i="44"/>
  <c r="H44" i="44" s="1"/>
  <c r="AF44" i="44"/>
  <c r="AB44" i="44"/>
  <c r="AA44" i="44"/>
  <c r="D44" i="44"/>
  <c r="AI43" i="44"/>
  <c r="I43" i="44" s="1"/>
  <c r="AH43" i="44"/>
  <c r="AG43" i="44"/>
  <c r="H43" i="44" s="1"/>
  <c r="AF43" i="44"/>
  <c r="AB43" i="44"/>
  <c r="AA43" i="44"/>
  <c r="D43" i="44"/>
  <c r="AI42" i="44"/>
  <c r="I42" i="44" s="1"/>
  <c r="AH42" i="44"/>
  <c r="AG42" i="44"/>
  <c r="H42" i="44" s="1"/>
  <c r="AF42" i="44"/>
  <c r="AB42" i="44"/>
  <c r="AA42" i="44"/>
  <c r="D42" i="44"/>
  <c r="AI41" i="44"/>
  <c r="I41" i="44" s="1"/>
  <c r="AH41" i="44"/>
  <c r="AG41" i="44"/>
  <c r="H41" i="44" s="1"/>
  <c r="AF41" i="44"/>
  <c r="AB41" i="44"/>
  <c r="AA41" i="44"/>
  <c r="D41" i="44"/>
  <c r="AI40" i="44"/>
  <c r="I40" i="44" s="1"/>
  <c r="AH40" i="44"/>
  <c r="AG40" i="44"/>
  <c r="H40" i="44" s="1"/>
  <c r="AF40" i="44"/>
  <c r="AB40" i="44"/>
  <c r="AA40" i="44"/>
  <c r="D40" i="44"/>
  <c r="AI39" i="44"/>
  <c r="I39" i="44" s="1"/>
  <c r="AH39" i="44"/>
  <c r="AG39" i="44"/>
  <c r="H39" i="44" s="1"/>
  <c r="AF39" i="44"/>
  <c r="AB39" i="44"/>
  <c r="AA39" i="44"/>
  <c r="D39" i="44"/>
  <c r="AI38" i="44"/>
  <c r="I38" i="44" s="1"/>
  <c r="AH38" i="44"/>
  <c r="AG38" i="44"/>
  <c r="H38" i="44" s="1"/>
  <c r="AF38" i="44"/>
  <c r="AB38" i="44"/>
  <c r="AA38" i="44"/>
  <c r="D38" i="44"/>
  <c r="AI37" i="44"/>
  <c r="I37" i="44" s="1"/>
  <c r="AH37" i="44"/>
  <c r="AG37" i="44"/>
  <c r="H37" i="44" s="1"/>
  <c r="AF37" i="44"/>
  <c r="AB37" i="44"/>
  <c r="AA37" i="44"/>
  <c r="D37" i="44"/>
  <c r="AI36" i="44"/>
  <c r="I36" i="44" s="1"/>
  <c r="AH36" i="44"/>
  <c r="AG36" i="44"/>
  <c r="H36" i="44" s="1"/>
  <c r="AF36" i="44"/>
  <c r="AB36" i="44"/>
  <c r="AA36" i="44"/>
  <c r="D36" i="44"/>
  <c r="AI35" i="44"/>
  <c r="I35" i="44" s="1"/>
  <c r="AH35" i="44"/>
  <c r="AG35" i="44"/>
  <c r="H35" i="44" s="1"/>
  <c r="AF35" i="44"/>
  <c r="AB35" i="44"/>
  <c r="AA35" i="44"/>
  <c r="D35" i="44"/>
  <c r="AJ34" i="44"/>
  <c r="K34" i="44" s="1"/>
  <c r="AI34" i="44"/>
  <c r="I34" i="44" s="1"/>
  <c r="AH34" i="44"/>
  <c r="AG34" i="44"/>
  <c r="H34" i="44" s="1"/>
  <c r="AF34" i="44"/>
  <c r="AB34" i="44"/>
  <c r="AA34" i="44"/>
  <c r="D34" i="44"/>
  <c r="AI33" i="44"/>
  <c r="I33" i="44" s="1"/>
  <c r="AH33" i="44"/>
  <c r="AG33" i="44"/>
  <c r="H33" i="44" s="1"/>
  <c r="AF33" i="44"/>
  <c r="AB33" i="44"/>
  <c r="AA33" i="44"/>
  <c r="D33" i="44"/>
  <c r="AI32" i="44"/>
  <c r="I32" i="44" s="1"/>
  <c r="AH32" i="44"/>
  <c r="AG32" i="44"/>
  <c r="H32" i="44" s="1"/>
  <c r="AF32" i="44"/>
  <c r="AB32" i="44"/>
  <c r="AA32" i="44"/>
  <c r="D32" i="44"/>
  <c r="AI31" i="44"/>
  <c r="I31" i="44" s="1"/>
  <c r="AH31" i="44"/>
  <c r="AG31" i="44"/>
  <c r="H31" i="44" s="1"/>
  <c r="AF31" i="44"/>
  <c r="AB31" i="44"/>
  <c r="AA31" i="44"/>
  <c r="D31" i="44"/>
  <c r="AI30" i="44"/>
  <c r="I30" i="44" s="1"/>
  <c r="AH30" i="44"/>
  <c r="AG30" i="44"/>
  <c r="H30" i="44" s="1"/>
  <c r="AF30" i="44"/>
  <c r="AB30" i="44"/>
  <c r="AA30" i="44"/>
  <c r="D30" i="44"/>
  <c r="AI29" i="44"/>
  <c r="I29" i="44" s="1"/>
  <c r="AH29" i="44"/>
  <c r="AG29" i="44"/>
  <c r="H29" i="44" s="1"/>
  <c r="AF29" i="44"/>
  <c r="AB29" i="44"/>
  <c r="AA29" i="44"/>
  <c r="D29" i="44"/>
  <c r="AI28" i="44"/>
  <c r="I28" i="44" s="1"/>
  <c r="AH28" i="44"/>
  <c r="AG28" i="44"/>
  <c r="H28" i="44" s="1"/>
  <c r="AF28" i="44"/>
  <c r="AB28" i="44"/>
  <c r="AA28" i="44"/>
  <c r="D28" i="44"/>
  <c r="AI27" i="44"/>
  <c r="I27" i="44" s="1"/>
  <c r="AH27" i="44"/>
  <c r="AG27" i="44"/>
  <c r="H27" i="44" s="1"/>
  <c r="AF27" i="44"/>
  <c r="AB27" i="44"/>
  <c r="AA27" i="44"/>
  <c r="D27" i="44"/>
  <c r="AI26" i="44"/>
  <c r="I26" i="44" s="1"/>
  <c r="AH26" i="44"/>
  <c r="AB26" i="44"/>
  <c r="AA26" i="44"/>
  <c r="D26" i="44"/>
  <c r="AI25" i="44"/>
  <c r="I25" i="44" s="1"/>
  <c r="AH25" i="44"/>
  <c r="AG25" i="44"/>
  <c r="H25" i="44" s="1"/>
  <c r="AF25" i="44"/>
  <c r="AB25" i="44"/>
  <c r="AA25" i="44"/>
  <c r="D25" i="44"/>
  <c r="AI24" i="44"/>
  <c r="I24" i="44" s="1"/>
  <c r="AH24" i="44"/>
  <c r="AG24" i="44"/>
  <c r="H24" i="44" s="1"/>
  <c r="AF24" i="44"/>
  <c r="AB24" i="44"/>
  <c r="AA24" i="44"/>
  <c r="D24" i="44"/>
  <c r="AI23" i="44"/>
  <c r="I23" i="44" s="1"/>
  <c r="AH23" i="44"/>
  <c r="AG23" i="44"/>
  <c r="H23" i="44" s="1"/>
  <c r="AF23" i="44"/>
  <c r="AB23" i="44"/>
  <c r="AA23" i="44"/>
  <c r="D23" i="44"/>
  <c r="AI22" i="44"/>
  <c r="I22" i="44" s="1"/>
  <c r="AH22" i="44"/>
  <c r="AG22" i="44"/>
  <c r="H22" i="44" s="1"/>
  <c r="AF22" i="44"/>
  <c r="AB22" i="44"/>
  <c r="AA22" i="44"/>
  <c r="D22" i="44"/>
  <c r="AI21" i="44"/>
  <c r="I21" i="44" s="1"/>
  <c r="AG21" i="44"/>
  <c r="H21" i="44" s="1"/>
  <c r="AF21" i="44"/>
  <c r="AB21" i="44"/>
  <c r="AA21" i="44"/>
  <c r="D21" i="44"/>
  <c r="AI20" i="44"/>
  <c r="I20" i="44" s="1"/>
  <c r="AH20" i="44"/>
  <c r="AG20" i="44"/>
  <c r="H20" i="44" s="1"/>
  <c r="AF20" i="44"/>
  <c r="AB20" i="44"/>
  <c r="B20" i="44" s="1"/>
  <c r="AA20" i="44"/>
  <c r="D20" i="44"/>
  <c r="AI19" i="44"/>
  <c r="I19" i="44" s="1"/>
  <c r="AH19" i="44"/>
  <c r="AG19" i="44"/>
  <c r="H19" i="44" s="1"/>
  <c r="AF19" i="44"/>
  <c r="AB19" i="44"/>
  <c r="AA19" i="44"/>
  <c r="D19" i="44"/>
  <c r="AI18" i="44"/>
  <c r="I18" i="44" s="1"/>
  <c r="AG18" i="44"/>
  <c r="H18" i="44" s="1"/>
  <c r="AF18" i="44"/>
  <c r="AB18" i="44"/>
  <c r="AA18" i="44"/>
  <c r="D18" i="44"/>
  <c r="AI17" i="44"/>
  <c r="I17" i="44" s="1"/>
  <c r="AG17" i="44"/>
  <c r="H17" i="44" s="1"/>
  <c r="AF17" i="44"/>
  <c r="AB17" i="44"/>
  <c r="AA17" i="44"/>
  <c r="D17" i="44"/>
  <c r="AI16" i="44"/>
  <c r="I16" i="44" s="1"/>
  <c r="AG16" i="44"/>
  <c r="H16" i="44" s="1"/>
  <c r="AF16" i="44"/>
  <c r="AB16" i="44"/>
  <c r="AA16" i="44"/>
  <c r="N16" i="44"/>
  <c r="M16" i="44"/>
  <c r="D16" i="44"/>
  <c r="AI15" i="44"/>
  <c r="I15" i="44" s="1"/>
  <c r="AG15" i="44"/>
  <c r="H15" i="44" s="1"/>
  <c r="AF15" i="44"/>
  <c r="AB15" i="44"/>
  <c r="AA15" i="44"/>
  <c r="N15" i="44"/>
  <c r="M15" i="44"/>
  <c r="D15" i="44"/>
  <c r="AI14" i="44"/>
  <c r="I14" i="44" s="1"/>
  <c r="AH14" i="44"/>
  <c r="AG14" i="44"/>
  <c r="H14" i="44" s="1"/>
  <c r="AF14" i="44"/>
  <c r="AB14" i="44"/>
  <c r="AA14" i="44"/>
  <c r="N14" i="44"/>
  <c r="M14" i="44"/>
  <c r="D14" i="44"/>
  <c r="AI13" i="44"/>
  <c r="I13" i="44" s="1"/>
  <c r="AH13" i="44"/>
  <c r="AG13" i="44"/>
  <c r="H13" i="44" s="1"/>
  <c r="AF13" i="44"/>
  <c r="AB13" i="44"/>
  <c r="B13" i="44" s="1"/>
  <c r="AA13" i="44"/>
  <c r="D13" i="44"/>
  <c r="C13" i="44"/>
  <c r="AI12" i="44"/>
  <c r="I12" i="44" s="1"/>
  <c r="AH12" i="44"/>
  <c r="AG12" i="44"/>
  <c r="H12" i="44" s="1"/>
  <c r="AF12" i="44"/>
  <c r="AB12" i="44"/>
  <c r="AA12" i="44"/>
  <c r="N12" i="44"/>
  <c r="M12" i="44"/>
  <c r="D12" i="44"/>
  <c r="AI11" i="44"/>
  <c r="I11" i="44" s="1"/>
  <c r="AH11" i="44"/>
  <c r="AG11" i="44"/>
  <c r="H11" i="44" s="1"/>
  <c r="AF11" i="44"/>
  <c r="AB11" i="44"/>
  <c r="AA11" i="44"/>
  <c r="N11" i="44"/>
  <c r="M11" i="44"/>
  <c r="D11" i="44"/>
  <c r="AJ10" i="44"/>
  <c r="K10" i="44" s="1"/>
  <c r="AI10" i="44"/>
  <c r="I10" i="44" s="1"/>
  <c r="AH10" i="44"/>
  <c r="AG10" i="44"/>
  <c r="H10" i="44" s="1"/>
  <c r="AF10" i="44"/>
  <c r="AB10" i="44"/>
  <c r="AA10" i="44"/>
  <c r="N10" i="44"/>
  <c r="M10" i="44"/>
  <c r="D10" i="44"/>
  <c r="AI9" i="44"/>
  <c r="I9" i="44" s="1"/>
  <c r="AH9" i="44"/>
  <c r="AG9" i="44"/>
  <c r="H9" i="44" s="1"/>
  <c r="AF9" i="44"/>
  <c r="AB9" i="44"/>
  <c r="AA9" i="44"/>
  <c r="N9" i="44"/>
  <c r="M9" i="44"/>
  <c r="D9" i="44"/>
  <c r="AI8" i="44"/>
  <c r="AH8" i="44"/>
  <c r="I8" i="44" s="1"/>
  <c r="AG8" i="44"/>
  <c r="AF8" i="44"/>
  <c r="H8" i="44" s="1"/>
  <c r="AC8" i="44"/>
  <c r="D8" i="44" s="1"/>
  <c r="AB8" i="44"/>
  <c r="AA8" i="44"/>
  <c r="N8" i="44"/>
  <c r="M8" i="44"/>
  <c r="C8" i="44"/>
  <c r="R7" i="44"/>
  <c r="Q7" i="44"/>
  <c r="P7" i="44"/>
  <c r="DS471" i="1"/>
  <c r="DS470" i="1"/>
  <c r="DS469" i="1"/>
  <c r="DS468" i="1"/>
  <c r="DQ471" i="1"/>
  <c r="DQ470" i="1"/>
  <c r="DQ469" i="1"/>
  <c r="DQ468" i="1"/>
  <c r="F6" i="46" l="1"/>
  <c r="G6" i="46"/>
  <c r="DR366" i="1"/>
  <c r="DR375" i="1"/>
  <c r="DR409" i="1"/>
  <c r="DR460" i="1"/>
  <c r="DR405" i="1"/>
  <c r="DR372" i="1"/>
  <c r="DR406" i="1"/>
  <c r="DR374" i="1"/>
  <c r="DR408" i="1"/>
  <c r="DR313" i="1"/>
  <c r="DR350" i="1"/>
  <c r="DR445" i="1"/>
  <c r="DR325" i="1"/>
  <c r="DR365" i="1"/>
  <c r="DR446" i="1"/>
  <c r="DR476" i="1"/>
  <c r="DR326" i="1"/>
  <c r="DR458" i="1"/>
  <c r="DR477" i="1"/>
  <c r="DR349" i="1"/>
  <c r="DR371" i="1"/>
  <c r="DR475" i="1"/>
  <c r="J444" i="44"/>
  <c r="J409" i="44"/>
  <c r="J535" i="44"/>
  <c r="J132" i="44"/>
  <c r="J48" i="44"/>
  <c r="AK48" i="44" s="1"/>
  <c r="J126" i="44"/>
  <c r="J435" i="44"/>
  <c r="J140" i="44"/>
  <c r="J257" i="44"/>
  <c r="J260" i="44"/>
  <c r="J408" i="44"/>
  <c r="J100" i="44"/>
  <c r="J133" i="44"/>
  <c r="J64" i="44"/>
  <c r="AK64" i="44" s="1"/>
  <c r="J115" i="44"/>
  <c r="J278" i="44"/>
  <c r="J534" i="44"/>
  <c r="J376" i="44"/>
  <c r="J442" i="44"/>
  <c r="J423" i="44"/>
  <c r="J531" i="44"/>
  <c r="J122" i="44"/>
  <c r="J264" i="44"/>
  <c r="AJ272" i="44"/>
  <c r="K272" i="44" s="1"/>
  <c r="J272" i="44" s="1"/>
  <c r="J94" i="44"/>
  <c r="J381" i="44"/>
  <c r="J85" i="44"/>
  <c r="J50" i="44"/>
  <c r="AK50" i="44" s="1"/>
  <c r="J10" i="44"/>
  <c r="AK10" i="44" s="1"/>
  <c r="J34" i="44"/>
  <c r="AK34" i="44" s="1"/>
  <c r="AJ271" i="44"/>
  <c r="K271" i="44" s="1"/>
  <c r="J271" i="44" s="1"/>
  <c r="J130" i="44"/>
  <c r="J262" i="44"/>
  <c r="J114" i="44"/>
  <c r="J128" i="44"/>
  <c r="J121" i="44"/>
  <c r="J276" i="44"/>
  <c r="J431" i="44"/>
  <c r="J259" i="44"/>
  <c r="J397" i="44"/>
  <c r="J277" i="44"/>
  <c r="J267" i="44"/>
  <c r="J536" i="44"/>
  <c r="J538" i="44"/>
  <c r="J537" i="44"/>
  <c r="J261" i="44"/>
  <c r="J266" i="44"/>
  <c r="J258" i="44"/>
  <c r="AO285" i="44"/>
  <c r="AN285" i="44"/>
  <c r="G332" i="44"/>
  <c r="K332" i="44" s="1"/>
  <c r="G335" i="44"/>
  <c r="K335" i="44" s="1"/>
  <c r="G293" i="44"/>
  <c r="K293" i="44" s="1"/>
  <c r="K290" i="44" s="1"/>
  <c r="K281" i="44" s="1"/>
  <c r="G327" i="44"/>
  <c r="K327" i="44" s="1"/>
  <c r="G292" i="44"/>
  <c r="K292" i="44" s="1"/>
  <c r="G329" i="44"/>
  <c r="K329" i="44" s="1"/>
  <c r="G331" i="44"/>
  <c r="K331" i="44" s="1"/>
  <c r="K336" i="44"/>
  <c r="J383" i="44"/>
  <c r="G328" i="44"/>
  <c r="K328" i="44" s="1"/>
  <c r="G330" i="44"/>
  <c r="K330" i="44" s="1"/>
  <c r="G367" i="44"/>
  <c r="K367" i="44" s="1"/>
  <c r="G359" i="44"/>
  <c r="K359" i="44" s="1"/>
  <c r="G372" i="44"/>
  <c r="G354" i="44"/>
  <c r="K354" i="44" s="1"/>
  <c r="G357" i="44"/>
  <c r="K357" i="44" s="1"/>
  <c r="G368" i="44"/>
  <c r="K368" i="44" s="1"/>
  <c r="G360" i="44"/>
  <c r="K360" i="44" s="1"/>
  <c r="G352" i="44"/>
  <c r="K352" i="44" s="1"/>
  <c r="K371" i="44" s="1"/>
  <c r="G355" i="44"/>
  <c r="K355" i="44" s="1"/>
  <c r="G366" i="44"/>
  <c r="K366" i="44" s="1"/>
  <c r="G358" i="44"/>
  <c r="K358" i="44" s="1"/>
  <c r="J375" i="44"/>
  <c r="AN283" i="44"/>
  <c r="G353" i="44"/>
  <c r="K353" i="44" s="1"/>
  <c r="G361" i="44"/>
  <c r="K361" i="44" s="1"/>
  <c r="J281" i="44" l="1"/>
  <c r="K350" i="44"/>
  <c r="K337" i="44" s="1"/>
  <c r="J337" i="44" s="1"/>
  <c r="G547" i="44"/>
  <c r="K547" i="44" s="1"/>
  <c r="G548" i="44"/>
  <c r="K548" i="44" s="1"/>
  <c r="G543" i="44"/>
  <c r="K543" i="44" s="1"/>
  <c r="G562" i="44"/>
  <c r="G546" i="44"/>
  <c r="K546" i="44" s="1"/>
  <c r="G544" i="44"/>
  <c r="K544" i="44" s="1"/>
  <c r="K559" i="44" l="1"/>
  <c r="K540" i="44" s="1"/>
  <c r="ET701" i="1" l="1"/>
  <c r="ES701" i="1"/>
  <c r="ET700" i="1"/>
  <c r="ES700" i="1"/>
  <c r="ET699" i="1"/>
  <c r="ES699" i="1"/>
  <c r="ET698" i="1"/>
  <c r="ES698" i="1"/>
  <c r="ET697" i="1"/>
  <c r="ES697" i="1"/>
  <c r="ET696" i="1"/>
  <c r="ES696" i="1"/>
  <c r="ET695" i="1"/>
  <c r="ES695" i="1"/>
  <c r="ET694" i="1"/>
  <c r="ES694" i="1"/>
  <c r="ET693" i="1"/>
  <c r="ES693" i="1"/>
  <c r="ET692" i="1"/>
  <c r="ES692" i="1"/>
  <c r="ET691" i="1"/>
  <c r="ES691" i="1"/>
  <c r="ET690" i="1"/>
  <c r="ES690" i="1"/>
  <c r="ET689" i="1"/>
  <c r="ES689" i="1"/>
  <c r="ET688" i="1"/>
  <c r="ES688" i="1"/>
  <c r="ET687" i="1"/>
  <c r="ES687" i="1"/>
  <c r="ET686" i="1"/>
  <c r="ES686" i="1"/>
  <c r="ET685" i="1"/>
  <c r="ES685" i="1"/>
  <c r="ET684" i="1"/>
  <c r="ES684" i="1"/>
  <c r="ET683" i="1"/>
  <c r="ES683" i="1"/>
  <c r="ET682" i="1"/>
  <c r="ES682" i="1"/>
  <c r="ET681" i="1"/>
  <c r="ES681" i="1"/>
  <c r="ET680" i="1"/>
  <c r="ES680" i="1"/>
  <c r="ET679" i="1"/>
  <c r="ES679" i="1"/>
  <c r="ET678" i="1"/>
  <c r="ES678" i="1"/>
  <c r="ET677" i="1"/>
  <c r="ES677" i="1"/>
  <c r="ET676" i="1"/>
  <c r="ES676" i="1"/>
  <c r="ET675" i="1"/>
  <c r="ES675" i="1"/>
  <c r="ET674" i="1"/>
  <c r="ES674" i="1"/>
  <c r="ET673" i="1"/>
  <c r="ES673" i="1"/>
  <c r="ET672" i="1"/>
  <c r="ES672" i="1"/>
  <c r="ET671" i="1"/>
  <c r="ES671" i="1"/>
  <c r="ET670" i="1"/>
  <c r="ES670" i="1"/>
  <c r="ET669" i="1"/>
  <c r="ES669" i="1"/>
  <c r="ET668" i="1"/>
  <c r="ES668" i="1"/>
  <c r="ET667" i="1"/>
  <c r="ES667" i="1"/>
  <c r="ET666" i="1"/>
  <c r="ES666" i="1"/>
  <c r="ET664" i="1"/>
  <c r="ES664" i="1"/>
  <c r="ET663" i="1"/>
  <c r="ES663" i="1"/>
  <c r="ET662" i="1"/>
  <c r="ES662" i="1"/>
  <c r="ET661" i="1"/>
  <c r="ES661" i="1"/>
  <c r="ET660" i="1"/>
  <c r="ES660" i="1"/>
  <c r="ET659" i="1"/>
  <c r="ES659" i="1"/>
  <c r="ET658" i="1"/>
  <c r="ES658" i="1"/>
  <c r="ET657" i="1"/>
  <c r="ES657" i="1"/>
  <c r="ET656" i="1"/>
  <c r="ES656" i="1"/>
  <c r="ET655" i="1"/>
  <c r="ES655" i="1"/>
  <c r="ET654" i="1"/>
  <c r="ES654" i="1"/>
  <c r="ET652" i="1"/>
  <c r="ES652" i="1"/>
  <c r="ET651" i="1"/>
  <c r="ES651" i="1"/>
  <c r="ET650" i="1"/>
  <c r="ES650" i="1"/>
  <c r="ET649" i="1"/>
  <c r="ES649" i="1"/>
  <c r="ET648" i="1"/>
  <c r="ES648" i="1"/>
  <c r="ET647" i="1"/>
  <c r="ES647" i="1"/>
  <c r="ET646" i="1"/>
  <c r="ES646" i="1"/>
  <c r="ET645" i="1"/>
  <c r="ES645" i="1"/>
  <c r="ET644" i="1"/>
  <c r="ES644" i="1"/>
  <c r="ET642" i="1"/>
  <c r="ES642" i="1"/>
  <c r="ET641" i="1"/>
  <c r="ES641" i="1"/>
  <c r="ET640" i="1"/>
  <c r="ES640" i="1"/>
  <c r="ET639" i="1"/>
  <c r="ES639" i="1"/>
  <c r="ET638" i="1"/>
  <c r="ES638" i="1"/>
  <c r="ET637" i="1"/>
  <c r="ES637" i="1"/>
  <c r="ET636" i="1"/>
  <c r="ES636" i="1"/>
  <c r="ET633" i="1"/>
  <c r="ES633" i="1"/>
  <c r="ET632" i="1"/>
  <c r="ES632" i="1"/>
  <c r="ET631" i="1"/>
  <c r="ES631" i="1"/>
  <c r="ET627" i="1"/>
  <c r="ES627" i="1"/>
  <c r="ET626" i="1"/>
  <c r="ES626" i="1"/>
  <c r="ET625" i="1"/>
  <c r="ES625" i="1"/>
  <c r="ET623" i="1"/>
  <c r="ES623" i="1"/>
  <c r="ET620" i="1"/>
  <c r="ES620" i="1"/>
  <c r="ET619" i="1"/>
  <c r="ES619" i="1"/>
  <c r="ET618" i="1"/>
  <c r="ES618" i="1"/>
  <c r="ET617" i="1"/>
  <c r="ES617" i="1"/>
  <c r="ET616" i="1"/>
  <c r="ES616" i="1"/>
  <c r="ET615" i="1"/>
  <c r="ES615" i="1"/>
  <c r="ET614" i="1"/>
  <c r="ES614" i="1"/>
  <c r="ET613" i="1"/>
  <c r="ES613" i="1"/>
  <c r="ET612" i="1"/>
  <c r="ES612" i="1"/>
  <c r="ET611" i="1"/>
  <c r="ES611" i="1"/>
  <c r="ET610" i="1"/>
  <c r="ES610" i="1"/>
  <c r="ET609" i="1"/>
  <c r="ES609" i="1"/>
  <c r="ET608" i="1"/>
  <c r="ES608" i="1"/>
  <c r="ET607" i="1"/>
  <c r="ES607" i="1"/>
  <c r="ET606" i="1"/>
  <c r="ES606" i="1"/>
  <c r="ET605" i="1"/>
  <c r="ES605" i="1"/>
  <c r="ET603" i="1"/>
  <c r="ES603" i="1"/>
  <c r="ET602" i="1"/>
  <c r="ES602" i="1"/>
  <c r="ET601" i="1"/>
  <c r="ES601" i="1"/>
  <c r="ET600" i="1"/>
  <c r="ES600" i="1"/>
  <c r="ET599" i="1"/>
  <c r="ES599" i="1"/>
  <c r="ET597" i="1"/>
  <c r="ES597" i="1"/>
  <c r="ET596" i="1"/>
  <c r="ES596" i="1"/>
  <c r="ET595" i="1"/>
  <c r="ES595" i="1"/>
  <c r="ET594" i="1"/>
  <c r="ES594" i="1"/>
  <c r="ET592" i="1"/>
  <c r="ES592" i="1"/>
  <c r="ET591" i="1"/>
  <c r="ES591" i="1"/>
  <c r="ET590" i="1"/>
  <c r="ES590" i="1"/>
  <c r="ET589" i="1"/>
  <c r="ES589" i="1"/>
  <c r="ET588" i="1"/>
  <c r="ES588" i="1"/>
  <c r="ET587" i="1"/>
  <c r="ES587" i="1"/>
  <c r="ET586" i="1"/>
  <c r="ES586" i="1"/>
  <c r="ET585" i="1"/>
  <c r="ES585" i="1"/>
  <c r="ET581" i="1"/>
  <c r="ES581" i="1"/>
  <c r="ET579" i="1"/>
  <c r="ES579" i="1"/>
  <c r="ET576" i="1"/>
  <c r="ES576" i="1"/>
  <c r="ET575" i="1"/>
  <c r="ES575" i="1"/>
  <c r="ET573" i="1"/>
  <c r="ES573" i="1"/>
  <c r="ET572" i="1"/>
  <c r="ES572" i="1"/>
  <c r="ET570" i="1"/>
  <c r="ES570" i="1"/>
  <c r="ET569" i="1"/>
  <c r="ES569" i="1"/>
  <c r="ET568" i="1"/>
  <c r="ES568" i="1"/>
  <c r="ET567" i="1"/>
  <c r="ES567" i="1"/>
  <c r="ET564" i="1"/>
  <c r="ES564" i="1"/>
  <c r="ET563" i="1"/>
  <c r="ES563" i="1"/>
  <c r="ET561" i="1"/>
  <c r="ES561" i="1"/>
  <c r="ET560" i="1"/>
  <c r="ES560" i="1"/>
  <c r="ET558" i="1"/>
  <c r="ES558" i="1"/>
  <c r="ET557" i="1"/>
  <c r="ES557" i="1"/>
  <c r="ET554" i="1"/>
  <c r="ES554" i="1"/>
  <c r="ET553" i="1"/>
  <c r="ES553" i="1"/>
  <c r="ET551" i="1"/>
  <c r="ES551" i="1"/>
  <c r="ET550" i="1"/>
  <c r="ES550" i="1"/>
  <c r="ET549" i="1"/>
  <c r="ES549" i="1"/>
  <c r="ET548" i="1"/>
  <c r="ES548" i="1"/>
  <c r="ET547" i="1"/>
  <c r="ES547" i="1"/>
  <c r="ET545" i="1"/>
  <c r="ES545" i="1"/>
  <c r="ET543" i="1"/>
  <c r="ES543" i="1"/>
  <c r="ET542" i="1"/>
  <c r="ES542" i="1"/>
  <c r="ET541" i="1"/>
  <c r="ES541" i="1"/>
  <c r="ET539" i="1"/>
  <c r="ES539" i="1"/>
  <c r="ET537" i="1"/>
  <c r="ES537" i="1"/>
  <c r="ET536" i="1"/>
  <c r="ES536" i="1"/>
  <c r="ET534" i="1"/>
  <c r="ES534" i="1"/>
  <c r="ET532" i="1"/>
  <c r="ES532" i="1"/>
  <c r="ET530" i="1"/>
  <c r="ES530" i="1"/>
  <c r="ET529" i="1"/>
  <c r="ES529" i="1"/>
  <c r="ET526" i="1"/>
  <c r="ES526" i="1"/>
  <c r="ET525" i="1"/>
  <c r="ES525" i="1"/>
  <c r="ET523" i="1"/>
  <c r="ES523" i="1"/>
  <c r="ET522" i="1"/>
  <c r="ES522" i="1"/>
  <c r="ET518" i="1"/>
  <c r="ES518" i="1"/>
  <c r="ET514" i="1"/>
  <c r="ES514" i="1"/>
  <c r="ET513" i="1"/>
  <c r="ES513" i="1"/>
  <c r="ET510" i="1"/>
  <c r="ES510" i="1"/>
  <c r="ET509" i="1"/>
  <c r="ES509" i="1"/>
  <c r="ET508" i="1"/>
  <c r="ES508" i="1"/>
  <c r="ET506" i="1"/>
  <c r="ES506" i="1"/>
  <c r="ET504" i="1"/>
  <c r="ES504" i="1"/>
  <c r="ET501" i="1"/>
  <c r="ES501" i="1"/>
  <c r="ET498" i="1"/>
  <c r="ES498" i="1"/>
  <c r="ET495" i="1"/>
  <c r="ES495" i="1"/>
  <c r="ET494" i="1"/>
  <c r="ES494" i="1"/>
  <c r="ET493" i="1"/>
  <c r="ES493" i="1"/>
  <c r="ET492" i="1"/>
  <c r="ES492" i="1"/>
  <c r="ET490" i="1"/>
  <c r="ES490" i="1"/>
  <c r="ET488" i="1"/>
  <c r="ES488" i="1"/>
  <c r="ET486" i="1"/>
  <c r="ES486" i="1"/>
  <c r="ET484" i="1"/>
  <c r="ES484" i="1"/>
  <c r="ET483" i="1"/>
  <c r="ES483" i="1"/>
  <c r="ET482" i="1"/>
  <c r="ES482" i="1"/>
  <c r="ET481" i="1"/>
  <c r="ES481" i="1"/>
  <c r="ET479" i="1"/>
  <c r="ES479" i="1"/>
  <c r="ET477" i="1"/>
  <c r="ES477" i="1"/>
  <c r="ET476" i="1"/>
  <c r="ES476" i="1"/>
  <c r="ET475" i="1"/>
  <c r="ES475" i="1"/>
  <c r="ET474" i="1"/>
  <c r="ES474" i="1"/>
  <c r="ET473" i="1"/>
  <c r="ES473" i="1"/>
  <c r="ET472" i="1"/>
  <c r="ES472" i="1"/>
  <c r="ET470" i="1"/>
  <c r="ES470" i="1"/>
  <c r="ET468" i="1"/>
  <c r="ES468" i="1"/>
  <c r="ET467" i="1"/>
  <c r="ES467" i="1"/>
  <c r="ET466" i="1"/>
  <c r="ES466" i="1"/>
  <c r="ET465" i="1"/>
  <c r="ES465" i="1"/>
  <c r="ET464" i="1"/>
  <c r="ES464" i="1"/>
  <c r="ET463" i="1"/>
  <c r="ES463" i="1"/>
  <c r="ET462" i="1"/>
  <c r="ES462" i="1"/>
  <c r="ET461" i="1"/>
  <c r="ES461" i="1"/>
  <c r="ET458" i="1"/>
  <c r="ES458" i="1"/>
  <c r="ET457" i="1"/>
  <c r="ES457" i="1"/>
  <c r="ET456" i="1"/>
  <c r="ES456" i="1"/>
  <c r="ET455" i="1"/>
  <c r="ES455" i="1"/>
  <c r="ET454" i="1"/>
  <c r="ES454" i="1"/>
  <c r="ET453" i="1"/>
  <c r="ES453" i="1"/>
  <c r="ET452" i="1"/>
  <c r="ES452" i="1"/>
  <c r="ET450" i="1"/>
  <c r="ES450" i="1"/>
  <c r="ET449" i="1"/>
  <c r="ES449" i="1"/>
  <c r="ET448" i="1"/>
  <c r="ES448" i="1"/>
  <c r="ET447" i="1"/>
  <c r="ES447" i="1"/>
  <c r="ET445" i="1"/>
  <c r="ES445" i="1"/>
  <c r="ET444" i="1"/>
  <c r="ES444" i="1"/>
  <c r="ET443" i="1"/>
  <c r="ES443" i="1"/>
  <c r="ET441" i="1"/>
  <c r="ES441" i="1"/>
  <c r="ET440" i="1"/>
  <c r="ES440" i="1"/>
  <c r="ET439" i="1"/>
  <c r="ES439" i="1"/>
  <c r="ET438" i="1"/>
  <c r="ES438" i="1"/>
  <c r="ET437" i="1"/>
  <c r="ES437" i="1"/>
  <c r="ET436" i="1"/>
  <c r="ES436" i="1"/>
  <c r="ET435" i="1"/>
  <c r="ES435" i="1"/>
  <c r="ET433" i="1"/>
  <c r="ES433" i="1"/>
  <c r="ET432" i="1"/>
  <c r="ES432" i="1"/>
  <c r="ET431" i="1"/>
  <c r="ES431" i="1"/>
  <c r="ET430" i="1"/>
  <c r="ES430" i="1"/>
  <c r="ET429" i="1"/>
  <c r="ES429" i="1"/>
  <c r="ET428" i="1"/>
  <c r="ES428" i="1"/>
  <c r="ET427" i="1"/>
  <c r="ES427" i="1"/>
  <c r="ET426" i="1"/>
  <c r="ES426" i="1"/>
  <c r="ET425" i="1"/>
  <c r="ES425" i="1"/>
  <c r="ET424" i="1"/>
  <c r="ES424" i="1"/>
  <c r="ET423" i="1"/>
  <c r="ES423" i="1"/>
  <c r="ET422" i="1"/>
  <c r="ES422" i="1"/>
  <c r="ET421" i="1"/>
  <c r="ES421" i="1"/>
  <c r="ET419" i="1"/>
  <c r="ES419" i="1"/>
  <c r="ET418" i="1"/>
  <c r="ES418" i="1"/>
  <c r="ET417" i="1"/>
  <c r="ES417" i="1"/>
  <c r="ET416" i="1"/>
  <c r="ES416" i="1"/>
  <c r="ET414" i="1"/>
  <c r="ES414" i="1"/>
  <c r="ET413" i="1"/>
  <c r="ES413" i="1"/>
  <c r="ET412" i="1"/>
  <c r="ES412" i="1"/>
  <c r="ET411" i="1"/>
  <c r="ES411" i="1"/>
  <c r="ET410" i="1"/>
  <c r="ES410" i="1"/>
  <c r="ET408" i="1"/>
  <c r="ES408" i="1"/>
  <c r="ET407" i="1"/>
  <c r="ES407" i="1"/>
  <c r="ET405" i="1"/>
  <c r="ES405" i="1"/>
  <c r="ET403" i="1"/>
  <c r="ES403" i="1"/>
  <c r="ET402" i="1"/>
  <c r="ES402" i="1"/>
  <c r="ET401" i="1"/>
  <c r="ES401" i="1"/>
  <c r="ET400" i="1"/>
  <c r="ES400" i="1"/>
  <c r="ET399" i="1"/>
  <c r="ES399" i="1"/>
  <c r="ET398" i="1"/>
  <c r="ES398" i="1"/>
  <c r="ET397" i="1"/>
  <c r="ES397" i="1"/>
  <c r="ET396" i="1"/>
  <c r="ES396" i="1"/>
  <c r="ET395" i="1"/>
  <c r="ES395" i="1"/>
  <c r="ET394" i="1"/>
  <c r="ES394" i="1"/>
  <c r="ET392" i="1"/>
  <c r="ES392" i="1"/>
  <c r="ET391" i="1"/>
  <c r="ES391" i="1"/>
  <c r="ET390" i="1"/>
  <c r="ES390" i="1"/>
  <c r="ET389" i="1"/>
  <c r="ES389" i="1"/>
  <c r="ET388" i="1"/>
  <c r="ES388" i="1"/>
  <c r="ET387" i="1"/>
  <c r="ES387" i="1"/>
  <c r="ET386" i="1"/>
  <c r="ES386" i="1"/>
  <c r="ET385" i="1"/>
  <c r="ES385" i="1"/>
  <c r="ET384" i="1"/>
  <c r="ES384" i="1"/>
  <c r="ET382" i="1"/>
  <c r="ES382" i="1"/>
  <c r="ET381" i="1"/>
  <c r="ES381" i="1"/>
  <c r="ET380" i="1"/>
  <c r="ES380" i="1"/>
  <c r="ET379" i="1"/>
  <c r="ES379" i="1"/>
  <c r="ET378" i="1"/>
  <c r="ES378" i="1"/>
  <c r="ET376" i="1"/>
  <c r="ES376" i="1"/>
  <c r="ET374" i="1"/>
  <c r="ES374" i="1"/>
  <c r="ET373" i="1"/>
  <c r="ES373" i="1"/>
  <c r="ET371" i="1"/>
  <c r="ES371" i="1"/>
  <c r="ET370" i="1"/>
  <c r="ES370" i="1"/>
  <c r="ET369" i="1"/>
  <c r="ES369" i="1"/>
  <c r="ET367" i="1"/>
  <c r="ES367" i="1"/>
  <c r="ET365" i="1"/>
  <c r="ES365" i="1"/>
  <c r="ET364" i="1"/>
  <c r="ES364" i="1"/>
  <c r="ET362" i="1"/>
  <c r="ES362" i="1"/>
  <c r="ET361" i="1"/>
  <c r="ES361" i="1"/>
  <c r="ET360" i="1"/>
  <c r="ES360" i="1"/>
  <c r="ET359" i="1"/>
  <c r="ES359" i="1"/>
  <c r="ET358" i="1"/>
  <c r="ES358" i="1"/>
  <c r="ET357" i="1"/>
  <c r="ES357" i="1"/>
  <c r="ET356" i="1"/>
  <c r="ES356" i="1"/>
  <c r="ET355" i="1"/>
  <c r="ES355" i="1"/>
  <c r="ET354" i="1"/>
  <c r="ES354" i="1"/>
  <c r="ET353" i="1"/>
  <c r="ES353" i="1"/>
  <c r="ET351" i="1"/>
  <c r="ES351" i="1"/>
  <c r="ET349" i="1"/>
  <c r="ES349" i="1"/>
  <c r="ET348" i="1"/>
  <c r="ES348" i="1"/>
  <c r="ET347" i="1"/>
  <c r="ES347" i="1"/>
  <c r="ET346" i="1"/>
  <c r="ES346" i="1"/>
  <c r="ET345" i="1"/>
  <c r="ES345" i="1"/>
  <c r="ET344" i="1"/>
  <c r="ES344" i="1"/>
  <c r="ET343" i="1"/>
  <c r="ES343" i="1"/>
  <c r="ET342" i="1"/>
  <c r="ES342" i="1"/>
  <c r="ET341" i="1"/>
  <c r="ES341" i="1"/>
  <c r="ET340" i="1"/>
  <c r="ES340" i="1"/>
  <c r="ET339" i="1"/>
  <c r="ES339" i="1"/>
  <c r="ET338" i="1"/>
  <c r="ES338" i="1"/>
  <c r="ET336" i="1"/>
  <c r="ES336" i="1"/>
  <c r="ET335" i="1"/>
  <c r="ES335" i="1"/>
  <c r="ET334" i="1"/>
  <c r="ES334" i="1"/>
  <c r="ET333" i="1"/>
  <c r="ES333" i="1"/>
  <c r="ET332" i="1"/>
  <c r="ES332" i="1"/>
  <c r="ET331" i="1"/>
  <c r="ES331" i="1"/>
  <c r="ET330" i="1"/>
  <c r="ES330" i="1"/>
  <c r="ET329" i="1"/>
  <c r="ES329" i="1"/>
  <c r="ET327" i="1"/>
  <c r="ES327" i="1"/>
  <c r="ET325" i="1"/>
  <c r="ES325" i="1"/>
  <c r="ET324" i="1"/>
  <c r="ES324" i="1"/>
  <c r="ET323" i="1"/>
  <c r="ES323" i="1"/>
  <c r="ET322" i="1"/>
  <c r="ES322" i="1"/>
  <c r="ET321" i="1"/>
  <c r="ES321" i="1"/>
  <c r="ET320" i="1"/>
  <c r="ES320" i="1"/>
  <c r="ET319" i="1"/>
  <c r="ES319" i="1"/>
  <c r="ET318" i="1"/>
  <c r="ES318" i="1"/>
  <c r="ET315" i="1"/>
  <c r="ES315" i="1"/>
  <c r="ET314" i="1"/>
  <c r="ES314" i="1"/>
  <c r="ET312" i="1"/>
  <c r="ES312" i="1"/>
  <c r="ET238" i="1"/>
  <c r="ES238" i="1"/>
  <c r="ET237" i="1"/>
  <c r="ES237" i="1"/>
  <c r="ET231" i="1"/>
  <c r="ES231" i="1"/>
  <c r="ET228" i="1"/>
  <c r="ES228" i="1"/>
  <c r="ET227" i="1"/>
  <c r="ES227" i="1"/>
  <c r="ET226" i="1"/>
  <c r="ES226" i="1"/>
  <c r="ET225" i="1"/>
  <c r="ES225" i="1"/>
  <c r="ET224" i="1"/>
  <c r="ES224" i="1"/>
  <c r="ET223" i="1"/>
  <c r="ES223" i="1"/>
  <c r="ET222" i="1"/>
  <c r="ES222" i="1"/>
  <c r="ET221" i="1"/>
  <c r="ES221" i="1"/>
  <c r="ET220" i="1"/>
  <c r="ES220" i="1"/>
  <c r="ET219" i="1"/>
  <c r="ES219" i="1"/>
  <c r="ET218" i="1"/>
  <c r="ES218" i="1"/>
  <c r="ET217" i="1"/>
  <c r="ES217" i="1"/>
  <c r="ET216" i="1"/>
  <c r="ES216" i="1"/>
  <c r="ET214" i="1"/>
  <c r="ES214" i="1"/>
  <c r="ET212" i="1"/>
  <c r="ES212" i="1"/>
  <c r="ET211" i="1"/>
  <c r="ES211" i="1"/>
  <c r="ET210" i="1"/>
  <c r="ES210" i="1"/>
  <c r="ET209" i="1"/>
  <c r="ES209" i="1"/>
  <c r="ET208" i="1"/>
  <c r="ES208" i="1"/>
  <c r="ET207" i="1"/>
  <c r="ES207" i="1"/>
  <c r="ET205" i="1"/>
  <c r="ES205" i="1"/>
  <c r="ET203" i="1"/>
  <c r="ES203" i="1"/>
  <c r="ET201" i="1"/>
  <c r="ES201" i="1"/>
  <c r="ET200" i="1"/>
  <c r="ES200" i="1"/>
  <c r="ET199" i="1"/>
  <c r="ES199" i="1"/>
  <c r="ET198" i="1"/>
  <c r="ES198" i="1"/>
  <c r="ET197" i="1"/>
  <c r="ES197" i="1"/>
  <c r="ET196" i="1"/>
  <c r="ES196" i="1"/>
  <c r="ET195" i="1"/>
  <c r="ES195" i="1"/>
  <c r="ET193" i="1"/>
  <c r="ES193" i="1"/>
  <c r="ET191" i="1"/>
  <c r="ES191" i="1"/>
  <c r="ET190" i="1"/>
  <c r="ES190" i="1"/>
  <c r="ET189" i="1"/>
  <c r="ES189" i="1"/>
  <c r="ET188" i="1"/>
  <c r="ES188" i="1"/>
  <c r="ET187" i="1"/>
  <c r="ES187" i="1"/>
  <c r="ET186" i="1"/>
  <c r="ES186" i="1"/>
  <c r="ET185" i="1"/>
  <c r="ES185" i="1"/>
  <c r="ET184" i="1"/>
  <c r="ES184" i="1"/>
  <c r="ET183" i="1"/>
  <c r="ES183" i="1"/>
  <c r="ET182" i="1"/>
  <c r="ES182" i="1"/>
  <c r="ET166" i="1"/>
  <c r="ES166" i="1"/>
  <c r="ET165" i="1"/>
  <c r="ES165" i="1"/>
  <c r="ET164" i="1"/>
  <c r="ES164" i="1"/>
  <c r="ET163" i="1"/>
  <c r="ES163" i="1"/>
  <c r="ET162" i="1"/>
  <c r="ES162" i="1"/>
  <c r="ET161" i="1"/>
  <c r="ES161" i="1"/>
  <c r="ET160" i="1"/>
  <c r="ES160" i="1"/>
  <c r="ET159" i="1"/>
  <c r="ES159" i="1"/>
  <c r="ET158" i="1"/>
  <c r="ES158" i="1"/>
  <c r="ET157" i="1"/>
  <c r="ES157" i="1"/>
  <c r="ET154" i="1"/>
  <c r="ES154" i="1"/>
  <c r="ET153" i="1"/>
  <c r="ES153" i="1"/>
  <c r="ET152" i="1"/>
  <c r="ES152" i="1"/>
  <c r="ET151" i="1"/>
  <c r="ES151" i="1"/>
  <c r="ET149" i="1"/>
  <c r="ES149" i="1"/>
  <c r="ET147" i="1"/>
  <c r="ES147" i="1"/>
  <c r="ET146" i="1"/>
  <c r="ES146" i="1"/>
  <c r="ET145" i="1"/>
  <c r="ES145" i="1"/>
  <c r="ET143" i="1"/>
  <c r="ES143" i="1"/>
  <c r="ET142" i="1"/>
  <c r="ES142" i="1"/>
  <c r="ET141" i="1"/>
  <c r="ES141" i="1"/>
  <c r="ET140" i="1"/>
  <c r="ES140" i="1"/>
  <c r="ET139" i="1"/>
  <c r="ES139" i="1"/>
  <c r="ET137" i="1"/>
  <c r="ES137" i="1"/>
  <c r="ET136" i="1"/>
  <c r="ES136" i="1"/>
  <c r="ET135" i="1"/>
  <c r="ES135" i="1"/>
  <c r="ET134" i="1"/>
  <c r="ES134" i="1"/>
  <c r="ET132" i="1"/>
  <c r="ES132" i="1"/>
  <c r="ET129" i="1"/>
  <c r="ES129" i="1"/>
  <c r="ET126" i="1"/>
  <c r="ES126" i="1"/>
  <c r="ET125" i="1"/>
  <c r="ES125" i="1"/>
  <c r="ET124" i="1"/>
  <c r="ES124" i="1"/>
  <c r="ET123" i="1"/>
  <c r="ES123" i="1"/>
  <c r="ET122" i="1"/>
  <c r="ES122" i="1"/>
  <c r="ET121" i="1"/>
  <c r="ES121" i="1"/>
  <c r="ET120" i="1"/>
  <c r="ES120" i="1"/>
  <c r="ET119" i="1"/>
  <c r="ES119" i="1"/>
  <c r="ET118" i="1"/>
  <c r="ES118" i="1"/>
  <c r="ET115" i="1"/>
  <c r="ES115" i="1"/>
  <c r="ET113" i="1"/>
  <c r="ES113" i="1"/>
  <c r="ET112" i="1"/>
  <c r="ES112" i="1"/>
  <c r="ET110" i="1"/>
  <c r="ES110" i="1"/>
  <c r="ET109" i="1"/>
  <c r="ES109" i="1"/>
  <c r="ET108" i="1"/>
  <c r="ES108" i="1"/>
  <c r="ET107" i="1"/>
  <c r="ES107" i="1"/>
  <c r="ET106" i="1"/>
  <c r="ES106" i="1"/>
  <c r="ET104" i="1"/>
  <c r="ES104" i="1"/>
  <c r="ET103" i="1"/>
  <c r="ES103" i="1"/>
  <c r="ET102" i="1"/>
  <c r="ES102" i="1"/>
  <c r="ET100" i="1"/>
  <c r="ES100" i="1"/>
  <c r="ET99" i="1"/>
  <c r="ES99" i="1"/>
  <c r="ET98" i="1"/>
  <c r="ES98" i="1"/>
  <c r="ET96" i="1"/>
  <c r="ES96" i="1"/>
  <c r="ET94" i="1"/>
  <c r="ES94" i="1"/>
  <c r="ET92" i="1"/>
  <c r="ES92" i="1"/>
  <c r="ET90" i="1"/>
  <c r="ES90" i="1"/>
  <c r="ET88" i="1"/>
  <c r="ES88" i="1"/>
  <c r="ET87" i="1"/>
  <c r="ES87" i="1"/>
  <c r="ET86" i="1"/>
  <c r="ES86" i="1"/>
  <c r="ET85" i="1"/>
  <c r="ES85" i="1"/>
  <c r="ET84" i="1"/>
  <c r="ES84" i="1"/>
  <c r="ET81" i="1"/>
  <c r="ES81" i="1"/>
  <c r="ET79" i="1"/>
  <c r="ES79" i="1"/>
  <c r="ET78" i="1"/>
  <c r="ES78" i="1"/>
  <c r="ET77" i="1"/>
  <c r="ES77" i="1"/>
  <c r="ET76" i="1"/>
  <c r="ES76" i="1"/>
  <c r="ET75" i="1"/>
  <c r="ES75" i="1"/>
  <c r="ET73" i="1"/>
  <c r="ES73" i="1"/>
  <c r="ET72" i="1"/>
  <c r="ES72" i="1"/>
  <c r="ET69" i="1"/>
  <c r="ES69" i="1"/>
  <c r="ET67" i="1"/>
  <c r="ES67" i="1"/>
  <c r="ET64" i="1"/>
  <c r="ES64" i="1"/>
  <c r="ET60" i="1"/>
  <c r="ES60" i="1"/>
  <c r="ET55" i="1"/>
  <c r="ES55" i="1"/>
  <c r="ET54" i="1"/>
  <c r="ES54" i="1"/>
  <c r="ET49" i="1"/>
  <c r="ES49" i="1"/>
  <c r="ET43" i="1"/>
  <c r="ES43" i="1"/>
  <c r="ET38" i="1"/>
  <c r="ES38" i="1"/>
  <c r="ET37" i="1"/>
  <c r="ES37" i="1"/>
  <c r="ET34" i="1"/>
  <c r="ES34" i="1"/>
  <c r="ET32" i="1"/>
  <c r="ES32" i="1"/>
  <c r="ET30" i="1"/>
  <c r="ES30" i="1"/>
  <c r="ET28" i="1"/>
  <c r="ES28" i="1"/>
  <c r="ET26" i="1"/>
  <c r="ES26" i="1"/>
  <c r="ET22" i="1"/>
  <c r="ES22" i="1"/>
  <c r="ET21" i="1"/>
  <c r="ES21" i="1"/>
  <c r="ET17" i="1"/>
  <c r="ES17" i="1"/>
  <c r="ET11" i="1"/>
  <c r="ES11" i="1"/>
  <c r="ET10" i="1"/>
  <c r="ES10" i="1"/>
  <c r="ET9" i="1"/>
  <c r="ES9" i="1"/>
  <c r="DV701" i="1"/>
  <c r="EZ701" i="1" s="1"/>
  <c r="DU701" i="1"/>
  <c r="EY701" i="1" s="1"/>
  <c r="DV700" i="1"/>
  <c r="EZ700" i="1" s="1"/>
  <c r="DU700" i="1"/>
  <c r="EY700" i="1" s="1"/>
  <c r="DV699" i="1"/>
  <c r="DU699" i="1"/>
  <c r="EY699" i="1" s="1"/>
  <c r="DV698" i="1"/>
  <c r="DU698" i="1"/>
  <c r="DV697" i="1"/>
  <c r="EZ697" i="1" s="1"/>
  <c r="DU697" i="1"/>
  <c r="EY697" i="1" s="1"/>
  <c r="DV696" i="1"/>
  <c r="EZ696" i="1" s="1"/>
  <c r="DU696" i="1"/>
  <c r="EY696" i="1" s="1"/>
  <c r="DV695" i="1"/>
  <c r="DU695" i="1"/>
  <c r="EY695" i="1" s="1"/>
  <c r="DV694" i="1"/>
  <c r="DU694" i="1"/>
  <c r="DV693" i="1"/>
  <c r="EZ693" i="1" s="1"/>
  <c r="DU693" i="1"/>
  <c r="EY693" i="1" s="1"/>
  <c r="DV692" i="1"/>
  <c r="EZ692" i="1" s="1"/>
  <c r="DU692" i="1"/>
  <c r="EY692" i="1" s="1"/>
  <c r="DV691" i="1"/>
  <c r="DU691" i="1"/>
  <c r="EY691" i="1" s="1"/>
  <c r="DV690" i="1"/>
  <c r="DU690" i="1"/>
  <c r="DV689" i="1"/>
  <c r="EZ689" i="1" s="1"/>
  <c r="DU689" i="1"/>
  <c r="EY689" i="1" s="1"/>
  <c r="DV688" i="1"/>
  <c r="EZ688" i="1" s="1"/>
  <c r="DU688" i="1"/>
  <c r="EY688" i="1" s="1"/>
  <c r="DV687" i="1"/>
  <c r="DU687" i="1"/>
  <c r="EY687" i="1" s="1"/>
  <c r="DV686" i="1"/>
  <c r="DU686" i="1"/>
  <c r="DV685" i="1"/>
  <c r="EZ685" i="1" s="1"/>
  <c r="DU685" i="1"/>
  <c r="EY685" i="1" s="1"/>
  <c r="DV684" i="1"/>
  <c r="EZ684" i="1" s="1"/>
  <c r="DU684" i="1"/>
  <c r="EY684" i="1" s="1"/>
  <c r="DV683" i="1"/>
  <c r="DU683" i="1"/>
  <c r="EY683" i="1" s="1"/>
  <c r="DV682" i="1"/>
  <c r="DU682" i="1"/>
  <c r="DV681" i="1"/>
  <c r="EZ681" i="1" s="1"/>
  <c r="DU681" i="1"/>
  <c r="EY681" i="1" s="1"/>
  <c r="DV680" i="1"/>
  <c r="EZ680" i="1" s="1"/>
  <c r="DU680" i="1"/>
  <c r="DV679" i="1"/>
  <c r="DU679" i="1"/>
  <c r="EY679" i="1" s="1"/>
  <c r="DV678" i="1"/>
  <c r="DU678" i="1"/>
  <c r="DV677" i="1"/>
  <c r="EZ677" i="1" s="1"/>
  <c r="DU677" i="1"/>
  <c r="EY677" i="1" s="1"/>
  <c r="DV676" i="1"/>
  <c r="EZ676" i="1" s="1"/>
  <c r="DU676" i="1"/>
  <c r="DV675" i="1"/>
  <c r="DU675" i="1"/>
  <c r="EY675" i="1" s="1"/>
  <c r="DV674" i="1"/>
  <c r="DU674" i="1"/>
  <c r="DV673" i="1"/>
  <c r="EZ673" i="1" s="1"/>
  <c r="DU673" i="1"/>
  <c r="EY673" i="1" s="1"/>
  <c r="DV672" i="1"/>
  <c r="EZ672" i="1" s="1"/>
  <c r="DU672" i="1"/>
  <c r="DV671" i="1"/>
  <c r="DU671" i="1"/>
  <c r="EY671" i="1" s="1"/>
  <c r="DV670" i="1"/>
  <c r="DU670" i="1"/>
  <c r="DV669" i="1"/>
  <c r="EZ669" i="1" s="1"/>
  <c r="DU669" i="1"/>
  <c r="EY669" i="1" s="1"/>
  <c r="DV668" i="1"/>
  <c r="EZ668" i="1" s="1"/>
  <c r="DU668" i="1"/>
  <c r="DV667" i="1"/>
  <c r="DU667" i="1"/>
  <c r="EY667" i="1" s="1"/>
  <c r="DV666" i="1"/>
  <c r="DU666" i="1"/>
  <c r="DV664" i="1"/>
  <c r="EZ664" i="1" s="1"/>
  <c r="DU664" i="1"/>
  <c r="EY664" i="1" s="1"/>
  <c r="DV663" i="1"/>
  <c r="EZ663" i="1" s="1"/>
  <c r="DU663" i="1"/>
  <c r="DV662" i="1"/>
  <c r="DU662" i="1"/>
  <c r="EY662" i="1" s="1"/>
  <c r="DV661" i="1"/>
  <c r="DU661" i="1"/>
  <c r="DV660" i="1"/>
  <c r="EZ660" i="1" s="1"/>
  <c r="DU660" i="1"/>
  <c r="EY660" i="1" s="1"/>
  <c r="DV659" i="1"/>
  <c r="EZ659" i="1" s="1"/>
  <c r="DU659" i="1"/>
  <c r="DV658" i="1"/>
  <c r="DU658" i="1"/>
  <c r="EY658" i="1" s="1"/>
  <c r="DV657" i="1"/>
  <c r="DU657" i="1"/>
  <c r="DV656" i="1"/>
  <c r="EZ656" i="1" s="1"/>
  <c r="DU656" i="1"/>
  <c r="EY656" i="1" s="1"/>
  <c r="DV655" i="1"/>
  <c r="EZ655" i="1" s="1"/>
  <c r="DU655" i="1"/>
  <c r="DV654" i="1"/>
  <c r="DU654" i="1"/>
  <c r="EY654" i="1" s="1"/>
  <c r="DV652" i="1"/>
  <c r="DU652" i="1"/>
  <c r="DV651" i="1"/>
  <c r="EZ651" i="1" s="1"/>
  <c r="DU651" i="1"/>
  <c r="EY651" i="1" s="1"/>
  <c r="DV650" i="1"/>
  <c r="EZ650" i="1" s="1"/>
  <c r="DU650" i="1"/>
  <c r="DV649" i="1"/>
  <c r="DU649" i="1"/>
  <c r="EY649" i="1" s="1"/>
  <c r="DV648" i="1"/>
  <c r="DU648" i="1"/>
  <c r="DV647" i="1"/>
  <c r="EZ647" i="1" s="1"/>
  <c r="DU647" i="1"/>
  <c r="EY647" i="1" s="1"/>
  <c r="DV646" i="1"/>
  <c r="EZ646" i="1" s="1"/>
  <c r="DU646" i="1"/>
  <c r="DV645" i="1"/>
  <c r="DU645" i="1"/>
  <c r="EY645" i="1" s="1"/>
  <c r="DV644" i="1"/>
  <c r="DU644" i="1"/>
  <c r="DV642" i="1"/>
  <c r="EZ642" i="1" s="1"/>
  <c r="DU642" i="1"/>
  <c r="EY642" i="1" s="1"/>
  <c r="DV641" i="1"/>
  <c r="EZ641" i="1" s="1"/>
  <c r="DU641" i="1"/>
  <c r="DV640" i="1"/>
  <c r="DU640" i="1"/>
  <c r="EY640" i="1" s="1"/>
  <c r="DV639" i="1"/>
  <c r="DU639" i="1"/>
  <c r="DV638" i="1"/>
  <c r="EZ638" i="1" s="1"/>
  <c r="DU638" i="1"/>
  <c r="EY638" i="1" s="1"/>
  <c r="DV637" i="1"/>
  <c r="EZ637" i="1" s="1"/>
  <c r="DU637" i="1"/>
  <c r="DV636" i="1"/>
  <c r="DU636" i="1"/>
  <c r="EY636" i="1" s="1"/>
  <c r="DU633" i="1"/>
  <c r="DV632" i="1"/>
  <c r="EZ632" i="1" s="1"/>
  <c r="DU632" i="1"/>
  <c r="EY632" i="1" s="1"/>
  <c r="DV631" i="1"/>
  <c r="DU631" i="1"/>
  <c r="EY631" i="1" s="1"/>
  <c r="DV627" i="1"/>
  <c r="DV626" i="1"/>
  <c r="DV625" i="1"/>
  <c r="EZ625" i="1" s="1"/>
  <c r="DV623" i="1"/>
  <c r="DU623" i="1"/>
  <c r="DV620" i="1"/>
  <c r="DV619" i="1"/>
  <c r="DU619" i="1"/>
  <c r="DV618" i="1"/>
  <c r="EZ618" i="1" s="1"/>
  <c r="DU618" i="1"/>
  <c r="EY618" i="1" s="1"/>
  <c r="DV617" i="1"/>
  <c r="EZ617" i="1" s="1"/>
  <c r="DU617" i="1"/>
  <c r="DV616" i="1"/>
  <c r="EZ616" i="1" s="1"/>
  <c r="DU616" i="1"/>
  <c r="EY616" i="1" s="1"/>
  <c r="DV615" i="1"/>
  <c r="DU615" i="1"/>
  <c r="DV614" i="1"/>
  <c r="EZ614" i="1" s="1"/>
  <c r="DU614" i="1"/>
  <c r="EY614" i="1" s="1"/>
  <c r="DV613" i="1"/>
  <c r="EZ613" i="1" s="1"/>
  <c r="DU613" i="1"/>
  <c r="DV612" i="1"/>
  <c r="DU612" i="1"/>
  <c r="EY612" i="1" s="1"/>
  <c r="DV611" i="1"/>
  <c r="DU611" i="1"/>
  <c r="DV610" i="1"/>
  <c r="EZ610" i="1" s="1"/>
  <c r="DU610" i="1"/>
  <c r="EY610" i="1" s="1"/>
  <c r="DV609" i="1"/>
  <c r="EZ609" i="1" s="1"/>
  <c r="DU609" i="1"/>
  <c r="DV608" i="1"/>
  <c r="EZ608" i="1" s="1"/>
  <c r="DU608" i="1"/>
  <c r="EY608" i="1" s="1"/>
  <c r="DV607" i="1"/>
  <c r="DU607" i="1"/>
  <c r="DV606" i="1"/>
  <c r="EZ606" i="1" s="1"/>
  <c r="DU606" i="1"/>
  <c r="EY606" i="1" s="1"/>
  <c r="DV605" i="1"/>
  <c r="DU605" i="1"/>
  <c r="DV603" i="1"/>
  <c r="DU603" i="1"/>
  <c r="DV602" i="1"/>
  <c r="DU602" i="1"/>
  <c r="DV601" i="1"/>
  <c r="EZ601" i="1" s="1"/>
  <c r="DU601" i="1"/>
  <c r="EY601" i="1" s="1"/>
  <c r="DV600" i="1"/>
  <c r="EZ600" i="1" s="1"/>
  <c r="DU600" i="1"/>
  <c r="DV599" i="1"/>
  <c r="EZ599" i="1" s="1"/>
  <c r="DU599" i="1"/>
  <c r="EY599" i="1" s="1"/>
  <c r="DV597" i="1"/>
  <c r="DU597" i="1"/>
  <c r="DV596" i="1"/>
  <c r="EZ596" i="1" s="1"/>
  <c r="DU596" i="1"/>
  <c r="EY596" i="1" s="1"/>
  <c r="DV595" i="1"/>
  <c r="DU595" i="1"/>
  <c r="DV594" i="1"/>
  <c r="DU594" i="1"/>
  <c r="DV592" i="1"/>
  <c r="DU592" i="1"/>
  <c r="DV591" i="1"/>
  <c r="EZ591" i="1" s="1"/>
  <c r="DU591" i="1"/>
  <c r="EY591" i="1" s="1"/>
  <c r="DV590" i="1"/>
  <c r="EZ590" i="1" s="1"/>
  <c r="DU590" i="1"/>
  <c r="DV589" i="1"/>
  <c r="EZ589" i="1" s="1"/>
  <c r="DU589" i="1"/>
  <c r="EY589" i="1" s="1"/>
  <c r="DV588" i="1"/>
  <c r="DU588" i="1"/>
  <c r="DV587" i="1"/>
  <c r="EZ587" i="1" s="1"/>
  <c r="DU587" i="1"/>
  <c r="EY587" i="1" s="1"/>
  <c r="DV586" i="1"/>
  <c r="DU586" i="1"/>
  <c r="DV585" i="1"/>
  <c r="DU585" i="1"/>
  <c r="DV581" i="1"/>
  <c r="DU581" i="1"/>
  <c r="DV579" i="1"/>
  <c r="EZ579" i="1" s="1"/>
  <c r="DU579" i="1"/>
  <c r="EY579" i="1" s="1"/>
  <c r="DV576" i="1"/>
  <c r="EZ576" i="1" s="1"/>
  <c r="DU576" i="1"/>
  <c r="DV575" i="1"/>
  <c r="EZ575" i="1" s="1"/>
  <c r="DU575" i="1"/>
  <c r="EY575" i="1" s="1"/>
  <c r="DV573" i="1"/>
  <c r="DU573" i="1"/>
  <c r="DV572" i="1"/>
  <c r="EZ572" i="1" s="1"/>
  <c r="DU572" i="1"/>
  <c r="EY572" i="1" s="1"/>
  <c r="DV570" i="1"/>
  <c r="DU570" i="1"/>
  <c r="DV569" i="1"/>
  <c r="DU569" i="1"/>
  <c r="DV568" i="1"/>
  <c r="DU568" i="1"/>
  <c r="DV567" i="1"/>
  <c r="EZ567" i="1" s="1"/>
  <c r="DU567" i="1"/>
  <c r="EY567" i="1" s="1"/>
  <c r="DV564" i="1"/>
  <c r="EZ564" i="1" s="1"/>
  <c r="DU564" i="1"/>
  <c r="DV563" i="1"/>
  <c r="EZ563" i="1" s="1"/>
  <c r="DU563" i="1"/>
  <c r="EY563" i="1" s="1"/>
  <c r="DV561" i="1"/>
  <c r="DU561" i="1"/>
  <c r="DV560" i="1"/>
  <c r="EZ560" i="1" s="1"/>
  <c r="DU560" i="1"/>
  <c r="EY560" i="1" s="1"/>
  <c r="DV558" i="1"/>
  <c r="DU558" i="1"/>
  <c r="DV557" i="1"/>
  <c r="DU557" i="1"/>
  <c r="DV554" i="1"/>
  <c r="DU554" i="1"/>
  <c r="DV553" i="1"/>
  <c r="EZ553" i="1" s="1"/>
  <c r="DU553" i="1"/>
  <c r="EY553" i="1" s="1"/>
  <c r="DV551" i="1"/>
  <c r="EZ551" i="1" s="1"/>
  <c r="DU551" i="1"/>
  <c r="DV550" i="1"/>
  <c r="EZ550" i="1" s="1"/>
  <c r="DU550" i="1"/>
  <c r="EY550" i="1" s="1"/>
  <c r="DV549" i="1"/>
  <c r="DU549" i="1"/>
  <c r="DV548" i="1"/>
  <c r="EZ548" i="1" s="1"/>
  <c r="DU548" i="1"/>
  <c r="EY548" i="1" s="1"/>
  <c r="DV547" i="1"/>
  <c r="DU547" i="1"/>
  <c r="DV545" i="1"/>
  <c r="DU545" i="1"/>
  <c r="DV543" i="1"/>
  <c r="DU543" i="1"/>
  <c r="DV542" i="1"/>
  <c r="EZ542" i="1" s="1"/>
  <c r="DU542" i="1"/>
  <c r="EY542" i="1" s="1"/>
  <c r="DV541" i="1"/>
  <c r="EZ541" i="1" s="1"/>
  <c r="DU541" i="1"/>
  <c r="DV539" i="1"/>
  <c r="EZ539" i="1" s="1"/>
  <c r="DU539" i="1"/>
  <c r="EY539" i="1" s="1"/>
  <c r="DV537" i="1"/>
  <c r="DU537" i="1"/>
  <c r="DV536" i="1"/>
  <c r="EZ536" i="1" s="1"/>
  <c r="DU536" i="1"/>
  <c r="EY536" i="1" s="1"/>
  <c r="DV534" i="1"/>
  <c r="DU534" i="1"/>
  <c r="DV532" i="1"/>
  <c r="DU532" i="1"/>
  <c r="DV530" i="1"/>
  <c r="DU530" i="1"/>
  <c r="DV529" i="1"/>
  <c r="DV526" i="1"/>
  <c r="DV525" i="1"/>
  <c r="DU525" i="1"/>
  <c r="EY525" i="1" s="1"/>
  <c r="DV523" i="1"/>
  <c r="DU523" i="1"/>
  <c r="DV522" i="1"/>
  <c r="EZ522" i="1" s="1"/>
  <c r="DU522" i="1"/>
  <c r="DV518" i="1"/>
  <c r="DV514" i="1"/>
  <c r="DV513" i="1"/>
  <c r="DU513" i="1"/>
  <c r="DV510" i="1"/>
  <c r="DV509" i="1"/>
  <c r="EZ509" i="1" s="1"/>
  <c r="DU509" i="1"/>
  <c r="DV508" i="1"/>
  <c r="DU508" i="1"/>
  <c r="EY508" i="1" s="1"/>
  <c r="DV506" i="1"/>
  <c r="DU506" i="1"/>
  <c r="DV504" i="1"/>
  <c r="EZ504" i="1" s="1"/>
  <c r="DU504" i="1"/>
  <c r="DV501" i="1"/>
  <c r="EZ501" i="1" s="1"/>
  <c r="DU501" i="1"/>
  <c r="EY501" i="1" s="1"/>
  <c r="DV498" i="1"/>
  <c r="EZ498" i="1" s="1"/>
  <c r="DU498" i="1"/>
  <c r="EY498" i="1" s="1"/>
  <c r="DV495" i="1"/>
  <c r="DU495" i="1"/>
  <c r="DV494" i="1"/>
  <c r="DU494" i="1"/>
  <c r="EY494" i="1" s="1"/>
  <c r="DV493" i="1"/>
  <c r="EZ493" i="1" s="1"/>
  <c r="DU493" i="1"/>
  <c r="DV492" i="1"/>
  <c r="DU492" i="1"/>
  <c r="EY492" i="1" s="1"/>
  <c r="DV490" i="1"/>
  <c r="DU490" i="1"/>
  <c r="DV488" i="1"/>
  <c r="DU488" i="1"/>
  <c r="DV486" i="1"/>
  <c r="EZ486" i="1" s="1"/>
  <c r="DU486" i="1"/>
  <c r="EY486" i="1" s="1"/>
  <c r="DV484" i="1"/>
  <c r="EZ484" i="1" s="1"/>
  <c r="DU484" i="1"/>
  <c r="EY484" i="1" s="1"/>
  <c r="DV483" i="1"/>
  <c r="DU483" i="1"/>
  <c r="DV482" i="1"/>
  <c r="EZ482" i="1" s="1"/>
  <c r="DU482" i="1"/>
  <c r="EY482" i="1" s="1"/>
  <c r="DV481" i="1"/>
  <c r="EZ481" i="1" s="1"/>
  <c r="DU481" i="1"/>
  <c r="DV479" i="1"/>
  <c r="DU479" i="1"/>
  <c r="EY479" i="1" s="1"/>
  <c r="DV477" i="1"/>
  <c r="DU477" i="1"/>
  <c r="DV476" i="1"/>
  <c r="EZ476" i="1" s="1"/>
  <c r="DU476" i="1"/>
  <c r="DV475" i="1"/>
  <c r="EZ475" i="1" s="1"/>
  <c r="DU475" i="1"/>
  <c r="EY475" i="1" s="1"/>
  <c r="DV474" i="1"/>
  <c r="EZ474" i="1" s="1"/>
  <c r="DU474" i="1"/>
  <c r="EY474" i="1" s="1"/>
  <c r="DV473" i="1"/>
  <c r="DU473" i="1"/>
  <c r="DV472" i="1"/>
  <c r="EZ472" i="1" s="1"/>
  <c r="DU472" i="1"/>
  <c r="EY472" i="1" s="1"/>
  <c r="DV470" i="1"/>
  <c r="EZ470" i="1" s="1"/>
  <c r="DU470" i="1"/>
  <c r="DV468" i="1"/>
  <c r="DU468" i="1"/>
  <c r="EY468" i="1" s="1"/>
  <c r="DV467" i="1"/>
  <c r="DU467" i="1"/>
  <c r="DV466" i="1"/>
  <c r="EZ466" i="1" s="1"/>
  <c r="DU466" i="1"/>
  <c r="DV465" i="1"/>
  <c r="EZ465" i="1" s="1"/>
  <c r="DU465" i="1"/>
  <c r="EY465" i="1" s="1"/>
  <c r="DV464" i="1"/>
  <c r="EZ464" i="1" s="1"/>
  <c r="DU464" i="1"/>
  <c r="EY464" i="1" s="1"/>
  <c r="DV463" i="1"/>
  <c r="DU463" i="1"/>
  <c r="DV462" i="1"/>
  <c r="EZ462" i="1" s="1"/>
  <c r="DU462" i="1"/>
  <c r="EY462" i="1" s="1"/>
  <c r="DV461" i="1"/>
  <c r="EZ461" i="1" s="1"/>
  <c r="DU461" i="1"/>
  <c r="DV458" i="1"/>
  <c r="DU458" i="1"/>
  <c r="EY458" i="1" s="1"/>
  <c r="DV457" i="1"/>
  <c r="DU457" i="1"/>
  <c r="DV456" i="1"/>
  <c r="EZ456" i="1" s="1"/>
  <c r="DU456" i="1"/>
  <c r="DV455" i="1"/>
  <c r="EZ455" i="1" s="1"/>
  <c r="DU455" i="1"/>
  <c r="EY455" i="1" s="1"/>
  <c r="DV454" i="1"/>
  <c r="EZ454" i="1" s="1"/>
  <c r="DU454" i="1"/>
  <c r="EY454" i="1" s="1"/>
  <c r="DV453" i="1"/>
  <c r="DU453" i="1"/>
  <c r="DV452" i="1"/>
  <c r="EZ452" i="1" s="1"/>
  <c r="DU452" i="1"/>
  <c r="EY452" i="1" s="1"/>
  <c r="DV450" i="1"/>
  <c r="EZ450" i="1" s="1"/>
  <c r="DU450" i="1"/>
  <c r="DV449" i="1"/>
  <c r="DU449" i="1"/>
  <c r="EY449" i="1" s="1"/>
  <c r="DV448" i="1"/>
  <c r="DU448" i="1"/>
  <c r="DV447" i="1"/>
  <c r="EZ447" i="1" s="1"/>
  <c r="DU447" i="1"/>
  <c r="DV445" i="1"/>
  <c r="EZ445" i="1" s="1"/>
  <c r="DU445" i="1"/>
  <c r="EY445" i="1" s="1"/>
  <c r="DV444" i="1"/>
  <c r="EZ444" i="1" s="1"/>
  <c r="DU444" i="1"/>
  <c r="EY444" i="1" s="1"/>
  <c r="DV443" i="1"/>
  <c r="DU443" i="1"/>
  <c r="DV441" i="1"/>
  <c r="EZ441" i="1" s="1"/>
  <c r="DU441" i="1"/>
  <c r="EY441" i="1" s="1"/>
  <c r="DV440" i="1"/>
  <c r="EZ440" i="1" s="1"/>
  <c r="DU440" i="1"/>
  <c r="EY440" i="1" s="1"/>
  <c r="DV439" i="1"/>
  <c r="DU439" i="1"/>
  <c r="EY439" i="1" s="1"/>
  <c r="DV438" i="1"/>
  <c r="DU438" i="1"/>
  <c r="DV437" i="1"/>
  <c r="EZ437" i="1" s="1"/>
  <c r="DU437" i="1"/>
  <c r="DV436" i="1"/>
  <c r="EZ436" i="1" s="1"/>
  <c r="DU436" i="1"/>
  <c r="EY436" i="1" s="1"/>
  <c r="DV435" i="1"/>
  <c r="EZ435" i="1" s="1"/>
  <c r="DU435" i="1"/>
  <c r="EY435" i="1" s="1"/>
  <c r="DV433" i="1"/>
  <c r="DU433" i="1"/>
  <c r="DV432" i="1"/>
  <c r="EZ432" i="1" s="1"/>
  <c r="DU432" i="1"/>
  <c r="EY432" i="1" s="1"/>
  <c r="DV431" i="1"/>
  <c r="EZ431" i="1" s="1"/>
  <c r="DU431" i="1"/>
  <c r="EY431" i="1" s="1"/>
  <c r="DV430" i="1"/>
  <c r="DU430" i="1"/>
  <c r="EY430" i="1" s="1"/>
  <c r="DV429" i="1"/>
  <c r="DU429" i="1"/>
  <c r="DV428" i="1"/>
  <c r="EZ428" i="1" s="1"/>
  <c r="DU428" i="1"/>
  <c r="DV427" i="1"/>
  <c r="EZ427" i="1" s="1"/>
  <c r="DU427" i="1"/>
  <c r="EY427" i="1" s="1"/>
  <c r="DV426" i="1"/>
  <c r="EZ426" i="1" s="1"/>
  <c r="DU426" i="1"/>
  <c r="DV425" i="1"/>
  <c r="DU425" i="1"/>
  <c r="DV424" i="1"/>
  <c r="EZ424" i="1" s="1"/>
  <c r="DU424" i="1"/>
  <c r="EY424" i="1" s="1"/>
  <c r="DV423" i="1"/>
  <c r="EZ423" i="1" s="1"/>
  <c r="DU423" i="1"/>
  <c r="EY423" i="1" s="1"/>
  <c r="DV422" i="1"/>
  <c r="DU422" i="1"/>
  <c r="DV421" i="1"/>
  <c r="DU421" i="1"/>
  <c r="DV419" i="1"/>
  <c r="EZ419" i="1" s="1"/>
  <c r="DU419" i="1"/>
  <c r="DV418" i="1"/>
  <c r="EZ418" i="1" s="1"/>
  <c r="DU418" i="1"/>
  <c r="EY418" i="1" s="1"/>
  <c r="DV417" i="1"/>
  <c r="EZ417" i="1" s="1"/>
  <c r="DU417" i="1"/>
  <c r="EY417" i="1" s="1"/>
  <c r="DV416" i="1"/>
  <c r="DU416" i="1"/>
  <c r="DV414" i="1"/>
  <c r="EZ414" i="1" s="1"/>
  <c r="DU414" i="1"/>
  <c r="EY414" i="1" s="1"/>
  <c r="DV413" i="1"/>
  <c r="DU413" i="1"/>
  <c r="EY413" i="1" s="1"/>
  <c r="DV412" i="1"/>
  <c r="DU412" i="1"/>
  <c r="DV411" i="1"/>
  <c r="DU411" i="1"/>
  <c r="DV410" i="1"/>
  <c r="EZ410" i="1" s="1"/>
  <c r="DU410" i="1"/>
  <c r="DV408" i="1"/>
  <c r="EZ408" i="1" s="1"/>
  <c r="DU408" i="1"/>
  <c r="EY408" i="1" s="1"/>
  <c r="DV407" i="1"/>
  <c r="EZ407" i="1" s="1"/>
  <c r="DU407" i="1"/>
  <c r="EY407" i="1" s="1"/>
  <c r="DV405" i="1"/>
  <c r="DU405" i="1"/>
  <c r="DV403" i="1"/>
  <c r="EZ403" i="1" s="1"/>
  <c r="DU403" i="1"/>
  <c r="EY403" i="1" s="1"/>
  <c r="DV402" i="1"/>
  <c r="DU402" i="1"/>
  <c r="EY402" i="1" s="1"/>
  <c r="DV401" i="1"/>
  <c r="DU401" i="1"/>
  <c r="EY401" i="1" s="1"/>
  <c r="DV400" i="1"/>
  <c r="DU400" i="1"/>
  <c r="DV399" i="1"/>
  <c r="EZ399" i="1" s="1"/>
  <c r="DU399" i="1"/>
  <c r="DV398" i="1"/>
  <c r="EZ398" i="1" s="1"/>
  <c r="DU398" i="1"/>
  <c r="EY398" i="1" s="1"/>
  <c r="DV397" i="1"/>
  <c r="EZ397" i="1" s="1"/>
  <c r="DU397" i="1"/>
  <c r="EY397" i="1" s="1"/>
  <c r="DV396" i="1"/>
  <c r="DU396" i="1"/>
  <c r="DV395" i="1"/>
  <c r="EZ395" i="1" s="1"/>
  <c r="DU395" i="1"/>
  <c r="EY395" i="1" s="1"/>
  <c r="DV394" i="1"/>
  <c r="DU394" i="1"/>
  <c r="EY394" i="1" s="1"/>
  <c r="DV392" i="1"/>
  <c r="DU392" i="1"/>
  <c r="DV391" i="1"/>
  <c r="DU391" i="1"/>
  <c r="DV390" i="1"/>
  <c r="EZ390" i="1" s="1"/>
  <c r="DU390" i="1"/>
  <c r="DV389" i="1"/>
  <c r="EZ389" i="1" s="1"/>
  <c r="DU389" i="1"/>
  <c r="EY389" i="1" s="1"/>
  <c r="DV388" i="1"/>
  <c r="EZ388" i="1" s="1"/>
  <c r="DU388" i="1"/>
  <c r="EY388" i="1" s="1"/>
  <c r="DV387" i="1"/>
  <c r="DU387" i="1"/>
  <c r="EY387" i="1" s="1"/>
  <c r="DV386" i="1"/>
  <c r="DU386" i="1"/>
  <c r="EY386" i="1" s="1"/>
  <c r="DV385" i="1"/>
  <c r="EZ385" i="1" s="1"/>
  <c r="DU385" i="1"/>
  <c r="DV384" i="1"/>
  <c r="DU384" i="1"/>
  <c r="DV382" i="1"/>
  <c r="DU382" i="1"/>
  <c r="DV381" i="1"/>
  <c r="EZ381" i="1" s="1"/>
  <c r="DU381" i="1"/>
  <c r="DV380" i="1"/>
  <c r="EZ380" i="1" s="1"/>
  <c r="DU380" i="1"/>
  <c r="EY380" i="1" s="1"/>
  <c r="DV379" i="1"/>
  <c r="DU379" i="1"/>
  <c r="EY379" i="1" s="1"/>
  <c r="DV378" i="1"/>
  <c r="DU378" i="1"/>
  <c r="EY378" i="1" s="1"/>
  <c r="DV376" i="1"/>
  <c r="DU376" i="1"/>
  <c r="DV374" i="1"/>
  <c r="EZ374" i="1" s="1"/>
  <c r="DU374" i="1"/>
  <c r="DV373" i="1"/>
  <c r="DU373" i="1"/>
  <c r="DV371" i="1"/>
  <c r="DU371" i="1"/>
  <c r="DV370" i="1"/>
  <c r="EZ370" i="1" s="1"/>
  <c r="DU370" i="1"/>
  <c r="EY370" i="1" s="1"/>
  <c r="DV369" i="1"/>
  <c r="DU369" i="1"/>
  <c r="EY369" i="1" s="1"/>
  <c r="DV367" i="1"/>
  <c r="DU367" i="1"/>
  <c r="DV365" i="1"/>
  <c r="DU365" i="1"/>
  <c r="EY365" i="1" s="1"/>
  <c r="DV364" i="1"/>
  <c r="EZ364" i="1" s="1"/>
  <c r="DU364" i="1"/>
  <c r="DV362" i="1"/>
  <c r="DU362" i="1"/>
  <c r="EY362" i="1" s="1"/>
  <c r="DV361" i="1"/>
  <c r="DU361" i="1"/>
  <c r="DV360" i="1"/>
  <c r="DU360" i="1"/>
  <c r="DV359" i="1"/>
  <c r="EZ359" i="1" s="1"/>
  <c r="DU359" i="1"/>
  <c r="DV358" i="1"/>
  <c r="EZ358" i="1" s="1"/>
  <c r="DU358" i="1"/>
  <c r="EY358" i="1" s="1"/>
  <c r="DV357" i="1"/>
  <c r="EZ357" i="1" s="1"/>
  <c r="DU357" i="1"/>
  <c r="EY357" i="1" s="1"/>
  <c r="DV356" i="1"/>
  <c r="DU356" i="1"/>
  <c r="DV355" i="1"/>
  <c r="EZ355" i="1" s="1"/>
  <c r="DU355" i="1"/>
  <c r="DV354" i="1"/>
  <c r="EZ354" i="1" s="1"/>
  <c r="DU354" i="1"/>
  <c r="DV353" i="1"/>
  <c r="DU353" i="1"/>
  <c r="EY353" i="1" s="1"/>
  <c r="DV351" i="1"/>
  <c r="DU351" i="1"/>
  <c r="DV349" i="1"/>
  <c r="EZ349" i="1" s="1"/>
  <c r="DU349" i="1"/>
  <c r="DV348" i="1"/>
  <c r="EZ348" i="1" s="1"/>
  <c r="DU348" i="1"/>
  <c r="EY348" i="1" s="1"/>
  <c r="DV347" i="1"/>
  <c r="DU347" i="1"/>
  <c r="EY347" i="1" s="1"/>
  <c r="DV346" i="1"/>
  <c r="DU346" i="1"/>
  <c r="EY346" i="1" s="1"/>
  <c r="DV345" i="1"/>
  <c r="DU345" i="1"/>
  <c r="EY345" i="1" s="1"/>
  <c r="DV344" i="1"/>
  <c r="DU344" i="1"/>
  <c r="DV343" i="1"/>
  <c r="DU343" i="1"/>
  <c r="DV342" i="1"/>
  <c r="DU342" i="1"/>
  <c r="DV341" i="1"/>
  <c r="DU341" i="1"/>
  <c r="DV340" i="1"/>
  <c r="EZ340" i="1" s="1"/>
  <c r="DU340" i="1"/>
  <c r="DV339" i="1"/>
  <c r="EZ339" i="1" s="1"/>
  <c r="DU339" i="1"/>
  <c r="EY339" i="1" s="1"/>
  <c r="DV338" i="1"/>
  <c r="DU338" i="1"/>
  <c r="EY338" i="1" s="1"/>
  <c r="DV336" i="1"/>
  <c r="DU336" i="1"/>
  <c r="EY336" i="1" s="1"/>
  <c r="DV335" i="1"/>
  <c r="DU335" i="1"/>
  <c r="DV334" i="1"/>
  <c r="DU334" i="1"/>
  <c r="DV333" i="1"/>
  <c r="DU333" i="1"/>
  <c r="DV332" i="1"/>
  <c r="DU332" i="1"/>
  <c r="DV331" i="1"/>
  <c r="EZ331" i="1" s="1"/>
  <c r="DU331" i="1"/>
  <c r="DV330" i="1"/>
  <c r="EZ330" i="1" s="1"/>
  <c r="DU330" i="1"/>
  <c r="EY330" i="1" s="1"/>
  <c r="DV329" i="1"/>
  <c r="DU329" i="1"/>
  <c r="EY329" i="1" s="1"/>
  <c r="DV327" i="1"/>
  <c r="DU327" i="1"/>
  <c r="EY327" i="1" s="1"/>
  <c r="DV325" i="1"/>
  <c r="DU325" i="1"/>
  <c r="DV324" i="1"/>
  <c r="DU324" i="1"/>
  <c r="DV323" i="1"/>
  <c r="DU323" i="1"/>
  <c r="DV322" i="1"/>
  <c r="DU322" i="1"/>
  <c r="DV321" i="1"/>
  <c r="EZ321" i="1" s="1"/>
  <c r="DU321" i="1"/>
  <c r="DV320" i="1"/>
  <c r="EZ320" i="1" s="1"/>
  <c r="DU320" i="1"/>
  <c r="EY320" i="1" s="1"/>
  <c r="DV319" i="1"/>
  <c r="DU319" i="1"/>
  <c r="EY319" i="1" s="1"/>
  <c r="DV318" i="1"/>
  <c r="DU318" i="1"/>
  <c r="EY318" i="1" s="1"/>
  <c r="DV315" i="1"/>
  <c r="DU315" i="1"/>
  <c r="DV314" i="1"/>
  <c r="DU314" i="1"/>
  <c r="DV312" i="1"/>
  <c r="DU312" i="1"/>
  <c r="DV238" i="1"/>
  <c r="DU238" i="1"/>
  <c r="DV237" i="1"/>
  <c r="EZ237" i="1" s="1"/>
  <c r="DU237" i="1"/>
  <c r="DV231" i="1"/>
  <c r="EZ231" i="1" s="1"/>
  <c r="DU231" i="1"/>
  <c r="EY231" i="1" s="1"/>
  <c r="DV228" i="1"/>
  <c r="DV227" i="1"/>
  <c r="DV226" i="1"/>
  <c r="DV225" i="1"/>
  <c r="DV224" i="1"/>
  <c r="DV223" i="1"/>
  <c r="DU223" i="1"/>
  <c r="DV222" i="1"/>
  <c r="DU222" i="1"/>
  <c r="DV221" i="1"/>
  <c r="EZ221" i="1" s="1"/>
  <c r="DU221" i="1"/>
  <c r="EY221" i="1" s="1"/>
  <c r="DV220" i="1"/>
  <c r="DU220" i="1"/>
  <c r="DV219" i="1"/>
  <c r="DV218" i="1"/>
  <c r="DU218" i="1"/>
  <c r="DV217" i="1"/>
  <c r="DV216" i="1"/>
  <c r="DU216" i="1"/>
  <c r="DV214" i="1"/>
  <c r="DU214" i="1"/>
  <c r="DV212" i="1"/>
  <c r="DU212" i="1"/>
  <c r="DV211" i="1"/>
  <c r="DV210" i="1"/>
  <c r="DU210" i="1"/>
  <c r="EY210" i="1" s="1"/>
  <c r="DV209" i="1"/>
  <c r="DU209" i="1"/>
  <c r="EY209" i="1" s="1"/>
  <c r="DV208" i="1"/>
  <c r="DV207" i="1"/>
  <c r="DV205" i="1"/>
  <c r="DU205" i="1"/>
  <c r="DV203" i="1"/>
  <c r="DU203" i="1"/>
  <c r="DV201" i="1"/>
  <c r="DU201" i="1"/>
  <c r="DV200" i="1"/>
  <c r="DU200" i="1"/>
  <c r="EY200" i="1" s="1"/>
  <c r="DV199" i="1"/>
  <c r="DU199" i="1"/>
  <c r="DV198" i="1"/>
  <c r="DV197" i="1"/>
  <c r="DU197" i="1"/>
  <c r="DV196" i="1"/>
  <c r="DU196" i="1"/>
  <c r="DV195" i="1"/>
  <c r="DU195" i="1"/>
  <c r="DV193" i="1"/>
  <c r="DU193" i="1"/>
  <c r="DV191" i="1"/>
  <c r="DU191" i="1"/>
  <c r="DV190" i="1"/>
  <c r="EZ190" i="1" s="1"/>
  <c r="DU190" i="1"/>
  <c r="EY190" i="1" s="1"/>
  <c r="DV189" i="1"/>
  <c r="DU189" i="1"/>
  <c r="DV188" i="1"/>
  <c r="DU188" i="1"/>
  <c r="DV187" i="1"/>
  <c r="DV186" i="1"/>
  <c r="DV185" i="1"/>
  <c r="DU185" i="1"/>
  <c r="DV184" i="1"/>
  <c r="DU184" i="1"/>
  <c r="DV183" i="1"/>
  <c r="DU183" i="1"/>
  <c r="DV182" i="1"/>
  <c r="EZ182" i="1" s="1"/>
  <c r="DU182" i="1"/>
  <c r="EY182" i="1" s="1"/>
  <c r="DV166" i="1"/>
  <c r="DU166" i="1"/>
  <c r="DV165" i="1"/>
  <c r="DU165" i="1"/>
  <c r="EY165" i="1" s="1"/>
  <c r="DV164" i="1"/>
  <c r="DU164" i="1"/>
  <c r="DV163" i="1"/>
  <c r="DU163" i="1"/>
  <c r="DV162" i="1"/>
  <c r="DU162" i="1"/>
  <c r="DV161" i="1"/>
  <c r="DU161" i="1"/>
  <c r="DV160" i="1"/>
  <c r="DU160" i="1"/>
  <c r="DV159" i="1"/>
  <c r="EZ159" i="1" s="1"/>
  <c r="DU159" i="1"/>
  <c r="EY159" i="1" s="1"/>
  <c r="DV158" i="1"/>
  <c r="DU158" i="1"/>
  <c r="DV157" i="1"/>
  <c r="DU157" i="1"/>
  <c r="EY157" i="1" s="1"/>
  <c r="DV154" i="1"/>
  <c r="DU154" i="1"/>
  <c r="DV153" i="1"/>
  <c r="DU153" i="1"/>
  <c r="DV152" i="1"/>
  <c r="DU152" i="1"/>
  <c r="DV151" i="1"/>
  <c r="DU151" i="1"/>
  <c r="DV149" i="1"/>
  <c r="DU149" i="1"/>
  <c r="DV147" i="1"/>
  <c r="EZ147" i="1" s="1"/>
  <c r="DU147" i="1"/>
  <c r="EY147" i="1" s="1"/>
  <c r="DV146" i="1"/>
  <c r="DU146" i="1"/>
  <c r="DV145" i="1"/>
  <c r="DU145" i="1"/>
  <c r="DV143" i="1"/>
  <c r="DU143" i="1"/>
  <c r="DV142" i="1"/>
  <c r="DU142" i="1"/>
  <c r="DV141" i="1"/>
  <c r="DV140" i="1"/>
  <c r="DV139" i="1"/>
  <c r="DU139" i="1"/>
  <c r="DV137" i="1"/>
  <c r="DU137" i="1"/>
  <c r="EY137" i="1" s="1"/>
  <c r="DV136" i="1"/>
  <c r="DU136" i="1"/>
  <c r="DV135" i="1"/>
  <c r="DU135" i="1"/>
  <c r="EY135" i="1" s="1"/>
  <c r="DV134" i="1"/>
  <c r="DU134" i="1"/>
  <c r="DV132" i="1"/>
  <c r="DU132" i="1"/>
  <c r="EY132" i="1" s="1"/>
  <c r="DV129" i="1"/>
  <c r="DU129" i="1"/>
  <c r="DV126" i="1"/>
  <c r="DU126" i="1"/>
  <c r="DV125" i="1"/>
  <c r="DU125" i="1"/>
  <c r="DV124" i="1"/>
  <c r="DU124" i="1"/>
  <c r="EY124" i="1" s="1"/>
  <c r="DV123" i="1"/>
  <c r="DU123" i="1"/>
  <c r="DV122" i="1"/>
  <c r="DV121" i="1"/>
  <c r="DU121" i="1"/>
  <c r="DV120" i="1"/>
  <c r="EZ120" i="1" s="1"/>
  <c r="DU120" i="1"/>
  <c r="DV119" i="1"/>
  <c r="DV118" i="1"/>
  <c r="DU118" i="1"/>
  <c r="DV115" i="1"/>
  <c r="DV113" i="1"/>
  <c r="DV112" i="1"/>
  <c r="DU112" i="1"/>
  <c r="DV110" i="1"/>
  <c r="DV109" i="1"/>
  <c r="DU109" i="1"/>
  <c r="DV108" i="1"/>
  <c r="DU108" i="1"/>
  <c r="DV107" i="1"/>
  <c r="DU107" i="1"/>
  <c r="DV106" i="1"/>
  <c r="DV104" i="1"/>
  <c r="DU104" i="1"/>
  <c r="DV103" i="1"/>
  <c r="DU103" i="1"/>
  <c r="EY103" i="1" s="1"/>
  <c r="DV102" i="1"/>
  <c r="DU102" i="1"/>
  <c r="DV100" i="1"/>
  <c r="DU100" i="1"/>
  <c r="EY100" i="1" s="1"/>
  <c r="DV99" i="1"/>
  <c r="DU99" i="1"/>
  <c r="DV98" i="1"/>
  <c r="EZ98" i="1" s="1"/>
  <c r="DU98" i="1"/>
  <c r="DV96" i="1"/>
  <c r="DU96" i="1"/>
  <c r="DV94" i="1"/>
  <c r="DU94" i="1"/>
  <c r="DV92" i="1"/>
  <c r="DU92" i="1"/>
  <c r="DV90" i="1"/>
  <c r="DU90" i="1"/>
  <c r="EY90" i="1" s="1"/>
  <c r="DV88" i="1"/>
  <c r="DU88" i="1"/>
  <c r="DV87" i="1"/>
  <c r="DU87" i="1"/>
  <c r="EY87" i="1" s="1"/>
  <c r="DV86" i="1"/>
  <c r="DU86" i="1"/>
  <c r="DV85" i="1"/>
  <c r="EZ85" i="1" s="1"/>
  <c r="DU85" i="1"/>
  <c r="DV84" i="1"/>
  <c r="DU84" i="1"/>
  <c r="DV81" i="1"/>
  <c r="DU81" i="1"/>
  <c r="DV79" i="1"/>
  <c r="DU79" i="1"/>
  <c r="DV78" i="1"/>
  <c r="DU78" i="1"/>
  <c r="EY78" i="1" s="1"/>
  <c r="DV77" i="1"/>
  <c r="DU77" i="1"/>
  <c r="DV76" i="1"/>
  <c r="DU76" i="1"/>
  <c r="EY76" i="1" s="1"/>
  <c r="DV75" i="1"/>
  <c r="DU75" i="1"/>
  <c r="DV73" i="1"/>
  <c r="EZ73" i="1" s="1"/>
  <c r="DU73" i="1"/>
  <c r="DV72" i="1"/>
  <c r="DU72" i="1"/>
  <c r="DV69" i="1"/>
  <c r="DU69" i="1"/>
  <c r="DV67" i="1"/>
  <c r="DU67" i="1"/>
  <c r="DV64" i="1"/>
  <c r="DU64" i="1"/>
  <c r="EY64" i="1" s="1"/>
  <c r="DV60" i="1"/>
  <c r="DU60" i="1"/>
  <c r="DV55" i="1"/>
  <c r="DU55" i="1"/>
  <c r="EY55" i="1" s="1"/>
  <c r="DV54" i="1"/>
  <c r="DU54" i="1"/>
  <c r="DV49" i="1"/>
  <c r="EZ49" i="1" s="1"/>
  <c r="DU49" i="1"/>
  <c r="DV43" i="1"/>
  <c r="DU43" i="1"/>
  <c r="DV38" i="1"/>
  <c r="DV37" i="1"/>
  <c r="EZ37" i="1" s="1"/>
  <c r="DU37" i="1"/>
  <c r="DV34" i="1"/>
  <c r="DU34" i="1"/>
  <c r="EY34" i="1" s="1"/>
  <c r="DV32" i="1"/>
  <c r="DV30" i="1"/>
  <c r="DV28" i="1"/>
  <c r="DV26" i="1"/>
  <c r="DV22" i="1"/>
  <c r="DU22" i="1"/>
  <c r="DV21" i="1"/>
  <c r="DU21" i="1"/>
  <c r="DV17" i="1"/>
  <c r="DU17" i="1"/>
  <c r="DV11" i="1"/>
  <c r="DU11" i="1"/>
  <c r="EY11" i="1" s="1"/>
  <c r="DV10" i="1"/>
  <c r="DU10" i="1"/>
  <c r="DV9" i="1"/>
  <c r="DU9" i="1"/>
  <c r="EY9" i="1" s="1"/>
  <c r="DU471" i="1"/>
  <c r="DU469" i="1"/>
  <c r="A473" i="1"/>
  <c r="A472" i="1"/>
  <c r="A471" i="1"/>
  <c r="A470" i="1"/>
  <c r="A469" i="1"/>
  <c r="A468" i="1"/>
  <c r="EZ118" i="1" l="1"/>
  <c r="EZ106" i="1"/>
  <c r="EZ38" i="1"/>
  <c r="EZ69" i="1"/>
  <c r="EZ81" i="1"/>
  <c r="EZ94" i="1"/>
  <c r="EZ488" i="1"/>
  <c r="EZ21" i="1"/>
  <c r="EZ122" i="1"/>
  <c r="EY189" i="1"/>
  <c r="EZ526" i="1"/>
  <c r="EZ17" i="1"/>
  <c r="EZ191" i="1"/>
  <c r="EZ67" i="1"/>
  <c r="EZ79" i="1"/>
  <c r="EZ92" i="1"/>
  <c r="EZ104" i="1"/>
  <c r="EZ149" i="1"/>
  <c r="EZ160" i="1"/>
  <c r="EZ183" i="1"/>
  <c r="EZ222" i="1"/>
  <c r="EZ518" i="1"/>
  <c r="EZ139" i="1"/>
  <c r="EZ212" i="1"/>
  <c r="EZ631" i="1"/>
  <c r="EZ115" i="1"/>
  <c r="EZ201" i="1"/>
  <c r="EZ623" i="1"/>
  <c r="EY67" i="1"/>
  <c r="EY79" i="1"/>
  <c r="EY92" i="1"/>
  <c r="EY104" i="1"/>
  <c r="EY37" i="1"/>
  <c r="EY637" i="1"/>
  <c r="EY641" i="1"/>
  <c r="EY646" i="1"/>
  <c r="EY650" i="1"/>
  <c r="EY655" i="1"/>
  <c r="EY659" i="1"/>
  <c r="EY663" i="1"/>
  <c r="EY668" i="1"/>
  <c r="EY672" i="1"/>
  <c r="EY676" i="1"/>
  <c r="EY680" i="1"/>
  <c r="EY17" i="1"/>
  <c r="EY623" i="1"/>
  <c r="EY534" i="1"/>
  <c r="EY541" i="1"/>
  <c r="EY547" i="1"/>
  <c r="EY551" i="1"/>
  <c r="EY558" i="1"/>
  <c r="EY564" i="1"/>
  <c r="EY570" i="1"/>
  <c r="EY576" i="1"/>
  <c r="EY586" i="1"/>
  <c r="EY590" i="1"/>
  <c r="EY595" i="1"/>
  <c r="EY600" i="1"/>
  <c r="EY605" i="1"/>
  <c r="EY609" i="1"/>
  <c r="EY613" i="1"/>
  <c r="EY617" i="1"/>
  <c r="EY188" i="1"/>
  <c r="EZ514" i="1"/>
  <c r="EZ640" i="1"/>
  <c r="EZ649" i="1"/>
  <c r="EZ658" i="1"/>
  <c r="EZ667" i="1"/>
  <c r="EZ675" i="1"/>
  <c r="EZ683" i="1"/>
  <c r="EZ691" i="1"/>
  <c r="EZ699" i="1"/>
  <c r="EZ124" i="1"/>
  <c r="EZ137" i="1"/>
  <c r="EZ211" i="1"/>
  <c r="EZ627" i="1"/>
  <c r="EZ26" i="1"/>
  <c r="EZ200" i="1"/>
  <c r="EZ108" i="1"/>
  <c r="EY22" i="1"/>
  <c r="EY199" i="1"/>
  <c r="EY537" i="1"/>
  <c r="EY549" i="1"/>
  <c r="EY561" i="1"/>
  <c r="EY573" i="1"/>
  <c r="EY588" i="1"/>
  <c r="EY597" i="1"/>
  <c r="EY607" i="1"/>
  <c r="EY615" i="1"/>
  <c r="EY107" i="1"/>
  <c r="EY43" i="1"/>
  <c r="EY96" i="1"/>
  <c r="EY166" i="1"/>
  <c r="EY72" i="1"/>
  <c r="EY146" i="1"/>
  <c r="EY639" i="1"/>
  <c r="EY648" i="1"/>
  <c r="EY657" i="1"/>
  <c r="EY666" i="1"/>
  <c r="EY674" i="1"/>
  <c r="EY682" i="1"/>
  <c r="EY690" i="1"/>
  <c r="EY698" i="1"/>
  <c r="EY84" i="1"/>
  <c r="EY158" i="1"/>
  <c r="EY220" i="1"/>
  <c r="EY123" i="1"/>
  <c r="EY136" i="1"/>
  <c r="EZ10" i="1"/>
  <c r="EZ32" i="1"/>
  <c r="EZ60" i="1"/>
  <c r="EZ77" i="1"/>
  <c r="EZ88" i="1"/>
  <c r="EZ102" i="1"/>
  <c r="EZ112" i="1"/>
  <c r="EZ129" i="1"/>
  <c r="EZ146" i="1"/>
  <c r="EZ158" i="1"/>
  <c r="EZ166" i="1"/>
  <c r="EZ189" i="1"/>
  <c r="EZ199" i="1"/>
  <c r="EZ210" i="1"/>
  <c r="EZ220" i="1"/>
  <c r="EZ228" i="1"/>
  <c r="EZ319" i="1"/>
  <c r="EZ329" i="1"/>
  <c r="EZ338" i="1"/>
  <c r="EZ346" i="1"/>
  <c r="EZ360" i="1"/>
  <c r="EZ371" i="1"/>
  <c r="EZ378" i="1"/>
  <c r="EZ387" i="1"/>
  <c r="EZ396" i="1"/>
  <c r="EZ405" i="1"/>
  <c r="EZ416" i="1"/>
  <c r="EZ425" i="1"/>
  <c r="EZ433" i="1"/>
  <c r="EZ443" i="1"/>
  <c r="EZ453" i="1"/>
  <c r="EZ463" i="1"/>
  <c r="EZ473" i="1"/>
  <c r="EZ483" i="1"/>
  <c r="EZ495" i="1"/>
  <c r="EZ513" i="1"/>
  <c r="EZ530" i="1"/>
  <c r="EZ537" i="1"/>
  <c r="EZ543" i="1"/>
  <c r="EZ549" i="1"/>
  <c r="EZ554" i="1"/>
  <c r="EZ561" i="1"/>
  <c r="EZ568" i="1"/>
  <c r="EZ573" i="1"/>
  <c r="EZ581" i="1"/>
  <c r="EZ588" i="1"/>
  <c r="EZ592" i="1"/>
  <c r="EZ597" i="1"/>
  <c r="EZ602" i="1"/>
  <c r="EZ607" i="1"/>
  <c r="EZ611" i="1"/>
  <c r="EZ615" i="1"/>
  <c r="EZ619" i="1"/>
  <c r="EZ626" i="1"/>
  <c r="EZ639" i="1"/>
  <c r="EZ644" i="1"/>
  <c r="EZ648" i="1"/>
  <c r="EZ652" i="1"/>
  <c r="EZ657" i="1"/>
  <c r="EZ661" i="1"/>
  <c r="EZ666" i="1"/>
  <c r="EZ670" i="1"/>
  <c r="EZ674" i="1"/>
  <c r="EZ678" i="1"/>
  <c r="EZ682" i="1"/>
  <c r="EZ686" i="1"/>
  <c r="EZ690" i="1"/>
  <c r="EZ694" i="1"/>
  <c r="EZ698" i="1"/>
  <c r="EY382" i="1"/>
  <c r="EZ362" i="1"/>
  <c r="EY73" i="1"/>
  <c r="EY54" i="1"/>
  <c r="EY139" i="1"/>
  <c r="EY145" i="1"/>
  <c r="EY153" i="1"/>
  <c r="EY160" i="1"/>
  <c r="EZ162" i="1"/>
  <c r="EY325" i="1"/>
  <c r="EY344" i="1"/>
  <c r="EY351" i="1"/>
  <c r="EZ361" i="1"/>
  <c r="EY421" i="1"/>
  <c r="EZ30" i="1"/>
  <c r="EZ76" i="1"/>
  <c r="EZ100" i="1"/>
  <c r="EZ145" i="1"/>
  <c r="EY149" i="1"/>
  <c r="EZ153" i="1"/>
  <c r="EZ188" i="1"/>
  <c r="EZ195" i="1"/>
  <c r="EZ208" i="1"/>
  <c r="EZ226" i="1"/>
  <c r="EZ325" i="1"/>
  <c r="EZ344" i="1"/>
  <c r="EZ351" i="1"/>
  <c r="EY373" i="1"/>
  <c r="EY429" i="1"/>
  <c r="EY86" i="1"/>
  <c r="EY98" i="1"/>
  <c r="EY109" i="1"/>
  <c r="EY125" i="1"/>
  <c r="EZ141" i="1"/>
  <c r="EY154" i="1"/>
  <c r="EY191" i="1"/>
  <c r="EY196" i="1"/>
  <c r="EY203" i="1"/>
  <c r="EY212" i="1"/>
  <c r="EY223" i="1"/>
  <c r="EZ11" i="1"/>
  <c r="EY21" i="1"/>
  <c r="EZ43" i="1"/>
  <c r="EZ54" i="1"/>
  <c r="EZ64" i="1"/>
  <c r="EY69" i="1"/>
  <c r="EY77" i="1"/>
  <c r="EZ84" i="1"/>
  <c r="EZ86" i="1"/>
  <c r="EZ90" i="1"/>
  <c r="EY94" i="1"/>
  <c r="EY102" i="1"/>
  <c r="EZ107" i="1"/>
  <c r="EZ109" i="1"/>
  <c r="EZ113" i="1"/>
  <c r="EY118" i="1"/>
  <c r="EZ123" i="1"/>
  <c r="EZ125" i="1"/>
  <c r="EZ132" i="1"/>
  <c r="EZ136" i="1"/>
  <c r="EZ163" i="1"/>
  <c r="EZ185" i="1"/>
  <c r="EZ196" i="1"/>
  <c r="EZ217" i="1"/>
  <c r="EZ314" i="1"/>
  <c r="EZ334" i="1"/>
  <c r="EY456" i="1"/>
  <c r="EY142" i="1"/>
  <c r="EY151" i="1"/>
  <c r="EY161" i="1"/>
  <c r="EY164" i="1"/>
  <c r="EY197" i="1"/>
  <c r="EY218" i="1"/>
  <c r="EY315" i="1"/>
  <c r="EY335" i="1"/>
  <c r="EY384" i="1"/>
  <c r="EZ9" i="1"/>
  <c r="EZ55" i="1"/>
  <c r="EZ87" i="1"/>
  <c r="EZ110" i="1"/>
  <c r="EY126" i="1"/>
  <c r="EY134" i="1"/>
  <c r="EZ142" i="1"/>
  <c r="EZ151" i="1"/>
  <c r="EZ157" i="1"/>
  <c r="EZ161" i="1"/>
  <c r="EZ164" i="1"/>
  <c r="EZ186" i="1"/>
  <c r="EZ197" i="1"/>
  <c r="EZ218" i="1"/>
  <c r="EZ315" i="1"/>
  <c r="EZ335" i="1"/>
  <c r="EZ439" i="1"/>
  <c r="EY466" i="1"/>
  <c r="EY426" i="1"/>
  <c r="EY49" i="1"/>
  <c r="EY75" i="1"/>
  <c r="EY85" i="1"/>
  <c r="EY99" i="1"/>
  <c r="EY108" i="1"/>
  <c r="EY121" i="1"/>
  <c r="EZ126" i="1"/>
  <c r="EZ134" i="1"/>
  <c r="EZ140" i="1"/>
  <c r="EY143" i="1"/>
  <c r="EY152" i="1"/>
  <c r="EY184" i="1"/>
  <c r="EY193" i="1"/>
  <c r="EY201" i="1"/>
  <c r="EY214" i="1"/>
  <c r="EY238" i="1"/>
  <c r="EZ365" i="1"/>
  <c r="EY463" i="1"/>
  <c r="EY10" i="1"/>
  <c r="EZ22" i="1"/>
  <c r="EZ28" i="1"/>
  <c r="EZ34" i="1"/>
  <c r="EY60" i="1"/>
  <c r="EZ72" i="1"/>
  <c r="EZ75" i="1"/>
  <c r="EZ78" i="1"/>
  <c r="EY81" i="1"/>
  <c r="EY88" i="1"/>
  <c r="EZ96" i="1"/>
  <c r="EZ99" i="1"/>
  <c r="EZ103" i="1"/>
  <c r="EY112" i="1"/>
  <c r="EZ119" i="1"/>
  <c r="EZ121" i="1"/>
  <c r="EY129" i="1"/>
  <c r="EZ143" i="1"/>
  <c r="EZ152" i="1"/>
  <c r="EY162" i="1"/>
  <c r="EZ165" i="1"/>
  <c r="EZ184" i="1"/>
  <c r="EZ187" i="1"/>
  <c r="EZ193" i="1"/>
  <c r="EZ198" i="1"/>
  <c r="EZ207" i="1"/>
  <c r="EZ225" i="1"/>
  <c r="EZ324" i="1"/>
  <c r="EZ343" i="1"/>
  <c r="EY355" i="1"/>
  <c r="EY399" i="1"/>
  <c r="EY412" i="1"/>
  <c r="EZ373" i="1"/>
  <c r="EZ382" i="1"/>
  <c r="EZ386" i="1"/>
  <c r="EZ394" i="1"/>
  <c r="EZ401" i="1"/>
  <c r="EZ411" i="1"/>
  <c r="EZ458" i="1"/>
  <c r="EZ529" i="1"/>
  <c r="EY543" i="1"/>
  <c r="EY619" i="1"/>
  <c r="EY322" i="1"/>
  <c r="EY332" i="1"/>
  <c r="EY341" i="1"/>
  <c r="EZ353" i="1"/>
  <c r="EY360" i="1"/>
  <c r="EY367" i="1"/>
  <c r="EY374" i="1"/>
  <c r="EZ384" i="1"/>
  <c r="EY391" i="1"/>
  <c r="EY405" i="1"/>
  <c r="EY410" i="1"/>
  <c r="EZ412" i="1"/>
  <c r="EZ421" i="1"/>
  <c r="EZ429" i="1"/>
  <c r="EY443" i="1"/>
  <c r="EY461" i="1"/>
  <c r="EY477" i="1"/>
  <c r="EY495" i="1"/>
  <c r="EZ523" i="1"/>
  <c r="EY585" i="1"/>
  <c r="EY602" i="1"/>
  <c r="EY652" i="1"/>
  <c r="EZ203" i="1"/>
  <c r="EZ209" i="1"/>
  <c r="EZ214" i="1"/>
  <c r="EZ219" i="1"/>
  <c r="EZ223" i="1"/>
  <c r="EZ227" i="1"/>
  <c r="EZ238" i="1"/>
  <c r="EZ318" i="1"/>
  <c r="EZ322" i="1"/>
  <c r="EZ327" i="1"/>
  <c r="EZ332" i="1"/>
  <c r="EZ336" i="1"/>
  <c r="EZ341" i="1"/>
  <c r="EZ345" i="1"/>
  <c r="EZ347" i="1"/>
  <c r="EY356" i="1"/>
  <c r="EY364" i="1"/>
  <c r="EZ367" i="1"/>
  <c r="EY371" i="1"/>
  <c r="EZ391" i="1"/>
  <c r="EZ402" i="1"/>
  <c r="EY416" i="1"/>
  <c r="EY422" i="1"/>
  <c r="EY437" i="1"/>
  <c r="EY448" i="1"/>
  <c r="EY467" i="1"/>
  <c r="EY483" i="1"/>
  <c r="EY120" i="1"/>
  <c r="EZ135" i="1"/>
  <c r="EZ154" i="1"/>
  <c r="EY163" i="1"/>
  <c r="EY183" i="1"/>
  <c r="EY185" i="1"/>
  <c r="EY195" i="1"/>
  <c r="EY205" i="1"/>
  <c r="EY216" i="1"/>
  <c r="EY312" i="1"/>
  <c r="EY323" i="1"/>
  <c r="EY333" i="1"/>
  <c r="EY342" i="1"/>
  <c r="EY349" i="1"/>
  <c r="EZ356" i="1"/>
  <c r="EZ379" i="1"/>
  <c r="EY381" i="1"/>
  <c r="EY385" i="1"/>
  <c r="EZ413" i="1"/>
  <c r="EZ422" i="1"/>
  <c r="EY433" i="1"/>
  <c r="EZ448" i="1"/>
  <c r="EZ467" i="1"/>
  <c r="EZ525" i="1"/>
  <c r="EY532" i="1"/>
  <c r="EY554" i="1"/>
  <c r="EY569" i="1"/>
  <c r="EZ205" i="1"/>
  <c r="EZ216" i="1"/>
  <c r="EZ224" i="1"/>
  <c r="EZ312" i="1"/>
  <c r="EZ323" i="1"/>
  <c r="EZ333" i="1"/>
  <c r="EZ342" i="1"/>
  <c r="EY354" i="1"/>
  <c r="EZ369" i="1"/>
  <c r="EY376" i="1"/>
  <c r="EY392" i="1"/>
  <c r="EY400" i="1"/>
  <c r="EY419" i="1"/>
  <c r="EY425" i="1"/>
  <c r="EY428" i="1"/>
  <c r="EY222" i="1"/>
  <c r="EY237" i="1"/>
  <c r="EY314" i="1"/>
  <c r="EY321" i="1"/>
  <c r="EY324" i="1"/>
  <c r="EY331" i="1"/>
  <c r="EY334" i="1"/>
  <c r="EY340" i="1"/>
  <c r="EY343" i="1"/>
  <c r="EY359" i="1"/>
  <c r="EY361" i="1"/>
  <c r="EZ376" i="1"/>
  <c r="EY390" i="1"/>
  <c r="EZ392" i="1"/>
  <c r="EY396" i="1"/>
  <c r="EZ400" i="1"/>
  <c r="EZ468" i="1"/>
  <c r="EY481" i="1"/>
  <c r="EY488" i="1"/>
  <c r="EY506" i="1"/>
  <c r="EY592" i="1"/>
  <c r="EZ679" i="1"/>
  <c r="EY686" i="1"/>
  <c r="EY411" i="1"/>
  <c r="EZ438" i="1"/>
  <c r="EZ492" i="1"/>
  <c r="EZ506" i="1"/>
  <c r="EZ510" i="1"/>
  <c r="EZ532" i="1"/>
  <c r="EZ547" i="1"/>
  <c r="EZ585" i="1"/>
  <c r="EZ595" i="1"/>
  <c r="EY644" i="1"/>
  <c r="EZ695" i="1"/>
  <c r="EY633" i="1"/>
  <c r="EY493" i="1"/>
  <c r="EZ508" i="1"/>
  <c r="EY522" i="1"/>
  <c r="EY530" i="1"/>
  <c r="EZ534" i="1"/>
  <c r="EZ569" i="1"/>
  <c r="EZ586" i="1"/>
  <c r="EZ612" i="1"/>
  <c r="EZ671" i="1"/>
  <c r="EY678" i="1"/>
  <c r="EZ477" i="1"/>
  <c r="EY504" i="1"/>
  <c r="EY513" i="1"/>
  <c r="EY557" i="1"/>
  <c r="EY581" i="1"/>
  <c r="EY603" i="1"/>
  <c r="EZ662" i="1"/>
  <c r="EY694" i="1"/>
  <c r="EZ430" i="1"/>
  <c r="EZ449" i="1"/>
  <c r="EY457" i="1"/>
  <c r="EY470" i="1"/>
  <c r="EY473" i="1"/>
  <c r="EY509" i="1"/>
  <c r="EZ557" i="1"/>
  <c r="EZ570" i="1"/>
  <c r="EZ603" i="1"/>
  <c r="EZ620" i="1"/>
  <c r="EZ654" i="1"/>
  <c r="EZ687" i="1"/>
  <c r="EY438" i="1"/>
  <c r="EY447" i="1"/>
  <c r="EZ457" i="1"/>
  <c r="EZ479" i="1"/>
  <c r="EY490" i="1"/>
  <c r="EY545" i="1"/>
  <c r="EY568" i="1"/>
  <c r="EY594" i="1"/>
  <c r="EY611" i="1"/>
  <c r="EZ645" i="1"/>
  <c r="EY670" i="1"/>
  <c r="EY450" i="1"/>
  <c r="EY453" i="1"/>
  <c r="EY476" i="1"/>
  <c r="EZ490" i="1"/>
  <c r="EZ494" i="1"/>
  <c r="EY523" i="1"/>
  <c r="EZ545" i="1"/>
  <c r="EZ558" i="1"/>
  <c r="EZ594" i="1"/>
  <c r="EZ605" i="1"/>
  <c r="EZ636" i="1"/>
  <c r="EY661" i="1"/>
  <c r="AE539" i="44" l="1"/>
  <c r="G539" i="44" s="1"/>
  <c r="AD539" i="44"/>
  <c r="F539" i="44" s="1"/>
  <c r="AE538" i="44"/>
  <c r="G538" i="44" s="1"/>
  <c r="AD538" i="44"/>
  <c r="F538" i="44" s="1"/>
  <c r="AE278" i="44"/>
  <c r="G278" i="44" s="1"/>
  <c r="AD278" i="44"/>
  <c r="F278" i="44" s="1"/>
  <c r="AE277" i="44"/>
  <c r="G277" i="44" s="1"/>
  <c r="AD277" i="44"/>
  <c r="F277" i="44" s="1"/>
  <c r="AE276" i="44"/>
  <c r="G276" i="44" s="1"/>
  <c r="AD276" i="44"/>
  <c r="F276" i="44" s="1"/>
  <c r="AE144" i="44"/>
  <c r="G144" i="44" s="1"/>
  <c r="AD144" i="44"/>
  <c r="F144" i="44" s="1"/>
  <c r="AE143" i="44"/>
  <c r="G143" i="44" s="1"/>
  <c r="AD143" i="44"/>
  <c r="F143" i="44" s="1"/>
  <c r="AE99" i="44"/>
  <c r="G99" i="44" s="1"/>
  <c r="AD99" i="44"/>
  <c r="F99" i="44" s="1"/>
  <c r="A477" i="1"/>
  <c r="A476" i="1"/>
  <c r="A475" i="1"/>
  <c r="DF476" i="1" l="1"/>
  <c r="FB476" i="1" s="1"/>
  <c r="DE477" i="1"/>
  <c r="FA477" i="1" s="1"/>
  <c r="FC477" i="1" s="1"/>
  <c r="B477" i="1" s="1"/>
  <c r="DE314" i="1"/>
  <c r="FA314" i="1" s="1"/>
  <c r="FC314" i="1" s="1"/>
  <c r="DE315" i="1"/>
  <c r="FA315" i="1" s="1"/>
  <c r="DE700" i="1"/>
  <c r="FA700" i="1" s="1"/>
  <c r="FC700" i="1" s="1"/>
  <c r="DF182" i="1"/>
  <c r="FB182" i="1" s="1"/>
  <c r="DF477" i="1"/>
  <c r="FB477" i="1" s="1"/>
  <c r="DF315" i="1"/>
  <c r="FB315" i="1" s="1"/>
  <c r="DF700" i="1"/>
  <c r="FB700" i="1" s="1"/>
  <c r="DE476" i="1"/>
  <c r="FA476" i="1" s="1"/>
  <c r="FC476" i="1" s="1"/>
  <c r="B476" i="1" s="1"/>
  <c r="DE475" i="1"/>
  <c r="FA475" i="1" s="1"/>
  <c r="FC475" i="1" s="1"/>
  <c r="B475" i="1" s="1"/>
  <c r="DE701" i="1"/>
  <c r="FA701" i="1" s="1"/>
  <c r="FC701" i="1" s="1"/>
  <c r="DE182" i="1"/>
  <c r="FA182" i="1" s="1"/>
  <c r="FC182" i="1" s="1"/>
  <c r="DF314" i="1"/>
  <c r="FB314" i="1" s="1"/>
  <c r="DF475" i="1"/>
  <c r="FB475" i="1" s="1"/>
  <c r="DF701" i="1"/>
  <c r="FB701" i="1" s="1"/>
  <c r="FD7" i="1"/>
  <c r="EX7" i="1"/>
  <c r="EW7" i="1"/>
  <c r="EV7" i="1"/>
  <c r="EU7" i="1"/>
  <c r="ER7" i="1"/>
  <c r="EQ7" i="1"/>
  <c r="EP7" i="1"/>
  <c r="EO7" i="1"/>
  <c r="EN7" i="1"/>
  <c r="EM7" i="1"/>
  <c r="EL7" i="1"/>
  <c r="EK7" i="1"/>
  <c r="EH7" i="1"/>
  <c r="EG7" i="1"/>
  <c r="EF7" i="1"/>
  <c r="EE7" i="1"/>
  <c r="ED7" i="1"/>
  <c r="EC7" i="1"/>
  <c r="EB7" i="1"/>
  <c r="EA7" i="1"/>
  <c r="DZ7" i="1"/>
  <c r="DY7" i="1"/>
  <c r="DX7" i="1"/>
  <c r="DW7" i="1"/>
  <c r="DT7" i="1"/>
  <c r="DO7" i="1"/>
  <c r="DM7" i="1"/>
  <c r="DK7" i="1"/>
  <c r="DJ7" i="1"/>
  <c r="DI7" i="1"/>
  <c r="DH7" i="1"/>
  <c r="DG7" i="1"/>
  <c r="DD7" i="1"/>
  <c r="DC7" i="1"/>
  <c r="CZ7" i="1"/>
  <c r="CY7" i="1"/>
  <c r="DN625" i="1"/>
  <c r="N11" i="43"/>
  <c r="J11" i="43"/>
  <c r="DP701" i="1"/>
  <c r="DS701" i="1" s="1"/>
  <c r="AJ539" i="44" s="1"/>
  <c r="K539" i="44" s="1"/>
  <c r="J539" i="44" s="1"/>
  <c r="DQ229" i="1"/>
  <c r="DS229" i="1"/>
  <c r="DN229" i="1"/>
  <c r="A230" i="1"/>
  <c r="A229" i="1"/>
  <c r="DS665" i="1"/>
  <c r="DQ665" i="1"/>
  <c r="DS653" i="1"/>
  <c r="DQ653" i="1"/>
  <c r="DS643" i="1"/>
  <c r="DQ643" i="1"/>
  <c r="DS624" i="1"/>
  <c r="DQ624" i="1"/>
  <c r="DQ621" i="1"/>
  <c r="DS621" i="1"/>
  <c r="DS598" i="1"/>
  <c r="DQ598" i="1"/>
  <c r="DS582" i="1"/>
  <c r="DQ582" i="1"/>
  <c r="DS565" i="1"/>
  <c r="DQ565" i="1"/>
  <c r="A666" i="1"/>
  <c r="A665" i="1"/>
  <c r="A653" i="1"/>
  <c r="A644" i="1"/>
  <c r="A643" i="1"/>
  <c r="A624" i="1"/>
  <c r="A623" i="1"/>
  <c r="A622" i="1"/>
  <c r="A621" i="1"/>
  <c r="A599" i="1"/>
  <c r="A598" i="1"/>
  <c r="A585" i="1"/>
  <c r="A584" i="1"/>
  <c r="A583" i="1"/>
  <c r="A582" i="1"/>
  <c r="A568" i="1"/>
  <c r="A567" i="1"/>
  <c r="A566" i="1"/>
  <c r="A565" i="1"/>
  <c r="FC315" i="1" l="1"/>
  <c r="D12" i="50"/>
  <c r="DQ701" i="1"/>
  <c r="DU625" i="1"/>
  <c r="EY625" i="1" s="1"/>
  <c r="AH473" i="44"/>
  <c r="I473" i="44" s="1"/>
  <c r="C477" i="1"/>
  <c r="C476" i="1"/>
  <c r="C475" i="1"/>
  <c r="DR665" i="1"/>
  <c r="DR229" i="1"/>
  <c r="DR624" i="1"/>
  <c r="DR653" i="1"/>
  <c r="DR643" i="1"/>
  <c r="DR621" i="1"/>
  <c r="B701" i="1" l="1"/>
  <c r="B700" i="1"/>
  <c r="A701" i="1"/>
  <c r="A700" i="1"/>
  <c r="C701" i="1" l="1"/>
  <c r="C700" i="1"/>
  <c r="P12" i="42"/>
  <c r="J11" i="42"/>
  <c r="E12" i="42"/>
  <c r="Q11" i="42"/>
  <c r="N11" i="42"/>
  <c r="DS315" i="1"/>
  <c r="AJ144" i="44" s="1"/>
  <c r="K144" i="44" s="1"/>
  <c r="J144" i="44" s="1"/>
  <c r="DQ315" i="1"/>
  <c r="DS314" i="1"/>
  <c r="AJ143" i="44" s="1"/>
  <c r="K143" i="44" s="1"/>
  <c r="J143" i="44" s="1"/>
  <c r="DQ314" i="1"/>
  <c r="A315" i="1"/>
  <c r="DR315" i="1" l="1"/>
  <c r="DR314" i="1"/>
  <c r="B314" i="1" l="1"/>
  <c r="C314" i="1"/>
  <c r="B315" i="1"/>
  <c r="C315" i="1"/>
  <c r="DS467" i="1" l="1"/>
  <c r="AJ270" i="44" s="1"/>
  <c r="K270" i="44" s="1"/>
  <c r="J270" i="44" s="1"/>
  <c r="DQ467" i="1"/>
  <c r="DS466" i="1"/>
  <c r="AJ269" i="44" s="1"/>
  <c r="K269" i="44" s="1"/>
  <c r="J269" i="44" s="1"/>
  <c r="DQ466" i="1"/>
  <c r="CF699" i="1"/>
  <c r="CX699" i="1" s="1"/>
  <c r="CE699" i="1"/>
  <c r="CW699" i="1" s="1"/>
  <c r="CF698" i="1"/>
  <c r="CX698" i="1" s="1"/>
  <c r="CE698" i="1"/>
  <c r="CW698" i="1" s="1"/>
  <c r="CF697" i="1"/>
  <c r="CX697" i="1" s="1"/>
  <c r="CE697" i="1"/>
  <c r="CW697" i="1" s="1"/>
  <c r="CF696" i="1"/>
  <c r="CX696" i="1" s="1"/>
  <c r="CE696" i="1"/>
  <c r="CW696" i="1" s="1"/>
  <c r="CF695" i="1"/>
  <c r="CX695" i="1" s="1"/>
  <c r="CE695" i="1"/>
  <c r="CW695" i="1" s="1"/>
  <c r="CF694" i="1"/>
  <c r="CX694" i="1" s="1"/>
  <c r="CE694" i="1"/>
  <c r="CW694" i="1" s="1"/>
  <c r="CF693" i="1"/>
  <c r="CX693" i="1" s="1"/>
  <c r="CE693" i="1"/>
  <c r="CW693" i="1" s="1"/>
  <c r="CF692" i="1"/>
  <c r="CX692" i="1" s="1"/>
  <c r="CE692" i="1"/>
  <c r="CW692" i="1" s="1"/>
  <c r="CF691" i="1"/>
  <c r="CX691" i="1" s="1"/>
  <c r="CE691" i="1"/>
  <c r="CW691" i="1" s="1"/>
  <c r="CF690" i="1"/>
  <c r="CX690" i="1" s="1"/>
  <c r="CE690" i="1"/>
  <c r="CW690" i="1" s="1"/>
  <c r="CF689" i="1"/>
  <c r="CX689" i="1" s="1"/>
  <c r="CE689" i="1"/>
  <c r="CW689" i="1" s="1"/>
  <c r="CF688" i="1"/>
  <c r="CX688" i="1" s="1"/>
  <c r="CE688" i="1"/>
  <c r="CW688" i="1" s="1"/>
  <c r="CF687" i="1"/>
  <c r="CX687" i="1" s="1"/>
  <c r="CE687" i="1"/>
  <c r="CW687" i="1" s="1"/>
  <c r="CF686" i="1"/>
  <c r="CX686" i="1" s="1"/>
  <c r="CE686" i="1"/>
  <c r="CW686" i="1" s="1"/>
  <c r="CF685" i="1"/>
  <c r="CX685" i="1" s="1"/>
  <c r="CE685" i="1"/>
  <c r="CW685" i="1" s="1"/>
  <c r="CF684" i="1"/>
  <c r="CX684" i="1" s="1"/>
  <c r="CE684" i="1"/>
  <c r="CW684" i="1" s="1"/>
  <c r="CF683" i="1"/>
  <c r="CX683" i="1" s="1"/>
  <c r="CE683" i="1"/>
  <c r="CW683" i="1" s="1"/>
  <c r="CF682" i="1"/>
  <c r="CX682" i="1" s="1"/>
  <c r="CE682" i="1"/>
  <c r="CW682" i="1" s="1"/>
  <c r="CF681" i="1"/>
  <c r="CX681" i="1" s="1"/>
  <c r="CE681" i="1"/>
  <c r="CW681" i="1" s="1"/>
  <c r="CF680" i="1"/>
  <c r="CX680" i="1" s="1"/>
  <c r="CE680" i="1"/>
  <c r="CW680" i="1" s="1"/>
  <c r="CF679" i="1"/>
  <c r="CX679" i="1" s="1"/>
  <c r="CE679" i="1"/>
  <c r="CW679" i="1" s="1"/>
  <c r="CF678" i="1"/>
  <c r="CX678" i="1" s="1"/>
  <c r="CE678" i="1"/>
  <c r="CW678" i="1" s="1"/>
  <c r="CF677" i="1"/>
  <c r="CX677" i="1" s="1"/>
  <c r="CE677" i="1"/>
  <c r="CW677" i="1" s="1"/>
  <c r="CF676" i="1"/>
  <c r="CX676" i="1" s="1"/>
  <c r="CE676" i="1"/>
  <c r="CW676" i="1" s="1"/>
  <c r="CF675" i="1"/>
  <c r="CX675" i="1" s="1"/>
  <c r="CE675" i="1"/>
  <c r="CW675" i="1" s="1"/>
  <c r="CF674" i="1"/>
  <c r="CX674" i="1" s="1"/>
  <c r="CE674" i="1"/>
  <c r="CW674" i="1" s="1"/>
  <c r="CF673" i="1"/>
  <c r="CX673" i="1" s="1"/>
  <c r="CE673" i="1"/>
  <c r="CW673" i="1" s="1"/>
  <c r="CF672" i="1"/>
  <c r="CX672" i="1" s="1"/>
  <c r="CE672" i="1"/>
  <c r="CW672" i="1" s="1"/>
  <c r="CF671" i="1"/>
  <c r="CX671" i="1" s="1"/>
  <c r="CE671" i="1"/>
  <c r="CW671" i="1" s="1"/>
  <c r="CF670" i="1"/>
  <c r="CX670" i="1" s="1"/>
  <c r="CE670" i="1"/>
  <c r="CW670" i="1" s="1"/>
  <c r="CF669" i="1"/>
  <c r="CX669" i="1" s="1"/>
  <c r="CE669" i="1"/>
  <c r="CW669" i="1" s="1"/>
  <c r="CF668" i="1"/>
  <c r="CX668" i="1" s="1"/>
  <c r="CE668" i="1"/>
  <c r="CW668" i="1" s="1"/>
  <c r="CF667" i="1"/>
  <c r="CX667" i="1" s="1"/>
  <c r="CE667" i="1"/>
  <c r="CW667" i="1" s="1"/>
  <c r="CF666" i="1"/>
  <c r="CX666" i="1" s="1"/>
  <c r="CE666" i="1"/>
  <c r="CW666" i="1" s="1"/>
  <c r="CF664" i="1"/>
  <c r="CX664" i="1" s="1"/>
  <c r="CE664" i="1"/>
  <c r="CW664" i="1" s="1"/>
  <c r="CF663" i="1"/>
  <c r="CX663" i="1" s="1"/>
  <c r="CE663" i="1"/>
  <c r="CW663" i="1" s="1"/>
  <c r="CF662" i="1"/>
  <c r="CX662" i="1" s="1"/>
  <c r="CE662" i="1"/>
  <c r="CW662" i="1" s="1"/>
  <c r="CF661" i="1"/>
  <c r="CX661" i="1" s="1"/>
  <c r="CE661" i="1"/>
  <c r="CW661" i="1" s="1"/>
  <c r="CF660" i="1"/>
  <c r="CX660" i="1" s="1"/>
  <c r="CE660" i="1"/>
  <c r="CW660" i="1" s="1"/>
  <c r="CF659" i="1"/>
  <c r="CX659" i="1" s="1"/>
  <c r="CE659" i="1"/>
  <c r="CW659" i="1" s="1"/>
  <c r="CF658" i="1"/>
  <c r="CX658" i="1" s="1"/>
  <c r="CE658" i="1"/>
  <c r="CW658" i="1" s="1"/>
  <c r="CF657" i="1"/>
  <c r="CX657" i="1" s="1"/>
  <c r="CE657" i="1"/>
  <c r="CW657" i="1" s="1"/>
  <c r="CF656" i="1"/>
  <c r="CX656" i="1" s="1"/>
  <c r="CE656" i="1"/>
  <c r="CW656" i="1" s="1"/>
  <c r="CF655" i="1"/>
  <c r="CX655" i="1" s="1"/>
  <c r="CE655" i="1"/>
  <c r="CW655" i="1" s="1"/>
  <c r="CF654" i="1"/>
  <c r="CX654" i="1" s="1"/>
  <c r="CE654" i="1"/>
  <c r="CW654" i="1" s="1"/>
  <c r="CF652" i="1"/>
  <c r="CX652" i="1" s="1"/>
  <c r="CE652" i="1"/>
  <c r="CW652" i="1" s="1"/>
  <c r="CF651" i="1"/>
  <c r="CX651" i="1" s="1"/>
  <c r="CE651" i="1"/>
  <c r="CW651" i="1" s="1"/>
  <c r="CF650" i="1"/>
  <c r="CX650" i="1" s="1"/>
  <c r="CE650" i="1"/>
  <c r="CW650" i="1" s="1"/>
  <c r="CF649" i="1"/>
  <c r="CX649" i="1" s="1"/>
  <c r="CE649" i="1"/>
  <c r="CW649" i="1" s="1"/>
  <c r="CF648" i="1"/>
  <c r="CX648" i="1" s="1"/>
  <c r="CE648" i="1"/>
  <c r="CW648" i="1" s="1"/>
  <c r="CF647" i="1"/>
  <c r="CX647" i="1" s="1"/>
  <c r="CE647" i="1"/>
  <c r="CW647" i="1" s="1"/>
  <c r="CF646" i="1"/>
  <c r="CX646" i="1" s="1"/>
  <c r="CE646" i="1"/>
  <c r="CW646" i="1" s="1"/>
  <c r="CF645" i="1"/>
  <c r="CX645" i="1" s="1"/>
  <c r="CE645" i="1"/>
  <c r="CW645" i="1" s="1"/>
  <c r="CF644" i="1"/>
  <c r="CX644" i="1" s="1"/>
  <c r="CE644" i="1"/>
  <c r="CW644" i="1" s="1"/>
  <c r="CF642" i="1"/>
  <c r="CX642" i="1" s="1"/>
  <c r="CE642" i="1"/>
  <c r="CW642" i="1" s="1"/>
  <c r="CF641" i="1"/>
  <c r="CX641" i="1" s="1"/>
  <c r="CE641" i="1"/>
  <c r="CW641" i="1" s="1"/>
  <c r="CF640" i="1"/>
  <c r="CX640" i="1" s="1"/>
  <c r="CE640" i="1"/>
  <c r="CW640" i="1" s="1"/>
  <c r="CF639" i="1"/>
  <c r="CX639" i="1" s="1"/>
  <c r="CE639" i="1"/>
  <c r="CW639" i="1" s="1"/>
  <c r="CF638" i="1"/>
  <c r="CX638" i="1" s="1"/>
  <c r="CE638" i="1"/>
  <c r="CW638" i="1" s="1"/>
  <c r="CF637" i="1"/>
  <c r="CX637" i="1" s="1"/>
  <c r="CE637" i="1"/>
  <c r="CW637" i="1" s="1"/>
  <c r="CF636" i="1"/>
  <c r="CX636" i="1" s="1"/>
  <c r="CE636" i="1"/>
  <c r="CW636" i="1" s="1"/>
  <c r="CF633" i="1"/>
  <c r="CX633" i="1" s="1"/>
  <c r="CE633" i="1"/>
  <c r="CW633" i="1" s="1"/>
  <c r="CF632" i="1"/>
  <c r="CX632" i="1" s="1"/>
  <c r="CE632" i="1"/>
  <c r="CW632" i="1" s="1"/>
  <c r="CF631" i="1"/>
  <c r="CX631" i="1" s="1"/>
  <c r="CE631" i="1"/>
  <c r="CW631" i="1" s="1"/>
  <c r="CF627" i="1"/>
  <c r="CX627" i="1" s="1"/>
  <c r="CE627" i="1"/>
  <c r="CW627" i="1" s="1"/>
  <c r="CF626" i="1"/>
  <c r="CX626" i="1" s="1"/>
  <c r="CE626" i="1"/>
  <c r="CW626" i="1" s="1"/>
  <c r="CF625" i="1"/>
  <c r="CX625" i="1" s="1"/>
  <c r="CE625" i="1"/>
  <c r="CW625" i="1" s="1"/>
  <c r="CF623" i="1"/>
  <c r="CX623" i="1" s="1"/>
  <c r="CE623" i="1"/>
  <c r="CW623" i="1" s="1"/>
  <c r="CF620" i="1"/>
  <c r="CX620" i="1" s="1"/>
  <c r="CE620" i="1"/>
  <c r="CW620" i="1" s="1"/>
  <c r="CF619" i="1"/>
  <c r="CX619" i="1" s="1"/>
  <c r="CE619" i="1"/>
  <c r="CW619" i="1" s="1"/>
  <c r="CF618" i="1"/>
  <c r="CX618" i="1" s="1"/>
  <c r="CE618" i="1"/>
  <c r="CW618" i="1" s="1"/>
  <c r="CF617" i="1"/>
  <c r="CX617" i="1" s="1"/>
  <c r="CE617" i="1"/>
  <c r="CW617" i="1" s="1"/>
  <c r="CF616" i="1"/>
  <c r="CX616" i="1" s="1"/>
  <c r="CE616" i="1"/>
  <c r="CW616" i="1" s="1"/>
  <c r="CF615" i="1"/>
  <c r="CX615" i="1" s="1"/>
  <c r="CE615" i="1"/>
  <c r="CW615" i="1" s="1"/>
  <c r="CF614" i="1"/>
  <c r="CX614" i="1" s="1"/>
  <c r="CE614" i="1"/>
  <c r="CW614" i="1" s="1"/>
  <c r="CF613" i="1"/>
  <c r="CX613" i="1" s="1"/>
  <c r="CE613" i="1"/>
  <c r="CW613" i="1" s="1"/>
  <c r="CF612" i="1"/>
  <c r="CX612" i="1" s="1"/>
  <c r="CE612" i="1"/>
  <c r="CW612" i="1" s="1"/>
  <c r="CF611" i="1"/>
  <c r="CX611" i="1" s="1"/>
  <c r="CE611" i="1"/>
  <c r="CW611" i="1" s="1"/>
  <c r="CF610" i="1"/>
  <c r="CX610" i="1" s="1"/>
  <c r="CE610" i="1"/>
  <c r="CW610" i="1" s="1"/>
  <c r="CF609" i="1"/>
  <c r="CX609" i="1" s="1"/>
  <c r="CE609" i="1"/>
  <c r="CW609" i="1" s="1"/>
  <c r="CF608" i="1"/>
  <c r="CX608" i="1" s="1"/>
  <c r="CE608" i="1"/>
  <c r="CW608" i="1" s="1"/>
  <c r="CF607" i="1"/>
  <c r="CX607" i="1" s="1"/>
  <c r="CE607" i="1"/>
  <c r="CW607" i="1" s="1"/>
  <c r="CF606" i="1"/>
  <c r="CX606" i="1" s="1"/>
  <c r="CE606" i="1"/>
  <c r="CW606" i="1" s="1"/>
  <c r="CF605" i="1"/>
  <c r="CX605" i="1" s="1"/>
  <c r="CE605" i="1"/>
  <c r="CW605" i="1" s="1"/>
  <c r="CF603" i="1"/>
  <c r="CX603" i="1" s="1"/>
  <c r="CE603" i="1"/>
  <c r="CW603" i="1" s="1"/>
  <c r="CF602" i="1"/>
  <c r="CX602" i="1" s="1"/>
  <c r="CE602" i="1"/>
  <c r="CW602" i="1" s="1"/>
  <c r="CF601" i="1"/>
  <c r="CX601" i="1" s="1"/>
  <c r="CE601" i="1"/>
  <c r="CW601" i="1" s="1"/>
  <c r="CF600" i="1"/>
  <c r="CX600" i="1" s="1"/>
  <c r="CE600" i="1"/>
  <c r="CW600" i="1" s="1"/>
  <c r="CF599" i="1"/>
  <c r="CX599" i="1" s="1"/>
  <c r="CE599" i="1"/>
  <c r="CW599" i="1" s="1"/>
  <c r="CF597" i="1"/>
  <c r="CX597" i="1" s="1"/>
  <c r="CE597" i="1"/>
  <c r="CW597" i="1" s="1"/>
  <c r="CF596" i="1"/>
  <c r="CX596" i="1" s="1"/>
  <c r="CE596" i="1"/>
  <c r="CW596" i="1" s="1"/>
  <c r="CF595" i="1"/>
  <c r="CX595" i="1" s="1"/>
  <c r="CE595" i="1"/>
  <c r="CW595" i="1" s="1"/>
  <c r="CF594" i="1"/>
  <c r="CX594" i="1" s="1"/>
  <c r="CE594" i="1"/>
  <c r="CW594" i="1" s="1"/>
  <c r="CF592" i="1"/>
  <c r="CX592" i="1" s="1"/>
  <c r="CE592" i="1"/>
  <c r="CW592" i="1" s="1"/>
  <c r="CF591" i="1"/>
  <c r="CX591" i="1" s="1"/>
  <c r="CE591" i="1"/>
  <c r="CW591" i="1" s="1"/>
  <c r="CF590" i="1"/>
  <c r="CX590" i="1" s="1"/>
  <c r="CE590" i="1"/>
  <c r="CW590" i="1" s="1"/>
  <c r="CF589" i="1"/>
  <c r="CX589" i="1" s="1"/>
  <c r="CE589" i="1"/>
  <c r="CW589" i="1" s="1"/>
  <c r="CF588" i="1"/>
  <c r="CX588" i="1" s="1"/>
  <c r="CE588" i="1"/>
  <c r="CW588" i="1" s="1"/>
  <c r="CF587" i="1"/>
  <c r="CX587" i="1" s="1"/>
  <c r="CE587" i="1"/>
  <c r="CW587" i="1" s="1"/>
  <c r="CF586" i="1"/>
  <c r="CX586" i="1" s="1"/>
  <c r="CE586" i="1"/>
  <c r="CW586" i="1" s="1"/>
  <c r="CF585" i="1"/>
  <c r="CX585" i="1" s="1"/>
  <c r="CE585" i="1"/>
  <c r="CW585" i="1" s="1"/>
  <c r="CF581" i="1"/>
  <c r="CX581" i="1" s="1"/>
  <c r="CE581" i="1"/>
  <c r="CW581" i="1" s="1"/>
  <c r="CF579" i="1"/>
  <c r="CX579" i="1" s="1"/>
  <c r="CE579" i="1"/>
  <c r="CW579" i="1" s="1"/>
  <c r="CF576" i="1"/>
  <c r="CX576" i="1" s="1"/>
  <c r="CE576" i="1"/>
  <c r="CW576" i="1" s="1"/>
  <c r="CF575" i="1"/>
  <c r="CX575" i="1" s="1"/>
  <c r="CE575" i="1"/>
  <c r="CW575" i="1" s="1"/>
  <c r="CF573" i="1"/>
  <c r="CX573" i="1" s="1"/>
  <c r="CE573" i="1"/>
  <c r="CW573" i="1" s="1"/>
  <c r="CF572" i="1"/>
  <c r="CX572" i="1" s="1"/>
  <c r="CE572" i="1"/>
  <c r="CW572" i="1" s="1"/>
  <c r="CF570" i="1"/>
  <c r="CX570" i="1" s="1"/>
  <c r="CE570" i="1"/>
  <c r="CW570" i="1" s="1"/>
  <c r="CF569" i="1"/>
  <c r="CX569" i="1" s="1"/>
  <c r="CE569" i="1"/>
  <c r="CW569" i="1" s="1"/>
  <c r="CF568" i="1"/>
  <c r="CX568" i="1" s="1"/>
  <c r="CE568" i="1"/>
  <c r="CW568" i="1" s="1"/>
  <c r="CF567" i="1"/>
  <c r="CX567" i="1" s="1"/>
  <c r="CE567" i="1"/>
  <c r="CW567" i="1" s="1"/>
  <c r="CF564" i="1"/>
  <c r="CX564" i="1" s="1"/>
  <c r="CE564" i="1"/>
  <c r="CW564" i="1" s="1"/>
  <c r="CF563" i="1"/>
  <c r="CX563" i="1" s="1"/>
  <c r="CE563" i="1"/>
  <c r="CW563" i="1" s="1"/>
  <c r="CF561" i="1"/>
  <c r="CX561" i="1" s="1"/>
  <c r="CE561" i="1"/>
  <c r="CW561" i="1" s="1"/>
  <c r="CF560" i="1"/>
  <c r="CX560" i="1" s="1"/>
  <c r="CE560" i="1"/>
  <c r="CW560" i="1" s="1"/>
  <c r="CF558" i="1"/>
  <c r="CX558" i="1" s="1"/>
  <c r="CE558" i="1"/>
  <c r="CW558" i="1" s="1"/>
  <c r="CF557" i="1"/>
  <c r="CX557" i="1" s="1"/>
  <c r="CE557" i="1"/>
  <c r="CW557" i="1" s="1"/>
  <c r="CF554" i="1"/>
  <c r="CX554" i="1" s="1"/>
  <c r="CE554" i="1"/>
  <c r="CW554" i="1" s="1"/>
  <c r="CF553" i="1"/>
  <c r="CX553" i="1" s="1"/>
  <c r="CE553" i="1"/>
  <c r="CW553" i="1" s="1"/>
  <c r="CF551" i="1"/>
  <c r="CX551" i="1" s="1"/>
  <c r="CE551" i="1"/>
  <c r="CW551" i="1" s="1"/>
  <c r="CF550" i="1"/>
  <c r="CX550" i="1" s="1"/>
  <c r="CE550" i="1"/>
  <c r="CW550" i="1" s="1"/>
  <c r="CF549" i="1"/>
  <c r="CX549" i="1" s="1"/>
  <c r="CE549" i="1"/>
  <c r="CW549" i="1" s="1"/>
  <c r="CF548" i="1"/>
  <c r="CX548" i="1" s="1"/>
  <c r="CE548" i="1"/>
  <c r="CW548" i="1" s="1"/>
  <c r="CF547" i="1"/>
  <c r="CX547" i="1" s="1"/>
  <c r="CE547" i="1"/>
  <c r="CW547" i="1" s="1"/>
  <c r="CF545" i="1"/>
  <c r="CX545" i="1" s="1"/>
  <c r="CE545" i="1"/>
  <c r="CW545" i="1" s="1"/>
  <c r="CF543" i="1"/>
  <c r="CX543" i="1" s="1"/>
  <c r="CE543" i="1"/>
  <c r="CW543" i="1" s="1"/>
  <c r="CF542" i="1"/>
  <c r="CX542" i="1" s="1"/>
  <c r="CE542" i="1"/>
  <c r="CW542" i="1" s="1"/>
  <c r="CF541" i="1"/>
  <c r="CX541" i="1" s="1"/>
  <c r="CE541" i="1"/>
  <c r="CW541" i="1" s="1"/>
  <c r="CF539" i="1"/>
  <c r="CX539" i="1" s="1"/>
  <c r="CE539" i="1"/>
  <c r="CW539" i="1" s="1"/>
  <c r="CF537" i="1"/>
  <c r="CX537" i="1" s="1"/>
  <c r="CE537" i="1"/>
  <c r="CW537" i="1" s="1"/>
  <c r="CF536" i="1"/>
  <c r="CX536" i="1" s="1"/>
  <c r="CE536" i="1"/>
  <c r="CW536" i="1" s="1"/>
  <c r="CF534" i="1"/>
  <c r="CX534" i="1" s="1"/>
  <c r="CE534" i="1"/>
  <c r="CW534" i="1" s="1"/>
  <c r="CF532" i="1"/>
  <c r="CX532" i="1" s="1"/>
  <c r="CE532" i="1"/>
  <c r="CW532" i="1" s="1"/>
  <c r="CF530" i="1"/>
  <c r="CX530" i="1" s="1"/>
  <c r="CE530" i="1"/>
  <c r="CW530" i="1" s="1"/>
  <c r="CF529" i="1"/>
  <c r="CX529" i="1" s="1"/>
  <c r="CE529" i="1"/>
  <c r="CW529" i="1" s="1"/>
  <c r="CF526" i="1"/>
  <c r="CX526" i="1" s="1"/>
  <c r="CE526" i="1"/>
  <c r="CW526" i="1" s="1"/>
  <c r="CF525" i="1"/>
  <c r="CE525" i="1"/>
  <c r="CF523" i="1"/>
  <c r="CX523" i="1" s="1"/>
  <c r="CE523" i="1"/>
  <c r="CW523" i="1" s="1"/>
  <c r="CF522" i="1"/>
  <c r="CX522" i="1" s="1"/>
  <c r="CE522" i="1"/>
  <c r="CW522" i="1" s="1"/>
  <c r="CF518" i="1"/>
  <c r="CX518" i="1" s="1"/>
  <c r="CE518" i="1"/>
  <c r="CW518" i="1" s="1"/>
  <c r="CF514" i="1"/>
  <c r="CX514" i="1" s="1"/>
  <c r="CE514" i="1"/>
  <c r="CW514" i="1" s="1"/>
  <c r="CF513" i="1"/>
  <c r="CX513" i="1" s="1"/>
  <c r="CE513" i="1"/>
  <c r="CW513" i="1" s="1"/>
  <c r="CF510" i="1"/>
  <c r="CX510" i="1" s="1"/>
  <c r="CE510" i="1"/>
  <c r="CW510" i="1" s="1"/>
  <c r="CF509" i="1"/>
  <c r="CX509" i="1" s="1"/>
  <c r="CE509" i="1"/>
  <c r="CW509" i="1" s="1"/>
  <c r="CF508" i="1"/>
  <c r="CX508" i="1" s="1"/>
  <c r="CE508" i="1"/>
  <c r="CW508" i="1" s="1"/>
  <c r="CF506" i="1"/>
  <c r="CX506" i="1" s="1"/>
  <c r="CE506" i="1"/>
  <c r="CW506" i="1" s="1"/>
  <c r="CF504" i="1"/>
  <c r="CX504" i="1" s="1"/>
  <c r="CE504" i="1"/>
  <c r="CW504" i="1" s="1"/>
  <c r="CF501" i="1"/>
  <c r="CX501" i="1" s="1"/>
  <c r="CE501" i="1"/>
  <c r="CW501" i="1" s="1"/>
  <c r="CF498" i="1"/>
  <c r="CX498" i="1" s="1"/>
  <c r="CE498" i="1"/>
  <c r="CW498" i="1" s="1"/>
  <c r="CF495" i="1"/>
  <c r="CX495" i="1" s="1"/>
  <c r="CE495" i="1"/>
  <c r="CW495" i="1" s="1"/>
  <c r="CF494" i="1"/>
  <c r="CX494" i="1" s="1"/>
  <c r="CE494" i="1"/>
  <c r="CW494" i="1" s="1"/>
  <c r="CF493" i="1"/>
  <c r="CX493" i="1" s="1"/>
  <c r="CE493" i="1"/>
  <c r="CW493" i="1" s="1"/>
  <c r="CF492" i="1"/>
  <c r="CX492" i="1" s="1"/>
  <c r="CE492" i="1"/>
  <c r="CW492" i="1" s="1"/>
  <c r="CF490" i="1"/>
  <c r="CX490" i="1" s="1"/>
  <c r="CE490" i="1"/>
  <c r="CW490" i="1" s="1"/>
  <c r="CF488" i="1"/>
  <c r="CX488" i="1" s="1"/>
  <c r="CE488" i="1"/>
  <c r="CW488" i="1" s="1"/>
  <c r="CF486" i="1"/>
  <c r="CX486" i="1" s="1"/>
  <c r="CE486" i="1"/>
  <c r="CW486" i="1" s="1"/>
  <c r="CF484" i="1"/>
  <c r="CX484" i="1" s="1"/>
  <c r="CE484" i="1"/>
  <c r="CW484" i="1" s="1"/>
  <c r="CF483" i="1"/>
  <c r="CX483" i="1" s="1"/>
  <c r="CE483" i="1"/>
  <c r="CW483" i="1" s="1"/>
  <c r="CF482" i="1"/>
  <c r="CX482" i="1" s="1"/>
  <c r="CE482" i="1"/>
  <c r="CW482" i="1" s="1"/>
  <c r="CF481" i="1"/>
  <c r="CE481" i="1"/>
  <c r="CF479" i="1"/>
  <c r="CE479" i="1"/>
  <c r="CF474" i="1"/>
  <c r="CX474" i="1" s="1"/>
  <c r="CE474" i="1"/>
  <c r="CW474" i="1" s="1"/>
  <c r="CF473" i="1"/>
  <c r="CX473" i="1" s="1"/>
  <c r="CE473" i="1"/>
  <c r="CW473" i="1" s="1"/>
  <c r="CF472" i="1"/>
  <c r="CX472" i="1" s="1"/>
  <c r="CE472" i="1"/>
  <c r="CW472" i="1" s="1"/>
  <c r="CF470" i="1"/>
  <c r="CX470" i="1" s="1"/>
  <c r="CE470" i="1"/>
  <c r="CW470" i="1" s="1"/>
  <c r="CF468" i="1"/>
  <c r="CX468" i="1" s="1"/>
  <c r="CE468" i="1"/>
  <c r="CW468" i="1" s="1"/>
  <c r="CF467" i="1"/>
  <c r="CX467" i="1" s="1"/>
  <c r="CE467" i="1"/>
  <c r="CW467" i="1" s="1"/>
  <c r="CF466" i="1"/>
  <c r="CX466" i="1" s="1"/>
  <c r="CE466" i="1"/>
  <c r="CW466" i="1" s="1"/>
  <c r="CF465" i="1"/>
  <c r="CX465" i="1" s="1"/>
  <c r="CE465" i="1"/>
  <c r="CW465" i="1" s="1"/>
  <c r="CF464" i="1"/>
  <c r="CX464" i="1" s="1"/>
  <c r="CE464" i="1"/>
  <c r="CW464" i="1" s="1"/>
  <c r="CF463" i="1"/>
  <c r="CX463" i="1" s="1"/>
  <c r="CE463" i="1"/>
  <c r="CW463" i="1" s="1"/>
  <c r="CF462" i="1"/>
  <c r="CX462" i="1" s="1"/>
  <c r="CE462" i="1"/>
  <c r="CW462" i="1" s="1"/>
  <c r="CF461" i="1"/>
  <c r="CX461" i="1" s="1"/>
  <c r="CE461" i="1"/>
  <c r="CW461" i="1" s="1"/>
  <c r="CF458" i="1"/>
  <c r="CX458" i="1" s="1"/>
  <c r="CE458" i="1"/>
  <c r="CW458" i="1" s="1"/>
  <c r="CF457" i="1"/>
  <c r="CX457" i="1" s="1"/>
  <c r="CE457" i="1"/>
  <c r="CW457" i="1" s="1"/>
  <c r="CF456" i="1"/>
  <c r="CX456" i="1" s="1"/>
  <c r="CE456" i="1"/>
  <c r="CW456" i="1" s="1"/>
  <c r="CF455" i="1"/>
  <c r="CX455" i="1" s="1"/>
  <c r="CE455" i="1"/>
  <c r="CW455" i="1" s="1"/>
  <c r="CF454" i="1"/>
  <c r="CX454" i="1" s="1"/>
  <c r="CE454" i="1"/>
  <c r="CW454" i="1" s="1"/>
  <c r="CF453" i="1"/>
  <c r="CX453" i="1" s="1"/>
  <c r="CE453" i="1"/>
  <c r="CW453" i="1" s="1"/>
  <c r="CF452" i="1"/>
  <c r="CX452" i="1" s="1"/>
  <c r="CE452" i="1"/>
  <c r="CW452" i="1" s="1"/>
  <c r="CF450" i="1"/>
  <c r="CX450" i="1" s="1"/>
  <c r="CE450" i="1"/>
  <c r="CW450" i="1" s="1"/>
  <c r="CF449" i="1"/>
  <c r="CX449" i="1" s="1"/>
  <c r="CE449" i="1"/>
  <c r="CW449" i="1" s="1"/>
  <c r="CF448" i="1"/>
  <c r="CX448" i="1" s="1"/>
  <c r="CE448" i="1"/>
  <c r="CW448" i="1" s="1"/>
  <c r="CF447" i="1"/>
  <c r="CX447" i="1" s="1"/>
  <c r="CE447" i="1"/>
  <c r="CW447" i="1" s="1"/>
  <c r="CF445" i="1"/>
  <c r="CX445" i="1" s="1"/>
  <c r="CE445" i="1"/>
  <c r="CW445" i="1" s="1"/>
  <c r="CF444" i="1"/>
  <c r="CX444" i="1" s="1"/>
  <c r="CE444" i="1"/>
  <c r="CW444" i="1" s="1"/>
  <c r="CF443" i="1"/>
  <c r="CX443" i="1" s="1"/>
  <c r="CE443" i="1"/>
  <c r="CW443" i="1" s="1"/>
  <c r="CF441" i="1"/>
  <c r="CX441" i="1" s="1"/>
  <c r="CE441" i="1"/>
  <c r="CW441" i="1" s="1"/>
  <c r="CF440" i="1"/>
  <c r="CX440" i="1" s="1"/>
  <c r="CE440" i="1"/>
  <c r="CW440" i="1" s="1"/>
  <c r="CF439" i="1"/>
  <c r="CX439" i="1" s="1"/>
  <c r="CE439" i="1"/>
  <c r="CW439" i="1" s="1"/>
  <c r="CF438" i="1"/>
  <c r="CX438" i="1" s="1"/>
  <c r="CE438" i="1"/>
  <c r="CW438" i="1" s="1"/>
  <c r="CF437" i="1"/>
  <c r="CX437" i="1" s="1"/>
  <c r="CE437" i="1"/>
  <c r="CW437" i="1" s="1"/>
  <c r="CF436" i="1"/>
  <c r="CX436" i="1" s="1"/>
  <c r="CE436" i="1"/>
  <c r="CW436" i="1" s="1"/>
  <c r="CF435" i="1"/>
  <c r="CX435" i="1" s="1"/>
  <c r="CE435" i="1"/>
  <c r="CW435" i="1" s="1"/>
  <c r="CF433" i="1"/>
  <c r="CX433" i="1" s="1"/>
  <c r="CE433" i="1"/>
  <c r="CW433" i="1" s="1"/>
  <c r="CF432" i="1"/>
  <c r="CX432" i="1" s="1"/>
  <c r="CE432" i="1"/>
  <c r="CW432" i="1" s="1"/>
  <c r="CF431" i="1"/>
  <c r="CX431" i="1" s="1"/>
  <c r="CE431" i="1"/>
  <c r="CW431" i="1" s="1"/>
  <c r="CF430" i="1"/>
  <c r="CX430" i="1" s="1"/>
  <c r="CE430" i="1"/>
  <c r="CW430" i="1" s="1"/>
  <c r="CF429" i="1"/>
  <c r="CX429" i="1" s="1"/>
  <c r="CE429" i="1"/>
  <c r="CW429" i="1" s="1"/>
  <c r="CF428" i="1"/>
  <c r="CX428" i="1" s="1"/>
  <c r="CE428" i="1"/>
  <c r="CW428" i="1" s="1"/>
  <c r="CF427" i="1"/>
  <c r="CX427" i="1" s="1"/>
  <c r="CE427" i="1"/>
  <c r="CW427" i="1" s="1"/>
  <c r="CF426" i="1"/>
  <c r="CX426" i="1" s="1"/>
  <c r="CE426" i="1"/>
  <c r="CW426" i="1" s="1"/>
  <c r="CF425" i="1"/>
  <c r="CX425" i="1" s="1"/>
  <c r="CE425" i="1"/>
  <c r="CW425" i="1" s="1"/>
  <c r="CF424" i="1"/>
  <c r="CX424" i="1" s="1"/>
  <c r="CE424" i="1"/>
  <c r="CW424" i="1" s="1"/>
  <c r="CF423" i="1"/>
  <c r="CX423" i="1" s="1"/>
  <c r="CE423" i="1"/>
  <c r="CW423" i="1" s="1"/>
  <c r="CF422" i="1"/>
  <c r="CX422" i="1" s="1"/>
  <c r="CE422" i="1"/>
  <c r="CW422" i="1" s="1"/>
  <c r="CF421" i="1"/>
  <c r="CX421" i="1" s="1"/>
  <c r="CE421" i="1"/>
  <c r="CW421" i="1" s="1"/>
  <c r="CF419" i="1"/>
  <c r="CX419" i="1" s="1"/>
  <c r="CE419" i="1"/>
  <c r="CW419" i="1" s="1"/>
  <c r="CF418" i="1"/>
  <c r="CX418" i="1" s="1"/>
  <c r="CE418" i="1"/>
  <c r="CW418" i="1" s="1"/>
  <c r="CF417" i="1"/>
  <c r="CX417" i="1" s="1"/>
  <c r="CE417" i="1"/>
  <c r="CW417" i="1" s="1"/>
  <c r="CF416" i="1"/>
  <c r="CX416" i="1" s="1"/>
  <c r="CE416" i="1"/>
  <c r="CW416" i="1" s="1"/>
  <c r="CF414" i="1"/>
  <c r="CX414" i="1" s="1"/>
  <c r="CE414" i="1"/>
  <c r="CW414" i="1" s="1"/>
  <c r="CF413" i="1"/>
  <c r="CX413" i="1" s="1"/>
  <c r="CE413" i="1"/>
  <c r="CW413" i="1" s="1"/>
  <c r="CF412" i="1"/>
  <c r="CX412" i="1" s="1"/>
  <c r="CE412" i="1"/>
  <c r="CW412" i="1" s="1"/>
  <c r="CF411" i="1"/>
  <c r="CX411" i="1" s="1"/>
  <c r="CE411" i="1"/>
  <c r="CW411" i="1" s="1"/>
  <c r="CF410" i="1"/>
  <c r="CX410" i="1" s="1"/>
  <c r="CE410" i="1"/>
  <c r="CW410" i="1" s="1"/>
  <c r="CF408" i="1"/>
  <c r="CX408" i="1" s="1"/>
  <c r="CE408" i="1"/>
  <c r="CW408" i="1" s="1"/>
  <c r="CF407" i="1"/>
  <c r="CX407" i="1" s="1"/>
  <c r="CE407" i="1"/>
  <c r="CW407" i="1" s="1"/>
  <c r="CF405" i="1"/>
  <c r="CX405" i="1" s="1"/>
  <c r="CE405" i="1"/>
  <c r="CW405" i="1" s="1"/>
  <c r="CF403" i="1"/>
  <c r="CX403" i="1" s="1"/>
  <c r="CE403" i="1"/>
  <c r="CW403" i="1" s="1"/>
  <c r="CF402" i="1"/>
  <c r="CX402" i="1" s="1"/>
  <c r="CE402" i="1"/>
  <c r="CW402" i="1" s="1"/>
  <c r="CF401" i="1"/>
  <c r="CX401" i="1" s="1"/>
  <c r="CE401" i="1"/>
  <c r="CW401" i="1" s="1"/>
  <c r="CF400" i="1"/>
  <c r="CX400" i="1" s="1"/>
  <c r="CE400" i="1"/>
  <c r="CW400" i="1" s="1"/>
  <c r="CF399" i="1"/>
  <c r="CX399" i="1" s="1"/>
  <c r="CE399" i="1"/>
  <c r="CW399" i="1" s="1"/>
  <c r="CF398" i="1"/>
  <c r="CX398" i="1" s="1"/>
  <c r="CE398" i="1"/>
  <c r="CW398" i="1" s="1"/>
  <c r="CF397" i="1"/>
  <c r="CX397" i="1" s="1"/>
  <c r="CE397" i="1"/>
  <c r="CW397" i="1" s="1"/>
  <c r="CF396" i="1"/>
  <c r="CX396" i="1" s="1"/>
  <c r="CE396" i="1"/>
  <c r="CW396" i="1" s="1"/>
  <c r="CF395" i="1"/>
  <c r="CX395" i="1" s="1"/>
  <c r="CE395" i="1"/>
  <c r="CW395" i="1" s="1"/>
  <c r="CF394" i="1"/>
  <c r="CX394" i="1" s="1"/>
  <c r="CE394" i="1"/>
  <c r="CW394" i="1" s="1"/>
  <c r="CF392" i="1"/>
  <c r="CX392" i="1" s="1"/>
  <c r="CE392" i="1"/>
  <c r="CW392" i="1" s="1"/>
  <c r="CF391" i="1"/>
  <c r="CX391" i="1" s="1"/>
  <c r="CE391" i="1"/>
  <c r="CW391" i="1" s="1"/>
  <c r="CF390" i="1"/>
  <c r="CX390" i="1" s="1"/>
  <c r="CE390" i="1"/>
  <c r="CW390" i="1" s="1"/>
  <c r="CF389" i="1"/>
  <c r="CX389" i="1" s="1"/>
  <c r="CE389" i="1"/>
  <c r="CW389" i="1" s="1"/>
  <c r="CF388" i="1"/>
  <c r="CX388" i="1" s="1"/>
  <c r="CE388" i="1"/>
  <c r="CW388" i="1" s="1"/>
  <c r="CF387" i="1"/>
  <c r="CX387" i="1" s="1"/>
  <c r="CE387" i="1"/>
  <c r="CW387" i="1" s="1"/>
  <c r="CF386" i="1"/>
  <c r="CX386" i="1" s="1"/>
  <c r="CE386" i="1"/>
  <c r="CW386" i="1" s="1"/>
  <c r="CF385" i="1"/>
  <c r="CX385" i="1" s="1"/>
  <c r="CE385" i="1"/>
  <c r="CW385" i="1" s="1"/>
  <c r="CF384" i="1"/>
  <c r="CX384" i="1" s="1"/>
  <c r="CE384" i="1"/>
  <c r="CW384" i="1" s="1"/>
  <c r="CF382" i="1"/>
  <c r="CX382" i="1" s="1"/>
  <c r="CE382" i="1"/>
  <c r="CW382" i="1" s="1"/>
  <c r="CF381" i="1"/>
  <c r="CX381" i="1" s="1"/>
  <c r="CE381" i="1"/>
  <c r="CW381" i="1" s="1"/>
  <c r="CF380" i="1"/>
  <c r="CX380" i="1" s="1"/>
  <c r="CE380" i="1"/>
  <c r="CW380" i="1" s="1"/>
  <c r="CF379" i="1"/>
  <c r="CX379" i="1" s="1"/>
  <c r="CE379" i="1"/>
  <c r="CW379" i="1" s="1"/>
  <c r="CF378" i="1"/>
  <c r="CX378" i="1" s="1"/>
  <c r="CE378" i="1"/>
  <c r="CW378" i="1" s="1"/>
  <c r="CF376" i="1"/>
  <c r="CX376" i="1" s="1"/>
  <c r="CE376" i="1"/>
  <c r="CW376" i="1" s="1"/>
  <c r="CF374" i="1"/>
  <c r="CX374" i="1" s="1"/>
  <c r="CE374" i="1"/>
  <c r="CW374" i="1" s="1"/>
  <c r="CF373" i="1"/>
  <c r="CX373" i="1" s="1"/>
  <c r="CE373" i="1"/>
  <c r="CW373" i="1" s="1"/>
  <c r="CF371" i="1"/>
  <c r="CX371" i="1" s="1"/>
  <c r="CE371" i="1"/>
  <c r="CW371" i="1" s="1"/>
  <c r="CF370" i="1"/>
  <c r="CX370" i="1" s="1"/>
  <c r="CE370" i="1"/>
  <c r="CW370" i="1" s="1"/>
  <c r="CF369" i="1"/>
  <c r="CX369" i="1" s="1"/>
  <c r="CE369" i="1"/>
  <c r="CW369" i="1" s="1"/>
  <c r="CF367" i="1"/>
  <c r="CX367" i="1" s="1"/>
  <c r="CE367" i="1"/>
  <c r="CW367" i="1" s="1"/>
  <c r="CF365" i="1"/>
  <c r="CX365" i="1" s="1"/>
  <c r="CE365" i="1"/>
  <c r="CW365" i="1" s="1"/>
  <c r="CF364" i="1"/>
  <c r="CX364" i="1" s="1"/>
  <c r="CE364" i="1"/>
  <c r="CW364" i="1" s="1"/>
  <c r="CF362" i="1"/>
  <c r="CX362" i="1" s="1"/>
  <c r="CE362" i="1"/>
  <c r="CW362" i="1" s="1"/>
  <c r="CF361" i="1"/>
  <c r="CX361" i="1" s="1"/>
  <c r="CE361" i="1"/>
  <c r="CW361" i="1" s="1"/>
  <c r="CF360" i="1"/>
  <c r="CX360" i="1" s="1"/>
  <c r="CE360" i="1"/>
  <c r="CW360" i="1" s="1"/>
  <c r="CF359" i="1"/>
  <c r="CX359" i="1" s="1"/>
  <c r="CE359" i="1"/>
  <c r="CW359" i="1" s="1"/>
  <c r="CF358" i="1"/>
  <c r="CX358" i="1" s="1"/>
  <c r="CE358" i="1"/>
  <c r="CW358" i="1" s="1"/>
  <c r="CF357" i="1"/>
  <c r="CX357" i="1" s="1"/>
  <c r="CE357" i="1"/>
  <c r="CW357" i="1" s="1"/>
  <c r="CF356" i="1"/>
  <c r="CX356" i="1" s="1"/>
  <c r="CE356" i="1"/>
  <c r="CW356" i="1" s="1"/>
  <c r="CF355" i="1"/>
  <c r="CX355" i="1" s="1"/>
  <c r="CE355" i="1"/>
  <c r="CW355" i="1" s="1"/>
  <c r="CF354" i="1"/>
  <c r="CX354" i="1" s="1"/>
  <c r="CE354" i="1"/>
  <c r="CW354" i="1" s="1"/>
  <c r="CF353" i="1"/>
  <c r="CX353" i="1" s="1"/>
  <c r="CE353" i="1"/>
  <c r="CW353" i="1" s="1"/>
  <c r="CF351" i="1"/>
  <c r="CX351" i="1" s="1"/>
  <c r="CE351" i="1"/>
  <c r="CW351" i="1" s="1"/>
  <c r="CF349" i="1"/>
  <c r="CX349" i="1" s="1"/>
  <c r="CE349" i="1"/>
  <c r="CW349" i="1" s="1"/>
  <c r="CF348" i="1"/>
  <c r="CX348" i="1" s="1"/>
  <c r="CE348" i="1"/>
  <c r="CW348" i="1" s="1"/>
  <c r="CF347" i="1"/>
  <c r="CX347" i="1" s="1"/>
  <c r="CE347" i="1"/>
  <c r="CW347" i="1" s="1"/>
  <c r="CF346" i="1"/>
  <c r="CX346" i="1" s="1"/>
  <c r="CE346" i="1"/>
  <c r="CW346" i="1" s="1"/>
  <c r="CF345" i="1"/>
  <c r="CX345" i="1" s="1"/>
  <c r="CE345" i="1"/>
  <c r="CW345" i="1" s="1"/>
  <c r="CF344" i="1"/>
  <c r="CX344" i="1" s="1"/>
  <c r="CE344" i="1"/>
  <c r="CW344" i="1" s="1"/>
  <c r="CF343" i="1"/>
  <c r="CX343" i="1" s="1"/>
  <c r="CE343" i="1"/>
  <c r="CW343" i="1" s="1"/>
  <c r="CF342" i="1"/>
  <c r="CX342" i="1" s="1"/>
  <c r="CE342" i="1"/>
  <c r="CW342" i="1" s="1"/>
  <c r="CF341" i="1"/>
  <c r="CX341" i="1" s="1"/>
  <c r="CE341" i="1"/>
  <c r="CW341" i="1" s="1"/>
  <c r="CF340" i="1"/>
  <c r="CX340" i="1" s="1"/>
  <c r="CE340" i="1"/>
  <c r="CW340" i="1" s="1"/>
  <c r="CF339" i="1"/>
  <c r="CX339" i="1" s="1"/>
  <c r="CE339" i="1"/>
  <c r="CW339" i="1" s="1"/>
  <c r="CF338" i="1"/>
  <c r="CX338" i="1" s="1"/>
  <c r="CE338" i="1"/>
  <c r="CW338" i="1" s="1"/>
  <c r="CF336" i="1"/>
  <c r="CX336" i="1" s="1"/>
  <c r="CE336" i="1"/>
  <c r="CW336" i="1" s="1"/>
  <c r="CF335" i="1"/>
  <c r="CX335" i="1" s="1"/>
  <c r="CE335" i="1"/>
  <c r="CW335" i="1" s="1"/>
  <c r="CF334" i="1"/>
  <c r="CX334" i="1" s="1"/>
  <c r="CE334" i="1"/>
  <c r="CW334" i="1" s="1"/>
  <c r="CF333" i="1"/>
  <c r="CX333" i="1" s="1"/>
  <c r="CE333" i="1"/>
  <c r="CW333" i="1" s="1"/>
  <c r="CF332" i="1"/>
  <c r="CX332" i="1" s="1"/>
  <c r="CE332" i="1"/>
  <c r="CW332" i="1" s="1"/>
  <c r="CF331" i="1"/>
  <c r="CX331" i="1" s="1"/>
  <c r="CE331" i="1"/>
  <c r="CW331" i="1" s="1"/>
  <c r="CF330" i="1"/>
  <c r="CX330" i="1" s="1"/>
  <c r="CE330" i="1"/>
  <c r="CW330" i="1" s="1"/>
  <c r="CF329" i="1"/>
  <c r="CX329" i="1" s="1"/>
  <c r="CE329" i="1"/>
  <c r="CW329" i="1" s="1"/>
  <c r="CF327" i="1"/>
  <c r="CX327" i="1" s="1"/>
  <c r="CE327" i="1"/>
  <c r="CW327" i="1" s="1"/>
  <c r="CF325" i="1"/>
  <c r="CX325" i="1" s="1"/>
  <c r="CE325" i="1"/>
  <c r="CW325" i="1" s="1"/>
  <c r="CF324" i="1"/>
  <c r="CX324" i="1" s="1"/>
  <c r="CE324" i="1"/>
  <c r="CW324" i="1" s="1"/>
  <c r="CF323" i="1"/>
  <c r="CX323" i="1" s="1"/>
  <c r="CE323" i="1"/>
  <c r="CW323" i="1" s="1"/>
  <c r="CF322" i="1"/>
  <c r="CX322" i="1" s="1"/>
  <c r="CE322" i="1"/>
  <c r="CW322" i="1" s="1"/>
  <c r="CF321" i="1"/>
  <c r="CX321" i="1" s="1"/>
  <c r="CE321" i="1"/>
  <c r="CW321" i="1" s="1"/>
  <c r="CF320" i="1"/>
  <c r="CX320" i="1" s="1"/>
  <c r="CE320" i="1"/>
  <c r="CW320" i="1" s="1"/>
  <c r="CF319" i="1"/>
  <c r="CX319" i="1" s="1"/>
  <c r="CE319" i="1"/>
  <c r="CW319" i="1" s="1"/>
  <c r="CF318" i="1"/>
  <c r="CX318" i="1" s="1"/>
  <c r="CE318" i="1"/>
  <c r="CW318" i="1" s="1"/>
  <c r="CF312" i="1"/>
  <c r="CX312" i="1" s="1"/>
  <c r="CE312" i="1"/>
  <c r="CW312" i="1" s="1"/>
  <c r="CF238" i="1"/>
  <c r="CX238" i="1" s="1"/>
  <c r="CE238" i="1"/>
  <c r="CW238" i="1" s="1"/>
  <c r="CF237" i="1"/>
  <c r="CX237" i="1" s="1"/>
  <c r="CE237" i="1"/>
  <c r="CW237" i="1" s="1"/>
  <c r="CF231" i="1"/>
  <c r="CX231" i="1" s="1"/>
  <c r="CE231" i="1"/>
  <c r="CW231" i="1" s="1"/>
  <c r="CF228" i="1"/>
  <c r="CX228" i="1" s="1"/>
  <c r="CE228" i="1"/>
  <c r="CW228" i="1" s="1"/>
  <c r="CF227" i="1"/>
  <c r="CX227" i="1" s="1"/>
  <c r="CE227" i="1"/>
  <c r="CW227" i="1" s="1"/>
  <c r="CF226" i="1"/>
  <c r="CX226" i="1" s="1"/>
  <c r="CE226" i="1"/>
  <c r="CW226" i="1" s="1"/>
  <c r="CF225" i="1"/>
  <c r="CX225" i="1" s="1"/>
  <c r="CE225" i="1"/>
  <c r="CW225" i="1" s="1"/>
  <c r="CF224" i="1"/>
  <c r="CX224" i="1" s="1"/>
  <c r="CE224" i="1"/>
  <c r="CW224" i="1" s="1"/>
  <c r="CF223" i="1"/>
  <c r="CX223" i="1" s="1"/>
  <c r="CE223" i="1"/>
  <c r="CW223" i="1" s="1"/>
  <c r="CF222" i="1"/>
  <c r="CX222" i="1" s="1"/>
  <c r="CE222" i="1"/>
  <c r="CW222" i="1" s="1"/>
  <c r="CF221" i="1"/>
  <c r="CX221" i="1" s="1"/>
  <c r="CE221" i="1"/>
  <c r="CW221" i="1" s="1"/>
  <c r="CF220" i="1"/>
  <c r="CX220" i="1" s="1"/>
  <c r="CE220" i="1"/>
  <c r="CW220" i="1" s="1"/>
  <c r="CF219" i="1"/>
  <c r="CX219" i="1" s="1"/>
  <c r="CE219" i="1"/>
  <c r="CW219" i="1" s="1"/>
  <c r="CF218" i="1"/>
  <c r="CX218" i="1" s="1"/>
  <c r="CE218" i="1"/>
  <c r="CW218" i="1" s="1"/>
  <c r="CF217" i="1"/>
  <c r="CX217" i="1" s="1"/>
  <c r="CE217" i="1"/>
  <c r="CW217" i="1" s="1"/>
  <c r="CF216" i="1"/>
  <c r="CX216" i="1" s="1"/>
  <c r="CE216" i="1"/>
  <c r="CW216" i="1" s="1"/>
  <c r="CF214" i="1"/>
  <c r="CX214" i="1" s="1"/>
  <c r="CE214" i="1"/>
  <c r="CW214" i="1" s="1"/>
  <c r="CF212" i="1"/>
  <c r="CX212" i="1" s="1"/>
  <c r="CE212" i="1"/>
  <c r="CW212" i="1" s="1"/>
  <c r="CF211" i="1"/>
  <c r="CX211" i="1" s="1"/>
  <c r="CE211" i="1"/>
  <c r="CW211" i="1" s="1"/>
  <c r="CF210" i="1"/>
  <c r="CX210" i="1" s="1"/>
  <c r="CE210" i="1"/>
  <c r="CW210" i="1" s="1"/>
  <c r="CF209" i="1"/>
  <c r="CX209" i="1" s="1"/>
  <c r="CE209" i="1"/>
  <c r="CW209" i="1" s="1"/>
  <c r="CF208" i="1"/>
  <c r="CX208" i="1" s="1"/>
  <c r="CE208" i="1"/>
  <c r="CW208" i="1" s="1"/>
  <c r="CF207" i="1"/>
  <c r="CX207" i="1" s="1"/>
  <c r="CE207" i="1"/>
  <c r="CW207" i="1" s="1"/>
  <c r="CF205" i="1"/>
  <c r="CX205" i="1" s="1"/>
  <c r="CE205" i="1"/>
  <c r="CW205" i="1" s="1"/>
  <c r="CF203" i="1"/>
  <c r="CX203" i="1" s="1"/>
  <c r="CE203" i="1"/>
  <c r="CW203" i="1" s="1"/>
  <c r="CF201" i="1"/>
  <c r="CX201" i="1" s="1"/>
  <c r="CE201" i="1"/>
  <c r="CW201" i="1" s="1"/>
  <c r="CF200" i="1"/>
  <c r="CX200" i="1" s="1"/>
  <c r="CE200" i="1"/>
  <c r="CW200" i="1" s="1"/>
  <c r="CF199" i="1"/>
  <c r="CX199" i="1" s="1"/>
  <c r="CE199" i="1"/>
  <c r="CW199" i="1" s="1"/>
  <c r="CF198" i="1"/>
  <c r="CX198" i="1" s="1"/>
  <c r="CE198" i="1"/>
  <c r="CW198" i="1" s="1"/>
  <c r="CF197" i="1"/>
  <c r="CX197" i="1" s="1"/>
  <c r="CE197" i="1"/>
  <c r="CW197" i="1" s="1"/>
  <c r="CF196" i="1"/>
  <c r="CX196" i="1" s="1"/>
  <c r="CE196" i="1"/>
  <c r="CW196" i="1" s="1"/>
  <c r="CF195" i="1"/>
  <c r="CX195" i="1" s="1"/>
  <c r="CE195" i="1"/>
  <c r="CW195" i="1" s="1"/>
  <c r="CF193" i="1"/>
  <c r="CX193" i="1" s="1"/>
  <c r="CE193" i="1"/>
  <c r="CW193" i="1" s="1"/>
  <c r="CF191" i="1"/>
  <c r="CX191" i="1" s="1"/>
  <c r="CE191" i="1"/>
  <c r="CW191" i="1" s="1"/>
  <c r="CF190" i="1"/>
  <c r="CE190" i="1"/>
  <c r="CF189" i="1"/>
  <c r="CE189" i="1"/>
  <c r="CF188" i="1"/>
  <c r="CE188" i="1"/>
  <c r="CF187" i="1"/>
  <c r="CE187" i="1"/>
  <c r="CF186" i="1"/>
  <c r="CE186" i="1"/>
  <c r="CF185" i="1"/>
  <c r="CE185" i="1"/>
  <c r="CF184" i="1"/>
  <c r="CE184" i="1"/>
  <c r="CF183" i="1"/>
  <c r="CE183" i="1"/>
  <c r="CF166" i="1"/>
  <c r="CE166" i="1"/>
  <c r="CF165" i="1"/>
  <c r="CE165" i="1"/>
  <c r="CF164" i="1"/>
  <c r="CE164" i="1"/>
  <c r="CF163" i="1"/>
  <c r="CE163" i="1"/>
  <c r="CF162" i="1"/>
  <c r="CE162" i="1"/>
  <c r="CF161" i="1"/>
  <c r="CE161" i="1"/>
  <c r="CF160" i="1"/>
  <c r="CE160" i="1"/>
  <c r="CF159" i="1"/>
  <c r="CE159" i="1"/>
  <c r="CF158" i="1"/>
  <c r="CE158" i="1"/>
  <c r="CF157" i="1"/>
  <c r="CE157" i="1"/>
  <c r="CF154" i="1"/>
  <c r="CE154" i="1"/>
  <c r="CF153" i="1"/>
  <c r="CE153" i="1"/>
  <c r="CF152" i="1"/>
  <c r="CE152" i="1"/>
  <c r="CF151" i="1"/>
  <c r="CE151" i="1"/>
  <c r="CF149" i="1"/>
  <c r="CE149" i="1"/>
  <c r="CF147" i="1"/>
  <c r="CE147" i="1"/>
  <c r="CF146" i="1"/>
  <c r="CE146" i="1"/>
  <c r="CF145" i="1"/>
  <c r="CE145" i="1"/>
  <c r="CF143" i="1"/>
  <c r="CE143" i="1"/>
  <c r="CF142" i="1"/>
  <c r="CE142" i="1"/>
  <c r="CF141" i="1"/>
  <c r="CE141" i="1"/>
  <c r="CF140" i="1"/>
  <c r="CE140" i="1"/>
  <c r="CF139" i="1"/>
  <c r="CE139" i="1"/>
  <c r="CF137" i="1"/>
  <c r="CE137" i="1"/>
  <c r="CF136" i="1"/>
  <c r="CE136" i="1"/>
  <c r="CF135" i="1"/>
  <c r="CE135" i="1"/>
  <c r="CF134" i="1"/>
  <c r="CE134" i="1"/>
  <c r="CF132" i="1"/>
  <c r="CE132" i="1"/>
  <c r="CF129" i="1"/>
  <c r="CE129" i="1"/>
  <c r="CF126" i="1"/>
  <c r="CE126" i="1"/>
  <c r="CF125" i="1"/>
  <c r="CE125" i="1"/>
  <c r="CF124" i="1"/>
  <c r="CE124" i="1"/>
  <c r="CF123" i="1"/>
  <c r="CE123" i="1"/>
  <c r="CF122" i="1"/>
  <c r="CE122" i="1"/>
  <c r="CF121" i="1"/>
  <c r="CE121" i="1"/>
  <c r="CF120" i="1"/>
  <c r="CE120" i="1"/>
  <c r="CF119" i="1"/>
  <c r="CE119" i="1"/>
  <c r="CF118" i="1"/>
  <c r="CE118" i="1"/>
  <c r="CF115" i="1"/>
  <c r="CE115" i="1"/>
  <c r="CF113" i="1"/>
  <c r="CE113" i="1"/>
  <c r="CF112" i="1"/>
  <c r="CE112" i="1"/>
  <c r="CF110" i="1"/>
  <c r="CE110" i="1"/>
  <c r="CF109" i="1"/>
  <c r="CE109" i="1"/>
  <c r="CF108" i="1"/>
  <c r="CE108" i="1"/>
  <c r="CF107" i="1"/>
  <c r="CE107" i="1"/>
  <c r="CF106" i="1"/>
  <c r="CE106" i="1"/>
  <c r="CF104" i="1"/>
  <c r="CE104" i="1"/>
  <c r="CF103" i="1"/>
  <c r="CE103" i="1"/>
  <c r="CF102" i="1"/>
  <c r="CE102" i="1"/>
  <c r="CF100" i="1"/>
  <c r="CE100" i="1"/>
  <c r="CF99" i="1"/>
  <c r="CE99" i="1"/>
  <c r="CF98" i="1"/>
  <c r="CE98" i="1"/>
  <c r="CF96" i="1"/>
  <c r="CE96" i="1"/>
  <c r="CF94" i="1"/>
  <c r="CE94" i="1"/>
  <c r="CF92" i="1"/>
  <c r="CE92" i="1"/>
  <c r="CF90" i="1"/>
  <c r="CE90" i="1"/>
  <c r="CF88" i="1"/>
  <c r="CE88" i="1"/>
  <c r="CF87" i="1"/>
  <c r="CE87" i="1"/>
  <c r="CF86" i="1"/>
  <c r="CE86" i="1"/>
  <c r="CF85" i="1"/>
  <c r="CE85" i="1"/>
  <c r="CF84" i="1"/>
  <c r="CE84" i="1"/>
  <c r="CF81" i="1"/>
  <c r="CE81" i="1"/>
  <c r="CF79" i="1"/>
  <c r="CE79" i="1"/>
  <c r="CF78" i="1"/>
  <c r="CE78" i="1"/>
  <c r="CF77" i="1"/>
  <c r="CE77" i="1"/>
  <c r="CF76" i="1"/>
  <c r="CE76" i="1"/>
  <c r="CF75" i="1"/>
  <c r="CE75" i="1"/>
  <c r="CF73" i="1"/>
  <c r="CE73" i="1"/>
  <c r="CF72" i="1"/>
  <c r="CE72" i="1"/>
  <c r="CF69" i="1"/>
  <c r="CE69" i="1"/>
  <c r="CF67" i="1"/>
  <c r="CE67" i="1"/>
  <c r="CF64" i="1"/>
  <c r="CE64" i="1"/>
  <c r="CF60" i="1"/>
  <c r="CE60" i="1"/>
  <c r="CF55" i="1"/>
  <c r="CE55" i="1"/>
  <c r="CF54" i="1"/>
  <c r="CE54" i="1"/>
  <c r="CF49" i="1"/>
  <c r="CE49" i="1"/>
  <c r="CF43" i="1"/>
  <c r="CE43" i="1"/>
  <c r="CF38" i="1"/>
  <c r="CE38" i="1"/>
  <c r="CF37" i="1"/>
  <c r="CE37" i="1"/>
  <c r="CF34" i="1"/>
  <c r="CE34" i="1"/>
  <c r="CF32" i="1"/>
  <c r="CE32" i="1"/>
  <c r="CF30" i="1"/>
  <c r="CE30" i="1"/>
  <c r="CF28" i="1"/>
  <c r="CE28" i="1"/>
  <c r="CF26" i="1"/>
  <c r="CE26" i="1"/>
  <c r="CF22" i="1"/>
  <c r="CE22" i="1"/>
  <c r="CF21" i="1"/>
  <c r="CE21" i="1"/>
  <c r="CF17" i="1"/>
  <c r="CE17" i="1"/>
  <c r="CF11" i="1"/>
  <c r="CE11" i="1"/>
  <c r="CF10" i="1"/>
  <c r="CE10" i="1"/>
  <c r="CF9" i="1"/>
  <c r="CE9" i="1"/>
  <c r="CF8" i="1"/>
  <c r="CE8" i="1"/>
  <c r="A699" i="1"/>
  <c r="A698" i="1"/>
  <c r="A697" i="1"/>
  <c r="A696" i="1"/>
  <c r="AD109" i="44" l="1"/>
  <c r="F109" i="44" s="1"/>
  <c r="AD113" i="44"/>
  <c r="F113" i="44" s="1"/>
  <c r="AD117" i="44"/>
  <c r="F117" i="44" s="1"/>
  <c r="DE209" i="1"/>
  <c r="FA209" i="1" s="1"/>
  <c r="FC209" i="1" s="1"/>
  <c r="DE238" i="1"/>
  <c r="FA238" i="1" s="1"/>
  <c r="FC238" i="1" s="1"/>
  <c r="DE343" i="1"/>
  <c r="FA343" i="1" s="1"/>
  <c r="FC343" i="1" s="1"/>
  <c r="DE353" i="1"/>
  <c r="FA353" i="1" s="1"/>
  <c r="FC353" i="1" s="1"/>
  <c r="AD179" i="44"/>
  <c r="F179" i="44" s="1"/>
  <c r="DE361" i="1"/>
  <c r="FA361" i="1" s="1"/>
  <c r="FC361" i="1" s="1"/>
  <c r="DE392" i="1"/>
  <c r="FA392" i="1" s="1"/>
  <c r="FC392" i="1" s="1"/>
  <c r="DE401" i="1"/>
  <c r="FA401" i="1" s="1"/>
  <c r="FC401" i="1" s="1"/>
  <c r="DE422" i="1"/>
  <c r="FA422" i="1" s="1"/>
  <c r="FC422" i="1" s="1"/>
  <c r="AD239" i="44"/>
  <c r="F239" i="44" s="1"/>
  <c r="DE435" i="1"/>
  <c r="FA435" i="1" s="1"/>
  <c r="FC435" i="1" s="1"/>
  <c r="DE458" i="1"/>
  <c r="FA458" i="1" s="1"/>
  <c r="DE474" i="1"/>
  <c r="FA474" i="1" s="1"/>
  <c r="FC474" i="1" s="1"/>
  <c r="DE513" i="1"/>
  <c r="FA513" i="1" s="1"/>
  <c r="FC513" i="1" s="1"/>
  <c r="DE530" i="1"/>
  <c r="FA530" i="1" s="1"/>
  <c r="FC530" i="1" s="1"/>
  <c r="AD410" i="44"/>
  <c r="F410" i="44" s="1"/>
  <c r="DE581" i="1"/>
  <c r="FA581" i="1" s="1"/>
  <c r="FC581" i="1" s="1"/>
  <c r="AD458" i="44"/>
  <c r="F458" i="44" s="1"/>
  <c r="DE611" i="1"/>
  <c r="FA611" i="1" s="1"/>
  <c r="FC611" i="1" s="1"/>
  <c r="DE619" i="1"/>
  <c r="FA619" i="1" s="1"/>
  <c r="FC619" i="1" s="1"/>
  <c r="AD474" i="44"/>
  <c r="F474" i="44" s="1"/>
  <c r="AD480" i="44"/>
  <c r="F480" i="44" s="1"/>
  <c r="DE648" i="1"/>
  <c r="FA648" i="1" s="1"/>
  <c r="FC648" i="1" s="1"/>
  <c r="AD496" i="44"/>
  <c r="F496" i="44" s="1"/>
  <c r="AD500" i="44"/>
  <c r="F500" i="44" s="1"/>
  <c r="AD504" i="44"/>
  <c r="F504" i="44" s="1"/>
  <c r="DE670" i="1"/>
  <c r="FA670" i="1" s="1"/>
  <c r="FC670" i="1" s="1"/>
  <c r="AD516" i="44"/>
  <c r="F516" i="44" s="1"/>
  <c r="AD532" i="44"/>
  <c r="F532" i="44" s="1"/>
  <c r="AD536" i="44"/>
  <c r="F536" i="44" s="1"/>
  <c r="AE109" i="44"/>
  <c r="G109" i="44" s="1"/>
  <c r="AE117" i="44"/>
  <c r="G117" i="44" s="1"/>
  <c r="AE121" i="44"/>
  <c r="G121" i="44" s="1"/>
  <c r="AE125" i="44"/>
  <c r="G125" i="44" s="1"/>
  <c r="AE133" i="44"/>
  <c r="G133" i="44" s="1"/>
  <c r="AE137" i="44"/>
  <c r="G137" i="44" s="1"/>
  <c r="AE141" i="44"/>
  <c r="G141" i="44" s="1"/>
  <c r="AE151" i="44"/>
  <c r="G151" i="44" s="1"/>
  <c r="AE155" i="44"/>
  <c r="G155" i="44" s="1"/>
  <c r="AE159" i="44"/>
  <c r="G159" i="44" s="1"/>
  <c r="AE163" i="44"/>
  <c r="G163" i="44" s="1"/>
  <c r="AE167" i="44"/>
  <c r="G167" i="44" s="1"/>
  <c r="AE171" i="44"/>
  <c r="G171" i="44" s="1"/>
  <c r="AE175" i="44"/>
  <c r="G175" i="44" s="1"/>
  <c r="AE179" i="44"/>
  <c r="G179" i="44" s="1"/>
  <c r="AE183" i="44"/>
  <c r="G183" i="44" s="1"/>
  <c r="AE187" i="44"/>
  <c r="G187" i="44" s="1"/>
  <c r="AE191" i="44"/>
  <c r="G191" i="44" s="1"/>
  <c r="AE195" i="44"/>
  <c r="G195" i="44" s="1"/>
  <c r="AE199" i="44"/>
  <c r="G199" i="44" s="1"/>
  <c r="AE203" i="44"/>
  <c r="G203" i="44" s="1"/>
  <c r="AE207" i="44"/>
  <c r="G207" i="44" s="1"/>
  <c r="AE211" i="44"/>
  <c r="G211" i="44" s="1"/>
  <c r="AE215" i="44"/>
  <c r="G215" i="44" s="1"/>
  <c r="AE219" i="44"/>
  <c r="G219" i="44" s="1"/>
  <c r="AE223" i="44"/>
  <c r="G223" i="44" s="1"/>
  <c r="AE227" i="44"/>
  <c r="G227" i="44" s="1"/>
  <c r="AE231" i="44"/>
  <c r="G231" i="44" s="1"/>
  <c r="AE235" i="44"/>
  <c r="G235" i="44" s="1"/>
  <c r="AE239" i="44"/>
  <c r="G239" i="44" s="1"/>
  <c r="AE243" i="44"/>
  <c r="G243" i="44" s="1"/>
  <c r="AE247" i="44"/>
  <c r="G247" i="44" s="1"/>
  <c r="AE251" i="44"/>
  <c r="G251" i="44" s="1"/>
  <c r="AE255" i="44"/>
  <c r="G255" i="44" s="1"/>
  <c r="AE259" i="44"/>
  <c r="G259" i="44" s="1"/>
  <c r="AE263" i="44"/>
  <c r="G263" i="44" s="1"/>
  <c r="AE267" i="44"/>
  <c r="G267" i="44" s="1"/>
  <c r="AE271" i="44"/>
  <c r="G271" i="44" s="1"/>
  <c r="AE275" i="44"/>
  <c r="G275" i="44" s="1"/>
  <c r="AE376" i="44"/>
  <c r="G376" i="44" s="1"/>
  <c r="AE380" i="44"/>
  <c r="G380" i="44" s="1"/>
  <c r="DF495" i="1"/>
  <c r="FB495" i="1" s="1"/>
  <c r="AE388" i="44"/>
  <c r="G388" i="44" s="1"/>
  <c r="AE392" i="44"/>
  <c r="G392" i="44" s="1"/>
  <c r="AE396" i="44"/>
  <c r="G396" i="44" s="1"/>
  <c r="AE400" i="44"/>
  <c r="G400" i="44" s="1"/>
  <c r="AE410" i="44"/>
  <c r="G410" i="44" s="1"/>
  <c r="AE414" i="44"/>
  <c r="G414" i="44" s="1"/>
  <c r="AE418" i="44"/>
  <c r="G418" i="44" s="1"/>
  <c r="DF554" i="1"/>
  <c r="FB554" i="1" s="1"/>
  <c r="AE426" i="44"/>
  <c r="G426" i="44" s="1"/>
  <c r="AE430" i="44"/>
  <c r="G430" i="44" s="1"/>
  <c r="AE434" i="44"/>
  <c r="G434" i="44" s="1"/>
  <c r="AE438" i="44"/>
  <c r="G438" i="44" s="1"/>
  <c r="AE442" i="44"/>
  <c r="G442" i="44" s="1"/>
  <c r="AE446" i="44"/>
  <c r="G446" i="44" s="1"/>
  <c r="DF597" i="1"/>
  <c r="FB597" i="1" s="1"/>
  <c r="DF602" i="1"/>
  <c r="FB602" i="1" s="1"/>
  <c r="AE458" i="44"/>
  <c r="G458" i="44" s="1"/>
  <c r="AE462" i="44"/>
  <c r="G462" i="44" s="1"/>
  <c r="AE466" i="44"/>
  <c r="G466" i="44" s="1"/>
  <c r="AE470" i="44"/>
  <c r="G470" i="44" s="1"/>
  <c r="AE474" i="44"/>
  <c r="G474" i="44" s="1"/>
  <c r="AE403" i="44"/>
  <c r="G403" i="44" s="1"/>
  <c r="AE480" i="44"/>
  <c r="G480" i="44" s="1"/>
  <c r="AE484" i="44"/>
  <c r="G484" i="44" s="1"/>
  <c r="AE488" i="44"/>
  <c r="G488" i="44" s="1"/>
  <c r="DF652" i="1"/>
  <c r="FB652" i="1" s="1"/>
  <c r="AE496" i="44"/>
  <c r="G496" i="44" s="1"/>
  <c r="DF661" i="1"/>
  <c r="FB661" i="1" s="1"/>
  <c r="AE504" i="44"/>
  <c r="G504" i="44" s="1"/>
  <c r="AE508" i="44"/>
  <c r="G508" i="44" s="1"/>
  <c r="AE512" i="44"/>
  <c r="G512" i="44" s="1"/>
  <c r="AE516" i="44"/>
  <c r="G516" i="44" s="1"/>
  <c r="AE520" i="44"/>
  <c r="G520" i="44" s="1"/>
  <c r="AE524" i="44"/>
  <c r="G524" i="44" s="1"/>
  <c r="AE528" i="44"/>
  <c r="G528" i="44" s="1"/>
  <c r="DF694" i="1"/>
  <c r="FB694" i="1" s="1"/>
  <c r="AE536" i="44"/>
  <c r="G536" i="44" s="1"/>
  <c r="AD110" i="44"/>
  <c r="F110" i="44" s="1"/>
  <c r="AD114" i="44"/>
  <c r="F114" i="44" s="1"/>
  <c r="AD118" i="44"/>
  <c r="F118" i="44" s="1"/>
  <c r="AD122" i="44"/>
  <c r="F122" i="44" s="1"/>
  <c r="DE216" i="1"/>
  <c r="FA216" i="1" s="1"/>
  <c r="FC216" i="1" s="1"/>
  <c r="AD130" i="44"/>
  <c r="F130" i="44" s="1"/>
  <c r="AD134" i="44"/>
  <c r="F134" i="44" s="1"/>
  <c r="AD138" i="44"/>
  <c r="F138" i="44" s="1"/>
  <c r="AD142" i="44"/>
  <c r="F142" i="44" s="1"/>
  <c r="AD148" i="44"/>
  <c r="F148" i="44" s="1"/>
  <c r="DE325" i="1"/>
  <c r="FA325" i="1" s="1"/>
  <c r="FC325" i="1" s="1"/>
  <c r="AD156" i="44"/>
  <c r="F156" i="44" s="1"/>
  <c r="AD160" i="44"/>
  <c r="F160" i="44" s="1"/>
  <c r="AD164" i="44"/>
  <c r="F164" i="44" s="1"/>
  <c r="AD168" i="44"/>
  <c r="F168" i="44" s="1"/>
  <c r="AD172" i="44"/>
  <c r="F172" i="44" s="1"/>
  <c r="AD176" i="44"/>
  <c r="F176" i="44" s="1"/>
  <c r="AD180" i="44"/>
  <c r="F180" i="44" s="1"/>
  <c r="DE362" i="1"/>
  <c r="FA362" i="1" s="1"/>
  <c r="AD188" i="44"/>
  <c r="F188" i="44" s="1"/>
  <c r="AD192" i="44"/>
  <c r="F192" i="44" s="1"/>
  <c r="DE380" i="1"/>
  <c r="FA380" i="1" s="1"/>
  <c r="FC380" i="1" s="1"/>
  <c r="AD200" i="44"/>
  <c r="F200" i="44" s="1"/>
  <c r="AD204" i="44"/>
  <c r="F204" i="44" s="1"/>
  <c r="AD208" i="44"/>
  <c r="F208" i="44" s="1"/>
  <c r="AD212" i="44"/>
  <c r="F212" i="44" s="1"/>
  <c r="AD216" i="44"/>
  <c r="F216" i="44" s="1"/>
  <c r="AD220" i="44"/>
  <c r="F220" i="44" s="1"/>
  <c r="DE413" i="1"/>
  <c r="FA413" i="1" s="1"/>
  <c r="FC413" i="1" s="1"/>
  <c r="AD228" i="44"/>
  <c r="F228" i="44" s="1"/>
  <c r="AD232" i="44"/>
  <c r="F232" i="44" s="1"/>
  <c r="AD236" i="44"/>
  <c r="F236" i="44" s="1"/>
  <c r="AD240" i="44"/>
  <c r="F240" i="44" s="1"/>
  <c r="AD244" i="44"/>
  <c r="F244" i="44" s="1"/>
  <c r="DE440" i="1"/>
  <c r="FA440" i="1" s="1"/>
  <c r="FC440" i="1" s="1"/>
  <c r="AD252" i="44"/>
  <c r="F252" i="44" s="1"/>
  <c r="DE450" i="1"/>
  <c r="FA450" i="1" s="1"/>
  <c r="DE455" i="1"/>
  <c r="FA455" i="1" s="1"/>
  <c r="FC455" i="1" s="1"/>
  <c r="AD264" i="44"/>
  <c r="F264" i="44" s="1"/>
  <c r="AD268" i="44"/>
  <c r="F268" i="44" s="1"/>
  <c r="AD272" i="44"/>
  <c r="F272" i="44" s="1"/>
  <c r="AD377" i="44"/>
  <c r="F377" i="44" s="1"/>
  <c r="AD381" i="44"/>
  <c r="F381" i="44" s="1"/>
  <c r="AD385" i="44"/>
  <c r="F385" i="44" s="1"/>
  <c r="AD389" i="44"/>
  <c r="F389" i="44" s="1"/>
  <c r="AD393" i="44"/>
  <c r="F393" i="44" s="1"/>
  <c r="DE532" i="1"/>
  <c r="FA532" i="1" s="1"/>
  <c r="FC532" i="1" s="1"/>
  <c r="AD411" i="44"/>
  <c r="F411" i="44" s="1"/>
  <c r="AD415" i="44"/>
  <c r="F415" i="44" s="1"/>
  <c r="AD419" i="44"/>
  <c r="F419" i="44" s="1"/>
  <c r="AD423" i="44"/>
  <c r="F423" i="44" s="1"/>
  <c r="AD427" i="44"/>
  <c r="F427" i="44" s="1"/>
  <c r="AD431" i="44"/>
  <c r="F431" i="44" s="1"/>
  <c r="AD435" i="44"/>
  <c r="F435" i="44" s="1"/>
  <c r="DE585" i="1"/>
  <c r="FA585" i="1" s="1"/>
  <c r="FC585" i="1" s="1"/>
  <c r="AD443" i="44"/>
  <c r="F443" i="44" s="1"/>
  <c r="AD447" i="44"/>
  <c r="F447" i="44" s="1"/>
  <c r="AD451" i="44"/>
  <c r="F451" i="44" s="1"/>
  <c r="AD455" i="44"/>
  <c r="F455" i="44" s="1"/>
  <c r="AD459" i="44"/>
  <c r="F459" i="44" s="1"/>
  <c r="AD463" i="44"/>
  <c r="F463" i="44" s="1"/>
  <c r="AD467" i="44"/>
  <c r="F467" i="44" s="1"/>
  <c r="DE620" i="1"/>
  <c r="AD475" i="44"/>
  <c r="F475" i="44" s="1"/>
  <c r="AD404" i="44"/>
  <c r="F404" i="44" s="1"/>
  <c r="AD481" i="44"/>
  <c r="F481" i="44" s="1"/>
  <c r="AD485" i="44"/>
  <c r="F485" i="44" s="1"/>
  <c r="AD489" i="44"/>
  <c r="F489" i="44" s="1"/>
  <c r="DE654" i="1"/>
  <c r="FA654" i="1" s="1"/>
  <c r="FC654" i="1" s="1"/>
  <c r="AD497" i="44"/>
  <c r="F497" i="44" s="1"/>
  <c r="AD501" i="44"/>
  <c r="F501" i="44" s="1"/>
  <c r="AD505" i="44"/>
  <c r="F505" i="44" s="1"/>
  <c r="AD509" i="44"/>
  <c r="F509" i="44" s="1"/>
  <c r="AD513" i="44"/>
  <c r="F513" i="44" s="1"/>
  <c r="DE679" i="1"/>
  <c r="FA679" i="1" s="1"/>
  <c r="FC679" i="1" s="1"/>
  <c r="AD521" i="44"/>
  <c r="F521" i="44" s="1"/>
  <c r="AD525" i="44"/>
  <c r="F525" i="44" s="1"/>
  <c r="AD529" i="44"/>
  <c r="F529" i="44" s="1"/>
  <c r="AD533" i="44"/>
  <c r="F533" i="44" s="1"/>
  <c r="AD537" i="44"/>
  <c r="F537" i="44" s="1"/>
  <c r="AE110" i="44"/>
  <c r="G110" i="44" s="1"/>
  <c r="AE114" i="44"/>
  <c r="G114" i="44" s="1"/>
  <c r="AE118" i="44"/>
  <c r="G118" i="44" s="1"/>
  <c r="AE122" i="44"/>
  <c r="G122" i="44" s="1"/>
  <c r="AE126" i="44"/>
  <c r="G126" i="44" s="1"/>
  <c r="AE130" i="44"/>
  <c r="G130" i="44" s="1"/>
  <c r="DF224" i="1"/>
  <c r="FB224" i="1" s="1"/>
  <c r="AE138" i="44"/>
  <c r="G138" i="44" s="1"/>
  <c r="AE142" i="44"/>
  <c r="G142" i="44" s="1"/>
  <c r="AE148" i="44"/>
  <c r="G148" i="44" s="1"/>
  <c r="DF325" i="1"/>
  <c r="FB325" i="1" s="1"/>
  <c r="AE156" i="44"/>
  <c r="G156" i="44" s="1"/>
  <c r="AE160" i="44"/>
  <c r="G160" i="44" s="1"/>
  <c r="AE164" i="44"/>
  <c r="G164" i="44" s="1"/>
  <c r="DF344" i="1"/>
  <c r="FB344" i="1" s="1"/>
  <c r="AE172" i="44"/>
  <c r="G172" i="44" s="1"/>
  <c r="AE176" i="44"/>
  <c r="G176" i="44" s="1"/>
  <c r="AE180" i="44"/>
  <c r="G180" i="44" s="1"/>
  <c r="DF362" i="1"/>
  <c r="FB362" i="1" s="1"/>
  <c r="AE188" i="44"/>
  <c r="G188" i="44" s="1"/>
  <c r="AE192" i="44"/>
  <c r="G192" i="44" s="1"/>
  <c r="AE196" i="44"/>
  <c r="G196" i="44" s="1"/>
  <c r="DF385" i="1"/>
  <c r="FB385" i="1" s="1"/>
  <c r="AE204" i="44"/>
  <c r="G204" i="44" s="1"/>
  <c r="AE208" i="44"/>
  <c r="G208" i="44" s="1"/>
  <c r="AE212" i="44"/>
  <c r="G212" i="44" s="1"/>
  <c r="DF402" i="1"/>
  <c r="FB402" i="1" s="1"/>
  <c r="AE220" i="44"/>
  <c r="G220" i="44" s="1"/>
  <c r="AE224" i="44"/>
  <c r="G224" i="44" s="1"/>
  <c r="AE228" i="44"/>
  <c r="G228" i="44" s="1"/>
  <c r="DF423" i="1"/>
  <c r="FB423" i="1" s="1"/>
  <c r="AE236" i="44"/>
  <c r="G236" i="44" s="1"/>
  <c r="AE240" i="44"/>
  <c r="G240" i="44" s="1"/>
  <c r="AE244" i="44"/>
  <c r="G244" i="44" s="1"/>
  <c r="DF440" i="1"/>
  <c r="FB440" i="1" s="1"/>
  <c r="AE252" i="44"/>
  <c r="G252" i="44" s="1"/>
  <c r="AE256" i="44"/>
  <c r="G256" i="44" s="1"/>
  <c r="AE260" i="44"/>
  <c r="G260" i="44" s="1"/>
  <c r="DF461" i="1"/>
  <c r="FB461" i="1" s="1"/>
  <c r="AE268" i="44"/>
  <c r="G268" i="44" s="1"/>
  <c r="AE272" i="44"/>
  <c r="G272" i="44" s="1"/>
  <c r="AE377" i="44"/>
  <c r="G377" i="44" s="1"/>
  <c r="DF492" i="1"/>
  <c r="FB492" i="1" s="1"/>
  <c r="AE385" i="44"/>
  <c r="G385" i="44" s="1"/>
  <c r="DF508" i="1"/>
  <c r="FB508" i="1" s="1"/>
  <c r="AE393" i="44"/>
  <c r="G393" i="44" s="1"/>
  <c r="AE401" i="44"/>
  <c r="G401" i="44" s="1"/>
  <c r="AE411" i="44"/>
  <c r="G411" i="44" s="1"/>
  <c r="AE415" i="44"/>
  <c r="G415" i="44" s="1"/>
  <c r="AE419" i="44"/>
  <c r="G419" i="44" s="1"/>
  <c r="AE423" i="44"/>
  <c r="G423" i="44" s="1"/>
  <c r="AE427" i="44"/>
  <c r="G427" i="44" s="1"/>
  <c r="DF569" i="1"/>
  <c r="FB569" i="1" s="1"/>
  <c r="AE435" i="44"/>
  <c r="G435" i="44" s="1"/>
  <c r="DF585" i="1"/>
  <c r="FB585" i="1" s="1"/>
  <c r="AE443" i="44"/>
  <c r="G443" i="44" s="1"/>
  <c r="AE447" i="44"/>
  <c r="G447" i="44" s="1"/>
  <c r="AE451" i="44"/>
  <c r="G451" i="44" s="1"/>
  <c r="AE455" i="44"/>
  <c r="G455" i="44" s="1"/>
  <c r="AE459" i="44"/>
  <c r="G459" i="44" s="1"/>
  <c r="AE463" i="44"/>
  <c r="G463" i="44" s="1"/>
  <c r="AE467" i="44"/>
  <c r="G467" i="44" s="1"/>
  <c r="AE471" i="44"/>
  <c r="G471" i="44" s="1"/>
  <c r="AE475" i="44"/>
  <c r="G475" i="44" s="1"/>
  <c r="AE404" i="44"/>
  <c r="G404" i="44" s="1"/>
  <c r="AE481" i="44"/>
  <c r="G481" i="44" s="1"/>
  <c r="AE485" i="44"/>
  <c r="G485" i="44" s="1"/>
  <c r="AE489" i="44"/>
  <c r="G489" i="44" s="1"/>
  <c r="AE493" i="44"/>
  <c r="G493" i="44" s="1"/>
  <c r="AE497" i="44"/>
  <c r="G497" i="44" s="1"/>
  <c r="DF662" i="1"/>
  <c r="FB662" i="1" s="1"/>
  <c r="AE505" i="44"/>
  <c r="G505" i="44" s="1"/>
  <c r="AE509" i="44"/>
  <c r="G509" i="44" s="1"/>
  <c r="AE513" i="44"/>
  <c r="G513" i="44" s="1"/>
  <c r="AE517" i="44"/>
  <c r="G517" i="44" s="1"/>
  <c r="AE521" i="44"/>
  <c r="G521" i="44" s="1"/>
  <c r="AE525" i="44"/>
  <c r="G525" i="44" s="1"/>
  <c r="DF691" i="1"/>
  <c r="FB691" i="1" s="1"/>
  <c r="DF695" i="1"/>
  <c r="FB695" i="1" s="1"/>
  <c r="AE537" i="44"/>
  <c r="G537" i="44" s="1"/>
  <c r="AD111" i="44"/>
  <c r="F111" i="44" s="1"/>
  <c r="AD115" i="44"/>
  <c r="F115" i="44" s="1"/>
  <c r="AD119" i="44"/>
  <c r="F119" i="44" s="1"/>
  <c r="AD123" i="44"/>
  <c r="F123" i="44" s="1"/>
  <c r="AD127" i="44"/>
  <c r="F127" i="44" s="1"/>
  <c r="AD131" i="44"/>
  <c r="F131" i="44" s="1"/>
  <c r="DE225" i="1"/>
  <c r="AD139" i="44"/>
  <c r="F139" i="44" s="1"/>
  <c r="AD145" i="44"/>
  <c r="F145" i="44" s="1"/>
  <c r="AD149" i="44"/>
  <c r="F149" i="44" s="1"/>
  <c r="AD153" i="44"/>
  <c r="F153" i="44" s="1"/>
  <c r="AD157" i="44"/>
  <c r="F157" i="44" s="1"/>
  <c r="AD161" i="44"/>
  <c r="F161" i="44" s="1"/>
  <c r="AD165" i="44"/>
  <c r="F165" i="44" s="1"/>
  <c r="DE345" i="1"/>
  <c r="FA345" i="1" s="1"/>
  <c r="FC345" i="1" s="1"/>
  <c r="AD173" i="44"/>
  <c r="F173" i="44" s="1"/>
  <c r="AD177" i="44"/>
  <c r="F177" i="44" s="1"/>
  <c r="AD181" i="44"/>
  <c r="F181" i="44" s="1"/>
  <c r="AD185" i="44"/>
  <c r="F185" i="44" s="1"/>
  <c r="AD189" i="44"/>
  <c r="F189" i="44" s="1"/>
  <c r="AD193" i="44"/>
  <c r="F193" i="44" s="1"/>
  <c r="DE381" i="1"/>
  <c r="FA381" i="1" s="1"/>
  <c r="FC381" i="1" s="1"/>
  <c r="AD201" i="44"/>
  <c r="F201" i="44" s="1"/>
  <c r="DE390" i="1"/>
  <c r="FA390" i="1" s="1"/>
  <c r="FC390" i="1" s="1"/>
  <c r="DE395" i="1"/>
  <c r="FA395" i="1" s="1"/>
  <c r="FC395" i="1" s="1"/>
  <c r="AD213" i="44"/>
  <c r="F213" i="44" s="1"/>
  <c r="AD217" i="44"/>
  <c r="F217" i="44" s="1"/>
  <c r="AD221" i="44"/>
  <c r="F221" i="44" s="1"/>
  <c r="AD225" i="44"/>
  <c r="F225" i="44" s="1"/>
  <c r="AD229" i="44"/>
  <c r="F229" i="44" s="1"/>
  <c r="AD233" i="44"/>
  <c r="F233" i="44" s="1"/>
  <c r="AD237" i="44"/>
  <c r="F237" i="44" s="1"/>
  <c r="DE432" i="1"/>
  <c r="FA432" i="1" s="1"/>
  <c r="FC432" i="1" s="1"/>
  <c r="AD245" i="44"/>
  <c r="F245" i="44" s="1"/>
  <c r="DE441" i="1"/>
  <c r="FA441" i="1" s="1"/>
  <c r="DE447" i="1"/>
  <c r="FA447" i="1" s="1"/>
  <c r="FC447" i="1" s="1"/>
  <c r="AD257" i="44"/>
  <c r="F257" i="44" s="1"/>
  <c r="AD261" i="44"/>
  <c r="F261" i="44" s="1"/>
  <c r="AD265" i="44"/>
  <c r="F265" i="44" s="1"/>
  <c r="AD269" i="44"/>
  <c r="F269" i="44" s="1"/>
  <c r="AD273" i="44"/>
  <c r="F273" i="44" s="1"/>
  <c r="AD378" i="44"/>
  <c r="F378" i="44" s="1"/>
  <c r="DE493" i="1"/>
  <c r="FA493" i="1" s="1"/>
  <c r="FC493" i="1" s="1"/>
  <c r="AD386" i="44"/>
  <c r="F386" i="44" s="1"/>
  <c r="AD390" i="44"/>
  <c r="F390" i="44" s="1"/>
  <c r="DE518" i="1"/>
  <c r="AD398" i="44"/>
  <c r="F398" i="44" s="1"/>
  <c r="AD402" i="44"/>
  <c r="F402" i="44" s="1"/>
  <c r="AD412" i="44"/>
  <c r="F412" i="44" s="1"/>
  <c r="AD416" i="44"/>
  <c r="F416" i="44" s="1"/>
  <c r="AD420" i="44"/>
  <c r="F420" i="44" s="1"/>
  <c r="DE558" i="1"/>
  <c r="FA558" i="1" s="1"/>
  <c r="FC558" i="1" s="1"/>
  <c r="AD428" i="44"/>
  <c r="F428" i="44" s="1"/>
  <c r="AD432" i="44"/>
  <c r="F432" i="44" s="1"/>
  <c r="AD436" i="44"/>
  <c r="F436" i="44" s="1"/>
  <c r="AD440" i="44"/>
  <c r="F440" i="44" s="1"/>
  <c r="DE590" i="1"/>
  <c r="FA590" i="1" s="1"/>
  <c r="FC590" i="1" s="1"/>
  <c r="AD448" i="44"/>
  <c r="F448" i="44" s="1"/>
  <c r="DE600" i="1"/>
  <c r="FA600" i="1" s="1"/>
  <c r="FC600" i="1" s="1"/>
  <c r="DE605" i="1"/>
  <c r="FA605" i="1" s="1"/>
  <c r="FC605" i="1" s="1"/>
  <c r="AD460" i="44"/>
  <c r="F460" i="44" s="1"/>
  <c r="AD464" i="44"/>
  <c r="F464" i="44" s="1"/>
  <c r="AD468" i="44"/>
  <c r="F468" i="44" s="1"/>
  <c r="AD472" i="44"/>
  <c r="F472" i="44" s="1"/>
  <c r="AD476" i="44"/>
  <c r="F476" i="44" s="1"/>
  <c r="AD478" i="44"/>
  <c r="F478" i="44" s="1"/>
  <c r="AD482" i="44"/>
  <c r="F482" i="44" s="1"/>
  <c r="AD486" i="44"/>
  <c r="F486" i="44" s="1"/>
  <c r="DE650" i="1"/>
  <c r="FA650" i="1" s="1"/>
  <c r="FC650" i="1" s="1"/>
  <c r="DE655" i="1"/>
  <c r="FA655" i="1" s="1"/>
  <c r="FC655" i="1" s="1"/>
  <c r="AD498" i="44"/>
  <c r="F498" i="44" s="1"/>
  <c r="AD502" i="44"/>
  <c r="F502" i="44" s="1"/>
  <c r="AD506" i="44"/>
  <c r="F506" i="44" s="1"/>
  <c r="AD510" i="44"/>
  <c r="F510" i="44" s="1"/>
  <c r="AD514" i="44"/>
  <c r="F514" i="44" s="1"/>
  <c r="AD518" i="44"/>
  <c r="F518" i="44" s="1"/>
  <c r="AD522" i="44"/>
  <c r="F522" i="44" s="1"/>
  <c r="AD526" i="44"/>
  <c r="F526" i="44" s="1"/>
  <c r="AD530" i="44"/>
  <c r="F530" i="44" s="1"/>
  <c r="AD534" i="44"/>
  <c r="F534" i="44" s="1"/>
  <c r="DF196" i="1"/>
  <c r="FB196" i="1" s="1"/>
  <c r="AE115" i="44"/>
  <c r="G115" i="44" s="1"/>
  <c r="AE119" i="44"/>
  <c r="G119" i="44" s="1"/>
  <c r="AE123" i="44"/>
  <c r="G123" i="44" s="1"/>
  <c r="DF217" i="1"/>
  <c r="FB217" i="1" s="1"/>
  <c r="AE131" i="44"/>
  <c r="G131" i="44" s="1"/>
  <c r="AE135" i="44"/>
  <c r="G135" i="44" s="1"/>
  <c r="AE139" i="44"/>
  <c r="G139" i="44" s="1"/>
  <c r="AE145" i="44"/>
  <c r="G145" i="44" s="1"/>
  <c r="AE149" i="44"/>
  <c r="G149" i="44" s="1"/>
  <c r="AE153" i="44"/>
  <c r="G153" i="44" s="1"/>
  <c r="DF332" i="1"/>
  <c r="FB332" i="1" s="1"/>
  <c r="AE161" i="44"/>
  <c r="G161" i="44" s="1"/>
  <c r="AE165" i="44"/>
  <c r="G165" i="44" s="1"/>
  <c r="AE169" i="44"/>
  <c r="G169" i="44" s="1"/>
  <c r="AE173" i="44"/>
  <c r="G173" i="44" s="1"/>
  <c r="AE177" i="44"/>
  <c r="G177" i="44" s="1"/>
  <c r="AE181" i="44"/>
  <c r="G181" i="44" s="1"/>
  <c r="AE185" i="44"/>
  <c r="G185" i="44" s="1"/>
  <c r="AE189" i="44"/>
  <c r="G189" i="44" s="1"/>
  <c r="AE193" i="44"/>
  <c r="G193" i="44" s="1"/>
  <c r="DF381" i="1"/>
  <c r="FB381" i="1" s="1"/>
  <c r="AE201" i="44"/>
  <c r="G201" i="44" s="1"/>
  <c r="AE205" i="44"/>
  <c r="G205" i="44" s="1"/>
  <c r="DF395" i="1"/>
  <c r="FB395" i="1" s="1"/>
  <c r="AE213" i="44"/>
  <c r="G213" i="44" s="1"/>
  <c r="AE217" i="44"/>
  <c r="G217" i="44" s="1"/>
  <c r="DF410" i="1"/>
  <c r="FB410" i="1" s="1"/>
  <c r="DF414" i="1"/>
  <c r="FB414" i="1" s="1"/>
  <c r="AE229" i="44"/>
  <c r="G229" i="44" s="1"/>
  <c r="AE233" i="44"/>
  <c r="G233" i="44" s="1"/>
  <c r="DF428" i="1"/>
  <c r="FB428" i="1" s="1"/>
  <c r="AE241" i="44"/>
  <c r="G241" i="44" s="1"/>
  <c r="DF437" i="1"/>
  <c r="FB437" i="1" s="1"/>
  <c r="AE249" i="44"/>
  <c r="G249" i="44" s="1"/>
  <c r="DF447" i="1"/>
  <c r="FB447" i="1" s="1"/>
  <c r="DF452" i="1"/>
  <c r="FB452" i="1" s="1"/>
  <c r="DF456" i="1"/>
  <c r="FB456" i="1" s="1"/>
  <c r="AE265" i="44"/>
  <c r="G265" i="44" s="1"/>
  <c r="AE269" i="44"/>
  <c r="G269" i="44" s="1"/>
  <c r="DF472" i="1"/>
  <c r="FB472" i="1" s="1"/>
  <c r="AE378" i="44"/>
  <c r="G378" i="44" s="1"/>
  <c r="AE382" i="44"/>
  <c r="G382" i="44" s="1"/>
  <c r="AE386" i="44"/>
  <c r="G386" i="44" s="1"/>
  <c r="DF509" i="1"/>
  <c r="FB509" i="1" s="1"/>
  <c r="AE394" i="44"/>
  <c r="G394" i="44" s="1"/>
  <c r="AE398" i="44"/>
  <c r="G398" i="44" s="1"/>
  <c r="DF534" i="1"/>
  <c r="FB534" i="1" s="1"/>
  <c r="DF541" i="1"/>
  <c r="FB541" i="1" s="1"/>
  <c r="DF547" i="1"/>
  <c r="FB547" i="1" s="1"/>
  <c r="AE420" i="44"/>
  <c r="G420" i="44" s="1"/>
  <c r="DF558" i="1"/>
  <c r="FB558" i="1" s="1"/>
  <c r="DF564" i="1"/>
  <c r="FB564" i="1" s="1"/>
  <c r="AE432" i="44"/>
  <c r="G432" i="44" s="1"/>
  <c r="AE436" i="44"/>
  <c r="G436" i="44" s="1"/>
  <c r="AE440" i="44"/>
  <c r="G440" i="44" s="1"/>
  <c r="AE444" i="44"/>
  <c r="G444" i="44" s="1"/>
  <c r="DF595" i="1"/>
  <c r="FB595" i="1" s="1"/>
  <c r="AE452" i="44"/>
  <c r="G452" i="44" s="1"/>
  <c r="DF605" i="1"/>
  <c r="FB605" i="1" s="1"/>
  <c r="DF609" i="1"/>
  <c r="FB609" i="1" s="1"/>
  <c r="DF613" i="1"/>
  <c r="FB613" i="1" s="1"/>
  <c r="AE468" i="44"/>
  <c r="G468" i="44" s="1"/>
  <c r="DF623" i="1"/>
  <c r="FB623" i="1" s="1"/>
  <c r="DF631" i="1"/>
  <c r="FB631" i="1" s="1"/>
  <c r="DF637" i="1"/>
  <c r="FB637" i="1" s="1"/>
  <c r="DF641" i="1"/>
  <c r="FB641" i="1" s="1"/>
  <c r="AE486" i="44"/>
  <c r="G486" i="44" s="1"/>
  <c r="DF650" i="1"/>
  <c r="FB650" i="1" s="1"/>
  <c r="DF655" i="1"/>
  <c r="FB655" i="1" s="1"/>
  <c r="AE498" i="44"/>
  <c r="G498" i="44" s="1"/>
  <c r="AE502" i="44"/>
  <c r="G502" i="44" s="1"/>
  <c r="DF668" i="1"/>
  <c r="FB668" i="1" s="1"/>
  <c r="DF672" i="1"/>
  <c r="FB672" i="1" s="1"/>
  <c r="DF676" i="1"/>
  <c r="FB676" i="1" s="1"/>
  <c r="DF680" i="1"/>
  <c r="FB680" i="1" s="1"/>
  <c r="DF684" i="1"/>
  <c r="FB684" i="1" s="1"/>
  <c r="DF688" i="1"/>
  <c r="FB688" i="1" s="1"/>
  <c r="AE530" i="44"/>
  <c r="G530" i="44" s="1"/>
  <c r="DF696" i="1"/>
  <c r="FB696" i="1" s="1"/>
  <c r="DE191" i="1"/>
  <c r="FA191" i="1" s="1"/>
  <c r="FC191" i="1" s="1"/>
  <c r="AD112" i="44"/>
  <c r="F112" i="44" s="1"/>
  <c r="AD116" i="44"/>
  <c r="F116" i="44" s="1"/>
  <c r="AD120" i="44"/>
  <c r="F120" i="44" s="1"/>
  <c r="AD124" i="44"/>
  <c r="F124" i="44" s="1"/>
  <c r="DE218" i="1"/>
  <c r="FA218" i="1" s="1"/>
  <c r="FC218" i="1" s="1"/>
  <c r="DE222" i="1"/>
  <c r="FA222" i="1" s="1"/>
  <c r="FC222" i="1" s="1"/>
  <c r="DE226" i="1"/>
  <c r="DE237" i="1"/>
  <c r="FA237" i="1" s="1"/>
  <c r="FC237" i="1" s="1"/>
  <c r="AD146" i="44"/>
  <c r="F146" i="44" s="1"/>
  <c r="AD150" i="44"/>
  <c r="F150" i="44" s="1"/>
  <c r="DE329" i="1"/>
  <c r="FA329" i="1" s="1"/>
  <c r="FC329" i="1" s="1"/>
  <c r="AD158" i="44"/>
  <c r="F158" i="44" s="1"/>
  <c r="DE338" i="1"/>
  <c r="FA338" i="1" s="1"/>
  <c r="FC338" i="1" s="1"/>
  <c r="AD166" i="44"/>
  <c r="F166" i="44" s="1"/>
  <c r="DE346" i="1"/>
  <c r="FA346" i="1" s="1"/>
  <c r="FC346" i="1" s="1"/>
  <c r="DE351" i="1"/>
  <c r="FA351" i="1" s="1"/>
  <c r="FC351" i="1" s="1"/>
  <c r="DE356" i="1"/>
  <c r="FA356" i="1" s="1"/>
  <c r="FC356" i="1" s="1"/>
  <c r="AD182" i="44"/>
  <c r="F182" i="44" s="1"/>
  <c r="AD186" i="44"/>
  <c r="F186" i="44" s="1"/>
  <c r="DE371" i="1"/>
  <c r="FA371" i="1" s="1"/>
  <c r="FC371" i="1" s="1"/>
  <c r="DE378" i="1"/>
  <c r="FA378" i="1" s="1"/>
  <c r="FC378" i="1" s="1"/>
  <c r="DE382" i="1"/>
  <c r="FA382" i="1" s="1"/>
  <c r="DE387" i="1"/>
  <c r="FA387" i="1" s="1"/>
  <c r="FC387" i="1" s="1"/>
  <c r="DE391" i="1"/>
  <c r="FA391" i="1" s="1"/>
  <c r="FC391" i="1" s="1"/>
  <c r="DE396" i="1"/>
  <c r="FA396" i="1" s="1"/>
  <c r="FC396" i="1" s="1"/>
  <c r="AD214" i="44"/>
  <c r="F214" i="44" s="1"/>
  <c r="DE405" i="1"/>
  <c r="FA405" i="1" s="1"/>
  <c r="FC405" i="1" s="1"/>
  <c r="AD222" i="44"/>
  <c r="F222" i="44" s="1"/>
  <c r="DE416" i="1"/>
  <c r="FA416" i="1" s="1"/>
  <c r="FC416" i="1" s="1"/>
  <c r="AD230" i="44"/>
  <c r="F230" i="44" s="1"/>
  <c r="DE425" i="1"/>
  <c r="FA425" i="1" s="1"/>
  <c r="FC425" i="1" s="1"/>
  <c r="AD238" i="44"/>
  <c r="F238" i="44" s="1"/>
  <c r="DE433" i="1"/>
  <c r="FA433" i="1" s="1"/>
  <c r="FC433" i="1" s="1"/>
  <c r="AD246" i="44"/>
  <c r="F246" i="44" s="1"/>
  <c r="DE443" i="1"/>
  <c r="FA443" i="1" s="1"/>
  <c r="FC443" i="1" s="1"/>
  <c r="DE448" i="1"/>
  <c r="FA448" i="1" s="1"/>
  <c r="FC448" i="1" s="1"/>
  <c r="DE453" i="1"/>
  <c r="FA453" i="1" s="1"/>
  <c r="FC453" i="1" s="1"/>
  <c r="AD262" i="44"/>
  <c r="F262" i="44" s="1"/>
  <c r="AD266" i="44"/>
  <c r="F266" i="44" s="1"/>
  <c r="DE467" i="1"/>
  <c r="FA467" i="1" s="1"/>
  <c r="FC467" i="1" s="1"/>
  <c r="AD274" i="44"/>
  <c r="F274" i="44" s="1"/>
  <c r="AD375" i="44"/>
  <c r="F375" i="44" s="1"/>
  <c r="DE488" i="1"/>
  <c r="FA488" i="1" s="1"/>
  <c r="FC488" i="1" s="1"/>
  <c r="DE494" i="1"/>
  <c r="FA494" i="1" s="1"/>
  <c r="FC494" i="1" s="1"/>
  <c r="DE504" i="1"/>
  <c r="FA504" i="1" s="1"/>
  <c r="FC504" i="1" s="1"/>
  <c r="AD391" i="44"/>
  <c r="F391" i="44" s="1"/>
  <c r="AD395" i="44"/>
  <c r="F395" i="44" s="1"/>
  <c r="DE529" i="1"/>
  <c r="AD409" i="44"/>
  <c r="F409" i="44" s="1"/>
  <c r="AD413" i="44"/>
  <c r="F413" i="44" s="1"/>
  <c r="AD417" i="44"/>
  <c r="F417" i="44" s="1"/>
  <c r="DE553" i="1"/>
  <c r="FA553" i="1" s="1"/>
  <c r="FC553" i="1" s="1"/>
  <c r="DE560" i="1"/>
  <c r="FA560" i="1" s="1"/>
  <c r="FC560" i="1" s="1"/>
  <c r="DE567" i="1"/>
  <c r="FA567" i="1" s="1"/>
  <c r="FC567" i="1" s="1"/>
  <c r="AD433" i="44"/>
  <c r="F433" i="44" s="1"/>
  <c r="AD437" i="44"/>
  <c r="F437" i="44" s="1"/>
  <c r="DE587" i="1"/>
  <c r="FA587" i="1" s="1"/>
  <c r="FC587" i="1" s="1"/>
  <c r="AD445" i="44"/>
  <c r="F445" i="44" s="1"/>
  <c r="AD449" i="44"/>
  <c r="F449" i="44" s="1"/>
  <c r="AD453" i="44"/>
  <c r="F453" i="44" s="1"/>
  <c r="DE606" i="1"/>
  <c r="FA606" i="1" s="1"/>
  <c r="FC606" i="1" s="1"/>
  <c r="AD461" i="44"/>
  <c r="F461" i="44" s="1"/>
  <c r="DE614" i="1"/>
  <c r="FA614" i="1" s="1"/>
  <c r="FC614" i="1" s="1"/>
  <c r="DE618" i="1"/>
  <c r="FA618" i="1" s="1"/>
  <c r="FC618" i="1" s="1"/>
  <c r="AD473" i="44"/>
  <c r="F473" i="44" s="1"/>
  <c r="AD477" i="44"/>
  <c r="F477" i="44" s="1"/>
  <c r="DE638" i="1"/>
  <c r="FA638" i="1" s="1"/>
  <c r="FC638" i="1" s="1"/>
  <c r="DE642" i="1"/>
  <c r="FA642" i="1" s="1"/>
  <c r="FC642" i="1" s="1"/>
  <c r="DE647" i="1"/>
  <c r="FA647" i="1" s="1"/>
  <c r="FC647" i="1" s="1"/>
  <c r="DE651" i="1"/>
  <c r="FA651" i="1" s="1"/>
  <c r="FC651" i="1" s="1"/>
  <c r="DE656" i="1"/>
  <c r="FA656" i="1" s="1"/>
  <c r="FC656" i="1" s="1"/>
  <c r="DE660" i="1"/>
  <c r="FA660" i="1" s="1"/>
  <c r="FC660" i="1" s="1"/>
  <c r="AD503" i="44"/>
  <c r="F503" i="44" s="1"/>
  <c r="AD507" i="44"/>
  <c r="F507" i="44" s="1"/>
  <c r="AD511" i="44"/>
  <c r="F511" i="44" s="1"/>
  <c r="DE677" i="1"/>
  <c r="FA677" i="1" s="1"/>
  <c r="FC677" i="1" s="1"/>
  <c r="AD519" i="44"/>
  <c r="F519" i="44" s="1"/>
  <c r="AD523" i="44"/>
  <c r="F523" i="44" s="1"/>
  <c r="DE689" i="1"/>
  <c r="FA689" i="1" s="1"/>
  <c r="FC689" i="1" s="1"/>
  <c r="DE693" i="1"/>
  <c r="FA693" i="1" s="1"/>
  <c r="FC693" i="1" s="1"/>
  <c r="DE697" i="1"/>
  <c r="FA697" i="1" s="1"/>
  <c r="FC697" i="1" s="1"/>
  <c r="AE108" i="44"/>
  <c r="G108" i="44" s="1"/>
  <c r="AE112" i="44"/>
  <c r="G112" i="44" s="1"/>
  <c r="DF201" i="1"/>
  <c r="FB201" i="1" s="1"/>
  <c r="AE120" i="44"/>
  <c r="G120" i="44" s="1"/>
  <c r="DF212" i="1"/>
  <c r="FB212" i="1" s="1"/>
  <c r="AE128" i="44"/>
  <c r="G128" i="44" s="1"/>
  <c r="DF222" i="1"/>
  <c r="FB222" i="1" s="1"/>
  <c r="AE136" i="44"/>
  <c r="G136" i="44" s="1"/>
  <c r="AE140" i="44"/>
  <c r="G140" i="44" s="1"/>
  <c r="DF319" i="1"/>
  <c r="FB319" i="1" s="1"/>
  <c r="AE150" i="44"/>
  <c r="G150" i="44" s="1"/>
  <c r="AE154" i="44"/>
  <c r="G154" i="44" s="1"/>
  <c r="AE158" i="44"/>
  <c r="G158" i="44" s="1"/>
  <c r="DF338" i="1"/>
  <c r="FB338" i="1" s="1"/>
  <c r="DF342" i="1"/>
  <c r="FB342" i="1" s="1"/>
  <c r="AE170" i="44"/>
  <c r="G170" i="44" s="1"/>
  <c r="DF351" i="1"/>
  <c r="FB351" i="1" s="1"/>
  <c r="DF356" i="1"/>
  <c r="FB356" i="1" s="1"/>
  <c r="DF360" i="1"/>
  <c r="FB360" i="1" s="1"/>
  <c r="DF365" i="1"/>
  <c r="FB365" i="1" s="1"/>
  <c r="DF371" i="1"/>
  <c r="FB371" i="1" s="1"/>
  <c r="DF378" i="1"/>
  <c r="FB378" i="1" s="1"/>
  <c r="AE198" i="44"/>
  <c r="G198" i="44" s="1"/>
  <c r="DF387" i="1"/>
  <c r="FB387" i="1" s="1"/>
  <c r="DF391" i="1"/>
  <c r="FB391" i="1" s="1"/>
  <c r="DF396" i="1"/>
  <c r="FB396" i="1" s="1"/>
  <c r="DF400" i="1"/>
  <c r="FB400" i="1" s="1"/>
  <c r="AE218" i="44"/>
  <c r="G218" i="44" s="1"/>
  <c r="AE222" i="44"/>
  <c r="G222" i="44" s="1"/>
  <c r="DF416" i="1"/>
  <c r="FB416" i="1" s="1"/>
  <c r="DF421" i="1"/>
  <c r="FB421" i="1" s="1"/>
  <c r="DF425" i="1"/>
  <c r="FB425" i="1" s="1"/>
  <c r="DF429" i="1"/>
  <c r="FB429" i="1" s="1"/>
  <c r="AE242" i="44"/>
  <c r="G242" i="44" s="1"/>
  <c r="AE246" i="44"/>
  <c r="G246" i="44" s="1"/>
  <c r="DF443" i="1"/>
  <c r="FB443" i="1" s="1"/>
  <c r="DF448" i="1"/>
  <c r="FB448" i="1" s="1"/>
  <c r="AE258" i="44"/>
  <c r="G258" i="44" s="1"/>
  <c r="DF457" i="1"/>
  <c r="FB457" i="1" s="1"/>
  <c r="DF463" i="1"/>
  <c r="FB463" i="1" s="1"/>
  <c r="DF467" i="1"/>
  <c r="FB467" i="1" s="1"/>
  <c r="AE274" i="44"/>
  <c r="G274" i="44" s="1"/>
  <c r="DF482" i="1"/>
  <c r="FB482" i="1" s="1"/>
  <c r="DF488" i="1"/>
  <c r="FB488" i="1" s="1"/>
  <c r="DF494" i="1"/>
  <c r="FB494" i="1" s="1"/>
  <c r="AE387" i="44"/>
  <c r="G387" i="44" s="1"/>
  <c r="DF510" i="1"/>
  <c r="FB510" i="1" s="1"/>
  <c r="DF522" i="1"/>
  <c r="FB522" i="1" s="1"/>
  <c r="AE399" i="44"/>
  <c r="G399" i="44" s="1"/>
  <c r="DF536" i="1"/>
  <c r="FB536" i="1" s="1"/>
  <c r="DF542" i="1"/>
  <c r="FB542" i="1" s="1"/>
  <c r="DF548" i="1"/>
  <c r="FB548" i="1" s="1"/>
  <c r="AE421" i="44"/>
  <c r="G421" i="44" s="1"/>
  <c r="DF560" i="1"/>
  <c r="FB560" i="1" s="1"/>
  <c r="DF567" i="1"/>
  <c r="FB567" i="1" s="1"/>
  <c r="AE433" i="44"/>
  <c r="G433" i="44" s="1"/>
  <c r="AE437" i="44"/>
  <c r="G437" i="44" s="1"/>
  <c r="DF587" i="1"/>
  <c r="FB587" i="1" s="1"/>
  <c r="DF591" i="1"/>
  <c r="FB591" i="1" s="1"/>
  <c r="DF596" i="1"/>
  <c r="FB596" i="1" s="1"/>
  <c r="DF601" i="1"/>
  <c r="FB601" i="1" s="1"/>
  <c r="DF606" i="1"/>
  <c r="FB606" i="1" s="1"/>
  <c r="AE461" i="44"/>
  <c r="G461" i="44" s="1"/>
  <c r="DF614" i="1"/>
  <c r="FB614" i="1" s="1"/>
  <c r="AE469" i="44"/>
  <c r="G469" i="44" s="1"/>
  <c r="AE473" i="44"/>
  <c r="G473" i="44" s="1"/>
  <c r="DF632" i="1"/>
  <c r="FB632" i="1" s="1"/>
  <c r="DF638" i="1"/>
  <c r="FB638" i="1" s="1"/>
  <c r="DF642" i="1"/>
  <c r="FB642" i="1" s="1"/>
  <c r="DF647" i="1"/>
  <c r="FB647" i="1" s="1"/>
  <c r="AE491" i="44"/>
  <c r="G491" i="44" s="1"/>
  <c r="AE495" i="44"/>
  <c r="G495" i="44" s="1"/>
  <c r="AE499" i="44"/>
  <c r="G499" i="44" s="1"/>
  <c r="DF664" i="1"/>
  <c r="FB664" i="1" s="1"/>
  <c r="DF669" i="1"/>
  <c r="FB669" i="1" s="1"/>
  <c r="AE511" i="44"/>
  <c r="G511" i="44" s="1"/>
  <c r="DF677" i="1"/>
  <c r="FB677" i="1" s="1"/>
  <c r="DF681" i="1"/>
  <c r="FB681" i="1" s="1"/>
  <c r="AE523" i="44"/>
  <c r="G523" i="44" s="1"/>
  <c r="DF689" i="1"/>
  <c r="FB689" i="1" s="1"/>
  <c r="AE531" i="44"/>
  <c r="G531" i="44" s="1"/>
  <c r="AE535" i="44"/>
  <c r="G535" i="44" s="1"/>
  <c r="DE193" i="1"/>
  <c r="FA193" i="1" s="1"/>
  <c r="FC193" i="1" s="1"/>
  <c r="DE198" i="1"/>
  <c r="DE203" i="1"/>
  <c r="FA203" i="1" s="1"/>
  <c r="FC203" i="1" s="1"/>
  <c r="DE214" i="1"/>
  <c r="FA214" i="1" s="1"/>
  <c r="FC214" i="1" s="1"/>
  <c r="DE219" i="1"/>
  <c r="DE223" i="1"/>
  <c r="FA223" i="1" s="1"/>
  <c r="FC223" i="1" s="1"/>
  <c r="DE227" i="1"/>
  <c r="DE320" i="1"/>
  <c r="FA320" i="1" s="1"/>
  <c r="FC320" i="1" s="1"/>
  <c r="DE324" i="1"/>
  <c r="FA324" i="1" s="1"/>
  <c r="FC324" i="1" s="1"/>
  <c r="DE334" i="1"/>
  <c r="FA334" i="1" s="1"/>
  <c r="FC334" i="1" s="1"/>
  <c r="DE339" i="1"/>
  <c r="FA339" i="1" s="1"/>
  <c r="FC339" i="1" s="1"/>
  <c r="DE347" i="1"/>
  <c r="FA347" i="1" s="1"/>
  <c r="FC347" i="1" s="1"/>
  <c r="DE357" i="1"/>
  <c r="FA357" i="1" s="1"/>
  <c r="FC357" i="1" s="1"/>
  <c r="DE367" i="1"/>
  <c r="FA367" i="1" s="1"/>
  <c r="DE373" i="1"/>
  <c r="FA373" i="1" s="1"/>
  <c r="FC373" i="1" s="1"/>
  <c r="DE379" i="1"/>
  <c r="FA379" i="1" s="1"/>
  <c r="FC379" i="1" s="1"/>
  <c r="DE384" i="1"/>
  <c r="FA384" i="1" s="1"/>
  <c r="FC384" i="1" s="1"/>
  <c r="DE388" i="1"/>
  <c r="FA388" i="1" s="1"/>
  <c r="FC388" i="1" s="1"/>
  <c r="DE397" i="1"/>
  <c r="FA397" i="1" s="1"/>
  <c r="FC397" i="1" s="1"/>
  <c r="DE407" i="1"/>
  <c r="FA407" i="1" s="1"/>
  <c r="FC407" i="1" s="1"/>
  <c r="DE412" i="1"/>
  <c r="FA412" i="1" s="1"/>
  <c r="FC412" i="1" s="1"/>
  <c r="DE426" i="1"/>
  <c r="FA426" i="1" s="1"/>
  <c r="FC426" i="1" s="1"/>
  <c r="DE439" i="1"/>
  <c r="FA439" i="1" s="1"/>
  <c r="FC439" i="1" s="1"/>
  <c r="DE444" i="1"/>
  <c r="FA444" i="1" s="1"/>
  <c r="FC444" i="1" s="1"/>
  <c r="DE449" i="1"/>
  <c r="FA449" i="1" s="1"/>
  <c r="FC449" i="1" s="1"/>
  <c r="DE454" i="1"/>
  <c r="FA454" i="1" s="1"/>
  <c r="FC454" i="1" s="1"/>
  <c r="DE464" i="1"/>
  <c r="FA464" i="1" s="1"/>
  <c r="FC464" i="1" s="1"/>
  <c r="DE468" i="1"/>
  <c r="FA468" i="1" s="1"/>
  <c r="FC468" i="1" s="1"/>
  <c r="DE483" i="1"/>
  <c r="FA483" i="1" s="1"/>
  <c r="FC483" i="1" s="1"/>
  <c r="DE495" i="1"/>
  <c r="FA495" i="1" s="1"/>
  <c r="FC495" i="1" s="1"/>
  <c r="DE506" i="1"/>
  <c r="FA506" i="1" s="1"/>
  <c r="FC506" i="1" s="1"/>
  <c r="DE523" i="1"/>
  <c r="FA523" i="1" s="1"/>
  <c r="FC523" i="1" s="1"/>
  <c r="DE537" i="1"/>
  <c r="FA537" i="1" s="1"/>
  <c r="FC537" i="1" s="1"/>
  <c r="DE543" i="1"/>
  <c r="FA543" i="1" s="1"/>
  <c r="FC543" i="1" s="1"/>
  <c r="DE549" i="1"/>
  <c r="FA549" i="1" s="1"/>
  <c r="FC549" i="1" s="1"/>
  <c r="DE554" i="1"/>
  <c r="FA554" i="1" s="1"/>
  <c r="FC554" i="1" s="1"/>
  <c r="DE561" i="1"/>
  <c r="FA561" i="1" s="1"/>
  <c r="FC561" i="1" s="1"/>
  <c r="DE568" i="1"/>
  <c r="FA568" i="1" s="1"/>
  <c r="FC568" i="1" s="1"/>
  <c r="DE573" i="1"/>
  <c r="FA573" i="1" s="1"/>
  <c r="FC573" i="1" s="1"/>
  <c r="DE588" i="1"/>
  <c r="FA588" i="1" s="1"/>
  <c r="FC588" i="1" s="1"/>
  <c r="DE592" i="1"/>
  <c r="FA592" i="1" s="1"/>
  <c r="FC592" i="1" s="1"/>
  <c r="DE597" i="1"/>
  <c r="FA597" i="1" s="1"/>
  <c r="FC597" i="1" s="1"/>
  <c r="DE602" i="1"/>
  <c r="FA602" i="1" s="1"/>
  <c r="FC602" i="1" s="1"/>
  <c r="DE615" i="1"/>
  <c r="FA615" i="1" s="1"/>
  <c r="FC615" i="1" s="1"/>
  <c r="DE626" i="1"/>
  <c r="DE639" i="1"/>
  <c r="FA639" i="1" s="1"/>
  <c r="FC639" i="1" s="1"/>
  <c r="DE644" i="1"/>
  <c r="FA644" i="1" s="1"/>
  <c r="FC644" i="1" s="1"/>
  <c r="DE652" i="1"/>
  <c r="FA652" i="1" s="1"/>
  <c r="FC652" i="1" s="1"/>
  <c r="DE661" i="1"/>
  <c r="FA661" i="1" s="1"/>
  <c r="FC661" i="1" s="1"/>
  <c r="DE674" i="1"/>
  <c r="FA674" i="1" s="1"/>
  <c r="FC674" i="1" s="1"/>
  <c r="DE678" i="1"/>
  <c r="FA678" i="1" s="1"/>
  <c r="FC678" i="1" s="1"/>
  <c r="DE682" i="1"/>
  <c r="FA682" i="1" s="1"/>
  <c r="FC682" i="1" s="1"/>
  <c r="DE686" i="1"/>
  <c r="FA686" i="1" s="1"/>
  <c r="FC686" i="1" s="1"/>
  <c r="DE698" i="1"/>
  <c r="FA698" i="1" s="1"/>
  <c r="FC698" i="1" s="1"/>
  <c r="DF193" i="1"/>
  <c r="FB193" i="1" s="1"/>
  <c r="DF198" i="1"/>
  <c r="FB198" i="1" s="1"/>
  <c r="DF203" i="1"/>
  <c r="FB203" i="1" s="1"/>
  <c r="DF209" i="1"/>
  <c r="FB209" i="1" s="1"/>
  <c r="DF219" i="1"/>
  <c r="FB219" i="1" s="1"/>
  <c r="DF227" i="1"/>
  <c r="FB227" i="1" s="1"/>
  <c r="DF238" i="1"/>
  <c r="FB238" i="1" s="1"/>
  <c r="DF320" i="1"/>
  <c r="FB320" i="1" s="1"/>
  <c r="DF324" i="1"/>
  <c r="FB324" i="1" s="1"/>
  <c r="DF330" i="1"/>
  <c r="FB330" i="1" s="1"/>
  <c r="DF347" i="1"/>
  <c r="FB347" i="1" s="1"/>
  <c r="DF353" i="1"/>
  <c r="FB353" i="1" s="1"/>
  <c r="DF357" i="1"/>
  <c r="FB357" i="1" s="1"/>
  <c r="DF361" i="1"/>
  <c r="FB361" i="1" s="1"/>
  <c r="DF367" i="1"/>
  <c r="FB367" i="1" s="1"/>
  <c r="DF379" i="1"/>
  <c r="FB379" i="1" s="1"/>
  <c r="DF388" i="1"/>
  <c r="FB388" i="1" s="1"/>
  <c r="DF392" i="1"/>
  <c r="FB392" i="1" s="1"/>
  <c r="DF397" i="1"/>
  <c r="FB397" i="1" s="1"/>
  <c r="DF401" i="1"/>
  <c r="FB401" i="1" s="1"/>
  <c r="DF407" i="1"/>
  <c r="FB407" i="1" s="1"/>
  <c r="DF412" i="1"/>
  <c r="FB412" i="1" s="1"/>
  <c r="DF417" i="1"/>
  <c r="FB417" i="1" s="1"/>
  <c r="DF426" i="1"/>
  <c r="FB426" i="1" s="1"/>
  <c r="DF430" i="1"/>
  <c r="FB430" i="1" s="1"/>
  <c r="DF435" i="1"/>
  <c r="FB435" i="1" s="1"/>
  <c r="DF454" i="1"/>
  <c r="FB454" i="1" s="1"/>
  <c r="DF464" i="1"/>
  <c r="FB464" i="1" s="1"/>
  <c r="DF468" i="1"/>
  <c r="FB468" i="1" s="1"/>
  <c r="DF474" i="1"/>
  <c r="FB474" i="1" s="1"/>
  <c r="DF490" i="1"/>
  <c r="FB490" i="1" s="1"/>
  <c r="DF523" i="1"/>
  <c r="FB523" i="1" s="1"/>
  <c r="DF530" i="1"/>
  <c r="FB530" i="1" s="1"/>
  <c r="DF537" i="1"/>
  <c r="FB537" i="1" s="1"/>
  <c r="DF549" i="1"/>
  <c r="FB549" i="1" s="1"/>
  <c r="DF561" i="1"/>
  <c r="FB561" i="1" s="1"/>
  <c r="DF573" i="1"/>
  <c r="FB573" i="1" s="1"/>
  <c r="DF581" i="1"/>
  <c r="FB581" i="1" s="1"/>
  <c r="DF588" i="1"/>
  <c r="FB588" i="1" s="1"/>
  <c r="DF607" i="1"/>
  <c r="FB607" i="1" s="1"/>
  <c r="DF615" i="1"/>
  <c r="FB615" i="1" s="1"/>
  <c r="DF619" i="1"/>
  <c r="FB619" i="1" s="1"/>
  <c r="DF626" i="1"/>
  <c r="FB626" i="1" s="1"/>
  <c r="DF639" i="1"/>
  <c r="FB639" i="1" s="1"/>
  <c r="DF644" i="1"/>
  <c r="FB644" i="1" s="1"/>
  <c r="DF657" i="1"/>
  <c r="FB657" i="1" s="1"/>
  <c r="DF670" i="1"/>
  <c r="FB670" i="1" s="1"/>
  <c r="DF674" i="1"/>
  <c r="FB674" i="1" s="1"/>
  <c r="DF690" i="1"/>
  <c r="FB690" i="1" s="1"/>
  <c r="DE195" i="1"/>
  <c r="FA195" i="1" s="1"/>
  <c r="FC195" i="1" s="1"/>
  <c r="DE199" i="1"/>
  <c r="FA199" i="1" s="1"/>
  <c r="FC199" i="1" s="1"/>
  <c r="DE205" i="1"/>
  <c r="FA205" i="1" s="1"/>
  <c r="FC205" i="1" s="1"/>
  <c r="DE220" i="1"/>
  <c r="FA220" i="1" s="1"/>
  <c r="FC220" i="1" s="1"/>
  <c r="DE312" i="1"/>
  <c r="FA312" i="1" s="1"/>
  <c r="FC312" i="1" s="1"/>
  <c r="DE321" i="1"/>
  <c r="FA321" i="1" s="1"/>
  <c r="FC321" i="1" s="1"/>
  <c r="DE340" i="1"/>
  <c r="FA340" i="1" s="1"/>
  <c r="FC340" i="1" s="1"/>
  <c r="DE354" i="1"/>
  <c r="FA354" i="1" s="1"/>
  <c r="FC354" i="1" s="1"/>
  <c r="DE358" i="1"/>
  <c r="FA358" i="1" s="1"/>
  <c r="FC358" i="1" s="1"/>
  <c r="DE385" i="1"/>
  <c r="FA385" i="1" s="1"/>
  <c r="FC385" i="1" s="1"/>
  <c r="DE394" i="1"/>
  <c r="FA394" i="1" s="1"/>
  <c r="FC394" i="1" s="1"/>
  <c r="DE398" i="1"/>
  <c r="FA398" i="1" s="1"/>
  <c r="FC398" i="1" s="1"/>
  <c r="DE418" i="1"/>
  <c r="FA418" i="1" s="1"/>
  <c r="FC418" i="1" s="1"/>
  <c r="DE423" i="1"/>
  <c r="FA423" i="1" s="1"/>
  <c r="FC423" i="1" s="1"/>
  <c r="DE431" i="1"/>
  <c r="FA431" i="1" s="1"/>
  <c r="FC431" i="1" s="1"/>
  <c r="DE436" i="1"/>
  <c r="FA436" i="1" s="1"/>
  <c r="FC436" i="1" s="1"/>
  <c r="DE461" i="1"/>
  <c r="FA461" i="1" s="1"/>
  <c r="FC461" i="1" s="1"/>
  <c r="DE470" i="1"/>
  <c r="FA470" i="1" s="1"/>
  <c r="FC470" i="1" s="1"/>
  <c r="DE484" i="1"/>
  <c r="FA484" i="1" s="1"/>
  <c r="FC484" i="1" s="1"/>
  <c r="DE492" i="1"/>
  <c r="FA492" i="1" s="1"/>
  <c r="FC492" i="1" s="1"/>
  <c r="DE514" i="1"/>
  <c r="DE545" i="1"/>
  <c r="FA545" i="1" s="1"/>
  <c r="FC545" i="1" s="1"/>
  <c r="DE550" i="1"/>
  <c r="FA550" i="1" s="1"/>
  <c r="FC550" i="1" s="1"/>
  <c r="DE575" i="1"/>
  <c r="FA575" i="1" s="1"/>
  <c r="FC575" i="1" s="1"/>
  <c r="DE594" i="1"/>
  <c r="FA594" i="1" s="1"/>
  <c r="FC594" i="1" s="1"/>
  <c r="DE599" i="1"/>
  <c r="FA599" i="1" s="1"/>
  <c r="FC599" i="1" s="1"/>
  <c r="DE603" i="1"/>
  <c r="FA603" i="1" s="1"/>
  <c r="FC603" i="1" s="1"/>
  <c r="DE616" i="1"/>
  <c r="FA616" i="1" s="1"/>
  <c r="FC616" i="1" s="1"/>
  <c r="DE636" i="1"/>
  <c r="FA636" i="1" s="1"/>
  <c r="FC636" i="1" s="1"/>
  <c r="DE640" i="1"/>
  <c r="FA640" i="1" s="1"/>
  <c r="FC640" i="1" s="1"/>
  <c r="DE658" i="1"/>
  <c r="FA658" i="1" s="1"/>
  <c r="FC658" i="1" s="1"/>
  <c r="DE662" i="1"/>
  <c r="FA662" i="1" s="1"/>
  <c r="FC662" i="1" s="1"/>
  <c r="DE671" i="1"/>
  <c r="FA671" i="1" s="1"/>
  <c r="FC671" i="1" s="1"/>
  <c r="DE675" i="1"/>
  <c r="FA675" i="1" s="1"/>
  <c r="FC675" i="1" s="1"/>
  <c r="DE691" i="1"/>
  <c r="FA691" i="1" s="1"/>
  <c r="FC691" i="1" s="1"/>
  <c r="DE695" i="1"/>
  <c r="FA695" i="1" s="1"/>
  <c r="FC695" i="1" s="1"/>
  <c r="DF195" i="1"/>
  <c r="FB195" i="1" s="1"/>
  <c r="DF220" i="1"/>
  <c r="FB220" i="1" s="1"/>
  <c r="DF228" i="1"/>
  <c r="FB228" i="1" s="1"/>
  <c r="DF312" i="1"/>
  <c r="FB312" i="1" s="1"/>
  <c r="DF321" i="1"/>
  <c r="FB321" i="1" s="1"/>
  <c r="DF331" i="1"/>
  <c r="FB331" i="1" s="1"/>
  <c r="DF340" i="1"/>
  <c r="FB340" i="1" s="1"/>
  <c r="DF348" i="1"/>
  <c r="FB348" i="1" s="1"/>
  <c r="DF354" i="1"/>
  <c r="FB354" i="1" s="1"/>
  <c r="DF369" i="1"/>
  <c r="FB369" i="1" s="1"/>
  <c r="DF380" i="1"/>
  <c r="FB380" i="1" s="1"/>
  <c r="DF389" i="1"/>
  <c r="FB389" i="1" s="1"/>
  <c r="DF394" i="1"/>
  <c r="FB394" i="1" s="1"/>
  <c r="DF418" i="1"/>
  <c r="FB418" i="1" s="1"/>
  <c r="DF427" i="1"/>
  <c r="FB427" i="1" s="1"/>
  <c r="DF431" i="1"/>
  <c r="FB431" i="1" s="1"/>
  <c r="DF455" i="1"/>
  <c r="FB455" i="1" s="1"/>
  <c r="DF465" i="1"/>
  <c r="FB465" i="1" s="1"/>
  <c r="DF484" i="1"/>
  <c r="FB484" i="1" s="1"/>
  <c r="DF514" i="1"/>
  <c r="FB514" i="1" s="1"/>
  <c r="DF545" i="1"/>
  <c r="FB545" i="1" s="1"/>
  <c r="DF575" i="1"/>
  <c r="FB575" i="1" s="1"/>
  <c r="DF608" i="1"/>
  <c r="FB608" i="1" s="1"/>
  <c r="DF616" i="1"/>
  <c r="FB616" i="1" s="1"/>
  <c r="DF620" i="1"/>
  <c r="FB620" i="1" s="1"/>
  <c r="DF658" i="1"/>
  <c r="FB658" i="1" s="1"/>
  <c r="DF671" i="1"/>
  <c r="FB671" i="1" s="1"/>
  <c r="DF683" i="1"/>
  <c r="FB683" i="1" s="1"/>
  <c r="DE196" i="1"/>
  <c r="FA196" i="1" s="1"/>
  <c r="FC196" i="1" s="1"/>
  <c r="DE221" i="1"/>
  <c r="FA221" i="1" s="1"/>
  <c r="FC221" i="1" s="1"/>
  <c r="DE318" i="1"/>
  <c r="FA318" i="1" s="1"/>
  <c r="FC318" i="1" s="1"/>
  <c r="DE355" i="1"/>
  <c r="FA355" i="1" s="1"/>
  <c r="FC355" i="1" s="1"/>
  <c r="DE466" i="1"/>
  <c r="FA466" i="1" s="1"/>
  <c r="FC466" i="1" s="1"/>
  <c r="DE472" i="1"/>
  <c r="FA472" i="1" s="1"/>
  <c r="FC472" i="1" s="1"/>
  <c r="DE541" i="1"/>
  <c r="FA541" i="1" s="1"/>
  <c r="FC541" i="1" s="1"/>
  <c r="DE570" i="1"/>
  <c r="FA570" i="1" s="1"/>
  <c r="FC570" i="1" s="1"/>
  <c r="DE613" i="1"/>
  <c r="FA613" i="1" s="1"/>
  <c r="FC613" i="1" s="1"/>
  <c r="DE668" i="1"/>
  <c r="FA668" i="1" s="1"/>
  <c r="FC668" i="1" s="1"/>
  <c r="DE696" i="1"/>
  <c r="FA696" i="1" s="1"/>
  <c r="FC696" i="1" s="1"/>
  <c r="DF419" i="1"/>
  <c r="FB419" i="1" s="1"/>
  <c r="DF486" i="1"/>
  <c r="FB486" i="1" s="1"/>
  <c r="DE457" i="1"/>
  <c r="FA457" i="1" s="1"/>
  <c r="FC457" i="1" s="1"/>
  <c r="DR467" i="1"/>
  <c r="DR466" i="1"/>
  <c r="FC367" i="1" l="1"/>
  <c r="D17" i="50"/>
  <c r="FC382" i="1"/>
  <c r="D19" i="50"/>
  <c r="FC458" i="1"/>
  <c r="D24" i="50"/>
  <c r="FC450" i="1"/>
  <c r="D23" i="50"/>
  <c r="FC441" i="1"/>
  <c r="D22" i="50"/>
  <c r="FC362" i="1"/>
  <c r="D16" i="50"/>
  <c r="DE557" i="1"/>
  <c r="FA557" i="1" s="1"/>
  <c r="FC557" i="1" s="1"/>
  <c r="DF449" i="1"/>
  <c r="FB449" i="1" s="1"/>
  <c r="DF214" i="1"/>
  <c r="FB214" i="1" s="1"/>
  <c r="DF678" i="1"/>
  <c r="FB678" i="1" s="1"/>
  <c r="DF334" i="1"/>
  <c r="FB334" i="1" s="1"/>
  <c r="DF335" i="1"/>
  <c r="FB335" i="1" s="1"/>
  <c r="DF686" i="1"/>
  <c r="FB686" i="1" s="1"/>
  <c r="DE508" i="1"/>
  <c r="FA508" i="1" s="1"/>
  <c r="FC508" i="1" s="1"/>
  <c r="DE335" i="1"/>
  <c r="FA335" i="1" s="1"/>
  <c r="FC335" i="1" s="1"/>
  <c r="DE212" i="1"/>
  <c r="FA212" i="1" s="1"/>
  <c r="FC212" i="1" s="1"/>
  <c r="DE509" i="1"/>
  <c r="FA509" i="1" s="1"/>
  <c r="FC509" i="1" s="1"/>
  <c r="DF343" i="1"/>
  <c r="FB343" i="1" s="1"/>
  <c r="DF458" i="1"/>
  <c r="FB458" i="1" s="1"/>
  <c r="DF611" i="1"/>
  <c r="FB611" i="1" s="1"/>
  <c r="DE694" i="1"/>
  <c r="FA694" i="1" s="1"/>
  <c r="FC694" i="1" s="1"/>
  <c r="DE374" i="1"/>
  <c r="FA374" i="1" s="1"/>
  <c r="FC374" i="1" s="1"/>
  <c r="DF223" i="1"/>
  <c r="FB223" i="1" s="1"/>
  <c r="DE430" i="1"/>
  <c r="FA430" i="1" s="1"/>
  <c r="FC430" i="1" s="1"/>
  <c r="DF663" i="1"/>
  <c r="FB663" i="1" s="1"/>
  <c r="DE428" i="1"/>
  <c r="FA428" i="1" s="1"/>
  <c r="FC428" i="1" s="1"/>
  <c r="DF551" i="1"/>
  <c r="FB551" i="1" s="1"/>
  <c r="DE586" i="1"/>
  <c r="FA586" i="1" s="1"/>
  <c r="FC586" i="1" s="1"/>
  <c r="DE364" i="1"/>
  <c r="FA364" i="1" s="1"/>
  <c r="FC364" i="1" s="1"/>
  <c r="DF466" i="1"/>
  <c r="FB466" i="1" s="1"/>
  <c r="AD425" i="44"/>
  <c r="F425" i="44" s="1"/>
  <c r="DE534" i="1"/>
  <c r="FA534" i="1" s="1"/>
  <c r="FC534" i="1" s="1"/>
  <c r="DE681" i="1"/>
  <c r="FA681" i="1" s="1"/>
  <c r="FC681" i="1" s="1"/>
  <c r="DF231" i="1"/>
  <c r="FB231" i="1" s="1"/>
  <c r="DF408" i="1"/>
  <c r="FB408" i="1" s="1"/>
  <c r="DE327" i="1"/>
  <c r="FA327" i="1" s="1"/>
  <c r="DE625" i="1"/>
  <c r="FA625" i="1" s="1"/>
  <c r="FC625" i="1" s="1"/>
  <c r="DE645" i="1"/>
  <c r="FA645" i="1" s="1"/>
  <c r="FC645" i="1" s="1"/>
  <c r="DE688" i="1"/>
  <c r="FA688" i="1" s="1"/>
  <c r="FC688" i="1" s="1"/>
  <c r="DF603" i="1"/>
  <c r="FB603" i="1" s="1"/>
  <c r="DE403" i="1"/>
  <c r="FA403" i="1" s="1"/>
  <c r="AE494" i="44"/>
  <c r="G494" i="44" s="1"/>
  <c r="DF436" i="1"/>
  <c r="FB436" i="1" s="1"/>
  <c r="DF599" i="1"/>
  <c r="FB599" i="1" s="1"/>
  <c r="DF675" i="1"/>
  <c r="FB675" i="1" s="1"/>
  <c r="DE672" i="1"/>
  <c r="FA672" i="1" s="1"/>
  <c r="FC672" i="1" s="1"/>
  <c r="DE399" i="1"/>
  <c r="FA399" i="1" s="1"/>
  <c r="FC399" i="1" s="1"/>
  <c r="DE200" i="1"/>
  <c r="FA200" i="1" s="1"/>
  <c r="FC200" i="1" s="1"/>
  <c r="DE486" i="1"/>
  <c r="FA486" i="1" s="1"/>
  <c r="FC486" i="1" s="1"/>
  <c r="DF399" i="1"/>
  <c r="FB399" i="1" s="1"/>
  <c r="DE359" i="1"/>
  <c r="FA359" i="1" s="1"/>
  <c r="FC359" i="1" s="1"/>
  <c r="DE595" i="1"/>
  <c r="FA595" i="1" s="1"/>
  <c r="FC595" i="1" s="1"/>
  <c r="DE437" i="1"/>
  <c r="FA437" i="1" s="1"/>
  <c r="FC437" i="1" s="1"/>
  <c r="DF200" i="1"/>
  <c r="FB200" i="1" s="1"/>
  <c r="DF359" i="1"/>
  <c r="FB359" i="1" s="1"/>
  <c r="DE322" i="1"/>
  <c r="FA322" i="1" s="1"/>
  <c r="FC322" i="1" s="1"/>
  <c r="DF550" i="1"/>
  <c r="FB550" i="1" s="1"/>
  <c r="DE419" i="1"/>
  <c r="FA419" i="1" s="1"/>
  <c r="DF640" i="1"/>
  <c r="FB640" i="1" s="1"/>
  <c r="DE411" i="1"/>
  <c r="FA411" i="1" s="1"/>
  <c r="FC411" i="1" s="1"/>
  <c r="DF390" i="1"/>
  <c r="FB390" i="1" s="1"/>
  <c r="DE646" i="1"/>
  <c r="FA646" i="1" s="1"/>
  <c r="FC646" i="1" s="1"/>
  <c r="DE370" i="1"/>
  <c r="FA370" i="1" s="1"/>
  <c r="FC370" i="1" s="1"/>
  <c r="DF445" i="1"/>
  <c r="FB445" i="1" s="1"/>
  <c r="DE211" i="1"/>
  <c r="DF649" i="1"/>
  <c r="FB649" i="1" s="1"/>
  <c r="DF563" i="1"/>
  <c r="FB563" i="1" s="1"/>
  <c r="DE463" i="1"/>
  <c r="FA463" i="1" s="1"/>
  <c r="FC463" i="1" s="1"/>
  <c r="DE332" i="1"/>
  <c r="FA332" i="1" s="1"/>
  <c r="FC332" i="1" s="1"/>
  <c r="DF210" i="1"/>
  <c r="FB210" i="1" s="1"/>
  <c r="DE687" i="1"/>
  <c r="FA687" i="1" s="1"/>
  <c r="FC687" i="1" s="1"/>
  <c r="DF590" i="1"/>
  <c r="FB590" i="1" s="1"/>
  <c r="DF341" i="1"/>
  <c r="FB341" i="1" s="1"/>
  <c r="DF450" i="1"/>
  <c r="FB450" i="1" s="1"/>
  <c r="DF568" i="1"/>
  <c r="FB568" i="1" s="1"/>
  <c r="DF687" i="1"/>
  <c r="FB687" i="1" s="1"/>
  <c r="DE569" i="1"/>
  <c r="FA569" i="1" s="1"/>
  <c r="FC569" i="1" s="1"/>
  <c r="AE206" i="44"/>
  <c r="G206" i="44" s="1"/>
  <c r="DF349" i="1"/>
  <c r="FB349" i="1" s="1"/>
  <c r="DE610" i="1"/>
  <c r="FA610" i="1" s="1"/>
  <c r="FC610" i="1" s="1"/>
  <c r="DE596" i="1"/>
  <c r="FA596" i="1" s="1"/>
  <c r="FC596" i="1" s="1"/>
  <c r="DE197" i="1"/>
  <c r="FA197" i="1" s="1"/>
  <c r="FC197" i="1" s="1"/>
  <c r="DF376" i="1"/>
  <c r="FB376" i="1" s="1"/>
  <c r="DF413" i="1"/>
  <c r="FB413" i="1" s="1"/>
  <c r="DF216" i="1"/>
  <c r="FB216" i="1" s="1"/>
  <c r="DE564" i="1"/>
  <c r="FA564" i="1" s="1"/>
  <c r="FC564" i="1" s="1"/>
  <c r="DF654" i="1"/>
  <c r="FB654" i="1" s="1"/>
  <c r="AE445" i="44"/>
  <c r="G445" i="44" s="1"/>
  <c r="DE414" i="1"/>
  <c r="FA414" i="1" s="1"/>
  <c r="FC414" i="1" s="1"/>
  <c r="DE429" i="1"/>
  <c r="FA429" i="1" s="1"/>
  <c r="FC429" i="1" s="1"/>
  <c r="DF411" i="1"/>
  <c r="FB411" i="1" s="1"/>
  <c r="DF336" i="1"/>
  <c r="FB336" i="1" s="1"/>
  <c r="DF374" i="1"/>
  <c r="FB374" i="1" s="1"/>
  <c r="DE609" i="1"/>
  <c r="FA609" i="1" s="1"/>
  <c r="FC609" i="1" s="1"/>
  <c r="DE612" i="1"/>
  <c r="FA612" i="1" s="1"/>
  <c r="FC612" i="1" s="1"/>
  <c r="DE365" i="1"/>
  <c r="FA365" i="1" s="1"/>
  <c r="FC365" i="1" s="1"/>
  <c r="DE376" i="1"/>
  <c r="FA376" i="1" s="1"/>
  <c r="DF612" i="1"/>
  <c r="FB612" i="1" s="1"/>
  <c r="DE579" i="1"/>
  <c r="FA579" i="1" s="1"/>
  <c r="FC579" i="1" s="1"/>
  <c r="DE473" i="1"/>
  <c r="FA473" i="1" s="1"/>
  <c r="FC473" i="1" s="1"/>
  <c r="DF346" i="1"/>
  <c r="FB346" i="1" s="1"/>
  <c r="DF586" i="1"/>
  <c r="FB586" i="1" s="1"/>
  <c r="AE383" i="44"/>
  <c r="G383" i="44" s="1"/>
  <c r="DE601" i="1"/>
  <c r="FA601" i="1" s="1"/>
  <c r="FC601" i="1" s="1"/>
  <c r="DF318" i="1"/>
  <c r="FB318" i="1" s="1"/>
  <c r="AD483" i="44"/>
  <c r="F483" i="44" s="1"/>
  <c r="AD206" i="44"/>
  <c r="F206" i="44" s="1"/>
  <c r="DF438" i="1"/>
  <c r="FB438" i="1" s="1"/>
  <c r="DF405" i="1"/>
  <c r="FB405" i="1" s="1"/>
  <c r="DF646" i="1"/>
  <c r="FB646" i="1" s="1"/>
  <c r="DF211" i="1"/>
  <c r="FB211" i="1" s="1"/>
  <c r="AE413" i="44"/>
  <c r="G413" i="44" s="1"/>
  <c r="AE254" i="44"/>
  <c r="G254" i="44" s="1"/>
  <c r="AE132" i="44"/>
  <c r="G132" i="44" s="1"/>
  <c r="DF333" i="1"/>
  <c r="FB333" i="1" s="1"/>
  <c r="DE548" i="1"/>
  <c r="FA548" i="1" s="1"/>
  <c r="FC548" i="1" s="1"/>
  <c r="DE333" i="1"/>
  <c r="FA333" i="1" s="1"/>
  <c r="FC333" i="1" s="1"/>
  <c r="DE680" i="1"/>
  <c r="FA680" i="1" s="1"/>
  <c r="FC680" i="1" s="1"/>
  <c r="DF323" i="1"/>
  <c r="FB323" i="1" s="1"/>
  <c r="DE522" i="1"/>
  <c r="FA522" i="1" s="1"/>
  <c r="FC522" i="1" s="1"/>
  <c r="DE319" i="1"/>
  <c r="FA319" i="1" s="1"/>
  <c r="FC319" i="1" s="1"/>
  <c r="DE664" i="1"/>
  <c r="FA664" i="1" s="1"/>
  <c r="FC664" i="1" s="1"/>
  <c r="AD515" i="44"/>
  <c r="F515" i="44" s="1"/>
  <c r="AE522" i="44"/>
  <c r="G522" i="44" s="1"/>
  <c r="AE483" i="44"/>
  <c r="G483" i="44" s="1"/>
  <c r="AE182" i="44"/>
  <c r="G182" i="44" s="1"/>
  <c r="AD383" i="44"/>
  <c r="F383" i="44" s="1"/>
  <c r="AD162" i="44"/>
  <c r="F162" i="44" s="1"/>
  <c r="AD197" i="44"/>
  <c r="F197" i="44" s="1"/>
  <c r="AE479" i="44"/>
  <c r="G479" i="44" s="1"/>
  <c r="AE124" i="44"/>
  <c r="G124" i="44" s="1"/>
  <c r="AD254" i="44"/>
  <c r="F254" i="44" s="1"/>
  <c r="AE449" i="44"/>
  <c r="G449" i="44" s="1"/>
  <c r="AE250" i="44"/>
  <c r="G250" i="44" s="1"/>
  <c r="AD429" i="44"/>
  <c r="F429" i="44" s="1"/>
  <c r="AD128" i="44"/>
  <c r="F128" i="44" s="1"/>
  <c r="AE464" i="44"/>
  <c r="G464" i="44" s="1"/>
  <c r="AE225" i="44"/>
  <c r="G225" i="44" s="1"/>
  <c r="AE197" i="44"/>
  <c r="G197" i="44" s="1"/>
  <c r="AE527" i="44"/>
  <c r="G527" i="44" s="1"/>
  <c r="DF697" i="1"/>
  <c r="FB697" i="1" s="1"/>
  <c r="DF329" i="1"/>
  <c r="FB329" i="1" s="1"/>
  <c r="AE395" i="44"/>
  <c r="G395" i="44" s="1"/>
  <c r="DE572" i="1"/>
  <c r="FA572" i="1" s="1"/>
  <c r="FC572" i="1" s="1"/>
  <c r="AD198" i="44"/>
  <c r="F198" i="44" s="1"/>
  <c r="AE506" i="44"/>
  <c r="G506" i="44" s="1"/>
  <c r="AE515" i="44"/>
  <c r="G515" i="44" s="1"/>
  <c r="AE262" i="44"/>
  <c r="G262" i="44" s="1"/>
  <c r="AE214" i="44"/>
  <c r="G214" i="44" s="1"/>
  <c r="AD387" i="44"/>
  <c r="F387" i="44" s="1"/>
  <c r="AD242" i="44"/>
  <c r="F242" i="44" s="1"/>
  <c r="AD194" i="44"/>
  <c r="F194" i="44" s="1"/>
  <c r="AE266" i="44"/>
  <c r="G266" i="44" s="1"/>
  <c r="AE456" i="44"/>
  <c r="G456" i="44" s="1"/>
  <c r="DF673" i="1"/>
  <c r="FB673" i="1" s="1"/>
  <c r="DF570" i="1"/>
  <c r="FB570" i="1" s="1"/>
  <c r="DE501" i="1"/>
  <c r="FA501" i="1" s="1"/>
  <c r="FC501" i="1" s="1"/>
  <c r="DE349" i="1"/>
  <c r="FA349" i="1" s="1"/>
  <c r="FC349" i="1" s="1"/>
  <c r="DF483" i="1"/>
  <c r="FB483" i="1" s="1"/>
  <c r="AE477" i="44"/>
  <c r="G477" i="44" s="1"/>
  <c r="AE379" i="44"/>
  <c r="G379" i="44" s="1"/>
  <c r="AE190" i="44"/>
  <c r="G190" i="44" s="1"/>
  <c r="AE116" i="44"/>
  <c r="G116" i="44" s="1"/>
  <c r="AD491" i="44"/>
  <c r="F491" i="44" s="1"/>
  <c r="AD457" i="44"/>
  <c r="F457" i="44" s="1"/>
  <c r="AD421" i="44"/>
  <c r="F421" i="44" s="1"/>
  <c r="AD226" i="44"/>
  <c r="F226" i="44" s="1"/>
  <c r="AD190" i="44"/>
  <c r="F190" i="44" s="1"/>
  <c r="AD132" i="44"/>
  <c r="F132" i="44" s="1"/>
  <c r="AE526" i="44"/>
  <c r="G526" i="44" s="1"/>
  <c r="AE490" i="44"/>
  <c r="G490" i="44" s="1"/>
  <c r="AE402" i="44"/>
  <c r="G402" i="44" s="1"/>
  <c r="AE261" i="44"/>
  <c r="G261" i="44" s="1"/>
  <c r="AD224" i="44"/>
  <c r="F224" i="44" s="1"/>
  <c r="AD196" i="44"/>
  <c r="F196" i="44" s="1"/>
  <c r="AD210" i="44"/>
  <c r="F210" i="44" s="1"/>
  <c r="AE476" i="44"/>
  <c r="G476" i="44" s="1"/>
  <c r="DF656" i="1"/>
  <c r="FB656" i="1" s="1"/>
  <c r="DE673" i="1"/>
  <c r="FA673" i="1" s="1"/>
  <c r="FC673" i="1" s="1"/>
  <c r="DF221" i="1"/>
  <c r="FB221" i="1" s="1"/>
  <c r="DE663" i="1"/>
  <c r="FA663" i="1" s="1"/>
  <c r="FC663" i="1" s="1"/>
  <c r="AE230" i="44"/>
  <c r="G230" i="44" s="1"/>
  <c r="AD441" i="44"/>
  <c r="F441" i="44" s="1"/>
  <c r="DF382" i="1"/>
  <c r="FB382" i="1" s="1"/>
  <c r="DF594" i="1"/>
  <c r="FB594" i="1" s="1"/>
  <c r="DF358" i="1"/>
  <c r="FB358" i="1" s="1"/>
  <c r="DE224" i="1"/>
  <c r="DF422" i="1"/>
  <c r="FB422" i="1" s="1"/>
  <c r="DF384" i="1"/>
  <c r="FB384" i="1" s="1"/>
  <c r="AE453" i="44"/>
  <c r="G453" i="44" s="1"/>
  <c r="AE375" i="44"/>
  <c r="G375" i="44" s="1"/>
  <c r="AE186" i="44"/>
  <c r="G186" i="44" s="1"/>
  <c r="AD487" i="44"/>
  <c r="F487" i="44" s="1"/>
  <c r="AD258" i="44"/>
  <c r="F258" i="44" s="1"/>
  <c r="AE448" i="44"/>
  <c r="G448" i="44" s="1"/>
  <c r="AD494" i="44"/>
  <c r="F494" i="44" s="1"/>
  <c r="AE174" i="44"/>
  <c r="G174" i="44" s="1"/>
  <c r="AD399" i="44"/>
  <c r="F399" i="44" s="1"/>
  <c r="AE510" i="44"/>
  <c r="G510" i="44" s="1"/>
  <c r="DF470" i="1"/>
  <c r="FB470" i="1" s="1"/>
  <c r="DF625" i="1"/>
  <c r="FB625" i="1" s="1"/>
  <c r="DF370" i="1"/>
  <c r="FB370" i="1" s="1"/>
  <c r="AE507" i="44"/>
  <c r="G507" i="44" s="1"/>
  <c r="AE417" i="44"/>
  <c r="G417" i="44" s="1"/>
  <c r="DF572" i="1"/>
  <c r="FB572" i="1" s="1"/>
  <c r="DE536" i="1"/>
  <c r="FA536" i="1" s="1"/>
  <c r="FC536" i="1" s="1"/>
  <c r="DE637" i="1"/>
  <c r="FA637" i="1" s="1"/>
  <c r="FC637" i="1" s="1"/>
  <c r="DE551" i="1"/>
  <c r="FA551" i="1" s="1"/>
  <c r="FC551" i="1" s="1"/>
  <c r="DF636" i="1"/>
  <c r="FB636" i="1" s="1"/>
  <c r="DF543" i="1"/>
  <c r="FB543" i="1" s="1"/>
  <c r="AE391" i="44"/>
  <c r="G391" i="44" s="1"/>
  <c r="AE238" i="44"/>
  <c r="G238" i="44" s="1"/>
  <c r="AE202" i="44"/>
  <c r="G202" i="44" s="1"/>
  <c r="AE166" i="44"/>
  <c r="G166" i="44" s="1"/>
  <c r="AD469" i="44"/>
  <c r="F469" i="44" s="1"/>
  <c r="AD108" i="44"/>
  <c r="F108" i="44" s="1"/>
  <c r="AE482" i="44"/>
  <c r="G482" i="44" s="1"/>
  <c r="AD209" i="44"/>
  <c r="F209" i="44" s="1"/>
  <c r="DE547" i="1"/>
  <c r="FA547" i="1" s="1"/>
  <c r="FC547" i="1" s="1"/>
  <c r="DF398" i="1"/>
  <c r="FB398" i="1" s="1"/>
  <c r="AD531" i="44"/>
  <c r="F531" i="44" s="1"/>
  <c r="AD174" i="44"/>
  <c r="F174" i="44" s="1"/>
  <c r="DE631" i="1"/>
  <c r="FA631" i="1" s="1"/>
  <c r="FC631" i="1" s="1"/>
  <c r="DF592" i="1"/>
  <c r="FB592" i="1" s="1"/>
  <c r="DF432" i="1"/>
  <c r="FB432" i="1" s="1"/>
  <c r="DE231" i="1"/>
  <c r="FA231" i="1" s="1"/>
  <c r="FC231" i="1" s="1"/>
  <c r="DF205" i="1"/>
  <c r="FB205" i="1" s="1"/>
  <c r="DE344" i="1"/>
  <c r="FA344" i="1" s="1"/>
  <c r="FC344" i="1" s="1"/>
  <c r="DE607" i="1"/>
  <c r="FA607" i="1" s="1"/>
  <c r="FC607" i="1" s="1"/>
  <c r="AE465" i="44"/>
  <c r="G465" i="44" s="1"/>
  <c r="AE429" i="44"/>
  <c r="G429" i="44" s="1"/>
  <c r="AE270" i="44"/>
  <c r="G270" i="44" s="1"/>
  <c r="AE234" i="44"/>
  <c r="G234" i="44" s="1"/>
  <c r="AD535" i="44"/>
  <c r="F535" i="44" s="1"/>
  <c r="AD499" i="44"/>
  <c r="F499" i="44" s="1"/>
  <c r="AD270" i="44"/>
  <c r="F270" i="44" s="1"/>
  <c r="AD178" i="44"/>
  <c r="F178" i="44" s="1"/>
  <c r="AD140" i="44"/>
  <c r="F140" i="44" s="1"/>
  <c r="AE514" i="44"/>
  <c r="G514" i="44" s="1"/>
  <c r="AE478" i="44"/>
  <c r="G478" i="44" s="1"/>
  <c r="AE245" i="44"/>
  <c r="G245" i="44" s="1"/>
  <c r="DF322" i="1"/>
  <c r="FB322" i="1" s="1"/>
  <c r="DE684" i="1"/>
  <c r="FA684" i="1" s="1"/>
  <c r="FC684" i="1" s="1"/>
  <c r="DE623" i="1"/>
  <c r="FA623" i="1" s="1"/>
  <c r="FC623" i="1" s="1"/>
  <c r="DE452" i="1"/>
  <c r="FA452" i="1" s="1"/>
  <c r="FC452" i="1" s="1"/>
  <c r="DF197" i="1"/>
  <c r="FB197" i="1" s="1"/>
  <c r="AE424" i="44"/>
  <c r="G424" i="44" s="1"/>
  <c r="AD444" i="44"/>
  <c r="F444" i="44" s="1"/>
  <c r="AE503" i="44"/>
  <c r="G503" i="44" s="1"/>
  <c r="AE441" i="44"/>
  <c r="G441" i="44" s="1"/>
  <c r="AE409" i="44"/>
  <c r="G409" i="44" s="1"/>
  <c r="AE210" i="44"/>
  <c r="G210" i="44" s="1"/>
  <c r="AE178" i="44"/>
  <c r="G178" i="44" s="1"/>
  <c r="AE146" i="44"/>
  <c r="G146" i="44" s="1"/>
  <c r="AD479" i="44"/>
  <c r="F479" i="44" s="1"/>
  <c r="AD379" i="44"/>
  <c r="F379" i="44" s="1"/>
  <c r="AD250" i="44"/>
  <c r="F250" i="44" s="1"/>
  <c r="AD218" i="44"/>
  <c r="F218" i="44" s="1"/>
  <c r="AD154" i="44"/>
  <c r="F154" i="44" s="1"/>
  <c r="AE518" i="44"/>
  <c r="G518" i="44" s="1"/>
  <c r="AE209" i="44"/>
  <c r="G209" i="44" s="1"/>
  <c r="AE519" i="44"/>
  <c r="G519" i="44" s="1"/>
  <c r="AE487" i="44"/>
  <c r="G487" i="44" s="1"/>
  <c r="AE457" i="44"/>
  <c r="G457" i="44" s="1"/>
  <c r="AE425" i="44"/>
  <c r="G425" i="44" s="1"/>
  <c r="AE226" i="44"/>
  <c r="G226" i="44" s="1"/>
  <c r="AE194" i="44"/>
  <c r="G194" i="44" s="1"/>
  <c r="AE162" i="44"/>
  <c r="G162" i="44" s="1"/>
  <c r="AD527" i="44"/>
  <c r="F527" i="44" s="1"/>
  <c r="AD495" i="44"/>
  <c r="F495" i="44" s="1"/>
  <c r="AD465" i="44"/>
  <c r="F465" i="44" s="1"/>
  <c r="AD234" i="44"/>
  <c r="F234" i="44" s="1"/>
  <c r="AD202" i="44"/>
  <c r="F202" i="44" s="1"/>
  <c r="AD170" i="44"/>
  <c r="F170" i="44" s="1"/>
  <c r="AD136" i="44"/>
  <c r="F136" i="44" s="1"/>
  <c r="AE534" i="44"/>
  <c r="G534" i="44" s="1"/>
  <c r="AE472" i="44"/>
  <c r="G472" i="44" s="1"/>
  <c r="AE416" i="44"/>
  <c r="G416" i="44" s="1"/>
  <c r="AE111" i="44"/>
  <c r="G111" i="44" s="1"/>
  <c r="AD241" i="44"/>
  <c r="F241" i="44" s="1"/>
  <c r="AE460" i="44"/>
  <c r="G460" i="44" s="1"/>
  <c r="AE428" i="44"/>
  <c r="G428" i="44" s="1"/>
  <c r="AE390" i="44"/>
  <c r="G390" i="44" s="1"/>
  <c r="AE257" i="44"/>
  <c r="G257" i="44" s="1"/>
  <c r="AE127" i="44"/>
  <c r="G127" i="44" s="1"/>
  <c r="AE412" i="44"/>
  <c r="G412" i="44" s="1"/>
  <c r="AE273" i="44"/>
  <c r="G273" i="44" s="1"/>
  <c r="DF355" i="1"/>
  <c r="FB355" i="1" s="1"/>
  <c r="AD382" i="44"/>
  <c r="F382" i="44" s="1"/>
  <c r="AD249" i="44"/>
  <c r="F249" i="44" s="1"/>
  <c r="AE529" i="44"/>
  <c r="G529" i="44" s="1"/>
  <c r="AD490" i="44"/>
  <c r="F490" i="44" s="1"/>
  <c r="DE456" i="1"/>
  <c r="FA456" i="1" s="1"/>
  <c r="FC456" i="1" s="1"/>
  <c r="DE336" i="1"/>
  <c r="FA336" i="1" s="1"/>
  <c r="DE207" i="1"/>
  <c r="DF557" i="1"/>
  <c r="FB557" i="1" s="1"/>
  <c r="DF444" i="1"/>
  <c r="FB444" i="1" s="1"/>
  <c r="AD394" i="44"/>
  <c r="F394" i="44" s="1"/>
  <c r="AE389" i="44"/>
  <c r="G389" i="44" s="1"/>
  <c r="AD260" i="44"/>
  <c r="F260" i="44" s="1"/>
  <c r="AE492" i="44"/>
  <c r="G492" i="44" s="1"/>
  <c r="AE450" i="44"/>
  <c r="G450" i="44" s="1"/>
  <c r="AE253" i="44"/>
  <c r="G253" i="44" s="1"/>
  <c r="AE237" i="44"/>
  <c r="G237" i="44" s="1"/>
  <c r="AE221" i="44"/>
  <c r="G221" i="44" s="1"/>
  <c r="AE157" i="44"/>
  <c r="G157" i="44" s="1"/>
  <c r="AD452" i="44"/>
  <c r="F452" i="44" s="1"/>
  <c r="DF199" i="1"/>
  <c r="FB199" i="1" s="1"/>
  <c r="DE402" i="1"/>
  <c r="FA402" i="1" s="1"/>
  <c r="FC402" i="1" s="1"/>
  <c r="DF339" i="1"/>
  <c r="FB339" i="1" s="1"/>
  <c r="DE410" i="1"/>
  <c r="FA410" i="1" s="1"/>
  <c r="FC410" i="1" s="1"/>
  <c r="AD456" i="44"/>
  <c r="F456" i="44" s="1"/>
  <c r="AD424" i="44"/>
  <c r="F424" i="44" s="1"/>
  <c r="AD253" i="44"/>
  <c r="F253" i="44" s="1"/>
  <c r="AD205" i="44"/>
  <c r="F205" i="44" s="1"/>
  <c r="DE341" i="1"/>
  <c r="FA341" i="1" s="1"/>
  <c r="FC341" i="1" s="1"/>
  <c r="DE217" i="1"/>
  <c r="DF645" i="1"/>
  <c r="FB645" i="1" s="1"/>
  <c r="AE431" i="44"/>
  <c r="G431" i="44" s="1"/>
  <c r="AD493" i="44"/>
  <c r="F493" i="44" s="1"/>
  <c r="AD256" i="44"/>
  <c r="F256" i="44" s="1"/>
  <c r="AD126" i="44"/>
  <c r="F126" i="44" s="1"/>
  <c r="AD169" i="44"/>
  <c r="F169" i="44" s="1"/>
  <c r="AD135" i="44"/>
  <c r="F135" i="44" s="1"/>
  <c r="AE381" i="44"/>
  <c r="G381" i="44" s="1"/>
  <c r="AE248" i="44"/>
  <c r="G248" i="44" s="1"/>
  <c r="AE216" i="44"/>
  <c r="G216" i="44" s="1"/>
  <c r="AE184" i="44"/>
  <c r="G184" i="44" s="1"/>
  <c r="AE152" i="44"/>
  <c r="G152" i="44" s="1"/>
  <c r="AD517" i="44"/>
  <c r="F517" i="44" s="1"/>
  <c r="AD248" i="44"/>
  <c r="F248" i="44" s="1"/>
  <c r="AD184" i="44"/>
  <c r="F184" i="44" s="1"/>
  <c r="AE532" i="44"/>
  <c r="G532" i="44" s="1"/>
  <c r="AE500" i="44"/>
  <c r="G500" i="44" s="1"/>
  <c r="AE454" i="44"/>
  <c r="G454" i="44" s="1"/>
  <c r="AE422" i="44"/>
  <c r="G422" i="44" s="1"/>
  <c r="AE384" i="44"/>
  <c r="G384" i="44" s="1"/>
  <c r="AE533" i="44"/>
  <c r="G533" i="44" s="1"/>
  <c r="AE501" i="44"/>
  <c r="G501" i="44" s="1"/>
  <c r="AE439" i="44"/>
  <c r="G439" i="44" s="1"/>
  <c r="AE264" i="44"/>
  <c r="G264" i="44" s="1"/>
  <c r="AE232" i="44"/>
  <c r="G232" i="44" s="1"/>
  <c r="AE200" i="44"/>
  <c r="G200" i="44" s="1"/>
  <c r="AE168" i="44"/>
  <c r="G168" i="44" s="1"/>
  <c r="AE134" i="44"/>
  <c r="G134" i="44" s="1"/>
  <c r="AD471" i="44"/>
  <c r="F471" i="44" s="1"/>
  <c r="AD439" i="44"/>
  <c r="F439" i="44" s="1"/>
  <c r="AD401" i="44"/>
  <c r="F401" i="44" s="1"/>
  <c r="AD152" i="44"/>
  <c r="F152" i="44" s="1"/>
  <c r="DF373" i="1"/>
  <c r="FB373" i="1" s="1"/>
  <c r="DF439" i="1"/>
  <c r="FB439" i="1" s="1"/>
  <c r="DE666" i="1"/>
  <c r="FA666" i="1" s="1"/>
  <c r="FC666" i="1" s="1"/>
  <c r="AD520" i="44"/>
  <c r="F520" i="44" s="1"/>
  <c r="AD484" i="44"/>
  <c r="F484" i="44" s="1"/>
  <c r="DF504" i="1"/>
  <c r="FB504" i="1" s="1"/>
  <c r="DF453" i="1"/>
  <c r="FB453" i="1" s="1"/>
  <c r="AD430" i="44"/>
  <c r="F430" i="44" s="1"/>
  <c r="AE147" i="44"/>
  <c r="G147" i="44" s="1"/>
  <c r="AE129" i="44"/>
  <c r="G129" i="44" s="1"/>
  <c r="AE113" i="44"/>
  <c r="G113" i="44" s="1"/>
  <c r="AD528" i="44"/>
  <c r="F528" i="44" s="1"/>
  <c r="AD512" i="44"/>
  <c r="F512" i="44" s="1"/>
  <c r="AD426" i="44"/>
  <c r="F426" i="44" s="1"/>
  <c r="DF473" i="1"/>
  <c r="FB473" i="1" s="1"/>
  <c r="DF433" i="1"/>
  <c r="FB433" i="1" s="1"/>
  <c r="AD524" i="44"/>
  <c r="F524" i="44" s="1"/>
  <c r="AD488" i="44"/>
  <c r="F488" i="44" s="1"/>
  <c r="AD247" i="44"/>
  <c r="F247" i="44" s="1"/>
  <c r="AD508" i="44"/>
  <c r="F508" i="44" s="1"/>
  <c r="AD492" i="44"/>
  <c r="F492" i="44" s="1"/>
  <c r="AD403" i="44"/>
  <c r="F403" i="44" s="1"/>
  <c r="DF553" i="1"/>
  <c r="FB553" i="1" s="1"/>
  <c r="DE685" i="1"/>
  <c r="FA685" i="1" s="1"/>
  <c r="FC685" i="1" s="1"/>
  <c r="DE342" i="1"/>
  <c r="FA342" i="1" s="1"/>
  <c r="FC342" i="1" s="1"/>
  <c r="DF493" i="1"/>
  <c r="FB493" i="1" s="1"/>
  <c r="DF441" i="1"/>
  <c r="FB441" i="1" s="1"/>
  <c r="DF403" i="1"/>
  <c r="FB403" i="1" s="1"/>
  <c r="DF364" i="1"/>
  <c r="FB364" i="1" s="1"/>
  <c r="DF327" i="1"/>
  <c r="FB327" i="1" s="1"/>
  <c r="DF207" i="1"/>
  <c r="FB207" i="1" s="1"/>
  <c r="DE676" i="1"/>
  <c r="FA676" i="1" s="1"/>
  <c r="FC676" i="1" s="1"/>
  <c r="DE641" i="1"/>
  <c r="FA641" i="1" s="1"/>
  <c r="FC641" i="1" s="1"/>
  <c r="DE421" i="1"/>
  <c r="FA421" i="1" s="1"/>
  <c r="FC421" i="1" s="1"/>
  <c r="DF679" i="1"/>
  <c r="FB679" i="1" s="1"/>
  <c r="DF532" i="1"/>
  <c r="FB532" i="1" s="1"/>
  <c r="DE510" i="1"/>
  <c r="DF600" i="1"/>
  <c r="FB600" i="1" s="1"/>
  <c r="DF462" i="1"/>
  <c r="FB462" i="1" s="1"/>
  <c r="DF424" i="1"/>
  <c r="FB424" i="1" s="1"/>
  <c r="DF386" i="1"/>
  <c r="FB386" i="1" s="1"/>
  <c r="DF345" i="1"/>
  <c r="FB345" i="1" s="1"/>
  <c r="DF225" i="1"/>
  <c r="FB225" i="1" s="1"/>
  <c r="DE692" i="1"/>
  <c r="FA692" i="1" s="1"/>
  <c r="FC692" i="1" s="1"/>
  <c r="DE659" i="1"/>
  <c r="FA659" i="1" s="1"/>
  <c r="FC659" i="1" s="1"/>
  <c r="DE617" i="1"/>
  <c r="FA617" i="1" s="1"/>
  <c r="FC617" i="1" s="1"/>
  <c r="DE576" i="1"/>
  <c r="FA576" i="1" s="1"/>
  <c r="FC576" i="1" s="1"/>
  <c r="DE526" i="1"/>
  <c r="DE462" i="1"/>
  <c r="FA462" i="1" s="1"/>
  <c r="FC462" i="1" s="1"/>
  <c r="DE424" i="1"/>
  <c r="FA424" i="1" s="1"/>
  <c r="FC424" i="1" s="1"/>
  <c r="DE386" i="1"/>
  <c r="FA386" i="1" s="1"/>
  <c r="FC386" i="1" s="1"/>
  <c r="AD414" i="44"/>
  <c r="F414" i="44" s="1"/>
  <c r="AD462" i="44"/>
  <c r="F462" i="44" s="1"/>
  <c r="AD446" i="44"/>
  <c r="F446" i="44" s="1"/>
  <c r="AD243" i="44"/>
  <c r="F243" i="44" s="1"/>
  <c r="AD442" i="44"/>
  <c r="F442" i="44" s="1"/>
  <c r="DF693" i="1"/>
  <c r="FB693" i="1" s="1"/>
  <c r="DF660" i="1"/>
  <c r="FB660" i="1" s="1"/>
  <c r="DF618" i="1"/>
  <c r="FB618" i="1" s="1"/>
  <c r="DF579" i="1"/>
  <c r="FB579" i="1" s="1"/>
  <c r="DF529" i="1"/>
  <c r="FB529" i="1" s="1"/>
  <c r="DF237" i="1"/>
  <c r="FB237" i="1" s="1"/>
  <c r="AD470" i="44"/>
  <c r="F470" i="44" s="1"/>
  <c r="AD454" i="44"/>
  <c r="F454" i="44" s="1"/>
  <c r="AD438" i="44"/>
  <c r="F438" i="44" s="1"/>
  <c r="DF685" i="1"/>
  <c r="FB685" i="1" s="1"/>
  <c r="DF651" i="1"/>
  <c r="FB651" i="1" s="1"/>
  <c r="DF610" i="1"/>
  <c r="FB610" i="1" s="1"/>
  <c r="DE201" i="1"/>
  <c r="FA201" i="1" s="1"/>
  <c r="FC201" i="1" s="1"/>
  <c r="DE669" i="1"/>
  <c r="FA669" i="1" s="1"/>
  <c r="FC669" i="1" s="1"/>
  <c r="DE632" i="1"/>
  <c r="FA632" i="1" s="1"/>
  <c r="FC632" i="1" s="1"/>
  <c r="DE591" i="1"/>
  <c r="FA591" i="1" s="1"/>
  <c r="FC591" i="1" s="1"/>
  <c r="DE542" i="1"/>
  <c r="FA542" i="1" s="1"/>
  <c r="FC542" i="1" s="1"/>
  <c r="DE482" i="1"/>
  <c r="FA482" i="1" s="1"/>
  <c r="FC482" i="1" s="1"/>
  <c r="DE438" i="1"/>
  <c r="FA438" i="1" s="1"/>
  <c r="FC438" i="1" s="1"/>
  <c r="DE400" i="1"/>
  <c r="FA400" i="1" s="1"/>
  <c r="FC400" i="1" s="1"/>
  <c r="DE360" i="1"/>
  <c r="FA360" i="1" s="1"/>
  <c r="FC360" i="1" s="1"/>
  <c r="DE323" i="1"/>
  <c r="FA323" i="1" s="1"/>
  <c r="FC323" i="1" s="1"/>
  <c r="DF692" i="1"/>
  <c r="FB692" i="1" s="1"/>
  <c r="DF659" i="1"/>
  <c r="FB659" i="1" s="1"/>
  <c r="DF617" i="1"/>
  <c r="FB617" i="1" s="1"/>
  <c r="DF576" i="1"/>
  <c r="FB576" i="1" s="1"/>
  <c r="DF518" i="1"/>
  <c r="FB518" i="1" s="1"/>
  <c r="DF191" i="1"/>
  <c r="FB191" i="1" s="1"/>
  <c r="AD466" i="44"/>
  <c r="F466" i="44" s="1"/>
  <c r="AD450" i="44"/>
  <c r="F450" i="44" s="1"/>
  <c r="AD434" i="44"/>
  <c r="F434" i="44" s="1"/>
  <c r="AD418" i="44"/>
  <c r="F418" i="44" s="1"/>
  <c r="AD183" i="44"/>
  <c r="F183" i="44" s="1"/>
  <c r="AD175" i="44"/>
  <c r="F175" i="44" s="1"/>
  <c r="AD422" i="44"/>
  <c r="F422" i="44" s="1"/>
  <c r="AD400" i="44"/>
  <c r="F400" i="44" s="1"/>
  <c r="AD271" i="44"/>
  <c r="F271" i="44" s="1"/>
  <c r="AD151" i="44"/>
  <c r="F151" i="44" s="1"/>
  <c r="AD215" i="44"/>
  <c r="F215" i="44" s="1"/>
  <c r="AD147" i="44"/>
  <c r="F147" i="44" s="1"/>
  <c r="AD376" i="44"/>
  <c r="F376" i="44" s="1"/>
  <c r="AD211" i="44"/>
  <c r="F211" i="44" s="1"/>
  <c r="AD141" i="44"/>
  <c r="F141" i="44" s="1"/>
  <c r="AD275" i="44"/>
  <c r="F275" i="44" s="1"/>
  <c r="AD207" i="44"/>
  <c r="F207" i="44" s="1"/>
  <c r="AD388" i="44"/>
  <c r="F388" i="44" s="1"/>
  <c r="AD255" i="44"/>
  <c r="F255" i="44" s="1"/>
  <c r="AD199" i="44"/>
  <c r="F199" i="44" s="1"/>
  <c r="AD163" i="44"/>
  <c r="F163" i="44" s="1"/>
  <c r="AD125" i="44"/>
  <c r="F125" i="44" s="1"/>
  <c r="DE417" i="1"/>
  <c r="FA417" i="1" s="1"/>
  <c r="FC417" i="1" s="1"/>
  <c r="DF226" i="1"/>
  <c r="FB226" i="1" s="1"/>
  <c r="AD384" i="44"/>
  <c r="F384" i="44" s="1"/>
  <c r="AD231" i="44"/>
  <c r="F231" i="44" s="1"/>
  <c r="AD195" i="44"/>
  <c r="F195" i="44" s="1"/>
  <c r="AD159" i="44"/>
  <c r="F159" i="44" s="1"/>
  <c r="DE490" i="1"/>
  <c r="FA490" i="1" s="1"/>
  <c r="FC490" i="1" s="1"/>
  <c r="DE330" i="1"/>
  <c r="FA330" i="1" s="1"/>
  <c r="FC330" i="1" s="1"/>
  <c r="AD263" i="44"/>
  <c r="F263" i="44" s="1"/>
  <c r="AD227" i="44"/>
  <c r="F227" i="44" s="1"/>
  <c r="AD191" i="44"/>
  <c r="F191" i="44" s="1"/>
  <c r="AD133" i="44"/>
  <c r="F133" i="44" s="1"/>
  <c r="AD392" i="44"/>
  <c r="F392" i="44" s="1"/>
  <c r="AD259" i="44"/>
  <c r="F259" i="44" s="1"/>
  <c r="AD223" i="44"/>
  <c r="F223" i="44" s="1"/>
  <c r="AD167" i="44"/>
  <c r="F167" i="44" s="1"/>
  <c r="AD129" i="44"/>
  <c r="F129" i="44" s="1"/>
  <c r="AD396" i="44"/>
  <c r="F396" i="44" s="1"/>
  <c r="AD380" i="44"/>
  <c r="F380" i="44" s="1"/>
  <c r="AD267" i="44"/>
  <c r="F267" i="44" s="1"/>
  <c r="AD251" i="44"/>
  <c r="F251" i="44" s="1"/>
  <c r="AD235" i="44"/>
  <c r="F235" i="44" s="1"/>
  <c r="AD219" i="44"/>
  <c r="F219" i="44" s="1"/>
  <c r="AD203" i="44"/>
  <c r="F203" i="44" s="1"/>
  <c r="AD187" i="44"/>
  <c r="F187" i="44" s="1"/>
  <c r="AD171" i="44"/>
  <c r="F171" i="44" s="1"/>
  <c r="AD155" i="44"/>
  <c r="F155" i="44" s="1"/>
  <c r="AD137" i="44"/>
  <c r="F137" i="44" s="1"/>
  <c r="AD121" i="44"/>
  <c r="F121" i="44" s="1"/>
  <c r="DE699" i="1"/>
  <c r="FA699" i="1" s="1"/>
  <c r="FC699" i="1" s="1"/>
  <c r="B699" i="1" s="1"/>
  <c r="DE667" i="1"/>
  <c r="FA667" i="1" s="1"/>
  <c r="FC667" i="1" s="1"/>
  <c r="DE627" i="1"/>
  <c r="DE589" i="1"/>
  <c r="FA589" i="1" s="1"/>
  <c r="FC589" i="1" s="1"/>
  <c r="DE539" i="1"/>
  <c r="FA539" i="1" s="1"/>
  <c r="FC539" i="1" s="1"/>
  <c r="DE465" i="1"/>
  <c r="FA465" i="1" s="1"/>
  <c r="FC465" i="1" s="1"/>
  <c r="DE427" i="1"/>
  <c r="FA427" i="1" s="1"/>
  <c r="FC427" i="1" s="1"/>
  <c r="DE389" i="1"/>
  <c r="FA389" i="1" s="1"/>
  <c r="FC389" i="1" s="1"/>
  <c r="DE348" i="1"/>
  <c r="FA348" i="1" s="1"/>
  <c r="FC348" i="1" s="1"/>
  <c r="DE228" i="1"/>
  <c r="DF698" i="1"/>
  <c r="FB698" i="1" s="1"/>
  <c r="DF666" i="1"/>
  <c r="FB666" i="1" s="1"/>
  <c r="DF699" i="1"/>
  <c r="FB699" i="1" s="1"/>
  <c r="DF667" i="1"/>
  <c r="FB667" i="1" s="1"/>
  <c r="DF627" i="1"/>
  <c r="FB627" i="1" s="1"/>
  <c r="DF589" i="1"/>
  <c r="FB589" i="1" s="1"/>
  <c r="DF539" i="1"/>
  <c r="FB539" i="1" s="1"/>
  <c r="DE690" i="1"/>
  <c r="FA690" i="1" s="1"/>
  <c r="FC690" i="1" s="1"/>
  <c r="DE657" i="1"/>
  <c r="FA657" i="1" s="1"/>
  <c r="FC657" i="1" s="1"/>
  <c r="DE683" i="1"/>
  <c r="FA683" i="1" s="1"/>
  <c r="FC683" i="1" s="1"/>
  <c r="DE649" i="1"/>
  <c r="FA649" i="1" s="1"/>
  <c r="FC649" i="1" s="1"/>
  <c r="DE608" i="1"/>
  <c r="FA608" i="1" s="1"/>
  <c r="FC608" i="1" s="1"/>
  <c r="DE563" i="1"/>
  <c r="FA563" i="1" s="1"/>
  <c r="FC563" i="1" s="1"/>
  <c r="DE498" i="1"/>
  <c r="FA498" i="1" s="1"/>
  <c r="FC498" i="1" s="1"/>
  <c r="DE445" i="1"/>
  <c r="FA445" i="1" s="1"/>
  <c r="FC445" i="1" s="1"/>
  <c r="DE408" i="1"/>
  <c r="FA408" i="1" s="1"/>
  <c r="FC408" i="1" s="1"/>
  <c r="DE369" i="1"/>
  <c r="FA369" i="1" s="1"/>
  <c r="FC369" i="1" s="1"/>
  <c r="DE331" i="1"/>
  <c r="FA331" i="1" s="1"/>
  <c r="FC331" i="1" s="1"/>
  <c r="DE210" i="1"/>
  <c r="FA210" i="1" s="1"/>
  <c r="FC210" i="1" s="1"/>
  <c r="DF682" i="1"/>
  <c r="FB682" i="1" s="1"/>
  <c r="DF648" i="1"/>
  <c r="FB648" i="1" s="1"/>
  <c r="DF218" i="1"/>
  <c r="FB218" i="1" s="1"/>
  <c r="B696" i="1"/>
  <c r="C696" i="1"/>
  <c r="B698" i="1"/>
  <c r="C698" i="1"/>
  <c r="B697" i="1"/>
  <c r="C697" i="1"/>
  <c r="FC376" i="1" l="1"/>
  <c r="D18" i="50"/>
  <c r="FC403" i="1"/>
  <c r="D20" i="50"/>
  <c r="FC419" i="1"/>
  <c r="D21" i="50"/>
  <c r="FC336" i="1"/>
  <c r="D15" i="50"/>
  <c r="FC327" i="1"/>
  <c r="D14" i="50"/>
  <c r="C699" i="1"/>
  <c r="R22" i="24"/>
  <c r="R15" i="24"/>
  <c r="Q15" i="24"/>
  <c r="O15" i="24"/>
  <c r="O22" i="24"/>
  <c r="Q22" i="24"/>
  <c r="AO32" i="41"/>
  <c r="AN32" i="41"/>
  <c r="AA32" i="41"/>
  <c r="S32" i="41"/>
  <c r="R32" i="41"/>
  <c r="Z32" i="41" s="1"/>
  <c r="AO31" i="41"/>
  <c r="AN31" i="41"/>
  <c r="AA31" i="41"/>
  <c r="Z31" i="41"/>
  <c r="S31" i="41"/>
  <c r="R31" i="41"/>
  <c r="AO30" i="41"/>
  <c r="AN30" i="41"/>
  <c r="AA30" i="41"/>
  <c r="Z30" i="41"/>
  <c r="S30" i="41"/>
  <c r="R30" i="41"/>
  <c r="AO29" i="41"/>
  <c r="AN29" i="41"/>
  <c r="S29" i="41"/>
  <c r="AA29" i="41" s="1"/>
  <c r="R29" i="41"/>
  <c r="Z29" i="41" s="1"/>
  <c r="AO28" i="41"/>
  <c r="AN28" i="41"/>
  <c r="AA28" i="41"/>
  <c r="Z28" i="41"/>
  <c r="S28" i="41"/>
  <c r="R28" i="41"/>
  <c r="AO27" i="41"/>
  <c r="AN27" i="41"/>
  <c r="AA27" i="41"/>
  <c r="S27" i="41"/>
  <c r="R27" i="41"/>
  <c r="Z27" i="41" s="1"/>
  <c r="AO26" i="41"/>
  <c r="AN26" i="41"/>
  <c r="AA26" i="41"/>
  <c r="Z26" i="41"/>
  <c r="S26" i="41"/>
  <c r="R26" i="41"/>
  <c r="AO25" i="41"/>
  <c r="AN25" i="41"/>
  <c r="S25" i="41"/>
  <c r="AA25" i="41" s="1"/>
  <c r="R25" i="41"/>
  <c r="Z25" i="41" s="1"/>
  <c r="AO24" i="41"/>
  <c r="AN24" i="41"/>
  <c r="AA24" i="41"/>
  <c r="Z24" i="41"/>
  <c r="S24" i="41"/>
  <c r="R24" i="41"/>
  <c r="AO23" i="41"/>
  <c r="AN23" i="41"/>
  <c r="AA23" i="41"/>
  <c r="S23" i="41"/>
  <c r="R23" i="41"/>
  <c r="Z23" i="41" s="1"/>
  <c r="AO22" i="41"/>
  <c r="AN22" i="41"/>
  <c r="AA22" i="41"/>
  <c r="Z22" i="41"/>
  <c r="S22" i="41"/>
  <c r="R22" i="41"/>
  <c r="AO21" i="41"/>
  <c r="AN21" i="41"/>
  <c r="S21" i="41"/>
  <c r="AA21" i="41" s="1"/>
  <c r="R21" i="41"/>
  <c r="Z21" i="41" s="1"/>
  <c r="AO20" i="41"/>
  <c r="AN20" i="41"/>
  <c r="AL20" i="41"/>
  <c r="AA20" i="41"/>
  <c r="S20" i="41"/>
  <c r="R20" i="41"/>
  <c r="Z20" i="41" s="1"/>
  <c r="AO19" i="41"/>
  <c r="AN19" i="41"/>
  <c r="AL19" i="41"/>
  <c r="AA19" i="41"/>
  <c r="Z19" i="41"/>
  <c r="S19" i="41"/>
  <c r="R19" i="41"/>
  <c r="AO18" i="41"/>
  <c r="AN18" i="41"/>
  <c r="AL18" i="41"/>
  <c r="AI18" i="41"/>
  <c r="AA18" i="41"/>
  <c r="Z18" i="41"/>
  <c r="S18" i="41"/>
  <c r="R18" i="41"/>
  <c r="AO17" i="41"/>
  <c r="AN17" i="41"/>
  <c r="AL17" i="41"/>
  <c r="Z17" i="41"/>
  <c r="S17" i="41"/>
  <c r="AA17" i="41" s="1"/>
  <c r="R17" i="41"/>
  <c r="AO16" i="41"/>
  <c r="AN16" i="41"/>
  <c r="AL16" i="41"/>
  <c r="AA16" i="41"/>
  <c r="S16" i="41"/>
  <c r="R16" i="41"/>
  <c r="Z16" i="41" s="1"/>
  <c r="AO15" i="41"/>
  <c r="AN15" i="41"/>
  <c r="AL15" i="41"/>
  <c r="AA15" i="41"/>
  <c r="Z15" i="41"/>
  <c r="S15" i="41"/>
  <c r="R15" i="41"/>
  <c r="AO14" i="41"/>
  <c r="AN14" i="41"/>
  <c r="AI14" i="41"/>
  <c r="AL14" i="41" s="1"/>
  <c r="AA14" i="41"/>
  <c r="Z14" i="41"/>
  <c r="S14" i="41"/>
  <c r="R14" i="41"/>
  <c r="AO13" i="41"/>
  <c r="AN13" i="41"/>
  <c r="AL13" i="41"/>
  <c r="AA13" i="41"/>
  <c r="Z13" i="41"/>
  <c r="S13" i="41"/>
  <c r="R13" i="41"/>
  <c r="AO12" i="41"/>
  <c r="AN12" i="41"/>
  <c r="AL12" i="41"/>
  <c r="Z12" i="41"/>
  <c r="S12" i="41"/>
  <c r="AA12" i="41" s="1"/>
  <c r="R12" i="41"/>
  <c r="AO11" i="41"/>
  <c r="AN11" i="41"/>
  <c r="AL11" i="41"/>
  <c r="S11" i="41"/>
  <c r="S7" i="41" s="1"/>
  <c r="R11" i="41"/>
  <c r="Z11" i="41" s="1"/>
  <c r="AO10" i="41"/>
  <c r="AN10" i="41"/>
  <c r="AL10" i="41"/>
  <c r="AA10" i="41"/>
  <c r="S10" i="41"/>
  <c r="R10" i="41"/>
  <c r="R7" i="41" s="1"/>
  <c r="AO9" i="41"/>
  <c r="AN9" i="41"/>
  <c r="AL9" i="41"/>
  <c r="AA9" i="41"/>
  <c r="Z9" i="41"/>
  <c r="S9" i="41"/>
  <c r="R9" i="41"/>
  <c r="AO8" i="41"/>
  <c r="AO7" i="41" s="1"/>
  <c r="AN8" i="41"/>
  <c r="AN7" i="41" s="1"/>
  <c r="AL8" i="41"/>
  <c r="AL7" i="41" s="1"/>
  <c r="AG8" i="41"/>
  <c r="AA8" i="41"/>
  <c r="Z8" i="41"/>
  <c r="S8" i="41"/>
  <c r="R8" i="41"/>
  <c r="AT7" i="41"/>
  <c r="AS7" i="41"/>
  <c r="AR7" i="41"/>
  <c r="AQ7" i="41"/>
  <c r="AP7" i="41"/>
  <c r="AJ7" i="41"/>
  <c r="AI7" i="41"/>
  <c r="AG7" i="41"/>
  <c r="AF7" i="41"/>
  <c r="AE7" i="41"/>
  <c r="AD7" i="41"/>
  <c r="AC7" i="41"/>
  <c r="W7" i="41"/>
  <c r="V7" i="41"/>
  <c r="Q7" i="41"/>
  <c r="P7" i="41"/>
  <c r="O7" i="41"/>
  <c r="N7" i="41"/>
  <c r="M7" i="41"/>
  <c r="L7" i="41"/>
  <c r="K7" i="41"/>
  <c r="J7" i="41"/>
  <c r="I7" i="41"/>
  <c r="H7" i="41"/>
  <c r="G7" i="41"/>
  <c r="F7" i="41"/>
  <c r="AR6" i="41"/>
  <c r="AP6" i="41"/>
  <c r="AN6" i="41"/>
  <c r="AL6" i="41"/>
  <c r="AJ6" i="41"/>
  <c r="AH6" i="41"/>
  <c r="AF6" i="41"/>
  <c r="AD6" i="41"/>
  <c r="AB6" i="41"/>
  <c r="Z6" i="41"/>
  <c r="X6" i="41"/>
  <c r="V6" i="41"/>
  <c r="T6" i="41"/>
  <c r="R6" i="41"/>
  <c r="P6" i="41"/>
  <c r="N6" i="41"/>
  <c r="L6" i="41"/>
  <c r="J6" i="41"/>
  <c r="H6" i="41"/>
  <c r="F6" i="41"/>
  <c r="D6" i="41"/>
  <c r="B6" i="41"/>
  <c r="AK33" i="40"/>
  <c r="AJ33" i="40"/>
  <c r="W33" i="40"/>
  <c r="V33" i="40"/>
  <c r="O33" i="40"/>
  <c r="N33" i="40"/>
  <c r="AK32" i="40"/>
  <c r="AJ32" i="40"/>
  <c r="W32" i="40"/>
  <c r="V32" i="40"/>
  <c r="O32" i="40"/>
  <c r="N32" i="40"/>
  <c r="AK31" i="40"/>
  <c r="AJ31" i="40"/>
  <c r="V31" i="40"/>
  <c r="O31" i="40"/>
  <c r="W31" i="40" s="1"/>
  <c r="N31" i="40"/>
  <c r="AK30" i="40"/>
  <c r="AJ30" i="40"/>
  <c r="O30" i="40"/>
  <c r="W30" i="40" s="1"/>
  <c r="N30" i="40"/>
  <c r="V30" i="40" s="1"/>
  <c r="AK29" i="40"/>
  <c r="AJ29" i="40"/>
  <c r="W29" i="40"/>
  <c r="V29" i="40"/>
  <c r="O29" i="40"/>
  <c r="N29" i="40"/>
  <c r="AK28" i="40"/>
  <c r="AJ28" i="40"/>
  <c r="W28" i="40"/>
  <c r="V28" i="40"/>
  <c r="O28" i="40"/>
  <c r="N28" i="40"/>
  <c r="AK27" i="40"/>
  <c r="AJ27" i="40"/>
  <c r="O27" i="40"/>
  <c r="W27" i="40" s="1"/>
  <c r="N27" i="40"/>
  <c r="V27" i="40" s="1"/>
  <c r="AK26" i="40"/>
  <c r="AJ26" i="40"/>
  <c r="O26" i="40"/>
  <c r="W26" i="40" s="1"/>
  <c r="N26" i="40"/>
  <c r="V26" i="40" s="1"/>
  <c r="AK25" i="40"/>
  <c r="AJ25" i="40"/>
  <c r="W25" i="40"/>
  <c r="V25" i="40"/>
  <c r="O25" i="40"/>
  <c r="N25" i="40"/>
  <c r="AK24" i="40"/>
  <c r="AJ24" i="40"/>
  <c r="W24" i="40"/>
  <c r="V24" i="40"/>
  <c r="O24" i="40"/>
  <c r="N24" i="40"/>
  <c r="AK23" i="40"/>
  <c r="AJ23" i="40"/>
  <c r="O23" i="40"/>
  <c r="W23" i="40" s="1"/>
  <c r="N23" i="40"/>
  <c r="V23" i="40" s="1"/>
  <c r="AK22" i="40"/>
  <c r="AJ22" i="40"/>
  <c r="O22" i="40"/>
  <c r="W22" i="40" s="1"/>
  <c r="N22" i="40"/>
  <c r="V22" i="40" s="1"/>
  <c r="AK21" i="40"/>
  <c r="AJ21" i="40"/>
  <c r="AH21" i="40"/>
  <c r="W21" i="40"/>
  <c r="O21" i="40"/>
  <c r="N21" i="40"/>
  <c r="V21" i="40" s="1"/>
  <c r="AK20" i="40"/>
  <c r="AJ20" i="40"/>
  <c r="AH20" i="40"/>
  <c r="AE20" i="40"/>
  <c r="W20" i="40"/>
  <c r="O20" i="40"/>
  <c r="N20" i="40"/>
  <c r="V20" i="40" s="1"/>
  <c r="AK19" i="40"/>
  <c r="AJ19" i="40"/>
  <c r="AH19" i="40"/>
  <c r="AE19" i="40"/>
  <c r="W19" i="40"/>
  <c r="O19" i="40"/>
  <c r="N19" i="40"/>
  <c r="V19" i="40" s="1"/>
  <c r="AK18" i="40"/>
  <c r="AJ18" i="40"/>
  <c r="AH18" i="40"/>
  <c r="AE18" i="40"/>
  <c r="W18" i="40"/>
  <c r="O18" i="40"/>
  <c r="N18" i="40"/>
  <c r="V18" i="40" s="1"/>
  <c r="AH17" i="40"/>
  <c r="N17" i="40"/>
  <c r="V17" i="40" s="1"/>
  <c r="AK16" i="40"/>
  <c r="AJ16" i="40"/>
  <c r="AE16" i="40"/>
  <c r="AH16" i="40" s="1"/>
  <c r="O16" i="40"/>
  <c r="W16" i="40" s="1"/>
  <c r="N16" i="40"/>
  <c r="V16" i="40" s="1"/>
  <c r="AK15" i="40"/>
  <c r="AJ15" i="40"/>
  <c r="AE15" i="40"/>
  <c r="AH15" i="40" s="1"/>
  <c r="O15" i="40"/>
  <c r="W15" i="40" s="1"/>
  <c r="N15" i="40"/>
  <c r="V15" i="40" s="1"/>
  <c r="AK14" i="40"/>
  <c r="AJ14" i="40"/>
  <c r="AE14" i="40"/>
  <c r="AH14" i="40" s="1"/>
  <c r="O14" i="40"/>
  <c r="W14" i="40" s="1"/>
  <c r="N14" i="40"/>
  <c r="V14" i="40" s="1"/>
  <c r="AK13" i="40"/>
  <c r="AJ13" i="40"/>
  <c r="AE13" i="40"/>
  <c r="AH13" i="40" s="1"/>
  <c r="O13" i="40"/>
  <c r="W13" i="40" s="1"/>
  <c r="N13" i="40"/>
  <c r="V13" i="40" s="1"/>
  <c r="AK12" i="40"/>
  <c r="AJ12" i="40"/>
  <c r="AH12" i="40"/>
  <c r="O12" i="40"/>
  <c r="W12" i="40" s="1"/>
  <c r="N12" i="40"/>
  <c r="V12" i="40" s="1"/>
  <c r="AK11" i="40"/>
  <c r="AJ11" i="40"/>
  <c r="AH11" i="40"/>
  <c r="AE11" i="40"/>
  <c r="O11" i="40"/>
  <c r="W11" i="40" s="1"/>
  <c r="N11" i="40"/>
  <c r="V11" i="40" s="1"/>
  <c r="AK10" i="40"/>
  <c r="AJ10" i="40"/>
  <c r="AH10" i="40"/>
  <c r="AE10" i="40"/>
  <c r="O10" i="40"/>
  <c r="W10" i="40" s="1"/>
  <c r="N10" i="40"/>
  <c r="V10" i="40" s="1"/>
  <c r="AK9" i="40"/>
  <c r="AJ9" i="40"/>
  <c r="AH9" i="40"/>
  <c r="AE9" i="40"/>
  <c r="O9" i="40"/>
  <c r="W9" i="40" s="1"/>
  <c r="N9" i="40"/>
  <c r="V9" i="40" s="1"/>
  <c r="AJ8" i="40"/>
  <c r="AJ7" i="40" s="1"/>
  <c r="AH8" i="40"/>
  <c r="AH7" i="40" s="1"/>
  <c r="AE8" i="40"/>
  <c r="O8" i="40"/>
  <c r="O7" i="40" s="1"/>
  <c r="N8" i="40"/>
  <c r="N7" i="40" s="1"/>
  <c r="AP7" i="40"/>
  <c r="AO7" i="40"/>
  <c r="AN7" i="40"/>
  <c r="AM7" i="40"/>
  <c r="AL7" i="40"/>
  <c r="AF7" i="40"/>
  <c r="AE7" i="40"/>
  <c r="AC7" i="40"/>
  <c r="AB7" i="40"/>
  <c r="AA7" i="40"/>
  <c r="Z7" i="40"/>
  <c r="Y7" i="40"/>
  <c r="S7" i="40"/>
  <c r="R7" i="40"/>
  <c r="M7" i="40"/>
  <c r="L7" i="40"/>
  <c r="K7" i="40"/>
  <c r="J7" i="40"/>
  <c r="I7" i="40"/>
  <c r="H7" i="40"/>
  <c r="G7" i="40"/>
  <c r="F7" i="40"/>
  <c r="AN6" i="40"/>
  <c r="AL6" i="40"/>
  <c r="AJ6" i="40"/>
  <c r="AH6" i="40"/>
  <c r="AF6" i="40"/>
  <c r="AK8" i="40" s="1"/>
  <c r="AK7" i="40" s="1"/>
  <c r="AD6" i="40"/>
  <c r="AB6" i="40"/>
  <c r="Z6" i="40"/>
  <c r="X6" i="40"/>
  <c r="V6" i="40"/>
  <c r="T6" i="40"/>
  <c r="R6" i="40"/>
  <c r="P6" i="40"/>
  <c r="N6" i="40"/>
  <c r="L6" i="40"/>
  <c r="J6" i="40"/>
  <c r="H6" i="40"/>
  <c r="F6" i="40"/>
  <c r="D6" i="40"/>
  <c r="B6" i="40"/>
  <c r="Z10" i="41" l="1"/>
  <c r="Z7" i="41" s="1"/>
  <c r="AA11" i="41"/>
  <c r="AA7" i="41" s="1"/>
  <c r="V8" i="40"/>
  <c r="V7" i="40" s="1"/>
  <c r="W8" i="40"/>
  <c r="W7" i="40" s="1"/>
  <c r="A474" i="1" l="1"/>
  <c r="A467" i="1"/>
  <c r="A466" i="1"/>
  <c r="A465" i="1"/>
  <c r="A464" i="1"/>
  <c r="A463" i="1"/>
  <c r="A462" i="1"/>
  <c r="A458" i="1"/>
  <c r="A457" i="1"/>
  <c r="A456" i="1"/>
  <c r="A455" i="1"/>
  <c r="A454" i="1"/>
  <c r="A453" i="1"/>
  <c r="A450" i="1"/>
  <c r="A449" i="1"/>
  <c r="A448" i="1"/>
  <c r="A444" i="1"/>
  <c r="A443" i="1"/>
  <c r="A441" i="1"/>
  <c r="A440" i="1"/>
  <c r="A439" i="1"/>
  <c r="A438" i="1"/>
  <c r="A437" i="1"/>
  <c r="A436" i="1"/>
  <c r="A433" i="1"/>
  <c r="A432" i="1"/>
  <c r="A431" i="1"/>
  <c r="A430" i="1"/>
  <c r="A429" i="1"/>
  <c r="A428" i="1"/>
  <c r="A427" i="1"/>
  <c r="A426" i="1"/>
  <c r="A425" i="1"/>
  <c r="A424" i="1"/>
  <c r="A423" i="1"/>
  <c r="A422" i="1"/>
  <c r="A419" i="1"/>
  <c r="A418" i="1"/>
  <c r="A417" i="1"/>
  <c r="A416" i="1"/>
  <c r="A415" i="1"/>
  <c r="A414" i="1"/>
  <c r="A413" i="1"/>
  <c r="A412" i="1"/>
  <c r="A411" i="1"/>
  <c r="A402" i="1"/>
  <c r="A401" i="1"/>
  <c r="A400" i="1"/>
  <c r="A399" i="1"/>
  <c r="A398" i="1"/>
  <c r="A397" i="1"/>
  <c r="A396" i="1"/>
  <c r="A395" i="1"/>
  <c r="A392" i="1"/>
  <c r="A391" i="1"/>
  <c r="A390" i="1"/>
  <c r="A389" i="1"/>
  <c r="A388" i="1"/>
  <c r="A387" i="1"/>
  <c r="A386" i="1"/>
  <c r="A385" i="1"/>
  <c r="A382" i="1"/>
  <c r="A381" i="1"/>
  <c r="A380" i="1"/>
  <c r="A379" i="1"/>
  <c r="A378" i="1"/>
  <c r="A362" i="1"/>
  <c r="A361" i="1"/>
  <c r="A360" i="1"/>
  <c r="A359" i="1"/>
  <c r="A358" i="1"/>
  <c r="A357" i="1"/>
  <c r="A356" i="1"/>
  <c r="A355" i="1"/>
  <c r="A354" i="1"/>
  <c r="A349" i="1"/>
  <c r="A348" i="1"/>
  <c r="A347" i="1"/>
  <c r="A346" i="1"/>
  <c r="A345" i="1"/>
  <c r="A344" i="1"/>
  <c r="A343" i="1"/>
  <c r="A342" i="1"/>
  <c r="A341" i="1"/>
  <c r="A340" i="1"/>
  <c r="A339" i="1"/>
  <c r="A338" i="1"/>
  <c r="A336" i="1"/>
  <c r="A335" i="1"/>
  <c r="A334" i="1"/>
  <c r="A333" i="1"/>
  <c r="A332" i="1"/>
  <c r="A331" i="1"/>
  <c r="A330" i="1"/>
  <c r="A325" i="1"/>
  <c r="A324" i="1"/>
  <c r="A323" i="1"/>
  <c r="A322" i="1"/>
  <c r="A321" i="1"/>
  <c r="A320" i="1"/>
  <c r="A319"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FD478" i="1"/>
  <c r="FD317" i="1" s="1"/>
  <c r="EX478" i="1"/>
  <c r="EX317" i="1" s="1"/>
  <c r="EW478" i="1"/>
  <c r="EW317" i="1" s="1"/>
  <c r="EV478" i="1"/>
  <c r="EV317" i="1" s="1"/>
  <c r="EU478" i="1"/>
  <c r="EU317" i="1" s="1"/>
  <c r="ER478" i="1"/>
  <c r="ER317" i="1" s="1"/>
  <c r="EQ478" i="1"/>
  <c r="EQ317" i="1" s="1"/>
  <c r="EP478" i="1"/>
  <c r="EP317" i="1" s="1"/>
  <c r="EO478" i="1"/>
  <c r="EO317" i="1" s="1"/>
  <c r="EN478" i="1"/>
  <c r="EN317" i="1" s="1"/>
  <c r="EM478" i="1"/>
  <c r="EM317" i="1" s="1"/>
  <c r="EL478" i="1"/>
  <c r="EL317" i="1" s="1"/>
  <c r="EK478" i="1"/>
  <c r="EK317" i="1" s="1"/>
  <c r="EJ478" i="1"/>
  <c r="EJ317" i="1" s="1"/>
  <c r="EI478" i="1"/>
  <c r="EI317" i="1" s="1"/>
  <c r="EH478" i="1"/>
  <c r="EH317" i="1" s="1"/>
  <c r="EG478" i="1"/>
  <c r="EG317" i="1" s="1"/>
  <c r="EF478" i="1"/>
  <c r="EF317" i="1" s="1"/>
  <c r="EE478" i="1"/>
  <c r="EE317" i="1" s="1"/>
  <c r="ED478" i="1"/>
  <c r="ED317" i="1" s="1"/>
  <c r="EC478" i="1"/>
  <c r="EC317" i="1" s="1"/>
  <c r="EB478" i="1"/>
  <c r="EB317" i="1" s="1"/>
  <c r="EA478" i="1"/>
  <c r="EA317" i="1" s="1"/>
  <c r="DZ478" i="1"/>
  <c r="DZ317" i="1" s="1"/>
  <c r="DY478" i="1"/>
  <c r="DY317" i="1" s="1"/>
  <c r="DX478" i="1"/>
  <c r="DX317" i="1" s="1"/>
  <c r="DW478" i="1"/>
  <c r="DW317" i="1" s="1"/>
  <c r="DT478" i="1"/>
  <c r="DT317" i="1" s="1"/>
  <c r="DM478" i="1"/>
  <c r="DM317" i="1" s="1"/>
  <c r="DK478" i="1"/>
  <c r="DK317" i="1" s="1"/>
  <c r="DJ478" i="1"/>
  <c r="DJ317" i="1" s="1"/>
  <c r="DI478" i="1"/>
  <c r="DI317" i="1" s="1"/>
  <c r="DH478" i="1"/>
  <c r="DH317" i="1" s="1"/>
  <c r="DG478" i="1"/>
  <c r="DG317" i="1" s="1"/>
  <c r="DD478" i="1"/>
  <c r="DD317" i="1" s="1"/>
  <c r="DC478" i="1"/>
  <c r="DC317" i="1" s="1"/>
  <c r="CZ478" i="1"/>
  <c r="CZ317" i="1" s="1"/>
  <c r="CY478" i="1"/>
  <c r="CY317" i="1" s="1"/>
  <c r="DS236" i="1"/>
  <c r="DQ236" i="1"/>
  <c r="DS235" i="1"/>
  <c r="DQ235" i="1"/>
  <c r="DS234" i="1"/>
  <c r="DQ234" i="1"/>
  <c r="DS233" i="1"/>
  <c r="DQ233" i="1"/>
  <c r="DS232" i="1"/>
  <c r="DQ232" i="1"/>
  <c r="DS311" i="1"/>
  <c r="DQ311" i="1"/>
  <c r="DS310" i="1"/>
  <c r="DQ310" i="1"/>
  <c r="DS309" i="1"/>
  <c r="DQ309" i="1"/>
  <c r="DS308" i="1"/>
  <c r="DQ308" i="1"/>
  <c r="DS307" i="1"/>
  <c r="DQ307" i="1"/>
  <c r="DS306" i="1"/>
  <c r="DQ306" i="1"/>
  <c r="DS305" i="1"/>
  <c r="DQ305" i="1"/>
  <c r="DS304" i="1"/>
  <c r="DQ304" i="1"/>
  <c r="DS303" i="1"/>
  <c r="DQ303" i="1"/>
  <c r="DS302" i="1"/>
  <c r="DQ302" i="1"/>
  <c r="DS301" i="1"/>
  <c r="DQ301" i="1"/>
  <c r="DS300" i="1"/>
  <c r="DQ300" i="1"/>
  <c r="DS299" i="1"/>
  <c r="DQ299" i="1"/>
  <c r="DS298" i="1"/>
  <c r="DQ298" i="1"/>
  <c r="DS297" i="1"/>
  <c r="DQ297" i="1"/>
  <c r="DS296" i="1"/>
  <c r="DQ296" i="1"/>
  <c r="DS295" i="1"/>
  <c r="DQ295" i="1"/>
  <c r="DS294" i="1"/>
  <c r="DQ294" i="1"/>
  <c r="DS293" i="1"/>
  <c r="DQ293" i="1"/>
  <c r="DS292" i="1"/>
  <c r="DQ292" i="1"/>
  <c r="DS291" i="1"/>
  <c r="DQ291" i="1"/>
  <c r="DS290" i="1"/>
  <c r="DQ290" i="1"/>
  <c r="DS289" i="1"/>
  <c r="DQ289" i="1"/>
  <c r="DS288" i="1"/>
  <c r="DQ288" i="1"/>
  <c r="DS287" i="1"/>
  <c r="DQ287" i="1"/>
  <c r="DS286" i="1"/>
  <c r="DQ286" i="1"/>
  <c r="DS285" i="1"/>
  <c r="DQ285" i="1"/>
  <c r="DS284" i="1"/>
  <c r="DQ284" i="1"/>
  <c r="DS283" i="1"/>
  <c r="DQ283" i="1"/>
  <c r="DS282" i="1"/>
  <c r="DQ282" i="1"/>
  <c r="DS281" i="1"/>
  <c r="DQ281" i="1"/>
  <c r="DS280" i="1"/>
  <c r="DQ280" i="1"/>
  <c r="DS279" i="1"/>
  <c r="DQ279" i="1"/>
  <c r="DS278" i="1"/>
  <c r="DQ278" i="1"/>
  <c r="DS277" i="1"/>
  <c r="DQ277" i="1"/>
  <c r="DS276" i="1"/>
  <c r="DQ276" i="1"/>
  <c r="DS275" i="1"/>
  <c r="DQ275" i="1"/>
  <c r="DS274" i="1"/>
  <c r="DQ274" i="1"/>
  <c r="DS273" i="1"/>
  <c r="DQ273" i="1"/>
  <c r="DS272" i="1"/>
  <c r="DQ272" i="1"/>
  <c r="DS271" i="1"/>
  <c r="DQ271" i="1"/>
  <c r="DS270" i="1"/>
  <c r="DQ270" i="1"/>
  <c r="DS269" i="1"/>
  <c r="DQ269" i="1"/>
  <c r="DS268" i="1"/>
  <c r="DQ268" i="1"/>
  <c r="DS267" i="1"/>
  <c r="DQ267" i="1"/>
  <c r="DS266" i="1"/>
  <c r="DQ266" i="1"/>
  <c r="DS265" i="1"/>
  <c r="DQ265" i="1"/>
  <c r="DS264" i="1"/>
  <c r="DQ264" i="1"/>
  <c r="DS263" i="1"/>
  <c r="DQ263" i="1"/>
  <c r="DS262" i="1"/>
  <c r="DQ262" i="1"/>
  <c r="DS261" i="1"/>
  <c r="DQ261" i="1"/>
  <c r="DS260" i="1"/>
  <c r="DQ260" i="1"/>
  <c r="DS259" i="1"/>
  <c r="DQ259" i="1"/>
  <c r="DS258" i="1"/>
  <c r="DQ258" i="1"/>
  <c r="DS257" i="1"/>
  <c r="DQ257" i="1"/>
  <c r="DS256" i="1"/>
  <c r="DQ256" i="1"/>
  <c r="DS255" i="1"/>
  <c r="DQ255" i="1"/>
  <c r="DS254" i="1"/>
  <c r="DQ254" i="1"/>
  <c r="DS253" i="1"/>
  <c r="DQ253" i="1"/>
  <c r="DS252" i="1"/>
  <c r="DQ252" i="1"/>
  <c r="DS251" i="1"/>
  <c r="DQ251" i="1"/>
  <c r="DS250" i="1"/>
  <c r="DQ250" i="1"/>
  <c r="DS249" i="1"/>
  <c r="DQ249" i="1"/>
  <c r="DS248" i="1"/>
  <c r="DQ248" i="1"/>
  <c r="DS247" i="1"/>
  <c r="DQ247" i="1"/>
  <c r="DS246" i="1"/>
  <c r="DQ246" i="1"/>
  <c r="DS245" i="1"/>
  <c r="DQ245" i="1"/>
  <c r="DS244" i="1"/>
  <c r="DQ244" i="1"/>
  <c r="DS243" i="1"/>
  <c r="DQ243" i="1"/>
  <c r="DS242" i="1"/>
  <c r="DQ242" i="1"/>
  <c r="DS241" i="1"/>
  <c r="DQ241" i="1"/>
  <c r="DS240" i="1"/>
  <c r="DQ240" i="1"/>
  <c r="DS239" i="1"/>
  <c r="AJ141" i="44" l="1"/>
  <c r="K141" i="44" s="1"/>
  <c r="J141" i="44" s="1"/>
  <c r="AJ139" i="44"/>
  <c r="K139" i="44" s="1"/>
  <c r="J139" i="44" s="1"/>
  <c r="EI188" i="1"/>
  <c r="EI160" i="1"/>
  <c r="EI159" i="1"/>
  <c r="EI158" i="1"/>
  <c r="EI157" i="1"/>
  <c r="EI156" i="1"/>
  <c r="EI155" i="1"/>
  <c r="EI144" i="1"/>
  <c r="EI131" i="1"/>
  <c r="EI128" i="1"/>
  <c r="EI154" i="1"/>
  <c r="EI146" i="1"/>
  <c r="EI145" i="1"/>
  <c r="EI136" i="1"/>
  <c r="EI135" i="1"/>
  <c r="EI133" i="1"/>
  <c r="EI130" i="1"/>
  <c r="EI127" i="1"/>
  <c r="EI97" i="1"/>
  <c r="EI95" i="1"/>
  <c r="EI93" i="1"/>
  <c r="EI91" i="1"/>
  <c r="EI89" i="1"/>
  <c r="EI82" i="1"/>
  <c r="EI80" i="1"/>
  <c r="EI134" i="1"/>
  <c r="EI132" i="1"/>
  <c r="EI129" i="1"/>
  <c r="EI126" i="1"/>
  <c r="EI125" i="1"/>
  <c r="EI112" i="1"/>
  <c r="EI105" i="1"/>
  <c r="EI83" i="1"/>
  <c r="EI104" i="1"/>
  <c r="EI98" i="1"/>
  <c r="EI96" i="1"/>
  <c r="EI94" i="1"/>
  <c r="EI92" i="1"/>
  <c r="EI90" i="1"/>
  <c r="EI88" i="1"/>
  <c r="EI87" i="1"/>
  <c r="EI86" i="1"/>
  <c r="EI85" i="1"/>
  <c r="EI84" i="1"/>
  <c r="EI81" i="1"/>
  <c r="EI79" i="1"/>
  <c r="EI78" i="1"/>
  <c r="DS695" i="1"/>
  <c r="AJ533" i="44" s="1"/>
  <c r="K533" i="44" s="1"/>
  <c r="J533" i="44" s="1"/>
  <c r="DS694" i="1"/>
  <c r="AJ532" i="44" s="1"/>
  <c r="K532" i="44" s="1"/>
  <c r="J532" i="44" s="1"/>
  <c r="DQ695" i="1"/>
  <c r="DQ694" i="1"/>
  <c r="A636" i="1"/>
  <c r="A635" i="1"/>
  <c r="A634" i="1"/>
  <c r="A633" i="1"/>
  <c r="A632" i="1"/>
  <c r="DN628" i="1"/>
  <c r="DQ628" i="1" s="1"/>
  <c r="A631" i="1"/>
  <c r="A630" i="1"/>
  <c r="A629" i="1"/>
  <c r="A628" i="1"/>
  <c r="EI7" i="1" l="1"/>
  <c r="DS628" i="1"/>
  <c r="DS312" i="1"/>
  <c r="AJ142" i="44" s="1"/>
  <c r="K142" i="44" s="1"/>
  <c r="J142" i="44" s="1"/>
  <c r="DQ312" i="1"/>
  <c r="DR312" i="1" l="1"/>
  <c r="DL634" i="1"/>
  <c r="DL478" i="1" s="1"/>
  <c r="DL317" i="1" s="1"/>
  <c r="DO634" i="1"/>
  <c r="DS18" i="1"/>
  <c r="DQ18" i="1"/>
  <c r="DP634" i="1"/>
  <c r="DP635" i="1"/>
  <c r="DQ635" i="1" s="1"/>
  <c r="A638" i="1"/>
  <c r="A637" i="1"/>
  <c r="P11" i="39"/>
  <c r="P14" i="39"/>
  <c r="P13" i="39" s="1"/>
  <c r="I11" i="39"/>
  <c r="O14" i="39"/>
  <c r="L14" i="39"/>
  <c r="M13" i="39"/>
  <c r="I13" i="39"/>
  <c r="DV633" i="1" l="1"/>
  <c r="EZ633" i="1" s="1"/>
  <c r="AI403" i="44"/>
  <c r="I403" i="44" s="1"/>
  <c r="DO478" i="1"/>
  <c r="DO317" i="1" s="1"/>
  <c r="DS635" i="1"/>
  <c r="DR635" i="1" s="1"/>
  <c r="DS634" i="1"/>
  <c r="DQ634" i="1"/>
  <c r="DR18" i="1"/>
  <c r="DS691" i="1"/>
  <c r="AJ529" i="44" s="1"/>
  <c r="K529" i="44" s="1"/>
  <c r="J529" i="44" s="1"/>
  <c r="DQ691" i="1"/>
  <c r="DN622" i="1"/>
  <c r="DQ622" i="1" s="1"/>
  <c r="A625" i="1"/>
  <c r="A626" i="1"/>
  <c r="A627" i="1"/>
  <c r="DR634" i="1" l="1"/>
  <c r="DS622" i="1"/>
  <c r="DR622" i="1" s="1"/>
  <c r="DR691" i="1"/>
  <c r="DN630" i="1" l="1"/>
  <c r="DN629" i="1"/>
  <c r="DQ629" i="1" l="1"/>
  <c r="DS629" i="1"/>
  <c r="DS630" i="1"/>
  <c r="DQ630" i="1"/>
  <c r="A695" i="1"/>
  <c r="A694" i="1"/>
  <c r="ES478" i="1" l="1"/>
  <c r="ES317" i="1" s="1"/>
  <c r="ET478" i="1"/>
  <c r="ET317" i="1" s="1"/>
  <c r="B237" i="1"/>
  <c r="B312" i="1"/>
  <c r="EZ478" i="1" l="1"/>
  <c r="EZ317" i="1" s="1"/>
  <c r="C312" i="1"/>
  <c r="B694" i="1"/>
  <c r="C694" i="1"/>
  <c r="B695" i="1"/>
  <c r="C695" i="1"/>
  <c r="M11" i="38" l="1"/>
  <c r="J11" i="37"/>
  <c r="L11" i="37" s="1"/>
  <c r="O11" i="38" l="1"/>
  <c r="P74" i="28"/>
  <c r="P73" i="28"/>
  <c r="P72" i="28"/>
  <c r="P71" i="28"/>
  <c r="P70" i="28"/>
  <c r="P69" i="28"/>
  <c r="P68" i="28"/>
  <c r="P67" i="28"/>
  <c r="P66" i="28"/>
  <c r="P65" i="28"/>
  <c r="P64" i="28"/>
  <c r="P63" i="28"/>
  <c r="P62" i="28"/>
  <c r="P61" i="28"/>
  <c r="P60" i="28"/>
  <c r="P59" i="28"/>
  <c r="P58" i="28"/>
  <c r="P57" i="28"/>
  <c r="P56" i="28"/>
  <c r="P55" i="28"/>
  <c r="P54" i="28"/>
  <c r="P53" i="28"/>
  <c r="P52" i="28"/>
  <c r="P51" i="28"/>
  <c r="P50" i="28"/>
  <c r="P49" i="28"/>
  <c r="P48" i="28"/>
  <c r="P47" i="28"/>
  <c r="P46" i="28"/>
  <c r="P45" i="28"/>
  <c r="P44" i="28"/>
  <c r="P43" i="28"/>
  <c r="P42" i="28"/>
  <c r="P41" i="28"/>
  <c r="P40" i="28"/>
  <c r="P39" i="28"/>
  <c r="P38" i="28"/>
  <c r="P37" i="28"/>
  <c r="P36" i="28"/>
  <c r="P35" i="28"/>
  <c r="P34" i="28"/>
  <c r="P33" i="28"/>
  <c r="P32" i="28"/>
  <c r="P31" i="28"/>
  <c r="P30" i="28"/>
  <c r="P29" i="28"/>
  <c r="P28" i="28"/>
  <c r="P27" i="28"/>
  <c r="P26" i="28"/>
  <c r="P25" i="28"/>
  <c r="P24" i="28"/>
  <c r="P23" i="28"/>
  <c r="P22" i="28"/>
  <c r="P21" i="28"/>
  <c r="P20" i="28"/>
  <c r="A657" i="1"/>
  <c r="A656" i="1"/>
  <c r="A655" i="1"/>
  <c r="A654" i="1"/>
  <c r="A652" i="1"/>
  <c r="A651" i="1"/>
  <c r="A650" i="1"/>
  <c r="A649" i="1"/>
  <c r="A648" i="1"/>
  <c r="A647" i="1"/>
  <c r="A646" i="1"/>
  <c r="A645" i="1"/>
  <c r="A642" i="1"/>
  <c r="A641" i="1"/>
  <c r="A640" i="1"/>
  <c r="A639" i="1"/>
  <c r="A620" i="1"/>
  <c r="A619" i="1"/>
  <c r="A618" i="1"/>
  <c r="A617" i="1"/>
  <c r="A616" i="1"/>
  <c r="A615" i="1"/>
  <c r="A614" i="1"/>
  <c r="A613" i="1"/>
  <c r="A612" i="1"/>
  <c r="A611" i="1"/>
  <c r="A610" i="1"/>
  <c r="A609" i="1"/>
  <c r="A608" i="1"/>
  <c r="A607" i="1"/>
  <c r="A606" i="1"/>
  <c r="A605" i="1"/>
  <c r="A604" i="1"/>
  <c r="A603" i="1"/>
  <c r="A602" i="1"/>
  <c r="A601" i="1"/>
  <c r="A600" i="1"/>
  <c r="A597" i="1"/>
  <c r="A596" i="1"/>
  <c r="A595" i="1"/>
  <c r="A594" i="1"/>
  <c r="A593" i="1"/>
  <c r="A592" i="1"/>
  <c r="A591" i="1"/>
  <c r="A590" i="1"/>
  <c r="A589" i="1"/>
  <c r="A588" i="1"/>
  <c r="A587" i="1"/>
  <c r="A586" i="1"/>
  <c r="A581" i="1"/>
  <c r="A580" i="1"/>
  <c r="A579" i="1"/>
  <c r="A578" i="1"/>
  <c r="A577" i="1"/>
  <c r="A576" i="1"/>
  <c r="A575" i="1"/>
  <c r="A574" i="1"/>
  <c r="A573" i="1"/>
  <c r="A572" i="1"/>
  <c r="A571" i="1"/>
  <c r="A570" i="1"/>
  <c r="A569" i="1"/>
  <c r="A564" i="1"/>
  <c r="A563" i="1"/>
  <c r="A562" i="1"/>
  <c r="A561" i="1"/>
  <c r="A560" i="1"/>
  <c r="A559" i="1"/>
  <c r="A558" i="1"/>
  <c r="A557" i="1"/>
  <c r="A556" i="1"/>
  <c r="A555" i="1"/>
  <c r="A554" i="1"/>
  <c r="A553" i="1"/>
  <c r="A552" i="1"/>
  <c r="A551" i="1"/>
  <c r="A550" i="1"/>
  <c r="A549" i="1"/>
  <c r="A548" i="1"/>
  <c r="A547" i="1"/>
  <c r="A546" i="1"/>
  <c r="A545" i="1"/>
  <c r="A544" i="1"/>
  <c r="A543" i="1"/>
  <c r="A542" i="1"/>
  <c r="A541" i="1"/>
  <c r="A540" i="1"/>
  <c r="A539" i="1"/>
  <c r="A538" i="1"/>
  <c r="A537" i="1"/>
  <c r="A536" i="1"/>
  <c r="A535" i="1"/>
  <c r="A534" i="1"/>
  <c r="A533"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DS677" i="1"/>
  <c r="AJ515" i="44" s="1"/>
  <c r="K515" i="44" s="1"/>
  <c r="J515" i="44" s="1"/>
  <c r="DS676" i="1"/>
  <c r="AJ514" i="44" s="1"/>
  <c r="K514" i="44" s="1"/>
  <c r="J514" i="44" s="1"/>
  <c r="DS675" i="1"/>
  <c r="AJ513" i="44" s="1"/>
  <c r="K513" i="44" s="1"/>
  <c r="J513" i="44" s="1"/>
  <c r="DS674" i="1"/>
  <c r="AJ512" i="44" s="1"/>
  <c r="K512" i="44" s="1"/>
  <c r="J512" i="44" s="1"/>
  <c r="DS673" i="1"/>
  <c r="AJ511" i="44" s="1"/>
  <c r="K511" i="44" s="1"/>
  <c r="J511" i="44" s="1"/>
  <c r="DS672" i="1"/>
  <c r="AJ510" i="44" s="1"/>
  <c r="K510" i="44" s="1"/>
  <c r="J510" i="44" s="1"/>
  <c r="DS671" i="1"/>
  <c r="AJ509" i="44" s="1"/>
  <c r="K509" i="44" s="1"/>
  <c r="J509" i="44" s="1"/>
  <c r="DS670" i="1"/>
  <c r="AJ508" i="44" s="1"/>
  <c r="K508" i="44" s="1"/>
  <c r="J508" i="44" s="1"/>
  <c r="DS669" i="1"/>
  <c r="AJ507" i="44" s="1"/>
  <c r="K507" i="44" s="1"/>
  <c r="J507" i="44" s="1"/>
  <c r="DS668" i="1"/>
  <c r="AJ506" i="44" s="1"/>
  <c r="K506" i="44" s="1"/>
  <c r="J506" i="44" s="1"/>
  <c r="DS667" i="1"/>
  <c r="AJ505" i="44" s="1"/>
  <c r="K505" i="44" s="1"/>
  <c r="J505" i="44" s="1"/>
  <c r="DS666" i="1"/>
  <c r="AJ504" i="44" s="1"/>
  <c r="K504" i="44" s="1"/>
  <c r="J504" i="44" s="1"/>
  <c r="DS664" i="1"/>
  <c r="AJ503" i="44" s="1"/>
  <c r="K503" i="44" s="1"/>
  <c r="J503" i="44" s="1"/>
  <c r="DS663" i="1"/>
  <c r="AJ502" i="44" s="1"/>
  <c r="K502" i="44" s="1"/>
  <c r="J502" i="44" s="1"/>
  <c r="DS662" i="1"/>
  <c r="AJ501" i="44" s="1"/>
  <c r="K501" i="44" s="1"/>
  <c r="J501" i="44" s="1"/>
  <c r="DS661" i="1"/>
  <c r="AJ500" i="44" s="1"/>
  <c r="K500" i="44" s="1"/>
  <c r="J500" i="44" s="1"/>
  <c r="DS660" i="1"/>
  <c r="AJ499" i="44" s="1"/>
  <c r="K499" i="44" s="1"/>
  <c r="J499" i="44" s="1"/>
  <c r="DS659" i="1"/>
  <c r="AJ498" i="44" s="1"/>
  <c r="K498" i="44" s="1"/>
  <c r="J498" i="44" s="1"/>
  <c r="DS658" i="1"/>
  <c r="AJ497" i="44" s="1"/>
  <c r="K497" i="44" s="1"/>
  <c r="J497" i="44" s="1"/>
  <c r="DS657" i="1"/>
  <c r="AJ496" i="44" s="1"/>
  <c r="K496" i="44" s="1"/>
  <c r="J496" i="44" s="1"/>
  <c r="DS656" i="1"/>
  <c r="AJ495" i="44" s="1"/>
  <c r="K495" i="44" s="1"/>
  <c r="J495" i="44" s="1"/>
  <c r="DS655" i="1"/>
  <c r="AJ494" i="44" s="1"/>
  <c r="K494" i="44" s="1"/>
  <c r="J494" i="44" s="1"/>
  <c r="DS654" i="1"/>
  <c r="AJ493" i="44" s="1"/>
  <c r="K493" i="44" s="1"/>
  <c r="J493" i="44" s="1"/>
  <c r="DS652" i="1"/>
  <c r="AJ492" i="44" s="1"/>
  <c r="K492" i="44" s="1"/>
  <c r="J492" i="44" s="1"/>
  <c r="DS651" i="1"/>
  <c r="AJ491" i="44" s="1"/>
  <c r="K491" i="44" s="1"/>
  <c r="J491" i="44" s="1"/>
  <c r="DS650" i="1"/>
  <c r="AJ490" i="44" s="1"/>
  <c r="K490" i="44" s="1"/>
  <c r="J490" i="44" s="1"/>
  <c r="DS649" i="1"/>
  <c r="AJ489" i="44" s="1"/>
  <c r="K489" i="44" s="1"/>
  <c r="J489" i="44" s="1"/>
  <c r="DS648" i="1"/>
  <c r="AJ488" i="44" s="1"/>
  <c r="K488" i="44" s="1"/>
  <c r="J488" i="44" s="1"/>
  <c r="DS647" i="1"/>
  <c r="AJ487" i="44" s="1"/>
  <c r="K487" i="44" s="1"/>
  <c r="J487" i="44" s="1"/>
  <c r="DS646" i="1"/>
  <c r="AJ486" i="44" s="1"/>
  <c r="K486" i="44" s="1"/>
  <c r="J486" i="44" s="1"/>
  <c r="DS645" i="1"/>
  <c r="AJ485" i="44" s="1"/>
  <c r="K485" i="44" s="1"/>
  <c r="J485" i="44" s="1"/>
  <c r="DS644" i="1"/>
  <c r="AJ484" i="44" s="1"/>
  <c r="K484" i="44" s="1"/>
  <c r="J484" i="44" s="1"/>
  <c r="DS642" i="1"/>
  <c r="AJ483" i="44" s="1"/>
  <c r="K483" i="44" s="1"/>
  <c r="J483" i="44" s="1"/>
  <c r="DS641" i="1"/>
  <c r="AJ482" i="44" s="1"/>
  <c r="K482" i="44" s="1"/>
  <c r="J482" i="44" s="1"/>
  <c r="DS640" i="1"/>
  <c r="AJ481" i="44" s="1"/>
  <c r="K481" i="44" s="1"/>
  <c r="J481" i="44" s="1"/>
  <c r="DS639" i="1"/>
  <c r="AJ480" i="44" s="1"/>
  <c r="K480" i="44" s="1"/>
  <c r="J480" i="44" s="1"/>
  <c r="DS638" i="1"/>
  <c r="AJ479" i="44" s="1"/>
  <c r="K479" i="44" s="1"/>
  <c r="J479" i="44" s="1"/>
  <c r="DS637" i="1"/>
  <c r="AJ478" i="44" s="1"/>
  <c r="K478" i="44" s="1"/>
  <c r="J478" i="44" s="1"/>
  <c r="DS589" i="1"/>
  <c r="AJ443" i="44" s="1"/>
  <c r="K443" i="44" s="1"/>
  <c r="J443" i="44" s="1"/>
  <c r="DS583" i="1"/>
  <c r="DS577" i="1"/>
  <c r="DS574" i="1"/>
  <c r="DS571" i="1"/>
  <c r="DS568" i="1"/>
  <c r="AJ430" i="44" s="1"/>
  <c r="K430" i="44" s="1"/>
  <c r="J430" i="44" s="1"/>
  <c r="DS566" i="1"/>
  <c r="DS562" i="1"/>
  <c r="DS559" i="1"/>
  <c r="DS555" i="1"/>
  <c r="DS552" i="1"/>
  <c r="DS550" i="1"/>
  <c r="AJ419" i="44" s="1"/>
  <c r="K419" i="44" s="1"/>
  <c r="J419" i="44" s="1"/>
  <c r="DS546" i="1"/>
  <c r="DS544" i="1"/>
  <c r="DS542" i="1"/>
  <c r="AJ413" i="44" s="1"/>
  <c r="K413" i="44" s="1"/>
  <c r="J413" i="44" s="1"/>
  <c r="DS540" i="1"/>
  <c r="DS538" i="1"/>
  <c r="DQ677" i="1"/>
  <c r="DQ676" i="1"/>
  <c r="DQ675" i="1"/>
  <c r="DQ674" i="1"/>
  <c r="DQ673" i="1"/>
  <c r="DQ672" i="1"/>
  <c r="DQ671" i="1"/>
  <c r="DQ670" i="1"/>
  <c r="DQ669" i="1"/>
  <c r="DQ668" i="1"/>
  <c r="DQ667" i="1"/>
  <c r="DQ666" i="1"/>
  <c r="DQ664" i="1"/>
  <c r="DQ663" i="1"/>
  <c r="DQ662" i="1"/>
  <c r="DQ661" i="1"/>
  <c r="DQ660" i="1"/>
  <c r="DQ659" i="1"/>
  <c r="DQ658" i="1"/>
  <c r="DQ657" i="1"/>
  <c r="DQ656" i="1"/>
  <c r="DQ655" i="1"/>
  <c r="DQ654" i="1"/>
  <c r="DQ652" i="1"/>
  <c r="DQ651" i="1"/>
  <c r="DQ650" i="1"/>
  <c r="DQ649" i="1"/>
  <c r="DQ648" i="1"/>
  <c r="DQ647" i="1"/>
  <c r="DQ646" i="1"/>
  <c r="DQ645" i="1"/>
  <c r="DQ644" i="1"/>
  <c r="DQ642" i="1"/>
  <c r="DQ641" i="1"/>
  <c r="DQ640" i="1"/>
  <c r="DQ639" i="1"/>
  <c r="DQ638" i="1"/>
  <c r="DQ637" i="1"/>
  <c r="DQ589" i="1"/>
  <c r="DQ583" i="1"/>
  <c r="DQ577" i="1"/>
  <c r="DQ574" i="1"/>
  <c r="DQ571" i="1"/>
  <c r="DQ568" i="1"/>
  <c r="DQ566" i="1"/>
  <c r="DQ562" i="1"/>
  <c r="DQ559" i="1"/>
  <c r="DQ555" i="1"/>
  <c r="DQ552" i="1"/>
  <c r="DQ550" i="1"/>
  <c r="DQ546" i="1"/>
  <c r="DQ544" i="1"/>
  <c r="DQ542" i="1"/>
  <c r="DQ540" i="1"/>
  <c r="DQ538" i="1"/>
  <c r="AJ263" i="44"/>
  <c r="K263" i="44" s="1"/>
  <c r="J263" i="44" s="1"/>
  <c r="C238" i="1" l="1"/>
  <c r="B238" i="1"/>
  <c r="L12" i="36"/>
  <c r="L11" i="36" s="1"/>
  <c r="N11" i="36" s="1"/>
  <c r="L12" i="35"/>
  <c r="L11" i="35" s="1"/>
  <c r="DS206" i="1"/>
  <c r="DQ206" i="1"/>
  <c r="DR206" i="1" l="1"/>
  <c r="N11" i="35"/>
  <c r="N12" i="34"/>
  <c r="N11" i="34" s="1"/>
  <c r="K12" i="34"/>
  <c r="DN519" i="1"/>
  <c r="DU518" i="1" l="1"/>
  <c r="EY518" i="1" s="1"/>
  <c r="FA518" i="1" s="1"/>
  <c r="FC518" i="1" s="1"/>
  <c r="AH394" i="44"/>
  <c r="C623" i="1"/>
  <c r="K16" i="19"/>
  <c r="K15" i="19"/>
  <c r="K14" i="19"/>
  <c r="DQ474" i="1"/>
  <c r="DS474" i="1"/>
  <c r="AJ275" i="44" s="1"/>
  <c r="K275" i="44" s="1"/>
  <c r="J275" i="44" s="1"/>
  <c r="DS692" i="1"/>
  <c r="AJ530" i="44" s="1"/>
  <c r="K530" i="44" s="1"/>
  <c r="J530" i="44" s="1"/>
  <c r="DQ692" i="1"/>
  <c r="DS690" i="1"/>
  <c r="AJ528" i="44" s="1"/>
  <c r="K528" i="44" s="1"/>
  <c r="J528" i="44" s="1"/>
  <c r="DS689" i="1"/>
  <c r="AJ527" i="44" s="1"/>
  <c r="K527" i="44" s="1"/>
  <c r="J527" i="44" s="1"/>
  <c r="DS688" i="1"/>
  <c r="AJ526" i="44" s="1"/>
  <c r="K526" i="44" s="1"/>
  <c r="J526" i="44" s="1"/>
  <c r="DS687" i="1"/>
  <c r="AJ525" i="44" s="1"/>
  <c r="K525" i="44" s="1"/>
  <c r="J525" i="44" s="1"/>
  <c r="DS686" i="1"/>
  <c r="AJ524" i="44" s="1"/>
  <c r="K524" i="44" s="1"/>
  <c r="J524" i="44" s="1"/>
  <c r="DS685" i="1"/>
  <c r="AJ523" i="44" s="1"/>
  <c r="K523" i="44" s="1"/>
  <c r="J523" i="44" s="1"/>
  <c r="DS684" i="1"/>
  <c r="AJ522" i="44" s="1"/>
  <c r="K522" i="44" s="1"/>
  <c r="J522" i="44" s="1"/>
  <c r="DS683" i="1"/>
  <c r="AJ521" i="44" s="1"/>
  <c r="K521" i="44" s="1"/>
  <c r="J521" i="44" s="1"/>
  <c r="DS682" i="1"/>
  <c r="AJ520" i="44" s="1"/>
  <c r="K520" i="44" s="1"/>
  <c r="J520" i="44" s="1"/>
  <c r="DS681" i="1"/>
  <c r="AJ519" i="44" s="1"/>
  <c r="K519" i="44" s="1"/>
  <c r="J519" i="44" s="1"/>
  <c r="DS680" i="1"/>
  <c r="AJ518" i="44" s="1"/>
  <c r="K518" i="44" s="1"/>
  <c r="J518" i="44" s="1"/>
  <c r="DS679" i="1"/>
  <c r="AJ517" i="44" s="1"/>
  <c r="K517" i="44" s="1"/>
  <c r="J517" i="44" s="1"/>
  <c r="DS678" i="1"/>
  <c r="AJ516" i="44" s="1"/>
  <c r="K516" i="44" s="1"/>
  <c r="J516" i="44" s="1"/>
  <c r="DQ690" i="1"/>
  <c r="DQ689" i="1"/>
  <c r="DQ688" i="1"/>
  <c r="DQ687" i="1"/>
  <c r="DQ686" i="1"/>
  <c r="DQ685" i="1"/>
  <c r="DQ684" i="1"/>
  <c r="DQ683" i="1"/>
  <c r="DQ682" i="1"/>
  <c r="DQ681" i="1"/>
  <c r="DQ680" i="1"/>
  <c r="DQ679" i="1"/>
  <c r="DQ678" i="1"/>
  <c r="DR474" i="1" l="1"/>
  <c r="DS533" i="1" l="1"/>
  <c r="DQ533" i="1"/>
  <c r="DS535" i="1"/>
  <c r="DQ535" i="1"/>
  <c r="DQ491" i="1"/>
  <c r="DS487" i="1"/>
  <c r="DS530" i="1"/>
  <c r="AJ400" i="44" s="1"/>
  <c r="K400" i="44" s="1"/>
  <c r="J400" i="44" s="1"/>
  <c r="DS527" i="1"/>
  <c r="DS524" i="1"/>
  <c r="DS519" i="1"/>
  <c r="DS515" i="1"/>
  <c r="DS507" i="1"/>
  <c r="DS505" i="1"/>
  <c r="DS499" i="1"/>
  <c r="DS496" i="1"/>
  <c r="DS491" i="1"/>
  <c r="DS489" i="1"/>
  <c r="DS485" i="1"/>
  <c r="DQ530" i="1"/>
  <c r="DQ527" i="1"/>
  <c r="DQ524" i="1"/>
  <c r="DQ519" i="1"/>
  <c r="DQ515" i="1"/>
  <c r="DQ507" i="1"/>
  <c r="DQ505" i="1"/>
  <c r="DQ499" i="1"/>
  <c r="DQ496" i="1"/>
  <c r="DQ489" i="1"/>
  <c r="DQ487" i="1"/>
  <c r="DQ485" i="1"/>
  <c r="F19" i="30"/>
  <c r="F18" i="30"/>
  <c r="F17" i="30"/>
  <c r="A499" i="1"/>
  <c r="A498" i="1"/>
  <c r="A497" i="1"/>
  <c r="A496" i="1"/>
  <c r="A495" i="1"/>
  <c r="A492" i="1"/>
  <c r="A491" i="1"/>
  <c r="A490" i="1"/>
  <c r="A489" i="1"/>
  <c r="A488" i="1"/>
  <c r="A487" i="1"/>
  <c r="A486" i="1"/>
  <c r="A485" i="1"/>
  <c r="A484" i="1"/>
  <c r="DS636" i="1"/>
  <c r="AJ404" i="44" s="1"/>
  <c r="K404" i="44" s="1"/>
  <c r="J404" i="44" s="1"/>
  <c r="DS633" i="1"/>
  <c r="AJ403" i="44" s="1"/>
  <c r="K403" i="44" s="1"/>
  <c r="J403" i="44" s="1"/>
  <c r="DS502" i="1"/>
  <c r="DS215" i="1"/>
  <c r="DS213" i="1"/>
  <c r="DS12" i="1"/>
  <c r="DQ636" i="1"/>
  <c r="DQ633" i="1"/>
  <c r="DQ502" i="1"/>
  <c r="DQ215" i="1"/>
  <c r="DQ213" i="1"/>
  <c r="DQ12" i="1"/>
  <c r="C237" i="1" l="1"/>
  <c r="K11" i="34" l="1"/>
  <c r="P11" i="34" s="1"/>
  <c r="E15" i="33" l="1"/>
  <c r="M15" i="33" s="1"/>
  <c r="M25" i="33"/>
  <c r="M24" i="33"/>
  <c r="M23" i="33"/>
  <c r="M22" i="33"/>
  <c r="M21" i="33"/>
  <c r="M20" i="33"/>
  <c r="M19" i="33"/>
  <c r="M18" i="33"/>
  <c r="M17" i="33"/>
  <c r="M16" i="33"/>
  <c r="M14" i="33"/>
  <c r="M13" i="33"/>
  <c r="M12" i="33"/>
  <c r="M11" i="33" l="1"/>
  <c r="Q11" i="30" l="1"/>
  <c r="I26" i="31"/>
  <c r="I25" i="31"/>
  <c r="F25" i="31"/>
  <c r="E25" i="31"/>
  <c r="D25" i="31"/>
  <c r="I24" i="31"/>
  <c r="E24" i="31"/>
  <c r="F24" i="31" s="1"/>
  <c r="D24" i="31"/>
  <c r="I23" i="31"/>
  <c r="F23" i="31"/>
  <c r="E23" i="31"/>
  <c r="D23" i="31"/>
  <c r="I22" i="31"/>
  <c r="E22" i="31"/>
  <c r="F22" i="31" s="1"/>
  <c r="D22" i="31"/>
  <c r="I21" i="31"/>
  <c r="F21" i="31"/>
  <c r="E21" i="31"/>
  <c r="D21" i="31"/>
  <c r="I20" i="31"/>
  <c r="E20" i="31"/>
  <c r="F20" i="31" s="1"/>
  <c r="D20" i="31"/>
  <c r="I19" i="31"/>
  <c r="F19" i="31"/>
  <c r="E19" i="31"/>
  <c r="D19" i="31"/>
  <c r="I18" i="31"/>
  <c r="E18" i="31"/>
  <c r="F18" i="31" s="1"/>
  <c r="D18" i="31"/>
  <c r="I17" i="31"/>
  <c r="F17" i="31"/>
  <c r="E17" i="31"/>
  <c r="D17" i="31"/>
  <c r="I16" i="31"/>
  <c r="E16" i="31"/>
  <c r="F16" i="31" s="1"/>
  <c r="D16" i="31"/>
  <c r="I15" i="31"/>
  <c r="F15" i="31"/>
  <c r="E15" i="31"/>
  <c r="D15" i="31"/>
  <c r="E14" i="31"/>
  <c r="D14" i="31"/>
  <c r="E13" i="31"/>
  <c r="D13" i="31"/>
  <c r="F12" i="31"/>
  <c r="E12" i="31"/>
  <c r="D12" i="31"/>
  <c r="E11" i="31"/>
  <c r="D11" i="31"/>
  <c r="L8" i="31"/>
  <c r="F14" i="31" l="1"/>
  <c r="F13" i="31"/>
  <c r="D29" i="31"/>
  <c r="F11" i="31"/>
  <c r="N11" i="30"/>
  <c r="F26" i="31" l="1"/>
  <c r="F27" i="31" s="1"/>
  <c r="F29" i="31" s="1"/>
  <c r="N66" i="29" l="1"/>
  <c r="N65" i="29"/>
  <c r="N64" i="29"/>
  <c r="N63" i="29"/>
  <c r="N62" i="29"/>
  <c r="N61" i="29"/>
  <c r="N60" i="29"/>
  <c r="N59" i="29"/>
  <c r="N58" i="29"/>
  <c r="N57" i="29"/>
  <c r="N56" i="29"/>
  <c r="N55" i="29"/>
  <c r="N54" i="29"/>
  <c r="N53" i="29"/>
  <c r="N52" i="29"/>
  <c r="N51" i="29"/>
  <c r="N50" i="29"/>
  <c r="N49" i="29"/>
  <c r="N48" i="29"/>
  <c r="N47" i="29"/>
  <c r="N46" i="29"/>
  <c r="N45" i="29"/>
  <c r="N44" i="29"/>
  <c r="N43" i="29"/>
  <c r="N42" i="29"/>
  <c r="N41" i="29"/>
  <c r="N40" i="29"/>
  <c r="N39" i="29"/>
  <c r="N38" i="29"/>
  <c r="N37" i="29"/>
  <c r="N36" i="29"/>
  <c r="N35" i="29"/>
  <c r="N34" i="29"/>
  <c r="N33" i="29"/>
  <c r="N32" i="29"/>
  <c r="N31" i="29"/>
  <c r="N30" i="29"/>
  <c r="N29" i="29"/>
  <c r="N28" i="29"/>
  <c r="N27" i="29"/>
  <c r="N26" i="29"/>
  <c r="N25" i="29"/>
  <c r="N24" i="29"/>
  <c r="N23" i="29"/>
  <c r="N22" i="29"/>
  <c r="N21" i="29"/>
  <c r="N20" i="29"/>
  <c r="N19" i="29"/>
  <c r="N18" i="29"/>
  <c r="N17" i="29"/>
  <c r="N16" i="29"/>
  <c r="N15" i="29"/>
  <c r="N14" i="29"/>
  <c r="N13" i="29"/>
  <c r="N12" i="29"/>
  <c r="I76" i="28"/>
  <c r="I74" i="28"/>
  <c r="I73" i="28"/>
  <c r="I72" i="28"/>
  <c r="I71" i="28"/>
  <c r="I70" i="28"/>
  <c r="I69" i="28"/>
  <c r="I68" i="28"/>
  <c r="I67" i="28"/>
  <c r="I66" i="28"/>
  <c r="I65" i="28"/>
  <c r="I64" i="28"/>
  <c r="I63" i="28"/>
  <c r="I62" i="28"/>
  <c r="I61" i="28"/>
  <c r="I60" i="28"/>
  <c r="I59" i="28"/>
  <c r="I58" i="28"/>
  <c r="I57" i="28"/>
  <c r="I56" i="28"/>
  <c r="I55" i="28"/>
  <c r="I54" i="28"/>
  <c r="I53" i="28"/>
  <c r="I52" i="28"/>
  <c r="I51" i="28"/>
  <c r="I50" i="28"/>
  <c r="I49" i="28"/>
  <c r="I48" i="28"/>
  <c r="I47" i="28"/>
  <c r="I46" i="28"/>
  <c r="I45" i="28"/>
  <c r="I44" i="28"/>
  <c r="I43" i="28"/>
  <c r="I42" i="28"/>
  <c r="I41" i="28"/>
  <c r="I40" i="28"/>
  <c r="I39" i="28"/>
  <c r="I38" i="28"/>
  <c r="I37" i="28"/>
  <c r="I36" i="28"/>
  <c r="I35" i="28"/>
  <c r="I34" i="28"/>
  <c r="I33" i="28"/>
  <c r="I32" i="28"/>
  <c r="I31" i="28"/>
  <c r="I30" i="28"/>
  <c r="I29" i="28"/>
  <c r="I28" i="28"/>
  <c r="I27" i="28"/>
  <c r="I26" i="28"/>
  <c r="I25" i="28"/>
  <c r="I24" i="28"/>
  <c r="I23" i="28"/>
  <c r="I22" i="28"/>
  <c r="I21" i="28"/>
  <c r="I20" i="28"/>
  <c r="M36" i="28"/>
  <c r="M47" i="28"/>
  <c r="N47" i="28" s="1"/>
  <c r="M48" i="28"/>
  <c r="N48" i="28" s="1"/>
  <c r="M50" i="28"/>
  <c r="N50" i="28" s="1"/>
  <c r="M57" i="28"/>
  <c r="N57" i="28" s="1"/>
  <c r="M58" i="28"/>
  <c r="M59" i="28"/>
  <c r="N59" i="28" s="1"/>
  <c r="M62" i="28"/>
  <c r="N62" i="28" s="1"/>
  <c r="M67" i="28"/>
  <c r="N67" i="28" s="1"/>
  <c r="M68" i="28"/>
  <c r="M72" i="28"/>
  <c r="M74" i="28"/>
  <c r="N74" i="28" s="1"/>
  <c r="M73" i="28"/>
  <c r="N73" i="28" s="1"/>
  <c r="N72" i="28"/>
  <c r="M71" i="28"/>
  <c r="N71" i="28" s="1"/>
  <c r="M70" i="28"/>
  <c r="N70" i="28" s="1"/>
  <c r="M69" i="28"/>
  <c r="N69" i="28" s="1"/>
  <c r="N68" i="28"/>
  <c r="M66" i="28"/>
  <c r="N66" i="28" s="1"/>
  <c r="M65" i="28"/>
  <c r="N65" i="28" s="1"/>
  <c r="M64" i="28"/>
  <c r="N64" i="28" s="1"/>
  <c r="M63" i="28"/>
  <c r="N63" i="28" s="1"/>
  <c r="M61" i="28"/>
  <c r="N61" i="28" s="1"/>
  <c r="M60" i="28"/>
  <c r="N60" i="28" s="1"/>
  <c r="N58" i="28"/>
  <c r="M56" i="28"/>
  <c r="N56" i="28" s="1"/>
  <c r="M55" i="28"/>
  <c r="N55" i="28" s="1"/>
  <c r="M54" i="28"/>
  <c r="N54" i="28" s="1"/>
  <c r="M53" i="28"/>
  <c r="N53" i="28" s="1"/>
  <c r="M52" i="28"/>
  <c r="N52" i="28" s="1"/>
  <c r="M51" i="28"/>
  <c r="N51" i="28" s="1"/>
  <c r="M49" i="28"/>
  <c r="N49" i="28" s="1"/>
  <c r="M46" i="28"/>
  <c r="N46" i="28" s="1"/>
  <c r="M45" i="28"/>
  <c r="N45" i="28" s="1"/>
  <c r="M44" i="28"/>
  <c r="N44" i="28" s="1"/>
  <c r="M43" i="28"/>
  <c r="N43" i="28" s="1"/>
  <c r="M42" i="28"/>
  <c r="N42" i="28" s="1"/>
  <c r="M41" i="28"/>
  <c r="N41" i="28" s="1"/>
  <c r="M40" i="28"/>
  <c r="N40" i="28" s="1"/>
  <c r="M39" i="28"/>
  <c r="N39" i="28" s="1"/>
  <c r="M38" i="28"/>
  <c r="N38" i="28" s="1"/>
  <c r="M37" i="28"/>
  <c r="N37" i="28" s="1"/>
  <c r="N36" i="28"/>
  <c r="M35" i="28"/>
  <c r="N35" i="28" s="1"/>
  <c r="M34" i="28"/>
  <c r="N34" i="28" s="1"/>
  <c r="M33" i="28"/>
  <c r="N33" i="28" s="1"/>
  <c r="M32" i="28"/>
  <c r="N32" i="28" s="1"/>
  <c r="M31" i="28"/>
  <c r="N31" i="28" s="1"/>
  <c r="M30" i="28"/>
  <c r="N30" i="28" s="1"/>
  <c r="M29" i="28"/>
  <c r="N29" i="28" s="1"/>
  <c r="M28" i="28"/>
  <c r="N28" i="28" s="1"/>
  <c r="M27" i="28"/>
  <c r="N27" i="28" s="1"/>
  <c r="M26" i="28"/>
  <c r="N26" i="28" s="1"/>
  <c r="M25" i="28"/>
  <c r="N25" i="28" s="1"/>
  <c r="M24" i="28"/>
  <c r="N24" i="28" s="1"/>
  <c r="M23" i="28"/>
  <c r="N23" i="28" s="1"/>
  <c r="M22" i="28"/>
  <c r="N22" i="28" s="1"/>
  <c r="M21" i="28"/>
  <c r="N21" i="28" s="1"/>
  <c r="M20" i="28"/>
  <c r="N20" i="28" s="1"/>
  <c r="H76" i="28" l="1"/>
  <c r="N11" i="29"/>
  <c r="DA633" i="1" l="1"/>
  <c r="B693" i="1"/>
  <c r="B518" i="1"/>
  <c r="B501" i="1"/>
  <c r="B495" i="1"/>
  <c r="A693" i="1"/>
  <c r="C692" i="1"/>
  <c r="B692" i="1"/>
  <c r="A692" i="1"/>
  <c r="DE633" i="1" l="1"/>
  <c r="FA633" i="1" s="1"/>
  <c r="FC633" i="1" s="1"/>
  <c r="AF403" i="44"/>
  <c r="DA478" i="1"/>
  <c r="DA317" i="1" s="1"/>
  <c r="DB633" i="1"/>
  <c r="AG403" i="44" s="1"/>
  <c r="H403" i="44" s="1"/>
  <c r="C693" i="1"/>
  <c r="DF633" i="1" l="1"/>
  <c r="FB633" i="1" s="1"/>
  <c r="DS632" i="1"/>
  <c r="AJ477" i="44" s="1"/>
  <c r="K477" i="44" s="1"/>
  <c r="J477" i="44" s="1"/>
  <c r="DS631" i="1"/>
  <c r="AJ476" i="44" s="1"/>
  <c r="K476" i="44" s="1"/>
  <c r="J476" i="44" s="1"/>
  <c r="DS625" i="1"/>
  <c r="AJ473" i="44" s="1"/>
  <c r="K473" i="44" s="1"/>
  <c r="J473" i="44" s="1"/>
  <c r="DS623" i="1"/>
  <c r="AJ472" i="44" s="1"/>
  <c r="K472" i="44" s="1"/>
  <c r="J472" i="44" s="1"/>
  <c r="DS619" i="1"/>
  <c r="AJ470" i="44" s="1"/>
  <c r="K470" i="44" s="1"/>
  <c r="J470" i="44" s="1"/>
  <c r="DS617" i="1"/>
  <c r="AJ468" i="44" s="1"/>
  <c r="K468" i="44" s="1"/>
  <c r="J468" i="44" s="1"/>
  <c r="DS616" i="1"/>
  <c r="AJ467" i="44" s="1"/>
  <c r="K467" i="44" s="1"/>
  <c r="J467" i="44" s="1"/>
  <c r="DS615" i="1"/>
  <c r="AJ466" i="44" s="1"/>
  <c r="K466" i="44" s="1"/>
  <c r="J466" i="44" s="1"/>
  <c r="DS614" i="1"/>
  <c r="AJ465" i="44" s="1"/>
  <c r="K465" i="44" s="1"/>
  <c r="J465" i="44" s="1"/>
  <c r="DS613" i="1"/>
  <c r="AJ464" i="44" s="1"/>
  <c r="K464" i="44" s="1"/>
  <c r="J464" i="44" s="1"/>
  <c r="DS612" i="1"/>
  <c r="AJ463" i="44" s="1"/>
  <c r="K463" i="44" s="1"/>
  <c r="J463" i="44" s="1"/>
  <c r="DS611" i="1"/>
  <c r="AJ462" i="44" s="1"/>
  <c r="K462" i="44" s="1"/>
  <c r="J462" i="44" s="1"/>
  <c r="DS610" i="1"/>
  <c r="AJ461" i="44" s="1"/>
  <c r="K461" i="44" s="1"/>
  <c r="J461" i="44" s="1"/>
  <c r="DS609" i="1"/>
  <c r="AJ460" i="44" s="1"/>
  <c r="K460" i="44" s="1"/>
  <c r="J460" i="44" s="1"/>
  <c r="DS608" i="1"/>
  <c r="AJ459" i="44" s="1"/>
  <c r="K459" i="44" s="1"/>
  <c r="J459" i="44" s="1"/>
  <c r="DS607" i="1"/>
  <c r="AJ458" i="44" s="1"/>
  <c r="K458" i="44" s="1"/>
  <c r="J458" i="44" s="1"/>
  <c r="DS606" i="1"/>
  <c r="AJ457" i="44" s="1"/>
  <c r="K457" i="44" s="1"/>
  <c r="J457" i="44" s="1"/>
  <c r="DS605" i="1"/>
  <c r="AJ456" i="44" s="1"/>
  <c r="K456" i="44" s="1"/>
  <c r="J456" i="44" s="1"/>
  <c r="DS604" i="1"/>
  <c r="DS603" i="1"/>
  <c r="DS602" i="1"/>
  <c r="AJ454" i="44" s="1"/>
  <c r="K454" i="44" s="1"/>
  <c r="J454" i="44" s="1"/>
  <c r="DS601" i="1"/>
  <c r="AJ453" i="44" s="1"/>
  <c r="K453" i="44" s="1"/>
  <c r="J453" i="44" s="1"/>
  <c r="DS600" i="1"/>
  <c r="AJ452" i="44" s="1"/>
  <c r="K452" i="44" s="1"/>
  <c r="J452" i="44" s="1"/>
  <c r="DS599" i="1"/>
  <c r="AJ451" i="44" s="1"/>
  <c r="K451" i="44" s="1"/>
  <c r="J451" i="44" s="1"/>
  <c r="DS597" i="1"/>
  <c r="AJ450" i="44" s="1"/>
  <c r="K450" i="44" s="1"/>
  <c r="J450" i="44" s="1"/>
  <c r="DS596" i="1"/>
  <c r="AJ449" i="44" s="1"/>
  <c r="K449" i="44" s="1"/>
  <c r="J449" i="44" s="1"/>
  <c r="DS595" i="1"/>
  <c r="AJ448" i="44" s="1"/>
  <c r="K448" i="44" s="1"/>
  <c r="J448" i="44" s="1"/>
  <c r="DS594" i="1"/>
  <c r="AJ447" i="44" s="1"/>
  <c r="K447" i="44" s="1"/>
  <c r="J447" i="44" s="1"/>
  <c r="DS593" i="1"/>
  <c r="DS592" i="1"/>
  <c r="DS591" i="1"/>
  <c r="AJ445" i="44" s="1"/>
  <c r="K445" i="44" s="1"/>
  <c r="J445" i="44" s="1"/>
  <c r="DS587" i="1"/>
  <c r="AJ441" i="44" s="1"/>
  <c r="K441" i="44" s="1"/>
  <c r="J441" i="44" s="1"/>
  <c r="DS586" i="1"/>
  <c r="AJ440" i="44" s="1"/>
  <c r="K440" i="44" s="1"/>
  <c r="J440" i="44" s="1"/>
  <c r="DS585" i="1"/>
  <c r="AJ439" i="44" s="1"/>
  <c r="K439" i="44" s="1"/>
  <c r="J439" i="44" s="1"/>
  <c r="DS584" i="1"/>
  <c r="DS581" i="1"/>
  <c r="DS580" i="1"/>
  <c r="DS579" i="1"/>
  <c r="DS578" i="1"/>
  <c r="DS576" i="1"/>
  <c r="DS573" i="1"/>
  <c r="AJ434" i="44" s="1"/>
  <c r="K434" i="44" s="1"/>
  <c r="J434" i="44" s="1"/>
  <c r="DS572" i="1"/>
  <c r="AJ433" i="44" s="1"/>
  <c r="K433" i="44" s="1"/>
  <c r="J433" i="44" s="1"/>
  <c r="DS570" i="1"/>
  <c r="AJ432" i="44" s="1"/>
  <c r="K432" i="44" s="1"/>
  <c r="J432" i="44" s="1"/>
  <c r="DS567" i="1"/>
  <c r="AJ429" i="44" s="1"/>
  <c r="K429" i="44" s="1"/>
  <c r="J429" i="44" s="1"/>
  <c r="DS564" i="1"/>
  <c r="AJ428" i="44" s="1"/>
  <c r="K428" i="44" s="1"/>
  <c r="J428" i="44" s="1"/>
  <c r="DS563" i="1"/>
  <c r="AJ427" i="44" s="1"/>
  <c r="K427" i="44" s="1"/>
  <c r="J427" i="44" s="1"/>
  <c r="DS561" i="1"/>
  <c r="AJ426" i="44" s="1"/>
  <c r="K426" i="44" s="1"/>
  <c r="J426" i="44" s="1"/>
  <c r="DS560" i="1"/>
  <c r="AJ425" i="44" s="1"/>
  <c r="K425" i="44" s="1"/>
  <c r="J425" i="44" s="1"/>
  <c r="DS558" i="1"/>
  <c r="AJ424" i="44" s="1"/>
  <c r="K424" i="44" s="1"/>
  <c r="J424" i="44" s="1"/>
  <c r="DS556" i="1"/>
  <c r="DS554" i="1"/>
  <c r="DS553" i="1"/>
  <c r="AJ421" i="44" s="1"/>
  <c r="K421" i="44" s="1"/>
  <c r="J421" i="44" s="1"/>
  <c r="DS551" i="1"/>
  <c r="AJ420" i="44" s="1"/>
  <c r="K420" i="44" s="1"/>
  <c r="J420" i="44" s="1"/>
  <c r="DS549" i="1"/>
  <c r="AJ418" i="44" s="1"/>
  <c r="K418" i="44" s="1"/>
  <c r="J418" i="44" s="1"/>
  <c r="DS548" i="1"/>
  <c r="AJ417" i="44" s="1"/>
  <c r="K417" i="44" s="1"/>
  <c r="J417" i="44" s="1"/>
  <c r="DS547" i="1"/>
  <c r="AJ416" i="44" s="1"/>
  <c r="K416" i="44" s="1"/>
  <c r="J416" i="44" s="1"/>
  <c r="DS545" i="1"/>
  <c r="AJ415" i="44" s="1"/>
  <c r="K415" i="44" s="1"/>
  <c r="J415" i="44" s="1"/>
  <c r="DS543" i="1"/>
  <c r="AJ414" i="44" s="1"/>
  <c r="K414" i="44" s="1"/>
  <c r="J414" i="44" s="1"/>
  <c r="DS541" i="1"/>
  <c r="AJ412" i="44" s="1"/>
  <c r="K412" i="44" s="1"/>
  <c r="J412" i="44" s="1"/>
  <c r="DS539" i="1"/>
  <c r="AJ411" i="44" s="1"/>
  <c r="K411" i="44" s="1"/>
  <c r="J411" i="44" s="1"/>
  <c r="DS537" i="1"/>
  <c r="AJ410" i="44" s="1"/>
  <c r="K410" i="44" s="1"/>
  <c r="J410" i="44" s="1"/>
  <c r="DS534" i="1"/>
  <c r="AJ402" i="44" s="1"/>
  <c r="K402" i="44" s="1"/>
  <c r="J402" i="44" s="1"/>
  <c r="DS532" i="1"/>
  <c r="AJ401" i="44" s="1"/>
  <c r="K401" i="44" s="1"/>
  <c r="J401" i="44" s="1"/>
  <c r="DS529" i="1"/>
  <c r="AJ399" i="44" s="1"/>
  <c r="K399" i="44" s="1"/>
  <c r="J399" i="44" s="1"/>
  <c r="DS528" i="1"/>
  <c r="DS526" i="1"/>
  <c r="DS523" i="1"/>
  <c r="AJ396" i="44" s="1"/>
  <c r="K396" i="44" s="1"/>
  <c r="J396" i="44" s="1"/>
  <c r="DS522" i="1"/>
  <c r="AJ395" i="44" s="1"/>
  <c r="K395" i="44" s="1"/>
  <c r="J395" i="44" s="1"/>
  <c r="DS521" i="1"/>
  <c r="DS520" i="1"/>
  <c r="DS518" i="1"/>
  <c r="DS517" i="1"/>
  <c r="DS516" i="1"/>
  <c r="DS514" i="1"/>
  <c r="DS513" i="1"/>
  <c r="AJ392" i="44" s="1"/>
  <c r="K392" i="44" s="1"/>
  <c r="J392" i="44" s="1"/>
  <c r="DS512" i="1"/>
  <c r="DS511" i="1"/>
  <c r="DS510" i="1"/>
  <c r="DS509" i="1"/>
  <c r="AJ390" i="44" s="1"/>
  <c r="K390" i="44" s="1"/>
  <c r="J390" i="44" s="1"/>
  <c r="DS508" i="1"/>
  <c r="AJ389" i="44" s="1"/>
  <c r="K389" i="44" s="1"/>
  <c r="J389" i="44" s="1"/>
  <c r="DS506" i="1"/>
  <c r="AJ388" i="44" s="1"/>
  <c r="K388" i="44" s="1"/>
  <c r="J388" i="44" s="1"/>
  <c r="DS504" i="1"/>
  <c r="AJ387" i="44" s="1"/>
  <c r="K387" i="44" s="1"/>
  <c r="J387" i="44" s="1"/>
  <c r="DS503" i="1"/>
  <c r="DS501" i="1"/>
  <c r="DS500" i="1"/>
  <c r="DS498" i="1"/>
  <c r="DS495" i="1"/>
  <c r="DS490" i="1"/>
  <c r="AJ380" i="44" s="1"/>
  <c r="K380" i="44" s="1"/>
  <c r="J380" i="44" s="1"/>
  <c r="DS488" i="1"/>
  <c r="AJ379" i="44" s="1"/>
  <c r="K379" i="44" s="1"/>
  <c r="J379" i="44" s="1"/>
  <c r="DS486" i="1"/>
  <c r="AJ378" i="44" s="1"/>
  <c r="K378" i="44" s="1"/>
  <c r="J378" i="44" s="1"/>
  <c r="DS484" i="1"/>
  <c r="AJ377" i="44" s="1"/>
  <c r="K377" i="44" s="1"/>
  <c r="DS480" i="1"/>
  <c r="DS479" i="1"/>
  <c r="DS473" i="1"/>
  <c r="AJ274" i="44" s="1"/>
  <c r="K274" i="44" s="1"/>
  <c r="J274" i="44" s="1"/>
  <c r="DS465" i="1"/>
  <c r="AJ268" i="44" s="1"/>
  <c r="K268" i="44" s="1"/>
  <c r="J268" i="44" s="1"/>
  <c r="DS462" i="1"/>
  <c r="AJ265" i="44" s="1"/>
  <c r="K265" i="44" s="1"/>
  <c r="J265" i="44" s="1"/>
  <c r="DS450" i="1"/>
  <c r="AJ256" i="44" s="1"/>
  <c r="K256" i="44" s="1"/>
  <c r="J256" i="44" s="1"/>
  <c r="DS449" i="1"/>
  <c r="AJ255" i="44" s="1"/>
  <c r="K255" i="44" s="1"/>
  <c r="J255" i="44" s="1"/>
  <c r="DS448" i="1"/>
  <c r="AJ254" i="44" s="1"/>
  <c r="K254" i="44" s="1"/>
  <c r="J254" i="44" s="1"/>
  <c r="DS447" i="1"/>
  <c r="AJ253" i="44" s="1"/>
  <c r="K253" i="44" s="1"/>
  <c r="J253" i="44" s="1"/>
  <c r="AJ252" i="44"/>
  <c r="K252" i="44" s="1"/>
  <c r="J252" i="44" s="1"/>
  <c r="DS444" i="1"/>
  <c r="AJ251" i="44" s="1"/>
  <c r="K251" i="44" s="1"/>
  <c r="J251" i="44" s="1"/>
  <c r="DS443" i="1"/>
  <c r="AJ250" i="44" s="1"/>
  <c r="K250" i="44" s="1"/>
  <c r="J250" i="44" s="1"/>
  <c r="DS441" i="1"/>
  <c r="AJ249" i="44" s="1"/>
  <c r="K249" i="44" s="1"/>
  <c r="J249" i="44" s="1"/>
  <c r="DS440" i="1"/>
  <c r="AJ248" i="44" s="1"/>
  <c r="K248" i="44" s="1"/>
  <c r="J248" i="44" s="1"/>
  <c r="DS439" i="1"/>
  <c r="AJ247" i="44" s="1"/>
  <c r="K247" i="44" s="1"/>
  <c r="J247" i="44" s="1"/>
  <c r="DS438" i="1"/>
  <c r="AJ246" i="44" s="1"/>
  <c r="K246" i="44" s="1"/>
  <c r="J246" i="44" s="1"/>
  <c r="DS437" i="1"/>
  <c r="AJ245" i="44" s="1"/>
  <c r="K245" i="44" s="1"/>
  <c r="J245" i="44" s="1"/>
  <c r="DS436" i="1"/>
  <c r="AJ244" i="44" s="1"/>
  <c r="K244" i="44" s="1"/>
  <c r="J244" i="44" s="1"/>
  <c r="DS435" i="1"/>
  <c r="AJ243" i="44" s="1"/>
  <c r="K243" i="44" s="1"/>
  <c r="J243" i="44" s="1"/>
  <c r="DS433" i="1"/>
  <c r="AJ242" i="44" s="1"/>
  <c r="K242" i="44" s="1"/>
  <c r="J242" i="44" s="1"/>
  <c r="DS432" i="1"/>
  <c r="AJ241" i="44" s="1"/>
  <c r="K241" i="44" s="1"/>
  <c r="J241" i="44" s="1"/>
  <c r="DS431" i="1"/>
  <c r="AJ240" i="44" s="1"/>
  <c r="K240" i="44" s="1"/>
  <c r="J240" i="44" s="1"/>
  <c r="DS430" i="1"/>
  <c r="AJ239" i="44" s="1"/>
  <c r="K239" i="44" s="1"/>
  <c r="J239" i="44" s="1"/>
  <c r="DS429" i="1"/>
  <c r="AJ238" i="44" s="1"/>
  <c r="K238" i="44" s="1"/>
  <c r="J238" i="44" s="1"/>
  <c r="DS428" i="1"/>
  <c r="AJ237" i="44" s="1"/>
  <c r="K237" i="44" s="1"/>
  <c r="J237" i="44" s="1"/>
  <c r="DS427" i="1"/>
  <c r="AJ236" i="44" s="1"/>
  <c r="K236" i="44" s="1"/>
  <c r="J236" i="44" s="1"/>
  <c r="DS426" i="1"/>
  <c r="AJ235" i="44" s="1"/>
  <c r="K235" i="44" s="1"/>
  <c r="J235" i="44" s="1"/>
  <c r="DS425" i="1"/>
  <c r="AJ234" i="44" s="1"/>
  <c r="K234" i="44" s="1"/>
  <c r="J234" i="44" s="1"/>
  <c r="DS424" i="1"/>
  <c r="AJ233" i="44" s="1"/>
  <c r="K233" i="44" s="1"/>
  <c r="J233" i="44" s="1"/>
  <c r="DS423" i="1"/>
  <c r="AJ232" i="44" s="1"/>
  <c r="K232" i="44" s="1"/>
  <c r="J232" i="44" s="1"/>
  <c r="DS422" i="1"/>
  <c r="AJ231" i="44" s="1"/>
  <c r="K231" i="44" s="1"/>
  <c r="J231" i="44" s="1"/>
  <c r="DS421" i="1"/>
  <c r="AJ230" i="44" s="1"/>
  <c r="K230" i="44" s="1"/>
  <c r="J230" i="44" s="1"/>
  <c r="DS419" i="1"/>
  <c r="AJ229" i="44" s="1"/>
  <c r="K229" i="44" s="1"/>
  <c r="J229" i="44" s="1"/>
  <c r="DS418" i="1"/>
  <c r="AJ228" i="44" s="1"/>
  <c r="K228" i="44" s="1"/>
  <c r="J228" i="44" s="1"/>
  <c r="DS417" i="1"/>
  <c r="AJ227" i="44" s="1"/>
  <c r="K227" i="44" s="1"/>
  <c r="J227" i="44" s="1"/>
  <c r="DS416" i="1"/>
  <c r="AJ226" i="44" s="1"/>
  <c r="K226" i="44" s="1"/>
  <c r="J226" i="44" s="1"/>
  <c r="DS415" i="1"/>
  <c r="DS414" i="1"/>
  <c r="DS413" i="1"/>
  <c r="AJ224" i="44" s="1"/>
  <c r="K224" i="44" s="1"/>
  <c r="J224" i="44" s="1"/>
  <c r="DS412" i="1"/>
  <c r="AJ223" i="44" s="1"/>
  <c r="K223" i="44" s="1"/>
  <c r="J223" i="44" s="1"/>
  <c r="DS411" i="1"/>
  <c r="AJ222" i="44" s="1"/>
  <c r="K222" i="44" s="1"/>
  <c r="J222" i="44" s="1"/>
  <c r="DS410" i="1"/>
  <c r="AJ221" i="44" s="1"/>
  <c r="K221" i="44" s="1"/>
  <c r="J221" i="44" s="1"/>
  <c r="AJ220" i="44"/>
  <c r="K220" i="44" s="1"/>
  <c r="J220" i="44" s="1"/>
  <c r="DS407" i="1"/>
  <c r="AJ219" i="44" s="1"/>
  <c r="K219" i="44" s="1"/>
  <c r="J219" i="44" s="1"/>
  <c r="AJ218" i="44"/>
  <c r="K218" i="44" s="1"/>
  <c r="J218" i="44" s="1"/>
  <c r="DS403" i="1"/>
  <c r="AJ217" i="44" s="1"/>
  <c r="K217" i="44" s="1"/>
  <c r="J217" i="44" s="1"/>
  <c r="DS402" i="1"/>
  <c r="AJ216" i="44" s="1"/>
  <c r="K216" i="44" s="1"/>
  <c r="J216" i="44" s="1"/>
  <c r="DS401" i="1"/>
  <c r="AJ215" i="44" s="1"/>
  <c r="K215" i="44" s="1"/>
  <c r="J215" i="44" s="1"/>
  <c r="DS400" i="1"/>
  <c r="AJ214" i="44" s="1"/>
  <c r="K214" i="44" s="1"/>
  <c r="J214" i="44" s="1"/>
  <c r="DS399" i="1"/>
  <c r="AJ213" i="44" s="1"/>
  <c r="K213" i="44" s="1"/>
  <c r="J213" i="44" s="1"/>
  <c r="DS398" i="1"/>
  <c r="AJ212" i="44" s="1"/>
  <c r="K212" i="44" s="1"/>
  <c r="J212" i="44" s="1"/>
  <c r="DS397" i="1"/>
  <c r="AJ211" i="44" s="1"/>
  <c r="K211" i="44" s="1"/>
  <c r="J211" i="44" s="1"/>
  <c r="DS396" i="1"/>
  <c r="AJ210" i="44" s="1"/>
  <c r="K210" i="44" s="1"/>
  <c r="J210" i="44" s="1"/>
  <c r="DS395" i="1"/>
  <c r="AJ209" i="44" s="1"/>
  <c r="K209" i="44" s="1"/>
  <c r="J209" i="44" s="1"/>
  <c r="DS394" i="1"/>
  <c r="AJ208" i="44" s="1"/>
  <c r="K208" i="44" s="1"/>
  <c r="J208" i="44" s="1"/>
  <c r="DS392" i="1"/>
  <c r="AJ207" i="44" s="1"/>
  <c r="K207" i="44" s="1"/>
  <c r="J207" i="44" s="1"/>
  <c r="DS391" i="1"/>
  <c r="AJ206" i="44" s="1"/>
  <c r="K206" i="44" s="1"/>
  <c r="J206" i="44" s="1"/>
  <c r="DS390" i="1"/>
  <c r="AJ205" i="44" s="1"/>
  <c r="K205" i="44" s="1"/>
  <c r="J205" i="44" s="1"/>
  <c r="DS389" i="1"/>
  <c r="AJ204" i="44" s="1"/>
  <c r="K204" i="44" s="1"/>
  <c r="J204" i="44" s="1"/>
  <c r="DS388" i="1"/>
  <c r="AJ203" i="44" s="1"/>
  <c r="K203" i="44" s="1"/>
  <c r="J203" i="44" s="1"/>
  <c r="DS387" i="1"/>
  <c r="AJ202" i="44" s="1"/>
  <c r="K202" i="44" s="1"/>
  <c r="J202" i="44" s="1"/>
  <c r="DS386" i="1"/>
  <c r="AJ201" i="44" s="1"/>
  <c r="K201" i="44" s="1"/>
  <c r="J201" i="44" s="1"/>
  <c r="DS385" i="1"/>
  <c r="AJ200" i="44" s="1"/>
  <c r="K200" i="44" s="1"/>
  <c r="J200" i="44" s="1"/>
  <c r="DS384" i="1"/>
  <c r="AJ199" i="44" s="1"/>
  <c r="K199" i="44" s="1"/>
  <c r="J199" i="44" s="1"/>
  <c r="DS382" i="1"/>
  <c r="AJ198" i="44" s="1"/>
  <c r="K198" i="44" s="1"/>
  <c r="J198" i="44" s="1"/>
  <c r="DS381" i="1"/>
  <c r="AJ197" i="44" s="1"/>
  <c r="K197" i="44" s="1"/>
  <c r="J197" i="44" s="1"/>
  <c r="DS380" i="1"/>
  <c r="AJ196" i="44" s="1"/>
  <c r="K196" i="44" s="1"/>
  <c r="J196" i="44" s="1"/>
  <c r="DS379" i="1"/>
  <c r="AJ195" i="44" s="1"/>
  <c r="K195" i="44" s="1"/>
  <c r="J195" i="44" s="1"/>
  <c r="DS378" i="1"/>
  <c r="AJ194" i="44" s="1"/>
  <c r="K194" i="44" s="1"/>
  <c r="J194" i="44" s="1"/>
  <c r="DS376" i="1"/>
  <c r="AJ193" i="44" s="1"/>
  <c r="K193" i="44" s="1"/>
  <c r="J193" i="44" s="1"/>
  <c r="AJ192" i="44"/>
  <c r="K192" i="44" s="1"/>
  <c r="J192" i="44" s="1"/>
  <c r="DS373" i="1"/>
  <c r="AJ191" i="44" s="1"/>
  <c r="K191" i="44" s="1"/>
  <c r="J191" i="44" s="1"/>
  <c r="AJ190" i="44"/>
  <c r="K190" i="44" s="1"/>
  <c r="J190" i="44" s="1"/>
  <c r="DS370" i="1"/>
  <c r="AJ189" i="44" s="1"/>
  <c r="K189" i="44" s="1"/>
  <c r="J189" i="44" s="1"/>
  <c r="DS369" i="1"/>
  <c r="AJ188" i="44" s="1"/>
  <c r="K188" i="44" s="1"/>
  <c r="J188" i="44" s="1"/>
  <c r="DS367" i="1"/>
  <c r="AJ187" i="44" s="1"/>
  <c r="K187" i="44" s="1"/>
  <c r="J187" i="44" s="1"/>
  <c r="AJ186" i="44"/>
  <c r="K186" i="44" s="1"/>
  <c r="J186" i="44" s="1"/>
  <c r="DS364" i="1"/>
  <c r="AJ185" i="44" s="1"/>
  <c r="K185" i="44" s="1"/>
  <c r="J185" i="44" s="1"/>
  <c r="DS362" i="1"/>
  <c r="AJ184" i="44" s="1"/>
  <c r="K184" i="44" s="1"/>
  <c r="J184" i="44" s="1"/>
  <c r="DS361" i="1"/>
  <c r="AJ183" i="44" s="1"/>
  <c r="K183" i="44" s="1"/>
  <c r="J183" i="44" s="1"/>
  <c r="DS360" i="1"/>
  <c r="AJ182" i="44" s="1"/>
  <c r="K182" i="44" s="1"/>
  <c r="J182" i="44" s="1"/>
  <c r="DS359" i="1"/>
  <c r="AJ181" i="44" s="1"/>
  <c r="K181" i="44" s="1"/>
  <c r="J181" i="44" s="1"/>
  <c r="DS358" i="1"/>
  <c r="AJ180" i="44" s="1"/>
  <c r="K180" i="44" s="1"/>
  <c r="J180" i="44" s="1"/>
  <c r="DS357" i="1"/>
  <c r="AJ179" i="44" s="1"/>
  <c r="K179" i="44" s="1"/>
  <c r="J179" i="44" s="1"/>
  <c r="DS356" i="1"/>
  <c r="AJ178" i="44" s="1"/>
  <c r="K178" i="44" s="1"/>
  <c r="J178" i="44" s="1"/>
  <c r="DS355" i="1"/>
  <c r="AJ177" i="44" s="1"/>
  <c r="K177" i="44" s="1"/>
  <c r="J177" i="44" s="1"/>
  <c r="DS354" i="1"/>
  <c r="AJ176" i="44" s="1"/>
  <c r="K176" i="44" s="1"/>
  <c r="J176" i="44" s="1"/>
  <c r="DS353" i="1"/>
  <c r="AJ175" i="44" s="1"/>
  <c r="K175" i="44" s="1"/>
  <c r="J175" i="44" s="1"/>
  <c r="DS351" i="1"/>
  <c r="AJ174" i="44" s="1"/>
  <c r="K174" i="44" s="1"/>
  <c r="J174" i="44" s="1"/>
  <c r="AJ173" i="44"/>
  <c r="K173" i="44" s="1"/>
  <c r="J173" i="44" s="1"/>
  <c r="DS348" i="1"/>
  <c r="AJ172" i="44" s="1"/>
  <c r="K172" i="44" s="1"/>
  <c r="J172" i="44" s="1"/>
  <c r="DS347" i="1"/>
  <c r="AJ171" i="44" s="1"/>
  <c r="K171" i="44" s="1"/>
  <c r="J171" i="44" s="1"/>
  <c r="DS346" i="1"/>
  <c r="AJ170" i="44" s="1"/>
  <c r="K170" i="44" s="1"/>
  <c r="J170" i="44" s="1"/>
  <c r="DS345" i="1"/>
  <c r="AJ169" i="44" s="1"/>
  <c r="K169" i="44" s="1"/>
  <c r="J169" i="44" s="1"/>
  <c r="DS344" i="1"/>
  <c r="AJ168" i="44" s="1"/>
  <c r="K168" i="44" s="1"/>
  <c r="J168" i="44" s="1"/>
  <c r="DS343" i="1"/>
  <c r="AJ167" i="44" s="1"/>
  <c r="K167" i="44" s="1"/>
  <c r="J167" i="44" s="1"/>
  <c r="DS342" i="1"/>
  <c r="AJ166" i="44" s="1"/>
  <c r="K166" i="44" s="1"/>
  <c r="J166" i="44" s="1"/>
  <c r="DS341" i="1"/>
  <c r="AJ165" i="44" s="1"/>
  <c r="K165" i="44" s="1"/>
  <c r="J165" i="44" s="1"/>
  <c r="DS340" i="1"/>
  <c r="AJ164" i="44" s="1"/>
  <c r="K164" i="44" s="1"/>
  <c r="J164" i="44" s="1"/>
  <c r="DS339" i="1"/>
  <c r="AJ163" i="44" s="1"/>
  <c r="K163" i="44" s="1"/>
  <c r="J163" i="44" s="1"/>
  <c r="DS338" i="1"/>
  <c r="AJ162" i="44" s="1"/>
  <c r="K162" i="44" s="1"/>
  <c r="J162" i="44" s="1"/>
  <c r="DS336" i="1"/>
  <c r="AJ161" i="44" s="1"/>
  <c r="K161" i="44" s="1"/>
  <c r="J161" i="44" s="1"/>
  <c r="DS335" i="1"/>
  <c r="AJ160" i="44" s="1"/>
  <c r="K160" i="44" s="1"/>
  <c r="J160" i="44" s="1"/>
  <c r="DS334" i="1"/>
  <c r="AJ159" i="44" s="1"/>
  <c r="K159" i="44" s="1"/>
  <c r="J159" i="44" s="1"/>
  <c r="DS333" i="1"/>
  <c r="AJ158" i="44" s="1"/>
  <c r="K158" i="44" s="1"/>
  <c r="J158" i="44" s="1"/>
  <c r="DS332" i="1"/>
  <c r="AJ157" i="44" s="1"/>
  <c r="K157" i="44" s="1"/>
  <c r="J157" i="44" s="1"/>
  <c r="DS331" i="1"/>
  <c r="AJ156" i="44" s="1"/>
  <c r="K156" i="44" s="1"/>
  <c r="J156" i="44" s="1"/>
  <c r="DS330" i="1"/>
  <c r="AJ155" i="44" s="1"/>
  <c r="K155" i="44" s="1"/>
  <c r="J155" i="44" s="1"/>
  <c r="DS329" i="1"/>
  <c r="AJ154" i="44" s="1"/>
  <c r="K154" i="44" s="1"/>
  <c r="J154" i="44" s="1"/>
  <c r="DS327" i="1"/>
  <c r="AJ153" i="44" s="1"/>
  <c r="K153" i="44" s="1"/>
  <c r="J153" i="44" s="1"/>
  <c r="AJ152" i="44"/>
  <c r="K152" i="44" s="1"/>
  <c r="J152" i="44" s="1"/>
  <c r="DS324" i="1"/>
  <c r="AJ151" i="44" s="1"/>
  <c r="K151" i="44" s="1"/>
  <c r="J151" i="44" s="1"/>
  <c r="DS323" i="1"/>
  <c r="AJ150" i="44" s="1"/>
  <c r="K150" i="44" s="1"/>
  <c r="J150" i="44" s="1"/>
  <c r="DS322" i="1"/>
  <c r="AJ149" i="44" s="1"/>
  <c r="K149" i="44" s="1"/>
  <c r="J149" i="44" s="1"/>
  <c r="DS321" i="1"/>
  <c r="AJ148" i="44" s="1"/>
  <c r="K148" i="44" s="1"/>
  <c r="J148" i="44" s="1"/>
  <c r="DS320" i="1"/>
  <c r="AJ147" i="44" s="1"/>
  <c r="K147" i="44" s="1"/>
  <c r="J147" i="44" s="1"/>
  <c r="DS319" i="1"/>
  <c r="AJ146" i="44" s="1"/>
  <c r="K146" i="44" s="1"/>
  <c r="J146" i="44" s="1"/>
  <c r="DS318" i="1"/>
  <c r="AJ145" i="44" s="1"/>
  <c r="K145" i="44" s="1"/>
  <c r="J145" i="44" s="1"/>
  <c r="DS228" i="1"/>
  <c r="DS227" i="1"/>
  <c r="AJ137" i="44" s="1"/>
  <c r="K137" i="44" s="1"/>
  <c r="J137" i="44" s="1"/>
  <c r="DS226" i="1"/>
  <c r="AJ136" i="44" s="1"/>
  <c r="K136" i="44" s="1"/>
  <c r="J136" i="44" s="1"/>
  <c r="DS225" i="1"/>
  <c r="AJ135" i="44" s="1"/>
  <c r="K135" i="44" s="1"/>
  <c r="J135" i="44" s="1"/>
  <c r="DS224" i="1"/>
  <c r="AJ134" i="44" s="1"/>
  <c r="K134" i="44" s="1"/>
  <c r="J134" i="44" s="1"/>
  <c r="DS214" i="1"/>
  <c r="AJ125" i="44" s="1"/>
  <c r="K125" i="44" s="1"/>
  <c r="J125" i="44" s="1"/>
  <c r="DS212" i="1"/>
  <c r="AJ124" i="44" s="1"/>
  <c r="K124" i="44" s="1"/>
  <c r="J124" i="44" s="1"/>
  <c r="DS208" i="1"/>
  <c r="AJ120" i="44" s="1"/>
  <c r="K120" i="44" s="1"/>
  <c r="J120" i="44" s="1"/>
  <c r="DS205" i="1"/>
  <c r="AJ118" i="44" s="1"/>
  <c r="K118" i="44" s="1"/>
  <c r="J118" i="44" s="1"/>
  <c r="DS204" i="1"/>
  <c r="DS203" i="1"/>
  <c r="DS201" i="1"/>
  <c r="DS195" i="1"/>
  <c r="AJ110" i="44" s="1"/>
  <c r="K110" i="44" s="1"/>
  <c r="J110" i="44" s="1"/>
  <c r="DS194" i="1"/>
  <c r="DS193" i="1"/>
  <c r="DS190" i="1"/>
  <c r="AJ107" i="44" s="1"/>
  <c r="K107" i="44" s="1"/>
  <c r="J107" i="44" s="1"/>
  <c r="DS189" i="1"/>
  <c r="AJ106" i="44" s="1"/>
  <c r="K106" i="44" s="1"/>
  <c r="J106" i="44" s="1"/>
  <c r="DS187" i="1"/>
  <c r="AJ104" i="44" s="1"/>
  <c r="K104" i="44" s="1"/>
  <c r="J104" i="44" s="1"/>
  <c r="DS186" i="1"/>
  <c r="AJ103" i="44" s="1"/>
  <c r="K103" i="44" s="1"/>
  <c r="J103" i="44" s="1"/>
  <c r="DS185" i="1"/>
  <c r="AJ102" i="44" s="1"/>
  <c r="K102" i="44" s="1"/>
  <c r="J102" i="44" s="1"/>
  <c r="DS182" i="1"/>
  <c r="AJ99" i="44" s="1"/>
  <c r="K99" i="44" s="1"/>
  <c r="J99" i="44" s="1"/>
  <c r="DS181" i="1"/>
  <c r="DS180" i="1"/>
  <c r="DS179" i="1"/>
  <c r="DS178" i="1"/>
  <c r="DS177" i="1"/>
  <c r="DS176" i="1"/>
  <c r="DS175" i="1"/>
  <c r="DS174" i="1"/>
  <c r="DS173" i="1"/>
  <c r="DS172" i="1"/>
  <c r="DS171" i="1"/>
  <c r="DS170" i="1"/>
  <c r="DS169" i="1"/>
  <c r="DS168" i="1"/>
  <c r="DS167" i="1"/>
  <c r="DS166" i="1"/>
  <c r="DS165" i="1"/>
  <c r="AJ97" i="44" s="1"/>
  <c r="K97" i="44" s="1"/>
  <c r="J97" i="44" s="1"/>
  <c r="DS164" i="1"/>
  <c r="AJ96" i="44" s="1"/>
  <c r="K96" i="44" s="1"/>
  <c r="J96" i="44" s="1"/>
  <c r="DS163" i="1"/>
  <c r="AJ95" i="44" s="1"/>
  <c r="K95" i="44" s="1"/>
  <c r="J95" i="44" s="1"/>
  <c r="DS161" i="1"/>
  <c r="AJ93" i="44" s="1"/>
  <c r="K93" i="44" s="1"/>
  <c r="J93" i="44" s="1"/>
  <c r="DS152" i="1"/>
  <c r="AJ86" i="44" s="1"/>
  <c r="K86" i="44" s="1"/>
  <c r="J86" i="44" s="1"/>
  <c r="DS150" i="1"/>
  <c r="DS149" i="1"/>
  <c r="DS148" i="1"/>
  <c r="DS147" i="1"/>
  <c r="DS143" i="1"/>
  <c r="DS138" i="1"/>
  <c r="DS137" i="1"/>
  <c r="DS124" i="1"/>
  <c r="AJ67" i="44" s="1"/>
  <c r="K67" i="44" s="1"/>
  <c r="J67" i="44" s="1"/>
  <c r="AK67" i="44" s="1"/>
  <c r="DS123" i="1"/>
  <c r="AJ66" i="44" s="1"/>
  <c r="K66" i="44" s="1"/>
  <c r="J66" i="44" s="1"/>
  <c r="AK66" i="44" s="1"/>
  <c r="DS117" i="1"/>
  <c r="DS116" i="1"/>
  <c r="DS114" i="1"/>
  <c r="DS110" i="1"/>
  <c r="DS109" i="1"/>
  <c r="AJ56" i="44" s="1"/>
  <c r="K56" i="44" s="1"/>
  <c r="J56" i="44" s="1"/>
  <c r="AK56" i="44" s="1"/>
  <c r="DS108" i="1"/>
  <c r="AJ55" i="44" s="1"/>
  <c r="K55" i="44" s="1"/>
  <c r="J55" i="44" s="1"/>
  <c r="AK55" i="44" s="1"/>
  <c r="DS107" i="1"/>
  <c r="AJ54" i="44" s="1"/>
  <c r="K54" i="44" s="1"/>
  <c r="J54" i="44" s="1"/>
  <c r="AK54" i="44" s="1"/>
  <c r="DS106" i="1"/>
  <c r="AJ53" i="44" s="1"/>
  <c r="K53" i="44" s="1"/>
  <c r="J53" i="44" s="1"/>
  <c r="AK53" i="44" s="1"/>
  <c r="DS103" i="1"/>
  <c r="AJ51" i="44" s="1"/>
  <c r="K51" i="44" s="1"/>
  <c r="J51" i="44" s="1"/>
  <c r="AK51" i="44" s="1"/>
  <c r="DS101" i="1"/>
  <c r="DS100" i="1"/>
  <c r="DS76" i="1"/>
  <c r="AJ33" i="44" s="1"/>
  <c r="K33" i="44" s="1"/>
  <c r="J33" i="44" s="1"/>
  <c r="AK33" i="44" s="1"/>
  <c r="DS75" i="1"/>
  <c r="AJ32" i="44" s="1"/>
  <c r="K32" i="44" s="1"/>
  <c r="J32" i="44" s="1"/>
  <c r="AK32" i="44" s="1"/>
  <c r="DS74" i="1"/>
  <c r="DS73" i="1"/>
  <c r="DS72" i="1"/>
  <c r="AJ30" i="44" s="1"/>
  <c r="K30" i="44" s="1"/>
  <c r="J30" i="44" s="1"/>
  <c r="AK30" i="44" s="1"/>
  <c r="DS71" i="1"/>
  <c r="DS70" i="1"/>
  <c r="DS69" i="1"/>
  <c r="DS68" i="1"/>
  <c r="DS67" i="1"/>
  <c r="DS66" i="1"/>
  <c r="DS65" i="1"/>
  <c r="DS64" i="1"/>
  <c r="DS63" i="1"/>
  <c r="DS62" i="1"/>
  <c r="DS61" i="1"/>
  <c r="DS60" i="1"/>
  <c r="DS59" i="1"/>
  <c r="DS58" i="1"/>
  <c r="DS57" i="1"/>
  <c r="DS56" i="1"/>
  <c r="DS55" i="1"/>
  <c r="DS54" i="1"/>
  <c r="AJ24" i="44" s="1"/>
  <c r="K24" i="44" s="1"/>
  <c r="J24" i="44" s="1"/>
  <c r="AK24" i="44" s="1"/>
  <c r="DS53" i="1"/>
  <c r="DS52" i="1"/>
  <c r="DS51" i="1"/>
  <c r="DS50" i="1"/>
  <c r="DS49" i="1"/>
  <c r="DS48" i="1"/>
  <c r="DS47" i="1"/>
  <c r="DS46" i="1"/>
  <c r="DS45" i="1"/>
  <c r="DS44" i="1"/>
  <c r="DS43" i="1"/>
  <c r="DS41" i="1"/>
  <c r="DS40" i="1"/>
  <c r="DS39" i="1"/>
  <c r="DS38" i="1"/>
  <c r="DS37" i="1"/>
  <c r="AJ20" i="44" s="1"/>
  <c r="K20" i="44" s="1"/>
  <c r="J20" i="44" s="1"/>
  <c r="DS36" i="1"/>
  <c r="DS35" i="1"/>
  <c r="DS34" i="1"/>
  <c r="DS33" i="1"/>
  <c r="DS32" i="1"/>
  <c r="DS31" i="1"/>
  <c r="DS30" i="1"/>
  <c r="DS29" i="1"/>
  <c r="DS28" i="1"/>
  <c r="DS27" i="1"/>
  <c r="DS26" i="1"/>
  <c r="DS25" i="1"/>
  <c r="DS24" i="1"/>
  <c r="DS23" i="1"/>
  <c r="DS22" i="1"/>
  <c r="DS21" i="1"/>
  <c r="AJ13" i="44" s="1"/>
  <c r="K13" i="44" s="1"/>
  <c r="J13" i="44" s="1"/>
  <c r="DS20" i="1"/>
  <c r="DS19" i="1"/>
  <c r="DS17" i="1"/>
  <c r="DS16" i="1"/>
  <c r="DS15" i="1"/>
  <c r="DS14" i="1"/>
  <c r="DS13" i="1"/>
  <c r="DS11" i="1"/>
  <c r="DS9" i="1"/>
  <c r="AJ9" i="44" s="1"/>
  <c r="K9" i="44" s="1"/>
  <c r="J9" i="44" s="1"/>
  <c r="AK9" i="44" s="1"/>
  <c r="DQ632" i="1"/>
  <c r="DQ631" i="1"/>
  <c r="DQ625" i="1"/>
  <c r="DQ623" i="1"/>
  <c r="DQ619" i="1"/>
  <c r="DQ617" i="1"/>
  <c r="DQ616" i="1"/>
  <c r="DQ615" i="1"/>
  <c r="DQ614" i="1"/>
  <c r="DQ613" i="1"/>
  <c r="DQ612" i="1"/>
  <c r="DQ611" i="1"/>
  <c r="DQ610" i="1"/>
  <c r="DQ609" i="1"/>
  <c r="DQ608" i="1"/>
  <c r="DQ607" i="1"/>
  <c r="DQ606" i="1"/>
  <c r="DQ605" i="1"/>
  <c r="DQ604" i="1"/>
  <c r="DQ603" i="1"/>
  <c r="DQ602" i="1"/>
  <c r="DQ601" i="1"/>
  <c r="DQ600" i="1"/>
  <c r="DQ599" i="1"/>
  <c r="DQ597" i="1"/>
  <c r="DQ596" i="1"/>
  <c r="DQ595" i="1"/>
  <c r="DQ594" i="1"/>
  <c r="DQ593" i="1"/>
  <c r="DQ592" i="1"/>
  <c r="DQ591" i="1"/>
  <c r="DQ587" i="1"/>
  <c r="DQ586" i="1"/>
  <c r="DQ585" i="1"/>
  <c r="DQ584" i="1"/>
  <c r="DQ581" i="1"/>
  <c r="DQ580" i="1"/>
  <c r="DQ579" i="1"/>
  <c r="DQ578" i="1"/>
  <c r="DQ576" i="1"/>
  <c r="DQ573" i="1"/>
  <c r="DQ572" i="1"/>
  <c r="DQ570" i="1"/>
  <c r="DQ567" i="1"/>
  <c r="DQ564" i="1"/>
  <c r="DQ563" i="1"/>
  <c r="DQ561" i="1"/>
  <c r="DQ560" i="1"/>
  <c r="DQ558" i="1"/>
  <c r="DQ556" i="1"/>
  <c r="DQ554" i="1"/>
  <c r="DQ553" i="1"/>
  <c r="DQ551" i="1"/>
  <c r="DQ549" i="1"/>
  <c r="DQ548" i="1"/>
  <c r="DQ547" i="1"/>
  <c r="DQ545" i="1"/>
  <c r="DQ543" i="1"/>
  <c r="DQ541" i="1"/>
  <c r="DQ539" i="1"/>
  <c r="DQ537" i="1"/>
  <c r="DQ534" i="1"/>
  <c r="DQ532" i="1"/>
  <c r="DQ529" i="1"/>
  <c r="DQ528" i="1"/>
  <c r="DQ526" i="1"/>
  <c r="DQ523" i="1"/>
  <c r="DQ522" i="1"/>
  <c r="DQ521" i="1"/>
  <c r="DQ520" i="1"/>
  <c r="DQ518" i="1"/>
  <c r="DQ517" i="1"/>
  <c r="DQ516" i="1"/>
  <c r="DQ514" i="1"/>
  <c r="DQ513" i="1"/>
  <c r="DQ512" i="1"/>
  <c r="DQ511" i="1"/>
  <c r="DQ510" i="1"/>
  <c r="DQ509" i="1"/>
  <c r="DQ508" i="1"/>
  <c r="DQ506" i="1"/>
  <c r="DQ504" i="1"/>
  <c r="DQ503" i="1"/>
  <c r="DQ501" i="1"/>
  <c r="DQ500" i="1"/>
  <c r="DQ498" i="1"/>
  <c r="DQ495" i="1"/>
  <c r="DQ490" i="1"/>
  <c r="DQ488" i="1"/>
  <c r="DQ486" i="1"/>
  <c r="DQ484" i="1"/>
  <c r="DQ480" i="1"/>
  <c r="DQ479" i="1"/>
  <c r="DQ473" i="1"/>
  <c r="DQ465" i="1"/>
  <c r="DQ462" i="1"/>
  <c r="DQ450" i="1"/>
  <c r="DQ449" i="1"/>
  <c r="DQ448" i="1"/>
  <c r="DQ447" i="1"/>
  <c r="DQ444" i="1"/>
  <c r="DQ443" i="1"/>
  <c r="DQ441" i="1"/>
  <c r="DQ440" i="1"/>
  <c r="DQ439" i="1"/>
  <c r="DQ438" i="1"/>
  <c r="DQ437" i="1"/>
  <c r="DQ436" i="1"/>
  <c r="DQ435" i="1"/>
  <c r="DQ433" i="1"/>
  <c r="DQ432" i="1"/>
  <c r="DQ431" i="1"/>
  <c r="DQ430" i="1"/>
  <c r="DQ429" i="1"/>
  <c r="DQ428" i="1"/>
  <c r="DQ427" i="1"/>
  <c r="DQ426" i="1"/>
  <c r="DQ425" i="1"/>
  <c r="DQ424" i="1"/>
  <c r="DQ423" i="1"/>
  <c r="DQ422" i="1"/>
  <c r="DQ421" i="1"/>
  <c r="DQ419" i="1"/>
  <c r="DQ418" i="1"/>
  <c r="DQ417" i="1"/>
  <c r="DQ416" i="1"/>
  <c r="DQ415" i="1"/>
  <c r="DQ414" i="1"/>
  <c r="DQ413" i="1"/>
  <c r="DQ412" i="1"/>
  <c r="DQ411" i="1"/>
  <c r="DQ410" i="1"/>
  <c r="DQ407" i="1"/>
  <c r="DQ403" i="1"/>
  <c r="DQ402" i="1"/>
  <c r="DQ401" i="1"/>
  <c r="DQ400" i="1"/>
  <c r="DQ399" i="1"/>
  <c r="DQ398" i="1"/>
  <c r="DQ397" i="1"/>
  <c r="DQ396" i="1"/>
  <c r="DQ395" i="1"/>
  <c r="DQ394" i="1"/>
  <c r="DQ392" i="1"/>
  <c r="DQ391" i="1"/>
  <c r="DQ390" i="1"/>
  <c r="DQ389" i="1"/>
  <c r="DQ388" i="1"/>
  <c r="DQ387" i="1"/>
  <c r="DQ386" i="1"/>
  <c r="DQ385" i="1"/>
  <c r="DQ384" i="1"/>
  <c r="DQ382" i="1"/>
  <c r="DQ381" i="1"/>
  <c r="DQ380" i="1"/>
  <c r="DQ379" i="1"/>
  <c r="DQ378" i="1"/>
  <c r="DQ376" i="1"/>
  <c r="DQ373" i="1"/>
  <c r="DQ370" i="1"/>
  <c r="DQ369" i="1"/>
  <c r="DQ367" i="1"/>
  <c r="DQ364" i="1"/>
  <c r="DQ362" i="1"/>
  <c r="DQ361" i="1"/>
  <c r="DQ360" i="1"/>
  <c r="DQ359" i="1"/>
  <c r="DQ358" i="1"/>
  <c r="DQ357" i="1"/>
  <c r="DQ356" i="1"/>
  <c r="DQ355" i="1"/>
  <c r="DQ354" i="1"/>
  <c r="DQ353" i="1"/>
  <c r="DQ351" i="1"/>
  <c r="DQ348" i="1"/>
  <c r="DQ347" i="1"/>
  <c r="DQ346" i="1"/>
  <c r="DQ345" i="1"/>
  <c r="DQ344" i="1"/>
  <c r="DQ343" i="1"/>
  <c r="DQ342" i="1"/>
  <c r="DQ341" i="1"/>
  <c r="DQ340" i="1"/>
  <c r="DQ339" i="1"/>
  <c r="DQ338" i="1"/>
  <c r="DQ336" i="1"/>
  <c r="DQ335" i="1"/>
  <c r="DQ334" i="1"/>
  <c r="DQ333" i="1"/>
  <c r="DQ332" i="1"/>
  <c r="DQ331" i="1"/>
  <c r="DQ330" i="1"/>
  <c r="DQ329" i="1"/>
  <c r="DQ327" i="1"/>
  <c r="DQ324" i="1"/>
  <c r="DQ323" i="1"/>
  <c r="DQ322" i="1"/>
  <c r="DQ321" i="1"/>
  <c r="DQ320" i="1"/>
  <c r="DQ319" i="1"/>
  <c r="DQ318" i="1"/>
  <c r="DQ228" i="1"/>
  <c r="DQ227" i="1"/>
  <c r="DQ226" i="1"/>
  <c r="DQ225" i="1"/>
  <c r="DQ224" i="1"/>
  <c r="DQ214" i="1"/>
  <c r="DQ212" i="1"/>
  <c r="DQ208" i="1"/>
  <c r="DQ205" i="1"/>
  <c r="DQ204" i="1"/>
  <c r="DQ203" i="1"/>
  <c r="DQ201" i="1"/>
  <c r="DQ195" i="1"/>
  <c r="DQ194" i="1"/>
  <c r="DQ193" i="1"/>
  <c r="DQ190" i="1"/>
  <c r="DQ189" i="1"/>
  <c r="DQ187" i="1"/>
  <c r="DQ186" i="1"/>
  <c r="DQ185" i="1"/>
  <c r="DQ182" i="1"/>
  <c r="DQ181" i="1"/>
  <c r="DQ180" i="1"/>
  <c r="DQ179" i="1"/>
  <c r="DQ178" i="1"/>
  <c r="DQ177" i="1"/>
  <c r="DQ176" i="1"/>
  <c r="DQ175" i="1"/>
  <c r="DQ174" i="1"/>
  <c r="DQ173" i="1"/>
  <c r="DQ172" i="1"/>
  <c r="DQ171" i="1"/>
  <c r="DQ170" i="1"/>
  <c r="DQ169" i="1"/>
  <c r="DQ168" i="1"/>
  <c r="DQ167" i="1"/>
  <c r="DQ166" i="1"/>
  <c r="DQ165" i="1"/>
  <c r="DQ164" i="1"/>
  <c r="DQ163" i="1"/>
  <c r="DQ161" i="1"/>
  <c r="DQ152" i="1"/>
  <c r="DQ150" i="1"/>
  <c r="DQ149" i="1"/>
  <c r="DQ148" i="1"/>
  <c r="DQ147" i="1"/>
  <c r="DQ143" i="1"/>
  <c r="DQ138" i="1"/>
  <c r="DQ137" i="1"/>
  <c r="DQ124" i="1"/>
  <c r="DQ123" i="1"/>
  <c r="DQ117" i="1"/>
  <c r="DQ116" i="1"/>
  <c r="DQ114" i="1"/>
  <c r="DQ110" i="1"/>
  <c r="DQ109" i="1"/>
  <c r="DQ108" i="1"/>
  <c r="DQ107" i="1"/>
  <c r="DQ106" i="1"/>
  <c r="DQ103" i="1"/>
  <c r="DQ101" i="1"/>
  <c r="DQ100" i="1"/>
  <c r="DQ76" i="1"/>
  <c r="DQ75" i="1"/>
  <c r="DQ74" i="1"/>
  <c r="DQ73" i="1"/>
  <c r="DQ72" i="1"/>
  <c r="DQ71" i="1"/>
  <c r="DQ70" i="1"/>
  <c r="DQ69" i="1"/>
  <c r="DQ68" i="1"/>
  <c r="DQ67" i="1"/>
  <c r="DQ66" i="1"/>
  <c r="DQ65" i="1"/>
  <c r="DQ64" i="1"/>
  <c r="DQ63" i="1"/>
  <c r="DQ62" i="1"/>
  <c r="DQ61" i="1"/>
  <c r="DQ60" i="1"/>
  <c r="DQ59" i="1"/>
  <c r="DQ58" i="1"/>
  <c r="DQ57" i="1"/>
  <c r="DQ56" i="1"/>
  <c r="DQ55" i="1"/>
  <c r="DQ54" i="1"/>
  <c r="DQ53" i="1"/>
  <c r="DQ52" i="1"/>
  <c r="DQ51" i="1"/>
  <c r="DQ50" i="1"/>
  <c r="DQ49" i="1"/>
  <c r="DQ48" i="1"/>
  <c r="DQ47" i="1"/>
  <c r="DQ46" i="1"/>
  <c r="DQ45" i="1"/>
  <c r="DQ44" i="1"/>
  <c r="DQ43" i="1"/>
  <c r="DQ41" i="1"/>
  <c r="DQ40" i="1"/>
  <c r="DQ39" i="1"/>
  <c r="DQ38" i="1"/>
  <c r="DQ37" i="1"/>
  <c r="DQ36" i="1"/>
  <c r="DQ35" i="1"/>
  <c r="DQ34" i="1"/>
  <c r="DQ33" i="1"/>
  <c r="DQ32" i="1"/>
  <c r="DQ31" i="1"/>
  <c r="DQ30" i="1"/>
  <c r="DQ29" i="1"/>
  <c r="DQ28" i="1"/>
  <c r="DQ27" i="1"/>
  <c r="DQ26" i="1"/>
  <c r="DQ25" i="1"/>
  <c r="DQ24" i="1"/>
  <c r="DQ23" i="1"/>
  <c r="DQ22" i="1"/>
  <c r="DQ21" i="1"/>
  <c r="DQ20" i="1"/>
  <c r="DQ19" i="1"/>
  <c r="DQ17" i="1"/>
  <c r="DQ16" i="1"/>
  <c r="DQ15" i="1"/>
  <c r="DQ14" i="1"/>
  <c r="DQ13" i="1"/>
  <c r="DQ11" i="1"/>
  <c r="DQ9" i="1"/>
  <c r="AJ15" i="44" l="1"/>
  <c r="K15" i="44" s="1"/>
  <c r="J15" i="44" s="1"/>
  <c r="AK15" i="44" s="1"/>
  <c r="AJ28" i="44"/>
  <c r="K28" i="44" s="1"/>
  <c r="J28" i="44" s="1"/>
  <c r="AK28" i="44" s="1"/>
  <c r="AJ437" i="44"/>
  <c r="K437" i="44" s="1"/>
  <c r="J437" i="44" s="1"/>
  <c r="AJ446" i="44"/>
  <c r="K446" i="44" s="1"/>
  <c r="J446" i="44" s="1"/>
  <c r="AJ385" i="44"/>
  <c r="K385" i="44" s="1"/>
  <c r="J385" i="44" s="1"/>
  <c r="AJ438" i="44"/>
  <c r="K438" i="44" s="1"/>
  <c r="J438" i="44" s="1"/>
  <c r="AJ455" i="44"/>
  <c r="K455" i="44" s="1"/>
  <c r="J455" i="44" s="1"/>
  <c r="AJ12" i="44"/>
  <c r="K12" i="44" s="1"/>
  <c r="J12" i="44" s="1"/>
  <c r="AK12" i="44" s="1"/>
  <c r="AJ19" i="44"/>
  <c r="K19" i="44" s="1"/>
  <c r="J19" i="44" s="1"/>
  <c r="AK19" i="44" s="1"/>
  <c r="AJ436" i="44"/>
  <c r="K436" i="44" s="1"/>
  <c r="J436" i="44" s="1"/>
  <c r="AJ26" i="44"/>
  <c r="K26" i="44" s="1"/>
  <c r="J26" i="44" s="1"/>
  <c r="AK26" i="44" s="1"/>
  <c r="AJ109" i="44"/>
  <c r="K109" i="44" s="1"/>
  <c r="J109" i="44" s="1"/>
  <c r="AJ27" i="44"/>
  <c r="K27" i="44" s="1"/>
  <c r="J27" i="44" s="1"/>
  <c r="AK27" i="44" s="1"/>
  <c r="AJ117" i="44"/>
  <c r="K117" i="44" s="1"/>
  <c r="J117" i="44" s="1"/>
  <c r="AJ386" i="44"/>
  <c r="K386" i="44" s="1"/>
  <c r="J386" i="44" s="1"/>
  <c r="AJ22" i="44"/>
  <c r="K22" i="44" s="1"/>
  <c r="J22" i="44" s="1"/>
  <c r="AK22" i="44" s="1"/>
  <c r="AJ16" i="44"/>
  <c r="K16" i="44" s="1"/>
  <c r="J16" i="44" s="1"/>
  <c r="AK16" i="44" s="1"/>
  <c r="AJ29" i="44"/>
  <c r="K29" i="44" s="1"/>
  <c r="J29" i="44" s="1"/>
  <c r="AK29" i="44" s="1"/>
  <c r="AJ49" i="44"/>
  <c r="K49" i="44" s="1"/>
  <c r="J49" i="44" s="1"/>
  <c r="AK49" i="44" s="1"/>
  <c r="AJ83" i="44"/>
  <c r="K83" i="44" s="1"/>
  <c r="J83" i="44" s="1"/>
  <c r="AJ225" i="44"/>
  <c r="K225" i="44" s="1"/>
  <c r="J225" i="44" s="1"/>
  <c r="AJ394" i="44"/>
  <c r="K394" i="44" s="1"/>
  <c r="J394" i="44" s="1"/>
  <c r="AJ98" i="44"/>
  <c r="K98" i="44" s="1"/>
  <c r="J98" i="44" s="1"/>
  <c r="AJ391" i="44"/>
  <c r="K391" i="44" s="1"/>
  <c r="J391" i="44" s="1"/>
  <c r="AJ11" i="44"/>
  <c r="K11" i="44" s="1"/>
  <c r="J11" i="44" s="1"/>
  <c r="AK11" i="44" s="1"/>
  <c r="AJ14" i="44"/>
  <c r="K14" i="44" s="1"/>
  <c r="J14" i="44" s="1"/>
  <c r="AK14" i="44" s="1"/>
  <c r="AJ17" i="44"/>
  <c r="K17" i="44" s="1"/>
  <c r="J17" i="44" s="1"/>
  <c r="AK17" i="44" s="1"/>
  <c r="AJ25" i="44"/>
  <c r="K25" i="44" s="1"/>
  <c r="J25" i="44" s="1"/>
  <c r="AK25" i="44" s="1"/>
  <c r="AJ84" i="44"/>
  <c r="K84" i="44" s="1"/>
  <c r="J84" i="44" s="1"/>
  <c r="AJ407" i="44"/>
  <c r="K407" i="44" s="1"/>
  <c r="AJ18" i="44"/>
  <c r="K18" i="44" s="1"/>
  <c r="J18" i="44" s="1"/>
  <c r="AK18" i="44" s="1"/>
  <c r="AJ23" i="44"/>
  <c r="K23" i="44" s="1"/>
  <c r="J23" i="44" s="1"/>
  <c r="AK23" i="44" s="1"/>
  <c r="AJ31" i="44"/>
  <c r="K31" i="44" s="1"/>
  <c r="J31" i="44" s="1"/>
  <c r="AK31" i="44" s="1"/>
  <c r="J377" i="44"/>
  <c r="AJ422" i="44"/>
  <c r="K422" i="44" s="1"/>
  <c r="J422" i="44" s="1"/>
  <c r="AJ75" i="44"/>
  <c r="K75" i="44" s="1"/>
  <c r="J75" i="44" s="1"/>
  <c r="AJ393" i="44"/>
  <c r="K393" i="44" s="1"/>
  <c r="J393" i="44" s="1"/>
  <c r="AJ398" i="44"/>
  <c r="K398" i="44" s="1"/>
  <c r="J398" i="44" s="1"/>
  <c r="DR14" i="1"/>
  <c r="DR23" i="1"/>
  <c r="DR19" i="1"/>
  <c r="DR27" i="1"/>
  <c r="DR35" i="1"/>
  <c r="DR44" i="1"/>
  <c r="DR52" i="1"/>
  <c r="DR60" i="1"/>
  <c r="DR68" i="1"/>
  <c r="DR9" i="1"/>
  <c r="DR20" i="1"/>
  <c r="DR28" i="1"/>
  <c r="DR36" i="1"/>
  <c r="DR45" i="1"/>
  <c r="DR53" i="1"/>
  <c r="DR61" i="1"/>
  <c r="DR69" i="1"/>
  <c r="DR100" i="1"/>
  <c r="DR114" i="1"/>
  <c r="DR147" i="1"/>
  <c r="DR165" i="1"/>
  <c r="DR173" i="1"/>
  <c r="DR181" i="1"/>
  <c r="DR194" i="1"/>
  <c r="DR214" i="1"/>
  <c r="DR320" i="1"/>
  <c r="DR330" i="1"/>
  <c r="DR339" i="1"/>
  <c r="DR347" i="1"/>
  <c r="DR357" i="1"/>
  <c r="DR367" i="1"/>
  <c r="DR13" i="1"/>
  <c r="DR22" i="1"/>
  <c r="DR30" i="1"/>
  <c r="DR38" i="1"/>
  <c r="DR47" i="1"/>
  <c r="DR379" i="1"/>
  <c r="DR388" i="1"/>
  <c r="DR397" i="1"/>
  <c r="DR407" i="1"/>
  <c r="DR416" i="1"/>
  <c r="DR425" i="1"/>
  <c r="DR433" i="1"/>
  <c r="DR443" i="1"/>
  <c r="DR465" i="1"/>
  <c r="DR488" i="1"/>
  <c r="DR506" i="1"/>
  <c r="DR516" i="1"/>
  <c r="DR528" i="1"/>
  <c r="DR545" i="1"/>
  <c r="DR558" i="1"/>
  <c r="DR573" i="1"/>
  <c r="DR586" i="1"/>
  <c r="DR597" i="1"/>
  <c r="DR606" i="1"/>
  <c r="DR614" i="1"/>
  <c r="DR632" i="1"/>
  <c r="DR31" i="1"/>
  <c r="DR39" i="1"/>
  <c r="DR48" i="1"/>
  <c r="DR56" i="1"/>
  <c r="DR64" i="1"/>
  <c r="DR72" i="1"/>
  <c r="DR106" i="1"/>
  <c r="DR123" i="1"/>
  <c r="DR150" i="1"/>
  <c r="DR168" i="1"/>
  <c r="DR176" i="1"/>
  <c r="DR186" i="1"/>
  <c r="DR203" i="1"/>
  <c r="DR226" i="1"/>
  <c r="DR323" i="1"/>
  <c r="DR333" i="1"/>
  <c r="DR342" i="1"/>
  <c r="DR351" i="1"/>
  <c r="DR360" i="1"/>
  <c r="DR382" i="1"/>
  <c r="DR391" i="1"/>
  <c r="DR400" i="1"/>
  <c r="DR411" i="1"/>
  <c r="DR419" i="1"/>
  <c r="DR428" i="1"/>
  <c r="DR437" i="1"/>
  <c r="DR447" i="1"/>
  <c r="DR473" i="1"/>
  <c r="DR55" i="1"/>
  <c r="DR63" i="1"/>
  <c r="DR71" i="1"/>
  <c r="DR103" i="1"/>
  <c r="DR117" i="1"/>
  <c r="DR149" i="1"/>
  <c r="DR167" i="1"/>
  <c r="DR175" i="1"/>
  <c r="DR185" i="1"/>
  <c r="DR201" i="1"/>
  <c r="DR225" i="1"/>
  <c r="DR322" i="1"/>
  <c r="DR332" i="1"/>
  <c r="DR205" i="1"/>
  <c r="DR537" i="1"/>
  <c r="DR76" i="1"/>
  <c r="DR110" i="1"/>
  <c r="DR143" i="1"/>
  <c r="DR164" i="1"/>
  <c r="DR172" i="1"/>
  <c r="DR180" i="1"/>
  <c r="DR193" i="1"/>
  <c r="DR212" i="1"/>
  <c r="DR319" i="1"/>
  <c r="DR329" i="1"/>
  <c r="DR338" i="1"/>
  <c r="DR346" i="1"/>
  <c r="DR356" i="1"/>
  <c r="DR378" i="1"/>
  <c r="DR387" i="1"/>
  <c r="DR396" i="1"/>
  <c r="DR415" i="1"/>
  <c r="DR424" i="1"/>
  <c r="DR432" i="1"/>
  <c r="DR441" i="1"/>
  <c r="DR462" i="1"/>
  <c r="DR486" i="1"/>
  <c r="DR504" i="1"/>
  <c r="DR514" i="1"/>
  <c r="DR526" i="1"/>
  <c r="DR543" i="1"/>
  <c r="DR556" i="1"/>
  <c r="DR572" i="1"/>
  <c r="DR585" i="1"/>
  <c r="DR596" i="1"/>
  <c r="DR605" i="1"/>
  <c r="DR613" i="1"/>
  <c r="DR631" i="1"/>
  <c r="DR15" i="1"/>
  <c r="DR24" i="1"/>
  <c r="DR32" i="1"/>
  <c r="DR40" i="1"/>
  <c r="DR49" i="1"/>
  <c r="DR57" i="1"/>
  <c r="DR65" i="1"/>
  <c r="DR73" i="1"/>
  <c r="DR107" i="1"/>
  <c r="DR124" i="1"/>
  <c r="DR152" i="1"/>
  <c r="DR169" i="1"/>
  <c r="DR177" i="1"/>
  <c r="DR187" i="1"/>
  <c r="DR551" i="1"/>
  <c r="DR195" i="1"/>
  <c r="DR224" i="1"/>
  <c r="DR321" i="1"/>
  <c r="DR331" i="1"/>
  <c r="DR340" i="1"/>
  <c r="DR341" i="1"/>
  <c r="DR359" i="1"/>
  <c r="DR370" i="1"/>
  <c r="DR381" i="1"/>
  <c r="DR390" i="1"/>
  <c r="DR399" i="1"/>
  <c r="DR410" i="1"/>
  <c r="DR418" i="1"/>
  <c r="DR427" i="1"/>
  <c r="DR436" i="1"/>
  <c r="DR495" i="1"/>
  <c r="DR509" i="1"/>
  <c r="DR518" i="1"/>
  <c r="DR532" i="1"/>
  <c r="DR548" i="1"/>
  <c r="DR561" i="1"/>
  <c r="DR578" i="1"/>
  <c r="DR591" i="1"/>
  <c r="DR600" i="1"/>
  <c r="DR608" i="1"/>
  <c r="DR616" i="1"/>
  <c r="DR204" i="1"/>
  <c r="DR227" i="1"/>
  <c r="DR324" i="1"/>
  <c r="DR334" i="1"/>
  <c r="DR343" i="1"/>
  <c r="DR353" i="1"/>
  <c r="DR361" i="1"/>
  <c r="DR373" i="1"/>
  <c r="DR384" i="1"/>
  <c r="DR392" i="1"/>
  <c r="DR401" i="1"/>
  <c r="DR412" i="1"/>
  <c r="DR421" i="1"/>
  <c r="DR429" i="1"/>
  <c r="DR438" i="1"/>
  <c r="DR448" i="1"/>
  <c r="DR479" i="1"/>
  <c r="DR500" i="1"/>
  <c r="DR511" i="1"/>
  <c r="DR521" i="1"/>
  <c r="DR564" i="1"/>
  <c r="DR580" i="1"/>
  <c r="DR593" i="1"/>
  <c r="DR602" i="1"/>
  <c r="DR610" i="1"/>
  <c r="DR619" i="1"/>
  <c r="DR17" i="1"/>
  <c r="DR26" i="1"/>
  <c r="DR34" i="1"/>
  <c r="DR43" i="1"/>
  <c r="DR51" i="1"/>
  <c r="DR59" i="1"/>
  <c r="DR67" i="1"/>
  <c r="DR75" i="1"/>
  <c r="DR109" i="1"/>
  <c r="DR138" i="1"/>
  <c r="DR163" i="1"/>
  <c r="DR171" i="1"/>
  <c r="DR179" i="1"/>
  <c r="DR190" i="1"/>
  <c r="DR208" i="1"/>
  <c r="DR318" i="1"/>
  <c r="DR327" i="1"/>
  <c r="DR336" i="1"/>
  <c r="DR345" i="1"/>
  <c r="DR355" i="1"/>
  <c r="DR364" i="1"/>
  <c r="DR376" i="1"/>
  <c r="DR386" i="1"/>
  <c r="DR395" i="1"/>
  <c r="DR403" i="1"/>
  <c r="DR414" i="1"/>
  <c r="DR423" i="1"/>
  <c r="DR431" i="1"/>
  <c r="DR440" i="1"/>
  <c r="DR450" i="1"/>
  <c r="DR484" i="1"/>
  <c r="DR503" i="1"/>
  <c r="DR513" i="1"/>
  <c r="DR523" i="1"/>
  <c r="DR541" i="1"/>
  <c r="DR554" i="1"/>
  <c r="DR570" i="1"/>
  <c r="DR584" i="1"/>
  <c r="DR595" i="1"/>
  <c r="DR604" i="1"/>
  <c r="DR612" i="1"/>
  <c r="DR625" i="1"/>
  <c r="DR16" i="1"/>
  <c r="DR25" i="1"/>
  <c r="DR33" i="1"/>
  <c r="DR41" i="1"/>
  <c r="DR50" i="1"/>
  <c r="DR58" i="1"/>
  <c r="DR66" i="1"/>
  <c r="DR74" i="1"/>
  <c r="DR108" i="1"/>
  <c r="DR137" i="1"/>
  <c r="DR161" i="1"/>
  <c r="DR170" i="1"/>
  <c r="DR178" i="1"/>
  <c r="DR189" i="1"/>
  <c r="DR228" i="1"/>
  <c r="DR335" i="1"/>
  <c r="DR344" i="1"/>
  <c r="DR354" i="1"/>
  <c r="DR362" i="1"/>
  <c r="DR385" i="1"/>
  <c r="DR394" i="1"/>
  <c r="DR402" i="1"/>
  <c r="DR413" i="1"/>
  <c r="DR422" i="1"/>
  <c r="DR430" i="1"/>
  <c r="DR439" i="1"/>
  <c r="DR449" i="1"/>
  <c r="DR480" i="1"/>
  <c r="DR501" i="1"/>
  <c r="DR512" i="1"/>
  <c r="DR522" i="1"/>
  <c r="DR539" i="1"/>
  <c r="DR553" i="1"/>
  <c r="DR567" i="1"/>
  <c r="DR581" i="1"/>
  <c r="DR594" i="1"/>
  <c r="DR603" i="1"/>
  <c r="DR611" i="1"/>
  <c r="DR623" i="1"/>
  <c r="DR11" i="1"/>
  <c r="DR21" i="1"/>
  <c r="DR29" i="1"/>
  <c r="DR37" i="1"/>
  <c r="DR46" i="1"/>
  <c r="DR54" i="1"/>
  <c r="DR62" i="1"/>
  <c r="DR70" i="1"/>
  <c r="DR101" i="1"/>
  <c r="DR116" i="1"/>
  <c r="DR148" i="1"/>
  <c r="DR166" i="1"/>
  <c r="DR174" i="1"/>
  <c r="DR182" i="1"/>
  <c r="DR348" i="1"/>
  <c r="DR358" i="1"/>
  <c r="DR369" i="1"/>
  <c r="DR380" i="1"/>
  <c r="DR389" i="1"/>
  <c r="DR398" i="1"/>
  <c r="DR417" i="1"/>
  <c r="DR426" i="1"/>
  <c r="DR435" i="1"/>
  <c r="DR444" i="1"/>
  <c r="DR490" i="1"/>
  <c r="DR508" i="1"/>
  <c r="DR517" i="1"/>
  <c r="DR529" i="1"/>
  <c r="DR547" i="1"/>
  <c r="DR560" i="1"/>
  <c r="DR576" i="1"/>
  <c r="DR587" i="1"/>
  <c r="DR599" i="1"/>
  <c r="DR607" i="1"/>
  <c r="DR615" i="1"/>
  <c r="DR498" i="1"/>
  <c r="DR510" i="1"/>
  <c r="DR520" i="1"/>
  <c r="DR534" i="1"/>
  <c r="DR549" i="1"/>
  <c r="DR563" i="1"/>
  <c r="DR579" i="1"/>
  <c r="DR592" i="1"/>
  <c r="DR601" i="1"/>
  <c r="DR609" i="1"/>
  <c r="DR617" i="1"/>
  <c r="J407" i="44" l="1"/>
  <c r="DU415" i="1"/>
  <c r="A691" i="1"/>
  <c r="A690" i="1"/>
  <c r="A689" i="1"/>
  <c r="A688" i="1"/>
  <c r="A687" i="1"/>
  <c r="A686" i="1"/>
  <c r="A685" i="1"/>
  <c r="A684" i="1"/>
  <c r="A683" i="1"/>
  <c r="A682" i="1"/>
  <c r="A681" i="1"/>
  <c r="A680" i="1"/>
  <c r="A679" i="1"/>
  <c r="A678" i="1"/>
  <c r="A677" i="1"/>
  <c r="A676" i="1"/>
  <c r="A675" i="1"/>
  <c r="A674" i="1"/>
  <c r="A673" i="1"/>
  <c r="A672" i="1"/>
  <c r="A671" i="1"/>
  <c r="A670" i="1"/>
  <c r="A669" i="1"/>
  <c r="A668" i="1"/>
  <c r="A667" i="1"/>
  <c r="A664" i="1"/>
  <c r="A663" i="1"/>
  <c r="A662" i="1"/>
  <c r="A661" i="1"/>
  <c r="A660" i="1"/>
  <c r="A659" i="1"/>
  <c r="A658" i="1"/>
  <c r="B201" i="1" l="1"/>
  <c r="B530" i="1"/>
  <c r="B686" i="1" l="1"/>
  <c r="B662" i="1"/>
  <c r="C662" i="1"/>
  <c r="B654" i="1"/>
  <c r="C654" i="1"/>
  <c r="B671" i="1"/>
  <c r="C671" i="1"/>
  <c r="B679" i="1"/>
  <c r="C679" i="1"/>
  <c r="B663" i="1"/>
  <c r="C663" i="1"/>
  <c r="B681" i="1"/>
  <c r="C681" i="1"/>
  <c r="B644" i="1"/>
  <c r="C644" i="1"/>
  <c r="B639" i="1"/>
  <c r="C639" i="1"/>
  <c r="B645" i="1"/>
  <c r="C645" i="1"/>
  <c r="B641" i="1"/>
  <c r="C641" i="1"/>
  <c r="B651" i="1"/>
  <c r="C651" i="1"/>
  <c r="B691" i="1"/>
  <c r="C691" i="1"/>
  <c r="B678" i="1"/>
  <c r="C678" i="1"/>
  <c r="B656" i="1"/>
  <c r="C656" i="1"/>
  <c r="B636" i="1"/>
  <c r="C636" i="1"/>
  <c r="B642" i="1"/>
  <c r="C642" i="1"/>
  <c r="B675" i="1"/>
  <c r="C675" i="1"/>
  <c r="B652" i="1"/>
  <c r="C652" i="1"/>
  <c r="B674" i="1"/>
  <c r="C674" i="1"/>
  <c r="B664" i="1"/>
  <c r="C664" i="1"/>
  <c r="B683" i="1"/>
  <c r="C683" i="1"/>
  <c r="B685" i="1"/>
  <c r="C685" i="1"/>
  <c r="B688" i="1"/>
  <c r="C688" i="1"/>
  <c r="B672" i="1"/>
  <c r="C672" i="1"/>
  <c r="B666" i="1"/>
  <c r="C666" i="1"/>
  <c r="B684" i="1"/>
  <c r="C684" i="1"/>
  <c r="B677" i="1"/>
  <c r="C677" i="1"/>
  <c r="B682" i="1"/>
  <c r="C682" i="1"/>
  <c r="B638" i="1"/>
  <c r="C638" i="1"/>
  <c r="B673" i="1"/>
  <c r="C673" i="1"/>
  <c r="B676" i="1"/>
  <c r="C676" i="1"/>
  <c r="B669" i="1"/>
  <c r="C669" i="1"/>
  <c r="B661" i="1"/>
  <c r="C661" i="1"/>
  <c r="B667" i="1"/>
  <c r="C667" i="1"/>
  <c r="B680" i="1"/>
  <c r="C680" i="1"/>
  <c r="B668" i="1"/>
  <c r="C668" i="1"/>
  <c r="B655" i="1"/>
  <c r="C655" i="1"/>
  <c r="B660" i="1"/>
  <c r="C660" i="1"/>
  <c r="B670" i="1"/>
  <c r="C670" i="1"/>
  <c r="B657" i="1"/>
  <c r="C657" i="1"/>
  <c r="B640" i="1"/>
  <c r="C640" i="1"/>
  <c r="B649" i="1"/>
  <c r="C649" i="1"/>
  <c r="B658" i="1"/>
  <c r="C658" i="1"/>
  <c r="B659" i="1"/>
  <c r="C659" i="1"/>
  <c r="B687" i="1"/>
  <c r="C687" i="1"/>
  <c r="B647" i="1"/>
  <c r="C647" i="1"/>
  <c r="B690" i="1"/>
  <c r="C690" i="1"/>
  <c r="B637" i="1"/>
  <c r="C637" i="1"/>
  <c r="B689" i="1"/>
  <c r="C689" i="1"/>
  <c r="B646" i="1"/>
  <c r="C646" i="1"/>
  <c r="B648" i="1"/>
  <c r="C648" i="1"/>
  <c r="B650" i="1"/>
  <c r="C650" i="1"/>
  <c r="B231" i="1"/>
  <c r="C231" i="1"/>
  <c r="B474" i="1"/>
  <c r="C474" i="1"/>
  <c r="C686" i="1" l="1"/>
  <c r="L46" i="24"/>
  <c r="L17" i="24"/>
  <c r="J27" i="24"/>
  <c r="L37" i="24"/>
  <c r="L27" i="24"/>
  <c r="DP472" i="1"/>
  <c r="DN528" i="1"/>
  <c r="DU526" i="1" l="1"/>
  <c r="EY526" i="1" s="1"/>
  <c r="FA526" i="1" s="1"/>
  <c r="FC526" i="1" s="1"/>
  <c r="AH398" i="44"/>
  <c r="DS472" i="1"/>
  <c r="AJ273" i="44" s="1"/>
  <c r="K273" i="44" s="1"/>
  <c r="J273" i="44" s="1"/>
  <c r="L6" i="24"/>
  <c r="R6" i="24" s="1"/>
  <c r="I11" i="33"/>
  <c r="J11" i="30"/>
  <c r="J11" i="29"/>
  <c r="DQ472" i="1"/>
  <c r="R7" i="24"/>
  <c r="DP207" i="1"/>
  <c r="DS207" i="1" s="1"/>
  <c r="AJ119" i="44" s="1"/>
  <c r="K119" i="44" s="1"/>
  <c r="J119" i="44" s="1"/>
  <c r="DN207" i="1"/>
  <c r="DP202" i="1"/>
  <c r="DS202" i="1" s="1"/>
  <c r="AJ116" i="44" s="1"/>
  <c r="K116" i="44" s="1"/>
  <c r="J116" i="44" s="1"/>
  <c r="DU207" i="1" l="1"/>
  <c r="EY207" i="1" s="1"/>
  <c r="FA207" i="1" s="1"/>
  <c r="FC207" i="1" s="1"/>
  <c r="AH119" i="44"/>
  <c r="DR472" i="1"/>
  <c r="DQ202" i="1"/>
  <c r="DR202" i="1" s="1"/>
  <c r="DQ207" i="1"/>
  <c r="DR207" i="1" s="1"/>
  <c r="DN211" i="1"/>
  <c r="DU211" i="1" l="1"/>
  <c r="EY211" i="1" s="1"/>
  <c r="FA211" i="1" s="1"/>
  <c r="FC211" i="1" s="1"/>
  <c r="B211" i="1" s="1"/>
  <c r="AH123" i="44"/>
  <c r="I123" i="44" s="1"/>
  <c r="I279" i="44" s="1"/>
  <c r="I7" i="44" s="1"/>
  <c r="DS211" i="1"/>
  <c r="AJ123" i="44" s="1"/>
  <c r="K123" i="44" s="1"/>
  <c r="DQ211" i="1"/>
  <c r="DN117" i="1"/>
  <c r="DP192" i="1"/>
  <c r="DS192" i="1" s="1"/>
  <c r="J123" i="44" l="1"/>
  <c r="DR211" i="1"/>
  <c r="DQ192" i="1"/>
  <c r="DR192" i="1" s="1"/>
  <c r="DN627" i="1"/>
  <c r="DN626" i="1"/>
  <c r="DP620" i="1"/>
  <c r="DU626" i="1" l="1"/>
  <c r="EY626" i="1" s="1"/>
  <c r="FA626" i="1" s="1"/>
  <c r="FC626" i="1" s="1"/>
  <c r="AH474" i="44"/>
  <c r="I474" i="44" s="1"/>
  <c r="DU627" i="1"/>
  <c r="EY627" i="1" s="1"/>
  <c r="FA627" i="1" s="1"/>
  <c r="FC627" i="1" s="1"/>
  <c r="AH475" i="44"/>
  <c r="I475" i="44" s="1"/>
  <c r="DS626" i="1"/>
  <c r="AJ474" i="44" s="1"/>
  <c r="K474" i="44" s="1"/>
  <c r="DQ626" i="1"/>
  <c r="DQ627" i="1"/>
  <c r="DS627" i="1"/>
  <c r="AJ475" i="44" s="1"/>
  <c r="K475" i="44" s="1"/>
  <c r="DN620" i="1"/>
  <c r="DP497" i="1"/>
  <c r="DS497" i="1" s="1"/>
  <c r="AJ384" i="44" s="1"/>
  <c r="K384" i="44" s="1"/>
  <c r="J384" i="44" s="1"/>
  <c r="DU497" i="1"/>
  <c r="J475" i="44" l="1"/>
  <c r="J474" i="44"/>
  <c r="DU620" i="1"/>
  <c r="EY620" i="1" s="1"/>
  <c r="FA620" i="1" s="1"/>
  <c r="FC620" i="1" s="1"/>
  <c r="AH471" i="44"/>
  <c r="I471" i="44" s="1"/>
  <c r="DS620" i="1"/>
  <c r="AJ471" i="44" s="1"/>
  <c r="K471" i="44" s="1"/>
  <c r="DQ497" i="1"/>
  <c r="DR497" i="1" s="1"/>
  <c r="DQ620" i="1"/>
  <c r="DN224" i="1"/>
  <c r="DU224" i="1" l="1"/>
  <c r="EY224" i="1" s="1"/>
  <c r="FA224" i="1" s="1"/>
  <c r="FC224" i="1" s="1"/>
  <c r="AH134" i="44"/>
  <c r="J471" i="44"/>
  <c r="C620" i="1"/>
  <c r="DR620" i="1"/>
  <c r="DP230" i="1"/>
  <c r="DS230" i="1" s="1"/>
  <c r="AJ138" i="44" s="1"/>
  <c r="K138" i="44" s="1"/>
  <c r="J138" i="44" s="1"/>
  <c r="DN230" i="1"/>
  <c r="DN228" i="1"/>
  <c r="DN227" i="1"/>
  <c r="DN226" i="1"/>
  <c r="DN225" i="1"/>
  <c r="DP221" i="1"/>
  <c r="DS221" i="1" s="1"/>
  <c r="AJ131" i="44" s="1"/>
  <c r="K131" i="44" s="1"/>
  <c r="J131" i="44" s="1"/>
  <c r="DP219" i="1"/>
  <c r="DS219" i="1" s="1"/>
  <c r="AJ129" i="44" s="1"/>
  <c r="K129" i="44" s="1"/>
  <c r="J129" i="44" s="1"/>
  <c r="DP217" i="1"/>
  <c r="DS217" i="1" s="1"/>
  <c r="AJ127" i="44" s="1"/>
  <c r="K127" i="44" s="1"/>
  <c r="J127" i="44" s="1"/>
  <c r="DN219" i="1"/>
  <c r="DN217" i="1"/>
  <c r="DU226" i="1" l="1"/>
  <c r="EY226" i="1" s="1"/>
  <c r="FA226" i="1" s="1"/>
  <c r="FC226" i="1" s="1"/>
  <c r="AH136" i="44"/>
  <c r="DU217" i="1"/>
  <c r="EY217" i="1" s="1"/>
  <c r="FA217" i="1" s="1"/>
  <c r="FC217" i="1" s="1"/>
  <c r="AH127" i="44"/>
  <c r="DU228" i="1"/>
  <c r="EY228" i="1" s="1"/>
  <c r="FA228" i="1" s="1"/>
  <c r="FC228" i="1" s="1"/>
  <c r="AH138" i="44"/>
  <c r="DU227" i="1"/>
  <c r="EY227" i="1" s="1"/>
  <c r="FA227" i="1" s="1"/>
  <c r="FC227" i="1" s="1"/>
  <c r="AH137" i="44"/>
  <c r="DU219" i="1"/>
  <c r="EY219" i="1" s="1"/>
  <c r="FA219" i="1" s="1"/>
  <c r="FC219" i="1" s="1"/>
  <c r="AH129" i="44"/>
  <c r="DU225" i="1"/>
  <c r="EY225" i="1" s="1"/>
  <c r="FA225" i="1" s="1"/>
  <c r="FC225" i="1" s="1"/>
  <c r="AH135" i="44"/>
  <c r="DQ217" i="1"/>
  <c r="DR217" i="1" s="1"/>
  <c r="DQ219" i="1"/>
  <c r="DR219" i="1" s="1"/>
  <c r="DQ221" i="1"/>
  <c r="DR221" i="1" s="1"/>
  <c r="DQ230" i="1"/>
  <c r="DR230" i="1" s="1"/>
  <c r="C473" i="1"/>
  <c r="O228" i="1"/>
  <c r="P228" i="1" s="1"/>
  <c r="C472" i="1" l="1"/>
  <c r="B473" i="1"/>
  <c r="B633" i="1"/>
  <c r="C633" i="1"/>
  <c r="B228" i="1"/>
  <c r="B472" i="1" l="1"/>
  <c r="C228" i="1"/>
  <c r="O470" i="1"/>
  <c r="O468" i="1"/>
  <c r="O224" i="1"/>
  <c r="N224" i="1"/>
  <c r="B463" i="1" l="1"/>
  <c r="B464" i="1"/>
  <c r="P224" i="1"/>
  <c r="P465" i="1"/>
  <c r="DU604" i="1"/>
  <c r="DN510" i="1"/>
  <c r="DU510" i="1" l="1"/>
  <c r="EY510" i="1" s="1"/>
  <c r="FA510" i="1" s="1"/>
  <c r="FC510" i="1" s="1"/>
  <c r="AH391" i="44"/>
  <c r="B227" i="1"/>
  <c r="B619" i="1"/>
  <c r="B465" i="1"/>
  <c r="B632" i="1"/>
  <c r="B625" i="1"/>
  <c r="B468" i="1"/>
  <c r="B631" i="1"/>
  <c r="B467" i="1"/>
  <c r="B466" i="1"/>
  <c r="B224" i="1"/>
  <c r="B623" i="1"/>
  <c r="B627" i="1"/>
  <c r="B225" i="1"/>
  <c r="B620" i="1"/>
  <c r="B626" i="1"/>
  <c r="BB38" i="1"/>
  <c r="AN38" i="1"/>
  <c r="AH38" i="1"/>
  <c r="AB38" i="1"/>
  <c r="T38" i="1"/>
  <c r="N223" i="1"/>
  <c r="N222" i="1"/>
  <c r="N221" i="1"/>
  <c r="P221" i="1" s="1"/>
  <c r="N220" i="1"/>
  <c r="P220" i="1" s="1"/>
  <c r="N219" i="1"/>
  <c r="O219" i="1" s="1"/>
  <c r="N218" i="1"/>
  <c r="O218" i="1" s="1"/>
  <c r="N217" i="1"/>
  <c r="O217" i="1" s="1"/>
  <c r="C632" i="1" l="1"/>
  <c r="C468" i="1"/>
  <c r="C224" i="1"/>
  <c r="C466" i="1"/>
  <c r="C467" i="1"/>
  <c r="C627" i="1"/>
  <c r="C625" i="1"/>
  <c r="C225" i="1"/>
  <c r="C465" i="1"/>
  <c r="C619" i="1"/>
  <c r="B470" i="1"/>
  <c r="C470" i="1"/>
  <c r="C631" i="1"/>
  <c r="C227" i="1"/>
  <c r="C626" i="1"/>
  <c r="C226" i="1"/>
  <c r="B226" i="1"/>
  <c r="B223" i="1"/>
  <c r="C223" i="1"/>
  <c r="B218" i="1"/>
  <c r="C218" i="1"/>
  <c r="B220" i="1"/>
  <c r="C220" i="1"/>
  <c r="B222" i="1"/>
  <c r="C222" i="1"/>
  <c r="B221" i="1"/>
  <c r="C221" i="1"/>
  <c r="B219" i="1"/>
  <c r="C219" i="1"/>
  <c r="B216" i="1"/>
  <c r="C216" i="1"/>
  <c r="B217" i="1"/>
  <c r="C217" i="1"/>
  <c r="AZ525" i="1" l="1"/>
  <c r="CX525" i="1" s="1"/>
  <c r="AY525" i="1"/>
  <c r="CW525" i="1" s="1"/>
  <c r="P211" i="1"/>
  <c r="O210" i="1"/>
  <c r="AD397" i="44" l="1"/>
  <c r="F397" i="44" s="1"/>
  <c r="DE525" i="1"/>
  <c r="FA525" i="1" s="1"/>
  <c r="FC525" i="1" s="1"/>
  <c r="AE397" i="44"/>
  <c r="G397" i="44" s="1"/>
  <c r="G374" i="44" s="1"/>
  <c r="G373" i="44" s="1"/>
  <c r="DF525" i="1"/>
  <c r="FB525" i="1" s="1"/>
  <c r="B214" i="1"/>
  <c r="B461" i="1"/>
  <c r="B452" i="1"/>
  <c r="B210" i="1"/>
  <c r="C454" i="1"/>
  <c r="B212" i="1"/>
  <c r="C214" i="1"/>
  <c r="T374" i="44" l="1"/>
  <c r="P374" i="44"/>
  <c r="C461" i="1"/>
  <c r="C452" i="1"/>
  <c r="B454" i="1"/>
  <c r="C210" i="1"/>
  <c r="C463" i="1"/>
  <c r="C211" i="1"/>
  <c r="C615" i="1"/>
  <c r="B615" i="1"/>
  <c r="C464" i="1"/>
  <c r="B457" i="1"/>
  <c r="C457" i="1"/>
  <c r="C455" i="1"/>
  <c r="B455" i="1"/>
  <c r="C453" i="1"/>
  <c r="B453" i="1"/>
  <c r="C458" i="1"/>
  <c r="B458" i="1"/>
  <c r="B456" i="1"/>
  <c r="C456" i="1"/>
  <c r="C462" i="1"/>
  <c r="B462" i="1"/>
  <c r="C212" i="1"/>
  <c r="DF516" i="1"/>
  <c r="DE516" i="1"/>
  <c r="DN516" i="1"/>
  <c r="DV516" i="1"/>
  <c r="DV478" i="1" s="1"/>
  <c r="DV317" i="1" s="1"/>
  <c r="DN529" i="1"/>
  <c r="DU529" i="1" l="1"/>
  <c r="EY529" i="1" s="1"/>
  <c r="FA529" i="1" s="1"/>
  <c r="FC529" i="1" s="1"/>
  <c r="AH399" i="44"/>
  <c r="DU514" i="1"/>
  <c r="EY514" i="1" s="1"/>
  <c r="FA514" i="1" s="1"/>
  <c r="FC514" i="1" s="1"/>
  <c r="AH393" i="44"/>
  <c r="DN478" i="1"/>
  <c r="DN317" i="1" s="1"/>
  <c r="DP493" i="1"/>
  <c r="DP618" i="1"/>
  <c r="DS618" i="1" s="1"/>
  <c r="AJ469" i="44" s="1"/>
  <c r="K469" i="44" s="1"/>
  <c r="DP42" i="1"/>
  <c r="DS42" i="1" s="1"/>
  <c r="AJ21" i="44" s="1"/>
  <c r="K21" i="44" s="1"/>
  <c r="J21" i="44" s="1"/>
  <c r="AK21" i="44" s="1"/>
  <c r="DN42" i="1"/>
  <c r="DU38" i="1" l="1"/>
  <c r="EY38" i="1" s="1"/>
  <c r="AH21" i="44"/>
  <c r="J469" i="44"/>
  <c r="K406" i="44"/>
  <c r="EY478" i="1"/>
  <c r="EY317" i="1" s="1"/>
  <c r="DS493" i="1"/>
  <c r="AJ382" i="44" s="1"/>
  <c r="K382" i="44" s="1"/>
  <c r="DP478" i="1"/>
  <c r="DP317" i="1" s="1"/>
  <c r="DQ42" i="1"/>
  <c r="DR42" i="1" s="1"/>
  <c r="DQ618" i="1"/>
  <c r="DR618" i="1" s="1"/>
  <c r="DQ493" i="1"/>
  <c r="B514" i="1"/>
  <c r="DP184" i="1"/>
  <c r="DS184" i="1" s="1"/>
  <c r="AJ101" i="44" s="1"/>
  <c r="K101" i="44" s="1"/>
  <c r="J101" i="44" s="1"/>
  <c r="J382" i="44" l="1"/>
  <c r="K374" i="44"/>
  <c r="K373" i="44" s="1"/>
  <c r="K372" i="44" s="1"/>
  <c r="DS478" i="1"/>
  <c r="DS317" i="1" s="1"/>
  <c r="DR493" i="1"/>
  <c r="DR478" i="1" s="1"/>
  <c r="DR317" i="1" s="1"/>
  <c r="DQ478" i="1"/>
  <c r="DQ317" i="1" s="1"/>
  <c r="DQ184" i="1"/>
  <c r="DR184" i="1" s="1"/>
  <c r="DA60" i="1"/>
  <c r="AF26" i="44" s="1"/>
  <c r="G21" i="46" l="1"/>
  <c r="J372" i="44"/>
  <c r="DP153" i="1"/>
  <c r="DS153" i="1" s="1"/>
  <c r="AJ87" i="44" s="1"/>
  <c r="K87" i="44" s="1"/>
  <c r="J87" i="44" s="1"/>
  <c r="DQ153" i="1" l="1"/>
  <c r="DR153" i="1" s="1"/>
  <c r="DB526" i="1"/>
  <c r="AG398" i="44" s="1"/>
  <c r="H398" i="44" s="1"/>
  <c r="DU584" i="1"/>
  <c r="DU580" i="1"/>
  <c r="DA208" i="1"/>
  <c r="DN208" i="1"/>
  <c r="DE208" i="1" l="1"/>
  <c r="AF120" i="44"/>
  <c r="DU208" i="1"/>
  <c r="EY208" i="1" s="1"/>
  <c r="AH120" i="44"/>
  <c r="DF526" i="1"/>
  <c r="FB526" i="1" s="1"/>
  <c r="DA7" i="1"/>
  <c r="DU478" i="1"/>
  <c r="DU317" i="1" s="1"/>
  <c r="N618" i="1"/>
  <c r="O209" i="1"/>
  <c r="N208" i="1"/>
  <c r="O208" i="1" s="1"/>
  <c r="FA208" i="1" l="1"/>
  <c r="FC208" i="1" s="1"/>
  <c r="B208" i="1" s="1"/>
  <c r="B525" i="1"/>
  <c r="B199" i="1"/>
  <c r="DB208" i="1"/>
  <c r="AG120" i="44" s="1"/>
  <c r="H120" i="44" s="1"/>
  <c r="B195" i="1"/>
  <c r="B200" i="1"/>
  <c r="B509" i="1"/>
  <c r="B606" i="1"/>
  <c r="DF208" i="1" l="1"/>
  <c r="FB208" i="1" s="1"/>
  <c r="B608" i="1"/>
  <c r="C608" i="1"/>
  <c r="B610" i="1"/>
  <c r="C610" i="1"/>
  <c r="B607" i="1"/>
  <c r="C607" i="1"/>
  <c r="B614" i="1"/>
  <c r="C614" i="1"/>
  <c r="B612" i="1"/>
  <c r="C612" i="1"/>
  <c r="B613" i="1"/>
  <c r="C613" i="1"/>
  <c r="B609" i="1"/>
  <c r="C609" i="1"/>
  <c r="B611" i="1"/>
  <c r="C611" i="1"/>
  <c r="B618" i="1"/>
  <c r="C618" i="1"/>
  <c r="B617" i="1"/>
  <c r="C617" i="1"/>
  <c r="C208" i="1"/>
  <c r="C209" i="1"/>
  <c r="B209" i="1"/>
  <c r="DP191" i="1" l="1"/>
  <c r="DS191" i="1" s="1"/>
  <c r="AJ108" i="44" s="1"/>
  <c r="K108" i="44" s="1"/>
  <c r="J108" i="44" s="1"/>
  <c r="A494" i="1"/>
  <c r="DQ191" i="1" l="1"/>
  <c r="DR191" i="1" s="1"/>
  <c r="DB506" i="1"/>
  <c r="AG388" i="44" s="1"/>
  <c r="H388" i="44" s="1"/>
  <c r="DB513" i="1"/>
  <c r="AG392" i="44" s="1"/>
  <c r="H392" i="44" s="1"/>
  <c r="DF506" i="1" l="1"/>
  <c r="FB506" i="1" s="1"/>
  <c r="DF513" i="1"/>
  <c r="FB513" i="1" s="1"/>
  <c r="DB501" i="1"/>
  <c r="AG386" i="44" s="1"/>
  <c r="H386" i="44" s="1"/>
  <c r="DB498" i="1"/>
  <c r="AG385" i="44" s="1"/>
  <c r="H385" i="44" s="1"/>
  <c r="DF498" i="1" l="1"/>
  <c r="FB498" i="1" s="1"/>
  <c r="DF501" i="1"/>
  <c r="FB501" i="1" s="1"/>
  <c r="DB478" i="1"/>
  <c r="DB317" i="1" s="1"/>
  <c r="EJ188" i="1"/>
  <c r="AJ105" i="44" s="1"/>
  <c r="K105" i="44" s="1"/>
  <c r="J105" i="44" s="1"/>
  <c r="EJ160" i="1"/>
  <c r="EJ159" i="1"/>
  <c r="AJ91" i="44" s="1"/>
  <c r="K91" i="44" s="1"/>
  <c r="J91" i="44" s="1"/>
  <c r="EJ158" i="1"/>
  <c r="EJ157" i="1"/>
  <c r="AJ89" i="44" s="1"/>
  <c r="K89" i="44" s="1"/>
  <c r="J89" i="44" s="1"/>
  <c r="EJ156" i="1"/>
  <c r="EJ155" i="1"/>
  <c r="EJ144" i="1"/>
  <c r="AJ80" i="44" s="1"/>
  <c r="K80" i="44" s="1"/>
  <c r="J80" i="44" s="1"/>
  <c r="EJ131" i="1"/>
  <c r="EJ128" i="1"/>
  <c r="B616" i="1" l="1"/>
  <c r="C616" i="1"/>
  <c r="DB60" i="1" l="1"/>
  <c r="AG26" i="44" s="1"/>
  <c r="H26" i="44" s="1"/>
  <c r="A493" i="1" l="1"/>
  <c r="A483" i="1"/>
  <c r="A482" i="1"/>
  <c r="A481" i="1"/>
  <c r="A480" i="1"/>
  <c r="A479" i="1"/>
  <c r="A318" i="1"/>
  <c r="O207" i="1"/>
  <c r="P205" i="1"/>
  <c r="B203" i="1" l="1"/>
  <c r="C203" i="1" l="1"/>
  <c r="C606" i="1"/>
  <c r="B205" i="1"/>
  <c r="C205" i="1"/>
  <c r="B207" i="1"/>
  <c r="C207" i="1"/>
  <c r="O603" i="1" l="1"/>
  <c r="P201" i="1"/>
  <c r="DP198" i="1" l="1"/>
  <c r="DS198" i="1" s="1"/>
  <c r="AJ113" i="44" s="1"/>
  <c r="K113" i="44" s="1"/>
  <c r="J113" i="44" s="1"/>
  <c r="DP197" i="1"/>
  <c r="DS197" i="1" s="1"/>
  <c r="AJ112" i="44" s="1"/>
  <c r="K112" i="44" s="1"/>
  <c r="J112" i="44" s="1"/>
  <c r="DP196" i="1"/>
  <c r="DS196" i="1" s="1"/>
  <c r="AJ111" i="44" s="1"/>
  <c r="K111" i="44" s="1"/>
  <c r="J111" i="44" s="1"/>
  <c r="DN198" i="1"/>
  <c r="N198" i="1"/>
  <c r="P198" i="1" s="1"/>
  <c r="N197" i="1"/>
  <c r="P197" i="1" s="1"/>
  <c r="N196" i="1"/>
  <c r="P196" i="1" s="1"/>
  <c r="P195" i="1"/>
  <c r="DU198" i="1" l="1"/>
  <c r="EY198" i="1" s="1"/>
  <c r="FA198" i="1" s="1"/>
  <c r="FC198" i="1" s="1"/>
  <c r="AH113" i="44"/>
  <c r="DQ196" i="1"/>
  <c r="DR196" i="1" s="1"/>
  <c r="DQ197" i="1"/>
  <c r="DR197" i="1" s="1"/>
  <c r="DQ198" i="1"/>
  <c r="DR198" i="1" s="1"/>
  <c r="B603" i="1"/>
  <c r="C201" i="1"/>
  <c r="B197" i="1"/>
  <c r="C199" i="1"/>
  <c r="C603" i="1" l="1"/>
  <c r="B605" i="1"/>
  <c r="C605" i="1"/>
  <c r="C197" i="1"/>
  <c r="C195" i="1"/>
  <c r="B196" i="1"/>
  <c r="C196" i="1"/>
  <c r="B198" i="1"/>
  <c r="C198" i="1"/>
  <c r="C200" i="1"/>
  <c r="O494" i="1" l="1"/>
  <c r="O493" i="1"/>
  <c r="O492" i="1"/>
  <c r="O490" i="1"/>
  <c r="O488" i="1"/>
  <c r="O486" i="1"/>
  <c r="O484" i="1"/>
  <c r="O483" i="1"/>
  <c r="O482" i="1"/>
  <c r="B569" i="1" l="1"/>
  <c r="B550" i="1"/>
  <c r="B539" i="1"/>
  <c r="C539" i="1"/>
  <c r="B599" i="1"/>
  <c r="C599" i="1"/>
  <c r="B563" i="1"/>
  <c r="C563" i="1"/>
  <c r="B575" i="1"/>
  <c r="C575" i="1"/>
  <c r="B589" i="1"/>
  <c r="C589" i="1"/>
  <c r="C518" i="1"/>
  <c r="C495" i="1"/>
  <c r="B526" i="1"/>
  <c r="C526" i="1"/>
  <c r="B498" i="1"/>
  <c r="C498" i="1"/>
  <c r="B558" i="1"/>
  <c r="C558" i="1"/>
  <c r="B482" i="1"/>
  <c r="C482" i="1"/>
  <c r="B513" i="1"/>
  <c r="C513" i="1"/>
  <c r="B551" i="1"/>
  <c r="C551" i="1"/>
  <c r="C501" i="1"/>
  <c r="B560" i="1"/>
  <c r="C560" i="1"/>
  <c r="B573" i="1"/>
  <c r="C573" i="1"/>
  <c r="B568" i="1"/>
  <c r="C568" i="1"/>
  <c r="B557" i="1"/>
  <c r="C557" i="1"/>
  <c r="B510" i="1"/>
  <c r="C510" i="1"/>
  <c r="B572" i="1"/>
  <c r="C572" i="1"/>
  <c r="B586" i="1"/>
  <c r="C586" i="1"/>
  <c r="B493" i="1"/>
  <c r="C493" i="1"/>
  <c r="B602" i="1"/>
  <c r="C602" i="1"/>
  <c r="B553" i="1"/>
  <c r="C553" i="1"/>
  <c r="B492" i="1"/>
  <c r="C492" i="1"/>
  <c r="B570" i="1"/>
  <c r="C570" i="1"/>
  <c r="B494" i="1"/>
  <c r="C494" i="1"/>
  <c r="B543" i="1"/>
  <c r="C543" i="1"/>
  <c r="B484" i="1"/>
  <c r="C484" i="1"/>
  <c r="B548" i="1"/>
  <c r="C548" i="1"/>
  <c r="B554" i="1"/>
  <c r="C554" i="1"/>
  <c r="B506" i="1"/>
  <c r="C506" i="1"/>
  <c r="B486" i="1"/>
  <c r="C486" i="1"/>
  <c r="B537" i="1"/>
  <c r="C537" i="1"/>
  <c r="B591" i="1"/>
  <c r="C591" i="1"/>
  <c r="B547" i="1"/>
  <c r="C547" i="1"/>
  <c r="B601" i="1"/>
  <c r="C601" i="1"/>
  <c r="B594" i="1"/>
  <c r="C594" i="1"/>
  <c r="C525" i="1"/>
  <c r="B592" i="1"/>
  <c r="C592" i="1"/>
  <c r="B522" i="1"/>
  <c r="C522" i="1"/>
  <c r="B542" i="1"/>
  <c r="C542" i="1"/>
  <c r="B483" i="1"/>
  <c r="C483" i="1"/>
  <c r="B549" i="1"/>
  <c r="C549" i="1"/>
  <c r="B545" i="1"/>
  <c r="C545" i="1"/>
  <c r="B567" i="1"/>
  <c r="C567" i="1"/>
  <c r="B600" i="1"/>
  <c r="C600" i="1"/>
  <c r="B588" i="1"/>
  <c r="C588" i="1"/>
  <c r="B541" i="1"/>
  <c r="C541" i="1"/>
  <c r="B529" i="1"/>
  <c r="C529" i="1"/>
  <c r="B597" i="1"/>
  <c r="C597" i="1"/>
  <c r="B504" i="1"/>
  <c r="C504" i="1"/>
  <c r="B564" i="1"/>
  <c r="C564" i="1"/>
  <c r="B536" i="1"/>
  <c r="C536" i="1"/>
  <c r="B579" i="1"/>
  <c r="C579" i="1"/>
  <c r="B576" i="1"/>
  <c r="C576" i="1"/>
  <c r="B595" i="1"/>
  <c r="C595" i="1"/>
  <c r="C514" i="1"/>
  <c r="B590" i="1"/>
  <c r="C590" i="1"/>
  <c r="B581" i="1"/>
  <c r="C581" i="1"/>
  <c r="B508" i="1"/>
  <c r="C508" i="1"/>
  <c r="B596" i="1"/>
  <c r="C596" i="1"/>
  <c r="B488" i="1"/>
  <c r="C488" i="1"/>
  <c r="B523" i="1"/>
  <c r="C523" i="1"/>
  <c r="C530" i="1"/>
  <c r="C509" i="1"/>
  <c r="B585" i="1"/>
  <c r="C585" i="1"/>
  <c r="B534" i="1"/>
  <c r="C534" i="1"/>
  <c r="B561" i="1"/>
  <c r="C561" i="1"/>
  <c r="B532" i="1"/>
  <c r="C532" i="1"/>
  <c r="B587" i="1"/>
  <c r="C587" i="1"/>
  <c r="B490" i="1"/>
  <c r="C490" i="1"/>
  <c r="C550" i="1" l="1"/>
  <c r="C569" i="1"/>
  <c r="DB102" i="1"/>
  <c r="AG50" i="44" s="1"/>
  <c r="H50" i="44" s="1"/>
  <c r="DN187" i="1"/>
  <c r="DN186" i="1"/>
  <c r="DU186" i="1" l="1"/>
  <c r="EY186" i="1" s="1"/>
  <c r="AH103" i="44"/>
  <c r="DU187" i="1"/>
  <c r="EY187" i="1" s="1"/>
  <c r="AH104" i="44"/>
  <c r="DB7" i="1"/>
  <c r="E4" i="19" s="1"/>
  <c r="J15" i="19"/>
  <c r="L13" i="50" s="1"/>
  <c r="J6" i="19"/>
  <c r="F15" i="19" s="1"/>
  <c r="M13" i="24" s="1"/>
  <c r="E6" i="19"/>
  <c r="D6" i="19"/>
  <c r="I15" i="19" s="1"/>
  <c r="P13" i="24" s="1"/>
  <c r="AJ8" i="1"/>
  <c r="CX8" i="1" s="1"/>
  <c r="DV8" i="1"/>
  <c r="DV7" i="1" s="1"/>
  <c r="ET8" i="1"/>
  <c r="ET7" i="1" s="1"/>
  <c r="AJ9" i="1"/>
  <c r="CX9" i="1" s="1"/>
  <c r="AJ10" i="1"/>
  <c r="CX10" i="1" s="1"/>
  <c r="AJ11" i="1"/>
  <c r="CX11" i="1" s="1"/>
  <c r="AJ17" i="1"/>
  <c r="CX17" i="1" s="1"/>
  <c r="AJ21" i="1"/>
  <c r="CX21" i="1" s="1"/>
  <c r="AJ22" i="1"/>
  <c r="CX22" i="1" s="1"/>
  <c r="AJ26" i="1"/>
  <c r="CX26" i="1" s="1"/>
  <c r="AJ28" i="1"/>
  <c r="CX28" i="1" s="1"/>
  <c r="AJ30" i="1"/>
  <c r="CX30" i="1" s="1"/>
  <c r="AJ32" i="1"/>
  <c r="CX32" i="1" s="1"/>
  <c r="AJ34" i="1"/>
  <c r="CX34" i="1" s="1"/>
  <c r="AJ37" i="1"/>
  <c r="CX37" i="1" s="1"/>
  <c r="AJ38" i="1"/>
  <c r="CX38" i="1" s="1"/>
  <c r="AJ43" i="1"/>
  <c r="CX43" i="1" s="1"/>
  <c r="AJ49" i="1"/>
  <c r="CX49" i="1" s="1"/>
  <c r="AJ54" i="1"/>
  <c r="CX54" i="1" s="1"/>
  <c r="AJ55" i="1"/>
  <c r="CX55" i="1" s="1"/>
  <c r="AJ60" i="1"/>
  <c r="CX60" i="1" s="1"/>
  <c r="AJ64" i="1"/>
  <c r="CX64" i="1" s="1"/>
  <c r="AJ67" i="1"/>
  <c r="CX67" i="1" s="1"/>
  <c r="AJ69" i="1"/>
  <c r="CX69" i="1" s="1"/>
  <c r="AJ72" i="1"/>
  <c r="CX72" i="1" s="1"/>
  <c r="AJ73" i="1"/>
  <c r="CX73" i="1" s="1"/>
  <c r="AJ75" i="1"/>
  <c r="CX75" i="1" s="1"/>
  <c r="AJ76" i="1"/>
  <c r="CX76" i="1" s="1"/>
  <c r="AJ77" i="1"/>
  <c r="CX77" i="1" s="1"/>
  <c r="AJ78" i="1"/>
  <c r="CX78" i="1" s="1"/>
  <c r="AJ79" i="1"/>
  <c r="CX79" i="1" s="1"/>
  <c r="AJ81" i="1"/>
  <c r="CX81" i="1" s="1"/>
  <c r="AJ84" i="1"/>
  <c r="CX84" i="1" s="1"/>
  <c r="AJ85" i="1"/>
  <c r="CX85" i="1" s="1"/>
  <c r="AJ86" i="1"/>
  <c r="CX86" i="1" s="1"/>
  <c r="AJ87" i="1"/>
  <c r="CX87" i="1" s="1"/>
  <c r="AJ88" i="1"/>
  <c r="CX88" i="1" s="1"/>
  <c r="AJ90" i="1"/>
  <c r="CX90" i="1" s="1"/>
  <c r="AJ92" i="1"/>
  <c r="CX92" i="1" s="1"/>
  <c r="AJ94" i="1"/>
  <c r="CX94" i="1" s="1"/>
  <c r="AJ96" i="1"/>
  <c r="CX96" i="1" s="1"/>
  <c r="AJ98" i="1"/>
  <c r="CX98" i="1" s="1"/>
  <c r="AJ99" i="1"/>
  <c r="CX99" i="1" s="1"/>
  <c r="AJ100" i="1"/>
  <c r="CX100" i="1" s="1"/>
  <c r="AJ102" i="1"/>
  <c r="CX102" i="1" s="1"/>
  <c r="AJ103" i="1"/>
  <c r="CX103" i="1" s="1"/>
  <c r="AJ104" i="1"/>
  <c r="CX104" i="1" s="1"/>
  <c r="AJ106" i="1"/>
  <c r="CX106" i="1" s="1"/>
  <c r="AJ107" i="1"/>
  <c r="CX107" i="1" s="1"/>
  <c r="AJ108" i="1"/>
  <c r="CX108" i="1" s="1"/>
  <c r="AJ109" i="1"/>
  <c r="CX109" i="1" s="1"/>
  <c r="AJ110" i="1"/>
  <c r="CX110" i="1" s="1"/>
  <c r="AJ112" i="1"/>
  <c r="CX112" i="1" s="1"/>
  <c r="AJ113" i="1"/>
  <c r="CX113" i="1" s="1"/>
  <c r="AJ115" i="1"/>
  <c r="CX115" i="1" s="1"/>
  <c r="AJ118" i="1"/>
  <c r="CX118" i="1" s="1"/>
  <c r="AJ119" i="1"/>
  <c r="CX119" i="1" s="1"/>
  <c r="AJ120" i="1"/>
  <c r="CX120" i="1" s="1"/>
  <c r="AJ121" i="1"/>
  <c r="CX121" i="1" s="1"/>
  <c r="AJ122" i="1"/>
  <c r="CX122" i="1" s="1"/>
  <c r="AJ123" i="1"/>
  <c r="CX123" i="1" s="1"/>
  <c r="AJ124" i="1"/>
  <c r="CX124" i="1" s="1"/>
  <c r="AJ125" i="1"/>
  <c r="CX125" i="1" s="1"/>
  <c r="AJ126" i="1"/>
  <c r="CX126" i="1" s="1"/>
  <c r="AJ129" i="1"/>
  <c r="CX129" i="1" s="1"/>
  <c r="AJ132" i="1"/>
  <c r="CX132" i="1" s="1"/>
  <c r="AJ134" i="1"/>
  <c r="CX134" i="1" s="1"/>
  <c r="AJ135" i="1"/>
  <c r="CX135" i="1" s="1"/>
  <c r="AJ136" i="1"/>
  <c r="CX136" i="1" s="1"/>
  <c r="AJ137" i="1"/>
  <c r="CX137" i="1" s="1"/>
  <c r="AJ139" i="1"/>
  <c r="CX139" i="1" s="1"/>
  <c r="AJ140" i="1"/>
  <c r="CX140" i="1" s="1"/>
  <c r="AJ141" i="1"/>
  <c r="CX141" i="1" s="1"/>
  <c r="AJ142" i="1"/>
  <c r="CX142" i="1" s="1"/>
  <c r="AJ143" i="1"/>
  <c r="CX143" i="1" s="1"/>
  <c r="AJ145" i="1"/>
  <c r="CX145" i="1" s="1"/>
  <c r="AJ146" i="1"/>
  <c r="CX146" i="1" s="1"/>
  <c r="AJ147" i="1"/>
  <c r="CX147" i="1" s="1"/>
  <c r="AJ149" i="1"/>
  <c r="CX149" i="1" s="1"/>
  <c r="AJ151" i="1"/>
  <c r="CX151" i="1" s="1"/>
  <c r="AJ152" i="1"/>
  <c r="CX152" i="1" s="1"/>
  <c r="AJ153" i="1"/>
  <c r="CX153" i="1" s="1"/>
  <c r="AJ154" i="1"/>
  <c r="CX154" i="1" s="1"/>
  <c r="AJ157" i="1"/>
  <c r="CX157" i="1" s="1"/>
  <c r="AJ158" i="1"/>
  <c r="CX158" i="1" s="1"/>
  <c r="AJ159" i="1"/>
  <c r="CX159" i="1" s="1"/>
  <c r="AJ160" i="1"/>
  <c r="CX160" i="1" s="1"/>
  <c r="AJ161" i="1"/>
  <c r="CX161" i="1" s="1"/>
  <c r="AJ162" i="1"/>
  <c r="CX162" i="1" s="1"/>
  <c r="AJ163" i="1"/>
  <c r="CX163" i="1" s="1"/>
  <c r="AJ164" i="1"/>
  <c r="CX164" i="1" s="1"/>
  <c r="AJ165" i="1"/>
  <c r="CX165" i="1" s="1"/>
  <c r="AJ166" i="1"/>
  <c r="CX166" i="1" s="1"/>
  <c r="AJ183" i="1"/>
  <c r="CX183" i="1" s="1"/>
  <c r="AJ184" i="1"/>
  <c r="CX184" i="1" s="1"/>
  <c r="AJ185" i="1"/>
  <c r="CX185" i="1" s="1"/>
  <c r="AJ186" i="1"/>
  <c r="CX186" i="1" s="1"/>
  <c r="AJ187" i="1"/>
  <c r="CX187" i="1" s="1"/>
  <c r="AJ188" i="1"/>
  <c r="CX188" i="1" s="1"/>
  <c r="AJ189" i="1"/>
  <c r="CX189" i="1" s="1"/>
  <c r="AJ190" i="1"/>
  <c r="CX190" i="1" s="1"/>
  <c r="AI8" i="1"/>
  <c r="CW8" i="1" s="1"/>
  <c r="DU8" i="1"/>
  <c r="ES8" i="1"/>
  <c r="ES7" i="1" s="1"/>
  <c r="AI9" i="1"/>
  <c r="CW9" i="1" s="1"/>
  <c r="AI10" i="1"/>
  <c r="CW10" i="1" s="1"/>
  <c r="AI11" i="1"/>
  <c r="CW11" i="1" s="1"/>
  <c r="AI17" i="1"/>
  <c r="CW17" i="1" s="1"/>
  <c r="AI21" i="1"/>
  <c r="CW21" i="1" s="1"/>
  <c r="AI22" i="1"/>
  <c r="CW22" i="1" s="1"/>
  <c r="AI26" i="1"/>
  <c r="CW26" i="1" s="1"/>
  <c r="AI28" i="1"/>
  <c r="CW28" i="1" s="1"/>
  <c r="AI30" i="1"/>
  <c r="CW30" i="1" s="1"/>
  <c r="AI32" i="1"/>
  <c r="CW32" i="1" s="1"/>
  <c r="AI34" i="1"/>
  <c r="CW34" i="1" s="1"/>
  <c r="AI37" i="1"/>
  <c r="CW37" i="1" s="1"/>
  <c r="AI38" i="1"/>
  <c r="CW38" i="1" s="1"/>
  <c r="AI43" i="1"/>
  <c r="CW43" i="1" s="1"/>
  <c r="AI49" i="1"/>
  <c r="CW49" i="1" s="1"/>
  <c r="AI54" i="1"/>
  <c r="CW54" i="1" s="1"/>
  <c r="AI55" i="1"/>
  <c r="CW55" i="1" s="1"/>
  <c r="AI60" i="1"/>
  <c r="CW60" i="1" s="1"/>
  <c r="AI64" i="1"/>
  <c r="CW64" i="1" s="1"/>
  <c r="AI67" i="1"/>
  <c r="CW67" i="1" s="1"/>
  <c r="AI69" i="1"/>
  <c r="CW69" i="1" s="1"/>
  <c r="AI72" i="1"/>
  <c r="CW72" i="1" s="1"/>
  <c r="AI73" i="1"/>
  <c r="CW73" i="1" s="1"/>
  <c r="AI75" i="1"/>
  <c r="CW75" i="1" s="1"/>
  <c r="AI76" i="1"/>
  <c r="CW76" i="1" s="1"/>
  <c r="AI77" i="1"/>
  <c r="CW77" i="1" s="1"/>
  <c r="AI78" i="1"/>
  <c r="CW78" i="1" s="1"/>
  <c r="AI79" i="1"/>
  <c r="CW79" i="1" s="1"/>
  <c r="AI81" i="1"/>
  <c r="CW81" i="1" s="1"/>
  <c r="AI84" i="1"/>
  <c r="CW84" i="1" s="1"/>
  <c r="AI85" i="1"/>
  <c r="CW85" i="1" s="1"/>
  <c r="AI86" i="1"/>
  <c r="CW86" i="1" s="1"/>
  <c r="AI87" i="1"/>
  <c r="CW87" i="1" s="1"/>
  <c r="AI88" i="1"/>
  <c r="CW88" i="1" s="1"/>
  <c r="AI90" i="1"/>
  <c r="CW90" i="1" s="1"/>
  <c r="AI92" i="1"/>
  <c r="CW92" i="1" s="1"/>
  <c r="AI94" i="1"/>
  <c r="CW94" i="1" s="1"/>
  <c r="AI96" i="1"/>
  <c r="CW96" i="1" s="1"/>
  <c r="AI98" i="1"/>
  <c r="CW98" i="1" s="1"/>
  <c r="AI99" i="1"/>
  <c r="CW99" i="1" s="1"/>
  <c r="AI100" i="1"/>
  <c r="CW100" i="1" s="1"/>
  <c r="AI102" i="1"/>
  <c r="CW102" i="1" s="1"/>
  <c r="AI103" i="1"/>
  <c r="CW103" i="1" s="1"/>
  <c r="AI104" i="1"/>
  <c r="CW104" i="1" s="1"/>
  <c r="AI106" i="1"/>
  <c r="CW106" i="1" s="1"/>
  <c r="AI107" i="1"/>
  <c r="CW107" i="1" s="1"/>
  <c r="AI108" i="1"/>
  <c r="CW108" i="1" s="1"/>
  <c r="AI109" i="1"/>
  <c r="CW109" i="1" s="1"/>
  <c r="AI110" i="1"/>
  <c r="CW110" i="1" s="1"/>
  <c r="AI112" i="1"/>
  <c r="CW112" i="1" s="1"/>
  <c r="AI113" i="1"/>
  <c r="CW113" i="1" s="1"/>
  <c r="AI115" i="1"/>
  <c r="CW115" i="1" s="1"/>
  <c r="AI118" i="1"/>
  <c r="CW118" i="1" s="1"/>
  <c r="AI119" i="1"/>
  <c r="CW119" i="1" s="1"/>
  <c r="AI120" i="1"/>
  <c r="CW120" i="1" s="1"/>
  <c r="AI121" i="1"/>
  <c r="CW121" i="1" s="1"/>
  <c r="AI122" i="1"/>
  <c r="CW122" i="1" s="1"/>
  <c r="AI123" i="1"/>
  <c r="CW123" i="1" s="1"/>
  <c r="AI124" i="1"/>
  <c r="CW124" i="1" s="1"/>
  <c r="AI125" i="1"/>
  <c r="CW125" i="1" s="1"/>
  <c r="AI126" i="1"/>
  <c r="CW126" i="1" s="1"/>
  <c r="AI129" i="1"/>
  <c r="CW129" i="1" s="1"/>
  <c r="AI132" i="1"/>
  <c r="CW132" i="1" s="1"/>
  <c r="AI134" i="1"/>
  <c r="CW134" i="1" s="1"/>
  <c r="AI135" i="1"/>
  <c r="CW135" i="1" s="1"/>
  <c r="AI136" i="1"/>
  <c r="CW136" i="1" s="1"/>
  <c r="AI137" i="1"/>
  <c r="CW137" i="1" s="1"/>
  <c r="AI139" i="1"/>
  <c r="CW139" i="1" s="1"/>
  <c r="AI140" i="1"/>
  <c r="CW140" i="1" s="1"/>
  <c r="AI141" i="1"/>
  <c r="CW141" i="1" s="1"/>
  <c r="AI142" i="1"/>
  <c r="CW142" i="1" s="1"/>
  <c r="AI143" i="1"/>
  <c r="CW143" i="1" s="1"/>
  <c r="AI145" i="1"/>
  <c r="CW145" i="1" s="1"/>
  <c r="AI146" i="1"/>
  <c r="CW146" i="1" s="1"/>
  <c r="AI147" i="1"/>
  <c r="CW147" i="1" s="1"/>
  <c r="AI149" i="1"/>
  <c r="CW149" i="1" s="1"/>
  <c r="AI151" i="1"/>
  <c r="CW151" i="1" s="1"/>
  <c r="AI152" i="1"/>
  <c r="CW152" i="1" s="1"/>
  <c r="AI153" i="1"/>
  <c r="CW153" i="1" s="1"/>
  <c r="AI154" i="1"/>
  <c r="CW154" i="1" s="1"/>
  <c r="AI157" i="1"/>
  <c r="CW157" i="1" s="1"/>
  <c r="AI158" i="1"/>
  <c r="CW158" i="1" s="1"/>
  <c r="AI159" i="1"/>
  <c r="CW159" i="1" s="1"/>
  <c r="AI160" i="1"/>
  <c r="CW160" i="1" s="1"/>
  <c r="AI161" i="1"/>
  <c r="CW161" i="1" s="1"/>
  <c r="AI162" i="1"/>
  <c r="CW162" i="1" s="1"/>
  <c r="AI163" i="1"/>
  <c r="CW163" i="1" s="1"/>
  <c r="AI164" i="1"/>
  <c r="CW164" i="1" s="1"/>
  <c r="AI165" i="1"/>
  <c r="CW165" i="1" s="1"/>
  <c r="AI166" i="1"/>
  <c r="CW166" i="1" s="1"/>
  <c r="AI183" i="1"/>
  <c r="CW183" i="1" s="1"/>
  <c r="AI184" i="1"/>
  <c r="CW184" i="1" s="1"/>
  <c r="AI185" i="1"/>
  <c r="CW185" i="1" s="1"/>
  <c r="AI186" i="1"/>
  <c r="CW186" i="1" s="1"/>
  <c r="AI187" i="1"/>
  <c r="CW187" i="1" s="1"/>
  <c r="AI188" i="1"/>
  <c r="CW188" i="1" s="1"/>
  <c r="AI189" i="1"/>
  <c r="CW189" i="1" s="1"/>
  <c r="AI190" i="1"/>
  <c r="CW190" i="1" s="1"/>
  <c r="EJ78" i="1"/>
  <c r="AJ35" i="44" s="1"/>
  <c r="K35" i="44" s="1"/>
  <c r="J35" i="44" s="1"/>
  <c r="AK35" i="44" s="1"/>
  <c r="EJ79" i="1"/>
  <c r="EJ80" i="1"/>
  <c r="EJ81" i="1"/>
  <c r="EJ82" i="1"/>
  <c r="EJ83" i="1"/>
  <c r="EJ84" i="1"/>
  <c r="AJ38" i="44" s="1"/>
  <c r="K38" i="44" s="1"/>
  <c r="J38" i="44" s="1"/>
  <c r="AK38" i="44" s="1"/>
  <c r="EJ85" i="1"/>
  <c r="AJ39" i="44" s="1"/>
  <c r="K39" i="44" s="1"/>
  <c r="J39" i="44" s="1"/>
  <c r="AK39" i="44" s="1"/>
  <c r="EJ86" i="1"/>
  <c r="AJ40" i="44" s="1"/>
  <c r="K40" i="44" s="1"/>
  <c r="J40" i="44" s="1"/>
  <c r="AK40" i="44" s="1"/>
  <c r="EJ87" i="1"/>
  <c r="AJ41" i="44" s="1"/>
  <c r="K41" i="44" s="1"/>
  <c r="J41" i="44" s="1"/>
  <c r="AK41" i="44" s="1"/>
  <c r="EJ88" i="1"/>
  <c r="EJ89" i="1"/>
  <c r="EJ90" i="1"/>
  <c r="EJ91" i="1"/>
  <c r="EJ92" i="1"/>
  <c r="EJ93" i="1"/>
  <c r="EJ94" i="1"/>
  <c r="EJ95" i="1"/>
  <c r="EJ96" i="1"/>
  <c r="EJ97" i="1"/>
  <c r="EJ98" i="1"/>
  <c r="AJ47" i="44" s="1"/>
  <c r="K47" i="44" s="1"/>
  <c r="J47" i="44" s="1"/>
  <c r="AK47" i="44" s="1"/>
  <c r="EJ104" i="1"/>
  <c r="EJ105" i="1"/>
  <c r="EJ112" i="1"/>
  <c r="AJ58" i="44" s="1"/>
  <c r="K58" i="44" s="1"/>
  <c r="J58" i="44" s="1"/>
  <c r="AK58" i="44" s="1"/>
  <c r="EJ125" i="1"/>
  <c r="AJ68" i="44" s="1"/>
  <c r="K68" i="44" s="1"/>
  <c r="J68" i="44" s="1"/>
  <c r="AK68" i="44" s="1"/>
  <c r="EJ126" i="1"/>
  <c r="EJ127" i="1"/>
  <c r="EJ129" i="1"/>
  <c r="EJ130" i="1"/>
  <c r="EJ132" i="1"/>
  <c r="EJ133" i="1"/>
  <c r="EJ134" i="1"/>
  <c r="AJ72" i="44" s="1"/>
  <c r="K72" i="44" s="1"/>
  <c r="J72" i="44" s="1"/>
  <c r="AK72" i="44" s="1"/>
  <c r="EJ135" i="1"/>
  <c r="AJ73" i="44" s="1"/>
  <c r="K73" i="44" s="1"/>
  <c r="J73" i="44" s="1"/>
  <c r="EJ136" i="1"/>
  <c r="AJ74" i="44" s="1"/>
  <c r="K74" i="44" s="1"/>
  <c r="J74" i="44" s="1"/>
  <c r="EJ145" i="1"/>
  <c r="AJ81" i="44" s="1"/>
  <c r="K81" i="44" s="1"/>
  <c r="J81" i="44" s="1"/>
  <c r="EJ146" i="1"/>
  <c r="AJ82" i="44" s="1"/>
  <c r="K82" i="44" s="1"/>
  <c r="J82" i="44" s="1"/>
  <c r="EJ154" i="1"/>
  <c r="AJ88" i="44" s="1"/>
  <c r="K88" i="44" s="1"/>
  <c r="J88" i="44" s="1"/>
  <c r="M4" i="19"/>
  <c r="L4" i="19"/>
  <c r="J4" i="19"/>
  <c r="D4" i="19"/>
  <c r="I14" i="19" s="1"/>
  <c r="P8" i="24" s="1"/>
  <c r="AI481" i="1"/>
  <c r="CW481" i="1" s="1"/>
  <c r="AJ481" i="1"/>
  <c r="CX481" i="1" s="1"/>
  <c r="AI479" i="1"/>
  <c r="CW479" i="1" s="1"/>
  <c r="AJ479" i="1"/>
  <c r="CX479" i="1" s="1"/>
  <c r="DN141" i="1"/>
  <c r="DN140" i="1"/>
  <c r="DN122" i="1"/>
  <c r="DN119" i="1"/>
  <c r="DN115" i="1"/>
  <c r="DN113" i="1"/>
  <c r="DN110" i="1"/>
  <c r="DN111" i="1"/>
  <c r="DN106" i="1"/>
  <c r="DN32" i="1"/>
  <c r="DN30" i="1"/>
  <c r="DN28" i="1"/>
  <c r="DN26" i="1"/>
  <c r="N193" i="1"/>
  <c r="N157" i="1"/>
  <c r="O157" i="1" s="1"/>
  <c r="DL34" i="1"/>
  <c r="DL7" i="1" s="1"/>
  <c r="DP160" i="1"/>
  <c r="DS160" i="1" s="1"/>
  <c r="AJ92" i="44" s="1"/>
  <c r="K92" i="44" s="1"/>
  <c r="J92" i="44" s="1"/>
  <c r="DP158" i="1"/>
  <c r="DS158" i="1" s="1"/>
  <c r="AJ90" i="44" s="1"/>
  <c r="K90" i="44" s="1"/>
  <c r="J90" i="44" s="1"/>
  <c r="DP122" i="1"/>
  <c r="DS122" i="1" s="1"/>
  <c r="AJ65" i="44" s="1"/>
  <c r="K65" i="44" s="1"/>
  <c r="J65" i="44" s="1"/>
  <c r="AK65" i="44" s="1"/>
  <c r="DP113" i="1"/>
  <c r="DP115" i="1"/>
  <c r="DP111" i="1"/>
  <c r="DS111" i="1" s="1"/>
  <c r="AJ57" i="44" s="1"/>
  <c r="K57" i="44" s="1"/>
  <c r="J57" i="44" s="1"/>
  <c r="AK57" i="44" s="1"/>
  <c r="DP142" i="1"/>
  <c r="DS142" i="1" s="1"/>
  <c r="AJ79" i="44" s="1"/>
  <c r="K79" i="44" s="1"/>
  <c r="J79" i="44" s="1"/>
  <c r="DP141" i="1"/>
  <c r="DS141" i="1" s="1"/>
  <c r="AJ78" i="44" s="1"/>
  <c r="K78" i="44" s="1"/>
  <c r="J78" i="44" s="1"/>
  <c r="DP140" i="1"/>
  <c r="DS140" i="1" s="1"/>
  <c r="AJ77" i="44" s="1"/>
  <c r="K77" i="44" s="1"/>
  <c r="J77" i="44" s="1"/>
  <c r="DP139" i="1"/>
  <c r="DS139" i="1" s="1"/>
  <c r="AJ76" i="44" s="1"/>
  <c r="K76" i="44" s="1"/>
  <c r="J76" i="44" s="1"/>
  <c r="DP8" i="1"/>
  <c r="DP118" i="1"/>
  <c r="DS118" i="1" s="1"/>
  <c r="AJ61" i="44" s="1"/>
  <c r="K61" i="44" s="1"/>
  <c r="J61" i="44" s="1"/>
  <c r="AK61" i="44" s="1"/>
  <c r="DP119" i="1"/>
  <c r="DS119" i="1" s="1"/>
  <c r="AJ62" i="44" s="1"/>
  <c r="K62" i="44" s="1"/>
  <c r="J62" i="44" s="1"/>
  <c r="AK62" i="44" s="1"/>
  <c r="DP120" i="1"/>
  <c r="DS120" i="1" s="1"/>
  <c r="AJ63" i="44" s="1"/>
  <c r="K63" i="44" s="1"/>
  <c r="J63" i="44" s="1"/>
  <c r="AK63" i="44" s="1"/>
  <c r="P9" i="1"/>
  <c r="N9" i="1"/>
  <c r="N8" i="1"/>
  <c r="P8" i="1" s="1"/>
  <c r="E8" i="19"/>
  <c r="D8" i="19"/>
  <c r="I16" i="19" s="1"/>
  <c r="P17" i="24" s="1"/>
  <c r="K8" i="19"/>
  <c r="J16" i="19"/>
  <c r="K11" i="43" s="1"/>
  <c r="J8" i="19"/>
  <c r="I8" i="19"/>
  <c r="G16" i="19" s="1"/>
  <c r="N17" i="24" s="1"/>
  <c r="K6" i="19"/>
  <c r="I6" i="19"/>
  <c r="G15" i="19" s="1"/>
  <c r="N13" i="24" s="1"/>
  <c r="K4" i="19"/>
  <c r="J6" i="1"/>
  <c r="K6" i="1" s="1"/>
  <c r="L6" i="1" s="1"/>
  <c r="M6" i="1" s="1"/>
  <c r="N6" i="1" s="1"/>
  <c r="O6" i="1" s="1"/>
  <c r="P6" i="1" s="1"/>
  <c r="Q6" i="1" s="1"/>
  <c r="R6" i="1" s="1"/>
  <c r="S6" i="1" s="1"/>
  <c r="T6" i="1" s="1"/>
  <c r="U6" i="1" s="1"/>
  <c r="V6" i="1" s="1"/>
  <c r="W6" i="1" s="1"/>
  <c r="X6" i="1" s="1"/>
  <c r="Y6" i="1" s="1"/>
  <c r="Z6" i="1" s="1"/>
  <c r="AA6" i="1" s="1"/>
  <c r="AB6" i="1" s="1"/>
  <c r="AC6" i="1" s="1"/>
  <c r="AD6" i="1" s="1"/>
  <c r="AE6" i="1" s="1"/>
  <c r="AF6" i="1" s="1"/>
  <c r="AG6" i="1" s="1"/>
  <c r="AH6" i="1" s="1"/>
  <c r="AI6" i="1" s="1"/>
  <c r="AJ6" i="1" s="1"/>
  <c r="AK6" i="1" s="1"/>
  <c r="AL6" i="1" s="1"/>
  <c r="AM6" i="1" s="1"/>
  <c r="AN6" i="1" s="1"/>
  <c r="AO6" i="1" s="1"/>
  <c r="AP6" i="1" s="1"/>
  <c r="AQ6" i="1" s="1"/>
  <c r="AR6" i="1" s="1"/>
  <c r="AS6" i="1" s="1"/>
  <c r="AT6" i="1" s="1"/>
  <c r="AU6" i="1" s="1"/>
  <c r="AV6" i="1" s="1"/>
  <c r="AW6" i="1" s="1"/>
  <c r="AX6" i="1" s="1"/>
  <c r="AY6" i="1" s="1"/>
  <c r="AZ6" i="1" s="1"/>
  <c r="BA6" i="1" s="1"/>
  <c r="BB6" i="1" s="1"/>
  <c r="BC6" i="1" s="1"/>
  <c r="BD6" i="1" s="1"/>
  <c r="BE6" i="1" s="1"/>
  <c r="BF6" i="1" s="1"/>
  <c r="BG6" i="1" s="1"/>
  <c r="BH6" i="1" s="1"/>
  <c r="BI6" i="1" s="1"/>
  <c r="BJ6" i="1" s="1"/>
  <c r="BK6" i="1" s="1"/>
  <c r="BL6" i="1" s="1"/>
  <c r="BM6" i="1" s="1"/>
  <c r="BN6" i="1" s="1"/>
  <c r="BO6" i="1" s="1"/>
  <c r="BP6" i="1" s="1"/>
  <c r="BQ6" i="1" s="1"/>
  <c r="BR6" i="1" s="1"/>
  <c r="BS6" i="1" s="1"/>
  <c r="BT6" i="1" s="1"/>
  <c r="BU6" i="1" s="1"/>
  <c r="BV6" i="1" s="1"/>
  <c r="BW6" i="1" s="1"/>
  <c r="BX6" i="1" s="1"/>
  <c r="BY6" i="1" s="1"/>
  <c r="BZ6" i="1" s="1"/>
  <c r="CA6" i="1" s="1"/>
  <c r="CB6" i="1" s="1"/>
  <c r="CC6" i="1" s="1"/>
  <c r="CD6" i="1" s="1"/>
  <c r="CE6" i="1" s="1"/>
  <c r="CF6" i="1" s="1"/>
  <c r="CG6" i="1" s="1"/>
  <c r="CH6" i="1" s="1"/>
  <c r="CI6" i="1" s="1"/>
  <c r="CJ6" i="1" s="1"/>
  <c r="CK6" i="1" s="1"/>
  <c r="CL6" i="1" s="1"/>
  <c r="CM6" i="1" s="1"/>
  <c r="CN6" i="1" s="1"/>
  <c r="CO6" i="1" s="1"/>
  <c r="CP6" i="1" s="1"/>
  <c r="CQ6" i="1" s="1"/>
  <c r="CR6" i="1" s="1"/>
  <c r="CS6" i="1" s="1"/>
  <c r="CT6" i="1" s="1"/>
  <c r="CU6" i="1" s="1"/>
  <c r="CV6" i="1" s="1"/>
  <c r="CW6" i="1" s="1"/>
  <c r="CX6" i="1" s="1"/>
  <c r="CY6" i="1" s="1"/>
  <c r="CZ6" i="1" s="1"/>
  <c r="DA6" i="1" s="1"/>
  <c r="DB6" i="1" s="1"/>
  <c r="DC6" i="1" s="1"/>
  <c r="DD6" i="1" s="1"/>
  <c r="DE6" i="1" s="1"/>
  <c r="DF6" i="1" s="1"/>
  <c r="DG6" i="1" s="1"/>
  <c r="DH6" i="1" s="1"/>
  <c r="DI6" i="1" s="1"/>
  <c r="DJ6" i="1" s="1"/>
  <c r="DK6" i="1" s="1"/>
  <c r="DL6" i="1" s="1"/>
  <c r="DM6" i="1" s="1"/>
  <c r="DN6" i="1" s="1"/>
  <c r="DO6" i="1" s="1"/>
  <c r="DP6" i="1" s="1"/>
  <c r="DQ6" i="1" s="1"/>
  <c r="DR6" i="1" s="1"/>
  <c r="DS6" i="1" s="1"/>
  <c r="DT6" i="1" s="1"/>
  <c r="DU6" i="1" s="1"/>
  <c r="DV6" i="1" s="1"/>
  <c r="DW6" i="1" s="1"/>
  <c r="DX6" i="1" s="1"/>
  <c r="DY6" i="1" s="1"/>
  <c r="DZ6" i="1" s="1"/>
  <c r="EA6" i="1" s="1"/>
  <c r="EB6" i="1" s="1"/>
  <c r="EC6" i="1" s="1"/>
  <c r="ED6" i="1" s="1"/>
  <c r="EE6" i="1" s="1"/>
  <c r="EF6" i="1" s="1"/>
  <c r="EG6" i="1" s="1"/>
  <c r="EH6" i="1" s="1"/>
  <c r="EI6" i="1" s="1"/>
  <c r="EJ6" i="1" s="1"/>
  <c r="EK6" i="1" s="1"/>
  <c r="EL6" i="1" s="1"/>
  <c r="EM6" i="1" s="1"/>
  <c r="EN6" i="1" s="1"/>
  <c r="EO6" i="1" s="1"/>
  <c r="EP6" i="1" s="1"/>
  <c r="EQ6" i="1" s="1"/>
  <c r="ER6" i="1" s="1"/>
  <c r="ES6" i="1" s="1"/>
  <c r="ET6" i="1" s="1"/>
  <c r="EU6" i="1" s="1"/>
  <c r="EV6" i="1" s="1"/>
  <c r="EW6" i="1" s="1"/>
  <c r="EX6" i="1" s="1"/>
  <c r="EY6" i="1" s="1"/>
  <c r="EZ6" i="1" s="1"/>
  <c r="FA6" i="1" s="1"/>
  <c r="FB6" i="1" s="1"/>
  <c r="FC6" i="1" s="1"/>
  <c r="FD6" i="1" s="1"/>
  <c r="E26" i="10"/>
  <c r="E25" i="10"/>
  <c r="E24" i="10"/>
  <c r="E23" i="10"/>
  <c r="E22" i="10"/>
  <c r="E21" i="10"/>
  <c r="E20" i="10"/>
  <c r="E19" i="10"/>
  <c r="E18" i="10"/>
  <c r="E17" i="10"/>
  <c r="E16" i="10"/>
  <c r="E15" i="10"/>
  <c r="E14" i="10"/>
  <c r="E13" i="10"/>
  <c r="E12" i="10"/>
  <c r="E11" i="10"/>
  <c r="E10" i="10"/>
  <c r="E26" i="13"/>
  <c r="E25" i="13"/>
  <c r="E24" i="13"/>
  <c r="E23" i="13"/>
  <c r="E22" i="13"/>
  <c r="E21" i="13"/>
  <c r="E20" i="13"/>
  <c r="E19" i="13"/>
  <c r="E18" i="13"/>
  <c r="E17" i="13"/>
  <c r="E16" i="13"/>
  <c r="E15" i="13"/>
  <c r="E14" i="13"/>
  <c r="E13" i="13"/>
  <c r="E12" i="13"/>
  <c r="E11" i="13"/>
  <c r="E10" i="13"/>
  <c r="G27" i="13"/>
  <c r="H26" i="13"/>
  <c r="J26" i="13"/>
  <c r="J25" i="13"/>
  <c r="H25" i="13"/>
  <c r="H24" i="13"/>
  <c r="J24" i="13"/>
  <c r="H23" i="13"/>
  <c r="J23" i="13"/>
  <c r="H22" i="13"/>
  <c r="J22" i="13"/>
  <c r="J21" i="13"/>
  <c r="H21" i="13"/>
  <c r="H20" i="13"/>
  <c r="J20" i="13"/>
  <c r="H19" i="13"/>
  <c r="J19" i="13"/>
  <c r="H18" i="13"/>
  <c r="J18" i="13"/>
  <c r="H17" i="13"/>
  <c r="J17" i="13"/>
  <c r="H16" i="13"/>
  <c r="J16" i="13"/>
  <c r="H15" i="13"/>
  <c r="J15" i="13"/>
  <c r="H14" i="13"/>
  <c r="F13" i="13"/>
  <c r="H13" i="13"/>
  <c r="J13" i="13"/>
  <c r="H12" i="13"/>
  <c r="J12" i="13"/>
  <c r="H11" i="13"/>
  <c r="J11" i="13"/>
  <c r="H10" i="13"/>
  <c r="H27" i="13"/>
  <c r="J14" i="13"/>
  <c r="J10" i="13"/>
  <c r="J27" i="13"/>
  <c r="G27" i="10"/>
  <c r="H26" i="10"/>
  <c r="J26" i="10"/>
  <c r="H25" i="10"/>
  <c r="J25" i="10"/>
  <c r="H24" i="10"/>
  <c r="J24" i="10"/>
  <c r="H23" i="10"/>
  <c r="J23" i="10"/>
  <c r="H22" i="10"/>
  <c r="J22" i="10"/>
  <c r="F21" i="10"/>
  <c r="H21" i="10"/>
  <c r="J21" i="10"/>
  <c r="F20" i="10"/>
  <c r="H20" i="10"/>
  <c r="J20" i="10"/>
  <c r="H19" i="10"/>
  <c r="J19" i="10"/>
  <c r="H18" i="10"/>
  <c r="J18" i="10"/>
  <c r="H17" i="10"/>
  <c r="J17" i="10"/>
  <c r="H16" i="10"/>
  <c r="J16" i="10"/>
  <c r="H15" i="10"/>
  <c r="J15" i="10"/>
  <c r="H14" i="10"/>
  <c r="J14" i="10"/>
  <c r="H13" i="10"/>
  <c r="J13" i="10"/>
  <c r="H12" i="10"/>
  <c r="J12" i="10"/>
  <c r="H11" i="10"/>
  <c r="J11" i="10"/>
  <c r="H10" i="10"/>
  <c r="J10" i="10"/>
  <c r="J27" i="10"/>
  <c r="H27" i="10"/>
  <c r="A8" i="1"/>
  <c r="K3" i="1"/>
  <c r="K11" i="49" l="1"/>
  <c r="P11" i="49" s="1"/>
  <c r="Q13" i="50"/>
  <c r="M15" i="19"/>
  <c r="N15" i="19" s="1"/>
  <c r="K13" i="47"/>
  <c r="P13" i="47" s="1"/>
  <c r="AJ45" i="44"/>
  <c r="K45" i="44" s="1"/>
  <c r="J45" i="44" s="1"/>
  <c r="AK45" i="44" s="1"/>
  <c r="AD407" i="44"/>
  <c r="F407" i="44" s="1"/>
  <c r="AD104" i="44"/>
  <c r="F104" i="44" s="1"/>
  <c r="AD95" i="44"/>
  <c r="F95" i="44" s="1"/>
  <c r="DE142" i="1"/>
  <c r="FA142" i="1" s="1"/>
  <c r="FC142" i="1" s="1"/>
  <c r="DE132" i="1"/>
  <c r="FA132" i="1" s="1"/>
  <c r="FC132" i="1" s="1"/>
  <c r="DE98" i="1"/>
  <c r="FA98" i="1" s="1"/>
  <c r="FC98" i="1" s="1"/>
  <c r="AD39" i="44"/>
  <c r="F39" i="44" s="1"/>
  <c r="AD31" i="44"/>
  <c r="F31" i="44" s="1"/>
  <c r="DE26" i="1"/>
  <c r="DF184" i="1"/>
  <c r="FB184" i="1" s="1"/>
  <c r="DF115" i="1"/>
  <c r="FB115" i="1" s="1"/>
  <c r="DF92" i="1"/>
  <c r="FB92" i="1" s="1"/>
  <c r="DF79" i="1"/>
  <c r="FB79" i="1" s="1"/>
  <c r="DE152" i="1"/>
  <c r="FA152" i="1" s="1"/>
  <c r="FC152" i="1" s="1"/>
  <c r="DE107" i="1"/>
  <c r="FA107" i="1" s="1"/>
  <c r="FC107" i="1" s="1"/>
  <c r="DE84" i="1"/>
  <c r="FA84" i="1" s="1"/>
  <c r="FC84" i="1" s="1"/>
  <c r="DE8" i="1"/>
  <c r="DF124" i="1"/>
  <c r="FB124" i="1" s="1"/>
  <c r="DF113" i="1"/>
  <c r="FB113" i="1" s="1"/>
  <c r="DF78" i="1"/>
  <c r="FB78" i="1" s="1"/>
  <c r="DF34" i="1"/>
  <c r="FB34" i="1" s="1"/>
  <c r="DE481" i="1"/>
  <c r="FA481" i="1" s="1"/>
  <c r="FC481" i="1" s="1"/>
  <c r="DE185" i="1"/>
  <c r="FA185" i="1" s="1"/>
  <c r="FC185" i="1" s="1"/>
  <c r="DE140" i="1"/>
  <c r="DE118" i="1"/>
  <c r="FA118" i="1" s="1"/>
  <c r="FC118" i="1" s="1"/>
  <c r="DE106" i="1"/>
  <c r="DE94" i="1"/>
  <c r="FA94" i="1" s="1"/>
  <c r="FC94" i="1" s="1"/>
  <c r="DE81" i="1"/>
  <c r="FA81" i="1" s="1"/>
  <c r="FC81" i="1" s="1"/>
  <c r="DF158" i="1"/>
  <c r="FB158" i="1" s="1"/>
  <c r="DF146" i="1"/>
  <c r="FB146" i="1" s="1"/>
  <c r="DF136" i="1"/>
  <c r="FB136" i="1" s="1"/>
  <c r="DF77" i="1"/>
  <c r="FB77" i="1" s="1"/>
  <c r="DF60" i="1"/>
  <c r="FB60" i="1" s="1"/>
  <c r="DF32" i="1"/>
  <c r="FB32" i="1" s="1"/>
  <c r="DF10" i="1"/>
  <c r="FB10" i="1" s="1"/>
  <c r="DE119" i="1"/>
  <c r="DE96" i="1"/>
  <c r="FA96" i="1" s="1"/>
  <c r="FC96" i="1" s="1"/>
  <c r="DF183" i="1"/>
  <c r="FB183" i="1" s="1"/>
  <c r="DF147" i="1"/>
  <c r="FB147" i="1" s="1"/>
  <c r="DE184" i="1"/>
  <c r="FA184" i="1" s="1"/>
  <c r="FC184" i="1" s="1"/>
  <c r="DE160" i="1"/>
  <c r="FA160" i="1" s="1"/>
  <c r="FC160" i="1" s="1"/>
  <c r="DE115" i="1"/>
  <c r="DE104" i="1"/>
  <c r="FA104" i="1" s="1"/>
  <c r="FC104" i="1" s="1"/>
  <c r="DE92" i="1"/>
  <c r="FA92" i="1" s="1"/>
  <c r="FC92" i="1" s="1"/>
  <c r="DE67" i="1"/>
  <c r="FA67" i="1" s="1"/>
  <c r="FC67" i="1" s="1"/>
  <c r="DE17" i="1"/>
  <c r="FA17" i="1" s="1"/>
  <c r="FC17" i="1" s="1"/>
  <c r="DF165" i="1"/>
  <c r="FB165" i="1" s="1"/>
  <c r="DF145" i="1"/>
  <c r="FB145" i="1" s="1"/>
  <c r="DF135" i="1"/>
  <c r="FB135" i="1" s="1"/>
  <c r="DF76" i="1"/>
  <c r="FB76" i="1" s="1"/>
  <c r="DF55" i="1"/>
  <c r="FB55" i="1" s="1"/>
  <c r="DF9" i="1"/>
  <c r="FB9" i="1" s="1"/>
  <c r="DE147" i="1"/>
  <c r="FA147" i="1" s="1"/>
  <c r="FC147" i="1" s="1"/>
  <c r="DE137" i="1"/>
  <c r="FA137" i="1" s="1"/>
  <c r="FC137" i="1" s="1"/>
  <c r="DE103" i="1"/>
  <c r="FA103" i="1" s="1"/>
  <c r="FC103" i="1" s="1"/>
  <c r="DE90" i="1"/>
  <c r="FA90" i="1" s="1"/>
  <c r="FC90" i="1" s="1"/>
  <c r="AD19" i="44"/>
  <c r="F19" i="44" s="1"/>
  <c r="AD11" i="44"/>
  <c r="F11" i="44" s="1"/>
  <c r="AE105" i="44"/>
  <c r="G105" i="44" s="1"/>
  <c r="DF154" i="1"/>
  <c r="FB154" i="1" s="1"/>
  <c r="DF143" i="1"/>
  <c r="FB143" i="1" s="1"/>
  <c r="AE56" i="44"/>
  <c r="G56" i="44" s="1"/>
  <c r="AE48" i="44"/>
  <c r="G48" i="44" s="1"/>
  <c r="AE40" i="44"/>
  <c r="G40" i="44" s="1"/>
  <c r="DF54" i="1"/>
  <c r="FB54" i="1" s="1"/>
  <c r="DF28" i="1"/>
  <c r="FB28" i="1" s="1"/>
  <c r="DE158" i="1"/>
  <c r="FA158" i="1" s="1"/>
  <c r="FC158" i="1" s="1"/>
  <c r="DE136" i="1"/>
  <c r="FA136" i="1" s="1"/>
  <c r="FC136" i="1" s="1"/>
  <c r="DE102" i="1"/>
  <c r="FA102" i="1" s="1"/>
  <c r="FC102" i="1" s="1"/>
  <c r="DE32" i="1"/>
  <c r="DF163" i="1"/>
  <c r="FB163" i="1" s="1"/>
  <c r="DF120" i="1"/>
  <c r="FB120" i="1" s="1"/>
  <c r="DF108" i="1"/>
  <c r="FB108" i="1" s="1"/>
  <c r="DF49" i="1"/>
  <c r="FB49" i="1" s="1"/>
  <c r="DE157" i="1"/>
  <c r="FA157" i="1" s="1"/>
  <c r="FC157" i="1" s="1"/>
  <c r="DE76" i="1"/>
  <c r="FA76" i="1" s="1"/>
  <c r="FC76" i="1" s="1"/>
  <c r="DF162" i="1"/>
  <c r="FB162" i="1" s="1"/>
  <c r="DF119" i="1"/>
  <c r="FB119" i="1" s="1"/>
  <c r="DF107" i="1"/>
  <c r="FB107" i="1" s="1"/>
  <c r="DE188" i="1"/>
  <c r="FA188" i="1" s="1"/>
  <c r="FC188" i="1" s="1"/>
  <c r="DE109" i="1"/>
  <c r="FA109" i="1" s="1"/>
  <c r="FC109" i="1" s="1"/>
  <c r="DE99" i="1"/>
  <c r="FA99" i="1" s="1"/>
  <c r="FC99" i="1" s="1"/>
  <c r="DE86" i="1"/>
  <c r="FA86" i="1" s="1"/>
  <c r="FC86" i="1" s="1"/>
  <c r="DF161" i="1"/>
  <c r="FB161" i="1" s="1"/>
  <c r="DF151" i="1"/>
  <c r="FB151" i="1" s="1"/>
  <c r="DF140" i="1"/>
  <c r="FB140" i="1" s="1"/>
  <c r="DF126" i="1"/>
  <c r="FB126" i="1" s="1"/>
  <c r="DU110" i="1"/>
  <c r="EY110" i="1" s="1"/>
  <c r="AH57" i="44"/>
  <c r="DU113" i="1"/>
  <c r="EY113" i="1" s="1"/>
  <c r="AH59" i="44"/>
  <c r="DU26" i="1"/>
  <c r="EY26" i="1" s="1"/>
  <c r="AH15" i="44"/>
  <c r="DU115" i="1"/>
  <c r="EY115" i="1" s="1"/>
  <c r="AH60" i="44"/>
  <c r="DU28" i="1"/>
  <c r="EY28" i="1" s="1"/>
  <c r="AH16" i="44"/>
  <c r="DU119" i="1"/>
  <c r="EY119" i="1" s="1"/>
  <c r="AH62" i="44"/>
  <c r="DU32" i="1"/>
  <c r="EY32" i="1" s="1"/>
  <c r="AH18" i="44"/>
  <c r="DU140" i="1"/>
  <c r="EY140" i="1" s="1"/>
  <c r="AH77" i="44"/>
  <c r="DU30" i="1"/>
  <c r="EY30" i="1" s="1"/>
  <c r="AH17" i="44"/>
  <c r="DU122" i="1"/>
  <c r="EY122" i="1" s="1"/>
  <c r="AH65" i="44"/>
  <c r="DU106" i="1"/>
  <c r="EY106" i="1" s="1"/>
  <c r="AH53" i="44"/>
  <c r="DU141" i="1"/>
  <c r="EY141" i="1" s="1"/>
  <c r="AH78" i="44"/>
  <c r="AJ43" i="44"/>
  <c r="K43" i="44" s="1"/>
  <c r="J43" i="44" s="1"/>
  <c r="AK43" i="44" s="1"/>
  <c r="AJ44" i="44"/>
  <c r="K44" i="44" s="1"/>
  <c r="J44" i="44" s="1"/>
  <c r="AK44" i="44" s="1"/>
  <c r="AJ37" i="44"/>
  <c r="K37" i="44" s="1"/>
  <c r="J37" i="44" s="1"/>
  <c r="AK37" i="44" s="1"/>
  <c r="AJ46" i="44"/>
  <c r="K46" i="44" s="1"/>
  <c r="J46" i="44" s="1"/>
  <c r="AK46" i="44" s="1"/>
  <c r="AJ42" i="44"/>
  <c r="K42" i="44" s="1"/>
  <c r="J42" i="44" s="1"/>
  <c r="AK42" i="44" s="1"/>
  <c r="AJ71" i="44"/>
  <c r="K71" i="44" s="1"/>
  <c r="J71" i="44" s="1"/>
  <c r="AK71" i="44" s="1"/>
  <c r="AJ52" i="44"/>
  <c r="K52" i="44" s="1"/>
  <c r="J52" i="44" s="1"/>
  <c r="AK52" i="44" s="1"/>
  <c r="AJ70" i="44"/>
  <c r="K70" i="44" s="1"/>
  <c r="J70" i="44" s="1"/>
  <c r="AK70" i="44" s="1"/>
  <c r="AJ69" i="44"/>
  <c r="K69" i="44" s="1"/>
  <c r="J69" i="44" s="1"/>
  <c r="AK69" i="44" s="1"/>
  <c r="AJ36" i="44"/>
  <c r="K36" i="44" s="1"/>
  <c r="J36" i="44" s="1"/>
  <c r="AK36" i="44" s="1"/>
  <c r="DE166" i="1"/>
  <c r="FA166" i="1" s="1"/>
  <c r="FC166" i="1" s="1"/>
  <c r="B166" i="1" s="1"/>
  <c r="DE88" i="1"/>
  <c r="FA88" i="1" s="1"/>
  <c r="FC88" i="1" s="1"/>
  <c r="DF142" i="1"/>
  <c r="FB142" i="1" s="1"/>
  <c r="DF129" i="1"/>
  <c r="FB129" i="1" s="1"/>
  <c r="DE134" i="1"/>
  <c r="FA134" i="1" s="1"/>
  <c r="FC134" i="1" s="1"/>
  <c r="DF81" i="1"/>
  <c r="FB81" i="1" s="1"/>
  <c r="DF38" i="1"/>
  <c r="FB38" i="1" s="1"/>
  <c r="DE479" i="1"/>
  <c r="FA479" i="1" s="1"/>
  <c r="FC479" i="1" s="1"/>
  <c r="DE187" i="1"/>
  <c r="FA187" i="1" s="1"/>
  <c r="FC187" i="1" s="1"/>
  <c r="DE120" i="1"/>
  <c r="FA120" i="1" s="1"/>
  <c r="FC120" i="1" s="1"/>
  <c r="DE108" i="1"/>
  <c r="FA108" i="1" s="1"/>
  <c r="FC108" i="1" s="1"/>
  <c r="DE85" i="1"/>
  <c r="FA85" i="1" s="1"/>
  <c r="FC85" i="1" s="1"/>
  <c r="DF160" i="1"/>
  <c r="FB160" i="1" s="1"/>
  <c r="DF149" i="1"/>
  <c r="FB149" i="1" s="1"/>
  <c r="DF139" i="1"/>
  <c r="FB139" i="1" s="1"/>
  <c r="DF67" i="1"/>
  <c r="FB67" i="1" s="1"/>
  <c r="DF37" i="1"/>
  <c r="FB37" i="1" s="1"/>
  <c r="DE165" i="1"/>
  <c r="FA165" i="1" s="1"/>
  <c r="FC165" i="1" s="1"/>
  <c r="DF481" i="1"/>
  <c r="FB481" i="1" s="1"/>
  <c r="DE72" i="1"/>
  <c r="FA72" i="1" s="1"/>
  <c r="FC72" i="1" s="1"/>
  <c r="DE43" i="1"/>
  <c r="FA43" i="1" s="1"/>
  <c r="FC43" i="1" s="1"/>
  <c r="DE22" i="1"/>
  <c r="FA22" i="1" s="1"/>
  <c r="FC22" i="1" s="1"/>
  <c r="DF103" i="1"/>
  <c r="FB103" i="1" s="1"/>
  <c r="DE161" i="1"/>
  <c r="FA161" i="1" s="1"/>
  <c r="FC161" i="1" s="1"/>
  <c r="DE69" i="1"/>
  <c r="FA69" i="1" s="1"/>
  <c r="FC69" i="1" s="1"/>
  <c r="DE21" i="1"/>
  <c r="FA21" i="1" s="1"/>
  <c r="FC21" i="1" s="1"/>
  <c r="DF123" i="1"/>
  <c r="FB123" i="1" s="1"/>
  <c r="DF88" i="1"/>
  <c r="FB88" i="1" s="1"/>
  <c r="DE139" i="1"/>
  <c r="FA139" i="1" s="1"/>
  <c r="FC139" i="1" s="1"/>
  <c r="DE79" i="1"/>
  <c r="FA79" i="1" s="1"/>
  <c r="FC79" i="1" s="1"/>
  <c r="DF189" i="1"/>
  <c r="FB189" i="1" s="1"/>
  <c r="DF122" i="1"/>
  <c r="FB122" i="1" s="1"/>
  <c r="DF100" i="1"/>
  <c r="FB100" i="1" s="1"/>
  <c r="DF30" i="1"/>
  <c r="FB30" i="1" s="1"/>
  <c r="DE159" i="1"/>
  <c r="FA159" i="1" s="1"/>
  <c r="FC159" i="1" s="1"/>
  <c r="DE78" i="1"/>
  <c r="FA78" i="1" s="1"/>
  <c r="FC78" i="1" s="1"/>
  <c r="DE64" i="1"/>
  <c r="FA64" i="1" s="1"/>
  <c r="FC64" i="1" s="1"/>
  <c r="DF121" i="1"/>
  <c r="FB121" i="1" s="1"/>
  <c r="DF109" i="1"/>
  <c r="FB109" i="1" s="1"/>
  <c r="DF99" i="1"/>
  <c r="FB99" i="1" s="1"/>
  <c r="DP7" i="1"/>
  <c r="DN7" i="1"/>
  <c r="I4" i="19" s="1"/>
  <c r="G14" i="19" s="1"/>
  <c r="N8" i="24" s="1"/>
  <c r="EJ7" i="1"/>
  <c r="J13" i="39"/>
  <c r="R13" i="39" s="1"/>
  <c r="P11" i="43"/>
  <c r="M16" i="19"/>
  <c r="N16" i="19" s="1"/>
  <c r="DS8" i="1"/>
  <c r="AJ8" i="44" s="1"/>
  <c r="K8" i="44" s="1"/>
  <c r="K11" i="30"/>
  <c r="K11" i="29"/>
  <c r="P11" i="29" s="1"/>
  <c r="Q17" i="24"/>
  <c r="R17" i="24" s="1"/>
  <c r="Q13" i="24"/>
  <c r="R13" i="24" s="1"/>
  <c r="DS113" i="1"/>
  <c r="AJ59" i="44" s="1"/>
  <c r="K59" i="44" s="1"/>
  <c r="J59" i="44" s="1"/>
  <c r="AK59" i="44" s="1"/>
  <c r="DS115" i="1"/>
  <c r="AJ60" i="44" s="1"/>
  <c r="K60" i="44" s="1"/>
  <c r="J60" i="44" s="1"/>
  <c r="AK60" i="44" s="1"/>
  <c r="DQ118" i="1"/>
  <c r="DR118" i="1" s="1"/>
  <c r="DQ8" i="1"/>
  <c r="DQ122" i="1"/>
  <c r="DR122" i="1" s="1"/>
  <c r="DQ158" i="1"/>
  <c r="DR158" i="1" s="1"/>
  <c r="DQ139" i="1"/>
  <c r="DR139" i="1" s="1"/>
  <c r="DQ142" i="1"/>
  <c r="DR142" i="1" s="1"/>
  <c r="DQ141" i="1"/>
  <c r="DR141" i="1" s="1"/>
  <c r="DQ140" i="1"/>
  <c r="DR140" i="1" s="1"/>
  <c r="DQ160" i="1"/>
  <c r="DR160" i="1" s="1"/>
  <c r="DQ120" i="1"/>
  <c r="DR120" i="1" s="1"/>
  <c r="DQ111" i="1"/>
  <c r="DR111" i="1" s="1"/>
  <c r="DQ119" i="1"/>
  <c r="DR119" i="1" s="1"/>
  <c r="DQ113" i="1"/>
  <c r="DQ115" i="1"/>
  <c r="B342" i="1"/>
  <c r="C448" i="1"/>
  <c r="E448" i="1" s="1"/>
  <c r="B330" i="1"/>
  <c r="B339" i="1"/>
  <c r="C347" i="1"/>
  <c r="E347" i="1" s="1"/>
  <c r="B357" i="1"/>
  <c r="B361" i="1"/>
  <c r="C367" i="1"/>
  <c r="E367" i="1" s="1"/>
  <c r="C379" i="1"/>
  <c r="E379" i="1" s="1"/>
  <c r="C397" i="1"/>
  <c r="E397" i="1" s="1"/>
  <c r="C407" i="1"/>
  <c r="E407" i="1" s="1"/>
  <c r="C426" i="1"/>
  <c r="E426" i="1" s="1"/>
  <c r="B435" i="1"/>
  <c r="C444" i="1"/>
  <c r="E444" i="1" s="1"/>
  <c r="O9" i="1"/>
  <c r="B341" i="1"/>
  <c r="C332" i="1"/>
  <c r="E332" i="1" s="1"/>
  <c r="B390" i="1"/>
  <c r="B349" i="1"/>
  <c r="C439" i="1"/>
  <c r="E439" i="1" s="1"/>
  <c r="C333" i="1"/>
  <c r="E333" i="1" s="1"/>
  <c r="C351" i="1"/>
  <c r="F351" i="1" s="1"/>
  <c r="C371" i="1"/>
  <c r="C438" i="1"/>
  <c r="E438" i="1" s="1"/>
  <c r="C331" i="1"/>
  <c r="E331" i="1" s="1"/>
  <c r="C340" i="1"/>
  <c r="E340" i="1" s="1"/>
  <c r="C348" i="1"/>
  <c r="E348" i="1" s="1"/>
  <c r="C358" i="1"/>
  <c r="E358" i="1" s="1"/>
  <c r="C418" i="1"/>
  <c r="E418" i="1" s="1"/>
  <c r="C427" i="1"/>
  <c r="E427" i="1" s="1"/>
  <c r="B436" i="1"/>
  <c r="B445" i="1"/>
  <c r="C319" i="1"/>
  <c r="E319" i="1" s="1"/>
  <c r="C346" i="1"/>
  <c r="E346" i="1" s="1"/>
  <c r="C345" i="1"/>
  <c r="E345" i="1" s="1"/>
  <c r="C364" i="1"/>
  <c r="E364" i="1" s="1"/>
  <c r="C376" i="1"/>
  <c r="E376" i="1" s="1"/>
  <c r="B386" i="1"/>
  <c r="C395" i="1"/>
  <c r="E395" i="1" s="1"/>
  <c r="C414" i="1"/>
  <c r="E414" i="1" s="1"/>
  <c r="C336" i="1"/>
  <c r="E336" i="1" s="1"/>
  <c r="C323" i="1"/>
  <c r="E323" i="1" s="1"/>
  <c r="B410" i="1"/>
  <c r="B419" i="1"/>
  <c r="C428" i="1"/>
  <c r="E428" i="1" s="1"/>
  <c r="B356" i="1"/>
  <c r="C365" i="1"/>
  <c r="B378" i="1"/>
  <c r="C382" i="1"/>
  <c r="E382" i="1" s="1"/>
  <c r="C387" i="1"/>
  <c r="E387" i="1" s="1"/>
  <c r="C391" i="1"/>
  <c r="E391" i="1" s="1"/>
  <c r="B400" i="1"/>
  <c r="C405" i="1"/>
  <c r="C411" i="1"/>
  <c r="E411" i="1" s="1"/>
  <c r="B416" i="1"/>
  <c r="B421" i="1"/>
  <c r="B425" i="1"/>
  <c r="C429" i="1"/>
  <c r="E429" i="1" s="1"/>
  <c r="B433" i="1"/>
  <c r="C322" i="1"/>
  <c r="E322" i="1" s="1"/>
  <c r="C392" i="1"/>
  <c r="F392" i="1" s="1"/>
  <c r="C399" i="1"/>
  <c r="E399" i="1" s="1"/>
  <c r="C431" i="1"/>
  <c r="E431" i="1" s="1"/>
  <c r="C437" i="1"/>
  <c r="E437" i="1" s="1"/>
  <c r="C447" i="1"/>
  <c r="E447" i="1" s="1"/>
  <c r="C369" i="1"/>
  <c r="E369" i="1" s="1"/>
  <c r="C380" i="1"/>
  <c r="E380" i="1" s="1"/>
  <c r="C398" i="1"/>
  <c r="E398" i="1" s="1"/>
  <c r="C408" i="1"/>
  <c r="C335" i="1"/>
  <c r="E335" i="1" s="1"/>
  <c r="C440" i="1"/>
  <c r="E440" i="1" s="1"/>
  <c r="B354" i="1"/>
  <c r="C362" i="1"/>
  <c r="E362" i="1" s="1"/>
  <c r="C374" i="1"/>
  <c r="C385" i="1"/>
  <c r="E385" i="1" s="1"/>
  <c r="C394" i="1"/>
  <c r="E394" i="1" s="1"/>
  <c r="B402" i="1"/>
  <c r="B334" i="1"/>
  <c r="C381" i="1"/>
  <c r="E381" i="1" s="1"/>
  <c r="C401" i="1"/>
  <c r="E401" i="1" s="1"/>
  <c r="C373" i="1"/>
  <c r="E373" i="1" s="1"/>
  <c r="C324" i="1"/>
  <c r="E324" i="1" s="1"/>
  <c r="C412" i="1"/>
  <c r="E412" i="1" s="1"/>
  <c r="C422" i="1"/>
  <c r="E422" i="1" s="1"/>
  <c r="C343" i="1"/>
  <c r="E343" i="1" s="1"/>
  <c r="C384" i="1"/>
  <c r="E384" i="1" s="1"/>
  <c r="C370" i="1"/>
  <c r="E370" i="1" s="1"/>
  <c r="B449" i="1"/>
  <c r="C360" i="1"/>
  <c r="E360" i="1" s="1"/>
  <c r="C430" i="1"/>
  <c r="E430" i="1" s="1"/>
  <c r="H14" i="19"/>
  <c r="O8" i="24" s="1"/>
  <c r="F4" i="19"/>
  <c r="EY8" i="1"/>
  <c r="C359" i="1"/>
  <c r="E359" i="1" s="1"/>
  <c r="F6" i="19"/>
  <c r="H15" i="19"/>
  <c r="O13" i="24" s="1"/>
  <c r="F8" i="19"/>
  <c r="H16" i="19"/>
  <c r="O17" i="24" s="1"/>
  <c r="DF8" i="1"/>
  <c r="F14" i="19"/>
  <c r="M8" i="24" s="1"/>
  <c r="C423" i="1"/>
  <c r="E423" i="1" s="1"/>
  <c r="C450" i="1"/>
  <c r="E450" i="1" s="1"/>
  <c r="EZ8" i="1"/>
  <c r="EZ7" i="1" s="1"/>
  <c r="F16" i="19"/>
  <c r="B332" i="1"/>
  <c r="C341" i="1"/>
  <c r="E341" i="1" s="1"/>
  <c r="FA115" i="1" l="1"/>
  <c r="FC115" i="1" s="1"/>
  <c r="DE73" i="1"/>
  <c r="FA73" i="1" s="1"/>
  <c r="FC73" i="1" s="1"/>
  <c r="DE11" i="1"/>
  <c r="FA11" i="1" s="1"/>
  <c r="FC11" i="1" s="1"/>
  <c r="B11" i="1" s="1"/>
  <c r="DE163" i="1"/>
  <c r="FA163" i="1" s="1"/>
  <c r="FC163" i="1" s="1"/>
  <c r="DF188" i="1"/>
  <c r="FB188" i="1" s="1"/>
  <c r="DF86" i="1"/>
  <c r="FB86" i="1" s="1"/>
  <c r="DE34" i="1"/>
  <c r="FA34" i="1" s="1"/>
  <c r="FC34" i="1" s="1"/>
  <c r="AE80" i="44"/>
  <c r="G80" i="44" s="1"/>
  <c r="AE70" i="44"/>
  <c r="G70" i="44" s="1"/>
  <c r="AE42" i="44"/>
  <c r="G42" i="44" s="1"/>
  <c r="AE50" i="44"/>
  <c r="G50" i="44" s="1"/>
  <c r="DF102" i="1"/>
  <c r="FB102" i="1" s="1"/>
  <c r="DE162" i="1"/>
  <c r="FA162" i="1" s="1"/>
  <c r="FC162" i="1" s="1"/>
  <c r="B162" i="1" s="1"/>
  <c r="DF125" i="1"/>
  <c r="FB125" i="1" s="1"/>
  <c r="DE186" i="1"/>
  <c r="FA186" i="1" s="1"/>
  <c r="FC186" i="1" s="1"/>
  <c r="AE54" i="44"/>
  <c r="G54" i="44" s="1"/>
  <c r="DE37" i="1"/>
  <c r="FA37" i="1" s="1"/>
  <c r="FC37" i="1" s="1"/>
  <c r="DE77" i="1"/>
  <c r="FA77" i="1" s="1"/>
  <c r="FC77" i="1" s="1"/>
  <c r="DF110" i="1"/>
  <c r="FB110" i="1" s="1"/>
  <c r="DE126" i="1"/>
  <c r="FA126" i="1" s="1"/>
  <c r="FC126" i="1" s="1"/>
  <c r="DF106" i="1"/>
  <c r="FB106" i="1" s="1"/>
  <c r="AE62" i="44"/>
  <c r="G62" i="44" s="1"/>
  <c r="AE34" i="44"/>
  <c r="G34" i="44" s="1"/>
  <c r="DE183" i="1"/>
  <c r="FA183" i="1" s="1"/>
  <c r="FC183" i="1" s="1"/>
  <c r="DF190" i="1"/>
  <c r="FB190" i="1" s="1"/>
  <c r="DE154" i="1"/>
  <c r="FA154" i="1" s="1"/>
  <c r="FC154" i="1" s="1"/>
  <c r="B154" i="1" s="1"/>
  <c r="AE77" i="44"/>
  <c r="G77" i="44" s="1"/>
  <c r="AE57" i="44"/>
  <c r="G57" i="44" s="1"/>
  <c r="AE85" i="44"/>
  <c r="G85" i="44" s="1"/>
  <c r="AE95" i="44"/>
  <c r="G95" i="44" s="1"/>
  <c r="AE69" i="44"/>
  <c r="G69" i="44" s="1"/>
  <c r="AD408" i="44"/>
  <c r="F408" i="44" s="1"/>
  <c r="AD56" i="44"/>
  <c r="F56" i="44" s="1"/>
  <c r="AD105" i="44"/>
  <c r="F105" i="44" s="1"/>
  <c r="AD74" i="44"/>
  <c r="F74" i="44" s="1"/>
  <c r="AE60" i="44"/>
  <c r="G60" i="44" s="1"/>
  <c r="DF152" i="1"/>
  <c r="FB152" i="1" s="1"/>
  <c r="AE407" i="44"/>
  <c r="G407" i="44" s="1"/>
  <c r="AD49" i="44"/>
  <c r="F49" i="44" s="1"/>
  <c r="AD82" i="44"/>
  <c r="F82" i="44" s="1"/>
  <c r="AD67" i="44"/>
  <c r="F67" i="44" s="1"/>
  <c r="AE98" i="44"/>
  <c r="G98" i="44" s="1"/>
  <c r="AD37" i="44"/>
  <c r="F37" i="44" s="1"/>
  <c r="DF134" i="1"/>
  <c r="FB134" i="1" s="1"/>
  <c r="DF132" i="1"/>
  <c r="FB132" i="1" s="1"/>
  <c r="DE146" i="1"/>
  <c r="FA146" i="1" s="1"/>
  <c r="FC146" i="1" s="1"/>
  <c r="B146" i="1" s="1"/>
  <c r="AD40" i="44"/>
  <c r="F40" i="44" s="1"/>
  <c r="AD80" i="44"/>
  <c r="F80" i="44" s="1"/>
  <c r="AE8" i="44"/>
  <c r="G8" i="44" s="1"/>
  <c r="AD90" i="44"/>
  <c r="F90" i="44" s="1"/>
  <c r="AD75" i="44"/>
  <c r="F75" i="44" s="1"/>
  <c r="AD101" i="44"/>
  <c r="F101" i="44" s="1"/>
  <c r="AE107" i="44"/>
  <c r="G107" i="44" s="1"/>
  <c r="DF166" i="1"/>
  <c r="FB166" i="1" s="1"/>
  <c r="DE100" i="1"/>
  <c r="FA100" i="1" s="1"/>
  <c r="FC100" i="1" s="1"/>
  <c r="B100" i="1" s="1"/>
  <c r="DE54" i="1"/>
  <c r="FA54" i="1" s="1"/>
  <c r="FC54" i="1" s="1"/>
  <c r="B54" i="1" s="1"/>
  <c r="DF17" i="1"/>
  <c r="FB17" i="1" s="1"/>
  <c r="DF479" i="1"/>
  <c r="FB479" i="1" s="1"/>
  <c r="DE124" i="1"/>
  <c r="FA124" i="1" s="1"/>
  <c r="FC124" i="1" s="1"/>
  <c r="DE149" i="1"/>
  <c r="FA149" i="1" s="1"/>
  <c r="FC149" i="1" s="1"/>
  <c r="AD48" i="44"/>
  <c r="F48" i="44" s="1"/>
  <c r="AD83" i="44"/>
  <c r="F83" i="44" s="1"/>
  <c r="AD13" i="44"/>
  <c r="F13" i="44" s="1"/>
  <c r="AD61" i="44"/>
  <c r="F61" i="44" s="1"/>
  <c r="DE121" i="1"/>
  <c r="FA121" i="1" s="1"/>
  <c r="FC121" i="1" s="1"/>
  <c r="DE189" i="1"/>
  <c r="FA189" i="1" s="1"/>
  <c r="FC189" i="1" s="1"/>
  <c r="DF159" i="1"/>
  <c r="FB159" i="1" s="1"/>
  <c r="DF21" i="1"/>
  <c r="FB21" i="1" s="1"/>
  <c r="DF185" i="1"/>
  <c r="FB185" i="1" s="1"/>
  <c r="DE30" i="1"/>
  <c r="FA30" i="1" s="1"/>
  <c r="FC30" i="1" s="1"/>
  <c r="AE13" i="44"/>
  <c r="G13" i="44" s="1"/>
  <c r="AE102" i="44"/>
  <c r="G102" i="44" s="1"/>
  <c r="AD17" i="44"/>
  <c r="F17" i="44" s="1"/>
  <c r="AD97" i="44"/>
  <c r="F97" i="44" s="1"/>
  <c r="AE47" i="44"/>
  <c r="G47" i="44" s="1"/>
  <c r="AD26" i="44"/>
  <c r="F26" i="44" s="1"/>
  <c r="AD51" i="44"/>
  <c r="F51" i="44" s="1"/>
  <c r="AE33" i="44"/>
  <c r="G33" i="44" s="1"/>
  <c r="AD60" i="44"/>
  <c r="F60" i="44" s="1"/>
  <c r="AD77" i="44"/>
  <c r="F77" i="44" s="1"/>
  <c r="AE19" i="44"/>
  <c r="G19" i="44" s="1"/>
  <c r="AE12" i="44"/>
  <c r="G12" i="44" s="1"/>
  <c r="DF157" i="1"/>
  <c r="FB157" i="1" s="1"/>
  <c r="DF64" i="1"/>
  <c r="FB64" i="1" s="1"/>
  <c r="DF43" i="1"/>
  <c r="FB43" i="1" s="1"/>
  <c r="DE145" i="1"/>
  <c r="FA145" i="1" s="1"/>
  <c r="FC145" i="1" s="1"/>
  <c r="DE10" i="1"/>
  <c r="FA10" i="1" s="1"/>
  <c r="FC10" i="1" s="1"/>
  <c r="B10" i="1" s="1"/>
  <c r="AE21" i="44"/>
  <c r="G21" i="44" s="1"/>
  <c r="AE38" i="44"/>
  <c r="G38" i="44" s="1"/>
  <c r="AD25" i="44"/>
  <c r="F25" i="44" s="1"/>
  <c r="AE55" i="44"/>
  <c r="G55" i="44" s="1"/>
  <c r="AE41" i="44"/>
  <c r="G41" i="44" s="1"/>
  <c r="AE89" i="44"/>
  <c r="G89" i="44" s="1"/>
  <c r="AD28" i="44"/>
  <c r="F28" i="44" s="1"/>
  <c r="AD68" i="44"/>
  <c r="F68" i="44" s="1"/>
  <c r="AE100" i="44"/>
  <c r="G100" i="44" s="1"/>
  <c r="AE27" i="44"/>
  <c r="G27" i="44" s="1"/>
  <c r="AE91" i="44"/>
  <c r="G91" i="44" s="1"/>
  <c r="AE76" i="44"/>
  <c r="G76" i="44" s="1"/>
  <c r="DF84" i="1"/>
  <c r="FB84" i="1" s="1"/>
  <c r="DF87" i="1"/>
  <c r="FB87" i="1" s="1"/>
  <c r="DE125" i="1"/>
  <c r="FA125" i="1" s="1"/>
  <c r="FC125" i="1" s="1"/>
  <c r="DF98" i="1"/>
  <c r="FB98" i="1" s="1"/>
  <c r="DE60" i="1"/>
  <c r="FA60" i="1" s="1"/>
  <c r="FC60" i="1" s="1"/>
  <c r="B60" i="1" s="1"/>
  <c r="DE190" i="1"/>
  <c r="FA190" i="1" s="1"/>
  <c r="FC190" i="1" s="1"/>
  <c r="AD33" i="44"/>
  <c r="F33" i="44" s="1"/>
  <c r="AD81" i="44"/>
  <c r="F81" i="44" s="1"/>
  <c r="AE23" i="44"/>
  <c r="G23" i="44" s="1"/>
  <c r="AE63" i="44"/>
  <c r="G63" i="44" s="1"/>
  <c r="AD10" i="44"/>
  <c r="F10" i="44" s="1"/>
  <c r="AE97" i="44"/>
  <c r="G97" i="44" s="1"/>
  <c r="AD46" i="44"/>
  <c r="F46" i="44" s="1"/>
  <c r="AE66" i="44"/>
  <c r="G66" i="44" s="1"/>
  <c r="AD8" i="44"/>
  <c r="F8" i="44" s="1"/>
  <c r="DE55" i="1"/>
  <c r="FA55" i="1" s="1"/>
  <c r="FC55" i="1" s="1"/>
  <c r="B55" i="1" s="1"/>
  <c r="AD89" i="44"/>
  <c r="F89" i="44" s="1"/>
  <c r="AD18" i="44"/>
  <c r="F18" i="44" s="1"/>
  <c r="AD107" i="44"/>
  <c r="F107" i="44" s="1"/>
  <c r="AE25" i="44"/>
  <c r="G25" i="44" s="1"/>
  <c r="AE106" i="44"/>
  <c r="G106" i="44" s="1"/>
  <c r="AD52" i="44"/>
  <c r="F52" i="44" s="1"/>
  <c r="AD62" i="44"/>
  <c r="F62" i="44" s="1"/>
  <c r="AD14" i="44"/>
  <c r="F14" i="44" s="1"/>
  <c r="AD103" i="44"/>
  <c r="F103" i="44" s="1"/>
  <c r="DE122" i="1"/>
  <c r="FA122" i="1" s="1"/>
  <c r="FC122" i="1" s="1"/>
  <c r="B122" i="1" s="1"/>
  <c r="DF118" i="1"/>
  <c r="FB118" i="1" s="1"/>
  <c r="DE75" i="1"/>
  <c r="FA75" i="1" s="1"/>
  <c r="FC75" i="1" s="1"/>
  <c r="B75" i="1" s="1"/>
  <c r="DE164" i="1"/>
  <c r="FA164" i="1" s="1"/>
  <c r="FC164" i="1" s="1"/>
  <c r="DF73" i="1"/>
  <c r="FB73" i="1" s="1"/>
  <c r="AE53" i="44"/>
  <c r="G53" i="44" s="1"/>
  <c r="AD72" i="44"/>
  <c r="F72" i="44" s="1"/>
  <c r="AE30" i="44"/>
  <c r="G30" i="44" s="1"/>
  <c r="AE103" i="44"/>
  <c r="G103" i="44" s="1"/>
  <c r="AE15" i="44"/>
  <c r="G15" i="44" s="1"/>
  <c r="AE87" i="44"/>
  <c r="G87" i="44" s="1"/>
  <c r="AD58" i="44"/>
  <c r="F58" i="44" s="1"/>
  <c r="AE72" i="44"/>
  <c r="G72" i="44" s="1"/>
  <c r="AD43" i="44"/>
  <c r="F43" i="44" s="1"/>
  <c r="AE9" i="44"/>
  <c r="G9" i="44" s="1"/>
  <c r="AD20" i="44"/>
  <c r="F20" i="44" s="1"/>
  <c r="AD92" i="44"/>
  <c r="F92" i="44" s="1"/>
  <c r="AE18" i="44"/>
  <c r="G18" i="44" s="1"/>
  <c r="AD29" i="44"/>
  <c r="F29" i="44" s="1"/>
  <c r="AD102" i="44"/>
  <c r="F102" i="44" s="1"/>
  <c r="AE67" i="44"/>
  <c r="G67" i="44" s="1"/>
  <c r="AE28" i="44"/>
  <c r="G28" i="44" s="1"/>
  <c r="AE101" i="44"/>
  <c r="G101" i="44" s="1"/>
  <c r="AD79" i="44"/>
  <c r="F79" i="44" s="1"/>
  <c r="AD69" i="44"/>
  <c r="F69" i="44" s="1"/>
  <c r="AE35" i="44"/>
  <c r="G35" i="44" s="1"/>
  <c r="AD86" i="44"/>
  <c r="F86" i="44" s="1"/>
  <c r="AE68" i="44"/>
  <c r="G68" i="44" s="1"/>
  <c r="AD47" i="44"/>
  <c r="F47" i="44" s="1"/>
  <c r="AD30" i="44"/>
  <c r="F30" i="44" s="1"/>
  <c r="AE36" i="44"/>
  <c r="G36" i="44" s="1"/>
  <c r="AD15" i="44"/>
  <c r="F15" i="44" s="1"/>
  <c r="DF69" i="1"/>
  <c r="FB69" i="1" s="1"/>
  <c r="DF72" i="1"/>
  <c r="FB72" i="1" s="1"/>
  <c r="DE110" i="1"/>
  <c r="FA110" i="1" s="1"/>
  <c r="FC110" i="1" s="1"/>
  <c r="B110" i="1" s="1"/>
  <c r="AE37" i="44"/>
  <c r="G37" i="44" s="1"/>
  <c r="AD16" i="44"/>
  <c r="F16" i="44" s="1"/>
  <c r="AD88" i="44"/>
  <c r="F88" i="44" s="1"/>
  <c r="AE86" i="44"/>
  <c r="G86" i="44" s="1"/>
  <c r="AD57" i="44"/>
  <c r="F57" i="44" s="1"/>
  <c r="AE31" i="44"/>
  <c r="G31" i="44" s="1"/>
  <c r="AD42" i="44"/>
  <c r="F42" i="44" s="1"/>
  <c r="AE16" i="44"/>
  <c r="G16" i="44" s="1"/>
  <c r="AE88" i="44"/>
  <c r="G88" i="44" s="1"/>
  <c r="AD100" i="44"/>
  <c r="F100" i="44" s="1"/>
  <c r="AE65" i="44"/>
  <c r="G65" i="44" s="1"/>
  <c r="AD36" i="44"/>
  <c r="F36" i="44" s="1"/>
  <c r="AD94" i="44"/>
  <c r="F94" i="44" s="1"/>
  <c r="AE74" i="44"/>
  <c r="G74" i="44" s="1"/>
  <c r="AD45" i="44"/>
  <c r="F45" i="44" s="1"/>
  <c r="AE51" i="44"/>
  <c r="G51" i="44" s="1"/>
  <c r="AD38" i="44"/>
  <c r="F38" i="44" s="1"/>
  <c r="AE44" i="44"/>
  <c r="G44" i="44" s="1"/>
  <c r="AD63" i="44"/>
  <c r="F63" i="44" s="1"/>
  <c r="DF186" i="1"/>
  <c r="FB186" i="1" s="1"/>
  <c r="DF94" i="1"/>
  <c r="FB94" i="1" s="1"/>
  <c r="DE28" i="1"/>
  <c r="FA28" i="1" s="1"/>
  <c r="FC28" i="1" s="1"/>
  <c r="DE143" i="1"/>
  <c r="FA143" i="1" s="1"/>
  <c r="FC143" i="1" s="1"/>
  <c r="B143" i="1" s="1"/>
  <c r="DF26" i="1"/>
  <c r="FB26" i="1" s="1"/>
  <c r="DF153" i="1"/>
  <c r="FB153" i="1" s="1"/>
  <c r="DE112" i="1"/>
  <c r="FA112" i="1" s="1"/>
  <c r="FC112" i="1" s="1"/>
  <c r="AE45" i="44"/>
  <c r="G45" i="44" s="1"/>
  <c r="AD24" i="44"/>
  <c r="F24" i="44" s="1"/>
  <c r="AE22" i="44"/>
  <c r="G22" i="44" s="1"/>
  <c r="AE94" i="44"/>
  <c r="G94" i="44" s="1"/>
  <c r="AD65" i="44"/>
  <c r="F65" i="44" s="1"/>
  <c r="AE79" i="44"/>
  <c r="G79" i="44" s="1"/>
  <c r="AD50" i="44"/>
  <c r="F50" i="44" s="1"/>
  <c r="AE24" i="44"/>
  <c r="G24" i="44" s="1"/>
  <c r="AD35" i="44"/>
  <c r="F35" i="44" s="1"/>
  <c r="AE408" i="44"/>
  <c r="G408" i="44" s="1"/>
  <c r="AE73" i="44"/>
  <c r="G73" i="44" s="1"/>
  <c r="AD84" i="44"/>
  <c r="F84" i="44" s="1"/>
  <c r="AE10" i="44"/>
  <c r="G10" i="44" s="1"/>
  <c r="AE82" i="44"/>
  <c r="G82" i="44" s="1"/>
  <c r="AD93" i="44"/>
  <c r="F93" i="44" s="1"/>
  <c r="AE59" i="44"/>
  <c r="G59" i="44" s="1"/>
  <c r="AD54" i="44"/>
  <c r="F54" i="44" s="1"/>
  <c r="AE92" i="44"/>
  <c r="G92" i="44" s="1"/>
  <c r="AD71" i="44"/>
  <c r="F71" i="44" s="1"/>
  <c r="DF112" i="1"/>
  <c r="FB112" i="1" s="1"/>
  <c r="DE38" i="1"/>
  <c r="FA38" i="1" s="1"/>
  <c r="FC38" i="1" s="1"/>
  <c r="B38" i="1" s="1"/>
  <c r="DE151" i="1"/>
  <c r="FA151" i="1" s="1"/>
  <c r="FC151" i="1" s="1"/>
  <c r="B151" i="1" s="1"/>
  <c r="DE129" i="1"/>
  <c r="FA129" i="1" s="1"/>
  <c r="FC129" i="1" s="1"/>
  <c r="B129" i="1" s="1"/>
  <c r="DF104" i="1"/>
  <c r="FB104" i="1" s="1"/>
  <c r="DE49" i="1"/>
  <c r="FA49" i="1" s="1"/>
  <c r="FC49" i="1" s="1"/>
  <c r="B49" i="1" s="1"/>
  <c r="DE153" i="1"/>
  <c r="FA153" i="1" s="1"/>
  <c r="FC153" i="1" s="1"/>
  <c r="B153" i="1" s="1"/>
  <c r="AE29" i="44"/>
  <c r="G29" i="44" s="1"/>
  <c r="AE61" i="44"/>
  <c r="G61" i="44" s="1"/>
  <c r="AE93" i="44"/>
  <c r="G93" i="44" s="1"/>
  <c r="AD32" i="44"/>
  <c r="F32" i="44" s="1"/>
  <c r="AD64" i="44"/>
  <c r="F64" i="44" s="1"/>
  <c r="AD96" i="44"/>
  <c r="F96" i="44" s="1"/>
  <c r="AE14" i="44"/>
  <c r="G14" i="44" s="1"/>
  <c r="AE46" i="44"/>
  <c r="G46" i="44" s="1"/>
  <c r="AE78" i="44"/>
  <c r="G78" i="44" s="1"/>
  <c r="AD9" i="44"/>
  <c r="F9" i="44" s="1"/>
  <c r="AD41" i="44"/>
  <c r="F41" i="44" s="1"/>
  <c r="AD73" i="44"/>
  <c r="F73" i="44" s="1"/>
  <c r="AD106" i="44"/>
  <c r="F106" i="44" s="1"/>
  <c r="AE39" i="44"/>
  <c r="G39" i="44" s="1"/>
  <c r="AE71" i="44"/>
  <c r="G71" i="44" s="1"/>
  <c r="AE104" i="44"/>
  <c r="G104" i="44" s="1"/>
  <c r="AD34" i="44"/>
  <c r="F34" i="44" s="1"/>
  <c r="AD66" i="44"/>
  <c r="F66" i="44" s="1"/>
  <c r="AD98" i="44"/>
  <c r="F98" i="44" s="1"/>
  <c r="AE32" i="44"/>
  <c r="G32" i="44" s="1"/>
  <c r="AE64" i="44"/>
  <c r="G64" i="44" s="1"/>
  <c r="AE96" i="44"/>
  <c r="G96" i="44" s="1"/>
  <c r="AD27" i="44"/>
  <c r="F27" i="44" s="1"/>
  <c r="AD59" i="44"/>
  <c r="F59" i="44" s="1"/>
  <c r="AD91" i="44"/>
  <c r="F91" i="44" s="1"/>
  <c r="AE17" i="44"/>
  <c r="G17" i="44" s="1"/>
  <c r="AE49" i="44"/>
  <c r="G49" i="44" s="1"/>
  <c r="AE81" i="44"/>
  <c r="G81" i="44" s="1"/>
  <c r="AD12" i="44"/>
  <c r="F12" i="44" s="1"/>
  <c r="AD44" i="44"/>
  <c r="F44" i="44" s="1"/>
  <c r="AD76" i="44"/>
  <c r="F76" i="44" s="1"/>
  <c r="AE83" i="44"/>
  <c r="G83" i="44" s="1"/>
  <c r="AD78" i="44"/>
  <c r="F78" i="44" s="1"/>
  <c r="AE26" i="44"/>
  <c r="G26" i="44" s="1"/>
  <c r="AE58" i="44"/>
  <c r="G58" i="44" s="1"/>
  <c r="AE90" i="44"/>
  <c r="G90" i="44" s="1"/>
  <c r="AD21" i="44"/>
  <c r="F21" i="44" s="1"/>
  <c r="AD53" i="44"/>
  <c r="F53" i="44" s="1"/>
  <c r="AD85" i="44"/>
  <c r="F85" i="44" s="1"/>
  <c r="AE11" i="44"/>
  <c r="G11" i="44" s="1"/>
  <c r="AE43" i="44"/>
  <c r="G43" i="44" s="1"/>
  <c r="AE75" i="44"/>
  <c r="G75" i="44" s="1"/>
  <c r="AD22" i="44"/>
  <c r="F22" i="44" s="1"/>
  <c r="AD70" i="44"/>
  <c r="F70" i="44" s="1"/>
  <c r="AE20" i="44"/>
  <c r="G20" i="44" s="1"/>
  <c r="AE52" i="44"/>
  <c r="G52" i="44" s="1"/>
  <c r="AE84" i="44"/>
  <c r="G84" i="44" s="1"/>
  <c r="AD23" i="44"/>
  <c r="F23" i="44" s="1"/>
  <c r="AD55" i="44"/>
  <c r="F55" i="44" s="1"/>
  <c r="AD87" i="44"/>
  <c r="F87" i="44" s="1"/>
  <c r="DF90" i="1"/>
  <c r="FB90" i="1" s="1"/>
  <c r="DE141" i="1"/>
  <c r="FA141" i="1" s="1"/>
  <c r="FC141" i="1" s="1"/>
  <c r="B141" i="1" s="1"/>
  <c r="DE135" i="1"/>
  <c r="FA135" i="1" s="1"/>
  <c r="FC135" i="1" s="1"/>
  <c r="B135" i="1" s="1"/>
  <c r="DF22" i="1"/>
  <c r="FB22" i="1" s="1"/>
  <c r="DF141" i="1"/>
  <c r="FB141" i="1" s="1"/>
  <c r="DF75" i="1"/>
  <c r="FB75" i="1" s="1"/>
  <c r="DF164" i="1"/>
  <c r="FB164" i="1" s="1"/>
  <c r="DE113" i="1"/>
  <c r="FA113" i="1" s="1"/>
  <c r="FC113" i="1" s="1"/>
  <c r="B113" i="1" s="1"/>
  <c r="DE9" i="1"/>
  <c r="FA9" i="1" s="1"/>
  <c r="FC9" i="1" s="1"/>
  <c r="DF85" i="1"/>
  <c r="FB85" i="1" s="1"/>
  <c r="DF187" i="1"/>
  <c r="FB187" i="1" s="1"/>
  <c r="DE123" i="1"/>
  <c r="FA123" i="1" s="1"/>
  <c r="FC123" i="1" s="1"/>
  <c r="DF11" i="1"/>
  <c r="FB11" i="1" s="1"/>
  <c r="DF137" i="1"/>
  <c r="FB137" i="1" s="1"/>
  <c r="DE87" i="1"/>
  <c r="FA87" i="1" s="1"/>
  <c r="FC87" i="1" s="1"/>
  <c r="DF96" i="1"/>
  <c r="FB96" i="1" s="1"/>
  <c r="FA32" i="1"/>
  <c r="FC32" i="1" s="1"/>
  <c r="FA106" i="1"/>
  <c r="FC106" i="1" s="1"/>
  <c r="FA140" i="1"/>
  <c r="FC140" i="1" s="1"/>
  <c r="B140" i="1" s="1"/>
  <c r="FA119" i="1"/>
  <c r="FC119" i="1" s="1"/>
  <c r="B119" i="1" s="1"/>
  <c r="FA26" i="1"/>
  <c r="FC26" i="1" s="1"/>
  <c r="S280" i="44"/>
  <c r="J8" i="44"/>
  <c r="AK8" i="44" s="1"/>
  <c r="K279" i="44"/>
  <c r="K7" i="44" s="1"/>
  <c r="CW7" i="1"/>
  <c r="B4" i="19" s="1"/>
  <c r="O4" i="19" s="1"/>
  <c r="CX7" i="1"/>
  <c r="C4" i="19" s="1"/>
  <c r="C14" i="19" s="1"/>
  <c r="DS7" i="1"/>
  <c r="J14" i="19" s="1"/>
  <c r="L11" i="50" s="1"/>
  <c r="EY7" i="1"/>
  <c r="DU7" i="1"/>
  <c r="FC478" i="1"/>
  <c r="FC317" i="1" s="1"/>
  <c r="DE478" i="1"/>
  <c r="DE317" i="1" s="1"/>
  <c r="G6" i="19" s="1"/>
  <c r="DR115" i="1"/>
  <c r="DR8" i="1"/>
  <c r="S11" i="30"/>
  <c r="J11" i="33"/>
  <c r="DR113" i="1"/>
  <c r="M17" i="24"/>
  <c r="CW478" i="1"/>
  <c r="B72" i="1"/>
  <c r="B104" i="1"/>
  <c r="B73" i="1"/>
  <c r="B136" i="1"/>
  <c r="B124" i="1"/>
  <c r="B115" i="1"/>
  <c r="B187" i="1"/>
  <c r="B107" i="1"/>
  <c r="B98" i="1"/>
  <c r="B86" i="1"/>
  <c r="B76" i="1"/>
  <c r="B165" i="1"/>
  <c r="B158" i="1"/>
  <c r="B147" i="1"/>
  <c r="B126" i="1"/>
  <c r="B64" i="1"/>
  <c r="B159" i="1"/>
  <c r="B37" i="1"/>
  <c r="B21" i="1"/>
  <c r="B109" i="1"/>
  <c r="B67" i="1"/>
  <c r="B152" i="1"/>
  <c r="B142" i="1"/>
  <c r="B134" i="1"/>
  <c r="B103" i="1"/>
  <c r="B92" i="1"/>
  <c r="B481" i="1"/>
  <c r="C361" i="1"/>
  <c r="E361" i="1" s="1"/>
  <c r="C390" i="1"/>
  <c r="E390" i="1" s="1"/>
  <c r="C349" i="1"/>
  <c r="B333" i="1"/>
  <c r="C342" i="1"/>
  <c r="E342" i="1" s="1"/>
  <c r="B358" i="1"/>
  <c r="B448" i="1"/>
  <c r="B439" i="1"/>
  <c r="B418" i="1"/>
  <c r="B351" i="1"/>
  <c r="B371" i="1"/>
  <c r="B367" i="1"/>
  <c r="B331" i="1"/>
  <c r="C356" i="1"/>
  <c r="E356" i="1" s="1"/>
  <c r="C330" i="1"/>
  <c r="E330" i="1" s="1"/>
  <c r="B444" i="1"/>
  <c r="B360" i="1"/>
  <c r="C419" i="1"/>
  <c r="E419" i="1" s="1"/>
  <c r="C357" i="1"/>
  <c r="E357" i="1" s="1"/>
  <c r="C435" i="1"/>
  <c r="E435" i="1" s="1"/>
  <c r="B322" i="1"/>
  <c r="C378" i="1"/>
  <c r="E378" i="1" s="1"/>
  <c r="C425" i="1"/>
  <c r="E425" i="1" s="1"/>
  <c r="C433" i="1"/>
  <c r="F433" i="1" s="1"/>
  <c r="B382" i="1"/>
  <c r="C421" i="1"/>
  <c r="E421" i="1" s="1"/>
  <c r="B438" i="1"/>
  <c r="B408" i="1"/>
  <c r="B348" i="1"/>
  <c r="C339" i="1"/>
  <c r="E339" i="1" s="1"/>
  <c r="B340" i="1"/>
  <c r="C321" i="1"/>
  <c r="E321" i="1" s="1"/>
  <c r="B321" i="1"/>
  <c r="C388" i="1"/>
  <c r="E388" i="1" s="1"/>
  <c r="B388" i="1"/>
  <c r="C436" i="1"/>
  <c r="E436" i="1" s="1"/>
  <c r="B323" i="1"/>
  <c r="C413" i="1"/>
  <c r="E413" i="1" s="1"/>
  <c r="B413" i="1"/>
  <c r="C386" i="1"/>
  <c r="E386" i="1" s="1"/>
  <c r="C396" i="1"/>
  <c r="E396" i="1" s="1"/>
  <c r="B396" i="1"/>
  <c r="C353" i="1"/>
  <c r="E353" i="1" s="1"/>
  <c r="B353" i="1"/>
  <c r="B376" i="1"/>
  <c r="B379" i="1"/>
  <c r="C344" i="1"/>
  <c r="E344" i="1" s="1"/>
  <c r="B344" i="1"/>
  <c r="C389" i="1"/>
  <c r="E389" i="1" s="1"/>
  <c r="B389" i="1"/>
  <c r="B374" i="1"/>
  <c r="B440" i="1"/>
  <c r="C416" i="1"/>
  <c r="E416" i="1" s="1"/>
  <c r="B347" i="1"/>
  <c r="B387" i="1"/>
  <c r="B392" i="1"/>
  <c r="C445" i="1"/>
  <c r="C400" i="1"/>
  <c r="E400" i="1" s="1"/>
  <c r="B336" i="1"/>
  <c r="B422" i="1"/>
  <c r="C424" i="1"/>
  <c r="E424" i="1" s="1"/>
  <c r="B424" i="1"/>
  <c r="C338" i="1"/>
  <c r="E338" i="1" s="1"/>
  <c r="B338" i="1"/>
  <c r="C403" i="1"/>
  <c r="E403" i="1" s="1"/>
  <c r="B403" i="1"/>
  <c r="B426" i="1"/>
  <c r="C410" i="1"/>
  <c r="E410" i="1" s="1"/>
  <c r="C402" i="1"/>
  <c r="E402" i="1" s="1"/>
  <c r="B414" i="1"/>
  <c r="B384" i="1"/>
  <c r="B411" i="1"/>
  <c r="B397" i="1"/>
  <c r="B365" i="1"/>
  <c r="B369" i="1"/>
  <c r="B362" i="1"/>
  <c r="B430" i="1"/>
  <c r="B427" i="1"/>
  <c r="B319" i="1"/>
  <c r="B318" i="1"/>
  <c r="C318" i="1"/>
  <c r="E318" i="1" s="1"/>
  <c r="C355" i="1"/>
  <c r="E355" i="1" s="1"/>
  <c r="B355" i="1"/>
  <c r="C329" i="1"/>
  <c r="E329" i="1" s="1"/>
  <c r="B329" i="1"/>
  <c r="C443" i="1"/>
  <c r="E443" i="1" s="1"/>
  <c r="B443" i="1"/>
  <c r="B391" i="1"/>
  <c r="B450" i="1"/>
  <c r="B429" i="1"/>
  <c r="C449" i="1"/>
  <c r="E449" i="1" s="1"/>
  <c r="B327" i="1"/>
  <c r="C327" i="1"/>
  <c r="E327" i="1" s="1"/>
  <c r="B431" i="1"/>
  <c r="B428" i="1"/>
  <c r="B373" i="1"/>
  <c r="B346" i="1"/>
  <c r="C441" i="1"/>
  <c r="E441" i="1" s="1"/>
  <c r="B441" i="1"/>
  <c r="B380" i="1"/>
  <c r="B381" i="1"/>
  <c r="C334" i="1"/>
  <c r="E334" i="1" s="1"/>
  <c r="B407" i="1"/>
  <c r="B395" i="1"/>
  <c r="C432" i="1"/>
  <c r="E432" i="1" s="1"/>
  <c r="B432" i="1"/>
  <c r="B437" i="1"/>
  <c r="B399" i="1"/>
  <c r="B385" i="1"/>
  <c r="C325" i="1"/>
  <c r="B325" i="1"/>
  <c r="B343" i="1"/>
  <c r="B345" i="1"/>
  <c r="B401" i="1"/>
  <c r="B412" i="1"/>
  <c r="B335" i="1"/>
  <c r="B394" i="1"/>
  <c r="B405" i="1"/>
  <c r="C354" i="1"/>
  <c r="E354" i="1" s="1"/>
  <c r="B370" i="1"/>
  <c r="B423" i="1"/>
  <c r="B324" i="1"/>
  <c r="B398" i="1"/>
  <c r="B359" i="1"/>
  <c r="B447" i="1"/>
  <c r="B364" i="1"/>
  <c r="B191" i="1"/>
  <c r="C191" i="1"/>
  <c r="FB8" i="1"/>
  <c r="B193" i="1"/>
  <c r="C193" i="1"/>
  <c r="C417" i="1"/>
  <c r="E417" i="1" s="1"/>
  <c r="B417" i="1"/>
  <c r="C320" i="1"/>
  <c r="E320" i="1" s="1"/>
  <c r="B320" i="1"/>
  <c r="FA8" i="1"/>
  <c r="K11" i="48" l="1"/>
  <c r="P11" i="48" s="1"/>
  <c r="Q11" i="50"/>
  <c r="K11" i="42"/>
  <c r="S11" i="42" s="1"/>
  <c r="K11" i="47"/>
  <c r="P11" i="47" s="1"/>
  <c r="AM280" i="44"/>
  <c r="AN280" i="44" s="1"/>
  <c r="AM284" i="44" s="1"/>
  <c r="AN284" i="44" s="1"/>
  <c r="DF7" i="1"/>
  <c r="H4" i="19" s="1"/>
  <c r="DE7" i="1"/>
  <c r="G4" i="19" s="1"/>
  <c r="FB7" i="1"/>
  <c r="R4" i="19" s="1"/>
  <c r="G279" i="44"/>
  <c r="G280" i="44" s="1"/>
  <c r="K280" i="44" s="1"/>
  <c r="FA7" i="1"/>
  <c r="Q4" i="19" s="1"/>
  <c r="G5" i="46"/>
  <c r="K562" i="44"/>
  <c r="J562" i="44" s="1"/>
  <c r="B8" i="19"/>
  <c r="O8" i="19" s="1"/>
  <c r="CW317" i="1"/>
  <c r="B6" i="19" s="1"/>
  <c r="DR7" i="1"/>
  <c r="FA478" i="1"/>
  <c r="FA317" i="1" s="1"/>
  <c r="Q6" i="19" s="1"/>
  <c r="Q8" i="24"/>
  <c r="M14" i="19"/>
  <c r="N14" i="19" s="1"/>
  <c r="O11" i="33"/>
  <c r="C49" i="1"/>
  <c r="G8" i="19"/>
  <c r="C106" i="1"/>
  <c r="C108" i="1"/>
  <c r="C145" i="1"/>
  <c r="C87" i="1"/>
  <c r="C188" i="1"/>
  <c r="C189" i="1"/>
  <c r="C139" i="1"/>
  <c r="C149" i="1"/>
  <c r="C34" i="1"/>
  <c r="C140" i="1"/>
  <c r="C99" i="1"/>
  <c r="C43" i="1"/>
  <c r="C102" i="1"/>
  <c r="C160" i="1"/>
  <c r="C96" i="1"/>
  <c r="C121" i="1"/>
  <c r="C120" i="1"/>
  <c r="C112" i="1"/>
  <c r="C78" i="1"/>
  <c r="C79" i="1"/>
  <c r="C69" i="1"/>
  <c r="C190" i="1"/>
  <c r="C77" i="1"/>
  <c r="C118" i="1"/>
  <c r="C107" i="1"/>
  <c r="C157" i="1"/>
  <c r="C125" i="1"/>
  <c r="C132" i="1"/>
  <c r="C183" i="1"/>
  <c r="C90" i="1"/>
  <c r="C161" i="1"/>
  <c r="C88" i="1"/>
  <c r="C60" i="1"/>
  <c r="C22" i="1"/>
  <c r="C184" i="1"/>
  <c r="C123" i="1"/>
  <c r="C164" i="1"/>
  <c r="C162" i="1"/>
  <c r="C84" i="1"/>
  <c r="C11" i="1"/>
  <c r="C81" i="1"/>
  <c r="C85" i="1"/>
  <c r="C163" i="1"/>
  <c r="C32" i="1"/>
  <c r="C185" i="1"/>
  <c r="C186" i="1"/>
  <c r="C30" i="1"/>
  <c r="C17" i="1"/>
  <c r="C137" i="1"/>
  <c r="C28" i="1"/>
  <c r="C94" i="1"/>
  <c r="C26" i="1"/>
  <c r="B94" i="1"/>
  <c r="B79" i="1"/>
  <c r="C136" i="1"/>
  <c r="C134" i="1"/>
  <c r="C481" i="1"/>
  <c r="B164" i="1"/>
  <c r="C141" i="1"/>
  <c r="C146" i="1"/>
  <c r="C76" i="1"/>
  <c r="C113" i="1"/>
  <c r="B78" i="1"/>
  <c r="B26" i="1"/>
  <c r="B186" i="1"/>
  <c r="B81" i="1"/>
  <c r="C98" i="1"/>
  <c r="B108" i="1"/>
  <c r="B132" i="1"/>
  <c r="B30" i="1"/>
  <c r="B160" i="1"/>
  <c r="B96" i="1"/>
  <c r="B149" i="1"/>
  <c r="B157" i="1"/>
  <c r="C154" i="1"/>
  <c r="B145" i="1"/>
  <c r="C142" i="1"/>
  <c r="B137" i="1"/>
  <c r="B106" i="1"/>
  <c r="B88" i="1"/>
  <c r="C115" i="1"/>
  <c r="B69" i="1"/>
  <c r="B28" i="1"/>
  <c r="C158" i="1"/>
  <c r="B139" i="1"/>
  <c r="C37" i="1"/>
  <c r="C143" i="1"/>
  <c r="C86" i="1"/>
  <c r="C54" i="1"/>
  <c r="B118" i="1"/>
  <c r="C72" i="1"/>
  <c r="C166" i="1"/>
  <c r="B84" i="1"/>
  <c r="C109" i="1"/>
  <c r="B189" i="1"/>
  <c r="P4" i="19"/>
  <c r="B183" i="1"/>
  <c r="C38" i="1"/>
  <c r="B161" i="1"/>
  <c r="C124" i="1"/>
  <c r="B190" i="1"/>
  <c r="C103" i="1"/>
  <c r="C159" i="1"/>
  <c r="C153" i="1"/>
  <c r="C187" i="1"/>
  <c r="B188" i="1"/>
  <c r="B121" i="1"/>
  <c r="B34" i="1"/>
  <c r="C151" i="1"/>
  <c r="B163" i="1"/>
  <c r="B87" i="1"/>
  <c r="B125" i="1"/>
  <c r="B9" i="1"/>
  <c r="C9" i="1"/>
  <c r="B77" i="1"/>
  <c r="C126" i="1"/>
  <c r="C64" i="1"/>
  <c r="C152" i="1"/>
  <c r="C92" i="1"/>
  <c r="C67" i="1"/>
  <c r="C119" i="1"/>
  <c r="C75" i="1"/>
  <c r="B112" i="1"/>
  <c r="B99" i="1"/>
  <c r="C100" i="1"/>
  <c r="B32" i="1"/>
  <c r="C147" i="1"/>
  <c r="B123" i="1"/>
  <c r="C10" i="1"/>
  <c r="B17" i="1"/>
  <c r="C135" i="1"/>
  <c r="C104" i="1"/>
  <c r="B120" i="1"/>
  <c r="C129" i="1"/>
  <c r="B43" i="1"/>
  <c r="C110" i="1"/>
  <c r="B22" i="1"/>
  <c r="C55" i="1"/>
  <c r="B102" i="1"/>
  <c r="C73" i="1"/>
  <c r="B185" i="1"/>
  <c r="B90" i="1"/>
  <c r="B184" i="1"/>
  <c r="C165" i="1"/>
  <c r="B85" i="1"/>
  <c r="C21" i="1"/>
  <c r="D14" i="19"/>
  <c r="C122" i="1"/>
  <c r="C8" i="1"/>
  <c r="FC8" i="1"/>
  <c r="FC7" i="1" s="1"/>
  <c r="AO284" i="44" l="1"/>
  <c r="G7" i="44"/>
  <c r="S6" i="44" s="1"/>
  <c r="S563" i="44"/>
  <c r="G35" i="46"/>
  <c r="D16" i="19"/>
  <c r="O6" i="19"/>
  <c r="D15" i="19"/>
  <c r="R8" i="24"/>
  <c r="J11" i="39"/>
  <c r="R11" i="39" s="1"/>
  <c r="Q46" i="24"/>
  <c r="R46" i="24" s="1"/>
  <c r="C479" i="1"/>
  <c r="Q8" i="19"/>
  <c r="B8" i="1"/>
  <c r="T280" i="44" l="1"/>
  <c r="H29" i="46"/>
  <c r="H33" i="46"/>
  <c r="H25" i="46"/>
  <c r="H34" i="46"/>
  <c r="H18" i="46"/>
  <c r="H21" i="46"/>
  <c r="H5" i="46"/>
  <c r="B479" i="1"/>
  <c r="CX478" i="1"/>
  <c r="CX317" i="1" s="1"/>
  <c r="C6" i="19" s="1"/>
  <c r="P6" i="19" l="1"/>
  <c r="C15" i="19"/>
  <c r="DF478" i="1"/>
  <c r="DF317" i="1" s="1"/>
  <c r="H6" i="19" s="1"/>
  <c r="C8" i="19"/>
  <c r="C16" i="19" l="1"/>
  <c r="P8" i="19"/>
  <c r="H8" i="19"/>
  <c r="DQ239" i="1"/>
  <c r="DQ7" i="1" s="1"/>
  <c r="FB478" i="1" l="1"/>
  <c r="R8" i="19" l="1"/>
  <c r="FB317" i="1"/>
  <c r="R6" i="19" s="1"/>
</calcChain>
</file>

<file path=xl/sharedStrings.xml><?xml version="1.0" encoding="utf-8"?>
<sst xmlns="http://schemas.openxmlformats.org/spreadsheetml/2006/main" count="13307" uniqueCount="2893">
  <si>
    <t>THEO DÕI VẬT TƯ DỰ ÁN/ MATERIAL CONTROL LOG</t>
  </si>
  <si>
    <t>Hướng dẫn cập nhật thông tin:</t>
  </si>
  <si>
    <t>Thời gian nộp bảng cập nhật:</t>
  </si>
  <si>
    <t>- Chữ tô màu xanh:</t>
  </si>
  <si>
    <t>Chưa cập nhật</t>
  </si>
  <si>
    <t>- Trong ngày khi có biến động.</t>
  </si>
  <si>
    <t>Cập nhật ngày/ Update to:</t>
  </si>
  <si>
    <t>- Chữ tô màu đỏ:</t>
  </si>
  <si>
    <t>Đã cập nhật mới</t>
  </si>
  <si>
    <t>- Báo cáo hàng tuần vào 16:30 mỗi chiều thứ 2.</t>
  </si>
  <si>
    <t>Item/ 
STT</t>
  </si>
  <si>
    <t>Description/ 
Chi tiết</t>
  </si>
  <si>
    <t>Profile/ Vật tư</t>
  </si>
  <si>
    <t>Grade/ Mác vật liệu</t>
  </si>
  <si>
    <t>Unit/ Đơn vị</t>
  </si>
  <si>
    <t>U.Weight/ Đ.Trọng (Kg/m2,m,pcs)</t>
  </si>
  <si>
    <t>Net Quantity/Số lượng tinh</t>
  </si>
  <si>
    <t>Total Ordered/Tổng dự trù</t>
  </si>
  <si>
    <t>Tận dụng tồn kho/ Remain</t>
  </si>
  <si>
    <t>Khối lượng phải mua sắm/ total order</t>
  </si>
  <si>
    <t>QC Nghiệm thu</t>
  </si>
  <si>
    <t>Mua sắm nước ngoài/ Oversea purchase</t>
  </si>
  <si>
    <t>Remarks/ Ghi chú</t>
  </si>
  <si>
    <t>Weight/ Khối lượng (Kg)</t>
  </si>
  <si>
    <t>Số Hợp đồng / Contract No</t>
  </si>
  <si>
    <t>Số lượng giao hàng thực tế/ Handover Q'ty</t>
  </si>
  <si>
    <t>Nhà cung cấp/ Vendor</t>
  </si>
  <si>
    <t>Ngày ký HD/ Contract date</t>
  </si>
  <si>
    <t>Đơn giá / Unit Price</t>
  </si>
  <si>
    <t>Inspection date</t>
  </si>
  <si>
    <t>Khối lượng nghiệm thu đạt/ Weight Acc. Inspection</t>
  </si>
  <si>
    <t>Results</t>
  </si>
  <si>
    <t>Bàn giao sản xuất/ Handover to Product</t>
  </si>
  <si>
    <t>Thành tiền Hợp đồng/ total</t>
  </si>
  <si>
    <t>Ngày mở L/C/ LC issued date</t>
  </si>
  <si>
    <t>Hàng đi từ cảng nước ngoài/ Export Port</t>
  </si>
  <si>
    <t>Hàng Đến cảng HP (CIF)/ HaiPhong CIF</t>
  </si>
  <si>
    <t>Ngày thanh toán / Payment date</t>
  </si>
  <si>
    <t>Thủ tục hải quan, vận chuyển/ Paper work, local transportaion date</t>
  </si>
  <si>
    <t>Ngày hàng về / Arived</t>
  </si>
  <si>
    <t>Ngày mời nghiệm thu / invice QC date</t>
  </si>
  <si>
    <t>A.</t>
  </si>
  <si>
    <t>Main-Material /  Vật tư chính</t>
  </si>
  <si>
    <t>SS400</t>
  </si>
  <si>
    <t>m2</t>
  </si>
  <si>
    <t>Hùng Nguyên</t>
  </si>
  <si>
    <t>GNEE</t>
  </si>
  <si>
    <t>A-5</t>
  </si>
  <si>
    <t>A-8</t>
  </si>
  <si>
    <t>A-9</t>
  </si>
  <si>
    <t>A-11</t>
  </si>
  <si>
    <t>A-12</t>
  </si>
  <si>
    <t>A-13</t>
  </si>
  <si>
    <t>A-14</t>
  </si>
  <si>
    <t>A-15</t>
  </si>
  <si>
    <t>PL10x2000x12000</t>
  </si>
  <si>
    <t>PL12x2000x12000</t>
  </si>
  <si>
    <t>A-17</t>
  </si>
  <si>
    <t>PL20x2000x12000</t>
  </si>
  <si>
    <t>A-20</t>
  </si>
  <si>
    <t>A-22</t>
  </si>
  <si>
    <t>m</t>
  </si>
  <si>
    <t>A-27</t>
  </si>
  <si>
    <t>A-42</t>
  </si>
  <si>
    <t>A-43</t>
  </si>
  <si>
    <t>A-46</t>
  </si>
  <si>
    <t>A-47</t>
  </si>
  <si>
    <t>A-48</t>
  </si>
  <si>
    <t>A-49</t>
  </si>
  <si>
    <t>A-50</t>
  </si>
  <si>
    <t>A-51</t>
  </si>
  <si>
    <t>A-52</t>
  </si>
  <si>
    <t>A-53</t>
  </si>
  <si>
    <t>A-54</t>
  </si>
  <si>
    <t>SUS304</t>
  </si>
  <si>
    <t>A-55</t>
  </si>
  <si>
    <t>A-57</t>
  </si>
  <si>
    <t>Sets</t>
  </si>
  <si>
    <t>A-64</t>
  </si>
  <si>
    <t>A-73</t>
  </si>
  <si>
    <t>A-74</t>
  </si>
  <si>
    <t>A-75</t>
  </si>
  <si>
    <t>A-76</t>
  </si>
  <si>
    <t>A-77</t>
  </si>
  <si>
    <t>B.</t>
  </si>
  <si>
    <t>STT</t>
  </si>
  <si>
    <t>Nghiệm thu</t>
  </si>
  <si>
    <t>A36/SS400</t>
  </si>
  <si>
    <t>Report No.</t>
  </si>
  <si>
    <t>ĐÃ MUA TRONG NƯỚC</t>
  </si>
  <si>
    <t>ĐÃ MUA NHẬP KHẨU</t>
  </si>
  <si>
    <t>So sánh với số lượng vật tư PR</t>
  </si>
  <si>
    <t>TỔNG ĐÃ MUA TRONG VÀ NGOÀI NƯỚC</t>
  </si>
  <si>
    <t>Ngày bàn giao vật tư/ Material avaiable for hand over date</t>
  </si>
  <si>
    <t>VẬT TƯ TRONG NƯỚC</t>
  </si>
  <si>
    <t>Đánh giá 
(Thiếu/ Đủ/ Thừa)</t>
  </si>
  <si>
    <t>Khối lượng giao hàng thực tế/ Handover Q'ty</t>
  </si>
  <si>
    <t>Weight/
K.Lượng (Kg)</t>
  </si>
  <si>
    <t>Q.Ty/
S.Lượng</t>
  </si>
  <si>
    <t>Contract weight ( K.Lượng theo HĐ)</t>
  </si>
  <si>
    <t>S.Lượng giao hàng thực tế/ Handover Q'ty</t>
  </si>
  <si>
    <t>K.Lượng giao hàng thực tế// Handover weight</t>
  </si>
  <si>
    <t>Đơn giá / Unit Price 
(Not VAT)</t>
  </si>
  <si>
    <t>Accessory-Material / Vật tư phụ</t>
  </si>
  <si>
    <t>kt: 1500X6000-2 tờ; 1500x5400-1 tờ.</t>
  </si>
  <si>
    <t>kt: 1500X6000-1 tờ; 1500x2500-1 tờ.</t>
  </si>
  <si>
    <t>GNEE STEEL CO.,LIMITED</t>
  </si>
  <si>
    <t xml:space="preserve"> FLAT/RM 1512 15/F LUCKY CENTRE NO.165-171 WAN CHAI ROAD WAN CHAI HK</t>
  </si>
  <si>
    <t xml:space="preserve">              TEL: +86 15286968617     E-mail:alice@gescosteel.com                              </t>
  </si>
  <si>
    <t>QUOTATION SHEET</t>
  </si>
  <si>
    <t>QUOTATION NO.: GNEEYPH20240513-1</t>
  </si>
  <si>
    <t>DATE: MAY.13TH,2024</t>
  </si>
  <si>
    <t>TO:IBS</t>
  </si>
  <si>
    <t>SR NO.</t>
  </si>
  <si>
    <t>PRODUCT NAME</t>
  </si>
  <si>
    <t xml:space="preserve">SPECIFICATION
(mm)                                                                                    </t>
  </si>
  <si>
    <t>UNIT WEIGHT
(KG/PCS)</t>
  </si>
  <si>
    <t xml:space="preserve">                          QUANTITY                           </t>
  </si>
  <si>
    <t>CIF HAIPHONG, VIETNAM</t>
  </si>
  <si>
    <t>QTY 
(PCS)</t>
  </si>
  <si>
    <t>WEIGHT   
(KG)</t>
  </si>
  <si>
    <r>
      <t>UNIT PRICE</t>
    </r>
    <r>
      <rPr>
        <sz val="9"/>
        <rFont val="宋体"/>
        <charset val="134"/>
      </rPr>
      <t>（</t>
    </r>
    <r>
      <rPr>
        <sz val="9"/>
        <rFont val="Arial"/>
        <family val="2"/>
      </rPr>
      <t>USD/KG)</t>
    </r>
  </si>
  <si>
    <t>AMOUNT            (USD)</t>
  </si>
  <si>
    <t xml:space="preserve">lead time </t>
  </si>
  <si>
    <t>HARDOX 450 PLATE</t>
  </si>
  <si>
    <t>6*1500*6000</t>
  </si>
  <si>
    <t>20days</t>
  </si>
  <si>
    <t>Q235B PLATE</t>
  </si>
  <si>
    <t>Q355B PLATE</t>
  </si>
  <si>
    <t>8*1500*6000</t>
  </si>
  <si>
    <t>8*2000*12000</t>
  </si>
  <si>
    <t>10*1500*6000</t>
  </si>
  <si>
    <t>10*2000*10000</t>
  </si>
  <si>
    <t>NM400 PLATE</t>
  </si>
  <si>
    <t>12*2000*12000</t>
  </si>
  <si>
    <t>45days</t>
  </si>
  <si>
    <t>HARDOX 500 PLATE</t>
  </si>
  <si>
    <t>16*2000*8000</t>
  </si>
  <si>
    <t>Q355 H BEAM</t>
  </si>
  <si>
    <t>200*200*8*12*12000</t>
  </si>
  <si>
    <t>250*250*9*14*12000</t>
  </si>
  <si>
    <t>Q235B RHS</t>
  </si>
  <si>
    <t>150*100*6*12000</t>
  </si>
  <si>
    <t>200*100*6*6000</t>
  </si>
  <si>
    <t>Q235B SHS</t>
  </si>
  <si>
    <t>200*200*10*6000</t>
  </si>
  <si>
    <t>Q355B SHS</t>
  </si>
  <si>
    <t>200*200*8*12000</t>
  </si>
  <si>
    <t>300*300*6*6000</t>
  </si>
  <si>
    <t>AMOUNT</t>
  </si>
  <si>
    <t>SPECIFICATION:</t>
  </si>
  <si>
    <t>1. SURFACE:</t>
  </si>
  <si>
    <t>SAFETY</t>
  </si>
  <si>
    <t>2. PACKAGE:</t>
  </si>
  <si>
    <t>SEA WORTHY PACKING</t>
  </si>
  <si>
    <t>3. QUALITY STANDARD OF MATERIAL:</t>
  </si>
  <si>
    <t>ACCORDANCE WITH ABOVE SPECIFICATION.</t>
  </si>
  <si>
    <t xml:space="preserve">TERMS: </t>
  </si>
  <si>
    <t>1. INSPECTION:</t>
  </si>
  <si>
    <t>MILL QUALITY TEST.(ORIGINAL MTC WILL BE PROVIDED.)</t>
  </si>
  <si>
    <t>2. TOLERANCE OF AMOUNT:</t>
  </si>
  <si>
    <t>QUANTITY AND AMOUNT ARE ALLOWED MORE OR LESS 10%.</t>
  </si>
  <si>
    <t>3.TERMS OF PAYMENT:</t>
  </si>
  <si>
    <t>100% LC AT SIGHT.</t>
  </si>
  <si>
    <t>4. TIME OF DELIVERY:</t>
  </si>
  <si>
    <t>5. PORT OF LOADING:</t>
  </si>
  <si>
    <t>ANY PORT,CHINA</t>
  </si>
  <si>
    <t xml:space="preserve">6. PORT OF DESTINATION: </t>
  </si>
  <si>
    <t>HAIPHONG,VIETNAM</t>
  </si>
  <si>
    <t xml:space="preserve">7. TRANSPORTATION: </t>
  </si>
  <si>
    <t>CONTAINER</t>
  </si>
  <si>
    <t>8. VALID PERIOD OF PRICE:</t>
  </si>
  <si>
    <t>5DAYS</t>
  </si>
  <si>
    <t>9. ORIGIN OF GOODS:</t>
  </si>
  <si>
    <t>CHINA.</t>
  </si>
  <si>
    <t>10.NOTE</t>
  </si>
  <si>
    <t>1. ABOVE PRICE IS BASED ON FINAL WEIGHT</t>
  </si>
  <si>
    <t>2. ABOVE PRICE DOES NOT CONTAIN THIRD PARTY INSPECTION FEE.</t>
  </si>
  <si>
    <t>BANK INFORMATION:</t>
  </si>
  <si>
    <t>BENIFICIARY COMPANY:</t>
  </si>
  <si>
    <t>COMPANY ADDRESS:</t>
  </si>
  <si>
    <t>BENIFICIARY BANK:</t>
  </si>
  <si>
    <t xml:space="preserve">ZHEJIANG CHOUZHOU COMMERCIAL BANK </t>
  </si>
  <si>
    <t>BANK ADDRESS:</t>
  </si>
  <si>
    <t>YIWU LEYUAN EAST JIANGBIN ROAD YIWU CITY ZHEJIANG PROVINCE CHINA</t>
  </si>
  <si>
    <t>SWIFT NO.:</t>
  </si>
  <si>
    <t>CZCBCN2X</t>
  </si>
  <si>
    <t>ACCOUNT NUMBER:</t>
  </si>
  <si>
    <t>NRA15628142010500008718</t>
  </si>
  <si>
    <t>12*1500*4250</t>
  </si>
  <si>
    <t>6*2000*6000</t>
  </si>
  <si>
    <t>12*1500*3700</t>
  </si>
  <si>
    <t>16*2000*6000</t>
  </si>
  <si>
    <t>20DAYS AFTER ORIGINAL LC</t>
  </si>
  <si>
    <t>GNEEYPH20240513-1</t>
  </si>
  <si>
    <t>QUOTATION NO.: GNEEYPH20240527-1</t>
  </si>
  <si>
    <t>DATE: MAY.27TH,2024</t>
  </si>
  <si>
    <t>FOB CHINA</t>
  </si>
  <si>
    <t>22*2000*6000</t>
  </si>
  <si>
    <t>SA240-304 PLATE</t>
  </si>
  <si>
    <t>2*1219*2438</t>
  </si>
  <si>
    <t>SUS 304 ROUND BAR</t>
  </si>
  <si>
    <t>40*6000</t>
  </si>
  <si>
    <t>Q235B PIPE</t>
  </si>
  <si>
    <t>102*6*6000</t>
  </si>
  <si>
    <t>108*5*6000</t>
  </si>
  <si>
    <t>121*5*6000</t>
  </si>
  <si>
    <t>140*6*6000</t>
  </si>
  <si>
    <t>168*8*6000</t>
  </si>
  <si>
    <t>194*8*6000</t>
  </si>
  <si>
    <t>245*10*12000</t>
  </si>
  <si>
    <t>32*4*6000</t>
  </si>
  <si>
    <t>60*3.5*6000</t>
  </si>
  <si>
    <t>60*6*6000</t>
  </si>
  <si>
    <t>76*5*6000</t>
  </si>
  <si>
    <t>Số lượng (m/m2)</t>
  </si>
  <si>
    <t>Note</t>
  </si>
  <si>
    <t>Số lượng cần
(M/M2)</t>
  </si>
  <si>
    <t>Weight/K.Lượng (Kg)</t>
  </si>
  <si>
    <t>Q.Ty/S.Lượng
(M/M2/Set)</t>
  </si>
  <si>
    <t>Đã nghiệm thu (Kg)</t>
  </si>
  <si>
    <t>Ngày nghiệm thu ACC</t>
  </si>
  <si>
    <t>C.</t>
  </si>
  <si>
    <t>Packing Material / Vật tư kiện</t>
  </si>
  <si>
    <t>Khối lượng phải mua còn lại theo PR/ total order from PR</t>
  </si>
  <si>
    <t>Khối lượng phải mua còn lại/ total order</t>
  </si>
  <si>
    <t>Chi tiết vật liệu</t>
  </si>
  <si>
    <t>ĐVT</t>
  </si>
  <si>
    <t>Định
mức</t>
  </si>
  <si>
    <t>Số lượng</t>
  </si>
  <si>
    <t xml:space="preserve"> Khối
lượng</t>
  </si>
  <si>
    <t xml:space="preserve"> Đơn giá (VNĐ)</t>
  </si>
  <si>
    <t xml:space="preserve">I </t>
  </si>
  <si>
    <t>DỰ TOÁN</t>
  </si>
  <si>
    <t>Xin chuyển đổi</t>
  </si>
  <si>
    <t>Tôn tấm</t>
  </si>
  <si>
    <t>I90-A1</t>
  </si>
  <si>
    <t>Bulong móng</t>
  </si>
  <si>
    <t>ANCHOR BOLT M42</t>
  </si>
  <si>
    <t>sets</t>
  </si>
  <si>
    <t>I90-A2</t>
  </si>
  <si>
    <t>Thông số kỹ thuật theo bản vẽ đặt hàng "I90-13105-ANCHOR BOLT M42"</t>
  </si>
  <si>
    <t>Current Ordered/Dự trù lần 1
(Ngày 24/4/2025)</t>
  </si>
  <si>
    <t>I90-A3</t>
  </si>
  <si>
    <t>I90-A4</t>
  </si>
  <si>
    <t>I90-A5</t>
  </si>
  <si>
    <t>I90-A6</t>
  </si>
  <si>
    <t>I90-A7</t>
  </si>
  <si>
    <t>I90-A8</t>
  </si>
  <si>
    <t>I90-A9</t>
  </si>
  <si>
    <t>I90-A10</t>
  </si>
  <si>
    <t>I90-A11</t>
  </si>
  <si>
    <t>I90-A12</t>
  </si>
  <si>
    <t>I90-A13</t>
  </si>
  <si>
    <t>I90-A14</t>
  </si>
  <si>
    <t>I90-A15</t>
  </si>
  <si>
    <t>I90-A16</t>
  </si>
  <si>
    <t>I90-A17</t>
  </si>
  <si>
    <t>I90-A18</t>
  </si>
  <si>
    <t>I90-A19</t>
  </si>
  <si>
    <t>I90-A20</t>
  </si>
  <si>
    <t>I90-A21</t>
  </si>
  <si>
    <t>I90-A22</t>
  </si>
  <si>
    <t>I90-A23</t>
  </si>
  <si>
    <t>I90-A24</t>
  </si>
  <si>
    <t>I90-A25</t>
  </si>
  <si>
    <t>I90-A26</t>
  </si>
  <si>
    <t>Thép hình-H</t>
  </si>
  <si>
    <t>I90-A27</t>
  </si>
  <si>
    <t>I90-A28</t>
  </si>
  <si>
    <t>I90-A29</t>
  </si>
  <si>
    <t>I90-A30</t>
  </si>
  <si>
    <t>I90-A31</t>
  </si>
  <si>
    <t>I90-A32</t>
  </si>
  <si>
    <t>I90-A33</t>
  </si>
  <si>
    <t>I90-A34</t>
  </si>
  <si>
    <t>I90-A35</t>
  </si>
  <si>
    <t>Thép hình-C</t>
  </si>
  <si>
    <t>I90-A36</t>
  </si>
  <si>
    <t>I90-A37</t>
  </si>
  <si>
    <t>I90-A38</t>
  </si>
  <si>
    <t>I90-A39</t>
  </si>
  <si>
    <t>Thép hình-T</t>
  </si>
  <si>
    <t>I90-A40</t>
  </si>
  <si>
    <t>Thép hình-L</t>
  </si>
  <si>
    <t>I90-A41</t>
  </si>
  <si>
    <t>I90-A42</t>
  </si>
  <si>
    <t>I90-A43</t>
  </si>
  <si>
    <t>PL1.5x800x800</t>
  </si>
  <si>
    <t>ASTM A36</t>
  </si>
  <si>
    <t>PL3x1500x6000</t>
  </si>
  <si>
    <t>PL5x1500x6000</t>
  </si>
  <si>
    <t>PL8x1500x9060</t>
  </si>
  <si>
    <t>PL8x2000x7200</t>
  </si>
  <si>
    <t>PL8x2000x7800</t>
  </si>
  <si>
    <t>PL8x2000x9060</t>
  </si>
  <si>
    <t>PL8x2000x12000</t>
  </si>
  <si>
    <t>PL15x1500x12000</t>
  </si>
  <si>
    <t>PL18x1500x6000</t>
  </si>
  <si>
    <t>PL20x1500x12000</t>
  </si>
  <si>
    <t>PL25x1500x12000</t>
  </si>
  <si>
    <t>PL30x2000x6000</t>
  </si>
  <si>
    <t>PL35x2000x6000</t>
  </si>
  <si>
    <t>PL20x2000x6000</t>
  </si>
  <si>
    <t>ASTM A572-Gr.50</t>
  </si>
  <si>
    <t>PL20x2000x800</t>
  </si>
  <si>
    <t>PL40x2000x2400</t>
  </si>
  <si>
    <t>HEA120(H114x120x5x8)-L12000</t>
  </si>
  <si>
    <t>ASTM A36/ EN-1.0577</t>
  </si>
  <si>
    <t>HEA200(H190x200x6.5x10)-L12000</t>
  </si>
  <si>
    <t>HEA340(H330x300x9.5x16.5)-L12000</t>
  </si>
  <si>
    <t>HEB240(H240x240x10x17)-L3000</t>
  </si>
  <si>
    <t>HEB300(H300x300x11x19)-L12000</t>
  </si>
  <si>
    <t>IPE180(H180x91x5.3x8)-L12000</t>
  </si>
  <si>
    <t>IPE270(H270x135x6.6x10.2)-L12000</t>
  </si>
  <si>
    <t>IPE300(H300x150x7.1x10.7)-L12000</t>
  </si>
  <si>
    <t>IPE330(H330x160x7.5x11.5)-L12000</t>
  </si>
  <si>
    <t>UNP260(C260x90x10x14)-L12000</t>
  </si>
  <si>
    <t>UNP300(C300x100x10x16)-L12000</t>
  </si>
  <si>
    <t>UPN240(C240x85x9.5x13)-L12000</t>
  </si>
  <si>
    <t>UPN80(C80x45x6x8)-L12000</t>
  </si>
  <si>
    <t>T100 (tf=tw=11mm)-DIN 1024-L6000</t>
  </si>
  <si>
    <t>ASTM A36/ EN-1.0038</t>
  </si>
  <si>
    <t>L40x40x5-L6000</t>
  </si>
  <si>
    <t>L150x75x10-L2000</t>
  </si>
  <si>
    <t>L100x50x8-L12000</t>
  </si>
  <si>
    <t>ASTM A572-Gr.50/ EN-1.0577</t>
  </si>
  <si>
    <t>Current Ordered/Dự trù lần 2
(Ngày 5/5/2025)</t>
  </si>
  <si>
    <t>Rev01-đổi khổ như thực tế đã mua PL10x2000x6000-4 tờ</t>
  </si>
  <si>
    <t>Rev01-PL8x1500x9060-12-tờ</t>
  </si>
  <si>
    <t>Rev01-PL8x2000x7200-32-tờ</t>
  </si>
  <si>
    <t>Rev01-PL8x2000x7800-48-tờ</t>
  </si>
  <si>
    <t>Rev01-PL8x2000x9060-44-tờ</t>
  </si>
  <si>
    <t>Rev01-PL18x1500x6000-1-tờ</t>
  </si>
  <si>
    <t>Rev01-PL20x2000x6000-1-tờ</t>
  </si>
  <si>
    <t>Rev01-PL20x2000x800-1-tờ</t>
  </si>
  <si>
    <t>Rev01-PL40x2000x2400-1-tờ</t>
  </si>
  <si>
    <t>Rev01-IBS  bổ sung mới</t>
  </si>
  <si>
    <t>PL10x2000x6000</t>
  </si>
  <si>
    <t>1.0577(S355J2)/ ASTM A36</t>
  </si>
  <si>
    <t>Thép tấm 10x2000x6000 = 4 Tấm/ Cây SS400</t>
  </si>
  <si>
    <t>Tên dự án/ Project no.:25-BRA-I-090</t>
  </si>
  <si>
    <t>020525/HN-IBS</t>
  </si>
  <si>
    <t>I90-C1</t>
  </si>
  <si>
    <t>Thùng gỗ</t>
  </si>
  <si>
    <t>pcs</t>
  </si>
  <si>
    <t>I90-C2</t>
  </si>
  <si>
    <t xml:space="preserve">Mút xốp </t>
  </si>
  <si>
    <t>Mút xốp 5mm</t>
  </si>
  <si>
    <t>mút xốp chèn kiện</t>
  </si>
  <si>
    <t>Current Ordered/Dự trù lần 3
(Ngày 14/5/2025)</t>
  </si>
  <si>
    <t>Rev02-Bổ sung cho phần đóng kiện  anchor bolt. Kích thước theo bản vẽ "I90-Wood box-for 10 Units)</t>
  </si>
  <si>
    <t>Rev02-Bổ sung cho phần đóng kiện  anchor bolt.</t>
  </si>
  <si>
    <t>Thép tấm 3x1500x6000</t>
  </si>
  <si>
    <t>Thép tấm 5x1500x6000</t>
  </si>
  <si>
    <t>Thép tấm 6x1500x12000</t>
  </si>
  <si>
    <t>Thép tấm 8x1500x9060</t>
  </si>
  <si>
    <t>Thép tấm 8x2000x7200</t>
  </si>
  <si>
    <t>Thép tấm 8x2000x7800</t>
  </si>
  <si>
    <t>Thép tấm 8x2000x9060</t>
  </si>
  <si>
    <t>Thép tấm 8x2000x12000</t>
  </si>
  <si>
    <t>Thép tấm 10x1500x12000</t>
  </si>
  <si>
    <t>Thép tấm 16x1500x12000</t>
  </si>
  <si>
    <t>Thép tấm 18x1500x6000</t>
  </si>
  <si>
    <t>Thép tấm 20x1500x12000</t>
  </si>
  <si>
    <t>Thép tấm 30x2000x12000</t>
  </si>
  <si>
    <t>Thép tấm 30x2000x6000</t>
  </si>
  <si>
    <t>Thép tấm 35x2000x6000</t>
  </si>
  <si>
    <t>Thép tấm 50x2000x6000</t>
  </si>
  <si>
    <t>Thép tấm 20x2000x6000 A572</t>
  </si>
  <si>
    <t>SS400 
(Team / chứng chỉ A36)</t>
  </si>
  <si>
    <t>A36</t>
  </si>
  <si>
    <t>A572 Gr.B</t>
  </si>
  <si>
    <t>Đã mời ngày 5/19</t>
  </si>
  <si>
    <t>?</t>
  </si>
  <si>
    <t>VẬT TƯ OVERSEA</t>
  </si>
  <si>
    <t>STT/ No.</t>
  </si>
  <si>
    <t>Dự án/ Hạng mục/ 
Project/ Items</t>
  </si>
  <si>
    <t>Thiết kế, Dự toán/ Design, Estimation</t>
  </si>
  <si>
    <r>
      <rPr>
        <b/>
        <sz val="12"/>
        <color theme="1"/>
        <rFont val="Times New Roman"/>
        <family val="1"/>
      </rPr>
      <t xml:space="preserve">Mua sắm/ Ordered, Puchased
</t>
    </r>
    <r>
      <rPr>
        <b/>
        <sz val="12"/>
        <color rgb="FFFF0000"/>
        <rFont val="Times New Roman"/>
        <family val="1"/>
      </rPr>
      <t>(Đến hiện tại/ Up to now)</t>
    </r>
  </si>
  <si>
    <t>Chênh lệch/ Diff. (VND)</t>
  </si>
  <si>
    <t>Ghi chú/ Remarks</t>
  </si>
  <si>
    <t>Hàng mua thêm</t>
  </si>
  <si>
    <t>Hàng tồn</t>
  </si>
  <si>
    <t>Khối lượng/ Weight (Kg)</t>
  </si>
  <si>
    <r>
      <rPr>
        <b/>
        <sz val="12"/>
        <color theme="1"/>
        <rFont val="Times New Roman"/>
        <family val="1"/>
      </rPr>
      <t xml:space="preserve">Số lượng/ Q'ty
</t>
    </r>
    <r>
      <rPr>
        <b/>
        <sz val="12"/>
        <color rgb="FFFF0000"/>
        <rFont val="Times New Roman"/>
        <family val="1"/>
      </rPr>
      <t>(M/M2//PSC)</t>
    </r>
  </si>
  <si>
    <t>Tổng Giá trị/ Total Cost
(VND)</t>
  </si>
  <si>
    <r>
      <t xml:space="preserve">Khối lượng/ Weight (Kg/N/A)
</t>
    </r>
    <r>
      <rPr>
        <b/>
        <sz val="12"/>
        <color rgb="FFFF0000"/>
        <rFont val="Times New Roman"/>
        <family val="1"/>
      </rPr>
      <t>Materials available at the factory</t>
    </r>
  </si>
  <si>
    <r>
      <rPr>
        <b/>
        <sz val="12"/>
        <color theme="1"/>
        <rFont val="Times New Roman"/>
        <family val="1"/>
      </rPr>
      <t xml:space="preserve">Số lượng/ Q'ty
</t>
    </r>
    <r>
      <rPr>
        <b/>
        <sz val="12"/>
        <color rgb="FFFF0000"/>
        <rFont val="Times New Roman"/>
        <family val="1"/>
      </rPr>
      <t>(M/M2/PSC)
Materials available at the factory</t>
    </r>
  </si>
  <si>
    <t>Tổng Giá trị mua thêm/ Total Cost
(VND)</t>
  </si>
  <si>
    <t>Vật tư chính/ Main-Material</t>
  </si>
  <si>
    <t>Vật tư phụ/ Accessory-Material</t>
  </si>
  <si>
    <t>Vật tư kiện/ Packing Material</t>
  </si>
  <si>
    <t>Tổ hợp từ thép tấm dầy 10 hoặc 12mm</t>
  </si>
  <si>
    <t>Để xuất chuyển đổi</t>
  </si>
  <si>
    <t>Dùng V150x10 cắt cánh (SS400)</t>
  </si>
  <si>
    <t>I90-A44</t>
  </si>
  <si>
    <t>Ống</t>
  </si>
  <si>
    <t>Pipe D60.3x5.4- DIN EN 10220-1-seamless pipe-L6000</t>
  </si>
  <si>
    <t>1.0038/A36</t>
  </si>
  <si>
    <t>I90-A45</t>
  </si>
  <si>
    <t>Pipe D57x3.2-DIN EN 10220-1-seamless pipe-L2600</t>
  </si>
  <si>
    <t>1.0577/A36</t>
  </si>
  <si>
    <t>I90-A46</t>
  </si>
  <si>
    <t>Pipe D88.9x3.6-DIN 2448-seamless pipe-L4000</t>
  </si>
  <si>
    <t>I90-A47</t>
  </si>
  <si>
    <t>Pipe D101.6x6.3-DIN 2448-seamless pipe-L400</t>
  </si>
  <si>
    <t>I90-A48</t>
  </si>
  <si>
    <t>Pipe D127x12.5-DIN 2448-seamless pipe-L12000</t>
  </si>
  <si>
    <t>I90-A49</t>
  </si>
  <si>
    <t>Pipe D193.7x10-EN 10220-3-seamless pipe-L12000</t>
  </si>
  <si>
    <t>I90-A50</t>
  </si>
  <si>
    <t>Thép tròn</t>
  </si>
  <si>
    <t>RB10-L3000</t>
  </si>
  <si>
    <t>I90-A51</t>
  </si>
  <si>
    <t>RB12-L6000</t>
  </si>
  <si>
    <t>I90-A52</t>
  </si>
  <si>
    <t>RB30-L1100</t>
  </si>
  <si>
    <t>I90-A53</t>
  </si>
  <si>
    <t>RB40-L6000</t>
  </si>
  <si>
    <t>I90-A54</t>
  </si>
  <si>
    <t>RB80-L4000</t>
  </si>
  <si>
    <t>I90-A55</t>
  </si>
  <si>
    <t>RB100-L1100</t>
  </si>
  <si>
    <t>I90-A56</t>
  </si>
  <si>
    <t>RB520-L6000</t>
  </si>
  <si>
    <t>1.0570/A36</t>
  </si>
  <si>
    <t>I90-A57</t>
  </si>
  <si>
    <t>Elbow</t>
  </si>
  <si>
    <t>Elbow 90 Deg Type 3 D60.3 - 4.5S -DIN EN 10253</t>
  </si>
  <si>
    <t>1.0255</t>
  </si>
  <si>
    <t>I90-A58</t>
  </si>
  <si>
    <t>Tee thép</t>
  </si>
  <si>
    <t xml:space="preserve"> Tee D60.3 x 4 S-DIN EN 10253</t>
  </si>
  <si>
    <t>Current Ordered/Dự trù lần 4
(Ngày 25/5/2025)</t>
  </si>
  <si>
    <t>VSAN</t>
  </si>
  <si>
    <t>Rev03-IBS  bổ sung mới</t>
  </si>
  <si>
    <t>Rev03-IBS  bổ sung mới. Chú ý loại này. Tổng có 20pcs. Chiều dài mỗi chi tiết sau gia công L600mm.</t>
  </si>
  <si>
    <t>Current Ordered/Dự trù lần 4
(Ngày 2/6/2025)</t>
  </si>
  <si>
    <t>I90-A59</t>
  </si>
  <si>
    <t>HEB200(H200x200x9x15)-L12000</t>
  </si>
  <si>
    <t>I90-A60</t>
  </si>
  <si>
    <t>UNP140(C140x60x7x10)-L12000</t>
  </si>
  <si>
    <t>I90-A61</t>
  </si>
  <si>
    <t>UNP200(C200x75x8.5x11.5)-L12000</t>
  </si>
  <si>
    <t>I90-A62</t>
  </si>
  <si>
    <t>Pipe D127x10-DIN 2448-seamless pipe-L12000</t>
  </si>
  <si>
    <t>1.0577</t>
  </si>
  <si>
    <t>I90-A63</t>
  </si>
  <si>
    <t>Pipe D219.1x10-DIN 2448-seamless pipe-L12000</t>
  </si>
  <si>
    <t>Rev04-IBS  bổ sung mới</t>
  </si>
  <si>
    <t>Đợi QC kiểm tra hàng mẫu/ Q sẽ mua tieps 9 cái sau đó về marking</t>
  </si>
  <si>
    <t>Hoàng Nam</t>
  </si>
  <si>
    <t>S45C</t>
  </si>
  <si>
    <t>Mời nghiệm thu ngày 10/6</t>
  </si>
  <si>
    <t>040625HN-IBS</t>
  </si>
  <si>
    <t>Q235B/A36/SS400</t>
  </si>
  <si>
    <t>Thép tấm 8x1500x9060 = 6 TẤm ASTM A36</t>
  </si>
  <si>
    <t>Thép tấm 8x2000x7200 = 10 TẤm ASTM A36</t>
  </si>
  <si>
    <t>Thép tấm 8x2000x7800 = 20 TẤm ASTM A36</t>
  </si>
  <si>
    <t>Thép tấm 8x2000x9060 = 20 TẤm ASTM A36</t>
  </si>
  <si>
    <t>Thép tấm 8x2000x12000 = 70 TẤm ASTM A36</t>
  </si>
  <si>
    <t>Thép tấm 16x1500x12000 = 26 TẤm ASTM A36</t>
  </si>
  <si>
    <t>Thép tấm 20x1500x12000 = 3 TẤm ASTM A36</t>
  </si>
  <si>
    <t>Thép tấm 30x2000x12000 = 3.5 TẤm ASTM A36</t>
  </si>
  <si>
    <t>Thép công nghiệp Hà Nội</t>
  </si>
  <si>
    <t>City com</t>
  </si>
  <si>
    <t>Tuấn Long</t>
  </si>
  <si>
    <t>Thép ống D60 x 5.5= 15 cây 6m</t>
  </si>
  <si>
    <t>Thép ống D57 x 3.5 = 1 cây 7m</t>
  </si>
  <si>
    <t>Thép ống D89 x 3.5 = 1 cây 6m</t>
  </si>
  <si>
    <t>Thép ống D102 x 6 = 1 cây 8,26m</t>
  </si>
  <si>
    <t>Thép ống D127 x 13.5 = 3 cây 6m</t>
  </si>
  <si>
    <t>070625/ TL-IBS</t>
  </si>
  <si>
    <t>APL5l/A106</t>
  </si>
  <si>
    <t>90.1/HĐKT-2025 IBS-VSAN</t>
  </si>
  <si>
    <t>Thanh ren M42-4.5x675
Ecu M42-4.5
Vòng đẹm phẳng OD75xID43x10mm
Vòng đệm phẳng M42</t>
  </si>
  <si>
    <t>N/A</t>
  </si>
  <si>
    <t>I90-A11A</t>
  </si>
  <si>
    <t>PL8x2000x9650</t>
  </si>
  <si>
    <t>I90-A64</t>
  </si>
  <si>
    <t>IPE200(H200x100x5.6x8.5)-L12000</t>
  </si>
  <si>
    <t>I90-A65</t>
  </si>
  <si>
    <t>IPE240(H240x120x6.2x9.8)-L8000</t>
  </si>
  <si>
    <t>I90-A66</t>
  </si>
  <si>
    <t>L100x100x8-L12000</t>
  </si>
  <si>
    <t>I90-A67</t>
  </si>
  <si>
    <t>Pipe D29.6x2.9-L1000</t>
  </si>
  <si>
    <t>I90-A68</t>
  </si>
  <si>
    <t>Pipe D48.3x3.2-L6000</t>
  </si>
  <si>
    <t>I90-A69</t>
  </si>
  <si>
    <t>I90-A70</t>
  </si>
  <si>
    <t>Pipe D219.1x6.3 -L2400</t>
  </si>
  <si>
    <t>I90-A71</t>
  </si>
  <si>
    <t>Pipe D559x32.54-L6000</t>
  </si>
  <si>
    <t>Current Ordered/Dự trù lần 5
(Ngày 13/6/2025)</t>
  </si>
  <si>
    <t>Rev05-BRADEN-PL8x2000x9650-90tờ</t>
  </si>
  <si>
    <t>Rev05-BRADEN-PL30x2000x6000-4tờ</t>
  </si>
  <si>
    <t>Rev05-BRADEN-PL50x2000x7000-1tờ</t>
  </si>
  <si>
    <t>Rev05-BRADEN-PL50x2000x7000-1tờ: Rev01-PL50x2000x4600-1tờ</t>
  </si>
  <si>
    <t>Rev05-BRADEN-bổ sung 12.0m</t>
  </si>
  <si>
    <t>Rev05-BRADEN-bổ sung 540.0m</t>
  </si>
  <si>
    <t>Rev05-BRADEN-bổ sung 3.5m</t>
  </si>
  <si>
    <t>Rev05-BRADEN-bổ sung 63.75.0m</t>
  </si>
  <si>
    <t>Rev05-BRADEN-bổ sung 102.0m</t>
  </si>
  <si>
    <t>Rev05-BRADEN-bổ sung 288.0m</t>
  </si>
  <si>
    <t>Rev05-BRADEN-bổ sung 384.0m</t>
  </si>
  <si>
    <t>Rev05-BRADEN-bổ sung 480.0m</t>
  </si>
  <si>
    <t>Rev05-BRADEN-bổ sung 222.8.0m</t>
  </si>
  <si>
    <t>Rev05-BRADEN-đã xin thành tổ hợp từ PL12. Khối lượng tinh không chuyển lên mục PL12</t>
  </si>
  <si>
    <t>Rev05-BRADEN-bổ sung 1.0m</t>
  </si>
  <si>
    <t>Rev05-BRADEN-bổ sung 12.8m</t>
  </si>
  <si>
    <t>Rev05-BRADEN-bổ sung 6.0m</t>
  </si>
  <si>
    <t>Rev05-BRADEN-bổ sung 24m. Vì loại này không được nối ống</t>
  </si>
  <si>
    <t>Rev05-BRADEN-bổ sung 8.0m</t>
  </si>
  <si>
    <t>Rev05-BRADEN-bổ sung 48.0m</t>
  </si>
  <si>
    <t>Rev05-BRADEN-bổ sung 2.4m</t>
  </si>
  <si>
    <t>IBSHI-GNEE/2505-07</t>
  </si>
  <si>
    <t>GNEE2</t>
  </si>
  <si>
    <t>SS400 (Team / chứng chỉ A36)</t>
  </si>
  <si>
    <t>I90-A72</t>
  </si>
  <si>
    <t>HEB140(H140x140x7x12)-L12000</t>
  </si>
  <si>
    <t>I90-A73</t>
  </si>
  <si>
    <t>UPN160(C160x65x7.5x10.5)-L12000</t>
  </si>
  <si>
    <t>I90-A74</t>
  </si>
  <si>
    <t>L50x50x5-L6000</t>
  </si>
  <si>
    <t>I90-A75</t>
  </si>
  <si>
    <t>RB20-L6000</t>
  </si>
  <si>
    <t>I90-A76</t>
  </si>
  <si>
    <t>C41.3x25.4x2.7x7-gal'v steel-L9900</t>
  </si>
  <si>
    <t>I90-A77</t>
  </si>
  <si>
    <t>Bậc thang đứng</t>
  </si>
  <si>
    <t>GRIP STRUT LADDER RUNGS ( LG1 ) 457x76.2x28.6-thickness 2mm</t>
  </si>
  <si>
    <t>I90-A78</t>
  </si>
  <si>
    <t>Anchor Bolt - FBN II 16/140-Hot-dip gal'v</t>
  </si>
  <si>
    <t>Steel</t>
  </si>
  <si>
    <t>I90-A79</t>
  </si>
  <si>
    <t>1.5415(16Mo3)</t>
  </si>
  <si>
    <t>Current Ordered/Dự trù lần 6
(Ngày 21/6/2025)</t>
  </si>
  <si>
    <t>Rev06-BRADEN-bổ sung 36.0m</t>
  </si>
  <si>
    <t>Rev06-BRADEN-bổ sung 25.2m</t>
  </si>
  <si>
    <t>Rev06-BRADEN-bổ sung 132.0m</t>
  </si>
  <si>
    <t>Rev06-BRADEN-bổ sung 6.0m. Chi tiết về loại ladder rung sẽ được gửi sau</t>
  </si>
  <si>
    <t>Rev06-BRADEN-bổ sung 6.0m</t>
  </si>
  <si>
    <t>ASTM A36 HEA340</t>
  </si>
  <si>
    <t>ASTM A572-GR50 HEB300</t>
  </si>
  <si>
    <t>A106 GRB SEAMLESS PIPE</t>
  </si>
  <si>
    <t>ASTM A36 UPN140</t>
  </si>
  <si>
    <t>ASTM A36 UPN200</t>
  </si>
  <si>
    <t>Thép tấm 45x2000x12000mm</t>
  </si>
  <si>
    <t>0606.HĐKT/TCN-IBS/2025</t>
  </si>
  <si>
    <t>Dùng cùng I90-A43</t>
  </si>
  <si>
    <t>214/2025/CTC-IBS</t>
  </si>
  <si>
    <t>Thép tấm 6x2000x12000 (2 tờ)</t>
  </si>
  <si>
    <t>Thép tấm 6x2000x3000  (1 tờ)</t>
  </si>
  <si>
    <t>Thép tấm 8x2000x9650</t>
  </si>
  <si>
    <t>Thép tấm 10x2000x12000 (12 tờ)</t>
  </si>
  <si>
    <t>Thép tấm 12x2000x12000 (3 tờ)</t>
  </si>
  <si>
    <t>Thép tấm 12x2000x9000  (1 tờ)</t>
  </si>
  <si>
    <t>Thép tấm 25x2000x12000</t>
  </si>
  <si>
    <t>Thép tấm 35x2000x12000</t>
  </si>
  <si>
    <t>A36/SS400/Q235B</t>
  </si>
  <si>
    <t>I90-A5A</t>
  </si>
  <si>
    <t>PL5x2000X12000</t>
  </si>
  <si>
    <t>Rev06-BRADEN-PL5x2000x12000-8tờ</t>
  </si>
  <si>
    <t>Thép tấm 3x1500x6000 (2 tờ)</t>
  </si>
  <si>
    <t>Thép tấm 5x1500x6000 (1 tờ)</t>
  </si>
  <si>
    <t>Thép tấm 5x2000x12000 (8 tờ)</t>
  </si>
  <si>
    <t>Thép tấm 12x2000x12000 (1 tờ)</t>
  </si>
  <si>
    <t>Thép tấm 25x2000x12000 (1 tờ)</t>
  </si>
  <si>
    <t>Thép tấm 50x2000x6000 (1 tờ)</t>
  </si>
  <si>
    <t>Thép góc L100x100x8x6000 (14 cây)</t>
  </si>
  <si>
    <t>Thép góc L50x50x5x6000 (104 cây)</t>
  </si>
  <si>
    <t>Thép tròn trơn phi 20x6000 (52 cây)</t>
  </si>
  <si>
    <t>Thép tấm 12x1500x12000 (3 tờ)</t>
  </si>
  <si>
    <t>BSHI-GNEE/2506-05</t>
  </si>
  <si>
    <t>ASTM A36 HEA340 (H330x300x9.5x16.5)-L12000</t>
  </si>
  <si>
    <t>A106 GRB SEAMLESS PIPE Pipe D193.7x10-12000</t>
  </si>
  <si>
    <t>ASTM A36 HEB200 (H200x200x9x15)-L12000</t>
  </si>
  <si>
    <t>ASTM A36 UPN140 (C140x60x7x10)-L12000</t>
  </si>
  <si>
    <t>ASTM A36 UPN200 (C200x75x8.5x11.5)-L12000</t>
  </si>
  <si>
    <t>A106 GRB SEAMLESS PIPE Pipe D127x10x12000</t>
  </si>
  <si>
    <t>A106 GRB SEAMLESS PIPE Pipe D219.1x10x12000</t>
  </si>
  <si>
    <t>Pipe D127x13.5-ASTM A106/API 5L</t>
  </si>
  <si>
    <t>Pipe D27x2.9 ASTM A106/API 5L</t>
  </si>
  <si>
    <t>Pipe D48x3.68 ASTM A106/API 5L</t>
  </si>
  <si>
    <t>Pipe D114x6.5 ASTM A106/API 5L</t>
  </si>
  <si>
    <t>Pipe D219x8.2 ASTM A106/API 5L</t>
  </si>
  <si>
    <t>040725/ TL-IBS</t>
  </si>
  <si>
    <r>
      <rPr>
        <sz val="14"/>
        <rFont val="Times New Roman"/>
        <family val="1"/>
      </rPr>
      <t xml:space="preserve">Thép ống </t>
    </r>
    <r>
      <rPr>
        <sz val="14"/>
        <rFont val="Century"/>
        <family val="1"/>
      </rPr>
      <t xml:space="preserve">f127 </t>
    </r>
    <r>
      <rPr>
        <sz val="14"/>
        <rFont val="Times New Roman"/>
        <family val="1"/>
      </rPr>
      <t>x 13,5 = 2 cây</t>
    </r>
  </si>
  <si>
    <r>
      <rPr>
        <sz val="14"/>
        <rFont val="Times New Roman"/>
        <family val="1"/>
      </rPr>
      <t xml:space="preserve">Thép ống </t>
    </r>
    <r>
      <rPr>
        <sz val="14"/>
        <rFont val="Century"/>
        <family val="1"/>
      </rPr>
      <t xml:space="preserve">f27 </t>
    </r>
    <r>
      <rPr>
        <sz val="14"/>
        <rFont val="Times New Roman"/>
        <family val="1"/>
      </rPr>
      <t>x 2,9 = 1 cây</t>
    </r>
  </si>
  <si>
    <r>
      <rPr>
        <sz val="14"/>
        <rFont val="Times New Roman"/>
        <family val="1"/>
      </rPr>
      <t xml:space="preserve">Thép ống </t>
    </r>
    <r>
      <rPr>
        <sz val="14"/>
        <rFont val="Century"/>
        <family val="1"/>
      </rPr>
      <t xml:space="preserve">f48 </t>
    </r>
    <r>
      <rPr>
        <sz val="14"/>
        <rFont val="Times New Roman"/>
        <family val="1"/>
      </rPr>
      <t>x 3,68 = 8 cây</t>
    </r>
  </si>
  <si>
    <r>
      <rPr>
        <sz val="14"/>
        <rFont val="Times New Roman"/>
        <family val="1"/>
      </rPr>
      <t xml:space="preserve">Thép ống </t>
    </r>
    <r>
      <rPr>
        <sz val="14"/>
        <rFont val="Century"/>
        <family val="1"/>
      </rPr>
      <t xml:space="preserve">f114 </t>
    </r>
    <r>
      <rPr>
        <sz val="14"/>
        <rFont val="Times New Roman"/>
        <family val="1"/>
      </rPr>
      <t>x 6,5 = 2 cây</t>
    </r>
  </si>
  <si>
    <r>
      <rPr>
        <sz val="14"/>
        <rFont val="Times New Roman"/>
        <family val="1"/>
      </rPr>
      <t xml:space="preserve">Thép ống </t>
    </r>
    <r>
      <rPr>
        <sz val="14"/>
        <rFont val="Century"/>
        <family val="1"/>
      </rPr>
      <t xml:space="preserve">f219 </t>
    </r>
    <r>
      <rPr>
        <sz val="14"/>
        <rFont val="Times New Roman"/>
        <family val="1"/>
      </rPr>
      <t>x 8,2 = 1 cây</t>
    </r>
  </si>
  <si>
    <t>IBSHI-GNEE/2506-25</t>
  </si>
  <si>
    <t>190*200*6.5*10*12000</t>
  </si>
  <si>
    <t>ASTM A36 HEA200</t>
  </si>
  <si>
    <t>330*300*9.5*16.5*12000</t>
  </si>
  <si>
    <t>300*150*7.1*10.7*12000</t>
  </si>
  <si>
    <t>ASTM A36 IPE300</t>
  </si>
  <si>
    <t>330*160*7.5*11.5*12000</t>
  </si>
  <si>
    <t>ASTM A36 IPE330</t>
  </si>
  <si>
    <t>260*90*10*14*12000</t>
  </si>
  <si>
    <t>ASTM A36 UPN260</t>
  </si>
  <si>
    <t>300*100*10*16*12000</t>
  </si>
  <si>
    <t>ASTM A36 UPN300</t>
  </si>
  <si>
    <t>240*85*9.5*13*12000</t>
  </si>
  <si>
    <t>ASTM A36 UPN240</t>
  </si>
  <si>
    <t>140*60*7*10*12000</t>
  </si>
  <si>
    <t>200*75*8.5*11.5*12000</t>
  </si>
  <si>
    <t>127*10*12000</t>
  </si>
  <si>
    <t>200*100*5.6*8.5*12000</t>
  </si>
  <si>
    <t>ASTM A36 IPE200</t>
  </si>
  <si>
    <t>240*120*6.2*9.8*12000</t>
  </si>
  <si>
    <t>ASTM A36 IPE240</t>
  </si>
  <si>
    <t>140*140*7*12*12000</t>
  </si>
  <si>
    <t>ASTM A36 HEB140</t>
  </si>
  <si>
    <t>160*65*7.5*10.5*12000</t>
  </si>
  <si>
    <t>ASTM A36 UPN160</t>
  </si>
  <si>
    <t>I90-A80</t>
  </si>
  <si>
    <t>Pipe D114.3x10-DIN 2448-seamless pipe-L12000</t>
  </si>
  <si>
    <t>I90-A81</t>
  </si>
  <si>
    <t>Pipe D26.9x2.6-DIN 2448-seamless pipe-L6000</t>
  </si>
  <si>
    <t>I90-A82</t>
  </si>
  <si>
    <t>Pipe D95x14-DIN 10305-seamless pipe-L12000</t>
  </si>
  <si>
    <t>I90-A83</t>
  </si>
  <si>
    <t>RB3</t>
  </si>
  <si>
    <t>I90-A84</t>
  </si>
  <si>
    <t>RB95-L4000</t>
  </si>
  <si>
    <t>I90-A85</t>
  </si>
  <si>
    <t>Van</t>
  </si>
  <si>
    <t>BALL VALVE (Socket Valve 2 inch 1.0460)</t>
  </si>
  <si>
    <t>I90-A86</t>
  </si>
  <si>
    <t>Cap</t>
  </si>
  <si>
    <t>Cap  T1-2" ISO 49</t>
  </si>
  <si>
    <t>Cast iron blank</t>
  </si>
  <si>
    <t>I90-A87</t>
  </si>
  <si>
    <t>Bản lề</t>
  </si>
  <si>
    <t>Hinges GN 136-ST-60-60-A</t>
  </si>
  <si>
    <t>I90-A88</t>
  </si>
  <si>
    <t>Tấm sàn</t>
  </si>
  <si>
    <t>Grating</t>
  </si>
  <si>
    <t>GRP-GRATING</t>
  </si>
  <si>
    <t>Current Ordered/Dự trù lần 7
(Ngày 12/7/2025)</t>
  </si>
  <si>
    <t>Rev07-BRADEN-PL6x2000x12000-1tờ</t>
  </si>
  <si>
    <t>Rev07-BRADEN-PL8x2000x12000-14tờ</t>
  </si>
  <si>
    <t>Rev07-BRADEN-PL30x2000x12000-1tờ</t>
  </si>
  <si>
    <t>Rev05-BRADEN-bổ sung 30.0m</t>
  </si>
  <si>
    <t>Rev07-BRADEN-bổ sung 300.0m</t>
  </si>
  <si>
    <t>Rev07-BRADEN-bổ sung 144.0m</t>
  </si>
  <si>
    <t>Rev07-BRADEN-bổ sung 2.5m</t>
  </si>
  <si>
    <t>Rev07-BRADEN-bổ sung 78.0m</t>
  </si>
  <si>
    <t>Rev07-BRADEN-bổ sung 132.0m</t>
  </si>
  <si>
    <t>Rev07-BRADEN-bỏ đi không dùng đến</t>
  </si>
  <si>
    <t xml:space="preserve">Rev07-BRADEN-bổ sung </t>
  </si>
  <si>
    <t>210625/HN-IBS</t>
  </si>
  <si>
    <t>Hùng Nguyên/Dùng V50x5 cắt cánh  (SS400)</t>
  </si>
  <si>
    <t>Hùng Nguyên/Dùng V100x8 (SS400)</t>
  </si>
  <si>
    <t>Thép D10x3000</t>
  </si>
  <si>
    <t>Báo giá ngày 30/6/2025</t>
  </si>
  <si>
    <t>CK NGUYÊN KHÔI</t>
  </si>
  <si>
    <t>Báo giá ngày 16/6/2025</t>
  </si>
  <si>
    <t>Tê Đề 2 inch</t>
  </si>
  <si>
    <t>SA234</t>
  </si>
  <si>
    <t>TAM ĐA</t>
  </si>
  <si>
    <t>Báo giá ngày 12/6/2025</t>
  </si>
  <si>
    <t>CÔNG NGHIỆP HÀ NỘI</t>
  </si>
  <si>
    <t>140525HN-IBS</t>
  </si>
  <si>
    <t>150725/HN-IBS</t>
  </si>
  <si>
    <t>Thép tấm 3x1500x6000 = 1 Tấm A36</t>
  </si>
  <si>
    <t>Thép tấm 6x2000x12000 = 1 Tấm A36</t>
  </si>
  <si>
    <t>Thép tấm 8x2000x12000 = 14 Tấm A36</t>
  </si>
  <si>
    <t>Thép tấm 12x2000x12000 = 2 Tấm A36</t>
  </si>
  <si>
    <t>Thép tấm 20x2000x12000 = 1 Tấm A36</t>
  </si>
  <si>
    <t>Thép tấm 25x2000x12000 = 1 Tấm A36</t>
  </si>
  <si>
    <t>Thép tấm 30x2000x12000 = 1 Tấm A36</t>
  </si>
  <si>
    <t>Thép tròn trơn phi 10x6000 = 5 Tấm A36</t>
  </si>
  <si>
    <t>Thép tròn trơn phi 20x6000 = 22 Tấm A36</t>
  </si>
  <si>
    <t>SS400/Q235B</t>
  </si>
  <si>
    <t>hàng tồn</t>
  </si>
  <si>
    <t>08062025/IBSHI-KH</t>
  </si>
  <si>
    <t>Khánh Hưng</t>
  </si>
  <si>
    <t>Ống thép Ø520 x Ø320 x L620</t>
  </si>
  <si>
    <t>hàng đã giao</t>
  </si>
  <si>
    <t>Current Ordered/Dự trù lần 8
(Ngày 29/7/2025)</t>
  </si>
  <si>
    <t>I90-A89</t>
  </si>
  <si>
    <t>PL4</t>
  </si>
  <si>
    <t>I90-A90</t>
  </si>
  <si>
    <t>RB16-L6000</t>
  </si>
  <si>
    <t>I90-A91</t>
  </si>
  <si>
    <t>RB5-L1200</t>
  </si>
  <si>
    <t>1.0044/A36</t>
  </si>
  <si>
    <t>I90-A92</t>
  </si>
  <si>
    <t>Hộp</t>
  </si>
  <si>
    <t>SHS31.8x31.8x3-L6000</t>
  </si>
  <si>
    <t>I90-A93</t>
  </si>
  <si>
    <t>Tube DN.350 (Pipe D355.6x4)-L12000</t>
  </si>
  <si>
    <t>I90-A94</t>
  </si>
  <si>
    <t>UPN120(C120x55x7x9)-L12000</t>
  </si>
  <si>
    <t>I90-A95</t>
  </si>
  <si>
    <t>Spring</t>
  </si>
  <si>
    <t>Spring D3</t>
  </si>
  <si>
    <t>I90-A96</t>
  </si>
  <si>
    <t>Then</t>
  </si>
  <si>
    <t>Then 80x340-thk 40</t>
  </si>
  <si>
    <t>Rev08-PL1.5x1200x2500</t>
  </si>
  <si>
    <t>Rev08-BRADEN-PL4x1500x6000-5tờ</t>
  </si>
  <si>
    <t>Rev08-BRADEN-bổ sung mới</t>
  </si>
  <si>
    <t>Rev08-BRADEN-bổ sung mới. Xem bản vẽ " I90-Spring-D3" gửi kèm</t>
  </si>
  <si>
    <t>Rev08-BRADEN-bổ sung mới. Xem bản vẽ " I90-Pin-L340-S45C" gửi kèm</t>
  </si>
  <si>
    <t>Hàng tồn dự án 93</t>
  </si>
  <si>
    <t>Chuyển đổi dùng tôn 5mm</t>
  </si>
  <si>
    <t>PL6x1500x12000; PL6x2000x12000 (2 tờ); PL6x2000x3000(1 tờ)</t>
  </si>
  <si>
    <t>PL10x1500x12000; PL10x2000x12000 (12 tờ)</t>
  </si>
  <si>
    <t>PL12x1500x12000; PL12x2000x12000; PL12x2000x9000.</t>
  </si>
  <si>
    <t>PL30x2000x6000; PL30x2000x12000</t>
  </si>
  <si>
    <t>PL45x2000x4500; PL45x2000x7000</t>
  </si>
  <si>
    <t>PL50x2000x4600; PL50x2000x7000</t>
  </si>
  <si>
    <t>HEB240(H240x240x10x17)-L3000; HEB240(H240x240x10x17)-L3500</t>
  </si>
  <si>
    <t>Pipe D114.3x6.3-L8000;Pipe D114.3x6.3-L2500</t>
  </si>
  <si>
    <t>Gỗ có dấu khử trùng 
( ISPM 15)</t>
  </si>
  <si>
    <t>Thép hộp đen 30 x 30 x 3,0 x 6.000 mm</t>
  </si>
  <si>
    <t>Thép ống đen 355,0 x 5 x 12.000 mm</t>
  </si>
  <si>
    <t>Thép tấm 10x2000x12000 (1 tờ)</t>
  </si>
  <si>
    <t>Thép góc L50x50x5x6000</t>
  </si>
  <si>
    <t>Thép góc L100x100x8x6000</t>
  </si>
  <si>
    <t xml:space="preserve">0907.HĐKT/TCN-IBS/2025 </t>
  </si>
  <si>
    <t>APL5l</t>
  </si>
  <si>
    <t>1Ống hàn F 560 x 40 x 6m</t>
  </si>
  <si>
    <t>01/HĐMB/25/UN–IBS</t>
  </si>
  <si>
    <t>Báo giá ngày 30/7/2025</t>
  </si>
  <si>
    <t>Current Ordered/Dự trù lần 9
(Ngày 2/8/2025)</t>
  </si>
  <si>
    <t>I90-A79A</t>
  </si>
  <si>
    <t>PL10x2000X2450</t>
  </si>
  <si>
    <t>Rev09-BRADEN-bổ sung PL6x2000X9000-1 tờ, PL6x2000X12000-5 tờ</t>
  </si>
  <si>
    <t>Rev09-BRADEN-bổ sung PL10x2000X2450-1 tờ</t>
  </si>
  <si>
    <t xml:space="preserve">ASTM A36 HEA340 (H330x300x9.5x16.5)-L12000 = 6 Cây </t>
  </si>
  <si>
    <t xml:space="preserve">A106 GRB SEAMLESS PIPE Pipe D193.7x10-12000 = 8 Cây </t>
  </si>
  <si>
    <t xml:space="preserve">ASTM A36 HEB200 (H200x200x9x15)-L12000 = 2 Cây </t>
  </si>
  <si>
    <t xml:space="preserve">ASTM A36 UPN140 (C140x60x7x10)-L12000 = 17 Cây </t>
  </si>
  <si>
    <t xml:space="preserve">ASTM A36 UPN200 (C200x75x8.5x11.5)-L12000 = 23 Cây </t>
  </si>
  <si>
    <t xml:space="preserve">A106 GRB SEAMLESS PIPE Pipe D127x10x12000 = 25 Cây </t>
  </si>
  <si>
    <t xml:space="preserve">A106 GRB SEAMLESS PIPE Pipe D219.1x10x12000 = 26 Cây </t>
  </si>
  <si>
    <t>16MO3 STEEL PLATE</t>
  </si>
  <si>
    <t>UNIC</t>
  </si>
  <si>
    <t>Fischer Bulong nở FBN II 16/100 HDG</t>
  </si>
  <si>
    <t>I90-A97</t>
  </si>
  <si>
    <t>Pipe Pipe D60.3x3.91-L6000-seamless pipe-L6000</t>
  </si>
  <si>
    <t>I90-A98</t>
  </si>
  <si>
    <t>RB24-L4600</t>
  </si>
  <si>
    <t>I90-B1</t>
  </si>
  <si>
    <t>Bu lông</t>
  </si>
  <si>
    <t>Bolt-M10x20-ISO4017-8.8-Galv</t>
  </si>
  <si>
    <t>8.8-Galv</t>
  </si>
  <si>
    <t>I90-B2</t>
  </si>
  <si>
    <t>Bolt-M10x30-ISO4017-8.8-Galv</t>
  </si>
  <si>
    <t>I90-B3</t>
  </si>
  <si>
    <t>Bolt-M10x35-ISO4017-8.8-Galv</t>
  </si>
  <si>
    <t>I90-B4</t>
  </si>
  <si>
    <t>Bolt-M10x40-ISO4017-8.8-Galv</t>
  </si>
  <si>
    <t>I90-B5</t>
  </si>
  <si>
    <t>Bolt-M10x45-DIN912-8.8-Galv</t>
  </si>
  <si>
    <t>I90-B6</t>
  </si>
  <si>
    <t>Bolt-M12x35-ISO10642-8.8-Galv</t>
  </si>
  <si>
    <t>I90-B7</t>
  </si>
  <si>
    <t>Bolt-M12x35-ISO4017-8.8-Galv</t>
  </si>
  <si>
    <t>I90-B8</t>
  </si>
  <si>
    <t>Bolt-M12x40-ISO4017-8.8-Galv</t>
  </si>
  <si>
    <t>I90-B9</t>
  </si>
  <si>
    <t>Bolt-M12x45-ISO4017-8.8-Galv</t>
  </si>
  <si>
    <t>I90-B10</t>
  </si>
  <si>
    <t>Bolt-M12x50-ISO4017-8.8-Galv</t>
  </si>
  <si>
    <t>I90-B11</t>
  </si>
  <si>
    <t>Bolt-M16x40-DIN912-8.8-Galv</t>
  </si>
  <si>
    <t>I90-B12</t>
  </si>
  <si>
    <t>Bolt-M16x45-ISO4017-8.8-Galv</t>
  </si>
  <si>
    <t>I90-B13</t>
  </si>
  <si>
    <t>Bolt-M16x50-ISO4017-8.8-Galv</t>
  </si>
  <si>
    <t>I90-B14</t>
  </si>
  <si>
    <t>Bolt-M16x55-ISO4017-8.8-Galv</t>
  </si>
  <si>
    <t>I90-B15</t>
  </si>
  <si>
    <t>Bolt-M16x60-ISO4017-8.8-Galv</t>
  </si>
  <si>
    <t>I90-B16</t>
  </si>
  <si>
    <t>Bolt-M16x65-ISO4014-8.8-Galv</t>
  </si>
  <si>
    <t>I90-B17</t>
  </si>
  <si>
    <t>Bolt-M16x70-DIN186B-8.8-Galv</t>
  </si>
  <si>
    <t>I90-B18</t>
  </si>
  <si>
    <t>Bolt-M16x70-ISO4017-8.8-Galv</t>
  </si>
  <si>
    <t>I90-B19</t>
  </si>
  <si>
    <t>Bolt-M16x80-ISO4014-8.8-Galv</t>
  </si>
  <si>
    <t>I90-B20</t>
  </si>
  <si>
    <t>Bolt-M16x80-ISO4017-8.8-Galv</t>
  </si>
  <si>
    <t>I90-B21</t>
  </si>
  <si>
    <t>Bolt-M20x100-ISO4014-8.8-Galv</t>
  </si>
  <si>
    <t>I90-B22</t>
  </si>
  <si>
    <t>Bolt-M20x100-ISO4017-10.9-Galv</t>
  </si>
  <si>
    <t>10.9-Galv</t>
  </si>
  <si>
    <t>I90-B23</t>
  </si>
  <si>
    <t>Bolt-M20x100-ISO4017-8.8-Galv</t>
  </si>
  <si>
    <t>I90-B24</t>
  </si>
  <si>
    <t>Bolt-M20x110-ISO4017-8.8-Galv</t>
  </si>
  <si>
    <t>I90-B25</t>
  </si>
  <si>
    <t>Bolt-M20x120-ISO4017-8.8-Galv</t>
  </si>
  <si>
    <t>I90-B26</t>
  </si>
  <si>
    <t>Bolt-M20x150-ISO4014-10.9-Galv</t>
  </si>
  <si>
    <t>I90-B27</t>
  </si>
  <si>
    <t>Bolt-M20x160-ISO4014-8.8-Galv</t>
  </si>
  <si>
    <t>I90-B28</t>
  </si>
  <si>
    <t>Bolt-M20x50-ISO4017-8.8-Galv</t>
  </si>
  <si>
    <t>I90-B29</t>
  </si>
  <si>
    <t>Bolt-M20x55-ISO4017-8.8-Galv</t>
  </si>
  <si>
    <t>I90-B30</t>
  </si>
  <si>
    <t>Bolt-M20x65-ISO4017-8.8-Galv</t>
  </si>
  <si>
    <t>I90-B31</t>
  </si>
  <si>
    <t>Bolt-M20x80-ISO4017-8.8-Galv</t>
  </si>
  <si>
    <t>I90-B32</t>
  </si>
  <si>
    <t>Bolt-M24x110-DIN933-10.9-Galv</t>
  </si>
  <si>
    <t>I90-B33</t>
  </si>
  <si>
    <t>Bolt-M24x120-ISO4014-10.9-Galv</t>
  </si>
  <si>
    <t>I90-B34</t>
  </si>
  <si>
    <t>Bolt-M24x120-ISO4014-8.8-Galv</t>
  </si>
  <si>
    <t>I90-B35</t>
  </si>
  <si>
    <t>Bolt-M24x85-EN14399-4-10.9-tZn</t>
  </si>
  <si>
    <t>10.9-tZn</t>
  </si>
  <si>
    <t>I90-B36</t>
  </si>
  <si>
    <t>Bolt-M30x140-ISO4014-8.8-Galv</t>
  </si>
  <si>
    <t>I90-B37</t>
  </si>
  <si>
    <t>Bolt-M30x150-ISO4014-8.8-Galv</t>
  </si>
  <si>
    <t>I90-B38</t>
  </si>
  <si>
    <t>Bolt-M30x80-ISO4017-8.8-Galv</t>
  </si>
  <si>
    <t>I90-B39</t>
  </si>
  <si>
    <t>Bolt-M4x10-ISO4017-8.8-Galv</t>
  </si>
  <si>
    <t>I90-B40</t>
  </si>
  <si>
    <t>Bolt-M5x16-DIN912-8.8-Galv</t>
  </si>
  <si>
    <t>I90-B41</t>
  </si>
  <si>
    <t>Bolt-M5x45-DIN912-8.8-Galv</t>
  </si>
  <si>
    <t>I90-B42</t>
  </si>
  <si>
    <t>Bolt-M6x12-DIN7500-St-Galv</t>
  </si>
  <si>
    <t>St-Galv</t>
  </si>
  <si>
    <t>I90-B43</t>
  </si>
  <si>
    <t>Bolt-M6x12-ISO4017-8.8-Galv</t>
  </si>
  <si>
    <t>I90-B44</t>
  </si>
  <si>
    <t>Bolt-M6x12-ISO7045-4.8-Galv</t>
  </si>
  <si>
    <t>4.8-Galv</t>
  </si>
  <si>
    <t>I90-B45</t>
  </si>
  <si>
    <t>Bolt-M6x12-ISO7045-St-Galv</t>
  </si>
  <si>
    <t>I90-B46</t>
  </si>
  <si>
    <t>Bolt-M6x20-DIN7500-St-Galv</t>
  </si>
  <si>
    <t>I90-B47</t>
  </si>
  <si>
    <t>Bolt-M6x20-DIN933-8.8-Galv</t>
  </si>
  <si>
    <t>I90-B48</t>
  </si>
  <si>
    <t>Bolt-M6x25-ISO4017-8.8-Galv</t>
  </si>
  <si>
    <t>I90-B49</t>
  </si>
  <si>
    <t>BOLT-M8x20-ISO4017-8.8-Galv</t>
  </si>
  <si>
    <t>I90-B50</t>
  </si>
  <si>
    <t>Bolt-M8x25-ISO4017-8.8-Galv</t>
  </si>
  <si>
    <t>I90-B51</t>
  </si>
  <si>
    <t>Bolt-M8x30-ISO4017-8.8-Galv</t>
  </si>
  <si>
    <t>I90-B52</t>
  </si>
  <si>
    <t>Bolt-M8x50-DIN603-8.8-Galv</t>
  </si>
  <si>
    <t>I90-B53</t>
  </si>
  <si>
    <t>Bolt-M8x75-ISO4017-8.8-Galv</t>
  </si>
  <si>
    <t>I90-B54</t>
  </si>
  <si>
    <t>Ốc</t>
  </si>
  <si>
    <t>Nut-M10-ISO4032-8-Galv</t>
  </si>
  <si>
    <t>8-Galv</t>
  </si>
  <si>
    <t>I90-B55</t>
  </si>
  <si>
    <t>Nut-M10-ISO4032-8-tZn</t>
  </si>
  <si>
    <t>8-tZn</t>
  </si>
  <si>
    <t>I90-B56</t>
  </si>
  <si>
    <t>Nut-M12-ISO4032-8-Galv</t>
  </si>
  <si>
    <t>I90-B57</t>
  </si>
  <si>
    <t>Nut-M12-ISO4032-8-tZn</t>
  </si>
  <si>
    <t>I90-B58</t>
  </si>
  <si>
    <t>Nut-M16-DIN929-St-Black</t>
  </si>
  <si>
    <t>St-Black</t>
  </si>
  <si>
    <t>I90-B59</t>
  </si>
  <si>
    <t>Nut-M16-ISO4032-8-Galv</t>
  </si>
  <si>
    <t>I90-B60</t>
  </si>
  <si>
    <t>Nut-M16-ISO4032-8-tZn</t>
  </si>
  <si>
    <t>I90-B61</t>
  </si>
  <si>
    <t>Nut-M20-DIN934-10-Galv</t>
  </si>
  <si>
    <t>10-Galv</t>
  </si>
  <si>
    <t>I90-B62</t>
  </si>
  <si>
    <t>Nut-M20-ISO4032-10.9-tZn</t>
  </si>
  <si>
    <t>I90-B63</t>
  </si>
  <si>
    <t>Nut-M20-ISO4032-8-Galv</t>
  </si>
  <si>
    <t>I90-B64</t>
  </si>
  <si>
    <t>Nut-M20-ISO4032-8-tZn</t>
  </si>
  <si>
    <t>I90-B65</t>
  </si>
  <si>
    <t>Nut-M24-DIN934-10-Galv</t>
  </si>
  <si>
    <t>I90-B66</t>
  </si>
  <si>
    <t>Nut-M24-EN14399-4-10-tZn</t>
  </si>
  <si>
    <t>10-tZn</t>
  </si>
  <si>
    <t>I90-B67</t>
  </si>
  <si>
    <t>Nut-M24-ISO4032-8-Galv</t>
  </si>
  <si>
    <t>I90-B68</t>
  </si>
  <si>
    <t>Nut-M24-ISO4032-8-tZn</t>
  </si>
  <si>
    <t>I90-B69</t>
  </si>
  <si>
    <t>Nut-M30-ISO4032-8-Galv</t>
  </si>
  <si>
    <t>I90-B70</t>
  </si>
  <si>
    <t>Nut-M30-ISO4032-8-tZn</t>
  </si>
  <si>
    <t>I90-B71</t>
  </si>
  <si>
    <t>Nut-M4-ISO4032-8-Galv</t>
  </si>
  <si>
    <t>I90-B72</t>
  </si>
  <si>
    <t>Nut-M52-DIN439-8-Galv</t>
  </si>
  <si>
    <t>I90-B73</t>
  </si>
  <si>
    <t>NUT-M5-ISO4032-8-Galv</t>
  </si>
  <si>
    <t>I90-B74</t>
  </si>
  <si>
    <t>Nut-M6-ISO4032-8-Galv</t>
  </si>
  <si>
    <t>I90-B75</t>
  </si>
  <si>
    <t>Nut-M8-Din985-8-Galv</t>
  </si>
  <si>
    <t>I90-B76</t>
  </si>
  <si>
    <t>Nut-M8-ISO4032-8-Galv</t>
  </si>
  <si>
    <t>I90-B77</t>
  </si>
  <si>
    <t>Nut-M8-ISO4032-8-tZn</t>
  </si>
  <si>
    <t>I90-B78</t>
  </si>
  <si>
    <t>Chốt</t>
  </si>
  <si>
    <t>PIN (straight)-D8x70-ISO8752-St-Galv</t>
  </si>
  <si>
    <t>I90-B79</t>
  </si>
  <si>
    <t>PIN (straight)-D8x75-ISO8752-St-Galv</t>
  </si>
  <si>
    <t>I90-B80</t>
  </si>
  <si>
    <t>Đệm</t>
  </si>
  <si>
    <t>Ring-ID80x2.5-DIN471-St-Galv</t>
  </si>
  <si>
    <t>I90-B81</t>
  </si>
  <si>
    <t>Ma ní</t>
  </si>
  <si>
    <t>Threaded Rod-M12x120-DIN976-1-8.8-Galv</t>
  </si>
  <si>
    <t>I90-B82</t>
  </si>
  <si>
    <t>Threaded Rod-M12x140-DIN976-1-8.8-Galv</t>
  </si>
  <si>
    <t>I90-B83</t>
  </si>
  <si>
    <t>Threaded Rod-M12X200-DIN976-1-8.8-Galv</t>
  </si>
  <si>
    <t>I90-B84</t>
  </si>
  <si>
    <t>Washer-M10-DIN434-St-Galv</t>
  </si>
  <si>
    <t>I90-B85</t>
  </si>
  <si>
    <t>Washer-M10-ISO7089-St-200 HV-Galv</t>
  </si>
  <si>
    <t>St-200 HV-Galv</t>
  </si>
  <si>
    <t>I90-B86</t>
  </si>
  <si>
    <t>Washer-M10-ISO7089-St-200 HV-tZn</t>
  </si>
  <si>
    <t>St-200 HV-tZn</t>
  </si>
  <si>
    <t>I90-B87</t>
  </si>
  <si>
    <t>Washer-M12-ISO7089-St-200 HV-tZn</t>
  </si>
  <si>
    <t>I90-B88</t>
  </si>
  <si>
    <t>Washer-M12-ISO7089-St-300 HV-Galv</t>
  </si>
  <si>
    <t>St-300 HV-Galv</t>
  </si>
  <si>
    <t>I90-B89</t>
  </si>
  <si>
    <t>Washer-M12-ISO7089-St-Galv</t>
  </si>
  <si>
    <t>I90-B90</t>
  </si>
  <si>
    <t>Washer-M12-ISO7093-St-300 HV-Galv</t>
  </si>
  <si>
    <t>I90-B91</t>
  </si>
  <si>
    <t>Washer-M16-DIN434-St-tZn</t>
  </si>
  <si>
    <t>St-tZn</t>
  </si>
  <si>
    <t>I90-B92</t>
  </si>
  <si>
    <t>Washer-M16-ISO7089-St-200 HV-tZn</t>
  </si>
  <si>
    <t>I90-B93</t>
  </si>
  <si>
    <t>Washer-M16-ISO7089-St-300 HV-Galv</t>
  </si>
  <si>
    <t>I90-B94</t>
  </si>
  <si>
    <t>Washer-M16-ISO7089-St-Galv</t>
  </si>
  <si>
    <t>I90-B95</t>
  </si>
  <si>
    <t>Washer-M16-ISO7093-St-200 HV-Galv</t>
  </si>
  <si>
    <t>I90-B96</t>
  </si>
  <si>
    <t>Washer-M16-ISO7093-St-200 HV-tZn</t>
  </si>
  <si>
    <t>I90-B97</t>
  </si>
  <si>
    <t>Washer-M20-ISO7089-St-200 HV-tZn</t>
  </si>
  <si>
    <t>I90-B98</t>
  </si>
  <si>
    <t>Washer-M20-ISO7089-St-Galv</t>
  </si>
  <si>
    <t>I90-B99</t>
  </si>
  <si>
    <t>Washer-M20-ISO7090-St-200 HV-tZn</t>
  </si>
  <si>
    <t>I90-B100</t>
  </si>
  <si>
    <t>Washer-M24-DIN125-C45-Galv</t>
  </si>
  <si>
    <t>C45-Galv</t>
  </si>
  <si>
    <t>I90-B101</t>
  </si>
  <si>
    <t>Washer-M24-EN14399-6-St-300 HV-tZn</t>
  </si>
  <si>
    <t>St-300 HV-tZn</t>
  </si>
  <si>
    <t>I90-B102</t>
  </si>
  <si>
    <t>Washer-M24-ISO7089-St-200 HV-tZn</t>
  </si>
  <si>
    <t>I90-B103</t>
  </si>
  <si>
    <t>Washer-M30-ISO7089-St-200 HV-tZn</t>
  </si>
  <si>
    <t>I90-B104</t>
  </si>
  <si>
    <t>Washer-M4-ISO7089-St-200 HV-Galv</t>
  </si>
  <si>
    <t>I90-B105</t>
  </si>
  <si>
    <t>Washer-M5-ISO7089-St-200 HV-tZn</t>
  </si>
  <si>
    <t>I90-B106</t>
  </si>
  <si>
    <t>Washer-M6-DIN127-St-Galv</t>
  </si>
  <si>
    <t>I90-B107</t>
  </si>
  <si>
    <t>Washer-M6-ISO7089-St-200 HV-Galv</t>
  </si>
  <si>
    <t>I90-B108</t>
  </si>
  <si>
    <t>Washer-M6-ISO7089-St-200 HV-tZn</t>
  </si>
  <si>
    <t>I90-B109</t>
  </si>
  <si>
    <t>Washer-M8-DIN125-8-Galv</t>
  </si>
  <si>
    <t>I90-B110</t>
  </si>
  <si>
    <t>Washer-M8-ISO7089-St-200 HV-tZn</t>
  </si>
  <si>
    <t>I90-B111</t>
  </si>
  <si>
    <t>Washer-M8-ISO7089-St-Galv</t>
  </si>
  <si>
    <t>I90-B112</t>
  </si>
  <si>
    <t>Washer-M8-ISO7093-St-Galv</t>
  </si>
  <si>
    <t>Current Ordered/Dự trù lần 10
(Ngày 13/8/2025)</t>
  </si>
  <si>
    <t>Rev10-BRADEN-PL12x2000x12000-2tờ</t>
  </si>
  <si>
    <t>Rev10-BRADEN-PL20x1500x12000-4tờ</t>
  </si>
  <si>
    <t>Rev10-BRADEN-bổ sung 6.0m</t>
  </si>
  <si>
    <t>Rev10-BRADEN-bổ sung 12.0m</t>
  </si>
  <si>
    <t>Rev10</t>
  </si>
  <si>
    <t>Thép hộp đen 30 x 30 x 3.00 x 6000.0 mm</t>
  </si>
  <si>
    <t>Thép ống đen 355.00 x 6.35000 x 12000.0 mm</t>
  </si>
  <si>
    <t>TITAN/190</t>
  </si>
  <si>
    <t>Đơn đặt hàng 28-08-2025</t>
  </si>
  <si>
    <t>Dùng hàng tồn, đã mời nghiệm thu ngày 15/8</t>
  </si>
  <si>
    <t>Current Ordered/Dự trù lần 11
(Ngày 16/8/2025)</t>
  </si>
  <si>
    <t>Rev11-BRADEN-PL15x1500x12000-2tờ</t>
  </si>
  <si>
    <t>THÙNG GỖ KÍCH THƯỚC 1000X1000X1000</t>
  </si>
  <si>
    <t>Thép tấm 10x2000x12000 (5 tờ)</t>
  </si>
  <si>
    <t>Thép tấm 12x2000x12000  (2 tờ)</t>
  </si>
  <si>
    <t>Thép tấm 16x2000x12000  (1 tờ)</t>
  </si>
  <si>
    <t>Thép tấm 20x1500x12000  (4 tờ)</t>
  </si>
  <si>
    <t>Thép tấm 35x2000x6000  (1 tờ)</t>
  </si>
  <si>
    <t>Thép góc V50x50x5x6000 (1 cây)</t>
  </si>
  <si>
    <t>Thép tròn trơn phi 12x6000 (2 cây)</t>
  </si>
  <si>
    <t>SS400/CB240</t>
  </si>
  <si>
    <t>Thép góc V100x100x8x6000 (2 cây)</t>
  </si>
  <si>
    <t>Thép tròn trơn phi 24x6000 (1 cây)</t>
  </si>
  <si>
    <t>Thép D12x6000</t>
  </si>
  <si>
    <t>90.5/HĐKT-2025/IBS-VSAN</t>
  </si>
  <si>
    <t>Thép tròn RB3 (60m)</t>
  </si>
  <si>
    <t>Spring D3 inox 304 =92 cái</t>
  </si>
  <si>
    <t>Then 80hx340-thnk 40 = 40 cái</t>
  </si>
  <si>
    <t>Thép tròn D5x12 m = 1 cấy</t>
  </si>
  <si>
    <t>Thép tròn D16x6000= 1 cây đồng ASTM C38000</t>
  </si>
  <si>
    <t>Current Ordered/Dự trù lần 12
(Ngày 22/8/2025)</t>
  </si>
  <si>
    <t>Current Ordered/Dự trù lần 13
(Ngày 23/8/2025)</t>
  </si>
  <si>
    <t>I90-C3</t>
  </si>
  <si>
    <t>I90-C4</t>
  </si>
  <si>
    <t>I90-C5</t>
  </si>
  <si>
    <t>I90-C6</t>
  </si>
  <si>
    <t>I90-C7</t>
  </si>
  <si>
    <t>PL15x2000x12000</t>
  </si>
  <si>
    <t>I90-C8</t>
  </si>
  <si>
    <t>I90-C9</t>
  </si>
  <si>
    <t>PL25x2000x12000</t>
  </si>
  <si>
    <t>I90-C10</t>
  </si>
  <si>
    <t>PL30x2000x12000</t>
  </si>
  <si>
    <t>I90-C11</t>
  </si>
  <si>
    <t>PL35x2000x3000</t>
  </si>
  <si>
    <t>I90-C12</t>
  </si>
  <si>
    <t>I90-C13</t>
  </si>
  <si>
    <t>HEA180(171x180x6x9.5)-L12000</t>
  </si>
  <si>
    <t>I90-C14</t>
  </si>
  <si>
    <t>HEA220(H210x220x7x11)-L12000</t>
  </si>
  <si>
    <t>I90-C15</t>
  </si>
  <si>
    <t>HEA260(H250x260x7.5x12.5)-L12000</t>
  </si>
  <si>
    <t>I90-C16</t>
  </si>
  <si>
    <t>I90-C17</t>
  </si>
  <si>
    <t>HEB220(H220x220x9.5x16)-L12000</t>
  </si>
  <si>
    <t>I90-C18</t>
  </si>
  <si>
    <t>I90-C19</t>
  </si>
  <si>
    <t>HW350(H350x350x12x19)-L12000</t>
  </si>
  <si>
    <t>I90-C20</t>
  </si>
  <si>
    <t>UNP100(C100x50x6x8.5)-L12000</t>
  </si>
  <si>
    <t>I90-C21</t>
  </si>
  <si>
    <t>I90-C22</t>
  </si>
  <si>
    <t>UNP220(C220x80x9x12.5)-L12000</t>
  </si>
  <si>
    <t>I90-C23</t>
  </si>
  <si>
    <t>UNP240(C240x85x9.5x13)-L12000</t>
  </si>
  <si>
    <t>I90-C24</t>
  </si>
  <si>
    <t>I90-C25</t>
  </si>
  <si>
    <t>UPE360(H360x110x12x17)-L12000</t>
  </si>
  <si>
    <t>I90-C26</t>
  </si>
  <si>
    <t>I90-C27</t>
  </si>
  <si>
    <t>I90-C28</t>
  </si>
  <si>
    <t>L150x150x10-L6000</t>
  </si>
  <si>
    <t>I90-C29</t>
  </si>
  <si>
    <t>L75x75x6-L12000</t>
  </si>
  <si>
    <t>I90-C30</t>
  </si>
  <si>
    <t>L80x80x8-L12000</t>
  </si>
  <si>
    <t>I90-C31</t>
  </si>
  <si>
    <t>Bolt-M16x50-ISO4017-10.9-Galv</t>
  </si>
  <si>
    <t>Pcs</t>
  </si>
  <si>
    <t>I90-C32</t>
  </si>
  <si>
    <t>I90-C33</t>
  </si>
  <si>
    <t>I90-C34</t>
  </si>
  <si>
    <t>Bolt-M16x70-ISO4017-10.9-Galv</t>
  </si>
  <si>
    <t>I90-C35</t>
  </si>
  <si>
    <t>I90-C36</t>
  </si>
  <si>
    <t>I90-C37</t>
  </si>
  <si>
    <t>Bolt-M16x90-ISO4017-8.8-Galv</t>
  </si>
  <si>
    <t>I90-C38</t>
  </si>
  <si>
    <t>I90-C39</t>
  </si>
  <si>
    <t>I90-C40</t>
  </si>
  <si>
    <t>Bolt-M20x130-ISO4017-8.8-Galv</t>
  </si>
  <si>
    <t>I90-C41</t>
  </si>
  <si>
    <t>I90-C42</t>
  </si>
  <si>
    <t>I90-C43</t>
  </si>
  <si>
    <t>Bolt-M20x60-ISO4017-10.9-Galv</t>
  </si>
  <si>
    <t>I90-C44</t>
  </si>
  <si>
    <t>Bolt-M20x60-ISO4017-8.8-Galv</t>
  </si>
  <si>
    <t>I90-C45</t>
  </si>
  <si>
    <t>I90-C46</t>
  </si>
  <si>
    <t>Bolt-M20x70-ISO4017-8.8-Galv</t>
  </si>
  <si>
    <t>I90-C47</t>
  </si>
  <si>
    <t>I90-C48</t>
  </si>
  <si>
    <t>Bolt-M24x100-ISO4017-8.8-Galv</t>
  </si>
  <si>
    <t>I90-C49</t>
  </si>
  <si>
    <t>Bolt-M24x110-ISO4017-10.9-Galv</t>
  </si>
  <si>
    <t>I90-C50</t>
  </si>
  <si>
    <t>Bolt-M24x110-ISO4017-8.8-Galv</t>
  </si>
  <si>
    <t>I90-C51</t>
  </si>
  <si>
    <t>Bolt-M24x120-ISO4017-8.8-Galv</t>
  </si>
  <si>
    <t>I90-C52</t>
  </si>
  <si>
    <t>Bolt-M24x90-ISO4017-8.8-Galv</t>
  </si>
  <si>
    <t>I90-C53</t>
  </si>
  <si>
    <t>Bolt-M30x100-ISO4017-8.8-Galv</t>
  </si>
  <si>
    <t>I90-C54</t>
  </si>
  <si>
    <t>Bolt-M30x120-ISO4017-8.8-Galv</t>
  </si>
  <si>
    <t>I90-C55</t>
  </si>
  <si>
    <t>Bolt-M36x120-ISO4017-8.8-Galv</t>
  </si>
  <si>
    <t>I90-C56</t>
  </si>
  <si>
    <t>Nut-M16-ISO4032-8.0-Galv</t>
  </si>
  <si>
    <t>I90-C57</t>
  </si>
  <si>
    <t>Nut-M16-ISO4032-8.0-tZn</t>
  </si>
  <si>
    <t>I90-C58</t>
  </si>
  <si>
    <t>Nut-M20-ISO4032-8.0-Galv</t>
  </si>
  <si>
    <t>I90-C59</t>
  </si>
  <si>
    <t>Nut-M20-ISO4032-8.0-tZn</t>
  </si>
  <si>
    <t>I90-C60</t>
  </si>
  <si>
    <t>Nut-M24-ISO4032-8.0-Galv</t>
  </si>
  <si>
    <t>I90-C61</t>
  </si>
  <si>
    <t>Nut-M24-ISO4032-8.0-tZn</t>
  </si>
  <si>
    <t>I90-C62</t>
  </si>
  <si>
    <t>Nut-M30-ISO4032-8.0-tZn</t>
  </si>
  <si>
    <t>I90-C63</t>
  </si>
  <si>
    <t>Nut-M36-ISO4032-8.0-tZn</t>
  </si>
  <si>
    <t>I90-C64</t>
  </si>
  <si>
    <t>Washer-M16-DIN434-St-Galv</t>
  </si>
  <si>
    <t>I90-C65</t>
  </si>
  <si>
    <t>Washer-M16-ISO7089-St-200HV-Galv</t>
  </si>
  <si>
    <t>I90-C66</t>
  </si>
  <si>
    <t>Washer-M16-ISO7089-St-200HV-tZn</t>
  </si>
  <si>
    <t>I90-C67</t>
  </si>
  <si>
    <t>Washer-M16-ISO7093A-St-200HV-tZn</t>
  </si>
  <si>
    <t>I90-C68</t>
  </si>
  <si>
    <t>Washer-M20-ISO7089-St-200HV-Galv</t>
  </si>
  <si>
    <t>I90-C69</t>
  </si>
  <si>
    <t>Washer-M20-ISO7089-St-200HV-tZn</t>
  </si>
  <si>
    <t>I90-C70</t>
  </si>
  <si>
    <t>I90-C71</t>
  </si>
  <si>
    <t>Washer-M24-DIN434-St-Galv</t>
  </si>
  <si>
    <t>I90-C72</t>
  </si>
  <si>
    <t>Washer-M24-ISO7089-St-200HV-Galv</t>
  </si>
  <si>
    <t>I90-C73</t>
  </si>
  <si>
    <t>Washer-M24-ISO7089-St-200HV-tZn</t>
  </si>
  <si>
    <t>I90-C74</t>
  </si>
  <si>
    <t>Washer-M30-ISO7089-St-200HV-tZn</t>
  </si>
  <si>
    <t>I90-C75</t>
  </si>
  <si>
    <t>Washer-M36-ISO7089-St-200HV-tZn</t>
  </si>
  <si>
    <t>I90-C76</t>
  </si>
  <si>
    <t xml:space="preserve">Thread rod </t>
  </si>
  <si>
    <t>Thread rod M20x1000-8.8 (tiện ren 2 đầu, mỗi đầu một đoạn ren dài 100mm)-Galv</t>
  </si>
  <si>
    <t>Rev05-BRADEN-PL35x2000x6000-4tờ</t>
  </si>
  <si>
    <t>Rev12-Braden bổ sung. Dùng tôn thừa từ vật tư chính</t>
  </si>
  <si>
    <t>Rev12-Braden bổ sung.</t>
  </si>
  <si>
    <t>Rev12-Braden bổ sung. (có tận dụng 1 cây thừa từ vật tư chính)</t>
  </si>
  <si>
    <t>I90-A99</t>
  </si>
  <si>
    <t>Bạc đồng</t>
  </si>
  <si>
    <t>BRASS BEARING 115 mm x 2.5mm</t>
  </si>
  <si>
    <t>2.0321</t>
  </si>
  <si>
    <t>I90-A100</t>
  </si>
  <si>
    <t>RB90-L4500</t>
  </si>
  <si>
    <t>1.4122/C45</t>
  </si>
  <si>
    <t>I90-A101</t>
  </si>
  <si>
    <t>RB55-L2300</t>
  </si>
  <si>
    <t>1.4057/C45</t>
  </si>
  <si>
    <t>I90-A102</t>
  </si>
  <si>
    <t>I90-A103</t>
  </si>
  <si>
    <t>Bạc trượt hàn</t>
  </si>
  <si>
    <t>Welding rod end SC_50_ES_2RS</t>
  </si>
  <si>
    <t>I90-A104</t>
  </si>
  <si>
    <t>Bạc trượt ren</t>
  </si>
  <si>
    <t>Threaded rod end SI_50_ES_2RS</t>
  </si>
  <si>
    <t>Rev13-BRADEN-bổ sung. Mua theo bản vẽ "I90-80002A-F24-A3-4"</t>
  </si>
  <si>
    <t xml:space="preserve">Rev13-BRADEN-bổ sung </t>
  </si>
  <si>
    <t>PL6x1500X12000; PL6x2000X9000;  PL6x2000X12000</t>
  </si>
  <si>
    <t>ASTM C38000</t>
  </si>
  <si>
    <t>Báo giá ngày 26/8/2025</t>
  </si>
  <si>
    <t>Thép góc V75x75x7x6000</t>
  </si>
  <si>
    <t>Thép góc V80x80x8x6000</t>
  </si>
  <si>
    <t>Bulong M10x20</t>
  </si>
  <si>
    <t>Gr 8.8 ISO 4017 HDG</t>
  </si>
  <si>
    <t>Bulong M10x30</t>
  </si>
  <si>
    <t>Bulong M10x35</t>
  </si>
  <si>
    <t>Bulong M10x40</t>
  </si>
  <si>
    <t>Bulong LGC M10x45</t>
  </si>
  <si>
    <t>Gr 10.9/ Gr 12.9 DIN 912 HDG</t>
  </si>
  <si>
    <t>Bulong LGC ĐB M12x35</t>
  </si>
  <si>
    <t>Gr 8.8/ Gr 10.9 DIN 7991 HDG</t>
  </si>
  <si>
    <t>Bulong M12x40</t>
  </si>
  <si>
    <t>Bulong M12x50</t>
  </si>
  <si>
    <t>Bulong LGC M16x40</t>
  </si>
  <si>
    <t>Bulong M16x50</t>
  </si>
  <si>
    <t>Bulong M16x60</t>
  </si>
  <si>
    <t>Bulong M16x70</t>
  </si>
  <si>
    <t>Gr 8.8 ISO 4014 HDG</t>
  </si>
  <si>
    <t>Bulong đầu búa M16x70</t>
  </si>
  <si>
    <t>DIN186B-8.8-HDG</t>
  </si>
  <si>
    <t>Bulong M16x80</t>
  </si>
  <si>
    <t>Bulong M20x100</t>
  </si>
  <si>
    <t>Bulong M20x100 Gr 10.9</t>
  </si>
  <si>
    <t>Gr 10.9 ISO 4017 HDG</t>
  </si>
  <si>
    <t>Bulong M20x110</t>
  </si>
  <si>
    <t>Bulong M20x120</t>
  </si>
  <si>
    <t>Bulong M20x150</t>
  </si>
  <si>
    <t>Gr 10.9 ISO 4014 HDG</t>
  </si>
  <si>
    <t>Bulong M20x160</t>
  </si>
  <si>
    <t>Bulong M20x50</t>
  </si>
  <si>
    <t>Bulong M20x60</t>
  </si>
  <si>
    <t>Bulong M20x70</t>
  </si>
  <si>
    <t>Bulong M20x80</t>
  </si>
  <si>
    <t>Bulong M24x110 Gr 10.9</t>
  </si>
  <si>
    <t>Bulong M24x120 Gr 10.9</t>
  </si>
  <si>
    <t>Bulong M24x120</t>
  </si>
  <si>
    <t>Bulong M24x85 Gr10.9 HV</t>
  </si>
  <si>
    <t>EN14399-4-GR10.9 HDG</t>
  </si>
  <si>
    <t>Bulong M30x140</t>
  </si>
  <si>
    <t>Bulong M30x150</t>
  </si>
  <si>
    <t>Bulong M30x80</t>
  </si>
  <si>
    <t>Bulong M4x10</t>
  </si>
  <si>
    <t>Gr 8.8 ISO 4017 Geomet</t>
  </si>
  <si>
    <t>Bulong LGC M5x16</t>
  </si>
  <si>
    <t>Gr 10.9/ Gr 12.9 DIN 912 Geomet</t>
  </si>
  <si>
    <t>Bulong LGC M5x45</t>
  </si>
  <si>
    <t>Bulong M6x12</t>
  </si>
  <si>
    <t>DIN7500-St Geomet</t>
  </si>
  <si>
    <t>ISO7045-4.8-Geomet</t>
  </si>
  <si>
    <t>Bulong M6x20</t>
  </si>
  <si>
    <t>Bulong M6x25</t>
  </si>
  <si>
    <t>Bulong M8x20</t>
  </si>
  <si>
    <t>Bulong M8x30</t>
  </si>
  <si>
    <t>Bulong cổ vuông M8x50</t>
  </si>
  <si>
    <t>DIN603-8.8 Geomet</t>
  </si>
  <si>
    <t>Bulong M8x80</t>
  </si>
  <si>
    <t>Ecu M10</t>
  </si>
  <si>
    <t>Gr 8 ISO 4032 HDG</t>
  </si>
  <si>
    <t>Ecu M12</t>
  </si>
  <si>
    <t>Ecu hàn M16</t>
  </si>
  <si>
    <t>DIN 929 - Carbon steel</t>
  </si>
  <si>
    <t>Ecu M16</t>
  </si>
  <si>
    <t>Ecu M20 Gr 10</t>
  </si>
  <si>
    <t>Gr 10 ISO 4032 HDG</t>
  </si>
  <si>
    <t>Ecu M20</t>
  </si>
  <si>
    <t>Ecu M24 Gr 10</t>
  </si>
  <si>
    <t>Ecu M24 Gr 10HV</t>
  </si>
  <si>
    <t>EN14399-5 Gr 10 HDG</t>
  </si>
  <si>
    <t>Ecu M24</t>
  </si>
  <si>
    <t>Ecu M30</t>
  </si>
  <si>
    <t>Ecu M4</t>
  </si>
  <si>
    <t>Gr 8 ISO 4032 Geomet</t>
  </si>
  <si>
    <t>Ecu mỏng M52</t>
  </si>
  <si>
    <t>Gr 8 DIN439 HDG</t>
  </si>
  <si>
    <t>Ecu M5</t>
  </si>
  <si>
    <t>Ecu M6</t>
  </si>
  <si>
    <t>Ecu khóa nhựa M8</t>
  </si>
  <si>
    <t>Gr 8 DIN 985 Geomet</t>
  </si>
  <si>
    <t>Ecu M8</t>
  </si>
  <si>
    <t>Chốt then D8x70</t>
  </si>
  <si>
    <t>ISO8752-St-Geomet</t>
  </si>
  <si>
    <t>Chốt then D8x75</t>
  </si>
  <si>
    <t>Phe gài ID80x2.5</t>
  </si>
  <si>
    <t>DIN471-St-Geomet</t>
  </si>
  <si>
    <t>Thanh ren M12x120</t>
  </si>
  <si>
    <t>DIN976-1-8.8-HDG</t>
  </si>
  <si>
    <t>Thanh ren M12x140</t>
  </si>
  <si>
    <t>Thanh ren M12x200</t>
  </si>
  <si>
    <t>Vòng đệm vuông vát M10</t>
  </si>
  <si>
    <t>140HV DIN 434 HDG</t>
  </si>
  <si>
    <t>Vòng đệm phẳng M10</t>
  </si>
  <si>
    <t>200HV ISO 7089 HDG</t>
  </si>
  <si>
    <t>Vòng đệm phẳng M12</t>
  </si>
  <si>
    <t>Vòng đệm phẳng rộng M12</t>
  </si>
  <si>
    <t>200HV DIN 9021 GEOMET</t>
  </si>
  <si>
    <t>Vòng đệm vuông vát M16</t>
  </si>
  <si>
    <t>Vòng đệm phẳng M16</t>
  </si>
  <si>
    <t>Vòng đệm phẳng rộng M16</t>
  </si>
  <si>
    <t>Vòng đệm phẳng M20</t>
  </si>
  <si>
    <t>Vòng đệm phẳng M24</t>
  </si>
  <si>
    <t>Vòng đệm phẳng M24 300HV</t>
  </si>
  <si>
    <t>EN14399-6-300HV-HDG</t>
  </si>
  <si>
    <t>Vòng đệm phẳng M30</t>
  </si>
  <si>
    <t>Vòng đệm phẳng M4</t>
  </si>
  <si>
    <t>200HV ISO 7089 Geomet</t>
  </si>
  <si>
    <t>Vòng đệm phẳng M5</t>
  </si>
  <si>
    <t>Vòng đệm vênh M6</t>
  </si>
  <si>
    <t>DIN127-St-Geomet</t>
  </si>
  <si>
    <t>Vòng đệm phẳng M6</t>
  </si>
  <si>
    <t>Vòng đệm phẳng M8</t>
  </si>
  <si>
    <t>Vòng đệm phẳng rộng M8</t>
  </si>
  <si>
    <t>I90-C77</t>
  </si>
  <si>
    <t>Tai cẩu hàn</t>
  </si>
  <si>
    <t>Lifting Ring welded-on (5.3T)-Number : YD-085-05</t>
  </si>
  <si>
    <t>Number : YD-085-05</t>
  </si>
  <si>
    <t>I90-C78</t>
  </si>
  <si>
    <t>Lifting Ring welded-on (10T)-Number: YD-085-10</t>
  </si>
  <si>
    <t>Number: YD-085-10</t>
  </si>
  <si>
    <t>I90-A105</t>
  </si>
  <si>
    <t>Pipe D26.7x2.87-seamless pipe-L12000</t>
  </si>
  <si>
    <t>1.4401/SUS316</t>
  </si>
  <si>
    <t>Current Ordered/Dự trù lần 14
(Ngày 28/8/2025)</t>
  </si>
  <si>
    <t>MRO</t>
  </si>
  <si>
    <t>H125x125x6.5x9</t>
  </si>
  <si>
    <t>H200x200x8x12</t>
  </si>
  <si>
    <t>H250x250x9x14</t>
  </si>
  <si>
    <t>H150x150x7x10</t>
  </si>
  <si>
    <t>HW350(H350x350x12x19)</t>
  </si>
  <si>
    <t>U125x65x6x8</t>
  </si>
  <si>
    <t>U200x90x8.5x13.5</t>
  </si>
  <si>
    <t>U250x90x11x14.5</t>
  </si>
  <si>
    <t>U280x100x9x13</t>
  </si>
  <si>
    <t>U360x120x16 (bending PL16-A36)</t>
  </si>
  <si>
    <t>U150x75x9x12.5</t>
  </si>
  <si>
    <t xml:space="preserve">Có hàng tồn </t>
  </si>
  <si>
    <t>BÁO giá ngày 16/8/20254</t>
  </si>
  <si>
    <t>TNHH Điện tử &amp; Viễn Thông ENCOM</t>
  </si>
  <si>
    <t>Bản lề BL5050-V</t>
  </si>
  <si>
    <t>Giá trị</t>
  </si>
  <si>
    <t>Bulong M16x60Mạ điện phân = 104Cái</t>
  </si>
  <si>
    <t>Bulong M16x70 Gr 10.9Mạ điện phân = 32Cái</t>
  </si>
  <si>
    <t>Bulong M16x80Mạ điện phân = 25Cái</t>
  </si>
  <si>
    <t>Bulong M16x90 HDGHDG = 8Cái</t>
  </si>
  <si>
    <t>Bulong M20x100Mạ điện phân = 40Cái</t>
  </si>
  <si>
    <t>Bulong M20x110Mạ điện phân = 256Cái</t>
  </si>
  <si>
    <t>Bulong M20x130Mạ điện phân = 32Cái</t>
  </si>
  <si>
    <t>Bulong M20x60  Gr 10.9Mạ điện phân = 16Cái</t>
  </si>
  <si>
    <t>Bulong M20x60Mạ điện phân = 68Cái</t>
  </si>
  <si>
    <t>Bulong M20x70Mạ điện phân = 272Cái</t>
  </si>
  <si>
    <t>Bulong M20x80Mạ điện phân = 64Cái</t>
  </si>
  <si>
    <t>Bulong M24x100Mạ điện phân = 330Cái</t>
  </si>
  <si>
    <t>Bulong M24x110  Gr 10.9Mạ điện phân = 96Cái</t>
  </si>
  <si>
    <t>Bulong M24x110Mạ điện phân = 128Cái</t>
  </si>
  <si>
    <t>Bulong M24x120Mạ điện phân = 192Cái</t>
  </si>
  <si>
    <t>Bulong M30x120 HDGHDG = 320Cái</t>
  </si>
  <si>
    <t>Bulong M36x120Mạ điện phân = 64Cái</t>
  </si>
  <si>
    <t>Ecu M20Mạ điện phân = 96Cái</t>
  </si>
  <si>
    <t>Ecu M20 HDGHDG = 104Cái</t>
  </si>
  <si>
    <t>Ecu M20Mạ điện phân = 688Cái</t>
  </si>
  <si>
    <t>Ecu M24 HDGHDG = 126Cái</t>
  </si>
  <si>
    <t>Ecu M24Mạ điện phân = 162Cái</t>
  </si>
  <si>
    <t>Ecu M24Mạ điện phân = 664Cái</t>
  </si>
  <si>
    <t>Ecu M30 HDGHDG = 352Cái</t>
  </si>
  <si>
    <t>Ecu M36Mạ điện phân = 64Cái</t>
  </si>
  <si>
    <t>Vòng đệm phẳng M20Mạ điện phân = 2Cái</t>
  </si>
  <si>
    <t>Vòng đệm phẳng M20Mạ điện phân = 1580Cái</t>
  </si>
  <si>
    <t>Vòng đệm phẳng M20Mạ điện phân = 32Cái</t>
  </si>
  <si>
    <t>Vòng đệm vuông vát M24Mạ điện phân = 4Cái</t>
  </si>
  <si>
    <t>Vòng đệm phẳng M24Mạ điện phân = 461Cái</t>
  </si>
  <si>
    <t>Vòng đệm phẳng M24Mạ điện phân = 428Cái</t>
  </si>
  <si>
    <t>Vòng đệm phẳng M30Mạ điện phân = 704Cái</t>
  </si>
  <si>
    <t>Vòng đệm phẳng M36Mạ điện phân = 128Cái</t>
  </si>
  <si>
    <t>Thanh ren M20x1000Mạ điện phân = 16Cái</t>
  </si>
  <si>
    <t>Hàng tồn kho báo có</t>
  </si>
  <si>
    <t>Có hàng tồn 79 mét
HEB300(H300x300x11x19)-L12000</t>
  </si>
  <si>
    <t>I90-A106</t>
  </si>
  <si>
    <t>Pipe D114.3x6.02-seamless pipe-L12000</t>
  </si>
  <si>
    <t>SS304</t>
  </si>
  <si>
    <t>I90-A107</t>
  </si>
  <si>
    <t>Cút</t>
  </si>
  <si>
    <t>Long Elbow90-D114.3x6.02</t>
  </si>
  <si>
    <t>I90-A108</t>
  </si>
  <si>
    <t>PL10x450x850</t>
  </si>
  <si>
    <t>I90-C79</t>
  </si>
  <si>
    <t>Bạt che</t>
  </si>
  <si>
    <t>kích thước bạt: 10x9.5 m</t>
  </si>
  <si>
    <t>Bạt da 2 lớp chống nước. Viền bạt có đính khuy, khoảng cách khuy~1m</t>
  </si>
  <si>
    <t>I90-C80</t>
  </si>
  <si>
    <t>kích thước bạt: 11x7.5 m</t>
  </si>
  <si>
    <t>I90-C81</t>
  </si>
  <si>
    <t>kích thước bạt: 13.5x6 m</t>
  </si>
  <si>
    <t>I90-C82</t>
  </si>
  <si>
    <t>kích thước bạt: 13.5x9.5 m</t>
  </si>
  <si>
    <t>I90-C83</t>
  </si>
  <si>
    <t>kích thước bạt: 13.6x9 m</t>
  </si>
  <si>
    <t>I90-C84</t>
  </si>
  <si>
    <t>kích thước bạt: 15.5x11.5 m</t>
  </si>
  <si>
    <t>I90-C85</t>
  </si>
  <si>
    <t>kích thước bạt: 16.5x10.5 m</t>
  </si>
  <si>
    <t>I90-C86</t>
  </si>
  <si>
    <t>kích thước bạt: 17x12 m</t>
  </si>
  <si>
    <t>I90-C87</t>
  </si>
  <si>
    <t>kích thước bạt: 8x6.5 m</t>
  </si>
  <si>
    <t>Current Ordered/Dự trù lần 15
(Ngày 04/9/2025)</t>
  </si>
  <si>
    <t>Đợi thiết kế chuyển đổi</t>
  </si>
  <si>
    <t>Bạt da DA090 ( 10m x 9,5m  ) x 4 tấm</t>
  </si>
  <si>
    <t>Bạt da DA090 ( 11m x 7,5m  ) x 4 tấm</t>
  </si>
  <si>
    <t>Bạt da DA090 ( 6m x 13,5m ) x 4 tấm</t>
  </si>
  <si>
    <t>Bạt da DA090 ( 9,5m x 13,5m ) x 4 tấm</t>
  </si>
  <si>
    <t>Bạt da DA090 ( 9m x 13,6m ) x 4 tấm</t>
  </si>
  <si>
    <t>Bạt da DA090 ( 15,5m x 11,5m ) x 8 tấm</t>
  </si>
  <si>
    <t>Bạt da DA090 ( 16,5m x 10,5m ) x 4 tấm</t>
  </si>
  <si>
    <t>Bạt da DA090 ( 12mx 17m ) x 4 tấm</t>
  </si>
  <si>
    <t>Bạt da DA090 ( 8m x 6,5m ) x 4 tấm</t>
  </si>
  <si>
    <t>Trần Toàn</t>
  </si>
  <si>
    <t>Tấm sàn grating ô 50*50*50mm1768*546 = 2Tấm</t>
  </si>
  <si>
    <t>Tấm sàn grating ô 50*50*50mm1768*571 = 2Tấm</t>
  </si>
  <si>
    <t>Tấm sàn grating ô 50*50*50mm1750*307 = 8Tấm</t>
  </si>
  <si>
    <t>Tấm sàn grating ô 50*50*50mm1750*590 = 2Tấm</t>
  </si>
  <si>
    <t>Tấm sàn grating ô 50*50*50mm1750*610 = 30Tấm</t>
  </si>
  <si>
    <t>Tấm sàn grating ô 50*50*50mm1750*507 = 2Tấm</t>
  </si>
  <si>
    <t>Tấm sàn grating ô 50*50*50mm1750*692 = 2Tấm</t>
  </si>
  <si>
    <t>Tấm sàn grating ô 50*50*50mm1750*290 = 4Tấm</t>
  </si>
  <si>
    <t>Tấm sàn grating ô 50*50*50mm1750*917 = 8Tấm</t>
  </si>
  <si>
    <t>Tấm sàn grating ô 50*50*50mm732*493 = 2Tấm</t>
  </si>
  <si>
    <t>Tấm sàn grating ô 50*50*50mm1132*541 = 2Tấm</t>
  </si>
  <si>
    <t>Tấm sàn grating ô 50*50*50mm762*373 = 2Tấm</t>
  </si>
  <si>
    <t>Tấm sàn grating ô 50*50*50mm1750*467 = 4Tấm</t>
  </si>
  <si>
    <t>Tấm sàn grating ô 50*50*50mm1270*507 = 6Tấm</t>
  </si>
  <si>
    <t>ĐẠI PHÁT COMPOSITE</t>
  </si>
  <si>
    <t>26.08.2025/HĐMB/ IBS-ĐP</t>
  </si>
  <si>
    <t>Tam Đa</t>
  </si>
  <si>
    <t>Thịnh Phát</t>
  </si>
  <si>
    <t>Dùng cùng tờ dự án 097 (khổ tồn 2mx11m)</t>
  </si>
  <si>
    <t>Thép H125x125x6.5x9x12000  = 3 Cây</t>
  </si>
  <si>
    <t>Thép H200x200x8x12x12000  = 12 Cây</t>
  </si>
  <si>
    <t>Thép H250x250x9x14x12000  = 8 Cây</t>
  </si>
  <si>
    <t>Thép H250x250x9x14x12000  = 3 Cây</t>
  </si>
  <si>
    <t>Thép H150x150x7x10x12000  = 4 Cây</t>
  </si>
  <si>
    <t>Thép H250x250x9x14x12000  = 5 Cây</t>
  </si>
  <si>
    <t>Thép H350x350x12x19x12000 = 2 Cây</t>
  </si>
  <si>
    <t>Thép U125x65x6x8x12000  = 3 Cây</t>
  </si>
  <si>
    <t>Thép U200x90x8x13.5x12000  = 7 Cây</t>
  </si>
  <si>
    <t>Thép U250x90x9x13x120000 = 12 Cây</t>
  </si>
  <si>
    <t>Thép U300x90x9x12 x120000 = 1 Cây</t>
  </si>
  <si>
    <t>Thép U125x65x6x8x12000  = 8 Cây</t>
  </si>
  <si>
    <t>Thép góc V75x75x7x6000 = 7 Cây</t>
  </si>
  <si>
    <t>Thép góc V80x80x8x6000 = 4 Cây</t>
  </si>
  <si>
    <t>Hàng tòn dự án 097</t>
  </si>
  <si>
    <t>WINWIN</t>
  </si>
  <si>
    <t>Báo giá 10/8/2025</t>
  </si>
  <si>
    <t>Bậc thang dập lỗ nổ - Thép đen (LSP 50G)= L=457mm</t>
  </si>
  <si>
    <t>I90-C88</t>
  </si>
  <si>
    <t>Washer-17.5-DIN434-St-Galv</t>
  </si>
  <si>
    <t>Current Ordered/Dự trù lần 16
(Ngày 06/9/2025)</t>
  </si>
  <si>
    <t>Rev15-Braden bổ sung.</t>
  </si>
  <si>
    <t>Rev15-Braden bổ sung 32 sets</t>
  </si>
  <si>
    <t>GNEE3</t>
  </si>
  <si>
    <t>IBSHI-GNEE/2507-18</t>
  </si>
  <si>
    <t>U-A36-140x60x7x10x12000 = 25PCE</t>
  </si>
  <si>
    <t>U-A36-200x75x8.5x11.5x12000 = 12PCE</t>
  </si>
  <si>
    <t>PP-A106 GRB-559x32.54x6000 = 1PCE</t>
  </si>
  <si>
    <t>PL-16MO3-6x1500x12000 = 7PCE</t>
  </si>
  <si>
    <t>PL-16MO3-6x1500x8000 = 1PCE</t>
  </si>
  <si>
    <t>PL-16MO3-10x1500x6000 = 1PCE</t>
  </si>
  <si>
    <t>PP-A106 GRB-114,3x10x12000 = 2PCE</t>
  </si>
  <si>
    <t>PP-A106 GRB-26.9x2.6x6000 = 16PCE</t>
  </si>
  <si>
    <t>PP-A106 GRB-95x14x12000 = 3PCE</t>
  </si>
  <si>
    <t>U-A36-120x55x7x9x12000 = 7PCE</t>
  </si>
  <si>
    <t>A106</t>
  </si>
  <si>
    <t>16M03</t>
  </si>
  <si>
    <t>Thép tấm 3x1500x6000 ( 2 tấm)</t>
  </si>
  <si>
    <t>Thép tấm 10x2000x12000 ( 1 tấm)</t>
  </si>
  <si>
    <t>Thép tấm 12x2000x12000 ( 1 tấm)</t>
  </si>
  <si>
    <t>Thép tấm 16x2000x12000 ( 2 tấm)</t>
  </si>
  <si>
    <t>Thép tấm 20x2000x12000 ( 2 tấm)</t>
  </si>
  <si>
    <t>Pipe D26.7x2.87-seamless pipe-L6000 * 3 cây</t>
  </si>
  <si>
    <t>Pipe D114.3x6.02-seamless pipe-L6000 * 2 cây</t>
  </si>
  <si>
    <t>Thép H200x200x8x12x12000  = 1 Cây</t>
  </si>
  <si>
    <t>Thép H250x250x9x14x12000  = 2 Cây</t>
  </si>
  <si>
    <t>Thép H350x350x12x19x12000 = 2 cây</t>
  </si>
  <si>
    <t>Thép U250x90x9x13x120000 = 20 Cây</t>
  </si>
  <si>
    <t>Báo giá ngày 10/9/2025</t>
  </si>
  <si>
    <t>90.3/HĐKT-2025/IBS-VSAN</t>
  </si>
  <si>
    <t>I90-A109</t>
  </si>
  <si>
    <t>PL2x1250x2500</t>
  </si>
  <si>
    <t>I90-A110</t>
  </si>
  <si>
    <t>PL10x600x1500</t>
  </si>
  <si>
    <t>Current Ordered/Dự trù lần 17
(Ngày 12/9/2025)</t>
  </si>
  <si>
    <t>I90-C89</t>
  </si>
  <si>
    <t>Washer-22-DIN434-8.8-Galv</t>
  </si>
  <si>
    <t>I90-C90</t>
  </si>
  <si>
    <t>PL16x2000x12000</t>
  </si>
  <si>
    <t>Rev17-BRADEN-bổ sung mới PL2x1250x2500-115 tờ</t>
  </si>
  <si>
    <t>Rev17-BRADEN-bổ sung mới PL10x600x1500-1 tờ</t>
  </si>
  <si>
    <t>Rev17-Thay bằng tổ hợp từ PL16</t>
  </si>
  <si>
    <t>Rev17-Braden bổ sung.</t>
  </si>
  <si>
    <t>Rev17-IBS đặt bổ sung sấn cho UPE360(H360x110x12x17), Khối lượng tinh được tính theo UPE360(H360x110x12x17).</t>
  </si>
  <si>
    <t>Rev17-Braden thay đổi từ loại L1000 về loại L900</t>
  </si>
  <si>
    <t>Rev14-Braden bổ sung.</t>
  </si>
  <si>
    <t>Đông Nam</t>
  </si>
  <si>
    <t>12092025/ĐN-IBS</t>
  </si>
  <si>
    <t>107 tấm PL2x1255x2,5m
1 tấm Pl2 x1255x3,55</t>
  </si>
  <si>
    <t>Hàng tồn dự án 094
1 Kiện = 8 Tấm PL2 x 1219 x 2440
1 Kiện = 1 Tấm PL2 x 1219 x 1730
1 Kiện = 1 Tấm PL2 x 1219 x 1455</t>
  </si>
  <si>
    <t>Current Ordered/Dự trù lần 18
(Ngày 13/9/2025)</t>
  </si>
  <si>
    <t>Rev18-BRADEN-bổ sung PL10x2000x12000-3.5 tờ</t>
  </si>
  <si>
    <t>Rev18-IBS bổ sung loại khổ 2x12m</t>
  </si>
  <si>
    <t>Lifting Ring welded-on (5.3T)- 320 cái</t>
  </si>
  <si>
    <t>Lifting Ring welded-on (10T)-200 cái</t>
  </si>
  <si>
    <t>Dùng hàng tồn</t>
  </si>
  <si>
    <t>Đầu bịt ren A182 F316L #3000, 2''</t>
  </si>
  <si>
    <t>Cút 90 độ Inox SUS304 SCH40, 4''</t>
  </si>
  <si>
    <t>Báo giá ngày 11/9/20254</t>
  </si>
  <si>
    <t>Đồng Tấm C2680 , 2,5mmx600x2000m</t>
  </si>
  <si>
    <t>Hàng tồn/ Lấy hàng dự án 097 sáng</t>
  </si>
  <si>
    <t>APEC</t>
  </si>
  <si>
    <t>15.09.2025/APEC-IBS</t>
  </si>
  <si>
    <t>90.A1/HĐKT-2025/IBS-CKTEC</t>
  </si>
  <si>
    <t>Kẹp sàn INOX 304 K50</t>
  </si>
  <si>
    <t>Đa giao</t>
  </si>
  <si>
    <t>VSAN đang thực hiện</t>
  </si>
  <si>
    <t>I90-A88-1</t>
  </si>
  <si>
    <t>Thép tấm 10x2000x12000 (3.5 tờ)</t>
  </si>
  <si>
    <t>Thép tấm 16x2000x12000 (2 tờ)</t>
  </si>
  <si>
    <t>VanbiA105N/316/RTFEnốihànSWCL800FB2"</t>
  </si>
  <si>
    <t>Báo giá ngày 27/8/2025</t>
  </si>
  <si>
    <t>Citicom</t>
  </si>
  <si>
    <t>Thép tấm A36 30x2000x12000mm</t>
  </si>
  <si>
    <t>355/2025/CTC-IBS</t>
  </si>
  <si>
    <r>
      <t>060925/HD/TRANTOAN-IBS</t>
    </r>
    <r>
      <rPr>
        <b/>
        <sz val="14"/>
        <color rgb="FF000000"/>
        <rFont val="Times New Roman"/>
        <family val="1"/>
      </rPr>
      <t xml:space="preserve"> </t>
    </r>
  </si>
  <si>
    <t>Ngọc Hiếu</t>
  </si>
  <si>
    <t>090925/2025/NH-IBS</t>
  </si>
  <si>
    <t>Thép U200x90x8x13.5x12000  = 10 Cây</t>
  </si>
  <si>
    <t>Thép U150*75*9*12.5*1200 (3 cây)</t>
  </si>
  <si>
    <t>Thép H350x350x12x19x12000 = 3 Cây</t>
  </si>
  <si>
    <t xml:space="preserve">Thép H350x350x12x19x12000 </t>
  </si>
  <si>
    <t>Thép U200x90x8x13.5x12000</t>
  </si>
  <si>
    <t>Thép U250x90x9x13x120000</t>
  </si>
  <si>
    <t>Thép U250x90x11x14.5</t>
  </si>
  <si>
    <t>I90-A111</t>
  </si>
  <si>
    <t>Tôn chống trượt</t>
  </si>
  <si>
    <t>CPL4x1500x1000</t>
  </si>
  <si>
    <t>I90-A112</t>
  </si>
  <si>
    <t>C41x41x2-L6000</t>
  </si>
  <si>
    <t>I90-A113</t>
  </si>
  <si>
    <t>HEB200(H200x200x9x15)/JIS H200x200x8x12-L12000</t>
  </si>
  <si>
    <t>ASTM A36/JIS G3101 SS400</t>
  </si>
  <si>
    <t>I90-A114</t>
  </si>
  <si>
    <t>UPN120(C120x55x7x9)/JIS C125x65x6x8-L12000</t>
  </si>
  <si>
    <t>I90-B113</t>
  </si>
  <si>
    <t>Bolt M12x45-8.8-ISO4017-Galv</t>
  </si>
  <si>
    <t>I90-B114</t>
  </si>
  <si>
    <t>Bolt M20x50-8.8-ISO4017-Galv</t>
  </si>
  <si>
    <t>I90-B115</t>
  </si>
  <si>
    <t>Bolt M20x70-8.8-ISO4017-Galv</t>
  </si>
  <si>
    <t>I90-B116</t>
  </si>
  <si>
    <t>Nut M12-8.8-ISO4032-Galv</t>
  </si>
  <si>
    <t>I90-B117</t>
  </si>
  <si>
    <t>Nut M20-8.8-ISO4032-Galv</t>
  </si>
  <si>
    <t>I90-B118</t>
  </si>
  <si>
    <t>Washer M12-St-200 HV-ISO7089-tZn</t>
  </si>
  <si>
    <t>I90-B119</t>
  </si>
  <si>
    <t>Washer M12-St-200 HV-ISO7093A-tZn</t>
  </si>
  <si>
    <t>I90-B120</t>
  </si>
  <si>
    <t>Washer M20-St-200 HV-ISO7089-tZn</t>
  </si>
  <si>
    <t>I90-B121</t>
  </si>
  <si>
    <t>Vít tự khoan</t>
  </si>
  <si>
    <t>Hex washer head self drilling screw M5.5x25-DIN 7504 L-St-Galv.</t>
  </si>
  <si>
    <t>I90-B122</t>
  </si>
  <si>
    <t>Kẹp</t>
  </si>
  <si>
    <t>FL312D</t>
  </si>
  <si>
    <t>I90-B123</t>
  </si>
  <si>
    <t>Kẹp chốt</t>
  </si>
  <si>
    <t>MPR-Girder cleats 41/41/2-M8</t>
  </si>
  <si>
    <t>I90-C87-A</t>
  </si>
  <si>
    <t>Current Ordered/Dự trù lần 19
(Ngày 02/10/2025)</t>
  </si>
  <si>
    <t>Rev19-BRADEN-bổ sung mới.</t>
  </si>
  <si>
    <t>Rev19-BRADEN-bổ sung mới. Mục Protections</t>
  </si>
  <si>
    <t>Rev19-Braden bổ sung</t>
  </si>
  <si>
    <t>I90-0310/HN-IBS</t>
  </si>
  <si>
    <t>Bạt Da I90 - C87-A ( 8m x 6.5m ) x 4 tấm</t>
  </si>
  <si>
    <t>I90-A115</t>
  </si>
  <si>
    <t>Pipe D26.67x2.6</t>
  </si>
  <si>
    <t>I90-A116</t>
  </si>
  <si>
    <t>PL1x350x400</t>
  </si>
  <si>
    <t>I90-A117</t>
  </si>
  <si>
    <t>PL5x500x950</t>
  </si>
  <si>
    <t>I90-A118</t>
  </si>
  <si>
    <t>PL40x750x800</t>
  </si>
  <si>
    <t>I90-A119</t>
  </si>
  <si>
    <t>RB10-L800</t>
  </si>
  <si>
    <t>I90-A120</t>
  </si>
  <si>
    <t>RB12-L4000</t>
  </si>
  <si>
    <t>I90-A121</t>
  </si>
  <si>
    <t>RB15-L4100</t>
  </si>
  <si>
    <t>I90-A122</t>
  </si>
  <si>
    <t>RB20-L500</t>
  </si>
  <si>
    <t>Current Ordered/Dự trù lần 20
(Ngày 04/10/2025)</t>
  </si>
  <si>
    <t>Rev20-Braden bổ sung</t>
  </si>
  <si>
    <t>Rev20-do chủng loại đã mua 10 units ở các mục chính</t>
  </si>
  <si>
    <t>Tân dụng hàng tồn. Mời ngày 6/10</t>
  </si>
  <si>
    <t>Tận dụng hàng dự án 100, đã mời ngày 6/10</t>
  </si>
  <si>
    <t>90.15/HĐKT-2025/IBS-VSAN</t>
  </si>
  <si>
    <t>90.9/HĐKT-2025/IBS-VSAN</t>
  </si>
  <si>
    <t>90.11/HĐKT-2025/IBS-VSAN</t>
  </si>
  <si>
    <t>90.12/HĐKT-2025/IBS-VSAN</t>
  </si>
  <si>
    <t>Lifting Ring welded-on (5.3T)- 32 cái</t>
  </si>
  <si>
    <t>Thép tấm 3x1500x6000 SS400 ( 50 Tấm)</t>
  </si>
  <si>
    <t>Thép H200x200x8x12x12000 A36/SS400 ( 6caay)</t>
  </si>
  <si>
    <t>Thép H350x350x12x19x12000 ( 2 cây)</t>
  </si>
  <si>
    <t>Thép U200x90x8x13.5x12000 ( 7 cây)</t>
  </si>
  <si>
    <t>Thép U250x90x9x13x12000   ( 7 cây)</t>
  </si>
  <si>
    <t>Thép U250x90x9x13x12000   ( 4 cây)</t>
  </si>
  <si>
    <t>Xalaco</t>
  </si>
  <si>
    <t>I90-A123</t>
  </si>
  <si>
    <t>Plate-2.0321</t>
  </si>
  <si>
    <t>PL0.8x300x600</t>
  </si>
  <si>
    <t>I90-B124</t>
  </si>
  <si>
    <t>Thanh ren</t>
  </si>
  <si>
    <t>Threaded Rod-M24x220-DIN976-1-type A-8.8-Galv</t>
  </si>
  <si>
    <t>I90-B125</t>
  </si>
  <si>
    <t>Vòng khóa</t>
  </si>
  <si>
    <t>Ring-80x2.5-DIN471-St-Galv</t>
  </si>
  <si>
    <t>I90-B126</t>
  </si>
  <si>
    <t>Ring-50x2.0-DIN471-St-Galv</t>
  </si>
  <si>
    <t>I90-C92</t>
  </si>
  <si>
    <t>I90-C93</t>
  </si>
  <si>
    <t>Dây chằng kiện</t>
  </si>
  <si>
    <t>Polyme belt 50</t>
  </si>
  <si>
    <t>Polyeste</t>
  </si>
  <si>
    <t>I90-C94</t>
  </si>
  <si>
    <t>Khóa dây Polyme belt 32</t>
  </si>
  <si>
    <t>Khóa Polyme belt 50</t>
  </si>
  <si>
    <t>I90-C95</t>
  </si>
  <si>
    <t>I90-C96</t>
  </si>
  <si>
    <t>Gỗ đóng kiện</t>
  </si>
  <si>
    <t>Wood 50x100-L2000</t>
  </si>
  <si>
    <t>Gỗ  (có dấu khử trùng)</t>
  </si>
  <si>
    <t>I90-C97</t>
  </si>
  <si>
    <t>Wood 100x100-L2000</t>
  </si>
  <si>
    <t>I90-C98</t>
  </si>
  <si>
    <t>Đinh sắt</t>
  </si>
  <si>
    <t>đinh sắt 5 cm</t>
  </si>
  <si>
    <t>I90-C99</t>
  </si>
  <si>
    <t>đinh sắt 15 cm</t>
  </si>
  <si>
    <t>Current Ordered/Dự trù lần 21
(Ngày 10/10/2025)</t>
  </si>
  <si>
    <t>`</t>
  </si>
  <si>
    <t>Rev21-BRADEN-bổ sung</t>
  </si>
  <si>
    <t xml:space="preserve"> FUJIMOTO SANGYO VIỆT NAM</t>
  </si>
  <si>
    <t>Báo giá ngày 08/10/2025</t>
  </si>
  <si>
    <t>Vít tự khoan M5,5x25 = 4000 cái 
Vít khoan kèm đệm cao su 5.5x25 (Kẽm nhúngnóng)</t>
  </si>
  <si>
    <t>I90-A124</t>
  </si>
  <si>
    <t>Thép hộp</t>
  </si>
  <si>
    <t>SHS 80x40x2-L6000</t>
  </si>
  <si>
    <t>I90-A125</t>
  </si>
  <si>
    <t>SHS 50x50x2-L6000</t>
  </si>
  <si>
    <t>I90-A126</t>
  </si>
  <si>
    <t>SHS 120x60x2-L6000</t>
  </si>
  <si>
    <t>I90-B127</t>
  </si>
  <si>
    <t>Cylinder Head Cap Screw-M10x25-8.8-DIN912-Galv.</t>
  </si>
  <si>
    <t>I90-B128</t>
  </si>
  <si>
    <t>Cylinder Head Cap Screw-M10x35-8.8-DIN912-Galv.</t>
  </si>
  <si>
    <t>Current Ordered/Dự trù lần 22
(Ngày 16/10/2025)</t>
  </si>
  <si>
    <t>Rev22-chỉnh lại đơn vị tính từ Pcs về chuẩn là m2</t>
  </si>
  <si>
    <t>Rev22-Braden bổ sung mới</t>
  </si>
  <si>
    <t>Rev22-IBS-bổ sung cho đủ số lượng 80 pcs</t>
  </si>
  <si>
    <t>Rev22-IBS chỉnh lại tổng số lượng đặt mua là 5 thùng (số liệu đúng với bản vẽ đặt mua)</t>
  </si>
  <si>
    <t>Rev21-Đóng kiện</t>
  </si>
  <si>
    <t>I90-A127</t>
  </si>
  <si>
    <t>SHS 40x40x3-L6000</t>
  </si>
  <si>
    <t>Current Ordered/Dự trù lần 23
(Ngày 20/10/2025)</t>
  </si>
  <si>
    <t>PL1x350x1240 = 1 tấm/cây 304</t>
  </si>
  <si>
    <t>PL40x750x1500 = 1 tấm/cây 304</t>
  </si>
  <si>
    <t>RB12-L4000 = 1 tấm/cây 304</t>
  </si>
  <si>
    <t>SHS 80x40x2-L6000 = 17 cây A36</t>
  </si>
  <si>
    <t>SHS 50x50x2-L6000 = 6 cây A36</t>
  </si>
  <si>
    <t>SHS 120x60x2-L6000 = 6 cây A36</t>
  </si>
  <si>
    <t>SHS 40x40x3-L6000 =170 cây A36</t>
  </si>
  <si>
    <t>Bàn giao dự kiến ngày 29/10</t>
  </si>
  <si>
    <t>I90-B129</t>
  </si>
  <si>
    <t>Bảng tên</t>
  </si>
  <si>
    <t>Nam plate</t>
  </si>
  <si>
    <t>I90-B130</t>
  </si>
  <si>
    <t>Tấm dán decal</t>
  </si>
  <si>
    <t>Sticker</t>
  </si>
  <si>
    <t>decal</t>
  </si>
  <si>
    <t>I90-C100</t>
  </si>
  <si>
    <t>Current Ordered/Dự trù lần 24
(Ngày 23/10/2025)</t>
  </si>
  <si>
    <t>Hùng Nguyên  4 cây (U125x65x6x8)</t>
  </si>
  <si>
    <t>Tân Thành</t>
  </si>
  <si>
    <t>SHS 40x40x3-L6000 =493cây A36</t>
  </si>
  <si>
    <t>Phong mua chợ sắt</t>
  </si>
  <si>
    <t>Thép U125*65*6*8*12000 = 2 Cây</t>
  </si>
  <si>
    <t>1510-2025/HĐKT/NH-IBS</t>
  </si>
  <si>
    <t>Thép H125x125x6.5x9x12000  = 4 Cây</t>
  </si>
  <si>
    <t>90.17/HĐKT-2025/IBS-VSAN</t>
  </si>
  <si>
    <t>Anh Hưng đặt</t>
  </si>
  <si>
    <t>Hoàng Anh Minh</t>
  </si>
  <si>
    <t>hàng đã về</t>
  </si>
  <si>
    <t>Thép tròn trơn phi 12x6000 (4 cây)</t>
  </si>
  <si>
    <t>Thép tròn trơn phi 12x6000 (1 cây)</t>
  </si>
  <si>
    <t>Pipe Pipe D60.4.2-L6000-seamless pipe-L6000 = 4 cây</t>
  </si>
  <si>
    <t>25.10/HĐKT/2025</t>
  </si>
  <si>
    <t>XALACO</t>
  </si>
  <si>
    <t>04102025/IBS-XLC</t>
  </si>
  <si>
    <t>Thép C chấn mạ 41x41x2x6000m</t>
  </si>
  <si>
    <t>Pipe D26.7x2.87-seamless pipe-L6000 * 2 cây</t>
  </si>
  <si>
    <t>Pipe D114.3x6.02-seamless pipe-L6000 * 1 cây</t>
  </si>
  <si>
    <t>0509-25/HĐKT?IBSHI-TP</t>
  </si>
  <si>
    <t>1510-25/HĐKT/IBSHI-TP</t>
  </si>
  <si>
    <t>190825/HN-IBS</t>
  </si>
  <si>
    <t>I90-0409/HN-IBS</t>
  </si>
  <si>
    <t>I90-0809/HN-IBS</t>
  </si>
  <si>
    <t>I90-1509/HN-IBS</t>
  </si>
  <si>
    <t>280725/HN-IBS</t>
  </si>
  <si>
    <t>Đơn đặt hàng 17-10</t>
  </si>
  <si>
    <t>PO/2025-06-25-0001</t>
  </si>
  <si>
    <t>PO/2025-06-24-0001</t>
  </si>
  <si>
    <t>Báo giá ngày 17/10/2025</t>
  </si>
  <si>
    <t xml:space="preserve">3110-2025/HĐKT/NH-IBS </t>
  </si>
  <si>
    <t>Thép U125*65*6*8*12000 ( 4 cây)</t>
  </si>
  <si>
    <t>Mr Ngần</t>
  </si>
  <si>
    <t xml:space="preserve">Mr Ngần </t>
  </si>
  <si>
    <r>
      <rPr>
        <b/>
        <sz val="12"/>
        <color theme="1"/>
        <rFont val="Times New Roman"/>
        <family val="1"/>
      </rPr>
      <t xml:space="preserve">CÔNG TY CỔ PHẦN CÔNG NGHIỆP NẶNG IBS </t>
    </r>
    <r>
      <rPr>
        <sz val="12"/>
        <color theme="1"/>
        <rFont val="Times New Roman"/>
        <family val="1"/>
      </rPr>
      <t xml:space="preserve">
IBS HEAVY INDUSTRY JOINT STOCK COMPANY
Add.: KM6, Quốc lộ 5, Phường Hồng Bàng, Thành phố Hải Phòng
</t>
    </r>
  </si>
  <si>
    <t>BẢNG DỰ TOÁN CHI TIẾT VẬT TƯ</t>
  </si>
  <si>
    <t>Mẫu số:  QT30-DT04</t>
  </si>
  <si>
    <r>
      <t xml:space="preserve">Mua sắm/ Ordered, Puchased
</t>
    </r>
    <r>
      <rPr>
        <b/>
        <sz val="12"/>
        <color rgb="FFFF0000"/>
        <rFont val="Times New Roman"/>
        <family val="1"/>
      </rPr>
      <t>(Đến hiện tại/ Up to now)</t>
    </r>
  </si>
  <si>
    <t>Nhóm vật tư</t>
  </si>
  <si>
    <t>Mã vật tư</t>
  </si>
  <si>
    <t>Danh mục vật tư</t>
  </si>
  <si>
    <t>Đơn vị tính</t>
  </si>
  <si>
    <t>Mác vật liệu</t>
  </si>
  <si>
    <t>Quy cách</t>
  </si>
  <si>
    <t>Khối lượng/ Số lượng</t>
  </si>
  <si>
    <t>Đơn giá
(vnd)</t>
  </si>
  <si>
    <t>Thành tiền
(vnd)</t>
  </si>
  <si>
    <t>Tổng Giá trị đã mua/ Total Cost
(VND)</t>
  </si>
  <si>
    <t>Đânh giá</t>
  </si>
  <si>
    <t>Dài</t>
  </si>
  <si>
    <t>Rộng</t>
  </si>
  <si>
    <t>Dày</t>
  </si>
  <si>
    <t>A</t>
  </si>
  <si>
    <t>VTC</t>
  </si>
  <si>
    <t>Vật tư chính</t>
  </si>
  <si>
    <t>kg</t>
  </si>
  <si>
    <t>B</t>
  </si>
  <si>
    <t>C</t>
  </si>
  <si>
    <t>Vật tư đóng kiện</t>
  </si>
  <si>
    <t>Vật tư tiêu hao</t>
  </si>
  <si>
    <t>TỔNG CỘNG (A+B+C+D)</t>
  </si>
  <si>
    <t>Ngày…...tháng…...năm 2025</t>
  </si>
  <si>
    <t>PHỎNG THƯƠNG MẠI</t>
  </si>
  <si>
    <t>Vật tư</t>
  </si>
  <si>
    <t>Thép carbon</t>
  </si>
  <si>
    <t>Thép stainless</t>
  </si>
  <si>
    <t>Tấm gratting nhựa</t>
  </si>
  <si>
    <t>Bảo ôn</t>
  </si>
  <si>
    <t>Các loại vật tư thép khác (cấp công trường</t>
  </si>
  <si>
    <t>Bolt các loại, phụ kiện, gioăng,...</t>
  </si>
  <si>
    <t>Vật tư sơn</t>
  </si>
  <si>
    <t>Vật tư sơn các loại. dung môi</t>
  </si>
  <si>
    <t>Vật tư đóng kiện, biện pháp</t>
  </si>
  <si>
    <t>Vật tư biện pháp</t>
  </si>
  <si>
    <t>Bạt che phủ các loại</t>
  </si>
  <si>
    <t>Vật liệu hàn</t>
  </si>
  <si>
    <t>Vật tư phụ (hàn), khí công nghiệp</t>
  </si>
  <si>
    <t>Đá mài các loại</t>
  </si>
  <si>
    <t>Hạt mài</t>
  </si>
  <si>
    <t>Vật tư khác</t>
  </si>
  <si>
    <t>Nhân công trực tiếp</t>
  </si>
  <si>
    <t>Pha cắt</t>
  </si>
  <si>
    <t>Lốc, sấn</t>
  </si>
  <si>
    <t>Gá hàn hoàn thiện</t>
  </si>
  <si>
    <t>Tổ hợp thử</t>
  </si>
  <si>
    <t>Thử chức năng</t>
  </si>
  <si>
    <t>Làm sạch, sơn, rửa axit</t>
  </si>
  <si>
    <t>Đóng kiện, giao hàng</t>
  </si>
  <si>
    <t>Vận chuyển</t>
  </si>
  <si>
    <t>Nhân công dự phòng</t>
  </si>
  <si>
    <t>Thầu phụ, dịch vụ thuê ngoài</t>
  </si>
  <si>
    <t>Kiểm tra NDT, kiểm tra mẫu, quy trình</t>
  </si>
  <si>
    <t>Mạ kẽm nhúng nóng</t>
  </si>
  <si>
    <t>Gia công cơ khí</t>
  </si>
  <si>
    <t>Chi phí thông quan và vận chuyển container hàng hóa KH cấp</t>
  </si>
  <si>
    <t>Chằng buộc, hun trùng</t>
  </si>
  <si>
    <t>Chi phí khác và dự phòng</t>
  </si>
  <si>
    <t>Engineering</t>
  </si>
  <si>
    <t>Current Ordered/Dự trù lần 25
(Ngày 29/10/2025)</t>
  </si>
  <si>
    <t>I90-A128</t>
  </si>
  <si>
    <t>Grating H30mm</t>
  </si>
  <si>
    <t>I90-B131</t>
  </si>
  <si>
    <t>Tai cẩu hàn 20T</t>
  </si>
  <si>
    <t>VSAN đã về</t>
  </si>
  <si>
    <t>Rev25-BRADEN-bổ sung. Số lượng và quy cách mua theo bản vẽ "I90-Grating-Type H30mm"</t>
  </si>
  <si>
    <t>Rev25-Braden bổ sung mới. Mua cùng loại, cùng đơn vị mà IBS đã đặt mua cho loại 5.3T, 10T</t>
  </si>
  <si>
    <t>I90-C101</t>
  </si>
  <si>
    <t>HEA160(H152x160x6x9)</t>
  </si>
  <si>
    <t>I90-C102</t>
  </si>
  <si>
    <t>I90-C103</t>
  </si>
  <si>
    <t>Bolt-M16x65-ISO4017-8.8-Galv</t>
  </si>
  <si>
    <t>I90-C104</t>
  </si>
  <si>
    <t>Bolt-M16x70-DIN933-8.8-Galv</t>
  </si>
  <si>
    <t>I90-C105</t>
  </si>
  <si>
    <t>Bolt-M20x100-DIN933-8.8-Galv</t>
  </si>
  <si>
    <t>I90-C106</t>
  </si>
  <si>
    <t>Bolt-M20x80-DIN933-8.8-Galv</t>
  </si>
  <si>
    <t>I90-C107</t>
  </si>
  <si>
    <t>Bolt-M20x85-DIN933-8.8-Galv</t>
  </si>
  <si>
    <t>I90-C108</t>
  </si>
  <si>
    <t>Bolt-M24x110-DIN933-8.8-Galv</t>
  </si>
  <si>
    <t>I90-C109</t>
  </si>
  <si>
    <t>Bolt-M24x85-DIN933-8.8-Galv</t>
  </si>
  <si>
    <t>I90-C110</t>
  </si>
  <si>
    <t>Bolt-M24x90-DIN933-8.8-Galv</t>
  </si>
  <si>
    <t>I90-C111</t>
  </si>
  <si>
    <t>Bolt-M30x100-DIN933-8.8-Galv</t>
  </si>
  <si>
    <t>I90-C112</t>
  </si>
  <si>
    <t>Bolt-M36x100-DIN933-8.8-Galv</t>
  </si>
  <si>
    <t>I90-C113</t>
  </si>
  <si>
    <t>Nut-M12-ISO4032-8.0-Galv</t>
  </si>
  <si>
    <t>I90-C114</t>
  </si>
  <si>
    <t>Nut-M16-DIN934-8.0-Galv</t>
  </si>
  <si>
    <t>I90-C115</t>
  </si>
  <si>
    <t>Nut-M16-ISO7089-St-200HV-Galv</t>
  </si>
  <si>
    <t>I90-C116</t>
  </si>
  <si>
    <t>Nut-M20-DIN934-8.0-Galv</t>
  </si>
  <si>
    <t>I90-C117</t>
  </si>
  <si>
    <t>Nut-M20-ISO7089-St-200HV-Galv</t>
  </si>
  <si>
    <t>I90-C118</t>
  </si>
  <si>
    <t>Nut-M24-DIN934-8.0-Galv</t>
  </si>
  <si>
    <t>I90-C119</t>
  </si>
  <si>
    <t>Nut-M30-DIN934-8.0-Galv</t>
  </si>
  <si>
    <t>I90-C120</t>
  </si>
  <si>
    <t>Nut-M30-ISO4032-8.0-Galv</t>
  </si>
  <si>
    <t>I90-C121</t>
  </si>
  <si>
    <t>Nut-M36-DIN934-8.0-Galv</t>
  </si>
  <si>
    <t>I90-C122</t>
  </si>
  <si>
    <t>Washer-12-ISO7089-St-200HV-Galv</t>
  </si>
  <si>
    <t>I90-C123</t>
  </si>
  <si>
    <t>Washer-16-ISO7089-St-200HV-Galv</t>
  </si>
  <si>
    <t>I90-C124</t>
  </si>
  <si>
    <t>Washer-16-ISO7093A-St-200HV-Galv</t>
  </si>
  <si>
    <t>I90-C125</t>
  </si>
  <si>
    <t>I90-C126</t>
  </si>
  <si>
    <t>Washer-17.5-DIN434-St-Galv.-Galv</t>
  </si>
  <si>
    <t>I90-C127</t>
  </si>
  <si>
    <t>Washer-20-ISO7089-St-200HV-Galv</t>
  </si>
  <si>
    <t>I90-C128</t>
  </si>
  <si>
    <t>I90-C129</t>
  </si>
  <si>
    <t>Washer-22-DIN434-St-200HV-Galv</t>
  </si>
  <si>
    <t>I90-C130</t>
  </si>
  <si>
    <t>Washer-24-ISO7089-St-200HV-Galv</t>
  </si>
  <si>
    <t>I90-C131</t>
  </si>
  <si>
    <t>Washer-30-ISO7089-St-200HV-Galv</t>
  </si>
  <si>
    <t>I90-C132</t>
  </si>
  <si>
    <t>Washer-A16-DIN127-St-200HV-Galv</t>
  </si>
  <si>
    <t>I90-C133</t>
  </si>
  <si>
    <t>Washer-A20-DIN127-St-200HV-Galv</t>
  </si>
  <si>
    <t>I90-C134</t>
  </si>
  <si>
    <t>Washer-A24-DIN127-St-200HV-Galv</t>
  </si>
  <si>
    <t>I90-C135</t>
  </si>
  <si>
    <t>Washer-A30-DIN127-St-200HV-Galv</t>
  </si>
  <si>
    <t>I90-C136</t>
  </si>
  <si>
    <t>Washer-A36-DIN127-St-200HV-Galv</t>
  </si>
  <si>
    <t>I90-C137</t>
  </si>
  <si>
    <t>Washer-M12-ISO7089-St-200HV-tZn</t>
  </si>
  <si>
    <t>I90-C138</t>
  </si>
  <si>
    <t>Washer-M16-DIN434-St-200HV-Galv</t>
  </si>
  <si>
    <t>I90-C139</t>
  </si>
  <si>
    <t>Thread rod M20-L1000-8.8 (tiện ren 2 đầu: độ dài ren một đầu 170mm,  một đầu 100mm)-Galv</t>
  </si>
  <si>
    <t>I90-C140</t>
  </si>
  <si>
    <t>kích thước bạt: 10x6 m</t>
  </si>
  <si>
    <t>I90-C141</t>
  </si>
  <si>
    <t>kích thước bạt: 11.5x7.5 m</t>
  </si>
  <si>
    <t>I90-C142</t>
  </si>
  <si>
    <t>kích thước bạt: 11.5x9 m</t>
  </si>
  <si>
    <t>I90-C143</t>
  </si>
  <si>
    <t>kích thước bạt: 13.5x6.5 m</t>
  </si>
  <si>
    <t>I90-C144</t>
  </si>
  <si>
    <t>kích thước bạt: 14.5x10.5 m</t>
  </si>
  <si>
    <t>I90-C145</t>
  </si>
  <si>
    <t>kích thước bạt: 14.5x6.5 m</t>
  </si>
  <si>
    <t>I90-C146</t>
  </si>
  <si>
    <t>kích thước bạt: 15x9 m</t>
  </si>
  <si>
    <t>I90-C147</t>
  </si>
  <si>
    <t>kích thước bạt: 15x9.5 m</t>
  </si>
  <si>
    <t>I90-C148</t>
  </si>
  <si>
    <t>kích thước bạt: 16.5x11.5 m</t>
  </si>
  <si>
    <t>I90-C149</t>
  </si>
  <si>
    <t>kích thước bạt: 16x8.5 m</t>
  </si>
  <si>
    <t>I90-C150</t>
  </si>
  <si>
    <t>kích thước bạt: 16x9.5 m</t>
  </si>
  <si>
    <t>I90-C151</t>
  </si>
  <si>
    <t>kích thước bạt: 17x11 m</t>
  </si>
  <si>
    <t>I90-C152</t>
  </si>
  <si>
    <t>kích thước bạt: 8.5x7 m</t>
  </si>
  <si>
    <t>I90-C153</t>
  </si>
  <si>
    <t>RUD W-ABA - 20T</t>
  </si>
  <si>
    <t>Rev24-BRADEN-bổ sung 18.0m</t>
  </si>
  <si>
    <t>Rev24-BRADEN-bổ sung</t>
  </si>
  <si>
    <t>Rev24-BRADEN-bổ sung mới</t>
  </si>
  <si>
    <t>Rev24-BRADEN-bổ sung mới. PL10x450x850-1 tấm</t>
  </si>
  <si>
    <t>Rev24-Braden bổ sung</t>
  </si>
  <si>
    <t>Rev24-Braden bổ sung mới. Bản vẽ "I90-Name plate" kèm theo</t>
  </si>
  <si>
    <t>Rev26-Braden bổ sung 221kg.</t>
  </si>
  <si>
    <t>Rev26-Braden bổ sung 1732.13kg.</t>
  </si>
  <si>
    <t>Rev26-Braden bổ sung 2275.98kg.</t>
  </si>
  <si>
    <t>Rev26-Braden bổ sung 1352kg. Mua thêm PL15x2000x6000-1  tờ</t>
  </si>
  <si>
    <t>Rev26-Braden bổ sung 2920kg.</t>
  </si>
  <si>
    <t>Rev26-Braden bổ sung 902.43kg.</t>
  </si>
  <si>
    <t>Rev26-Braden bổ sung 633.96kg.</t>
  </si>
  <si>
    <t>Rev26-Braden bổ sung</t>
  </si>
  <si>
    <t>Rev26-Braden bổ sung. Tạm thời dùng VT đã mua cho U6+U7 để làm. Khối lượng tinh có cả U6+U7</t>
  </si>
  <si>
    <t>Rev26-Braden bổ sung.</t>
  </si>
  <si>
    <t>Rev26-IBS chỉnh lại lượng tinh</t>
  </si>
  <si>
    <t>Đã giao hàng</t>
  </si>
  <si>
    <t xml:space="preserve">U300x90x9x12 x120000 </t>
  </si>
  <si>
    <t>U250x90x9x13x120000</t>
  </si>
  <si>
    <t>IN CÔNG NGHIỆP</t>
  </si>
  <si>
    <t>Báo giá ngày 5/11/2025</t>
  </si>
  <si>
    <t>NGỌC HIẾU</t>
  </si>
  <si>
    <t>Đại Việt</t>
  </si>
  <si>
    <t>C¤NG TY tnhh tm ngäc hiÕu</t>
  </si>
  <si>
    <t>céng hoµ x· héi chñ nghÜa viÖt nam</t>
  </si>
  <si>
    <t>Sè 8 M¸y T¬ - Ng« QuyÒn - H¶i Phßng</t>
  </si>
  <si>
    <t>§éc LËp - Tù Do - H¹nh Phóc</t>
  </si>
  <si>
    <r>
      <t>-----</t>
    </r>
    <r>
      <rPr>
        <sz val="12"/>
        <color indexed="8"/>
        <rFont val="Wingdings"/>
        <charset val="2"/>
      </rPr>
      <t></t>
    </r>
    <r>
      <rPr>
        <sz val="12"/>
        <color indexed="8"/>
        <rFont val="Monotype Sorts"/>
        <family val="2"/>
      </rPr>
      <t>J</t>
    </r>
    <r>
      <rPr>
        <sz val="12"/>
        <color indexed="8"/>
        <rFont val="Wingdings"/>
        <charset val="2"/>
      </rPr>
      <t></t>
    </r>
    <r>
      <rPr>
        <sz val="12"/>
        <color indexed="8"/>
        <rFont val=".VnBook-Antiqua"/>
        <family val="2"/>
      </rPr>
      <t>-----</t>
    </r>
  </si>
  <si>
    <t>---------o0o--------</t>
  </si>
  <si>
    <t>H¶i Phßng, Ngµy  05 th¸ng 11 n¨m  2025</t>
  </si>
  <si>
    <t>b¸o gi¸</t>
  </si>
  <si>
    <t>Kính gửi: CÔNG TY IBSHI</t>
  </si>
  <si>
    <t>Theo yªu cÇu cña Quý C«ng ty. Chóng t«i cã thÓ cung cÊp cho C«ng ty c¸c mÆt hµng sau:</t>
  </si>
  <si>
    <t>Số lượng (cây)</t>
  </si>
  <si>
    <t>Trọng lượng</t>
  </si>
  <si>
    <t xml:space="preserve">Đơn Giá </t>
  </si>
  <si>
    <t>Thành tiền</t>
  </si>
  <si>
    <t>bazem</t>
  </si>
  <si>
    <t>Thép tấm 10*2000*12000</t>
  </si>
  <si>
    <t>oke</t>
  </si>
  <si>
    <t>Thép tấm 12*2000*12000</t>
  </si>
  <si>
    <t>Thép tấm 16*2000*6000</t>
  </si>
  <si>
    <t>Thép tấm 20*2000*12000</t>
  </si>
  <si>
    <t>Thép H125*125*6,5*9*12000</t>
  </si>
  <si>
    <t>Thép H200*200*8*12*12000</t>
  </si>
  <si>
    <t>Thép H250*250*9*14*12000</t>
  </si>
  <si>
    <t>Thép H150*150*7*10*12000</t>
  </si>
  <si>
    <t>Thép U200*90*8*13,5*12000</t>
  </si>
  <si>
    <t>Thép U250*90*9*13*12000</t>
  </si>
  <si>
    <t xml:space="preserve">Thép U300x90x9x13 x120000 </t>
  </si>
  <si>
    <t>Thép U125*65*6*8*12000</t>
  </si>
  <si>
    <t>Thép V150*150*10*6000</t>
  </si>
  <si>
    <t>Thép V80*80*8*6000</t>
  </si>
  <si>
    <t>Thép V75*75*6*12000</t>
  </si>
  <si>
    <t>VAT 10%</t>
  </si>
  <si>
    <t>Tæng Céng</t>
  </si>
  <si>
    <t>- Hiệu lực báo giá: báo giá có giá trị hết ngày 10/11/2025 , giá đã bao gồm VAT 10%</t>
  </si>
  <si>
    <t>hoan</t>
  </si>
  <si>
    <r>
      <t>- Điều kiện giao hàng:  hàng giao theo bazem</t>
    </r>
    <r>
      <rPr>
        <sz val="13"/>
        <rFont val="Cambria"/>
        <family val="1"/>
      </rPr>
      <t xml:space="preserve"> kho bên bán trên phương tiện bên mua.</t>
    </r>
  </si>
  <si>
    <t xml:space="preserve"> </t>
  </si>
  <si>
    <t>- Thời hạn thanh toán: trước khi nhận hàng.</t>
  </si>
  <si>
    <t xml:space="preserve">- Nếu quý công ty chấp nhận xin vui lòng fax lại số: 0313.528921                                                                                     </t>
  </si>
  <si>
    <t>Xin trân trọng cảm ơn.</t>
  </si>
  <si>
    <t>XÁC NHẬN CỦA BÊN MUA</t>
  </si>
  <si>
    <t>CÔNG TY TNHH TM NGỌC HIẾU</t>
  </si>
  <si>
    <t>Tên hàng</t>
  </si>
  <si>
    <t>Đơn giá</t>
  </si>
  <si>
    <t>I90-C140 (10500 x 6500) x 3 tấm</t>
  </si>
  <si>
    <t>I90-C141 (12000 x 8000) x 3 tấm</t>
  </si>
  <si>
    <t>I90-C142 (1200 x 9500) x 1 tấm</t>
  </si>
  <si>
    <t>I90-C143 (14000 x 7000) x 4 tấm</t>
  </si>
  <si>
    <t>I90-C144 (15000 x 11000) x 1 tấm</t>
  </si>
  <si>
    <t>I90-C145 (15000 x 7000) x 3 tấm</t>
  </si>
  <si>
    <t>I90-C146 (15500 x 9500) x 1 tấm</t>
  </si>
  <si>
    <t>I90-C147 (15500 x 10000) x 1 tấm</t>
  </si>
  <si>
    <t>I90-C148 (17000 x 12000) x 4 tấm</t>
  </si>
  <si>
    <t>I90-C149 (16500 x 9000) x 3 tấm</t>
  </si>
  <si>
    <t>I90-C150 (16500 x 10000) x 3 tấm</t>
  </si>
  <si>
    <t>I90-C151 (17500 x 11500) x 3 tấm</t>
  </si>
  <si>
    <t>I90-C152 (9000 x 7500) x 3 tấm</t>
  </si>
  <si>
    <t>Tổng</t>
  </si>
  <si>
    <t>Tổng tiền chưa VAT
(VNĐ)</t>
  </si>
  <si>
    <t>Tổng tiền đã VAT
(VNĐ)</t>
  </si>
  <si>
    <t>% thuế VAT</t>
  </si>
  <si>
    <t>Ghi chú</t>
  </si>
  <si>
    <t xml:space="preserve">BẢNG CHÀO GIÁ </t>
  </si>
  <si>
    <t>Ngày:12/05/2025</t>
  </si>
  <si>
    <t>Bên mua</t>
  </si>
  <si>
    <t>Bên bán</t>
  </si>
  <si>
    <t>CÔNG TY : CÔNG TY CỔ PHẦN CÔNG NGHIỆP NẶNG IBS</t>
  </si>
  <si>
    <t>Công ty: CÔNG TY TNHH SẢN XUẤT VÀ XNK HOÀNG HÀ</t>
  </si>
  <si>
    <t>Địa chỉ:Km 6 Quốc lộ 5, Phường Hồng Bàng, TP Hải Phòng, Việt Nam.</t>
  </si>
  <si>
    <t>Địa chỉ:  Số 2, ngõ 1 tổ 29 A, Láng Hạ, Đống Đa, Hà Nội</t>
  </si>
  <si>
    <t>Người đại diện: Mr Đức</t>
  </si>
  <si>
    <t>Người đại diện: Mr Hiếu</t>
  </si>
  <si>
    <t xml:space="preserve">Số điện thoại: </t>
  </si>
  <si>
    <t>Số điện thoại: 0989619000</t>
  </si>
  <si>
    <t xml:space="preserve">Mail: </t>
  </si>
  <si>
    <t>STK: 193704070013308
Tại: Ngân hàng TMCP phát triển TP Hồ Chí Minh- CN Hồ Gươm
Mail: hieuld@bulonghoangha.com.vn</t>
  </si>
  <si>
    <t>Mã số thuế: 0107923145</t>
  </si>
  <si>
    <t>Mã số thuế: 0109157351</t>
  </si>
  <si>
    <t>Xin chân thành cám ơn Quý khách hàng đã quan tâm đến sản phẩm của chúng tôi. Công ty Hoàng Hà xin gửi báo giá sản phẩm theo yêu cầu của quý khách hàng như sau:</t>
  </si>
  <si>
    <t>Stt</t>
  </si>
  <si>
    <t>Chất liệu</t>
  </si>
  <si>
    <t>Bu lông ren suốt</t>
  </si>
  <si>
    <t>M16*50</t>
  </si>
  <si>
    <t>Mạ kẽm 8.8</t>
  </si>
  <si>
    <t>Cái</t>
  </si>
  <si>
    <t>Din 933</t>
  </si>
  <si>
    <t>M16*60</t>
  </si>
  <si>
    <t>M16*70</t>
  </si>
  <si>
    <t>M16*80</t>
  </si>
  <si>
    <t>M16*90</t>
  </si>
  <si>
    <t>M20*50</t>
  </si>
  <si>
    <t>M20*55</t>
  </si>
  <si>
    <t>M20*60</t>
  </si>
  <si>
    <t>M20*70</t>
  </si>
  <si>
    <t>M24*100</t>
  </si>
  <si>
    <t>M24*110</t>
  </si>
  <si>
    <t>M24*90</t>
  </si>
  <si>
    <t>M30*120</t>
  </si>
  <si>
    <t>Ecu</t>
  </si>
  <si>
    <t>M16</t>
  </si>
  <si>
    <t>Din 934</t>
  </si>
  <si>
    <t>M20</t>
  </si>
  <si>
    <t>M24</t>
  </si>
  <si>
    <t>Long đen phẳng</t>
  </si>
  <si>
    <t>Din 125</t>
  </si>
  <si>
    <t>M12*40</t>
  </si>
  <si>
    <t>M16*65</t>
  </si>
  <si>
    <t>M20*100</t>
  </si>
  <si>
    <t>M20*80</t>
  </si>
  <si>
    <t>M20*85</t>
  </si>
  <si>
    <t>M24*85</t>
  </si>
  <si>
    <t>M30*100</t>
  </si>
  <si>
    <t>M36*100</t>
  </si>
  <si>
    <t>M12</t>
  </si>
  <si>
    <t>M30</t>
  </si>
  <si>
    <t>M36</t>
  </si>
  <si>
    <t>Long đen vuông vát</t>
  </si>
  <si>
    <t>M17.5</t>
  </si>
  <si>
    <t>din 434</t>
  </si>
  <si>
    <t>M22</t>
  </si>
  <si>
    <t>Long đen vênh</t>
  </si>
  <si>
    <t>Din 127</t>
  </si>
  <si>
    <t>M20*1000</t>
  </si>
  <si>
    <t>Điều khoản đi kèm</t>
  </si>
  <si>
    <r>
      <rPr>
        <b/>
        <sz val="10"/>
        <color theme="1"/>
        <rFont val="Times New Roman"/>
        <family val="1"/>
      </rPr>
      <t>Thương hiệu, xuất xứ:</t>
    </r>
    <r>
      <rPr>
        <sz val="10"/>
        <color theme="1"/>
        <rFont val="Times New Roman"/>
        <family val="1"/>
      </rPr>
      <t xml:space="preserve"> Trung Quốc.</t>
    </r>
  </si>
  <si>
    <r>
      <rPr>
        <b/>
        <sz val="10"/>
        <color theme="1"/>
        <rFont val="Times New Roman"/>
        <family val="1"/>
      </rPr>
      <t>Bảo hành sản phẩm:</t>
    </r>
    <r>
      <rPr>
        <sz val="10"/>
        <color theme="1"/>
        <rFont val="Times New Roman"/>
        <family val="1"/>
      </rPr>
      <t xml:space="preserve"> Cam kết hàng mới 100% chưa qua sử dụng, cung cấp CO, CQ cần thiết.</t>
    </r>
  </si>
  <si>
    <r>
      <rPr>
        <b/>
        <sz val="10"/>
        <color theme="1"/>
        <rFont val="Times New Roman"/>
        <family val="1"/>
      </rPr>
      <t>Thời gian giao hàng:</t>
    </r>
    <r>
      <rPr>
        <sz val="10"/>
        <color theme="1"/>
        <rFont val="Times New Roman"/>
        <family val="1"/>
      </rPr>
      <t xml:space="preserve"> 03 đến 05  ngày kể từ ngày nhận được thanh toán tiền đặt cọc
</t>
    </r>
  </si>
  <si>
    <r>
      <rPr>
        <b/>
        <sz val="10"/>
        <color theme="1"/>
        <rFont val="Times New Roman"/>
        <family val="1"/>
      </rPr>
      <t xml:space="preserve">Địa điểm giao hàng: </t>
    </r>
    <r>
      <rPr>
        <sz val="10"/>
        <color theme="1"/>
        <rFont val="Times New Roman"/>
        <family val="1"/>
      </rPr>
      <t>Tại công trình bên mua, khu  vực Hải Dương</t>
    </r>
  </si>
  <si>
    <r>
      <rPr>
        <b/>
        <sz val="10"/>
        <color theme="1"/>
        <rFont val="Times New Roman"/>
        <family val="1"/>
      </rPr>
      <t>Thanh toán:</t>
    </r>
    <r>
      <rPr>
        <sz val="10"/>
        <color theme="1"/>
        <rFont val="Times New Roman"/>
        <family val="1"/>
      </rPr>
      <t xml:space="preserve"> Thanh toán 30% giá trị đơn hàng ngay khi đặt hàng, thanh toán số còn lại khi có thông báo giao hàng</t>
    </r>
  </si>
  <si>
    <r>
      <rPr>
        <b/>
        <sz val="10"/>
        <color theme="1"/>
        <rFont val="Times New Roman"/>
        <family val="1"/>
      </rPr>
      <t>Phương thức thanh toán</t>
    </r>
    <r>
      <rPr>
        <sz val="10"/>
        <color theme="1"/>
        <rFont val="Times New Roman"/>
        <family val="1"/>
      </rPr>
      <t>:   Tiền mặt, chuyển khoản</t>
    </r>
  </si>
  <si>
    <r>
      <rPr>
        <b/>
        <sz val="10"/>
        <color theme="1"/>
        <rFont val="Times New Roman"/>
        <family val="1"/>
      </rPr>
      <t xml:space="preserve">Báo giá có hiệu lực trong vòng: </t>
    </r>
    <r>
      <rPr>
        <sz val="10"/>
        <color theme="1"/>
        <rFont val="Times New Roman"/>
        <family val="1"/>
      </rPr>
      <t xml:space="preserve"> 5 ngày.</t>
    </r>
  </si>
  <si>
    <t>Hai bên cùng nhau thống nhất và ký kết đơn hàng này</t>
  </si>
  <si>
    <r>
      <t xml:space="preserve">Bên Mua </t>
    </r>
    <r>
      <rPr>
        <sz val="12"/>
        <color theme="1"/>
        <rFont val="Times New Roman"/>
        <family val="1"/>
      </rPr>
      <t>( ký tên, đóng dấu )</t>
    </r>
  </si>
  <si>
    <r>
      <t xml:space="preserve">Bên Bán </t>
    </r>
    <r>
      <rPr>
        <sz val="12"/>
        <color theme="1"/>
        <rFont val="Times New Roman"/>
        <family val="1"/>
      </rPr>
      <t>( ký tên, đóng dấu )</t>
    </r>
  </si>
  <si>
    <t>THIẾT KẾ/ MUA SẮM THỰC TẾ</t>
  </si>
  <si>
    <t>Tỷ lệ</t>
  </si>
  <si>
    <t>Khối lượng</t>
  </si>
  <si>
    <t>Chênh lệch</t>
  </si>
  <si>
    <t>Hoàng Hà</t>
  </si>
  <si>
    <t>I90-C154</t>
  </si>
  <si>
    <t>Bạt bảo quản</t>
  </si>
  <si>
    <t>Bạt che kích thước: 15x20 m</t>
  </si>
  <si>
    <t>Bạt xanh chống nước. Có may viền mép và đính khuy. Khoảng cách khuy ~ 2m</t>
  </si>
  <si>
    <t>I90-C155</t>
  </si>
  <si>
    <t>Dây chằng bạt</t>
  </si>
  <si>
    <t>Dây chằng bạt D8</t>
  </si>
  <si>
    <t>Current Ordered/Dự trù lần 27
(Ngày 9/11/2025)</t>
  </si>
  <si>
    <t>Current Ordered/Dự trù lần 26
(Ngày 4/11/2025)</t>
  </si>
  <si>
    <t>Rev27-Braden bổ sung PL3x1500x6000-84 tờ cho mục cover mới (tính cho U3+U4+U5)</t>
  </si>
  <si>
    <t>Rev27-BRADEN-bổ sung mới. Mục Protections 13164</t>
  </si>
  <si>
    <t>Rev27-IBS hủy</t>
  </si>
  <si>
    <t>Rev27-Braden bổ sung</t>
  </si>
  <si>
    <t>Rev27-chỉnh khớp với số liệu đã mua</t>
  </si>
  <si>
    <t>Rev27 Sửa lại từ ốc sang đệm cho chuẩn</t>
  </si>
  <si>
    <t>Rev27-điều chỉnh kích thước bạt che, khớp với kt đã đặt hàng</t>
  </si>
  <si>
    <t>Rev27-IBS-bổ sung</t>
  </si>
  <si>
    <t>Mua thêm</t>
  </si>
  <si>
    <t xml:space="preserve">Thép  H150x150x7x10 </t>
  </si>
  <si>
    <t>JIS H200x200x8x12-L12000</t>
  </si>
  <si>
    <t>JIS C125x65x6x8-L12000</t>
  </si>
  <si>
    <t>63 tờ tôn PL3x 2m x 6m</t>
  </si>
  <si>
    <t>BID ANALYSIS - GIẢI TRÌNH MUA SẮM/ĐẤU THẦU</t>
  </si>
  <si>
    <t>Project</t>
  </si>
  <si>
    <t>Dự án</t>
  </si>
  <si>
    <t>Subject</t>
  </si>
  <si>
    <t>Chủ đề</t>
  </si>
  <si>
    <t>No.</t>
  </si>
  <si>
    <t>CONTENT</t>
  </si>
  <si>
    <t xml:space="preserve">Phạm vi công việc </t>
  </si>
  <si>
    <t>Dự toán</t>
  </si>
  <si>
    <t>Đã mua</t>
  </si>
  <si>
    <t>Đơn vị cung cấp chào giá (vnđ)</t>
  </si>
  <si>
    <t>Lựa chọn</t>
  </si>
  <si>
    <t>Item</t>
  </si>
  <si>
    <t>Description/ Chi tiết</t>
  </si>
  <si>
    <t>Mặt hàng</t>
  </si>
  <si>
    <t>Phạm vi</t>
  </si>
  <si>
    <t>Đơn giá (VND)</t>
  </si>
  <si>
    <t>Thành Tiền
(Không có VAT)</t>
  </si>
  <si>
    <t>PSC</t>
  </si>
  <si>
    <t>V</t>
  </si>
  <si>
    <t>Bulong M8x50</t>
  </si>
  <si>
    <t>Bulong M10x50</t>
  </si>
  <si>
    <t>Bulong M12x70</t>
  </si>
  <si>
    <t>Bulong M12x80</t>
  </si>
  <si>
    <t>Bulong M16x40</t>
  </si>
  <si>
    <t>Bulong M16x90</t>
  </si>
  <si>
    <t>Bulong M20x90</t>
  </si>
  <si>
    <t>Bulong M24x110</t>
  </si>
  <si>
    <t>Bulong LGC ĐB M6x25</t>
  </si>
  <si>
    <t>Bulong LGC ĐB M12x50</t>
  </si>
  <si>
    <t>Bulong LGC ĐB M16x60</t>
  </si>
  <si>
    <t>Bulong LGC ĐB M20x60</t>
  </si>
  <si>
    <t>Bulong LGC ĐB M20x70</t>
  </si>
  <si>
    <t>Bulog mắt M16x80</t>
  </si>
  <si>
    <t>Bulog mắt M16x100</t>
  </si>
  <si>
    <t>Ecu mũ M6</t>
  </si>
  <si>
    <t>Chốt cài M12x30</t>
  </si>
  <si>
    <t>Không rõ kích thước</t>
  </si>
  <si>
    <t>Chốt chẻ 3,2x40</t>
  </si>
  <si>
    <t>Vòng đệm vuông vát M12</t>
  </si>
  <si>
    <t>Thanh ren M8x30</t>
  </si>
  <si>
    <t>Vòng đệm phẳng rộng M20</t>
  </si>
  <si>
    <t>Đơn giá tổng hợp</t>
  </si>
  <si>
    <t>II</t>
  </si>
  <si>
    <r>
      <t xml:space="preserve">Khối lượng dự kiến giao (Kg )/ </t>
    </r>
    <r>
      <rPr>
        <b/>
        <i/>
        <sz val="14"/>
        <color theme="1"/>
        <rFont val="Times New Roman"/>
        <family val="1"/>
      </rPr>
      <t>Estimated weight (Kg):</t>
    </r>
  </si>
  <si>
    <t>…</t>
  </si>
  <si>
    <t>III</t>
  </si>
  <si>
    <r>
      <t xml:space="preserve">Tiến độ/ </t>
    </r>
    <r>
      <rPr>
        <b/>
        <i/>
        <sz val="14"/>
        <color theme="1"/>
        <rFont val="Times New Roman"/>
        <family val="1"/>
      </rPr>
      <t>Schedule</t>
    </r>
  </si>
  <si>
    <t>Bắt đầu/ Start</t>
  </si>
  <si>
    <t>Kết thúc/ Finish</t>
  </si>
  <si>
    <t>….</t>
  </si>
  <si>
    <t>IV</t>
  </si>
  <si>
    <r>
      <t xml:space="preserve">Nhân lực/ </t>
    </r>
    <r>
      <rPr>
        <b/>
        <i/>
        <sz val="14"/>
        <color theme="1"/>
        <rFont val="Times New Roman"/>
        <family val="1"/>
      </rPr>
      <t>ManPower</t>
    </r>
  </si>
  <si>
    <t>Thợ Pha cắt / Thợ sắt / Thợ hàn / …</t>
  </si>
  <si>
    <r>
      <t xml:space="preserve">Yêu cầu kỹ thuật: Tham chiếu các tài liệu đính kèm/ </t>
    </r>
    <r>
      <rPr>
        <b/>
        <i/>
        <sz val="14"/>
        <color theme="1"/>
        <rFont val="Times New Roman"/>
        <family val="1"/>
      </rPr>
      <t>Technical requirement – refer to document attached</t>
    </r>
  </si>
  <si>
    <t>Xếp hạng</t>
  </si>
  <si>
    <t>NGƯỜI ĐỀ NGHỊ/ RECOMMENDATION BY:</t>
  </si>
  <si>
    <t xml:space="preserve">NGƯỜI KIỂM TRA/ DEPARTMENT HEAD CHECK BY:    </t>
  </si>
  <si>
    <t>APPROVED BY:
PHÊ DUYỆT</t>
  </si>
  <si>
    <t xml:space="preserve">Nguyễn Quang Vinh          </t>
  </si>
  <si>
    <t xml:space="preserve"> Hoàng Ngọc Bằng   </t>
  </si>
  <si>
    <t>Đoàn Văn Toàn</t>
  </si>
  <si>
    <t>TÊN HÀNG</t>
  </si>
  <si>
    <t>QUY CÁCH</t>
  </si>
  <si>
    <t>CHẤT LIỆU</t>
  </si>
  <si>
    <t>SỐ LƯỢNG</t>
  </si>
  <si>
    <t>ĐƠN GIÁ</t>
  </si>
  <si>
    <t>THÀNH TIỀN</t>
  </si>
  <si>
    <t>GHI CHÚ</t>
  </si>
  <si>
    <t>3.624.800</t>
  </si>
  <si>
    <t>1.953.000</t>
  </si>
  <si>
    <t>1.917.000</t>
  </si>
  <si>
    <t>2.448.000</t>
  </si>
  <si>
    <t>1.900.800</t>
  </si>
  <si>
    <t>2.328.000</t>
  </si>
  <si>
    <t>2.148.000</t>
  </si>
  <si>
    <t>4.416.000</t>
  </si>
  <si>
    <t>2.108.340</t>
  </si>
  <si>
    <t>2.241.700</t>
  </si>
  <si>
    <t>1.382.400</t>
  </si>
  <si>
    <t>2.112.000</t>
  </si>
  <si>
    <t>1.497.600</t>
  </si>
  <si>
    <t>1.296.000</t>
  </si>
  <si>
    <t>3.182.400</t>
  </si>
  <si>
    <t>2.928.000</t>
  </si>
  <si>
    <t>1.367.460</t>
  </si>
  <si>
    <t>3.553.200</t>
  </si>
  <si>
    <t>1đầu tiện 170mm</t>
  </si>
  <si>
    <t>1 đầu tiện 100mm</t>
  </si>
  <si>
    <t>-Giá trí mua đang vượt dự toán
- PTM không nắm được vật tư phụ kiện còn phát sinh hàng không
- Thông báo tới SALE để khách hàng hỗ trợ thêm chi phí</t>
  </si>
  <si>
    <t>Ghi Chú: Vật tư đóng kiện dự án 090 tính tiền theo khối lượng thực tế, PTM tiến hành mua hàng</t>
  </si>
  <si>
    <t>PROJECT No/ Dự án: 25-BRA-I-090</t>
  </si>
  <si>
    <t>Cung cấp vật tư đóng kiện dự án 090</t>
  </si>
  <si>
    <t>Đã mua/Đã đặt</t>
  </si>
  <si>
    <t>Trọng lượng
(KG)</t>
  </si>
  <si>
    <t>X</t>
  </si>
  <si>
    <t>NGƯỜI ĐỀ NGHỊ/ 
RECOMMENDATION BY:</t>
  </si>
  <si>
    <t xml:space="preserve">NGƯỜI KIỂM TRA/
 DEPARTMENT HEAD CHECK BY:    </t>
  </si>
  <si>
    <t>Bạt dứa I90 - C 154 ( 15000 x 20000 ) x 10 tấm</t>
  </si>
  <si>
    <t>Số lượng (M2)</t>
  </si>
  <si>
    <t>Bạt dứa</t>
  </si>
  <si>
    <t>Bạt da</t>
  </si>
  <si>
    <t>Ghi Chú: Vật tư chính phát sinh không có trong dự toán, PTM tiến hành mua hàng
               Vật tư đóng kiện dự án 090 tính tiền theo khối lượng thực tế, PTM tiến hành mua hàng</t>
  </si>
  <si>
    <r>
      <t xml:space="preserve">Khối lượng dự kiến giao (Kg )/ </t>
    </r>
    <r>
      <rPr>
        <b/>
        <i/>
        <sz val="16"/>
        <color theme="1"/>
        <rFont val="Times New Roman"/>
        <family val="1"/>
      </rPr>
      <t>Estimated weight (Kg):</t>
    </r>
  </si>
  <si>
    <r>
      <t xml:space="preserve">Tiến độ/ </t>
    </r>
    <r>
      <rPr>
        <b/>
        <i/>
        <sz val="16"/>
        <color theme="1"/>
        <rFont val="Times New Roman"/>
        <family val="1"/>
      </rPr>
      <t>Schedule</t>
    </r>
  </si>
  <si>
    <r>
      <t xml:space="preserve">Nhân lực/ </t>
    </r>
    <r>
      <rPr>
        <b/>
        <i/>
        <sz val="16"/>
        <color theme="1"/>
        <rFont val="Times New Roman"/>
        <family val="1"/>
      </rPr>
      <t>ManPower</t>
    </r>
  </si>
  <si>
    <r>
      <t xml:space="preserve">Yêu cầu kỹ thuật: Tham chiếu các tài liệu đính kèm/ </t>
    </r>
    <r>
      <rPr>
        <b/>
        <i/>
        <sz val="16"/>
        <color theme="1"/>
        <rFont val="Times New Roman"/>
        <family val="1"/>
      </rPr>
      <t>Technical requirement – refer to document attached</t>
    </r>
  </si>
  <si>
    <t>I90-A129</t>
  </si>
  <si>
    <t>Grating H50mm</t>
  </si>
  <si>
    <t>Rev27-BRADEN-bổ sung. Số lượng và quy cách mua theo tài liệu "I90-Grating H50mm-BO SUNG (U1+U2)" gửi kèm</t>
  </si>
  <si>
    <t>11.11.2025/APEC</t>
  </si>
  <si>
    <t>Thép tấm 3x2000x6000mm ( 60 Tấm)</t>
  </si>
  <si>
    <t>Thép H200x200x8x12x12000mm (10 cây)</t>
  </si>
  <si>
    <t>Thép U125x65x6x8x12000mm (3 cây)</t>
  </si>
  <si>
    <t>Thép H250x250x9x14x12000mm (10 cây)</t>
  </si>
  <si>
    <t xml:space="preserve"> Thép H150x150x7x10x12000mm (2 cây)</t>
  </si>
  <si>
    <t>SS400/SS400B</t>
  </si>
  <si>
    <t>1111-2025/NH/IBS</t>
  </si>
  <si>
    <t>Thép tấm 10*2000*12000 = 1 Cây</t>
  </si>
  <si>
    <t>Thép tấm 12*2000*12000 = 1 Cây</t>
  </si>
  <si>
    <t>Thép tấm 16*2000*6000 = 1 Cây</t>
  </si>
  <si>
    <t>Thép tấm 20*2000*12000 = 1 Cây</t>
  </si>
  <si>
    <t>Thép H125*125*6,5*9*12000 = 6 Cây</t>
  </si>
  <si>
    <t>Thép H200*200*8*12*12000 = 12 Cây</t>
  </si>
  <si>
    <t>Thép H250*250*9*14*12000 = 3 Cây</t>
  </si>
  <si>
    <t>Thép H150*150*7*10*12000 = 3.5 Cây</t>
  </si>
  <si>
    <t>Thép U200*90*8*13,5*12000 = 8 Cây</t>
  </si>
  <si>
    <t>Thép U250*90*9*13*12000 = 35 Cây</t>
  </si>
  <si>
    <t>Thép U300x90x9x13 x120000  = 1 Cây</t>
  </si>
  <si>
    <t>Thép U125*65*6*8*12000 = 11 Cây</t>
  </si>
  <si>
    <t>Thép V150*150*10*6000 = 1 Cây</t>
  </si>
  <si>
    <t>Thép V80*80*8*6000 = 3 Cây</t>
  </si>
  <si>
    <t>Thép V75*75*6*12000 = 3 Cây</t>
  </si>
  <si>
    <t>I90-C140 (10500 x 6500) x 3 tấm bạt da</t>
  </si>
  <si>
    <t>I90-C141 (12000 x 8000) x 3 tấm bạt da</t>
  </si>
  <si>
    <t>I90-C142 (1200 x 9500) x 1 tấm bạt da</t>
  </si>
  <si>
    <t>I90-C143 (14000 x 7000) x 6 tấm bạt da</t>
  </si>
  <si>
    <t>I90-C144 (15000 x 11000) x 1 tấm bạt da</t>
  </si>
  <si>
    <t>I90-C145 (15000 x 7000) x 3 tấm bạt da</t>
  </si>
  <si>
    <t>I90-C146 (15500 x 9500) x 1 tấm bạt da</t>
  </si>
  <si>
    <t>I90-C147 (15500 x 10000) x 1 tấm bạt da</t>
  </si>
  <si>
    <t>I90-C148 (17000 x 12000) x 4 tấm bạt da</t>
  </si>
  <si>
    <t>I90-C149 (16500 x 9000) x 3 tấm bạt da</t>
  </si>
  <si>
    <t>I90-C150 (16500 x 10000) x 3 tấm bạt da</t>
  </si>
  <si>
    <t>I90-C151 (17500 x 11500) x 3 tấm bạt da</t>
  </si>
  <si>
    <t>I90-C152 (9000 x 7500) x 3 tấm bạt da</t>
  </si>
  <si>
    <t>N/a</t>
  </si>
  <si>
    <t>90.8/HĐKT-2025/IBS-VSAN</t>
  </si>
  <si>
    <t>90.18/HĐKT-2025/IBS-VSAN</t>
  </si>
  <si>
    <t>DỰ TOÁN
(VNĐ)</t>
  </si>
  <si>
    <t>GIÁ TRỊ ĐÃ ĐẶT HÀNG THÊM
(VNĐ)</t>
  </si>
  <si>
    <t>Số lượng PR (PSC)</t>
  </si>
  <si>
    <t>HOÀNG HÀ</t>
  </si>
  <si>
    <t>- Vật tư này chưa được mô tả trong dự toán</t>
  </si>
  <si>
    <t>Lifting ring welded-on(20T)</t>
  </si>
  <si>
    <t>KIM KHÍ HÀ NÔI/ Hủy</t>
  </si>
  <si>
    <t>Báo giá ngày 6/11/2025</t>
  </si>
  <si>
    <t>Báo giá ngày 11/9/2025</t>
  </si>
  <si>
    <t>Vật tư phục vụ sản xuất 090</t>
  </si>
  <si>
    <t>Hạt Garmet 30/60</t>
  </si>
  <si>
    <t>Nguyên Hanh</t>
  </si>
  <si>
    <t>Nguyên hanh</t>
  </si>
  <si>
    <t>Ghi Chú: Vật tư phục vụ sản xuất, PTM tiến hành mua hàng ngay để đảm bảo tiến độ</t>
  </si>
  <si>
    <t>Cung cấp vật tư phục vụ dự án 090</t>
  </si>
  <si>
    <t>VPCI-386 (19L/Thùng)</t>
  </si>
  <si>
    <t>Trọng lượng
(Lít)</t>
  </si>
  <si>
    <t>Đóng gói</t>
  </si>
  <si>
    <t>19L/Thùng</t>
  </si>
  <si>
    <t>Số thùng</t>
  </si>
  <si>
    <t>Phúc Châu</t>
  </si>
  <si>
    <t>Current Ordered/Dự trù lần 28
(Ngày 20/11/2025)</t>
  </si>
  <si>
    <t>Rev28-BRADEN-Chỉnh lại số liệu sau khi BE rev bản vẽ và mua cho 5 units. Ghi rõ lại cột profile.</t>
  </si>
  <si>
    <t>Rev28-BRADEN-điều chỉnh không đặt hàng cho block13164</t>
  </si>
  <si>
    <t>Rev28-Braden-được chuyển sang loại 20T. Cái mà hình dáng giống loại 5.3T, 10T mà IBS đã đặt mua, ở đây chỉ khác là mua loại tải trọng 20T</t>
  </si>
  <si>
    <t>I90-A130</t>
  </si>
  <si>
    <t>Rev28-BRADEN-bổ sung. Quy cách mua theo bản vẽ "I90-Grating-Type H30mm-13164 (3units)"</t>
  </si>
  <si>
    <t>90.21/HĐKT-2025/IBS-VSAN</t>
  </si>
  <si>
    <t>90.16/HĐKT-2025/IBS-VSAN</t>
  </si>
  <si>
    <t>02/HĐMB-2025/IBS-HI</t>
  </si>
  <si>
    <t>Dùng hàng tồn của dự án khác</t>
  </si>
  <si>
    <t>M01M-011437 Máy hàn bán tự động MIG500 N388- Jassic (TP5)
Bảo hành: 18 tháng
(Phụ kiện theo máy bao gồm: Cấp dây 15M cáp 50, súng QTB-500 3M, đồng hồ 36V)</t>
  </si>
  <si>
    <t>Đơn giá chưa VAT (VND)</t>
  </si>
  <si>
    <t>WELDCOM</t>
  </si>
  <si>
    <t>C.Ty C.Phần Công Nghiệp WELDCOM</t>
  </si>
  <si>
    <t>Số lượng (PSC)</t>
  </si>
  <si>
    <t>Ghi Chú: PTM tiến hành ngay công tác mua hàng</t>
  </si>
  <si>
    <t>PROJECT No/ Dự án: Phục Vụ Sản Xuất</t>
  </si>
  <si>
    <t>Cung cấp máy hàn</t>
  </si>
  <si>
    <t>Thành Tiền
( có VAT 8%)</t>
  </si>
  <si>
    <t>Chủng loại</t>
  </si>
  <si>
    <t>Bản vẽ</t>
  </si>
  <si>
    <t>Length</t>
  </si>
  <si>
    <t>Width</t>
  </si>
  <si>
    <t>Thickness</t>
  </si>
  <si>
    <t xml:space="preserve">Số lượng </t>
  </si>
  <si>
    <t>Tấm sàn grating ô 38*38*30mm</t>
  </si>
  <si>
    <t>13105R-R001-Z301-000</t>
  </si>
  <si>
    <t>Tấm</t>
  </si>
  <si>
    <t>13105R-R001-Z302-000</t>
  </si>
  <si>
    <t>13105R-R001-Z305-000</t>
  </si>
  <si>
    <t>13105R-R001-Z306-000</t>
  </si>
  <si>
    <t>13105R-R001-Z307-000</t>
  </si>
  <si>
    <t>GRP-Grating-thk 30mm</t>
  </si>
  <si>
    <t>13164R-R001-Z301-000</t>
  </si>
  <si>
    <t>13164R-R001-Z302-000</t>
  </si>
  <si>
    <t>13164R-R001-Z303-000</t>
  </si>
  <si>
    <t>13164R-R001-Z304-000</t>
  </si>
  <si>
    <t>13164R-R001-Z305-000</t>
  </si>
  <si>
    <t>GRP-Grating-thk 50mm</t>
  </si>
  <si>
    <t>13105R-R001-S116-005A</t>
  </si>
  <si>
    <t>13105R-R001-S117-005A</t>
  </si>
  <si>
    <t>13164R-R001-S108-000</t>
  </si>
  <si>
    <t>13164R-R001-S109-000</t>
  </si>
  <si>
    <t>13164R-R001-S110-000</t>
  </si>
  <si>
    <t>13164R-R001-S112-000</t>
  </si>
  <si>
    <t>13164R-R001-S116-000</t>
  </si>
  <si>
    <t>13164R-R001-S118-000</t>
  </si>
  <si>
    <t>13164R-R001-S118-001</t>
  </si>
  <si>
    <t>13164R-R001-S118-002</t>
  </si>
  <si>
    <t>642,5</t>
  </si>
  <si>
    <t>13164R-R001-S118-003</t>
  </si>
  <si>
    <t>13164R-R001-S119-000</t>
  </si>
  <si>
    <t>13164R-R001-S120-000</t>
  </si>
  <si>
    <t>13164R-R001-S120-005</t>
  </si>
  <si>
    <t>13164R-R001-S127-001</t>
  </si>
  <si>
    <t>13164R-R001-S118-004</t>
  </si>
  <si>
    <t>13164R-R001-S127-000</t>
  </si>
  <si>
    <t>13164R-R001-S127-002</t>
  </si>
  <si>
    <t>13164R-R001-S127-003</t>
  </si>
  <si>
    <t>13164R-R001-S128-000</t>
  </si>
  <si>
    <t>13164R-R001-S128-002</t>
  </si>
  <si>
    <t>13164R-R001-S131-000</t>
  </si>
  <si>
    <t>13164R-R001-S131-002</t>
  </si>
  <si>
    <t>13164R-R001-S132-000</t>
  </si>
  <si>
    <t>CÔNG TY CỔ PHẦN ĐẠI PHÁT COMPOSITE</t>
  </si>
  <si>
    <t>Cung cấp vật tư GRATING dự án 090</t>
  </si>
  <si>
    <t>Đại Phát</t>
  </si>
  <si>
    <t>Ghi Chú: PTM tiến hành mua hàng để đảm bảo tiến độ</t>
  </si>
  <si>
    <t>13105R-R001-Z302-000
Đã giao</t>
  </si>
  <si>
    <t>I90-Grating-Type H30mm-13164 (3units)-Rev00</t>
  </si>
  <si>
    <t>I090-Grating partlist-H50mm-U3</t>
  </si>
  <si>
    <t>I090-Grating partlist-H50mm-U4</t>
  </si>
  <si>
    <t>I090-Grating partlist-H50mm-U5</t>
  </si>
  <si>
    <t>I90-Grating H50mm-BO SUNG (U1+U2)-REV00 
Đã giao</t>
  </si>
  <si>
    <t>Current Ordered/Dự trù lần 29
(Ngày 25/11/2025)</t>
  </si>
  <si>
    <t>I90-A131</t>
  </si>
  <si>
    <t>Spring D2.2</t>
  </si>
  <si>
    <t>I90-C156</t>
  </si>
  <si>
    <t>I90-C157</t>
  </si>
  <si>
    <t>Rev29-BE bổ sung. Kích thước theo bản vẽ "I90-big wood box-U345"</t>
  </si>
  <si>
    <t>Rev29-BE bổ sung. Kích thước theo bản vẽ "I90-small wood box-U345"</t>
  </si>
  <si>
    <t>Current Ordered/Dự trù lần 30
(Ngày 26/11/2025)</t>
  </si>
  <si>
    <t>Thép H244x175x7x11x12000mm (12 cây)</t>
  </si>
  <si>
    <t>Wood 100x100-L2400</t>
  </si>
  <si>
    <t>Wood 100x100-</t>
  </si>
  <si>
    <t>Móc cẩu D-20T</t>
  </si>
  <si>
    <t>Dây chằng hàng vàng 50x1.7m</t>
  </si>
  <si>
    <t>Current Ordered/Dự trù lần 31
(Ngày 04/12/2025)</t>
  </si>
  <si>
    <t>Current Ordered/Dự trù lần 32
(Ngày 05/12/2025)</t>
  </si>
  <si>
    <t>Rev31-IBS-PL5x1500x6000-1tờ cho rev platform</t>
  </si>
  <si>
    <t>Rev31-BE-hủy do BE không đặt hàng, IBS cũng không mua</t>
  </si>
  <si>
    <t>Rev31-IBS-REV</t>
  </si>
  <si>
    <t>Rev31-IBS-Đóng kiện</t>
  </si>
  <si>
    <t>Rev32-IBS-REV. Mua bổ sung 60m về hoàn thiện U3+U4+U5. Phần 12 cây mua bằng I244 sẽ dùng cho U6+U7+U8+U9+U10</t>
  </si>
  <si>
    <t>Thép hình H200x200x6x8x12000</t>
  </si>
  <si>
    <t>PL5x200x6000</t>
  </si>
  <si>
    <t>Số lượng (PR)
(M)</t>
  </si>
  <si>
    <t>Số lượng (mua)
(M)</t>
  </si>
  <si>
    <t>-Giá trí mua đang vượt dự toán</t>
  </si>
  <si>
    <t>Cung cấp vật tư chính và vật tư đóng kiện dự án 090</t>
  </si>
  <si>
    <t>H200x200x6x8x12m =10 cây</t>
  </si>
  <si>
    <t>Thép tấm 5x2000x6000</t>
  </si>
  <si>
    <t>H200x200x6x8x12m =5 cây</t>
  </si>
  <si>
    <t>Lò xo theo bản vẽ, RB3</t>
  </si>
  <si>
    <t>CB 8.8 MDP Bulong LGN ren suốt M16*50</t>
  </si>
  <si>
    <t>8.8MDPBLNS16*50</t>
  </si>
  <si>
    <t>CB 8.8 MDP Bulong LGN ren suốt M16*60</t>
  </si>
  <si>
    <t>8.8MDPBLNS16*60</t>
  </si>
  <si>
    <t>CB 8.8 MDP Bulong LGN ren suốt M16*70</t>
  </si>
  <si>
    <t>8.8MDPBLNS16*70</t>
  </si>
  <si>
    <t>CB 8.8 MDP Bulong LGN ren suốt M16*80</t>
  </si>
  <si>
    <t>8.8MDPBLNS16*80</t>
  </si>
  <si>
    <t>CB 8.8 MDP Bulong LGN ren suốt M16*90</t>
  </si>
  <si>
    <t>8.8MDPBLNS16*90</t>
  </si>
  <si>
    <t>CB 8.8 MDP Bulong LGN ren suốt M20*50</t>
  </si>
  <si>
    <t>8.8MDPBLNS20*50</t>
  </si>
  <si>
    <t>CB 8.8 MDP Bulong LGN ren suốt M20*55</t>
  </si>
  <si>
    <t>8.8MDPBLNS20*55</t>
  </si>
  <si>
    <t>CB 8.8 MDP Bulong LGN ren suốt M20*60</t>
  </si>
  <si>
    <t>8.8MDPBLNS20*60</t>
  </si>
  <si>
    <t>CB 8.8 MDP Bulong LGN ren suốt M20*70</t>
  </si>
  <si>
    <t>8.8MDPBLNS20*70</t>
  </si>
  <si>
    <t>CB 8.8 MDP Bulong LGN ren suốt M24*100</t>
  </si>
  <si>
    <t>8.8MDPBLNS24*100</t>
  </si>
  <si>
    <t>CB 8.8 MDP Bulong LGN ren suốt M24*110</t>
  </si>
  <si>
    <t>8.8MDPBLNS24*110</t>
  </si>
  <si>
    <t>CB 8.8 MDP Bulong LGN ren suốt M24*90</t>
  </si>
  <si>
    <t>8.8MDPBLNS24*90</t>
  </si>
  <si>
    <t>CB 8.8 MDP Bulong LGN ren suốt M30*120</t>
  </si>
  <si>
    <t>8.8MDPBLNS30*120</t>
  </si>
  <si>
    <t>CB 8.8 MDP Ecu M16</t>
  </si>
  <si>
    <t>8.8MDPEC16</t>
  </si>
  <si>
    <t>CB 8.8 MDP Ecu M20</t>
  </si>
  <si>
    <t>8.8MDPEC20</t>
  </si>
  <si>
    <t>CB 8.8 MDP Ecu M24</t>
  </si>
  <si>
    <t>8.8MDPEC24</t>
  </si>
  <si>
    <t>CB 8.8 MDP Long đen phẳng M16</t>
  </si>
  <si>
    <t>8.8MDPLDP16</t>
  </si>
  <si>
    <t>CB 8.8 MDP Bulong LGN ren suốt M12*40</t>
  </si>
  <si>
    <t>8.8MDPBLNS12*40</t>
  </si>
  <si>
    <t>CB 8.8 MDP Bulong LGN ren suốt M16*65</t>
  </si>
  <si>
    <t>8.8MDPBLNS16*65</t>
  </si>
  <si>
    <t>CB 8.8 MDP Bulong LGN ren suốt M20*100</t>
  </si>
  <si>
    <t>8.8MDPBLNS20*100</t>
  </si>
  <si>
    <t>CB 8.8 MDP Bulong LGN ren suốt M20*80</t>
  </si>
  <si>
    <t>8.8MDPBLNS20*80</t>
  </si>
  <si>
    <t>CB 8.8 MDP Bulong LGN ren suốt M20*85</t>
  </si>
  <si>
    <t>8.8MDPBLNS20*85</t>
  </si>
  <si>
    <t>CB 8.8 MDP Bulong LGN ren suốt M24*85</t>
  </si>
  <si>
    <t>8.8MDPBLNS24*85</t>
  </si>
  <si>
    <t>CB 8.8 MDP Bulong LGN ren suốt M30*100</t>
  </si>
  <si>
    <t>8.8MDPBLNS30*100</t>
  </si>
  <si>
    <t>CB 8.8 MDP Bulong LGN ren suốt M36*100</t>
  </si>
  <si>
    <t>8.8MDPBLNS36*100</t>
  </si>
  <si>
    <t>CB 8.8 MDP Ecu M12</t>
  </si>
  <si>
    <t>8.8MDPEC12</t>
  </si>
  <si>
    <t>CB 8.8 MDP Long đen phẳng M20</t>
  </si>
  <si>
    <t>8.8MDPLDP20</t>
  </si>
  <si>
    <t>CB 8.8 MDP Ecu M30</t>
  </si>
  <si>
    <t>8.8MDPEC30</t>
  </si>
  <si>
    <t>CB 8.8 MDP Ecu M36</t>
  </si>
  <si>
    <t>8.8MDPEC36</t>
  </si>
  <si>
    <t>CB 8.8 MDP Long đen phẳng M12</t>
  </si>
  <si>
    <t>8.8MDPLDP12</t>
  </si>
  <si>
    <t>Mạ điện phân Long đen vuông vát M16 Din 434</t>
  </si>
  <si>
    <t>8.8MDPLDVV16DIN434</t>
  </si>
  <si>
    <t>Mạ điện phân Long đen vuông vát M20</t>
  </si>
  <si>
    <t>8.8MDPLDVV20</t>
  </si>
  <si>
    <t>CB 8.8 MDP Long đen phẳng M24</t>
  </si>
  <si>
    <t>8.8MDPLDP24</t>
  </si>
  <si>
    <t>CB 8.8 MDP Long đen phẳng M30</t>
  </si>
  <si>
    <t>8.8MDPLDP30</t>
  </si>
  <si>
    <t>CB 8.8 MDP Long đen vênh M16</t>
  </si>
  <si>
    <t>8.8MDPLDV16</t>
  </si>
  <si>
    <t>CB 8.8 MDP Long đen vênh M20</t>
  </si>
  <si>
    <t>8.8MDPLDV20</t>
  </si>
  <si>
    <t>CB 8.8 MDP Long đen vênh M24</t>
  </si>
  <si>
    <t>8.8MDPLDV24</t>
  </si>
  <si>
    <t>CB 8.8 MDP Long đen vênh M30</t>
  </si>
  <si>
    <t>8.8MDPLDV30</t>
  </si>
  <si>
    <t>CB 8.8 MDP Long đen vênh M36</t>
  </si>
  <si>
    <t>8.8MDPLDV36</t>
  </si>
  <si>
    <t>CB 8.8 Mạ điện phân Long đen vênh M12</t>
  </si>
  <si>
    <t>8.8MDPLDV12</t>
  </si>
  <si>
    <t>CB 8.8 MDP Thanh ren M20*1000</t>
  </si>
  <si>
    <t>8.8MDPTHR20*1000</t>
  </si>
  <si>
    <t>Hộp 1000x800x800</t>
  </si>
  <si>
    <t>Hộp  1000x1250x1200</t>
  </si>
  <si>
    <t>Tấm sàn grating ô 38*38*30mm13105R-R001-Z301-000Length790Width600Thickness30</t>
  </si>
  <si>
    <t>Tấm sàn grating ô 38*38*30mm13105R-R001-Z302-000Length790Width4253030</t>
  </si>
  <si>
    <t>Tấm sàn grating ô 38*38*30mm13105R-R001-Z305-000Length790Width6003030</t>
  </si>
  <si>
    <t>Tấm sàn grating ô 38*38*30mm13105R-R001-Z306-000Length679Width4253030</t>
  </si>
  <si>
    <t>Tấm sàn grating ô 38*38*30mm13105R-R001-Z307-000Length679Width4253030</t>
  </si>
  <si>
    <t>GRP-Grating-thk 30mm13164R-R001-Z301-000Length790Width6003030</t>
  </si>
  <si>
    <t>GRP-Grating-thk 30mm13164R-R001-Z302-000Length790Width4253030</t>
  </si>
  <si>
    <t>GRP-Grating-thk 30mm13164R-R001-Z303-000Length830Width4253030</t>
  </si>
  <si>
    <t>GRP-Grating-thk 30mm13164R-R001-Z304-000Length860Width4253030</t>
  </si>
  <si>
    <t>GRP-Grating-thk 30mm13164R-R001-Z305-000Length790Width6003030</t>
  </si>
  <si>
    <t>GRP-Grating-thk 50mm13105R-R001-S116-005ALength1172Width6103050</t>
  </si>
  <si>
    <t>GRP-Grating-thk 50mm13105R-R001-S117-005ALength568Width6105050</t>
  </si>
  <si>
    <t>GRP-Grating-thk 50mm13164R-R001-S108-000Length1485Width4905050</t>
  </si>
  <si>
    <t>GRP-Grating-thk 50mm13164R-R001-S109-000Length1485Width2995050</t>
  </si>
  <si>
    <t>GRP-Grating-thk 50mm13164R-R001-S110-000Length1485Width2595050</t>
  </si>
  <si>
    <t>GRP-Grating-thk 50mm13164R-R001-S112-000Length1750Width428.55050</t>
  </si>
  <si>
    <t>GRP-Grating-thk 50mm13164R-R001-S116-000Length1290Width6605050</t>
  </si>
  <si>
    <t>GRP-Grating-thk 50mm13164R-R001-S118-000Length1750Width6105050</t>
  </si>
  <si>
    <t>GRP-Grating-thk 50mm13164R-R001-S118-001Length1750Width3965050</t>
  </si>
  <si>
    <t>GRP-Grating-thk 50mm13164R-R001-S118-002Length779Width642,55050</t>
  </si>
  <si>
    <t>GRP-Grating-thk 50mm13164R-R001-S118-003Length961Width6435050</t>
  </si>
  <si>
    <t>GRP-Grating-thk 50mm13164R-R001-S119-000Length1243Width3055050</t>
  </si>
  <si>
    <t>GRP-Grating-thk 50mm13164R-R001-S120-000Length850Width738.55050</t>
  </si>
  <si>
    <t>GRP-Grating-thk 50mm13164R-R001-S120-005Length850Width738.55050</t>
  </si>
  <si>
    <t>GRP-Grating-thk 50mm13164R-R001-S127-001Length1610Width6005050</t>
  </si>
  <si>
    <t>GRP-Grating-thk 50mm13164R-R001-S118-004Length1750Width5655050</t>
  </si>
  <si>
    <t>GRP-Grating-thk 50mm13164R-R001-S127-000Length2695Width12205050</t>
  </si>
  <si>
    <t>GRP-Grating-thk 50mm13164R-R001-S127-002Length600Width5015050</t>
  </si>
  <si>
    <t>GRP-Grating-thk 50mm13164R-R001-S127-003Length1109Width6005050</t>
  </si>
  <si>
    <t>GRP-Grating-thk 50mm13164R-R001-S128-000Length1750Width5175050</t>
  </si>
  <si>
    <t>GRP-Grating-thk 50mm13164R-R001-S128-002Length1750Width6535050</t>
  </si>
  <si>
    <t>GRP-Grating-thk 50mm13164R-R001-S131-000Length1290Width6105050</t>
  </si>
  <si>
    <t>GRP-Grating-thk 50mm13164R-R001-S131-002Length610Width4505050</t>
  </si>
  <si>
    <t>GRP-Grating-thk 50mm13164R-R001-S132-000Length660Width4505050</t>
  </si>
  <si>
    <t>24.112025/HĐMB/ IBS-ĐP</t>
  </si>
  <si>
    <t>ĐẠI PHÁT</t>
  </si>
  <si>
    <t>Tên dự án/ Project no.:25-SHI-I-084</t>
  </si>
  <si>
    <t>Current Ordered/Dự trù lần 1
(Ngày29/7/2025)</t>
  </si>
  <si>
    <t xml:space="preserve">Current Ordered/Dự trù lần 2
(Ngày 16/8/2025  </t>
  </si>
  <si>
    <t>Current Ordered/Dự trù lần 3
(Ngày  8/11/2025)</t>
  </si>
  <si>
    <t>Current Ordered/Dự trù nagyf 15/11/2025</t>
  </si>
  <si>
    <t>Current Ordered/Dự trù lần 4
(Ngày  10/12/2025)</t>
  </si>
  <si>
    <t>Tổng tiền
(VNĐ)</t>
  </si>
  <si>
    <t>RESIST 86,GREY</t>
  </si>
  <si>
    <t>Lít</t>
  </si>
  <si>
    <t>26/08/2025 và 20/9/2025 và 3/10/2025 và 31/10/2025 và 8/11/2025 và 22/11/2025 và 22/11/2025</t>
  </si>
  <si>
    <t>A241/IBS HI-PHUCCHAU</t>
  </si>
  <si>
    <t>Thinner No. 25</t>
  </si>
  <si>
    <t>26/08/2025 và 20/9/2025 và 3/10/2025 và 31/10/2025</t>
  </si>
  <si>
    <t>Solvalitt,GREY (Ral 7035)</t>
  </si>
  <si>
    <t>26/08/2025 và 20/9/2025 và 25/10/2025 và 8/11/2025 và 22/11/2025</t>
  </si>
  <si>
    <t>Thinner No. 10</t>
  </si>
  <si>
    <t>26/08/2025 và 3/9/2025 và 25/10/2025 (Thinner 7)</t>
  </si>
  <si>
    <t>MukiZ Series</t>
  </si>
  <si>
    <t>Barrier80</t>
  </si>
  <si>
    <t>26/08/2025 và 3/9/2025</t>
  </si>
  <si>
    <t>Thinner No. 17</t>
  </si>
  <si>
    <t>26/08/2025 và 3/9/2025 và 11/11/2025</t>
  </si>
  <si>
    <t>Penguard Express</t>
  </si>
  <si>
    <t>HardtopXP,Grey (Ral 7035)</t>
  </si>
  <si>
    <t>26/08/2025 và 20/9/2025</t>
  </si>
  <si>
    <t>Penguard Primer</t>
  </si>
  <si>
    <t>Sơn Vàng không chì</t>
  </si>
  <si>
    <t>26/08/2025 và 3/10/2025 và 11/11/2025</t>
  </si>
  <si>
    <t>Dung môi</t>
  </si>
  <si>
    <t>26/8/2025 và 03/09/2025</t>
  </si>
  <si>
    <t>Hạt mài Garnet (Chưa có PR)</t>
  </si>
  <si>
    <t>tấn</t>
  </si>
  <si>
    <t>HardtopXP, (Ral 1018)</t>
  </si>
  <si>
    <t>A241/IBS HI-PHUCCHAU - Phụ lục 2</t>
  </si>
  <si>
    <t>Vpcl 385</t>
  </si>
  <si>
    <t>Current Ordered/Dự trù lần 1
(Ngà 2/6/2025  )</t>
  </si>
  <si>
    <t>Current Ordered/Dự trù lần 2
(Ngày 11/8/2025 )</t>
  </si>
  <si>
    <t>Current Ordered/Dự trù lần 3
(Ngày 19/8/2025</t>
  </si>
  <si>
    <t>Current Ordered/Dự trù lần 3
(Ngày6/9/2025</t>
  </si>
  <si>
    <t>Current Ordered/Dự trù lần 4
(Ngày 25/9/2025</t>
  </si>
  <si>
    <t>Current Ordered/Dự trù lần 5
(Ngày 26/9/2025</t>
  </si>
  <si>
    <t>Current Ordered/Dự trù lần 6
(Ngày 4/10/2025</t>
  </si>
  <si>
    <t>Dây hàn
 E71T-1C( AWS A5.20) F1~1.2</t>
  </si>
  <si>
    <t>Hyundai/Lincoln</t>
  </si>
  <si>
    <t>17/05/2025, 27/5/20525</t>
  </si>
  <si>
    <t>Po/2025-05-16-0001</t>
  </si>
  <si>
    <t>Hai Tốt</t>
  </si>
  <si>
    <t>COLC71CE21-1: Dây hàn lõi thuốc / Flux Wire
Trade name: Lincoln 71C 
(AWS A5.20 E71T-1C)
Dia: 1.2mm x 15kg/cuộn</t>
  </si>
  <si>
    <t>Dây hàn
E308LT1-1 (AWS A5.22) F1~1.2</t>
  </si>
  <si>
    <t>HĐKT số. 02042025/HĐKT/IBSHI-TMV</t>
  </si>
  <si>
    <t>Thương mại Việt</t>
  </si>
  <si>
    <t>Dây hàn SW-309L Cored</t>
  </si>
  <si>
    <t>Dây hàn
E309LT1-1 (AWS A5.22) F1~1.2</t>
  </si>
  <si>
    <t>Dây hàn SW-308L Cored</t>
  </si>
  <si>
    <t>Dây hàn
E347T1-1/4 (AWS A5.22) F1~1.2</t>
  </si>
  <si>
    <t>HĐKT số. 03042025/HĐKT/IBSHI-NG</t>
  </si>
  <si>
    <t>Nguyễn Gia</t>
  </si>
  <si>
    <t>Que hàn Tig
ER308L (AWS A5.9) F2~2.4</t>
  </si>
  <si>
    <t>Que hàn SMT-308L</t>
  </si>
  <si>
    <t>Que hàn Tig
ER309L (AWS A5.9) F2~2.4</t>
  </si>
  <si>
    <t>Que hàn SMT-309L</t>
  </si>
  <si>
    <t>Que hàn
E7018A1 (AWS A5.5) F3.2 (Que CM78)</t>
  </si>
  <si>
    <t>Que hàn T-347 2.4mm</t>
  </si>
  <si>
    <t>Que hàn KT421 (J), D3.2</t>
  </si>
  <si>
    <t>Que hàn J-421 3.2mm</t>
  </si>
  <si>
    <t>Que hàn Tig Inox Kiswwel T-347T ER (AWS A5.9) F2-2.4</t>
  </si>
  <si>
    <t>Về ngày 21/8/2025 và 12/9/2025</t>
  </si>
  <si>
    <t>Que CM78 (chưa có PR)</t>
  </si>
  <si>
    <t>Về ngày 12/9/2025</t>
  </si>
  <si>
    <t>Dây hàn lõi thuôc SC81B2 F1.2mm (chưa có PR)</t>
  </si>
  <si>
    <t>Về ngày 20/9/2025 và 22/9/2025</t>
  </si>
  <si>
    <t>Thương Mại Việt</t>
  </si>
  <si>
    <t>Dây hàn Mig SM -80G F1.2mm</t>
  </si>
  <si>
    <t>Hyundai</t>
  </si>
  <si>
    <t>Về ngày 20/9/2025</t>
  </si>
  <si>
    <t>Que hàn Tig T-80SB2 F2.4mm</t>
  </si>
  <si>
    <t>lấy giữ liệu của kho xuất cho chính xác</t>
  </si>
  <si>
    <t>I90-C158</t>
  </si>
  <si>
    <t>cáp thép</t>
  </si>
  <si>
    <t>Cáp thép bọc bỏ nhựa D14</t>
  </si>
  <si>
    <t>steel</t>
  </si>
  <si>
    <t>I90-C159</t>
  </si>
  <si>
    <t>cóc cáp</t>
  </si>
  <si>
    <t>Cóc cáp 14mm mạ hợp kim</t>
  </si>
  <si>
    <t>steel-mạ</t>
  </si>
  <si>
    <t>I90-C160</t>
  </si>
  <si>
    <t>tăng đơ</t>
  </si>
  <si>
    <t>Tăng 16 mạ TQ-loại to 1 móc 1 tròn</t>
  </si>
  <si>
    <t>I90-C161</t>
  </si>
  <si>
    <t>củ tăng bạt</t>
  </si>
  <si>
    <t>củ và mỏ tăng bạt 5cm loại dầy</t>
  </si>
  <si>
    <t>Current Ordered/Dự trù lần 33
(Ngày 12/12/2025)</t>
  </si>
  <si>
    <t>Rev33-IBS-bổ sung cho làm hàng cont</t>
  </si>
  <si>
    <t>Dùng hàng tồn của dự án 079</t>
  </si>
  <si>
    <t>I90-A132</t>
  </si>
  <si>
    <t>chốt chẻ</t>
  </si>
  <si>
    <t xml:space="preserve"> chốt chẻ D5x40-ISO 1234</t>
  </si>
  <si>
    <t>Steel-hot dip gal'v or SUS304</t>
  </si>
  <si>
    <t>I90-A133</t>
  </si>
  <si>
    <t xml:space="preserve"> chốt chẻ D8x90-ISO 1234</t>
  </si>
  <si>
    <t>Current Ordered/Dự trù lần 34
(Ngày 17/12/2025)</t>
  </si>
  <si>
    <t>Rev34-IBS</t>
  </si>
  <si>
    <t>Hoàng Hà đã về</t>
  </si>
  <si>
    <t>MR Phong</t>
  </si>
  <si>
    <t>Ngày 17/12/2025</t>
  </si>
  <si>
    <t>Current Ordered/Dự trù lần 35
(Ngày 17/12/2025)</t>
  </si>
  <si>
    <t>Rev35-Braden bổ sung mới</t>
  </si>
  <si>
    <t>Quang Thịnh Phát</t>
  </si>
  <si>
    <t>Thép hộp đen 40 x 40 x 3,0 x 6.000 mm</t>
  </si>
  <si>
    <t>Số lượng mua (M)</t>
  </si>
  <si>
    <t>QUANG THỊNH PHÁT</t>
  </si>
  <si>
    <t>Số lượng PR (M)</t>
  </si>
  <si>
    <t>Cung cấp vật tư hộp A36/SS400</t>
  </si>
  <si>
    <t>Current Ordered/Dự trù lần 36
(Ngày 24/12/2025)</t>
  </si>
  <si>
    <t>I90-C162</t>
  </si>
  <si>
    <t>giấy ép plastic A4</t>
  </si>
  <si>
    <t>plastic</t>
  </si>
  <si>
    <t>I90-C163</t>
  </si>
  <si>
    <t>giấy ép plastic A3</t>
  </si>
  <si>
    <t>Rev36-IBS</t>
  </si>
  <si>
    <t>04/HDMB-2025/IBSHI-HH</t>
  </si>
  <si>
    <t xml:space="preserve">2312-01 2025/QTP-IBS </t>
  </si>
  <si>
    <t>SHS 40x40x3-L6000 =98 cây A36</t>
  </si>
  <si>
    <t>Dây chằng hàng</t>
  </si>
  <si>
    <t>D50</t>
  </si>
  <si>
    <t>Vải</t>
  </si>
  <si>
    <t>Khóa dây chằng hàng</t>
  </si>
  <si>
    <t>Thép mạ</t>
  </si>
  <si>
    <t>cái</t>
  </si>
  <si>
    <t>met</t>
  </si>
  <si>
    <t>Current Ordered/Dự trù lần 37
(Ngày 30/1/2026)</t>
  </si>
  <si>
    <t>Phong đặt VSAN</t>
  </si>
  <si>
    <t>Huy Hoàng Minh</t>
  </si>
  <si>
    <t>Phong đã mua</t>
  </si>
  <si>
    <t>I90-B132</t>
  </si>
  <si>
    <t>I90-B133</t>
  </si>
  <si>
    <t>I90-B134</t>
  </si>
  <si>
    <t>Bolt-M6x25-DIN7500-St-Galv</t>
  </si>
  <si>
    <t>Current Ordered/Dự trù lần 38
(Ngày 25/2/2026)</t>
  </si>
  <si>
    <t>Rev38-IBS. Xem bản vẽ "I90-Spring-D2.2"</t>
  </si>
  <si>
    <t>Rev38-IBS</t>
  </si>
  <si>
    <t>Rev37-BRADEN</t>
  </si>
  <si>
    <t>Rev37-IBS-Đóng kiện</t>
  </si>
  <si>
    <t>Rev37-Đóng kiện</t>
  </si>
  <si>
    <t>Báo giá ngày 23/2/2026</t>
  </si>
  <si>
    <t xml:space="preserve"> BẢNG CHI PHÍ VẬT LIỆU CHÍNH &amp; VẬT LIỆU PHỤ / MATERIAL COST</t>
  </si>
  <si>
    <t>CÔNG TRÌNH/ Project: GIA CÔNG CHẾ TẠO KẾT CẤU THÉP, ỐNG DUCT VÀ PHỤ KIỆN/ Fabrication 10 Diverter</t>
  </si>
  <si>
    <t>HẠNG MỤC: Inlet duct, Diverter, Guillotine, Blanking Plate, EJs and accesses</t>
  </si>
  <si>
    <t>Phiên bản/ Rev.: 02</t>
  </si>
  <si>
    <t>Ngày/ Date: 16/06/2025</t>
  </si>
  <si>
    <t>Chi tiết vật liệu/ Material list</t>
  </si>
  <si>
    <t>Mã vật tư/ Grade</t>
  </si>
  <si>
    <t>ĐVT/ Unit</t>
  </si>
  <si>
    <t>Số lượng
(Set/m2mm/PSC)</t>
  </si>
  <si>
    <t xml:space="preserve"> Khối
lượng/ Q'ty</t>
  </si>
  <si>
    <t>Khối lượng tồn tận dùng chưa tính tiền</t>
  </si>
  <si>
    <t>Khối lượng thực tế đang mua sắm/ Actual Q'ty</t>
  </si>
  <si>
    <t xml:space="preserve"> Đơn giá (VNĐ)
( Chưa VAT)/ Unit price</t>
  </si>
  <si>
    <t xml:space="preserve"> Thành tiền/ Total Amount chưa tính hàng tồn
(VNĐ)</t>
  </si>
  <si>
    <t>Tổng tiền chưa VAT + Giá CIF
(VNĐ)</t>
  </si>
  <si>
    <t>CHI PHÍ VẬT LIỆU CHÍNH/ MAIN MATERIAL</t>
  </si>
  <si>
    <t>Kg</t>
  </si>
  <si>
    <t>PL6x1500x12000</t>
  </si>
  <si>
    <t>PL10x1500x12000</t>
  </si>
  <si>
    <t>PL12x1500x12000</t>
  </si>
  <si>
    <t>PL45x2000x4500</t>
  </si>
  <si>
    <t>PL50x2000x4600</t>
  </si>
  <si>
    <t>Tổ hợp</t>
  </si>
  <si>
    <t>Chị Khánh</t>
  </si>
  <si>
    <t>Sub-Total</t>
  </si>
  <si>
    <t>Thu hồi sắt vụn</t>
  </si>
  <si>
    <t>Thép hình thường</t>
  </si>
  <si>
    <t>CHI PHÍ VẬT LIỆU PHỤ/ CONSUMABLE MATERIAL</t>
  </si>
  <si>
    <t>TẠM TÍNH</t>
  </si>
  <si>
    <t>Thép hình đặc biệt</t>
  </si>
  <si>
    <t>a/</t>
  </si>
  <si>
    <t>Phần vật tư hàn</t>
  </si>
  <si>
    <t>Phần chưa có bản vẽ</t>
  </si>
  <si>
    <t>Dây hàn lõi thuốc E71T-1C Ø1.2mm</t>
  </si>
  <si>
    <t>kg/tấn</t>
  </si>
  <si>
    <t>Thép đen</t>
  </si>
  <si>
    <t>Dây hàn HYUNDAI Supercored71H 1.2mm</t>
  </si>
  <si>
    <t>Que hàn E309L 3.2 mm</t>
  </si>
  <si>
    <t>Trắng Inox 304</t>
  </si>
  <si>
    <t>Dây hàn E309L 1.2 mm</t>
  </si>
  <si>
    <t>Que hàn Kim tiến 2.4mm</t>
  </si>
  <si>
    <t>Que hàn TIG AWS A5.9 ER409 CB or AWS A5.9 ER409 NB 1.6mm</t>
  </si>
  <si>
    <t>Que hàn GMAW AWS A5.9 ER409 CB or  AWS A5.9 ER409 NB 0.9mm</t>
  </si>
  <si>
    <t>b/</t>
  </si>
  <si>
    <t>Phần vật tư hao phí khác</t>
  </si>
  <si>
    <t>Ô xy</t>
  </si>
  <si>
    <t>chai (25kg)</t>
  </si>
  <si>
    <t>Gas</t>
  </si>
  <si>
    <t>2kg/1 chai Oxy</t>
  </si>
  <si>
    <t>CO2</t>
  </si>
  <si>
    <t>15kg dây/1 chai</t>
  </si>
  <si>
    <t>Khí argon</t>
  </si>
  <si>
    <t xml:space="preserve">chai </t>
  </si>
  <si>
    <t xml:space="preserve"> tấn inox</t>
  </si>
  <si>
    <t xml:space="preserve">Đá mài các loại </t>
  </si>
  <si>
    <t xml:space="preserve">viên </t>
  </si>
  <si>
    <t>Đá mài ngón các loại</t>
  </si>
  <si>
    <t xml:space="preserve">Đá cắt các loại </t>
  </si>
  <si>
    <t>Đá cắt các loại inox</t>
  </si>
  <si>
    <t xml:space="preserve">Đá mài ngón hợp kim </t>
  </si>
  <si>
    <t>viên</t>
  </si>
  <si>
    <t>Đá giáp xếp</t>
  </si>
  <si>
    <t xml:space="preserve">Thuốc thẩm </t>
  </si>
  <si>
    <t>lọ</t>
  </si>
  <si>
    <t xml:space="preserve">Thuốc rửa </t>
  </si>
  <si>
    <t xml:space="preserve">Thuốc hiện </t>
  </si>
  <si>
    <t>Que gouse Ф6</t>
  </si>
  <si>
    <t>que</t>
  </si>
  <si>
    <t>Đá mài thép trắng 100</t>
  </si>
  <si>
    <t>Đá mài thép trắng 150</t>
  </si>
  <si>
    <t>Đá ráp xếp trắng 150</t>
  </si>
  <si>
    <t>Bát doa inox</t>
  </si>
  <si>
    <t>Nỉ đánh bóng inox D100</t>
  </si>
  <si>
    <t>Chất làm sạch bề mặt kim loại Etch Klenz</t>
  </si>
  <si>
    <t>lit</t>
  </si>
  <si>
    <t>Chất tẩy mối hàn inox-CT121</t>
  </si>
  <si>
    <t>Mũi khoan từ hợp kim / Manegtic drill bit</t>
  </si>
  <si>
    <t>Dầu cắt gọt EML-30 (thùng 20 L) / Cutting oil</t>
  </si>
  <si>
    <t>Dụng cụ &amp; vật tư phục vụ cưa, gia công cơ khí các loại</t>
  </si>
  <si>
    <t>bộ</t>
  </si>
  <si>
    <t>Mũi khoan thường các loại</t>
  </si>
  <si>
    <t>Mũi khoan inox các loại</t>
  </si>
  <si>
    <t>Mũi taro các loại</t>
  </si>
  <si>
    <t>Sứ lót các loại 6, 8mm</t>
  </si>
  <si>
    <t>Bép cắt laser</t>
  </si>
  <si>
    <t>20 tấn/cái</t>
  </si>
  <si>
    <t>Bép đèn cắt số 0</t>
  </si>
  <si>
    <t>Bép đèn cắt số 1</t>
  </si>
  <si>
    <t>Bép đèn cắt tay số 2</t>
  </si>
  <si>
    <t>Bép cắt plastma các loại</t>
  </si>
  <si>
    <t>10 tấn/cái</t>
  </si>
  <si>
    <t>Bép cắt Inox các loại</t>
  </si>
  <si>
    <t>Bút xóa ghi số và lấy dấu</t>
  </si>
  <si>
    <t>1 tấn/cái</t>
  </si>
  <si>
    <t>Bép đèn hỏa công</t>
  </si>
  <si>
    <t>50 tấn/cái</t>
  </si>
  <si>
    <t>Bép hàn mig 1,2 mm</t>
  </si>
  <si>
    <t>50kg dây hàn/cái</t>
  </si>
  <si>
    <t>Kính hàn đen số 8</t>
  </si>
  <si>
    <t>100kg dây/cái</t>
  </si>
  <si>
    <t xml:space="preserve">Kính hàn trắng </t>
  </si>
  <si>
    <t>50kg dây/cái</t>
  </si>
  <si>
    <t>Đầu chụp mỏ hàn mig</t>
  </si>
  <si>
    <t>150kg dây/cái</t>
  </si>
  <si>
    <t>Khớp nối cách điện mỏ hàn mig</t>
  </si>
  <si>
    <t>Nối bép hàn mig</t>
  </si>
  <si>
    <t>300kg dây/cái</t>
  </si>
  <si>
    <t>20kg 1 cuộn 1 bép</t>
  </si>
  <si>
    <t>Điện cực các loại</t>
  </si>
  <si>
    <t>Điện cực inox các loại</t>
  </si>
  <si>
    <t>Dây ruột gà mỏ hàn mig</t>
  </si>
  <si>
    <t>500kg dây/cái</t>
  </si>
  <si>
    <t>Các loại vật tư khác</t>
  </si>
  <si>
    <t>CHI PHÍ VẬT TƯ LÀM SẠCH, SƠN/ PAINTING MATERIAL</t>
  </si>
  <si>
    <t>m2 Sơn</t>
  </si>
  <si>
    <t>Phần vật tư sơn</t>
  </si>
  <si>
    <t>Tạm tính</t>
  </si>
  <si>
    <t xml:space="preserve">Sigmarine 28 </t>
  </si>
  <si>
    <t>Reddish brown
RAL 8012</t>
  </si>
  <si>
    <t xml:space="preserve">Sigmaprime 200 </t>
  </si>
  <si>
    <t>Grey</t>
  </si>
  <si>
    <t xml:space="preserve">Sigmadur 550 </t>
  </si>
  <si>
    <t>Window Grey
RAL 7040</t>
  </si>
  <si>
    <t>Sigmazinc 158</t>
  </si>
  <si>
    <t>Sigmatherm 540</t>
  </si>
  <si>
    <t xml:space="preserve">White aluminium RAL 9006 </t>
  </si>
  <si>
    <t>Thinner 21-06</t>
  </si>
  <si>
    <t>Thinner 91-92</t>
  </si>
  <si>
    <t>Thinner 90-53</t>
  </si>
  <si>
    <t>Jotun Pilot II</t>
  </si>
  <si>
    <t>Ral 1003</t>
  </si>
  <si>
    <t>Jotun Thinner No. 2</t>
  </si>
  <si>
    <t>Butyl</t>
  </si>
  <si>
    <t>m2 làm sạch</t>
  </si>
  <si>
    <t xml:space="preserve">Bép phun hạt mài số-7 </t>
  </si>
  <si>
    <t xml:space="preserve">Áo bắn hạt mài </t>
  </si>
  <si>
    <t xml:space="preserve">bộ </t>
  </si>
  <si>
    <t>Găng tay phun hạt mài</t>
  </si>
  <si>
    <t>Súng sơn</t>
  </si>
  <si>
    <t xml:space="preserve">Bép sơn </t>
  </si>
  <si>
    <t>Mặt nạ phòng độc thợ sơn</t>
  </si>
  <si>
    <t>Ống phun sơn cao áp</t>
  </si>
  <si>
    <t>Coil</t>
  </si>
  <si>
    <t xml:space="preserve">Ty súng phun sơn </t>
  </si>
  <si>
    <t>Đèn pin đội đầu/ headlamp</t>
  </si>
  <si>
    <t>Phin lọc 3M/6001</t>
  </si>
  <si>
    <t>Brush discs (Bát doa)</t>
  </si>
  <si>
    <t>20m2/cai</t>
  </si>
  <si>
    <t>Flap discs (Đá ráp xếp)</t>
  </si>
  <si>
    <t>Painting brush (chổi sơn)</t>
  </si>
  <si>
    <t>40m2/cai</t>
  </si>
  <si>
    <t>Painting roller (Con lăn )</t>
  </si>
  <si>
    <t>Sanding belts (Giấy ráp)</t>
  </si>
  <si>
    <t>Swab (giẻ lau)</t>
  </si>
  <si>
    <t>Băng dính giấy, băng dính ni lông</t>
  </si>
  <si>
    <t xml:space="preserve"> cuộn</t>
  </si>
  <si>
    <t>Kính bắn cát</t>
  </si>
  <si>
    <t>Bóng đèn đàu vòi bắn H3- 24v- 100W</t>
  </si>
  <si>
    <t>Vật tư khác &amp; phục vụ bảo ôn</t>
  </si>
  <si>
    <t>CHI PHÍ VẬT TƯ ĐÓNG KIỆN, BIỆN PHÁP &amp; GIAO HÀNG/ PACKING MATERIAL</t>
  </si>
  <si>
    <t>Phần VT chính đóng kiện</t>
  </si>
  <si>
    <t>VẬT TƯ THÉP CHẾ TẠO KHUNG KIỆN DỰ KIẾN</t>
  </si>
  <si>
    <t>VẬT TƯ PHỤ KIỆN ĐÓNG KIỆN GIAO HÀNG</t>
  </si>
  <si>
    <t>BỘ</t>
  </si>
  <si>
    <t xml:space="preserve">Vật tư thép biện pháp </t>
  </si>
  <si>
    <t xml:space="preserve">tận dụng </t>
  </si>
  <si>
    <t>Vật tư bulong biện pháp các loại</t>
  </si>
  <si>
    <t>tận dụng</t>
  </si>
  <si>
    <t>Bọt nhôm/ tấm nhựa dày 5 mm</t>
  </si>
  <si>
    <t xml:space="preserve">Vít tự ren </t>
  </si>
  <si>
    <t>Hộp xịt mạ kẽm</t>
  </si>
  <si>
    <t>Đinh  các loại 5cm &amp; 10cm</t>
  </si>
  <si>
    <t>Thanh ren Ø16</t>
  </si>
  <si>
    <t>Đai ốc+vòng đệm M16</t>
  </si>
  <si>
    <t xml:space="preserve">Bình sơn xịt màu trắng </t>
  </si>
  <si>
    <t>bình</t>
  </si>
  <si>
    <t>Nilong bọc bảo ôn</t>
  </si>
  <si>
    <t>Màng PE nilong</t>
  </si>
  <si>
    <t>cuộn</t>
  </si>
  <si>
    <t>Hộp keo con chó 200ml</t>
  </si>
  <si>
    <t>hộp</t>
  </si>
  <si>
    <t>Găng tay cao su</t>
  </si>
  <si>
    <t>đôi</t>
  </si>
  <si>
    <t>Búi giáp sắt inox</t>
  </si>
  <si>
    <t>Đai thép mạ kẽm PL0,5x30</t>
  </si>
  <si>
    <t>Băng dính trắng 2 mặt rộng 50mm</t>
  </si>
  <si>
    <t>Xà phòng</t>
  </si>
  <si>
    <t>Giẻ lau</t>
  </si>
  <si>
    <t>Vật tư chẳng buộc % các vật tư khác</t>
  </si>
  <si>
    <t>VẬT TƯ THỰC HIỆN QUI TRÌNH/ PROCESS MATERIAL</t>
  </si>
  <si>
    <t>QC</t>
  </si>
  <si>
    <t>Vật tư chế tạo mẫu thử qui trình và thợ hàn</t>
  </si>
  <si>
    <t>mẫu</t>
  </si>
  <si>
    <t>VI</t>
  </si>
  <si>
    <t>VẬT LIỆU KHÁC &amp; DỰ PHÒNG/ OTHER</t>
  </si>
  <si>
    <t xml:space="preserve"> BẢNG CHI PHÍ VẬT LIỆU CHÍNH, VẬT LIỆU PHỤ, CHI PHÍ THẦU PHỤ / MATERIAL AND SUBCONTRACTOR COST</t>
  </si>
  <si>
    <t>Phần việc/ Description</t>
  </si>
  <si>
    <t>Giá trị/ Total Amount
(VNĐ)</t>
  </si>
  <si>
    <t>Tổng chi phí vật liệu chính của Kinh doanh</t>
  </si>
  <si>
    <t>Tổng chi phí đã phát hành danh mục mua sắm Đợt 1</t>
  </si>
  <si>
    <t>Tổng chi phí vật tư còn lại</t>
  </si>
  <si>
    <t>lot</t>
  </si>
  <si>
    <t>CHI PHÍ THẦU PHỤ/ SUBCONTRACTOR COST</t>
  </si>
  <si>
    <t>Subcontractor + Transportation</t>
  </si>
  <si>
    <t>DỰ TOÁN CHI PHÍ VẬT TƯ</t>
  </si>
  <si>
    <t>Mẫu số:  QT30-DT03</t>
  </si>
  <si>
    <t>Tỷ lệ (%)</t>
  </si>
  <si>
    <t>VTC01</t>
  </si>
  <si>
    <t>Thép carbon các loại</t>
  </si>
  <si>
    <t>VTC0101</t>
  </si>
  <si>
    <t>Thép tấm carbon</t>
  </si>
  <si>
    <t>VTC0102</t>
  </si>
  <si>
    <t>Thép hình carbon</t>
  </si>
  <si>
    <t>VTC0103</t>
  </si>
  <si>
    <t>Thép ống carbon</t>
  </si>
  <si>
    <t>VTC0104</t>
  </si>
  <si>
    <t>Thép carbon khác</t>
  </si>
  <si>
    <t>VTC02</t>
  </si>
  <si>
    <t>Thép Hợp kim các loại</t>
  </si>
  <si>
    <t>VTC0201</t>
  </si>
  <si>
    <t>Thép tấm Hợp kim</t>
  </si>
  <si>
    <t>VTC0202</t>
  </si>
  <si>
    <t>Thép hình Hợp kim</t>
  </si>
  <si>
    <t>VTC0203</t>
  </si>
  <si>
    <t>Thép ống Hợp kim</t>
  </si>
  <si>
    <t>VTC0204</t>
  </si>
  <si>
    <t>Thép hợp kim khác</t>
  </si>
  <si>
    <t>VTC03</t>
  </si>
  <si>
    <t>Tấm sàn, grating …</t>
  </si>
  <si>
    <t>VTC04</t>
  </si>
  <si>
    <t>Vât tư bảo ôn</t>
  </si>
  <si>
    <t>VPK</t>
  </si>
  <si>
    <t>Vật tư phụ kiện, bu lông…</t>
  </si>
  <si>
    <t>VPK01</t>
  </si>
  <si>
    <t>Phụ kiện</t>
  </si>
  <si>
    <t>VPK02</t>
  </si>
  <si>
    <t>Phụ kiện khác</t>
  </si>
  <si>
    <t>VDK</t>
  </si>
  <si>
    <t>VDK01</t>
  </si>
  <si>
    <t>VDK02</t>
  </si>
  <si>
    <t>VDK03</t>
  </si>
  <si>
    <t>Vật tư phụ các loại khác</t>
  </si>
  <si>
    <t>D</t>
  </si>
  <si>
    <t>VBP</t>
  </si>
  <si>
    <t>Vật tư làm biện pháp</t>
  </si>
  <si>
    <t>VBP01</t>
  </si>
  <si>
    <t>VBP02</t>
  </si>
  <si>
    <t>Vật tư biện pháp khác</t>
  </si>
  <si>
    <t>E</t>
  </si>
  <si>
    <t>VTH</t>
  </si>
  <si>
    <t>VTH01</t>
  </si>
  <si>
    <t>Vật tư hàn</t>
  </si>
  <si>
    <t>VTH02</t>
  </si>
  <si>
    <t>Khí công nghiệp</t>
  </si>
  <si>
    <t>VTH03</t>
  </si>
  <si>
    <t>Vật tư phụ các loại</t>
  </si>
  <si>
    <t>F</t>
  </si>
  <si>
    <t>VTS</t>
  </si>
  <si>
    <t>Vật tư làm sạch và sơn</t>
  </si>
  <si>
    <t>G</t>
  </si>
  <si>
    <t>VTP</t>
  </si>
  <si>
    <t>Vật tư dự phòng</t>
  </si>
  <si>
    <t>Phòng Thương mại</t>
  </si>
  <si>
    <t>Chưa có</t>
  </si>
  <si>
    <t>Chưa có/ Sản xuất</t>
  </si>
  <si>
    <t>Quá ít</t>
  </si>
  <si>
    <t>Vật tư chính đã có tính</t>
  </si>
  <si>
    <t>Current Ordered/Dự trù lần 39
(Ngày 5/3/2026)</t>
  </si>
  <si>
    <t>90.6A.VSA2026</t>
  </si>
  <si>
    <t>Lò xo D3 inox</t>
  </si>
  <si>
    <t>SS 304</t>
  </si>
  <si>
    <t>200HV DIN 9021 HDG</t>
  </si>
  <si>
    <t>Washer-M12-ISO7093-St-200 HV-Galv</t>
  </si>
  <si>
    <t>Cung cấp vật tư phụ kiện VSAN ngày 5-3</t>
  </si>
  <si>
    <t xml:space="preserve">NGƯỜI KIỂM TRA/ 
DEPARTMENT HEAD CHECK BY:    </t>
  </si>
  <si>
    <t>Current Ordered/Dự trù lần 40
(Ngày10/3/2026)</t>
  </si>
  <si>
    <t>Rev40-IBS</t>
  </si>
  <si>
    <t>Lượng lấy vượt</t>
  </si>
  <si>
    <t>Lượng kho đang lấy của Hoàng cấp</t>
  </si>
  <si>
    <t>Current Ordered/Dự trù lần 41
(Ngày17/3/2026)</t>
  </si>
  <si>
    <t>Rev41-IBS</t>
  </si>
  <si>
    <t>Cung cấp vật tư phụ kiện VSAN ngày 9-3</t>
  </si>
  <si>
    <t>Cung cấp vật tư phụ kiện Hoàng Hà ngày 15-3</t>
  </si>
  <si>
    <t>Chốt chẻ M8x90 inox</t>
  </si>
  <si>
    <t>inox 304</t>
  </si>
  <si>
    <t>200HV DIN 9021 Geomet</t>
  </si>
  <si>
    <t>Cung cấp vật tư phụ kiện VSAN ngày 21-3</t>
  </si>
  <si>
    <t>Số lượng PR
PSC</t>
  </si>
  <si>
    <t>90.K1VSA2026</t>
  </si>
  <si>
    <t>Chốt chẻ D8x90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</si>
</sst>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4" formatCode="_(&quot;$&quot;* #,##0.00_);_(&quot;$&quot;* \(#,##0.00\);_(&quot;$&quot;* &quot;-&quot;??_);_(@_)"/>
    <numFmt numFmtId="43" formatCode="_(* #,##0.00_);_(* \(#,##0.00\);_(* &quot;-&quot;??_);_(@_)"/>
    <numFmt numFmtId="164" formatCode="#,##0.0"/>
    <numFmt numFmtId="165" formatCode="_(* #,##0.0_);_(* \(#,##0.0\);_(* &quot;-&quot;??_);_(@_)"/>
    <numFmt numFmtId="166" formatCode="_(* #,##0_);_(* \(#,##0\);_(* &quot;-&quot;??_);_(@_)"/>
    <numFmt numFmtId="167" formatCode="_(* #,##0.00_);_(* \(#,##0.00\);_(* &quot;-&quot;??.00_);_(@_)"/>
    <numFmt numFmtId="168" formatCode="_(* #.##0.00_);_(* \(#.##0.00\);_(* &quot;-&quot;??_);_(@_)"/>
    <numFmt numFmtId="169" formatCode="[$-409]d\-mmm;@"/>
    <numFmt numFmtId="170" formatCode="0.000_ "/>
    <numFmt numFmtId="171" formatCode="0_);[Red]\(0\)"/>
    <numFmt numFmtId="172" formatCode="0.00_ "/>
    <numFmt numFmtId="173" formatCode="0.0_ "/>
    <numFmt numFmtId="174" formatCode="0_ "/>
    <numFmt numFmtId="175" formatCode="_-* #,##0.00_-;\-* #,##0.00_-;_-* &quot;-&quot;??_-;_-@_-"/>
    <numFmt numFmtId="176" formatCode="_(* #,##0.0_);_(* \(#,##0.0\);_(* &quot;-&quot;?_);_(@_)"/>
    <numFmt numFmtId="177" formatCode="0.0"/>
    <numFmt numFmtId="178" formatCode="_(&quot;$&quot;* #,##0.000_);_(&quot;$&quot;* \(#,##0.000\);_(&quot;$&quot;* &quot;-&quot;??_);_(@_)"/>
    <numFmt numFmtId="179" formatCode="_-* #,##0\ _₫_-;\-* #,##0\ _₫_-;_-* &quot;-&quot;??\ _₫_-;_-@_-"/>
    <numFmt numFmtId="180" formatCode="0.000"/>
    <numFmt numFmtId="181" formatCode="_-* #,##0_-;\-* #,##0_-;_-* &quot;-&quot;??_-;_-@_-"/>
    <numFmt numFmtId="182" formatCode="_([$VND]\ * #,##0.00_);_([$VND]\ * \(#,##0.00\);_([$VND]\ * &quot;-&quot;??_);_(@_)"/>
    <numFmt numFmtId="183" formatCode="_-* #,##0.00\ _₫_-;\-* #,##0.00\ _₫_-;_-* &quot;-&quot;??\ _₫_-;_-@_-"/>
    <numFmt numFmtId="184" formatCode="_(* #,##0.000_);_(* \(#,##0.000\);_(* &quot;-&quot;??_);_(@_)"/>
  </numFmts>
  <fonts count="193">
    <font>
      <sz val="10"/>
      <color rgb="FF000000"/>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8"/>
      <color rgb="FFFF0000"/>
      <name val="Times New Roman"/>
      <family val="1"/>
    </font>
    <font>
      <b/>
      <sz val="11"/>
      <color rgb="FFFF0000"/>
      <name val="Times New Roman"/>
      <family val="1"/>
    </font>
    <font>
      <sz val="11"/>
      <color theme="1"/>
      <name val="Times New Roman"/>
      <family val="1"/>
    </font>
    <font>
      <b/>
      <sz val="12"/>
      <color theme="1"/>
      <name val="Times New Roman"/>
      <family val="1"/>
    </font>
    <font>
      <sz val="12"/>
      <color theme="1"/>
      <name val="Times New Roman"/>
      <family val="1"/>
    </font>
    <font>
      <sz val="10"/>
      <color theme="1"/>
      <name val="Times New Roman"/>
      <family val="1"/>
    </font>
    <font>
      <b/>
      <sz val="11"/>
      <color rgb="FF000000"/>
      <name val="Times New Roman"/>
      <family val="1"/>
    </font>
    <font>
      <b/>
      <sz val="10"/>
      <color theme="1"/>
      <name val="Times New Roman"/>
      <family val="1"/>
    </font>
    <font>
      <b/>
      <sz val="12"/>
      <color rgb="FFFF0000"/>
      <name val="Times New Roman"/>
      <family val="1"/>
    </font>
    <font>
      <b/>
      <sz val="13"/>
      <color theme="1"/>
      <name val="Times New Roman"/>
      <family val="1"/>
    </font>
    <font>
      <sz val="12"/>
      <color rgb="FFFF0000"/>
      <name val="Times New Roman"/>
      <family val="1"/>
    </font>
    <font>
      <b/>
      <sz val="12"/>
      <color rgb="FF000000"/>
      <name val="Times New Roman"/>
      <family val="1"/>
    </font>
    <font>
      <sz val="10"/>
      <color rgb="FF000000"/>
      <name val="Calibri"/>
      <family val="2"/>
      <scheme val="minor"/>
    </font>
    <font>
      <sz val="11"/>
      <color theme="1"/>
      <name val="Times New Roman"/>
      <family val="2"/>
    </font>
    <font>
      <sz val="11"/>
      <color indexed="8"/>
      <name val="Times New Roman"/>
      <family val="2"/>
    </font>
    <font>
      <sz val="10"/>
      <name val="Arial"/>
      <family val="2"/>
    </font>
    <font>
      <sz val="10"/>
      <name val="Times New Roman"/>
      <family val="1"/>
    </font>
    <font>
      <sz val="10"/>
      <name val="Helv"/>
      <family val="2"/>
    </font>
    <font>
      <sz val="12"/>
      <name val="宋体"/>
      <charset val="134"/>
    </font>
    <font>
      <sz val="10"/>
      <color rgb="FF000000"/>
      <name val="Calibri"/>
      <family val="2"/>
      <scheme val="minor"/>
    </font>
    <font>
      <sz val="10"/>
      <name val="Arial"/>
      <family val="2"/>
    </font>
    <font>
      <b/>
      <sz val="11"/>
      <name val="Times New Roman"/>
      <family val="1"/>
    </font>
    <font>
      <sz val="8"/>
      <name val="Calibri"/>
      <family val="2"/>
      <scheme val="minor"/>
    </font>
    <font>
      <sz val="12"/>
      <name val="Times New Roman"/>
      <family val="1"/>
    </font>
    <font>
      <sz val="8"/>
      <name val="Arial"/>
      <family val="2"/>
    </font>
    <font>
      <b/>
      <sz val="22"/>
      <name val="Arial"/>
      <family val="2"/>
    </font>
    <font>
      <sz val="8"/>
      <name val="Calibri"/>
      <family val="2"/>
    </font>
    <font>
      <sz val="9"/>
      <name val="Arial"/>
      <family val="2"/>
    </font>
    <font>
      <sz val="12"/>
      <name val="Calibri"/>
      <family val="2"/>
    </font>
    <font>
      <b/>
      <sz val="20"/>
      <name val="Arial"/>
      <family val="2"/>
    </font>
    <font>
      <sz val="11"/>
      <color indexed="8"/>
      <name val="Arial"/>
      <family val="2"/>
    </font>
    <font>
      <sz val="11"/>
      <color indexed="8"/>
      <name val="Calibri"/>
      <family val="2"/>
    </font>
    <font>
      <sz val="9"/>
      <name val="宋体"/>
      <charset val="134"/>
    </font>
    <font>
      <sz val="11"/>
      <name val="Calibri"/>
      <family val="2"/>
    </font>
    <font>
      <sz val="9"/>
      <color theme="1"/>
      <name val="Arial"/>
      <family val="2"/>
    </font>
    <font>
      <sz val="11"/>
      <color theme="1"/>
      <name val="Calibri"/>
      <family val="2"/>
    </font>
    <font>
      <sz val="9"/>
      <color indexed="8"/>
      <name val="Arial"/>
      <family val="2"/>
    </font>
    <font>
      <b/>
      <sz val="8"/>
      <name val="Arial"/>
      <family val="2"/>
    </font>
    <font>
      <sz val="11"/>
      <name val="Arial"/>
      <family val="2"/>
    </font>
    <font>
      <u/>
      <sz val="10"/>
      <color indexed="12"/>
      <name val="Arial"/>
      <family val="2"/>
    </font>
    <font>
      <u/>
      <sz val="11"/>
      <color theme="10"/>
      <name val="Calibri"/>
      <family val="2"/>
    </font>
    <font>
      <sz val="13"/>
      <name val="Times New Roman"/>
      <family val="1"/>
    </font>
    <font>
      <b/>
      <sz val="13"/>
      <name val="Times New Roman"/>
      <family val="1"/>
    </font>
    <font>
      <b/>
      <sz val="13"/>
      <color rgb="FFFF0000"/>
      <name val="Times New Roman"/>
      <family val="1"/>
    </font>
    <font>
      <i/>
      <sz val="13"/>
      <name val="Times New Roman"/>
      <family val="1"/>
    </font>
    <font>
      <sz val="13"/>
      <color rgb="FF000000"/>
      <name val="Times New Roman"/>
      <family val="1"/>
    </font>
    <font>
      <sz val="13"/>
      <color rgb="FF0070C0"/>
      <name val="Times New Roman"/>
      <family val="1"/>
    </font>
    <font>
      <sz val="13"/>
      <color rgb="FFFF0000"/>
      <name val="Times New Roman"/>
      <family val="1"/>
    </font>
    <font>
      <sz val="13"/>
      <color theme="1"/>
      <name val="Times New Roman"/>
      <family val="1"/>
    </font>
    <font>
      <i/>
      <sz val="13"/>
      <color rgb="FFFF0000"/>
      <name val="Times New Roman"/>
      <family val="1"/>
    </font>
    <font>
      <sz val="12"/>
      <color rgb="FF000000"/>
      <name val="Times New Roman"/>
      <family val="1"/>
    </font>
    <font>
      <sz val="12"/>
      <name val="Calibri"/>
      <family val="1"/>
      <scheme val="major"/>
    </font>
    <font>
      <i/>
      <sz val="12"/>
      <name val="Calibri"/>
      <family val="1"/>
      <scheme val="major"/>
    </font>
    <font>
      <sz val="11"/>
      <name val="Times New Roman"/>
      <family val="1"/>
    </font>
    <font>
      <sz val="12"/>
      <name val="Calibri"/>
      <family val="2"/>
      <scheme val="minor"/>
    </font>
    <font>
      <sz val="12"/>
      <name val=".VnTime"/>
      <family val="2"/>
    </font>
    <font>
      <sz val="10"/>
      <name val=".VnTime"/>
      <family val="2"/>
    </font>
    <font>
      <b/>
      <sz val="12"/>
      <color rgb="FF0000CC"/>
      <name val="Times New Roman"/>
      <family val="1"/>
    </font>
    <font>
      <sz val="12"/>
      <color rgb="FF0000CC"/>
      <name val="Times New Roman"/>
      <family val="1"/>
    </font>
    <font>
      <sz val="12"/>
      <color theme="1"/>
      <name val="Calibri"/>
      <family val="2"/>
      <scheme val="minor"/>
    </font>
    <font>
      <sz val="12"/>
      <color theme="1"/>
      <name val="Times New Roman"/>
      <family val="2"/>
    </font>
    <font>
      <b/>
      <sz val="12"/>
      <name val="Calibri"/>
      <family val="1"/>
      <scheme val="major"/>
    </font>
    <font>
      <b/>
      <sz val="12"/>
      <color rgb="FFFF0000"/>
      <name val="Calibri"/>
      <family val="1"/>
      <scheme val="major"/>
    </font>
    <font>
      <b/>
      <sz val="12"/>
      <color theme="1"/>
      <name val="Calibri"/>
      <family val="1"/>
      <scheme val="major"/>
    </font>
    <font>
      <b/>
      <sz val="10"/>
      <name val="Arial"/>
      <family val="2"/>
    </font>
    <font>
      <sz val="14"/>
      <color rgb="FF000000"/>
      <name val="Times New Roman"/>
      <family val="1"/>
    </font>
    <font>
      <sz val="14"/>
      <name val="Times New Roman"/>
      <family val="1"/>
    </font>
    <font>
      <sz val="14"/>
      <name val="Century"/>
      <family val="1"/>
    </font>
    <font>
      <sz val="9"/>
      <color rgb="FF000000"/>
      <name val="Times New Roman"/>
      <family val="2"/>
    </font>
    <font>
      <sz val="13"/>
      <color theme="3"/>
      <name val="Times New Roman"/>
      <family val="1"/>
    </font>
    <font>
      <b/>
      <sz val="20"/>
      <color theme="1"/>
      <name val="Times New Roman"/>
      <family val="1"/>
    </font>
    <font>
      <sz val="11"/>
      <color theme="1"/>
      <name val="Calibri"/>
      <family val="2"/>
      <scheme val="minor"/>
    </font>
    <font>
      <b/>
      <sz val="12"/>
      <name val="Calibri"/>
      <family val="2"/>
      <scheme val="major"/>
    </font>
    <font>
      <b/>
      <sz val="12"/>
      <name val="Arial"/>
      <family val="2"/>
    </font>
    <font>
      <sz val="12"/>
      <color theme="1"/>
      <name val="Calibri"/>
      <family val="1"/>
      <scheme val="major"/>
    </font>
    <font>
      <sz val="12"/>
      <color rgb="FFED0000"/>
      <name val="Calibri"/>
      <family val="1"/>
      <scheme val="major"/>
    </font>
    <font>
      <sz val="11"/>
      <color rgb="FF000000"/>
      <name val="Times New Roman"/>
      <family val="1"/>
    </font>
    <font>
      <sz val="12"/>
      <color rgb="FF000000"/>
      <name val="Calibri"/>
      <family val="2"/>
      <scheme val="minor"/>
    </font>
    <font>
      <b/>
      <sz val="12"/>
      <color rgb="FF000000"/>
      <name val="Calibri"/>
      <family val="1"/>
      <scheme val="major"/>
    </font>
    <font>
      <i/>
      <sz val="12"/>
      <color rgb="FF000000"/>
      <name val="Calibri"/>
      <family val="1"/>
      <scheme val="major"/>
    </font>
    <font>
      <sz val="10"/>
      <color rgb="FF000000"/>
      <name val="Arial"/>
      <family val="2"/>
    </font>
    <font>
      <b/>
      <sz val="12"/>
      <color rgb="FF000000"/>
      <name val="Calibri"/>
      <family val="2"/>
      <scheme val="minor"/>
    </font>
    <font>
      <sz val="12"/>
      <color rgb="FF000000"/>
      <name val="Calibri"/>
      <family val="1"/>
      <scheme val="major"/>
    </font>
    <font>
      <b/>
      <sz val="12"/>
      <name val="Calibri"/>
      <family val="2"/>
      <scheme val="minor"/>
    </font>
    <font>
      <b/>
      <sz val="11"/>
      <color rgb="FF000000"/>
      <name val="Calibri"/>
      <family val="2"/>
      <scheme val="minor"/>
    </font>
    <font>
      <sz val="11"/>
      <color rgb="FF000000"/>
      <name val="Calibri"/>
      <family val="2"/>
    </font>
    <font>
      <b/>
      <sz val="14"/>
      <color rgb="FF000000"/>
      <name val="Times New Roman"/>
      <family val="1"/>
    </font>
    <font>
      <b/>
      <sz val="12"/>
      <color theme="1"/>
      <name val="Calibri"/>
      <family val="2"/>
      <scheme val="minor"/>
    </font>
    <font>
      <b/>
      <sz val="11"/>
      <name val="Calibri"/>
      <family val="2"/>
      <scheme val="minor"/>
    </font>
    <font>
      <sz val="14"/>
      <color theme="1"/>
      <name val="Times New Roman"/>
      <family val="1"/>
    </font>
    <font>
      <sz val="10"/>
      <color rgb="FF000000"/>
      <name val="Calibri"/>
      <family val="2"/>
      <scheme val="minor"/>
    </font>
    <font>
      <b/>
      <sz val="11"/>
      <color theme="1"/>
      <name val="Calibri"/>
      <family val="2"/>
      <scheme val="minor"/>
    </font>
    <font>
      <sz val="8.25"/>
      <name val="Microsoft Sans Serif"/>
      <family val="2"/>
    </font>
    <font>
      <b/>
      <sz val="14"/>
      <name val="Times New Roman"/>
      <family val="1"/>
    </font>
    <font>
      <b/>
      <sz val="10"/>
      <color rgb="FFFF0000"/>
      <name val="Times New Roman"/>
      <family val="1"/>
    </font>
    <font>
      <b/>
      <sz val="12"/>
      <name val="Times New Roman"/>
      <family val="1"/>
    </font>
    <font>
      <b/>
      <i/>
      <sz val="12"/>
      <color rgb="FFFF0000"/>
      <name val="Times New Roman"/>
      <family val="1"/>
    </font>
    <font>
      <b/>
      <i/>
      <sz val="12"/>
      <color theme="1"/>
      <name val="Times New Roman"/>
      <family val="1"/>
    </font>
    <font>
      <b/>
      <i/>
      <u/>
      <sz val="12"/>
      <color rgb="FFEE0000"/>
      <name val="Times New Roman"/>
      <family val="1"/>
    </font>
    <font>
      <sz val="10"/>
      <color rgb="FF000000"/>
      <name val="Calibri"/>
      <family val="2"/>
      <scheme val="minor"/>
    </font>
    <font>
      <b/>
      <sz val="11"/>
      <color rgb="FF000000"/>
      <name val=".VnBook-AntiquaH"/>
      <family val="2"/>
    </font>
    <font>
      <sz val="11"/>
      <color rgb="FF000000"/>
      <name val=".VnBook-AntiquaH"/>
      <family val="2"/>
    </font>
    <font>
      <sz val="12"/>
      <color theme="1"/>
      <name val=".VnBook-Antiqua"/>
      <family val="2"/>
    </font>
    <font>
      <b/>
      <i/>
      <sz val="12"/>
      <color rgb="FF000000"/>
      <name val=".VnBook-Antiqua"/>
      <family val="2"/>
    </font>
    <font>
      <sz val="12"/>
      <color rgb="FF000000"/>
      <name val=".VnBook-Antiqua"/>
      <family val="2"/>
    </font>
    <font>
      <sz val="12"/>
      <color indexed="8"/>
      <name val="Wingdings"/>
      <charset val="2"/>
    </font>
    <font>
      <sz val="12"/>
      <color indexed="8"/>
      <name val="Monotype Sorts"/>
      <family val="2"/>
    </font>
    <font>
      <sz val="12"/>
      <color indexed="8"/>
      <name val=".VnBook-Antiqua"/>
      <family val="2"/>
    </font>
    <font>
      <i/>
      <sz val="12"/>
      <color rgb="FF000000"/>
      <name val=".VnBook-Antiqua"/>
      <family val="2"/>
    </font>
    <font>
      <b/>
      <sz val="18"/>
      <color rgb="FF000000"/>
      <name val=".VnBook-AntiquaH"/>
      <family val="2"/>
    </font>
    <font>
      <b/>
      <sz val="12"/>
      <color indexed="8"/>
      <name val="Times New Roman"/>
      <family val="1"/>
    </font>
    <font>
      <b/>
      <i/>
      <sz val="12"/>
      <color rgb="FF000000"/>
      <name val="Times New Roman"/>
      <family val="1"/>
    </font>
    <font>
      <b/>
      <sz val="12"/>
      <color theme="1"/>
      <name val=".VnArial"/>
      <family val="2"/>
    </font>
    <font>
      <b/>
      <sz val="11"/>
      <color theme="1"/>
      <name val="Calibri"/>
      <family val="1"/>
      <scheme val="major"/>
    </font>
    <font>
      <b/>
      <sz val="11"/>
      <color theme="1"/>
      <name val=".VnArial"/>
      <family val="2"/>
    </font>
    <font>
      <sz val="13"/>
      <name val="Calibri"/>
      <family val="1"/>
      <scheme val="major"/>
    </font>
    <font>
      <sz val="11"/>
      <color theme="1"/>
      <name val=".VnArial"/>
      <family val="2"/>
    </font>
    <font>
      <sz val="13"/>
      <color rgb="FF000000"/>
      <name val="Calibri"/>
      <family val="1"/>
      <scheme val="major"/>
    </font>
    <font>
      <sz val="11"/>
      <name val="Calibri"/>
      <family val="2"/>
      <scheme val="minor"/>
    </font>
    <font>
      <sz val="13"/>
      <name val="Cambria"/>
      <family val="1"/>
    </font>
    <font>
      <sz val="13"/>
      <color theme="1"/>
      <name val="Calibri"/>
      <family val="1"/>
      <scheme val="major"/>
    </font>
    <font>
      <sz val="11"/>
      <name val="Calibri"/>
      <family val="1"/>
      <scheme val="major"/>
    </font>
    <font>
      <b/>
      <sz val="13"/>
      <name val="Calibri"/>
      <family val="1"/>
      <scheme val="major"/>
    </font>
    <font>
      <sz val="11"/>
      <color theme="1"/>
      <name val="Calibri"/>
      <family val="2"/>
      <scheme val="minor"/>
    </font>
    <font>
      <b/>
      <sz val="14"/>
      <color theme="1"/>
      <name val="Times New Roman"/>
      <family val="1"/>
    </font>
    <font>
      <sz val="11"/>
      <color theme="1"/>
      <name val="Calibri"/>
      <family val="2"/>
      <scheme val="minor"/>
    </font>
    <font>
      <sz val="10"/>
      <name val=".VnArial"/>
      <family val="2"/>
    </font>
    <font>
      <b/>
      <sz val="11"/>
      <color theme="1"/>
      <name val="Times New Roman"/>
      <family val="1"/>
    </font>
    <font>
      <sz val="11"/>
      <color theme="1"/>
      <name val="Calibri"/>
      <family val="2"/>
      <charset val="163"/>
      <scheme val="minor"/>
    </font>
    <font>
      <sz val="20"/>
      <color theme="1"/>
      <name val="Times New Roman"/>
      <family val="1"/>
    </font>
    <font>
      <i/>
      <sz val="10"/>
      <color theme="1"/>
      <name val="Times New Roman"/>
      <family val="1"/>
    </font>
    <font>
      <i/>
      <sz val="11"/>
      <color theme="1"/>
      <name val="Times New Roman"/>
      <family val="1"/>
    </font>
    <font>
      <sz val="10"/>
      <color theme="1"/>
      <name val="Arial"/>
      <family val="2"/>
    </font>
    <font>
      <sz val="10"/>
      <color rgb="FFFF0000"/>
      <name val="Times New Roman"/>
      <family val="1"/>
    </font>
    <font>
      <b/>
      <u/>
      <sz val="10"/>
      <color theme="1"/>
      <name val="Times New Roman"/>
      <family val="1"/>
    </font>
    <font>
      <b/>
      <sz val="12"/>
      <color theme="1"/>
      <name val="Times New Roman"/>
      <family val="1"/>
      <charset val="163"/>
    </font>
    <font>
      <sz val="10"/>
      <color rgb="FF000000"/>
      <name val="Calibri"/>
      <family val="2"/>
      <scheme val="minor"/>
    </font>
    <font>
      <i/>
      <sz val="14"/>
      <color theme="1"/>
      <name val="Times New Roman"/>
      <family val="1"/>
    </font>
    <font>
      <b/>
      <sz val="14"/>
      <name val="Calibri"/>
      <family val="1"/>
      <scheme val="major"/>
    </font>
    <font>
      <sz val="14"/>
      <name val="Calibri"/>
      <family val="1"/>
      <scheme val="major"/>
    </font>
    <font>
      <b/>
      <i/>
      <sz val="14"/>
      <color theme="1"/>
      <name val="Times New Roman"/>
      <family val="1"/>
    </font>
    <font>
      <sz val="11"/>
      <color rgb="FF9C0006"/>
      <name val="Calibri"/>
      <family val="2"/>
    </font>
    <font>
      <sz val="16"/>
      <color theme="1"/>
      <name val="Times New Roman"/>
      <family val="1"/>
    </font>
    <font>
      <b/>
      <sz val="16"/>
      <color theme="1"/>
      <name val="Times New Roman"/>
      <family val="1"/>
    </font>
    <font>
      <i/>
      <sz val="16"/>
      <color theme="1"/>
      <name val="Times New Roman"/>
      <family val="1"/>
    </font>
    <font>
      <b/>
      <sz val="16"/>
      <name val="Calibri"/>
      <family val="1"/>
      <scheme val="major"/>
    </font>
    <font>
      <sz val="16"/>
      <name val="Calibri"/>
      <family val="1"/>
      <scheme val="major"/>
    </font>
    <font>
      <sz val="16"/>
      <name val="Times New Roman"/>
      <family val="1"/>
    </font>
    <font>
      <sz val="16"/>
      <color rgb="FF000000"/>
      <name val="Times New Roman"/>
      <family val="1"/>
    </font>
    <font>
      <b/>
      <sz val="16"/>
      <color rgb="FF000000"/>
      <name val="Calibri"/>
      <family val="1"/>
      <scheme val="major"/>
    </font>
    <font>
      <b/>
      <i/>
      <sz val="16"/>
      <color theme="1"/>
      <name val="Times New Roman"/>
      <family val="1"/>
    </font>
    <font>
      <sz val="18"/>
      <name val="Calibri"/>
      <family val="1"/>
      <scheme val="major"/>
    </font>
    <font>
      <sz val="18"/>
      <color rgb="FF000000"/>
      <name val="Times New Roman"/>
      <family val="1"/>
    </font>
    <font>
      <sz val="18"/>
      <name val="Times New Roman"/>
      <family val="1"/>
    </font>
    <font>
      <sz val="18"/>
      <color theme="1"/>
      <name val="Times New Roman"/>
      <family val="1"/>
    </font>
    <font>
      <sz val="10.5"/>
      <name val="Times New Roman"/>
      <family val="1"/>
    </font>
    <font>
      <i/>
      <sz val="14"/>
      <name val="Times New Roman"/>
      <family val="1"/>
    </font>
    <font>
      <sz val="12"/>
      <color rgb="FF000000"/>
      <name val="CIDFont+F3"/>
    </font>
    <font>
      <sz val="11"/>
      <color indexed="8"/>
      <name val="Times New Roman"/>
      <family val="1"/>
    </font>
    <font>
      <sz val="11"/>
      <name val="Calibri"/>
      <family val="1"/>
      <charset val="163"/>
      <scheme val="major"/>
    </font>
    <font>
      <sz val="14"/>
      <name val="Calibri"/>
      <family val="2"/>
      <scheme val="major"/>
    </font>
    <font>
      <sz val="12"/>
      <name val="Calibri"/>
      <family val="2"/>
      <scheme val="major"/>
    </font>
    <font>
      <i/>
      <sz val="12"/>
      <name val="Calibri"/>
      <family val="2"/>
      <scheme val="major"/>
    </font>
    <font>
      <sz val="10"/>
      <name val="CIDFont+F2"/>
      <charset val="134"/>
    </font>
    <font>
      <b/>
      <i/>
      <sz val="12"/>
      <name val="CIDFont+F2"/>
      <charset val="134"/>
    </font>
    <font>
      <sz val="14"/>
      <name val="Calibri"/>
      <family val="2"/>
      <scheme val="minor"/>
    </font>
    <font>
      <i/>
      <sz val="14"/>
      <name val="Calibri"/>
      <family val="2"/>
      <scheme val="major"/>
    </font>
    <font>
      <b/>
      <sz val="12"/>
      <color rgb="FFFF0000"/>
      <name val="Calibri"/>
      <family val="2"/>
      <scheme val="minor"/>
    </font>
    <font>
      <b/>
      <sz val="16"/>
      <name val="Times New Roman"/>
      <family val="1"/>
    </font>
    <font>
      <b/>
      <sz val="12"/>
      <color rgb="FFFF0000"/>
      <name val="Calibri"/>
      <family val="2"/>
      <scheme val="major"/>
    </font>
    <font>
      <b/>
      <i/>
      <sz val="12"/>
      <name val="Times New Roman"/>
      <family val="1"/>
    </font>
    <font>
      <sz val="11"/>
      <name val=".VnArial"/>
      <family val="2"/>
    </font>
    <font>
      <i/>
      <sz val="12"/>
      <name val="Times New Roman"/>
      <family val="1"/>
    </font>
    <font>
      <b/>
      <sz val="12"/>
      <color rgb="FF0070C0"/>
      <name val="Times New Roman"/>
      <family val="1"/>
    </font>
    <font>
      <b/>
      <i/>
      <sz val="12"/>
      <color rgb="FF0070C0"/>
      <name val="Times New Roman"/>
      <family val="1"/>
    </font>
    <font>
      <i/>
      <sz val="12"/>
      <color theme="1"/>
      <name val="Times New Roman"/>
      <family val="1"/>
    </font>
    <font>
      <i/>
      <sz val="12"/>
      <color rgb="FFFF0000"/>
      <name val="Times New Roman"/>
      <family val="1"/>
    </font>
    <font>
      <sz val="12"/>
      <color rgb="FFFF0000"/>
      <name val="Calibri"/>
      <family val="1"/>
      <scheme val="major"/>
    </font>
  </fonts>
  <fills count="41">
    <fill>
      <patternFill patternType="none"/>
    </fill>
    <fill>
      <patternFill patternType="gray125"/>
    </fill>
    <fill>
      <patternFill patternType="solid">
        <fgColor rgb="FFFFFF00"/>
        <bgColor rgb="FFFFFF00"/>
      </patternFill>
    </fill>
    <fill>
      <patternFill patternType="solid">
        <fgColor rgb="FFD8D8D8"/>
        <bgColor rgb="FFD8D8D8"/>
      </patternFill>
    </fill>
    <fill>
      <patternFill patternType="solid">
        <fgColor theme="9" tint="0.79998168889431442"/>
        <bgColor indexed="64"/>
      </patternFill>
    </fill>
    <fill>
      <patternFill patternType="solid">
        <fgColor theme="2" tint="-0.14999847407452621"/>
        <bgColor indexed="64"/>
      </patternFill>
    </fill>
    <fill>
      <patternFill patternType="solid">
        <fgColor theme="0" tint="-0.14999847407452621"/>
        <bgColor indexed="64"/>
      </patternFill>
    </fill>
    <fill>
      <patternFill patternType="solid">
        <fgColor theme="9" tint="0.79998168889431442"/>
        <bgColor rgb="FFD8D8D8"/>
      </patternFill>
    </fill>
    <fill>
      <patternFill patternType="solid">
        <fgColor theme="6" tint="0.59999389629810485"/>
        <bgColor rgb="FFD8D8D8"/>
      </patternFill>
    </fill>
    <fill>
      <patternFill patternType="solid">
        <fgColor theme="6" tint="0.59999389629810485"/>
        <bgColor indexed="64"/>
      </patternFill>
    </fill>
    <fill>
      <patternFill patternType="solid">
        <fgColor rgb="FFFFC000"/>
        <bgColor indexed="64"/>
      </patternFill>
    </fill>
    <fill>
      <patternFill patternType="solid">
        <fgColor indexed="22"/>
        <bgColor indexed="64"/>
      </patternFill>
    </fill>
    <fill>
      <patternFill patternType="solid">
        <fgColor theme="0" tint="-0.249977111117893"/>
        <bgColor indexed="64"/>
      </patternFill>
    </fill>
    <fill>
      <patternFill patternType="solid">
        <fgColor theme="0"/>
        <bgColor indexed="64"/>
      </patternFill>
    </fill>
    <fill>
      <patternFill patternType="solid">
        <fgColor theme="8" tint="0.79998168889431442"/>
        <bgColor indexed="64"/>
      </patternFill>
    </fill>
    <fill>
      <patternFill patternType="solid">
        <fgColor rgb="FFFFFF00"/>
        <bgColor indexed="64"/>
      </patternFill>
    </fill>
    <fill>
      <patternFill patternType="solid">
        <fgColor theme="6" tint="0.79998168889431442"/>
        <bgColor indexed="64"/>
      </patternFill>
    </fill>
    <fill>
      <patternFill patternType="solid">
        <fgColor rgb="FFFFFF00"/>
        <bgColor rgb="FFD8D8D8"/>
      </patternFill>
    </fill>
    <fill>
      <patternFill patternType="solid">
        <fgColor theme="4" tint="0.79998168889431442"/>
        <bgColor indexed="64"/>
      </patternFill>
    </fill>
    <fill>
      <patternFill patternType="solid">
        <fgColor theme="2" tint="-0.14999847407452621"/>
        <bgColor rgb="FFD8D8D8"/>
      </patternFill>
    </fill>
    <fill>
      <patternFill patternType="solid">
        <fgColor theme="9" tint="0.59999389629810485"/>
        <bgColor indexed="64"/>
      </patternFill>
    </fill>
    <fill>
      <patternFill patternType="solid">
        <fgColor rgb="FF76E3FF"/>
        <bgColor indexed="64"/>
      </patternFill>
    </fill>
    <fill>
      <patternFill patternType="solid">
        <fgColor theme="7" tint="0.79998168889431442"/>
        <bgColor indexed="64"/>
      </patternFill>
    </fill>
    <fill>
      <patternFill patternType="solid">
        <fgColor rgb="FF92D050"/>
        <bgColor indexed="64"/>
      </patternFill>
    </fill>
    <fill>
      <patternFill patternType="solid">
        <fgColor theme="8" tint="0.59999389629810485"/>
        <bgColor indexed="64"/>
      </patternFill>
    </fill>
    <fill>
      <patternFill patternType="solid">
        <fgColor indexed="9"/>
        <bgColor indexed="64"/>
      </patternFill>
    </fill>
    <fill>
      <patternFill patternType="solid">
        <fgColor indexed="8"/>
        <bgColor indexed="64"/>
      </patternFill>
    </fill>
    <fill>
      <patternFill patternType="solid">
        <fgColor theme="4"/>
        <bgColor indexed="64"/>
      </patternFill>
    </fill>
    <fill>
      <patternFill patternType="solid">
        <fgColor theme="9" tint="0.79995117038483843"/>
        <bgColor indexed="64"/>
      </patternFill>
    </fill>
    <fill>
      <patternFill patternType="solid">
        <fgColor rgb="FFE1EEDA"/>
        <bgColor indexed="64"/>
      </patternFill>
    </fill>
    <fill>
      <patternFill patternType="solid">
        <fgColor rgb="FFFFFFFF"/>
        <bgColor indexed="64"/>
      </patternFill>
    </fill>
    <fill>
      <patternFill patternType="solid">
        <fgColor rgb="FF99FF99"/>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theme="9" tint="0.79995117038483843"/>
        <bgColor rgb="FFD8D8D8"/>
      </patternFill>
    </fill>
    <fill>
      <patternFill patternType="solid">
        <fgColor theme="0" tint="-0.14996795556505021"/>
        <bgColor indexed="64"/>
      </patternFill>
    </fill>
    <fill>
      <patternFill patternType="solid">
        <fgColor theme="2" tint="-0.14996795556505021"/>
        <bgColor indexed="64"/>
      </patternFill>
    </fill>
    <fill>
      <patternFill patternType="solid">
        <fgColor theme="0" tint="-0.14999847407452621"/>
        <bgColor rgb="FFD8D8D8"/>
      </patternFill>
    </fill>
    <fill>
      <patternFill patternType="solid">
        <fgColor theme="9" tint="0.39997558519241921"/>
        <bgColor indexed="64"/>
      </patternFill>
    </fill>
    <fill>
      <patternFill patternType="solid">
        <fgColor theme="5" tint="0.79998168889431442"/>
        <bgColor indexed="64"/>
      </patternFill>
    </fill>
    <fill>
      <patternFill patternType="solid">
        <fgColor theme="0" tint="-0.249977111117893"/>
        <bgColor rgb="FFD8D8D8"/>
      </patternFill>
    </fill>
  </fills>
  <borders count="66">
    <border>
      <left/>
      <right/>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auto="1"/>
      </left>
      <right style="medium">
        <color auto="1"/>
      </right>
      <top style="thin">
        <color auto="1"/>
      </top>
      <bottom style="thin">
        <color auto="1"/>
      </bottom>
      <diagonal/>
    </border>
    <border>
      <left style="thin">
        <color indexed="64"/>
      </left>
      <right style="thin">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diagonal/>
    </border>
    <border>
      <left style="thin">
        <color indexed="64"/>
      </left>
      <right/>
      <top/>
      <bottom/>
      <diagonal/>
    </border>
    <border>
      <left style="thin">
        <color indexed="64"/>
      </left>
      <right style="double">
        <color indexed="64"/>
      </right>
      <top style="thin">
        <color indexed="64"/>
      </top>
      <bottom style="double">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dotted">
        <color indexed="64"/>
      </bottom>
      <diagonal/>
    </border>
    <border>
      <left style="thin">
        <color indexed="64"/>
      </left>
      <right style="double">
        <color indexed="64"/>
      </right>
      <top/>
      <bottom style="hair">
        <color indexed="64"/>
      </bottom>
      <diagonal/>
    </border>
    <border>
      <left style="thin">
        <color indexed="64"/>
      </left>
      <right style="thin">
        <color indexed="64"/>
      </right>
      <top style="dotted">
        <color indexed="64"/>
      </top>
      <bottom/>
      <diagonal/>
    </border>
    <border>
      <left style="thin">
        <color indexed="64"/>
      </left>
      <right style="double">
        <color indexed="64"/>
      </right>
      <top/>
      <bottom style="dotted">
        <color indexed="64"/>
      </bottom>
      <diagonal/>
    </border>
    <border>
      <left style="thin">
        <color indexed="64"/>
      </left>
      <right style="double">
        <color indexed="64"/>
      </right>
      <top style="dotted">
        <color indexed="64"/>
      </top>
      <bottom/>
      <diagonal/>
    </border>
    <border>
      <left style="double">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double">
        <color indexed="64"/>
      </right>
      <top style="thin">
        <color indexed="64"/>
      </top>
      <bottom style="dotted">
        <color indexed="64"/>
      </bottom>
      <diagonal/>
    </border>
    <border>
      <left style="double">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top style="double">
        <color indexed="64"/>
      </top>
      <bottom/>
      <diagonal/>
    </border>
    <border>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right style="medium">
        <color indexed="64"/>
      </right>
      <top/>
      <bottom/>
      <diagonal/>
    </border>
    <border>
      <left style="medium">
        <color indexed="64"/>
      </left>
      <right/>
      <top/>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auto="1"/>
      </left>
      <right style="medium">
        <color auto="1"/>
      </right>
      <top/>
      <bottom style="thin">
        <color auto="1"/>
      </bottom>
      <diagonal/>
    </border>
    <border>
      <left style="medium">
        <color indexed="64"/>
      </left>
      <right/>
      <top style="thin">
        <color indexed="64"/>
      </top>
      <bottom/>
      <diagonal/>
    </border>
    <border>
      <left style="thin">
        <color auto="1"/>
      </left>
      <right style="medium">
        <color auto="1"/>
      </right>
      <top style="thin">
        <color auto="1"/>
      </top>
      <bottom/>
      <diagonal/>
    </border>
    <border>
      <left style="thin">
        <color indexed="64"/>
      </left>
      <right style="medium">
        <color indexed="64"/>
      </right>
      <top/>
      <bottom/>
      <diagonal/>
    </border>
    <border>
      <left style="thin">
        <color rgb="FF000000"/>
      </left>
      <right style="thin">
        <color rgb="FF000000"/>
      </right>
      <top style="thin">
        <color rgb="FF000000"/>
      </top>
      <bottom style="thin">
        <color rgb="FF000000"/>
      </bottom>
      <diagonal/>
    </border>
  </borders>
  <cellStyleXfs count="94">
    <xf numFmtId="0" fontId="0" fillId="0" borderId="0"/>
    <xf numFmtId="0" fontId="28" fillId="0" borderId="2"/>
    <xf numFmtId="168" fontId="29" fillId="0" borderId="2" applyFont="0" applyFill="0" applyBorder="0" applyAlignment="0" applyProtection="0"/>
    <xf numFmtId="0" fontId="32" fillId="0" borderId="2">
      <alignment vertical="center"/>
    </xf>
    <xf numFmtId="0" fontId="33" fillId="0" borderId="2">
      <alignment vertical="center"/>
    </xf>
    <xf numFmtId="0" fontId="33" fillId="0" borderId="2"/>
    <xf numFmtId="0" fontId="30" fillId="0" borderId="2" applyNumberFormat="0" applyFont="0" applyFill="0" applyBorder="0" applyAlignment="0" applyProtection="0">
      <alignment vertical="top"/>
    </xf>
    <xf numFmtId="43" fontId="34" fillId="0" borderId="0" applyFont="0" applyFill="0" applyBorder="0" applyAlignment="0" applyProtection="0"/>
    <xf numFmtId="0" fontId="30" fillId="0" borderId="2"/>
    <xf numFmtId="168" fontId="30" fillId="0" borderId="2" applyFont="0" applyFill="0" applyBorder="0" applyAlignment="0" applyProtection="0"/>
    <xf numFmtId="9" fontId="30" fillId="0" borderId="2" applyFont="0" applyFill="0" applyBorder="0" applyAlignment="0" applyProtection="0"/>
    <xf numFmtId="0" fontId="14" fillId="0" borderId="2"/>
    <xf numFmtId="0" fontId="35" fillId="0" borderId="2"/>
    <xf numFmtId="168" fontId="30" fillId="0" borderId="2" applyFont="0" applyFill="0" applyBorder="0" applyAlignment="0" applyProtection="0"/>
    <xf numFmtId="0" fontId="13" fillId="0" borderId="2"/>
    <xf numFmtId="43" fontId="29" fillId="0" borderId="2" applyFont="0" applyFill="0" applyBorder="0" applyAlignment="0" applyProtection="0"/>
    <xf numFmtId="0" fontId="27" fillId="0" borderId="2"/>
    <xf numFmtId="168" fontId="29" fillId="0" borderId="2" applyFont="0" applyFill="0" applyBorder="0" applyAlignment="0" applyProtection="0"/>
    <xf numFmtId="43" fontId="27" fillId="0" borderId="2" applyFont="0" applyFill="0" applyBorder="0" applyAlignment="0" applyProtection="0"/>
    <xf numFmtId="0" fontId="13" fillId="0" borderId="2"/>
    <xf numFmtId="0" fontId="30" fillId="0" borderId="2"/>
    <xf numFmtId="0" fontId="47" fillId="0" borderId="2">
      <alignment vertical="center"/>
    </xf>
    <xf numFmtId="0" fontId="30" fillId="0" borderId="2"/>
    <xf numFmtId="0" fontId="12" fillId="0" borderId="2"/>
    <xf numFmtId="0" fontId="54" fillId="0" borderId="2" applyNumberFormat="0" applyFill="0" applyBorder="0" applyAlignment="0" applyProtection="0">
      <alignment vertical="top"/>
      <protection locked="0"/>
    </xf>
    <xf numFmtId="43" fontId="30" fillId="0" borderId="2" applyFont="0" applyFill="0" applyBorder="0" applyAlignment="0" applyProtection="0"/>
    <xf numFmtId="0" fontId="11" fillId="0" borderId="2"/>
    <xf numFmtId="43" fontId="11" fillId="0" borderId="2" applyFont="0" applyFill="0" applyBorder="0" applyAlignment="0" applyProtection="0"/>
    <xf numFmtId="0" fontId="10" fillId="0" borderId="2"/>
    <xf numFmtId="43" fontId="10" fillId="0" borderId="2" applyFont="0" applyFill="0" applyBorder="0" applyAlignment="0" applyProtection="0"/>
    <xf numFmtId="0" fontId="55" fillId="0" borderId="2" applyNumberFormat="0" applyFill="0" applyBorder="0" applyAlignment="0" applyProtection="0">
      <alignment vertical="top"/>
      <protection locked="0"/>
    </xf>
    <xf numFmtId="175" fontId="10" fillId="0" borderId="2" applyFont="0" applyFill="0" applyBorder="0" applyAlignment="0" applyProtection="0">
      <alignment vertical="center"/>
    </xf>
    <xf numFmtId="9" fontId="10" fillId="0" borderId="2" applyFont="0" applyFill="0" applyBorder="0" applyAlignment="0" applyProtection="0"/>
    <xf numFmtId="43" fontId="30" fillId="0" borderId="2" applyFont="0" applyFill="0" applyBorder="0" applyAlignment="0" applyProtection="0"/>
    <xf numFmtId="0" fontId="71" fillId="0" borderId="2"/>
    <xf numFmtId="0" fontId="70" fillId="0" borderId="2"/>
    <xf numFmtId="43" fontId="75" fillId="0" borderId="2" applyFont="0" applyFill="0" applyBorder="0" applyAlignment="0" applyProtection="0"/>
    <xf numFmtId="0" fontId="75" fillId="0" borderId="2"/>
    <xf numFmtId="0" fontId="9" fillId="0" borderId="2"/>
    <xf numFmtId="0" fontId="8" fillId="0" borderId="2"/>
    <xf numFmtId="0" fontId="7" fillId="0" borderId="2"/>
    <xf numFmtId="0" fontId="30" fillId="0" borderId="2"/>
    <xf numFmtId="43" fontId="6" fillId="0" borderId="2" applyFont="0" applyFill="0" applyBorder="0" applyAlignment="0" applyProtection="0"/>
    <xf numFmtId="0" fontId="86" fillId="0" borderId="2"/>
    <xf numFmtId="43" fontId="30" fillId="0" borderId="2" applyFont="0" applyFill="0" applyBorder="0" applyAlignment="0" applyProtection="0"/>
    <xf numFmtId="43" fontId="30" fillId="0" borderId="2" applyFont="0" applyFill="0" applyBorder="0" applyAlignment="0" applyProtection="0"/>
    <xf numFmtId="43" fontId="30" fillId="0" borderId="2" applyFont="0" applyFill="0" applyBorder="0" applyAlignment="0" applyProtection="0"/>
    <xf numFmtId="43" fontId="70" fillId="0" borderId="2" applyFont="0" applyFill="0" applyBorder="0" applyAlignment="0" applyProtection="0"/>
    <xf numFmtId="43" fontId="6" fillId="0" borderId="2" applyFont="0" applyFill="0" applyBorder="0" applyAlignment="0" applyProtection="0"/>
    <xf numFmtId="9" fontId="30" fillId="0" borderId="2" applyFont="0" applyFill="0" applyBorder="0" applyAlignment="0" applyProtection="0"/>
    <xf numFmtId="9" fontId="70" fillId="0" borderId="2" applyFont="0" applyFill="0" applyBorder="0" applyAlignment="0" applyProtection="0"/>
    <xf numFmtId="9" fontId="6" fillId="0" borderId="2" applyFont="0" applyFill="0" applyBorder="0" applyAlignment="0" applyProtection="0"/>
    <xf numFmtId="0" fontId="5" fillId="0" borderId="2"/>
    <xf numFmtId="43" fontId="5" fillId="0" borderId="2" applyFont="0" applyFill="0" applyBorder="0" applyAlignment="0" applyProtection="0"/>
    <xf numFmtId="0" fontId="104" fillId="0" borderId="2"/>
    <xf numFmtId="0" fontId="4" fillId="0" borderId="2"/>
    <xf numFmtId="175" fontId="4" fillId="0" borderId="2" applyFont="0" applyFill="0" applyBorder="0" applyAlignment="0" applyProtection="0"/>
    <xf numFmtId="0" fontId="107" fillId="0" borderId="2">
      <alignment vertical="top"/>
    </xf>
    <xf numFmtId="0" fontId="105" fillId="0" borderId="2"/>
    <xf numFmtId="0" fontId="4" fillId="0" borderId="2"/>
    <xf numFmtId="43" fontId="4" fillId="0" borderId="2" applyFont="0" applyFill="0" applyBorder="0" applyAlignment="0" applyProtection="0"/>
    <xf numFmtId="0" fontId="4" fillId="0" borderId="2"/>
    <xf numFmtId="43" fontId="4" fillId="0" borderId="2" applyFont="0" applyFill="0" applyBorder="0" applyAlignment="0" applyProtection="0"/>
    <xf numFmtId="9" fontId="4" fillId="0" borderId="2" applyFont="0" applyFill="0" applyBorder="0" applyAlignment="0" applyProtection="0"/>
    <xf numFmtId="9" fontId="114" fillId="0" borderId="0" applyFont="0" applyFill="0" applyBorder="0" applyAlignment="0" applyProtection="0"/>
    <xf numFmtId="0" fontId="3" fillId="0" borderId="2"/>
    <xf numFmtId="43" fontId="3" fillId="0" borderId="2" applyFont="0" applyFill="0" applyBorder="0" applyAlignment="0" applyProtection="0"/>
    <xf numFmtId="0" fontId="30" fillId="0" borderId="2"/>
    <xf numFmtId="0" fontId="138" fillId="0" borderId="2"/>
    <xf numFmtId="43" fontId="138" fillId="0" borderId="2" applyFont="0" applyFill="0" applyBorder="0" applyAlignment="0" applyProtection="0"/>
    <xf numFmtId="0" fontId="140" fillId="0" borderId="2"/>
    <xf numFmtId="0" fontId="141" fillId="0" borderId="2"/>
    <xf numFmtId="183" fontId="143" fillId="0" borderId="2" applyFont="0" applyFill="0" applyBorder="0" applyAlignment="0" applyProtection="0"/>
    <xf numFmtId="0" fontId="143" fillId="0" borderId="2"/>
    <xf numFmtId="0" fontId="2" fillId="0" borderId="2"/>
    <xf numFmtId="0" fontId="2" fillId="0" borderId="2"/>
    <xf numFmtId="43" fontId="2" fillId="0" borderId="2" applyFont="0" applyFill="0" applyBorder="0" applyAlignment="0" applyProtection="0"/>
    <xf numFmtId="0" fontId="2" fillId="0" borderId="2"/>
    <xf numFmtId="0" fontId="151" fillId="0" borderId="2"/>
    <xf numFmtId="0" fontId="2" fillId="0" borderId="2"/>
    <xf numFmtId="43" fontId="173" fillId="0" borderId="2" applyFont="0" applyFill="0" applyBorder="0" applyAlignment="0" applyProtection="0"/>
    <xf numFmtId="0" fontId="30" fillId="0" borderId="2"/>
    <xf numFmtId="43" fontId="30" fillId="0" borderId="2" applyFont="0" applyFill="0" applyBorder="0" applyAlignment="0" applyProtection="0"/>
    <xf numFmtId="0" fontId="70" fillId="0" borderId="2"/>
    <xf numFmtId="0" fontId="17" fillId="0" borderId="2"/>
    <xf numFmtId="0" fontId="186" fillId="0" borderId="2"/>
    <xf numFmtId="0" fontId="186" fillId="0" borderId="2"/>
    <xf numFmtId="44" fontId="30" fillId="0" borderId="2" applyFont="0" applyFill="0" applyBorder="0" applyAlignment="0" applyProtection="0"/>
    <xf numFmtId="43" fontId="30" fillId="0" borderId="2" applyFont="0" applyFill="0" applyBorder="0" applyAlignment="0" applyProtection="0"/>
    <xf numFmtId="43" fontId="30" fillId="0" borderId="2" applyFont="0" applyFill="0" applyBorder="0" applyAlignment="0" applyProtection="0"/>
    <xf numFmtId="0" fontId="1" fillId="0" borderId="2"/>
    <xf numFmtId="175" fontId="1" fillId="0" borderId="2" applyFont="0" applyFill="0" applyBorder="0" applyAlignment="0" applyProtection="0"/>
    <xf numFmtId="43" fontId="1" fillId="0" borderId="2" applyFont="0" applyFill="0" applyBorder="0" applyAlignment="0" applyProtection="0"/>
    <xf numFmtId="9" fontId="1" fillId="0" borderId="2" applyFont="0" applyFill="0" applyBorder="0" applyAlignment="0" applyProtection="0"/>
  </cellStyleXfs>
  <cellXfs count="1610">
    <xf numFmtId="0" fontId="0" fillId="0" borderId="0" xfId="0"/>
    <xf numFmtId="0" fontId="39" fillId="0" borderId="2" xfId="3" applyFont="1">
      <alignment vertical="center"/>
    </xf>
    <xf numFmtId="172" fontId="40" fillId="0" borderId="2" xfId="3" applyNumberFormat="1" applyFont="1" applyAlignment="1">
      <alignment horizontal="center" vertical="center"/>
    </xf>
    <xf numFmtId="0" fontId="41" fillId="0" borderId="2" xfId="3" applyFont="1">
      <alignment vertical="center"/>
    </xf>
    <xf numFmtId="0" fontId="42" fillId="0" borderId="2" xfId="3" applyFont="1" applyAlignment="1">
      <alignment horizontal="center" vertical="center" wrapText="1"/>
    </xf>
    <xf numFmtId="172" fontId="42" fillId="0" borderId="2" xfId="3" applyNumberFormat="1" applyFont="1" applyAlignment="1">
      <alignment horizontal="center" vertical="center"/>
    </xf>
    <xf numFmtId="0" fontId="43" fillId="0" borderId="2" xfId="4" applyFont="1">
      <alignment vertical="center"/>
    </xf>
    <xf numFmtId="172" fontId="44" fillId="0" borderId="2" xfId="3" applyNumberFormat="1" applyFont="1" applyAlignment="1">
      <alignment horizontal="center"/>
    </xf>
    <xf numFmtId="0" fontId="42" fillId="0" borderId="2" xfId="3" applyFont="1" applyAlignment="1"/>
    <xf numFmtId="0" fontId="42" fillId="0" borderId="2" xfId="3" applyFont="1">
      <alignment vertical="center"/>
    </xf>
    <xf numFmtId="170" fontId="42" fillId="0" borderId="2" xfId="3" applyNumberFormat="1" applyFont="1">
      <alignment vertical="center"/>
    </xf>
    <xf numFmtId="172" fontId="42" fillId="0" borderId="2" xfId="3" applyNumberFormat="1" applyFont="1">
      <alignment vertical="center"/>
    </xf>
    <xf numFmtId="0" fontId="45" fillId="0" borderId="2" xfId="3" applyFont="1">
      <alignment vertical="center"/>
    </xf>
    <xf numFmtId="0" fontId="42" fillId="0" borderId="2" xfId="3" applyFont="1" applyAlignment="1">
      <alignment horizontal="left" vertical="center"/>
    </xf>
    <xf numFmtId="170" fontId="42" fillId="0" borderId="2" xfId="3" applyNumberFormat="1" applyFont="1" applyAlignment="1"/>
    <xf numFmtId="171" fontId="42" fillId="0" borderId="2" xfId="3" applyNumberFormat="1" applyFont="1" applyAlignment="1"/>
    <xf numFmtId="0" fontId="46" fillId="0" borderId="2" xfId="3" applyFont="1">
      <alignment vertical="center"/>
    </xf>
    <xf numFmtId="0" fontId="48" fillId="0" borderId="2" xfId="4" applyFont="1">
      <alignment vertical="center"/>
    </xf>
    <xf numFmtId="171" fontId="42" fillId="0" borderId="9" xfId="21" applyNumberFormat="1" applyFont="1" applyBorder="1" applyAlignment="1">
      <alignment horizontal="center" vertical="center" wrapText="1"/>
    </xf>
    <xf numFmtId="170" fontId="42" fillId="0" borderId="12" xfId="21" applyNumberFormat="1" applyFont="1" applyBorder="1" applyAlignment="1">
      <alignment horizontal="center" vertical="center" wrapText="1"/>
    </xf>
    <xf numFmtId="172" fontId="42" fillId="0" borderId="12" xfId="21" applyNumberFormat="1" applyFont="1" applyBorder="1" applyAlignment="1">
      <alignment horizontal="center" vertical="center" wrapText="1"/>
    </xf>
    <xf numFmtId="172" fontId="42" fillId="0" borderId="3" xfId="21" applyNumberFormat="1" applyFont="1" applyBorder="1" applyAlignment="1">
      <alignment horizontal="center" vertical="center" wrapText="1"/>
    </xf>
    <xf numFmtId="0" fontId="49" fillId="0" borderId="3" xfId="3" applyFont="1" applyBorder="1" applyAlignment="1">
      <alignment horizontal="center" vertical="center" wrapText="1"/>
    </xf>
    <xf numFmtId="0" fontId="49" fillId="0" borderId="3" xfId="4" applyFont="1" applyBorder="1" applyAlignment="1">
      <alignment horizontal="center" vertical="center" wrapText="1"/>
    </xf>
    <xf numFmtId="170" fontId="49" fillId="0" borderId="3" xfId="21" applyNumberFormat="1" applyFont="1" applyBorder="1" applyAlignment="1">
      <alignment horizontal="center" vertical="center" wrapText="1"/>
    </xf>
    <xf numFmtId="171" fontId="49" fillId="0" borderId="3" xfId="21" applyNumberFormat="1" applyFont="1" applyBorder="1" applyAlignment="1">
      <alignment horizontal="center" vertical="center" wrapText="1"/>
    </xf>
    <xf numFmtId="170" fontId="49" fillId="0" borderId="12" xfId="21" applyNumberFormat="1" applyFont="1" applyBorder="1" applyAlignment="1">
      <alignment horizontal="center" vertical="center" wrapText="1"/>
    </xf>
    <xf numFmtId="173" fontId="49" fillId="0" borderId="3" xfId="21" applyNumberFormat="1" applyFont="1" applyBorder="1" applyAlignment="1">
      <alignment horizontal="center" vertical="center" wrapText="1"/>
    </xf>
    <xf numFmtId="172" fontId="49" fillId="0" borderId="3" xfId="21" applyNumberFormat="1" applyFont="1" applyBorder="1" applyAlignment="1">
      <alignment horizontal="center" vertical="center" wrapText="1"/>
    </xf>
    <xf numFmtId="0" fontId="50" fillId="0" borderId="2" xfId="4" applyFont="1">
      <alignment vertical="center"/>
    </xf>
    <xf numFmtId="171" fontId="42" fillId="0" borderId="3" xfId="21" applyNumberFormat="1" applyFont="1" applyBorder="1" applyAlignment="1">
      <alignment horizontal="center" vertical="center" wrapText="1"/>
    </xf>
    <xf numFmtId="173" fontId="42" fillId="0" borderId="3" xfId="21" applyNumberFormat="1" applyFont="1" applyBorder="1" applyAlignment="1">
      <alignment horizontal="center" vertical="center" wrapText="1"/>
    </xf>
    <xf numFmtId="0" fontId="46" fillId="0" borderId="2" xfId="3" applyFont="1" applyAlignment="1">
      <alignment horizontal="center" vertical="center" wrapText="1"/>
    </xf>
    <xf numFmtId="0" fontId="51" fillId="0" borderId="2" xfId="3" applyFont="1">
      <alignment vertical="center"/>
    </xf>
    <xf numFmtId="0" fontId="33" fillId="0" borderId="2" xfId="4">
      <alignment vertical="center"/>
    </xf>
    <xf numFmtId="0" fontId="42" fillId="0" borderId="2" xfId="3" applyFont="1" applyAlignment="1">
      <alignment horizontal="left" vertical="center" wrapText="1"/>
    </xf>
    <xf numFmtId="170" fontId="42" fillId="0" borderId="2" xfId="3" applyNumberFormat="1" applyFont="1" applyAlignment="1">
      <alignment horizontal="left" vertical="center" wrapText="1"/>
    </xf>
    <xf numFmtId="171" fontId="42" fillId="0" borderId="2" xfId="3" applyNumberFormat="1" applyFont="1" applyAlignment="1">
      <alignment horizontal="left" vertical="center" wrapText="1"/>
    </xf>
    <xf numFmtId="172" fontId="42" fillId="0" borderId="2" xfId="3" applyNumberFormat="1" applyFont="1" applyAlignment="1">
      <alignment horizontal="left" vertical="center" wrapText="1"/>
    </xf>
    <xf numFmtId="172" fontId="39" fillId="0" borderId="2" xfId="3" applyNumberFormat="1" applyFont="1">
      <alignment vertical="center"/>
    </xf>
    <xf numFmtId="0" fontId="52" fillId="0" borderId="2" xfId="3" applyFont="1" applyAlignment="1">
      <alignment horizontal="left" vertical="center" wrapText="1"/>
    </xf>
    <xf numFmtId="0" fontId="39" fillId="0" borderId="2" xfId="3" applyFont="1" applyAlignment="1">
      <alignment horizontal="left" vertical="center" wrapText="1"/>
    </xf>
    <xf numFmtId="170" fontId="39" fillId="0" borderId="2" xfId="3" applyNumberFormat="1" applyFont="1" applyAlignment="1">
      <alignment horizontal="left" vertical="center" wrapText="1"/>
    </xf>
    <xf numFmtId="171" fontId="39" fillId="0" borderId="2" xfId="3" applyNumberFormat="1" applyFont="1" applyAlignment="1">
      <alignment horizontal="left" vertical="center" wrapText="1"/>
    </xf>
    <xf numFmtId="172" fontId="39" fillId="0" borderId="2" xfId="3" applyNumberFormat="1" applyFont="1" applyAlignment="1">
      <alignment horizontal="left" vertical="center" wrapText="1"/>
    </xf>
    <xf numFmtId="170" fontId="39" fillId="0" borderId="2" xfId="3" applyNumberFormat="1" applyFont="1">
      <alignment vertical="center"/>
    </xf>
    <xf numFmtId="171" fontId="39" fillId="0" borderId="2" xfId="3" applyNumberFormat="1" applyFont="1">
      <alignment vertical="center"/>
    </xf>
    <xf numFmtId="172" fontId="53" fillId="0" borderId="2" xfId="3" applyNumberFormat="1" applyFont="1">
      <alignment vertical="center"/>
    </xf>
    <xf numFmtId="0" fontId="53" fillId="0" borderId="2" xfId="3" applyFont="1">
      <alignment vertical="center"/>
    </xf>
    <xf numFmtId="170" fontId="53" fillId="0" borderId="2" xfId="3" applyNumberFormat="1" applyFont="1">
      <alignment vertical="center"/>
    </xf>
    <xf numFmtId="171" fontId="53" fillId="0" borderId="2" xfId="3" applyNumberFormat="1" applyFont="1">
      <alignment vertical="center"/>
    </xf>
    <xf numFmtId="172" fontId="42" fillId="0" borderId="2" xfId="21" applyNumberFormat="1" applyFont="1" applyAlignment="1">
      <alignment horizontal="center" vertical="center" wrapText="1"/>
    </xf>
    <xf numFmtId="173" fontId="49" fillId="0" borderId="2" xfId="21" applyNumberFormat="1" applyFont="1" applyAlignment="1">
      <alignment horizontal="center" vertical="center" wrapText="1"/>
    </xf>
    <xf numFmtId="173" fontId="42" fillId="0" borderId="2" xfId="21" applyNumberFormat="1" applyFont="1" applyAlignment="1">
      <alignment horizontal="center" vertical="center" wrapText="1"/>
    </xf>
    <xf numFmtId="172" fontId="49" fillId="0" borderId="2" xfId="3" applyNumberFormat="1" applyFont="1" applyAlignment="1">
      <alignment horizontal="left" vertical="center" wrapText="1"/>
    </xf>
    <xf numFmtId="172" fontId="42" fillId="0" borderId="2" xfId="3" applyNumberFormat="1" applyFont="1" applyAlignment="1">
      <alignment horizontal="left" vertical="center"/>
    </xf>
    <xf numFmtId="166" fontId="31" fillId="10" borderId="3" xfId="0" applyNumberFormat="1" applyFont="1" applyFill="1" applyBorder="1" applyAlignment="1">
      <alignment horizontal="center" vertical="center" wrapText="1"/>
    </xf>
    <xf numFmtId="0" fontId="42" fillId="0" borderId="3" xfId="21" applyFont="1" applyBorder="1" applyAlignment="1">
      <alignment vertical="center" wrapText="1"/>
    </xf>
    <xf numFmtId="0" fontId="42" fillId="0" borderId="3" xfId="4" applyFont="1" applyBorder="1" applyAlignment="1">
      <alignment vertical="center" wrapText="1"/>
    </xf>
    <xf numFmtId="0" fontId="42" fillId="0" borderId="5" xfId="21" applyFont="1" applyBorder="1" applyAlignment="1">
      <alignment vertical="center" wrapText="1"/>
    </xf>
    <xf numFmtId="0" fontId="42" fillId="0" borderId="6" xfId="21" applyFont="1" applyBorder="1" applyAlignment="1">
      <alignment vertical="center" wrapText="1"/>
    </xf>
    <xf numFmtId="0" fontId="42" fillId="0" borderId="7" xfId="21" applyFont="1" applyBorder="1" applyAlignment="1">
      <alignment vertical="center" wrapText="1"/>
    </xf>
    <xf numFmtId="0" fontId="42" fillId="0" borderId="10" xfId="21" applyFont="1" applyBorder="1" applyAlignment="1">
      <alignment vertical="center" wrapText="1"/>
    </xf>
    <xf numFmtId="0" fontId="42" fillId="0" borderId="11" xfId="21" applyFont="1" applyBorder="1" applyAlignment="1">
      <alignment vertical="center" wrapText="1"/>
    </xf>
    <xf numFmtId="0" fontId="49" fillId="0" borderId="12" xfId="21" applyFont="1" applyBorder="1" applyAlignment="1">
      <alignment vertical="center" wrapText="1"/>
    </xf>
    <xf numFmtId="0" fontId="49" fillId="0" borderId="8" xfId="21" applyFont="1" applyBorder="1" applyAlignment="1">
      <alignment vertical="center" wrapText="1"/>
    </xf>
    <xf numFmtId="0" fontId="49" fillId="0" borderId="9" xfId="21" applyFont="1" applyBorder="1" applyAlignment="1">
      <alignment vertical="center" wrapText="1"/>
    </xf>
    <xf numFmtId="0" fontId="36" fillId="13" borderId="3" xfId="1" applyFont="1" applyFill="1" applyBorder="1" applyAlignment="1">
      <alignment horizontal="center" vertical="center" wrapText="1"/>
    </xf>
    <xf numFmtId="0" fontId="56" fillId="0" borderId="0" xfId="0" applyFont="1"/>
    <xf numFmtId="0" fontId="58" fillId="4" borderId="3" xfId="0" applyFont="1" applyFill="1" applyBorder="1" applyAlignment="1">
      <alignment horizontal="center" vertical="center" wrapText="1"/>
    </xf>
    <xf numFmtId="0" fontId="57" fillId="4" borderId="3" xfId="0" applyFont="1" applyFill="1" applyBorder="1" applyAlignment="1">
      <alignment horizontal="center" vertical="center" wrapText="1"/>
    </xf>
    <xf numFmtId="1" fontId="23" fillId="0" borderId="3" xfId="0" applyNumberFormat="1" applyFont="1" applyBorder="1" applyAlignment="1">
      <alignment horizontal="center" vertical="center"/>
    </xf>
    <xf numFmtId="0" fontId="57" fillId="0" borderId="0" xfId="0" applyFont="1" applyAlignment="1">
      <alignment vertical="center" wrapText="1"/>
    </xf>
    <xf numFmtId="0" fontId="24" fillId="2" borderId="2" xfId="0" applyFont="1" applyFill="1" applyBorder="1" applyAlignment="1">
      <alignment vertical="center"/>
    </xf>
    <xf numFmtId="0" fontId="24" fillId="2" borderId="2" xfId="0" applyFont="1" applyFill="1" applyBorder="1" applyAlignment="1">
      <alignment vertical="center" wrapText="1"/>
    </xf>
    <xf numFmtId="0" fontId="58" fillId="0" borderId="2" xfId="0" applyFont="1" applyBorder="1" applyAlignment="1">
      <alignment vertical="center" wrapText="1"/>
    </xf>
    <xf numFmtId="0" fontId="57" fillId="0" borderId="1" xfId="0" applyFont="1" applyBorder="1" applyAlignment="1">
      <alignment vertical="center" wrapText="1"/>
    </xf>
    <xf numFmtId="0" fontId="57" fillId="0" borderId="0" xfId="0" applyFont="1" applyAlignment="1">
      <alignment horizontal="center" vertical="center" wrapText="1"/>
    </xf>
    <xf numFmtId="43" fontId="57" fillId="0" borderId="0" xfId="0" applyNumberFormat="1" applyFont="1" applyAlignment="1">
      <alignment vertical="center" wrapText="1"/>
    </xf>
    <xf numFmtId="44" fontId="57" fillId="0" borderId="0" xfId="0" applyNumberFormat="1" applyFont="1" applyAlignment="1">
      <alignment vertical="center" wrapText="1"/>
    </xf>
    <xf numFmtId="0" fontId="58" fillId="0" borderId="0" xfId="0" applyFont="1" applyAlignment="1">
      <alignment vertical="center" wrapText="1"/>
    </xf>
    <xf numFmtId="0" fontId="56" fillId="0" borderId="0" xfId="0" applyFont="1" applyAlignment="1">
      <alignment vertical="center" wrapText="1"/>
    </xf>
    <xf numFmtId="0" fontId="61" fillId="2" borderId="2" xfId="0" quotePrefix="1" applyFont="1" applyFill="1" applyBorder="1" applyAlignment="1">
      <alignment vertical="center"/>
    </xf>
    <xf numFmtId="0" fontId="61" fillId="2" borderId="2" xfId="0" applyFont="1" applyFill="1" applyBorder="1" applyAlignment="1">
      <alignment vertical="center" wrapText="1"/>
    </xf>
    <xf numFmtId="0" fontId="62" fillId="0" borderId="2" xfId="0" applyFont="1" applyBorder="1" applyAlignment="1">
      <alignment vertical="center" wrapText="1"/>
    </xf>
    <xf numFmtId="0" fontId="63" fillId="2" borderId="2" xfId="0" quotePrefix="1" applyFont="1" applyFill="1" applyBorder="1" applyAlignment="1">
      <alignment vertical="center"/>
    </xf>
    <xf numFmtId="176" fontId="56" fillId="0" borderId="1" xfId="0" applyNumberFormat="1" applyFont="1" applyBorder="1" applyAlignment="1">
      <alignment vertical="center" wrapText="1"/>
    </xf>
    <xf numFmtId="0" fontId="56" fillId="0" borderId="0" xfId="0" applyFont="1" applyAlignment="1">
      <alignment horizontal="center" vertical="center" wrapText="1"/>
    </xf>
    <xf numFmtId="43" fontId="56" fillId="0" borderId="0" xfId="0" applyNumberFormat="1" applyFont="1" applyAlignment="1">
      <alignment vertical="center" wrapText="1"/>
    </xf>
    <xf numFmtId="44" fontId="56" fillId="0" borderId="0" xfId="0" applyNumberFormat="1" applyFont="1" applyAlignment="1">
      <alignment vertical="center" wrapText="1"/>
    </xf>
    <xf numFmtId="0" fontId="62" fillId="0" borderId="0" xfId="0" applyFont="1" applyAlignment="1">
      <alignment vertical="center" wrapText="1"/>
    </xf>
    <xf numFmtId="0" fontId="59" fillId="0" borderId="0" xfId="0" applyFont="1" applyAlignment="1">
      <alignment horizontal="left" vertical="center"/>
    </xf>
    <xf numFmtId="0" fontId="56" fillId="0" borderId="0" xfId="0" applyFont="1" applyAlignment="1">
      <alignment vertical="center"/>
    </xf>
    <xf numFmtId="14" fontId="59" fillId="0" borderId="0" xfId="0" applyNumberFormat="1" applyFont="1" applyAlignment="1">
      <alignment horizontal="left" vertical="center" wrapText="1"/>
    </xf>
    <xf numFmtId="0" fontId="62" fillId="2" borderId="2" xfId="0" quotePrefix="1" applyFont="1" applyFill="1" applyBorder="1" applyAlignment="1">
      <alignment vertical="center"/>
    </xf>
    <xf numFmtId="0" fontId="62" fillId="2" borderId="2" xfId="0" applyFont="1" applyFill="1" applyBorder="1" applyAlignment="1">
      <alignment vertical="center" wrapText="1"/>
    </xf>
    <xf numFmtId="0" fontId="62" fillId="2" borderId="2" xfId="0" applyFont="1" applyFill="1" applyBorder="1" applyAlignment="1">
      <alignment vertical="center"/>
    </xf>
    <xf numFmtId="0" fontId="62" fillId="0" borderId="2" xfId="0" applyFont="1" applyBorder="1" applyAlignment="1">
      <alignment vertical="center"/>
    </xf>
    <xf numFmtId="0" fontId="56" fillId="0" borderId="1" xfId="0" applyFont="1" applyBorder="1" applyAlignment="1">
      <alignment vertical="center"/>
    </xf>
    <xf numFmtId="0" fontId="59" fillId="0" borderId="0" xfId="0" applyFont="1" applyAlignment="1">
      <alignment horizontal="center" vertical="center"/>
    </xf>
    <xf numFmtId="43" fontId="59" fillId="0" borderId="0" xfId="0" applyNumberFormat="1" applyFont="1" applyAlignment="1">
      <alignment horizontal="left" vertical="center"/>
    </xf>
    <xf numFmtId="44" fontId="59" fillId="0" borderId="0" xfId="0" applyNumberFormat="1" applyFont="1" applyAlignment="1">
      <alignment horizontal="left" vertical="center"/>
    </xf>
    <xf numFmtId="0" fontId="64" fillId="0" borderId="0" xfId="0" applyFont="1" applyAlignment="1">
      <alignment horizontal="left" vertical="center"/>
    </xf>
    <xf numFmtId="0" fontId="56" fillId="0" borderId="3" xfId="0" applyFont="1" applyBorder="1" applyAlignment="1">
      <alignment horizontal="center" vertical="center"/>
    </xf>
    <xf numFmtId="0" fontId="58" fillId="9" borderId="3" xfId="0" applyFont="1" applyFill="1" applyBorder="1" applyAlignment="1">
      <alignment horizontal="center" vertical="center" wrapText="1"/>
    </xf>
    <xf numFmtId="0" fontId="24" fillId="3" borderId="3" xfId="0" applyFont="1" applyFill="1" applyBorder="1" applyAlignment="1">
      <alignment horizontal="center" vertical="center" wrapText="1"/>
    </xf>
    <xf numFmtId="0" fontId="24" fillId="7" borderId="3" xfId="0" applyFont="1" applyFill="1" applyBorder="1" applyAlignment="1">
      <alignment horizontal="center" vertical="center" wrapText="1"/>
    </xf>
    <xf numFmtId="0" fontId="57" fillId="6" borderId="3" xfId="0" applyFont="1" applyFill="1" applyBorder="1" applyAlignment="1">
      <alignment horizontal="center" vertical="center" wrapText="1"/>
    </xf>
    <xf numFmtId="0" fontId="57" fillId="5" borderId="3" xfId="0" applyFont="1" applyFill="1" applyBorder="1" applyAlignment="1">
      <alignment horizontal="center" vertical="center" wrapText="1"/>
    </xf>
    <xf numFmtId="43" fontId="57" fillId="6" borderId="3" xfId="0" applyNumberFormat="1" applyFont="1" applyFill="1" applyBorder="1" applyAlignment="1">
      <alignment horizontal="center" vertical="center" wrapText="1"/>
    </xf>
    <xf numFmtId="0" fontId="56" fillId="0" borderId="0" xfId="0" applyFont="1" applyAlignment="1">
      <alignment horizontal="center" vertical="center"/>
    </xf>
    <xf numFmtId="0" fontId="58" fillId="3" borderId="3" xfId="0" applyFont="1" applyFill="1" applyBorder="1" applyAlignment="1">
      <alignment horizontal="center" vertical="center" wrapText="1"/>
    </xf>
    <xf numFmtId="0" fontId="24" fillId="8" borderId="3" xfId="0" applyFont="1" applyFill="1" applyBorder="1" applyAlignment="1">
      <alignment horizontal="center" vertical="center" wrapText="1"/>
    </xf>
    <xf numFmtId="44" fontId="57" fillId="6" borderId="3" xfId="0" applyNumberFormat="1" applyFont="1" applyFill="1" applyBorder="1" applyAlignment="1">
      <alignment horizontal="center" vertical="center" wrapText="1"/>
    </xf>
    <xf numFmtId="164" fontId="57" fillId="5" borderId="3" xfId="0" applyNumberFormat="1" applyFont="1" applyFill="1" applyBorder="1" applyAlignment="1">
      <alignment horizontal="center" vertical="center" wrapText="1"/>
    </xf>
    <xf numFmtId="0" fontId="58" fillId="4" borderId="3" xfId="0" applyFont="1" applyFill="1" applyBorder="1" applyAlignment="1">
      <alignment horizontal="center" vertical="center"/>
    </xf>
    <xf numFmtId="0" fontId="56" fillId="0" borderId="0" xfId="0" applyFont="1" applyAlignment="1">
      <alignment wrapText="1"/>
    </xf>
    <xf numFmtId="0" fontId="62" fillId="0" borderId="0" xfId="0" applyFont="1"/>
    <xf numFmtId="0" fontId="56" fillId="0" borderId="0" xfId="0" applyFont="1" applyAlignment="1">
      <alignment horizontal="center"/>
    </xf>
    <xf numFmtId="0" fontId="19" fillId="3" borderId="3" xfId="0" applyFont="1" applyFill="1" applyBorder="1" applyAlignment="1">
      <alignment horizontal="center" vertical="center" wrapText="1"/>
    </xf>
    <xf numFmtId="0" fontId="19" fillId="8" borderId="3" xfId="0" applyFont="1" applyFill="1" applyBorder="1" applyAlignment="1">
      <alignment horizontal="center" vertical="center" wrapText="1"/>
    </xf>
    <xf numFmtId="0" fontId="19" fillId="7" borderId="3" xfId="0" applyFont="1" applyFill="1" applyBorder="1" applyAlignment="1">
      <alignment horizontal="center" vertical="center" wrapText="1"/>
    </xf>
    <xf numFmtId="0" fontId="65" fillId="0" borderId="0" xfId="0" applyFont="1"/>
    <xf numFmtId="0" fontId="18" fillId="14" borderId="3" xfId="0" applyFont="1" applyFill="1" applyBorder="1" applyAlignment="1">
      <alignment horizontal="center" vertical="center" wrapText="1"/>
    </xf>
    <xf numFmtId="0" fontId="18" fillId="14" borderId="3" xfId="0" applyFont="1" applyFill="1" applyBorder="1" applyAlignment="1">
      <alignment horizontal="left" vertical="center"/>
    </xf>
    <xf numFmtId="0" fontId="26" fillId="14" borderId="3" xfId="0" applyFont="1" applyFill="1" applyBorder="1"/>
    <xf numFmtId="0" fontId="26" fillId="0" borderId="0" xfId="0" applyFont="1"/>
    <xf numFmtId="1" fontId="65" fillId="0" borderId="3" xfId="0" applyNumberFormat="1" applyFont="1" applyBorder="1" applyAlignment="1">
      <alignment horizontal="center" vertical="center"/>
    </xf>
    <xf numFmtId="1" fontId="25" fillId="0" borderId="3" xfId="0" applyNumberFormat="1" applyFont="1" applyBorder="1" applyAlignment="1">
      <alignment horizontal="center" vertical="center"/>
    </xf>
    <xf numFmtId="0" fontId="65" fillId="0" borderId="0" xfId="0" applyFont="1" applyAlignment="1">
      <alignment horizontal="center" vertical="center"/>
    </xf>
    <xf numFmtId="0" fontId="65" fillId="0" borderId="3" xfId="0" applyFont="1" applyBorder="1" applyAlignment="1">
      <alignment horizontal="center" vertical="center"/>
    </xf>
    <xf numFmtId="43" fontId="65" fillId="0" borderId="3" xfId="0" applyNumberFormat="1" applyFont="1" applyBorder="1" applyAlignment="1">
      <alignment horizontal="center" vertical="center"/>
    </xf>
    <xf numFmtId="2" fontId="65" fillId="0" borderId="3" xfId="0" applyNumberFormat="1" applyFont="1" applyBorder="1" applyAlignment="1">
      <alignment horizontal="center" vertical="center"/>
    </xf>
    <xf numFmtId="0" fontId="20" fillId="8" borderId="3" xfId="0" applyFont="1" applyFill="1" applyBorder="1" applyAlignment="1">
      <alignment horizontal="center" vertical="center" wrapText="1"/>
    </xf>
    <xf numFmtId="0" fontId="20" fillId="7" borderId="3" xfId="0" applyFont="1" applyFill="1" applyBorder="1" applyAlignment="1">
      <alignment horizontal="center" vertical="center" wrapText="1"/>
    </xf>
    <xf numFmtId="0" fontId="72" fillId="9" borderId="3" xfId="34" applyFont="1" applyFill="1" applyBorder="1" applyAlignment="1">
      <alignment horizontal="center" vertical="center" wrapText="1"/>
    </xf>
    <xf numFmtId="0" fontId="72" fillId="9" borderId="3" xfId="34" applyFont="1" applyFill="1" applyBorder="1" applyAlignment="1">
      <alignment horizontal="left" vertical="center" wrapText="1"/>
    </xf>
    <xf numFmtId="43" fontId="72" fillId="9" borderId="3" xfId="33" applyFont="1" applyFill="1" applyBorder="1" applyAlignment="1">
      <alignment horizontal="center" vertical="center" wrapText="1"/>
    </xf>
    <xf numFmtId="166" fontId="72" fillId="9" borderId="3" xfId="33" applyNumberFormat="1" applyFont="1" applyFill="1" applyBorder="1" applyAlignment="1">
      <alignment horizontal="center" vertical="center" wrapText="1"/>
    </xf>
    <xf numFmtId="0" fontId="57" fillId="0" borderId="2" xfId="0" applyFont="1" applyBorder="1" applyAlignment="1">
      <alignment vertical="center" wrapText="1"/>
    </xf>
    <xf numFmtId="0" fontId="56" fillId="0" borderId="2" xfId="0" applyFont="1" applyBorder="1" applyAlignment="1">
      <alignment vertical="center" wrapText="1"/>
    </xf>
    <xf numFmtId="0" fontId="59" fillId="0" borderId="2" xfId="0" applyFont="1" applyBorder="1" applyAlignment="1">
      <alignment horizontal="left" vertical="center"/>
    </xf>
    <xf numFmtId="0" fontId="57" fillId="4" borderId="12" xfId="0" applyFont="1" applyFill="1" applyBorder="1" applyAlignment="1">
      <alignment horizontal="center" vertical="center" wrapText="1"/>
    </xf>
    <xf numFmtId="0" fontId="56" fillId="4" borderId="12" xfId="0" applyFont="1" applyFill="1" applyBorder="1" applyAlignment="1">
      <alignment horizontal="center" vertical="center" wrapText="1"/>
    </xf>
    <xf numFmtId="0" fontId="23" fillId="16" borderId="3" xfId="34" applyFont="1" applyFill="1" applyBorder="1" applyAlignment="1">
      <alignment horizontal="center" vertical="center" wrapText="1"/>
    </xf>
    <xf numFmtId="43" fontId="23" fillId="16" borderId="3" xfId="33" applyFont="1" applyFill="1" applyBorder="1" applyAlignment="1">
      <alignment horizontal="center" vertical="center" wrapText="1"/>
    </xf>
    <xf numFmtId="166" fontId="23" fillId="16" borderId="3" xfId="33" applyNumberFormat="1" applyFont="1" applyFill="1" applyBorder="1" applyAlignment="1">
      <alignment horizontal="center" vertical="center" wrapText="1"/>
    </xf>
    <xf numFmtId="0" fontId="57" fillId="15" borderId="0" xfId="0" applyFont="1" applyFill="1" applyAlignment="1">
      <alignment vertical="center" wrapText="1"/>
    </xf>
    <xf numFmtId="0" fontId="56" fillId="15" borderId="0" xfId="0" applyFont="1" applyFill="1" applyAlignment="1">
      <alignment vertical="center" wrapText="1"/>
    </xf>
    <xf numFmtId="0" fontId="56" fillId="15" borderId="0" xfId="0" applyFont="1" applyFill="1" applyAlignment="1">
      <alignment vertical="center"/>
    </xf>
    <xf numFmtId="0" fontId="56" fillId="15" borderId="0" xfId="0" applyFont="1" applyFill="1"/>
    <xf numFmtId="167" fontId="56" fillId="0" borderId="3" xfId="0" applyNumberFormat="1" applyFont="1" applyBorder="1" applyAlignment="1">
      <alignment horizontal="left" vertical="center" wrapText="1"/>
    </xf>
    <xf numFmtId="166" fontId="56" fillId="0" borderId="3" xfId="0" applyNumberFormat="1" applyFont="1" applyBorder="1" applyAlignment="1">
      <alignment horizontal="left" vertical="center" wrapText="1"/>
    </xf>
    <xf numFmtId="14" fontId="56" fillId="0" borderId="3" xfId="0" applyNumberFormat="1" applyFont="1" applyBorder="1" applyAlignment="1">
      <alignment horizontal="left" vertical="center" wrapText="1"/>
    </xf>
    <xf numFmtId="167" fontId="60" fillId="0" borderId="3" xfId="0" applyNumberFormat="1" applyFont="1" applyBorder="1" applyAlignment="1">
      <alignment horizontal="left" vertical="center" wrapText="1"/>
    </xf>
    <xf numFmtId="0" fontId="60" fillId="0" borderId="3" xfId="0" applyFont="1" applyBorder="1" applyAlignment="1">
      <alignment horizontal="left"/>
    </xf>
    <xf numFmtId="0" fontId="60" fillId="0" borderId="3" xfId="0" applyFont="1" applyBorder="1" applyAlignment="1">
      <alignment horizontal="left" vertical="center" wrapText="1"/>
    </xf>
    <xf numFmtId="0" fontId="56" fillId="0" borderId="3" xfId="0" applyFont="1" applyBorder="1" applyAlignment="1">
      <alignment horizontal="left"/>
    </xf>
    <xf numFmtId="14" fontId="60" fillId="0" borderId="3" xfId="0" applyNumberFormat="1" applyFont="1" applyBorder="1" applyAlignment="1">
      <alignment horizontal="left" vertical="center" wrapText="1"/>
    </xf>
    <xf numFmtId="16" fontId="60" fillId="0" borderId="3" xfId="0" applyNumberFormat="1" applyFont="1" applyBorder="1" applyAlignment="1">
      <alignment horizontal="left" vertical="center" wrapText="1"/>
    </xf>
    <xf numFmtId="43" fontId="60" fillId="0" borderId="3" xfId="0" applyNumberFormat="1" applyFont="1" applyBorder="1" applyAlignment="1">
      <alignment horizontal="left" vertical="center" wrapText="1"/>
    </xf>
    <xf numFmtId="43" fontId="74" fillId="0" borderId="3" xfId="33" applyFont="1" applyFill="1" applyBorder="1" applyAlignment="1">
      <alignment horizontal="left" vertical="center"/>
    </xf>
    <xf numFmtId="165" fontId="74" fillId="0" borderId="3" xfId="33" applyNumberFormat="1" applyFont="1" applyFill="1" applyBorder="1" applyAlignment="1">
      <alignment horizontal="left" vertical="center"/>
    </xf>
    <xf numFmtId="0" fontId="76" fillId="0" borderId="3" xfId="0" applyFont="1" applyBorder="1" applyAlignment="1">
      <alignment horizontal="center" vertical="center"/>
    </xf>
    <xf numFmtId="0" fontId="76" fillId="0" borderId="3" xfId="0" applyFont="1" applyBorder="1" applyAlignment="1">
      <alignment horizontal="left" vertical="center"/>
    </xf>
    <xf numFmtId="0" fontId="18" fillId="0" borderId="3" xfId="0" applyFont="1" applyBorder="1" applyAlignment="1">
      <alignment horizontal="centerContinuous" vertical="top" wrapText="1"/>
    </xf>
    <xf numFmtId="0" fontId="18" fillId="0" borderId="3" xfId="0" applyFont="1" applyBorder="1" applyAlignment="1">
      <alignment horizontal="center" vertical="top" wrapText="1"/>
    </xf>
    <xf numFmtId="0" fontId="38" fillId="0" borderId="3" xfId="39" applyFont="1" applyBorder="1" applyAlignment="1">
      <alignment vertical="top" wrapText="1"/>
    </xf>
    <xf numFmtId="0" fontId="58" fillId="9" borderId="14" xfId="0" applyFont="1" applyFill="1" applyBorder="1" applyAlignment="1">
      <alignment horizontal="center" vertical="center" wrapText="1"/>
    </xf>
    <xf numFmtId="0" fontId="58" fillId="9" borderId="13" xfId="0" applyFont="1" applyFill="1" applyBorder="1" applyAlignment="1">
      <alignment horizontal="center" vertical="center" wrapText="1"/>
    </xf>
    <xf numFmtId="43" fontId="23" fillId="0" borderId="3" xfId="7" applyFont="1" applyBorder="1" applyAlignment="1">
      <alignment horizontal="center" vertical="center"/>
    </xf>
    <xf numFmtId="0" fontId="76" fillId="0" borderId="3" xfId="0" applyFont="1" applyBorder="1" applyAlignment="1">
      <alignment vertical="center"/>
    </xf>
    <xf numFmtId="177" fontId="76" fillId="0" borderId="3" xfId="33" applyNumberFormat="1" applyFont="1" applyFill="1" applyBorder="1" applyAlignment="1">
      <alignment horizontal="center" vertical="center"/>
    </xf>
    <xf numFmtId="166" fontId="76" fillId="0" borderId="3" xfId="33" applyNumberFormat="1" applyFont="1" applyFill="1" applyBorder="1" applyAlignment="1">
      <alignment horizontal="left" vertical="center"/>
    </xf>
    <xf numFmtId="0" fontId="66" fillId="0" borderId="3" xfId="0" applyFont="1" applyBorder="1" applyAlignment="1">
      <alignment horizontal="left" vertical="center" wrapText="1"/>
    </xf>
    <xf numFmtId="165" fontId="89" fillId="0" borderId="3" xfId="33" applyNumberFormat="1" applyFont="1" applyFill="1" applyBorder="1" applyAlignment="1">
      <alignment horizontal="center" vertical="center" wrapText="1"/>
    </xf>
    <xf numFmtId="165" fontId="90" fillId="0" borderId="3" xfId="33" applyNumberFormat="1" applyFont="1" applyFill="1" applyBorder="1" applyAlignment="1">
      <alignment horizontal="center" vertical="center" wrapText="1"/>
    </xf>
    <xf numFmtId="2" fontId="76" fillId="0" borderId="3" xfId="33" applyNumberFormat="1" applyFont="1" applyFill="1" applyBorder="1" applyAlignment="1">
      <alignment horizontal="center" vertical="center"/>
    </xf>
    <xf numFmtId="177" fontId="76" fillId="0" borderId="3" xfId="33" applyNumberFormat="1" applyFont="1" applyFill="1" applyBorder="1" applyAlignment="1">
      <alignment horizontal="center" vertical="center" wrapText="1"/>
    </xf>
    <xf numFmtId="43" fontId="69" fillId="0" borderId="3" xfId="33" applyFont="1" applyFill="1" applyBorder="1" applyAlignment="1">
      <alignment horizontal="left" vertical="center"/>
    </xf>
    <xf numFmtId="165" fontId="69" fillId="0" borderId="3" xfId="33" applyNumberFormat="1" applyFont="1" applyFill="1" applyBorder="1" applyAlignment="1">
      <alignment horizontal="left" vertical="center"/>
    </xf>
    <xf numFmtId="43" fontId="68" fillId="0" borderId="3" xfId="15" applyFont="1" applyFill="1" applyBorder="1" applyAlignment="1" applyProtection="1">
      <alignment horizontal="right" vertical="center" wrapText="1"/>
      <protection locked="0"/>
    </xf>
    <xf numFmtId="4" fontId="68" fillId="0" borderId="3" xfId="15" applyNumberFormat="1" applyFont="1" applyFill="1" applyBorder="1" applyAlignment="1" applyProtection="1">
      <alignment horizontal="right" vertical="center"/>
      <protection locked="0"/>
    </xf>
    <xf numFmtId="9" fontId="38" fillId="0" borderId="3" xfId="33" applyNumberFormat="1" applyFont="1" applyFill="1" applyBorder="1" applyAlignment="1">
      <alignment horizontal="center" vertical="center"/>
    </xf>
    <xf numFmtId="1" fontId="38" fillId="0" borderId="3" xfId="33" applyNumberFormat="1" applyFont="1" applyFill="1" applyBorder="1" applyAlignment="1">
      <alignment horizontal="center" vertical="center"/>
    </xf>
    <xf numFmtId="166" fontId="38" fillId="0" borderId="3" xfId="33" applyNumberFormat="1" applyFont="1" applyFill="1" applyBorder="1" applyAlignment="1">
      <alignment horizontal="center" vertical="center" wrapText="1"/>
    </xf>
    <xf numFmtId="0" fontId="60" fillId="0" borderId="3" xfId="0" applyFont="1" applyBorder="1" applyAlignment="1">
      <alignment horizontal="left" vertical="center"/>
    </xf>
    <xf numFmtId="16" fontId="60" fillId="0" borderId="3" xfId="0" applyNumberFormat="1" applyFont="1" applyBorder="1" applyAlignment="1">
      <alignment horizontal="left"/>
    </xf>
    <xf numFmtId="43" fontId="60" fillId="0" borderId="3" xfId="18" applyFont="1" applyFill="1" applyBorder="1" applyAlignment="1">
      <alignment horizontal="left" vertical="center" wrapText="1"/>
    </xf>
    <xf numFmtId="43" fontId="60" fillId="0" borderId="3" xfId="7" applyFont="1" applyFill="1" applyBorder="1" applyAlignment="1">
      <alignment horizontal="left" vertical="center" wrapText="1"/>
    </xf>
    <xf numFmtId="177" fontId="93" fillId="0" borderId="3" xfId="33" applyNumberFormat="1" applyFont="1" applyFill="1" applyBorder="1" applyAlignment="1">
      <alignment horizontal="center" vertical="center"/>
    </xf>
    <xf numFmtId="1" fontId="93" fillId="0" borderId="3" xfId="33" applyNumberFormat="1" applyFont="1" applyFill="1" applyBorder="1" applyAlignment="1">
      <alignment horizontal="center" vertical="center"/>
    </xf>
    <xf numFmtId="43" fontId="92" fillId="0" borderId="3" xfId="33" applyFont="1" applyFill="1" applyBorder="1" applyAlignment="1">
      <alignment horizontal="left" vertical="center"/>
    </xf>
    <xf numFmtId="165" fontId="92" fillId="0" borderId="3" xfId="33" applyNumberFormat="1" applyFont="1" applyFill="1" applyBorder="1" applyAlignment="1">
      <alignment horizontal="left" vertical="center"/>
    </xf>
    <xf numFmtId="2" fontId="93" fillId="0" borderId="3" xfId="33" applyNumberFormat="1" applyFont="1" applyFill="1" applyBorder="1" applyAlignment="1">
      <alignment horizontal="center" vertical="center"/>
    </xf>
    <xf numFmtId="166" fontId="97" fillId="0" borderId="3" xfId="7" applyNumberFormat="1" applyFont="1" applyFill="1" applyBorder="1" applyAlignment="1">
      <alignment vertical="center"/>
    </xf>
    <xf numFmtId="0" fontId="72" fillId="16" borderId="14" xfId="34" applyFont="1" applyFill="1" applyBorder="1" applyAlignment="1">
      <alignment vertical="center" wrapText="1"/>
    </xf>
    <xf numFmtId="0" fontId="73" fillId="16" borderId="14" xfId="35" applyFont="1" applyFill="1" applyBorder="1" applyAlignment="1">
      <alignment horizontal="center" vertical="center"/>
    </xf>
    <xf numFmtId="9" fontId="73" fillId="16" borderId="14" xfId="33" applyNumberFormat="1" applyFont="1" applyFill="1" applyBorder="1" applyAlignment="1">
      <alignment horizontal="center" vertical="center"/>
    </xf>
    <xf numFmtId="43" fontId="72" fillId="16" borderId="14" xfId="33" applyFont="1" applyFill="1" applyBorder="1" applyAlignment="1">
      <alignment horizontal="center" vertical="center" wrapText="1"/>
    </xf>
    <xf numFmtId="166" fontId="73" fillId="16" borderId="14" xfId="33" applyNumberFormat="1" applyFont="1" applyFill="1" applyBorder="1" applyAlignment="1">
      <alignment horizontal="center" vertical="center" wrapText="1"/>
    </xf>
    <xf numFmtId="0" fontId="56" fillId="0" borderId="2" xfId="0" applyFont="1" applyBorder="1"/>
    <xf numFmtId="0" fontId="60" fillId="0" borderId="2" xfId="0" applyFont="1" applyBorder="1" applyAlignment="1">
      <alignment horizontal="left"/>
    </xf>
    <xf numFmtId="0" fontId="56" fillId="0" borderId="15" xfId="0" applyFont="1" applyBorder="1"/>
    <xf numFmtId="0" fontId="60" fillId="0" borderId="15" xfId="0" applyFont="1" applyBorder="1" applyAlignment="1">
      <alignment horizontal="left"/>
    </xf>
    <xf numFmtId="43" fontId="74" fillId="0" borderId="3" xfId="33" applyFont="1" applyFill="1" applyBorder="1" applyAlignment="1">
      <alignment horizontal="center" vertical="center"/>
    </xf>
    <xf numFmtId="0" fontId="67" fillId="0" borderId="3" xfId="0" applyFont="1" applyBorder="1" applyAlignment="1">
      <alignment horizontal="left" vertical="center"/>
    </xf>
    <xf numFmtId="43" fontId="92" fillId="0" borderId="3" xfId="33" applyFont="1" applyFill="1" applyBorder="1" applyAlignment="1">
      <alignment horizontal="center" vertical="center"/>
    </xf>
    <xf numFmtId="0" fontId="56" fillId="0" borderId="3" xfId="0" applyFont="1" applyBorder="1" applyAlignment="1">
      <alignment horizontal="left" vertical="center" wrapText="1"/>
    </xf>
    <xf numFmtId="43" fontId="56" fillId="0" borderId="3" xfId="0" applyNumberFormat="1" applyFont="1" applyBorder="1" applyAlignment="1">
      <alignment horizontal="left" vertical="center" wrapText="1"/>
    </xf>
    <xf numFmtId="9" fontId="38" fillId="0" borderId="15" xfId="33" applyNumberFormat="1" applyFont="1" applyFill="1" applyBorder="1" applyAlignment="1">
      <alignment horizontal="center" vertical="center"/>
    </xf>
    <xf numFmtId="1" fontId="38" fillId="0" borderId="15" xfId="33" applyNumberFormat="1" applyFont="1" applyFill="1" applyBorder="1" applyAlignment="1">
      <alignment horizontal="center" vertical="center"/>
    </xf>
    <xf numFmtId="166" fontId="38" fillId="0" borderId="15" xfId="33" applyNumberFormat="1" applyFont="1" applyFill="1" applyBorder="1" applyAlignment="1">
      <alignment horizontal="center" vertical="center" wrapText="1"/>
    </xf>
    <xf numFmtId="0" fontId="68" fillId="0" borderId="3" xfId="37" applyFont="1" applyBorder="1" applyAlignment="1">
      <alignment horizontal="center" vertical="center" wrapText="1"/>
    </xf>
    <xf numFmtId="179" fontId="31" fillId="0" borderId="3" xfId="7" applyNumberFormat="1" applyFont="1" applyFill="1" applyBorder="1" applyAlignment="1">
      <alignment horizontal="center" vertical="center" wrapText="1"/>
    </xf>
    <xf numFmtId="165" fontId="81" fillId="0" borderId="3" xfId="7" applyNumberFormat="1" applyFont="1" applyFill="1" applyBorder="1" applyAlignment="1">
      <alignment horizontal="left" vertical="center"/>
    </xf>
    <xf numFmtId="2" fontId="69" fillId="0" borderId="3" xfId="33" applyNumberFormat="1" applyFont="1" applyFill="1" applyBorder="1" applyAlignment="1">
      <alignment horizontal="center" vertical="center"/>
    </xf>
    <xf numFmtId="0" fontId="69" fillId="0" borderId="3" xfId="33" applyNumberFormat="1" applyFont="1" applyFill="1" applyBorder="1" applyAlignment="1">
      <alignment horizontal="center" vertical="center"/>
    </xf>
    <xf numFmtId="177" fontId="69" fillId="0" borderId="3" xfId="33" applyNumberFormat="1" applyFont="1" applyFill="1" applyBorder="1" applyAlignment="1">
      <alignment horizontal="center" vertical="center"/>
    </xf>
    <xf numFmtId="9" fontId="38" fillId="0" borderId="13" xfId="33" applyNumberFormat="1" applyFont="1" applyFill="1" applyBorder="1" applyAlignment="1">
      <alignment horizontal="center" vertical="center"/>
    </xf>
    <xf numFmtId="1" fontId="38" fillId="0" borderId="13" xfId="33" applyNumberFormat="1" applyFont="1" applyFill="1" applyBorder="1" applyAlignment="1">
      <alignment horizontal="center" vertical="center"/>
    </xf>
    <xf numFmtId="166" fontId="38" fillId="0" borderId="13" xfId="33" applyNumberFormat="1" applyFont="1" applyFill="1" applyBorder="1" applyAlignment="1">
      <alignment horizontal="center" vertical="center" wrapText="1"/>
    </xf>
    <xf numFmtId="9" fontId="38" fillId="0" borderId="14" xfId="33" applyNumberFormat="1" applyFont="1" applyFill="1" applyBorder="1" applyAlignment="1">
      <alignment horizontal="center" vertical="center"/>
    </xf>
    <xf numFmtId="1" fontId="38" fillId="0" borderId="14" xfId="33" applyNumberFormat="1" applyFont="1" applyFill="1" applyBorder="1" applyAlignment="1">
      <alignment horizontal="center" vertical="center"/>
    </xf>
    <xf numFmtId="166" fontId="38" fillId="0" borderId="14" xfId="33" applyNumberFormat="1" applyFont="1" applyFill="1" applyBorder="1" applyAlignment="1">
      <alignment horizontal="center" vertical="center" wrapText="1"/>
    </xf>
    <xf numFmtId="43" fontId="68" fillId="0" borderId="3" xfId="36" applyFont="1" applyFill="1" applyBorder="1" applyAlignment="1" applyProtection="1">
      <alignment horizontal="right" vertical="center"/>
      <protection locked="0"/>
    </xf>
    <xf numFmtId="165" fontId="74" fillId="0" borderId="3" xfId="33" applyNumberFormat="1" applyFont="1" applyFill="1" applyBorder="1" applyAlignment="1">
      <alignment horizontal="center" vertical="center"/>
    </xf>
    <xf numFmtId="43" fontId="68" fillId="0" borderId="3" xfId="7" applyFont="1" applyFill="1" applyBorder="1" applyAlignment="1" applyProtection="1">
      <alignment horizontal="right" vertical="center" wrapText="1"/>
      <protection locked="0"/>
    </xf>
    <xf numFmtId="43" fontId="68" fillId="0" borderId="3" xfId="7" applyFont="1" applyFill="1" applyBorder="1" applyAlignment="1" applyProtection="1">
      <alignment horizontal="right" vertical="center"/>
      <protection locked="0"/>
    </xf>
    <xf numFmtId="1" fontId="76" fillId="0" borderId="3" xfId="33" applyNumberFormat="1" applyFont="1" applyFill="1" applyBorder="1" applyAlignment="1">
      <alignment horizontal="center" vertical="center"/>
    </xf>
    <xf numFmtId="177" fontId="98" fillId="0" borderId="3" xfId="0" applyNumberFormat="1" applyFont="1" applyBorder="1" applyAlignment="1">
      <alignment horizontal="center" vertical="center" wrapText="1"/>
    </xf>
    <xf numFmtId="0" fontId="56" fillId="0" borderId="0" xfId="0" quotePrefix="1" applyFont="1" applyAlignment="1">
      <alignment wrapText="1"/>
    </xf>
    <xf numFmtId="167" fontId="15" fillId="14" borderId="0" xfId="0" applyNumberFormat="1" applyFont="1" applyFill="1" applyAlignment="1">
      <alignment horizontal="center"/>
    </xf>
    <xf numFmtId="1" fontId="76" fillId="0" borderId="3" xfId="0" applyNumberFormat="1" applyFont="1" applyBorder="1" applyAlignment="1">
      <alignment vertical="center" wrapText="1"/>
    </xf>
    <xf numFmtId="165" fontId="96" fillId="0" borderId="3" xfId="33" applyNumberFormat="1" applyFont="1" applyFill="1" applyBorder="1" applyAlignment="1">
      <alignment horizontal="left" vertical="center"/>
    </xf>
    <xf numFmtId="180" fontId="76" fillId="0" borderId="3" xfId="33" applyNumberFormat="1" applyFont="1" applyFill="1" applyBorder="1" applyAlignment="1">
      <alignment horizontal="center" vertical="center" wrapText="1"/>
    </xf>
    <xf numFmtId="0" fontId="57" fillId="0" borderId="0" xfId="0" applyFont="1" applyAlignment="1">
      <alignment horizontal="right" vertical="center" wrapText="1"/>
    </xf>
    <xf numFmtId="0" fontId="56" fillId="0" borderId="0" xfId="0" applyFont="1" applyAlignment="1">
      <alignment horizontal="right" vertical="center" wrapText="1"/>
    </xf>
    <xf numFmtId="0" fontId="59" fillId="0" borderId="0" xfId="0" applyFont="1" applyAlignment="1">
      <alignment horizontal="right" vertical="center"/>
    </xf>
    <xf numFmtId="0" fontId="57" fillId="4" borderId="3" xfId="0" applyFont="1" applyFill="1" applyBorder="1" applyAlignment="1">
      <alignment horizontal="right" vertical="center" wrapText="1"/>
    </xf>
    <xf numFmtId="0" fontId="60" fillId="0" borderId="3" xfId="0" applyFont="1" applyBorder="1" applyAlignment="1">
      <alignment horizontal="right" vertical="center" wrapText="1"/>
    </xf>
    <xf numFmtId="179" fontId="31" fillId="0" borderId="3" xfId="7" applyNumberFormat="1" applyFont="1" applyFill="1" applyBorder="1" applyAlignment="1">
      <alignment horizontal="right" vertical="center" wrapText="1"/>
    </xf>
    <xf numFmtId="166" fontId="97" fillId="0" borderId="3" xfId="7" applyNumberFormat="1" applyFont="1" applyFill="1" applyBorder="1" applyAlignment="1">
      <alignment horizontal="right" vertical="center"/>
    </xf>
    <xf numFmtId="0" fontId="56" fillId="0" borderId="0" xfId="0" applyFont="1" applyAlignment="1">
      <alignment horizontal="right"/>
    </xf>
    <xf numFmtId="1" fontId="98" fillId="0" borderId="3" xfId="33" applyNumberFormat="1" applyFont="1" applyFill="1" applyBorder="1" applyAlignment="1">
      <alignment horizontal="center" vertical="center"/>
    </xf>
    <xf numFmtId="0" fontId="24" fillId="0" borderId="2" xfId="0" applyFont="1" applyBorder="1" applyAlignment="1">
      <alignment vertical="center"/>
    </xf>
    <xf numFmtId="0" fontId="63" fillId="0" borderId="2" xfId="0" quotePrefix="1" applyFont="1" applyBorder="1" applyAlignment="1">
      <alignment vertical="center"/>
    </xf>
    <xf numFmtId="0" fontId="76" fillId="0" borderId="3" xfId="0" applyFont="1" applyBorder="1" applyAlignment="1">
      <alignment horizontal="left" vertical="center" wrapText="1"/>
    </xf>
    <xf numFmtId="177" fontId="76" fillId="0" borderId="3" xfId="0" applyNumberFormat="1" applyFont="1" applyBorder="1" applyAlignment="1">
      <alignment horizontal="center" vertical="center" wrapText="1"/>
    </xf>
    <xf numFmtId="0" fontId="24" fillId="19" borderId="3" xfId="0" applyFont="1" applyFill="1" applyBorder="1" applyAlignment="1">
      <alignment horizontal="center" vertical="center" wrapText="1"/>
    </xf>
    <xf numFmtId="0" fontId="24" fillId="5" borderId="3" xfId="0" applyFont="1" applyFill="1" applyBorder="1" applyAlignment="1">
      <alignment horizontal="center" vertical="center" wrapText="1"/>
    </xf>
    <xf numFmtId="0" fontId="58" fillId="19" borderId="3" xfId="0" applyFont="1" applyFill="1" applyBorder="1" applyAlignment="1">
      <alignment horizontal="center" vertical="center" wrapText="1"/>
    </xf>
    <xf numFmtId="0" fontId="58" fillId="5" borderId="3" xfId="0" applyFont="1" applyFill="1" applyBorder="1" applyAlignment="1">
      <alignment horizontal="center" vertical="center" wrapText="1"/>
    </xf>
    <xf numFmtId="0" fontId="93" fillId="0" borderId="3" xfId="0" applyFont="1" applyBorder="1" applyAlignment="1">
      <alignment vertical="center"/>
    </xf>
    <xf numFmtId="0" fontId="93" fillId="0" borderId="3" xfId="0" applyFont="1" applyBorder="1" applyAlignment="1">
      <alignment horizontal="left" vertical="center"/>
    </xf>
    <xf numFmtId="1" fontId="93" fillId="0" borderId="3" xfId="0" applyNumberFormat="1" applyFont="1" applyBorder="1" applyAlignment="1">
      <alignment vertical="center" wrapText="1"/>
    </xf>
    <xf numFmtId="0" fontId="93" fillId="0" borderId="3" xfId="0" applyFont="1" applyBorder="1" applyAlignment="1">
      <alignment horizontal="center" vertical="center"/>
    </xf>
    <xf numFmtId="0" fontId="94" fillId="0" borderId="3" xfId="0" applyFont="1" applyBorder="1" applyAlignment="1">
      <alignment horizontal="left" vertical="center"/>
    </xf>
    <xf numFmtId="0" fontId="93" fillId="0" borderId="3" xfId="0" applyFont="1" applyBorder="1" applyAlignment="1">
      <alignment horizontal="left" vertical="center" wrapText="1"/>
    </xf>
    <xf numFmtId="177" fontId="93" fillId="0" borderId="3" xfId="0" applyNumberFormat="1" applyFont="1" applyBorder="1" applyAlignment="1">
      <alignment horizontal="center" vertical="center" wrapText="1"/>
    </xf>
    <xf numFmtId="0" fontId="60" fillId="0" borderId="3" xfId="1" applyFont="1" applyBorder="1" applyAlignment="1">
      <alignment horizontal="left" vertical="center" wrapText="1"/>
    </xf>
    <xf numFmtId="0" fontId="93" fillId="0" borderId="3" xfId="0" applyFont="1" applyBorder="1" applyAlignment="1">
      <alignment vertical="center" wrapText="1"/>
    </xf>
    <xf numFmtId="166" fontId="60" fillId="0" borderId="3" xfId="0" applyNumberFormat="1" applyFont="1" applyBorder="1" applyAlignment="1">
      <alignment horizontal="left" vertical="center" wrapText="1"/>
    </xf>
    <xf numFmtId="0" fontId="60" fillId="0" borderId="13" xfId="0" applyFont="1" applyBorder="1" applyAlignment="1">
      <alignment horizontal="left"/>
    </xf>
    <xf numFmtId="0" fontId="56" fillId="0" borderId="3" xfId="0" applyFont="1" applyBorder="1"/>
    <xf numFmtId="43" fontId="56" fillId="0" borderId="3" xfId="0" applyNumberFormat="1" applyFont="1" applyBorder="1"/>
    <xf numFmtId="0" fontId="62" fillId="0" borderId="3" xfId="0" applyFont="1" applyBorder="1"/>
    <xf numFmtId="0" fontId="56" fillId="0" borderId="3" xfId="0" applyFont="1" applyBorder="1" applyAlignment="1">
      <alignment horizontal="center"/>
    </xf>
    <xf numFmtId="0" fontId="0" fillId="0" borderId="3" xfId="0" applyBorder="1" applyAlignment="1">
      <alignment horizontal="center"/>
    </xf>
    <xf numFmtId="3" fontId="63" fillId="0" borderId="3" xfId="0" applyNumberFormat="1" applyFont="1" applyBorder="1" applyAlignment="1">
      <alignment horizontal="right" vertical="center" wrapText="1"/>
    </xf>
    <xf numFmtId="0" fontId="56" fillId="0" borderId="3" xfId="0" applyFont="1" applyBorder="1" applyAlignment="1">
      <alignment horizontal="right"/>
    </xf>
    <xf numFmtId="1" fontId="57" fillId="0" borderId="3" xfId="0" applyNumberFormat="1" applyFont="1" applyBorder="1" applyAlignment="1">
      <alignment horizontal="left" vertical="center"/>
    </xf>
    <xf numFmtId="0" fontId="56" fillId="0" borderId="0" xfId="0" applyFont="1" applyAlignment="1">
      <alignment horizontal="left" vertical="center"/>
    </xf>
    <xf numFmtId="166" fontId="38" fillId="0" borderId="3" xfId="7" applyNumberFormat="1" applyFont="1" applyFill="1" applyBorder="1" applyAlignment="1">
      <alignment horizontal="center" vertical="center" wrapText="1"/>
    </xf>
    <xf numFmtId="16" fontId="56" fillId="0" borderId="3" xfId="0" applyNumberFormat="1" applyFont="1" applyBorder="1"/>
    <xf numFmtId="169" fontId="56" fillId="0" borderId="3" xfId="0" applyNumberFormat="1" applyFont="1" applyBorder="1" applyAlignment="1">
      <alignment horizontal="left" vertical="center" wrapText="1"/>
    </xf>
    <xf numFmtId="0" fontId="56" fillId="0" borderId="0" xfId="0" applyFont="1" applyAlignment="1">
      <alignment horizontal="left"/>
    </xf>
    <xf numFmtId="14" fontId="62" fillId="0" borderId="3" xfId="0" applyNumberFormat="1" applyFont="1" applyBorder="1" applyAlignment="1">
      <alignment horizontal="left" vertical="center" wrapText="1"/>
    </xf>
    <xf numFmtId="0" fontId="56" fillId="4" borderId="3" xfId="0" applyFont="1" applyFill="1" applyBorder="1" applyAlignment="1">
      <alignment horizontal="center" vertical="center" wrapText="1"/>
    </xf>
    <xf numFmtId="4" fontId="68" fillId="0" borderId="3" xfId="15" applyNumberFormat="1" applyFont="1" applyFill="1" applyBorder="1" applyAlignment="1" applyProtection="1">
      <alignment horizontal="center" vertical="center"/>
      <protection locked="0"/>
    </xf>
    <xf numFmtId="43" fontId="60" fillId="0" borderId="3" xfId="7" applyFont="1" applyFill="1" applyBorder="1" applyAlignment="1">
      <alignment horizontal="right" vertical="center" wrapText="1"/>
    </xf>
    <xf numFmtId="43" fontId="60" fillId="0" borderId="3" xfId="0" applyNumberFormat="1" applyFont="1" applyBorder="1" applyAlignment="1">
      <alignment horizontal="right" vertical="center" wrapText="1"/>
    </xf>
    <xf numFmtId="0" fontId="57" fillId="0" borderId="0" xfId="0" applyFont="1" applyAlignment="1">
      <alignment horizontal="left" vertical="center" wrapText="1"/>
    </xf>
    <xf numFmtId="0" fontId="56" fillId="0" borderId="0" xfId="0" applyFont="1" applyAlignment="1">
      <alignment horizontal="left" vertical="center" wrapText="1"/>
    </xf>
    <xf numFmtId="167" fontId="56" fillId="4" borderId="3" xfId="0" applyNumberFormat="1" applyFont="1" applyFill="1" applyBorder="1" applyAlignment="1">
      <alignment horizontal="center" vertical="center" wrapText="1"/>
    </xf>
    <xf numFmtId="0" fontId="24" fillId="4" borderId="3" xfId="0" applyFont="1" applyFill="1" applyBorder="1" applyAlignment="1">
      <alignment vertical="center" wrapText="1"/>
    </xf>
    <xf numFmtId="0" fontId="24" fillId="4" borderId="3" xfId="0" applyFont="1" applyFill="1" applyBorder="1" applyAlignment="1">
      <alignment horizontal="left" vertical="center" wrapText="1"/>
    </xf>
    <xf numFmtId="0" fontId="56" fillId="4" borderId="3" xfId="0" applyFont="1" applyFill="1" applyBorder="1" applyAlignment="1">
      <alignment vertical="center"/>
    </xf>
    <xf numFmtId="0" fontId="24" fillId="4" borderId="3" xfId="0" applyFont="1" applyFill="1" applyBorder="1" applyAlignment="1">
      <alignment horizontal="center" vertical="center" wrapText="1"/>
    </xf>
    <xf numFmtId="165" fontId="58" fillId="4" borderId="3" xfId="7" applyNumberFormat="1" applyFont="1" applyFill="1" applyBorder="1" applyAlignment="1">
      <alignment horizontal="center" vertical="center" wrapText="1"/>
    </xf>
    <xf numFmtId="9" fontId="24" fillId="4" borderId="3" xfId="10" applyFont="1" applyFill="1" applyBorder="1" applyAlignment="1">
      <alignment horizontal="center" vertical="center" wrapText="1"/>
    </xf>
    <xf numFmtId="9" fontId="24" fillId="15" borderId="3" xfId="10" applyFont="1" applyFill="1" applyBorder="1" applyAlignment="1">
      <alignment horizontal="center" vertical="center" wrapText="1"/>
    </xf>
    <xf numFmtId="165" fontId="24" fillId="4" borderId="3" xfId="7" applyNumberFormat="1" applyFont="1" applyFill="1" applyBorder="1" applyAlignment="1">
      <alignment horizontal="center" vertical="center" wrapText="1"/>
    </xf>
    <xf numFmtId="0" fontId="72" fillId="16" borderId="3" xfId="34" applyFont="1" applyFill="1" applyBorder="1" applyAlignment="1">
      <alignment horizontal="center" vertical="center" wrapText="1"/>
    </xf>
    <xf numFmtId="0" fontId="72" fillId="16" borderId="3" xfId="0" applyFont="1" applyFill="1" applyBorder="1" applyAlignment="1">
      <alignment horizontal="left" vertical="center" wrapText="1"/>
    </xf>
    <xf numFmtId="0" fontId="19" fillId="0" borderId="2" xfId="55" applyFont="1" applyAlignment="1">
      <alignment wrapText="1"/>
    </xf>
    <xf numFmtId="181" fontId="19" fillId="0" borderId="2" xfId="56" applyNumberFormat="1" applyFont="1" applyAlignment="1">
      <alignment wrapText="1"/>
    </xf>
    <xf numFmtId="0" fontId="19" fillId="0" borderId="2" xfId="55" applyFont="1"/>
    <xf numFmtId="0" fontId="108" fillId="0" borderId="2" xfId="57" applyFont="1">
      <alignment vertical="top"/>
    </xf>
    <xf numFmtId="0" fontId="17" fillId="0" borderId="2" xfId="55" applyFont="1"/>
    <xf numFmtId="0" fontId="19" fillId="0" borderId="2" xfId="55" applyFont="1" applyAlignment="1">
      <alignment vertical="center"/>
    </xf>
    <xf numFmtId="0" fontId="110" fillId="4" borderId="3" xfId="57" applyFont="1" applyFill="1" applyBorder="1" applyAlignment="1">
      <alignment horizontal="center" vertical="center"/>
    </xf>
    <xf numFmtId="0" fontId="18" fillId="9" borderId="20" xfId="58" applyFont="1" applyFill="1" applyBorder="1" applyAlignment="1">
      <alignment horizontal="center" vertical="center" wrapText="1"/>
    </xf>
    <xf numFmtId="0" fontId="18" fillId="9" borderId="3" xfId="58" applyFont="1" applyFill="1" applyBorder="1" applyAlignment="1">
      <alignment horizontal="center" vertical="center" wrapText="1"/>
    </xf>
    <xf numFmtId="0" fontId="19" fillId="0" borderId="2" xfId="55" applyFont="1" applyAlignment="1">
      <alignment horizontal="center" vertical="center"/>
    </xf>
    <xf numFmtId="175" fontId="111" fillId="14" borderId="12" xfId="56" applyFont="1" applyFill="1" applyBorder="1" applyAlignment="1">
      <alignment horizontal="center" vertical="center"/>
    </xf>
    <xf numFmtId="43" fontId="112" fillId="14" borderId="20" xfId="60" applyFont="1" applyFill="1" applyBorder="1" applyAlignment="1">
      <alignment horizontal="center" vertical="center"/>
    </xf>
    <xf numFmtId="43" fontId="112" fillId="14" borderId="3" xfId="60" applyFont="1" applyFill="1" applyBorder="1" applyAlignment="1">
      <alignment horizontal="center" vertical="center"/>
    </xf>
    <xf numFmtId="0" fontId="19" fillId="0" borderId="21" xfId="59" applyFont="1" applyBorder="1" applyAlignment="1">
      <alignment vertical="center"/>
    </xf>
    <xf numFmtId="0" fontId="112" fillId="0" borderId="3" xfId="55" applyFont="1" applyBorder="1" applyAlignment="1">
      <alignment horizontal="center" vertical="center"/>
    </xf>
    <xf numFmtId="38" fontId="112" fillId="0" borderId="20" xfId="55" applyNumberFormat="1" applyFont="1" applyBorder="1" applyAlignment="1">
      <alignment horizontal="center" vertical="center"/>
    </xf>
    <xf numFmtId="38" fontId="112" fillId="0" borderId="3" xfId="55" applyNumberFormat="1" applyFont="1" applyBorder="1" applyAlignment="1">
      <alignment horizontal="center" vertical="center"/>
    </xf>
    <xf numFmtId="0" fontId="112" fillId="0" borderId="2" xfId="55" applyFont="1"/>
    <xf numFmtId="0" fontId="112" fillId="0" borderId="20" xfId="55" applyFont="1" applyBorder="1" applyAlignment="1">
      <alignment horizontal="center" vertical="center"/>
    </xf>
    <xf numFmtId="0" fontId="112" fillId="0" borderId="21" xfId="55" applyFont="1" applyBorder="1"/>
    <xf numFmtId="0" fontId="112" fillId="0" borderId="3" xfId="55" applyFont="1" applyBorder="1"/>
    <xf numFmtId="38" fontId="18" fillId="0" borderId="20" xfId="55" applyNumberFormat="1" applyFont="1" applyBorder="1" applyAlignment="1">
      <alignment horizontal="center" vertical="center"/>
    </xf>
    <xf numFmtId="38" fontId="18" fillId="0" borderId="3" xfId="55" applyNumberFormat="1" applyFont="1" applyBorder="1" applyAlignment="1">
      <alignment horizontal="center" vertical="center"/>
    </xf>
    <xf numFmtId="0" fontId="18" fillId="0" borderId="20" xfId="55" applyFont="1" applyBorder="1" applyAlignment="1">
      <alignment horizontal="center" vertical="center"/>
    </xf>
    <xf numFmtId="181" fontId="19" fillId="0" borderId="3" xfId="56" applyNumberFormat="1" applyFont="1" applyBorder="1" applyAlignment="1">
      <alignment vertical="center"/>
    </xf>
    <xf numFmtId="0" fontId="19" fillId="0" borderId="3" xfId="55" applyFont="1" applyBorder="1" applyAlignment="1">
      <alignment vertical="center"/>
    </xf>
    <xf numFmtId="0" fontId="19" fillId="0" borderId="21" xfId="55" applyFont="1" applyBorder="1" applyAlignment="1">
      <alignment vertical="center"/>
    </xf>
    <xf numFmtId="181" fontId="112" fillId="0" borderId="3" xfId="56" applyNumberFormat="1" applyFont="1" applyBorder="1"/>
    <xf numFmtId="0" fontId="18" fillId="22" borderId="12" xfId="55" applyFont="1" applyFill="1" applyBorder="1" applyAlignment="1">
      <alignment horizontal="center" vertical="center"/>
    </xf>
    <xf numFmtId="0" fontId="18" fillId="22" borderId="8" xfId="55" applyFont="1" applyFill="1" applyBorder="1" applyAlignment="1">
      <alignment horizontal="center" vertical="center"/>
    </xf>
    <xf numFmtId="0" fontId="18" fillId="22" borderId="8" xfId="55" applyFont="1" applyFill="1" applyBorder="1" applyAlignment="1">
      <alignment horizontal="left" vertical="center"/>
    </xf>
    <xf numFmtId="175" fontId="18" fillId="22" borderId="8" xfId="56" applyFont="1" applyFill="1" applyBorder="1" applyAlignment="1">
      <alignment horizontal="left" vertical="center"/>
    </xf>
    <xf numFmtId="175" fontId="18" fillId="22" borderId="9" xfId="56" applyFont="1" applyFill="1" applyBorder="1" applyAlignment="1">
      <alignment horizontal="left" vertical="center"/>
    </xf>
    <xf numFmtId="0" fontId="19" fillId="0" borderId="2" xfId="55" applyFont="1" applyAlignment="1">
      <alignment horizontal="center"/>
    </xf>
    <xf numFmtId="0" fontId="113" fillId="0" borderId="2" xfId="55" applyFont="1"/>
    <xf numFmtId="0" fontId="19" fillId="0" borderId="2" xfId="55" applyFont="1" applyAlignment="1">
      <alignment horizontal="left"/>
    </xf>
    <xf numFmtId="0" fontId="18" fillId="0" borderId="2" xfId="55" applyFont="1" applyAlignment="1">
      <alignment horizontal="center"/>
    </xf>
    <xf numFmtId="0" fontId="18" fillId="0" borderId="2" xfId="55" applyFont="1" applyAlignment="1">
      <alignment horizontal="left"/>
    </xf>
    <xf numFmtId="0" fontId="18" fillId="0" borderId="2" xfId="55" applyFont="1"/>
    <xf numFmtId="175" fontId="19" fillId="0" borderId="2" xfId="56" applyFont="1"/>
    <xf numFmtId="181" fontId="19" fillId="0" borderId="2" xfId="56" applyNumberFormat="1" applyFont="1"/>
    <xf numFmtId="0" fontId="106" fillId="23" borderId="3" xfId="61" applyFont="1" applyFill="1" applyBorder="1" applyAlignment="1">
      <alignment horizontal="center" vertical="center"/>
    </xf>
    <xf numFmtId="0" fontId="106" fillId="0" borderId="3" xfId="61" applyFont="1" applyBorder="1" applyAlignment="1">
      <alignment horizontal="center" vertical="center"/>
    </xf>
    <xf numFmtId="0" fontId="4" fillId="0" borderId="3" xfId="61" applyBorder="1" applyAlignment="1">
      <alignment horizontal="center" vertical="center"/>
    </xf>
    <xf numFmtId="0" fontId="4" fillId="0" borderId="3" xfId="61" applyBorder="1" applyAlignment="1">
      <alignment horizontal="center" vertical="top"/>
    </xf>
    <xf numFmtId="0" fontId="106" fillId="0" borderId="3" xfId="61" applyFont="1" applyBorder="1" applyAlignment="1">
      <alignment horizontal="center" vertical="top"/>
    </xf>
    <xf numFmtId="0" fontId="106" fillId="23" borderId="3" xfId="61" applyFont="1" applyFill="1" applyBorder="1" applyAlignment="1">
      <alignment horizontal="center" vertical="top"/>
    </xf>
    <xf numFmtId="0" fontId="106" fillId="0" borderId="3" xfId="61" applyFont="1" applyBorder="1" applyAlignment="1">
      <alignment vertical="top"/>
    </xf>
    <xf numFmtId="0" fontId="4" fillId="0" borderId="3" xfId="61" applyBorder="1" applyAlignment="1">
      <alignment vertical="top" wrapText="1"/>
    </xf>
    <xf numFmtId="0" fontId="4" fillId="0" borderId="3" xfId="61" applyBorder="1" applyAlignment="1">
      <alignment vertical="top"/>
    </xf>
    <xf numFmtId="0" fontId="106" fillId="23" borderId="3" xfId="61" applyFont="1" applyFill="1" applyBorder="1" applyAlignment="1">
      <alignment vertical="top"/>
    </xf>
    <xf numFmtId="182" fontId="19" fillId="0" borderId="2" xfId="7" applyNumberFormat="1" applyFont="1" applyBorder="1"/>
    <xf numFmtId="0" fontId="106" fillId="24" borderId="3" xfId="61" applyFont="1" applyFill="1" applyBorder="1" applyAlignment="1">
      <alignment horizontal="center" vertical="center"/>
    </xf>
    <xf numFmtId="0" fontId="106" fillId="24" borderId="3" xfId="61" applyFont="1" applyFill="1" applyBorder="1" applyAlignment="1">
      <alignment vertical="top"/>
    </xf>
    <xf numFmtId="38" fontId="112" fillId="24" borderId="20" xfId="55" applyNumberFormat="1" applyFont="1" applyFill="1" applyBorder="1" applyAlignment="1">
      <alignment horizontal="center" vertical="center"/>
    </xf>
    <xf numFmtId="38" fontId="112" fillId="24" borderId="3" xfId="55" applyNumberFormat="1" applyFont="1" applyFill="1" applyBorder="1" applyAlignment="1">
      <alignment horizontal="center" vertical="center"/>
    </xf>
    <xf numFmtId="0" fontId="19" fillId="24" borderId="21" xfId="59" applyFont="1" applyFill="1" applyBorder="1" applyAlignment="1">
      <alignment vertical="center"/>
    </xf>
    <xf numFmtId="0" fontId="112" fillId="24" borderId="2" xfId="55" applyFont="1" applyFill="1"/>
    <xf numFmtId="182" fontId="106" fillId="23" borderId="12" xfId="7" applyNumberFormat="1" applyFont="1" applyFill="1" applyBorder="1" applyAlignment="1">
      <alignment horizontal="center" vertical="center"/>
    </xf>
    <xf numFmtId="182" fontId="106" fillId="24" borderId="12" xfId="7" applyNumberFormat="1" applyFont="1" applyFill="1" applyBorder="1" applyAlignment="1">
      <alignment vertical="top"/>
    </xf>
    <xf numFmtId="182" fontId="4" fillId="0" borderId="12" xfId="7" applyNumberFormat="1" applyFont="1" applyBorder="1" applyAlignment="1">
      <alignment vertical="top" wrapText="1"/>
    </xf>
    <xf numFmtId="182" fontId="4" fillId="0" borderId="12" xfId="7" applyNumberFormat="1" applyFont="1" applyBorder="1" applyAlignment="1">
      <alignment vertical="top"/>
    </xf>
    <xf numFmtId="182" fontId="106" fillId="0" borderId="12" xfId="7" applyNumberFormat="1" applyFont="1" applyBorder="1" applyAlignment="1">
      <alignment vertical="top"/>
    </xf>
    <xf numFmtId="182" fontId="106" fillId="23" borderId="12" xfId="7" applyNumberFormat="1" applyFont="1" applyFill="1" applyBorder="1" applyAlignment="1">
      <alignment vertical="top"/>
    </xf>
    <xf numFmtId="182" fontId="18" fillId="22" borderId="12" xfId="7" applyNumberFormat="1" applyFont="1" applyFill="1" applyBorder="1" applyAlignment="1">
      <alignment horizontal="left" vertical="center"/>
    </xf>
    <xf numFmtId="0" fontId="18" fillId="0" borderId="23" xfId="55" applyFont="1" applyBorder="1" applyAlignment="1">
      <alignment horizontal="center" vertical="center"/>
    </xf>
    <xf numFmtId="181" fontId="18" fillId="0" borderId="24" xfId="56" applyNumberFormat="1" applyFont="1" applyBorder="1" applyAlignment="1">
      <alignment horizontal="center" vertical="center"/>
    </xf>
    <xf numFmtId="0" fontId="18" fillId="0" borderId="24" xfId="55" applyFont="1" applyBorder="1" applyAlignment="1">
      <alignment horizontal="center" vertical="center"/>
    </xf>
    <xf numFmtId="182" fontId="18" fillId="22" borderId="22" xfId="7" applyNumberFormat="1" applyFont="1" applyFill="1" applyBorder="1" applyAlignment="1">
      <alignment horizontal="left" vertical="center"/>
    </xf>
    <xf numFmtId="0" fontId="69" fillId="0" borderId="3" xfId="0" applyFont="1" applyBorder="1" applyAlignment="1">
      <alignment vertical="center"/>
    </xf>
    <xf numFmtId="0" fontId="69" fillId="0" borderId="3" xfId="0" applyFont="1" applyBorder="1" applyAlignment="1">
      <alignment horizontal="center" vertical="center"/>
    </xf>
    <xf numFmtId="0" fontId="59" fillId="0" borderId="3" xfId="0" applyFont="1" applyBorder="1" applyAlignment="1">
      <alignment horizontal="left" vertical="center" wrapText="1"/>
    </xf>
    <xf numFmtId="0" fontId="38" fillId="0" borderId="3" xfId="0" applyFont="1" applyBorder="1" applyAlignment="1">
      <alignment horizontal="center" vertical="center" wrapText="1"/>
    </xf>
    <xf numFmtId="0" fontId="68" fillId="0" borderId="3" xfId="0" applyFont="1" applyBorder="1" applyAlignment="1">
      <alignment horizontal="center" vertical="center"/>
    </xf>
    <xf numFmtId="4" fontId="68" fillId="0" borderId="3" xfId="0" applyNumberFormat="1" applyFont="1" applyBorder="1" applyAlignment="1" applyProtection="1">
      <alignment vertical="center" wrapText="1"/>
      <protection locked="0"/>
    </xf>
    <xf numFmtId="4" fontId="56" fillId="0" borderId="3" xfId="0" applyNumberFormat="1" applyFont="1" applyBorder="1" applyAlignment="1">
      <alignment horizontal="left" vertical="center" wrapText="1"/>
    </xf>
    <xf numFmtId="44" fontId="56" fillId="0" borderId="3" xfId="0" applyNumberFormat="1" applyFont="1" applyBorder="1" applyAlignment="1">
      <alignment horizontal="left" vertical="center" wrapText="1"/>
    </xf>
    <xf numFmtId="0" fontId="38" fillId="0" borderId="3" xfId="34" applyFont="1" applyBorder="1" applyAlignment="1">
      <alignment horizontal="center" vertical="center" wrapText="1"/>
    </xf>
    <xf numFmtId="0" fontId="38" fillId="0" borderId="3" xfId="0" applyFont="1" applyBorder="1" applyAlignment="1">
      <alignment horizontal="left" vertical="center" indent="1"/>
    </xf>
    <xf numFmtId="0" fontId="38" fillId="0" borderId="3" xfId="35" applyFont="1" applyBorder="1" applyAlignment="1">
      <alignment horizontal="center" vertical="center"/>
    </xf>
    <xf numFmtId="43" fontId="76" fillId="0" borderId="3" xfId="0" applyNumberFormat="1" applyFont="1" applyBorder="1" applyAlignment="1">
      <alignment vertical="center" wrapText="1"/>
    </xf>
    <xf numFmtId="0" fontId="38" fillId="0" borderId="3" xfId="0" applyFont="1" applyBorder="1" applyAlignment="1">
      <alignment horizontal="center" vertical="center"/>
    </xf>
    <xf numFmtId="14" fontId="56" fillId="0" borderId="3" xfId="0" quotePrefix="1" applyNumberFormat="1" applyFont="1" applyBorder="1" applyAlignment="1">
      <alignment horizontal="left" vertical="center" wrapText="1"/>
    </xf>
    <xf numFmtId="4" fontId="68" fillId="0" borderId="3" xfId="37" applyNumberFormat="1" applyFont="1" applyBorder="1" applyAlignment="1" applyProtection="1">
      <alignment horizontal="right" vertical="center" wrapText="1"/>
      <protection locked="0"/>
    </xf>
    <xf numFmtId="0" fontId="38" fillId="0" borderId="13" xfId="0" applyFont="1" applyBorder="1" applyAlignment="1">
      <alignment horizontal="center" vertical="center" wrapText="1"/>
    </xf>
    <xf numFmtId="0" fontId="38" fillId="0" borderId="13" xfId="35" applyFont="1" applyBorder="1" applyAlignment="1">
      <alignment horizontal="center" vertical="center"/>
    </xf>
    <xf numFmtId="0" fontId="38" fillId="0" borderId="14" xfId="0" applyFont="1" applyBorder="1" applyAlignment="1">
      <alignment horizontal="center" vertical="center" wrapText="1"/>
    </xf>
    <xf numFmtId="0" fontId="38" fillId="0" borderId="14" xfId="35" applyFont="1" applyBorder="1" applyAlignment="1">
      <alignment horizontal="center" vertical="center"/>
    </xf>
    <xf numFmtId="0" fontId="68" fillId="0" borderId="3" xfId="37" applyFont="1" applyBorder="1" applyAlignment="1">
      <alignment horizontal="left" vertical="center" wrapText="1"/>
    </xf>
    <xf numFmtId="0" fontId="38" fillId="0" borderId="15" xfId="0" applyFont="1" applyBorder="1" applyAlignment="1">
      <alignment horizontal="center" vertical="center" wrapText="1"/>
    </xf>
    <xf numFmtId="0" fontId="38" fillId="0" borderId="15" xfId="35" applyFont="1" applyBorder="1" applyAlignment="1">
      <alignment horizontal="center" vertical="center"/>
    </xf>
    <xf numFmtId="0" fontId="56" fillId="0" borderId="2" xfId="0" applyFont="1" applyBorder="1" applyAlignment="1">
      <alignment horizontal="left"/>
    </xf>
    <xf numFmtId="14" fontId="56" fillId="0" borderId="3" xfId="0" applyNumberFormat="1" applyFont="1" applyBorder="1" applyAlignment="1">
      <alignment horizontal="center" vertical="center" wrapText="1"/>
    </xf>
    <xf numFmtId="169" fontId="56" fillId="0" borderId="3" xfId="0" applyNumberFormat="1" applyFont="1" applyBorder="1" applyAlignment="1">
      <alignment horizontal="left" vertical="center"/>
    </xf>
    <xf numFmtId="0" fontId="68" fillId="0" borderId="3" xfId="0" applyFont="1" applyBorder="1" applyAlignment="1">
      <alignment horizontal="center" vertical="center" wrapText="1"/>
    </xf>
    <xf numFmtId="49" fontId="56" fillId="0" borderId="3" xfId="0" applyNumberFormat="1" applyFont="1" applyBorder="1" applyAlignment="1">
      <alignment horizontal="left" vertical="center" wrapText="1"/>
    </xf>
    <xf numFmtId="0" fontId="56" fillId="0" borderId="3" xfId="0" applyFont="1" applyBorder="1" applyAlignment="1">
      <alignment horizontal="right" vertical="center" wrapText="1"/>
    </xf>
    <xf numFmtId="166" fontId="56" fillId="0" borderId="3" xfId="0" applyNumberFormat="1" applyFont="1" applyBorder="1" applyAlignment="1">
      <alignment horizontal="right" vertical="center" wrapText="1"/>
    </xf>
    <xf numFmtId="167" fontId="56" fillId="0" borderId="3" xfId="0" applyNumberFormat="1" applyFont="1" applyBorder="1" applyAlignment="1">
      <alignment horizontal="left" vertical="center"/>
    </xf>
    <xf numFmtId="0" fontId="68" fillId="0" borderId="3" xfId="37" applyFont="1" applyBorder="1" applyAlignment="1">
      <alignment horizontal="center" vertical="center"/>
    </xf>
    <xf numFmtId="43" fontId="77" fillId="0" borderId="3" xfId="0" applyNumberFormat="1" applyFont="1" applyBorder="1" applyAlignment="1">
      <alignment vertical="center" wrapText="1"/>
    </xf>
    <xf numFmtId="178" fontId="56" fillId="0" borderId="3" xfId="0" applyNumberFormat="1" applyFont="1" applyBorder="1" applyAlignment="1">
      <alignment horizontal="left" vertical="center" wrapText="1"/>
    </xf>
    <xf numFmtId="167" fontId="84" fillId="0" borderId="3" xfId="0" applyNumberFormat="1" applyFont="1" applyBorder="1" applyAlignment="1">
      <alignment horizontal="left" vertical="center" wrapText="1"/>
    </xf>
    <xf numFmtId="167" fontId="58" fillId="0" borderId="3" xfId="0" applyNumberFormat="1" applyFont="1" applyBorder="1" applyAlignment="1">
      <alignment horizontal="left" vertical="center" wrapText="1"/>
    </xf>
    <xf numFmtId="167" fontId="62" fillId="0" borderId="3" xfId="0" applyNumberFormat="1" applyFont="1" applyBorder="1" applyAlignment="1">
      <alignment horizontal="left" vertical="center" wrapText="1"/>
    </xf>
    <xf numFmtId="167" fontId="57" fillId="0" borderId="3" xfId="0" applyNumberFormat="1" applyFont="1" applyBorder="1" applyAlignment="1">
      <alignment horizontal="right" vertical="center" wrapText="1"/>
    </xf>
    <xf numFmtId="0" fontId="77" fillId="0" borderId="3" xfId="0" applyFont="1" applyBorder="1" applyAlignment="1">
      <alignment vertical="center"/>
    </xf>
    <xf numFmtId="0" fontId="79" fillId="0" borderId="3" xfId="0" applyFont="1" applyBorder="1" applyAlignment="1">
      <alignment horizontal="left" vertical="center" wrapText="1"/>
    </xf>
    <xf numFmtId="0" fontId="60" fillId="0" borderId="3" xfId="0" applyFont="1" applyBorder="1" applyAlignment="1">
      <alignment vertical="center" wrapText="1"/>
    </xf>
    <xf numFmtId="0" fontId="60" fillId="0" borderId="3" xfId="0" applyFont="1" applyBorder="1" applyAlignment="1">
      <alignment horizontal="center" vertical="center" wrapText="1"/>
    </xf>
    <xf numFmtId="0" fontId="17" fillId="0" borderId="3" xfId="0" applyFont="1" applyBorder="1" applyAlignment="1">
      <alignment horizontal="center" vertical="center"/>
    </xf>
    <xf numFmtId="0" fontId="80" fillId="0" borderId="3" xfId="0" applyFont="1" applyBorder="1" applyAlignment="1">
      <alignment vertical="center" wrapText="1"/>
    </xf>
    <xf numFmtId="176" fontId="56" fillId="0" borderId="3" xfId="0" applyNumberFormat="1" applyFont="1" applyBorder="1" applyAlignment="1">
      <alignment horizontal="left" vertical="center" wrapText="1"/>
    </xf>
    <xf numFmtId="0" fontId="79" fillId="0" borderId="3" xfId="0" applyFont="1" applyBorder="1" applyAlignment="1">
      <alignment horizontal="center" vertical="center" wrapText="1"/>
    </xf>
    <xf numFmtId="167" fontId="57" fillId="0" borderId="3" xfId="0" applyNumberFormat="1" applyFont="1" applyBorder="1" applyAlignment="1">
      <alignment horizontal="left" vertical="center" wrapText="1"/>
    </xf>
    <xf numFmtId="0" fontId="56" fillId="0" borderId="3" xfId="0" applyFont="1" applyBorder="1" applyAlignment="1">
      <alignment vertical="center" wrapText="1"/>
    </xf>
    <xf numFmtId="14" fontId="46" fillId="0" borderId="3" xfId="0" applyNumberFormat="1" applyFont="1" applyBorder="1" applyAlignment="1">
      <alignment horizontal="left" shrinkToFit="1"/>
    </xf>
    <xf numFmtId="0" fontId="87" fillId="0" borderId="3" xfId="0" applyFont="1" applyBorder="1" applyAlignment="1">
      <alignment horizontal="center" vertical="center"/>
    </xf>
    <xf numFmtId="1" fontId="83" fillId="0" borderId="3" xfId="0" applyNumberFormat="1" applyFont="1" applyBorder="1" applyAlignment="1">
      <alignment horizontal="right" vertical="top" shrinkToFit="1"/>
    </xf>
    <xf numFmtId="0" fontId="99" fillId="0" borderId="3" xfId="0" applyFont="1" applyBorder="1"/>
    <xf numFmtId="177" fontId="88" fillId="0" borderId="3" xfId="0" applyNumberFormat="1" applyFont="1" applyBorder="1" applyAlignment="1">
      <alignment horizontal="center" vertical="center" wrapText="1"/>
    </xf>
    <xf numFmtId="177" fontId="79" fillId="0" borderId="3" xfId="0" applyNumberFormat="1" applyFont="1" applyBorder="1" applyAlignment="1">
      <alignment horizontal="center" vertical="center" wrapText="1"/>
    </xf>
    <xf numFmtId="0" fontId="79" fillId="0" borderId="3" xfId="0" applyFont="1" applyBorder="1" applyAlignment="1">
      <alignment vertical="center"/>
    </xf>
    <xf numFmtId="177" fontId="79" fillId="0" borderId="3" xfId="0" applyNumberFormat="1" applyFont="1" applyBorder="1" applyAlignment="1">
      <alignment horizontal="center" vertical="center"/>
    </xf>
    <xf numFmtId="1" fontId="88" fillId="0" borderId="3" xfId="0" applyNumberFormat="1" applyFont="1" applyBorder="1" applyAlignment="1">
      <alignment horizontal="center" vertical="center" wrapText="1"/>
    </xf>
    <xf numFmtId="2" fontId="88" fillId="0" borderId="3" xfId="0" applyNumberFormat="1" applyFont="1" applyBorder="1" applyAlignment="1">
      <alignment horizontal="left" vertical="center"/>
    </xf>
    <xf numFmtId="2" fontId="88" fillId="0" borderId="3" xfId="0" applyNumberFormat="1" applyFont="1" applyBorder="1" applyAlignment="1">
      <alignment vertical="center" wrapText="1"/>
    </xf>
    <xf numFmtId="2" fontId="76" fillId="0" borderId="3" xfId="0" applyNumberFormat="1" applyFont="1" applyBorder="1" applyAlignment="1">
      <alignment horizontal="center" vertical="center"/>
    </xf>
    <xf numFmtId="2" fontId="76" fillId="0" borderId="3" xfId="0" applyNumberFormat="1" applyFont="1" applyBorder="1" applyAlignment="1">
      <alignment horizontal="left" vertical="center"/>
    </xf>
    <xf numFmtId="49" fontId="78" fillId="0" borderId="3" xfId="0" applyNumberFormat="1" applyFont="1" applyBorder="1" applyAlignment="1">
      <alignment vertical="center" wrapText="1"/>
    </xf>
    <xf numFmtId="167" fontId="56" fillId="0" borderId="3" xfId="0" applyNumberFormat="1" applyFont="1" applyBorder="1" applyAlignment="1">
      <alignment horizontal="right" vertical="center" wrapText="1"/>
    </xf>
    <xf numFmtId="1" fontId="76" fillId="0" borderId="3" xfId="0" quotePrefix="1" applyNumberFormat="1" applyFont="1" applyBorder="1" applyAlignment="1">
      <alignment vertical="center" wrapText="1"/>
    </xf>
    <xf numFmtId="0" fontId="79" fillId="0" borderId="3" xfId="0" applyFont="1" applyBorder="1" applyAlignment="1">
      <alignment horizontal="left" vertical="center"/>
    </xf>
    <xf numFmtId="180" fontId="88" fillId="0" borderId="3" xfId="0" applyNumberFormat="1" applyFont="1" applyBorder="1" applyAlignment="1">
      <alignment horizontal="center" vertical="center" wrapText="1"/>
    </xf>
    <xf numFmtId="0" fontId="60" fillId="0" borderId="3" xfId="0" applyFont="1" applyBorder="1" applyAlignment="1">
      <alignment horizontal="right"/>
    </xf>
    <xf numFmtId="0" fontId="76" fillId="0" borderId="14" xfId="0" applyFont="1" applyBorder="1" applyAlignment="1">
      <alignment horizontal="left" vertical="center"/>
    </xf>
    <xf numFmtId="1" fontId="76" fillId="0" borderId="3" xfId="0" quotePrefix="1" applyNumberFormat="1" applyFont="1" applyBorder="1" applyAlignment="1">
      <alignment horizontal="left" vertical="center" wrapText="1"/>
    </xf>
    <xf numFmtId="0" fontId="19" fillId="0" borderId="3" xfId="0" applyFont="1" applyBorder="1" applyAlignment="1">
      <alignment horizontal="center" vertical="center" wrapText="1"/>
    </xf>
    <xf numFmtId="0" fontId="89" fillId="0" borderId="3" xfId="0" applyFont="1" applyBorder="1" applyAlignment="1">
      <alignment horizontal="center" vertical="center" wrapText="1"/>
    </xf>
    <xf numFmtId="166" fontId="57" fillId="0" borderId="3" xfId="0" applyNumberFormat="1" applyFont="1" applyBorder="1" applyAlignment="1">
      <alignment horizontal="left" vertical="center" wrapText="1"/>
    </xf>
    <xf numFmtId="0" fontId="76" fillId="0" borderId="3" xfId="0" applyFont="1" applyBorder="1" applyAlignment="1">
      <alignment vertical="center" wrapText="1"/>
    </xf>
    <xf numFmtId="0" fontId="103" fillId="0" borderId="3" xfId="0" applyFont="1" applyBorder="1" applyAlignment="1">
      <alignment vertical="center" wrapText="1"/>
    </xf>
    <xf numFmtId="0" fontId="76" fillId="0" borderId="13" xfId="0" applyFont="1" applyBorder="1" applyAlignment="1">
      <alignment horizontal="center" vertical="center"/>
    </xf>
    <xf numFmtId="43" fontId="76" fillId="0" borderId="14" xfId="0" applyNumberFormat="1" applyFont="1" applyBorder="1" applyAlignment="1">
      <alignment vertical="center" wrapText="1"/>
    </xf>
    <xf numFmtId="0" fontId="57" fillId="13" borderId="35" xfId="67" applyFont="1" applyFill="1" applyBorder="1" applyAlignment="1">
      <alignment horizontal="center" wrapText="1"/>
    </xf>
    <xf numFmtId="176" fontId="56" fillId="13" borderId="35" xfId="67" applyNumberFormat="1" applyFont="1" applyFill="1" applyBorder="1" applyAlignment="1">
      <alignment horizontal="right" wrapText="1"/>
    </xf>
    <xf numFmtId="43" fontId="56" fillId="0" borderId="3" xfId="0" applyNumberFormat="1" applyFont="1" applyBorder="1" applyAlignment="1">
      <alignment horizontal="right"/>
    </xf>
    <xf numFmtId="9" fontId="57" fillId="0" borderId="0" xfId="64" applyFont="1" applyAlignment="1">
      <alignment vertical="center" wrapText="1"/>
    </xf>
    <xf numFmtId="9" fontId="56" fillId="0" borderId="0" xfId="64" applyFont="1" applyAlignment="1">
      <alignment vertical="center" wrapText="1"/>
    </xf>
    <xf numFmtId="9" fontId="59" fillId="0" borderId="0" xfId="64" applyFont="1" applyAlignment="1">
      <alignment horizontal="left" vertical="center"/>
    </xf>
    <xf numFmtId="9" fontId="57" fillId="6" borderId="3" xfId="64" applyFont="1" applyFill="1" applyBorder="1" applyAlignment="1">
      <alignment horizontal="center" vertical="center" wrapText="1"/>
    </xf>
    <xf numFmtId="9" fontId="68" fillId="0" borderId="3" xfId="64" applyFont="1" applyFill="1" applyBorder="1" applyAlignment="1" applyProtection="1">
      <alignment horizontal="right" vertical="center"/>
      <protection locked="0"/>
    </xf>
    <xf numFmtId="9" fontId="56" fillId="0" borderId="0" xfId="64" applyFont="1"/>
    <xf numFmtId="0" fontId="20" fillId="25" borderId="2" xfId="71" applyFont="1" applyFill="1" applyAlignment="1">
      <alignment horizontal="center" vertical="center"/>
    </xf>
    <xf numFmtId="0" fontId="142" fillId="25" borderId="2" xfId="71" applyFont="1" applyFill="1" applyAlignment="1">
      <alignment horizontal="left" vertical="center"/>
    </xf>
    <xf numFmtId="3" fontId="20" fillId="25" borderId="2" xfId="71" applyNumberFormat="1" applyFont="1" applyFill="1" applyAlignment="1">
      <alignment horizontal="center" vertical="center"/>
    </xf>
    <xf numFmtId="183" fontId="20" fillId="25" borderId="2" xfId="72" applyFont="1" applyFill="1" applyAlignment="1">
      <alignment horizontal="center" vertical="center"/>
    </xf>
    <xf numFmtId="0" fontId="20" fillId="0" borderId="2" xfId="71" applyFont="1" applyAlignment="1">
      <alignment horizontal="center" vertical="center"/>
    </xf>
    <xf numFmtId="0" fontId="20" fillId="25" borderId="2" xfId="71" applyFont="1" applyFill="1" applyAlignment="1">
      <alignment horizontal="left" vertical="center"/>
    </xf>
    <xf numFmtId="0" fontId="20" fillId="26" borderId="2" xfId="71" applyFont="1" applyFill="1" applyAlignment="1">
      <alignment horizontal="center" vertical="center"/>
    </xf>
    <xf numFmtId="3" fontId="20" fillId="26" borderId="2" xfId="71" applyNumberFormat="1" applyFont="1" applyFill="1" applyAlignment="1">
      <alignment horizontal="center" vertical="center"/>
    </xf>
    <xf numFmtId="183" fontId="20" fillId="26" borderId="2" xfId="72" applyFont="1" applyFill="1" applyAlignment="1">
      <alignment horizontal="center" vertical="center"/>
    </xf>
    <xf numFmtId="0" fontId="20" fillId="0" borderId="2" xfId="71" applyFont="1" applyAlignment="1">
      <alignment horizontal="left" vertical="center"/>
    </xf>
    <xf numFmtId="0" fontId="147" fillId="25" borderId="2" xfId="73" applyFont="1" applyFill="1"/>
    <xf numFmtId="3" fontId="17" fillId="0" borderId="3" xfId="71" applyNumberFormat="1" applyFont="1" applyBorder="1" applyAlignment="1">
      <alignment horizontal="center" vertical="center"/>
    </xf>
    <xf numFmtId="3" fontId="17" fillId="0" borderId="3" xfId="72" applyNumberFormat="1" applyFont="1" applyFill="1" applyBorder="1" applyAlignment="1">
      <alignment horizontal="center" vertical="center"/>
    </xf>
    <xf numFmtId="3" fontId="17" fillId="13" borderId="3" xfId="71" applyNumberFormat="1" applyFont="1" applyFill="1" applyBorder="1" applyAlignment="1">
      <alignment horizontal="center" vertical="center"/>
    </xf>
    <xf numFmtId="3" fontId="17" fillId="13" borderId="3" xfId="72" applyNumberFormat="1" applyFont="1" applyFill="1" applyBorder="1" applyAlignment="1">
      <alignment horizontal="center" vertical="center"/>
    </xf>
    <xf numFmtId="3" fontId="148" fillId="0" borderId="3" xfId="72" applyNumberFormat="1" applyFont="1" applyFill="1" applyBorder="1" applyAlignment="1">
      <alignment horizontal="center" vertical="center"/>
    </xf>
    <xf numFmtId="3" fontId="20" fillId="13" borderId="3" xfId="72" applyNumberFormat="1" applyFont="1" applyFill="1" applyBorder="1" applyAlignment="1">
      <alignment horizontal="center" vertical="center"/>
    </xf>
    <xf numFmtId="0" fontId="22" fillId="0" borderId="2" xfId="71" applyFont="1" applyAlignment="1">
      <alignment horizontal="center" vertical="center"/>
    </xf>
    <xf numFmtId="3" fontId="22" fillId="0" borderId="2" xfId="71" applyNumberFormat="1" applyFont="1" applyAlignment="1">
      <alignment horizontal="center" vertical="center"/>
    </xf>
    <xf numFmtId="183" fontId="20" fillId="0" borderId="2" xfId="72" applyFont="1" applyBorder="1" applyAlignment="1">
      <alignment horizontal="center" vertical="center"/>
    </xf>
    <xf numFmtId="0" fontId="149" fillId="0" borderId="2" xfId="71" applyFont="1" applyAlignment="1">
      <alignment horizontal="left" vertical="center"/>
    </xf>
    <xf numFmtId="3" fontId="20" fillId="0" borderId="2" xfId="71" applyNumberFormat="1" applyFont="1" applyAlignment="1">
      <alignment horizontal="center" vertical="center"/>
    </xf>
    <xf numFmtId="183" fontId="20" fillId="0" borderId="2" xfId="72" applyFont="1" applyAlignment="1">
      <alignment horizontal="center" vertical="center"/>
    </xf>
    <xf numFmtId="3" fontId="20" fillId="0" borderId="2" xfId="72" applyNumberFormat="1" applyFont="1" applyAlignment="1">
      <alignment horizontal="center" vertical="center"/>
    </xf>
    <xf numFmtId="0" fontId="150" fillId="28" borderId="3" xfId="0" applyFont="1" applyFill="1" applyBorder="1" applyAlignment="1">
      <alignment horizontal="centerContinuous" vertical="center"/>
    </xf>
    <xf numFmtId="0" fontId="150" fillId="28" borderId="3" xfId="0" applyFont="1" applyFill="1" applyBorder="1" applyAlignment="1">
      <alignment horizontal="centerContinuous" vertical="center" wrapText="1"/>
    </xf>
    <xf numFmtId="0" fontId="150" fillId="28" borderId="3" xfId="0" applyFont="1" applyFill="1" applyBorder="1" applyAlignment="1">
      <alignment horizontal="center" vertical="center"/>
    </xf>
    <xf numFmtId="0" fontId="150" fillId="28" borderId="3" xfId="0" applyFont="1" applyFill="1" applyBorder="1" applyAlignment="1">
      <alignment horizontal="center" vertical="center" wrapText="1"/>
    </xf>
    <xf numFmtId="0" fontId="104" fillId="0" borderId="2" xfId="74" applyFont="1"/>
    <xf numFmtId="0" fontId="104" fillId="0" borderId="51" xfId="74" applyFont="1" applyBorder="1" applyAlignment="1">
      <alignment horizontal="center" vertical="center" wrapText="1"/>
    </xf>
    <xf numFmtId="0" fontId="139" fillId="0" borderId="5" xfId="74" applyFont="1" applyBorder="1" applyAlignment="1">
      <alignment vertical="center"/>
    </xf>
    <xf numFmtId="0" fontId="139" fillId="0" borderId="6" xfId="74" applyFont="1" applyBorder="1" applyAlignment="1">
      <alignment vertical="center" wrapText="1"/>
    </xf>
    <xf numFmtId="0" fontId="104" fillId="0" borderId="6" xfId="74" applyFont="1" applyBorder="1"/>
    <xf numFmtId="0" fontId="104" fillId="0" borderId="6" xfId="74" applyFont="1" applyBorder="1" applyAlignment="1">
      <alignment horizontal="center"/>
    </xf>
    <xf numFmtId="0" fontId="104" fillId="0" borderId="52" xfId="74" applyFont="1" applyBorder="1"/>
    <xf numFmtId="0" fontId="152" fillId="0" borderId="53" xfId="74" applyFont="1" applyBorder="1" applyAlignment="1">
      <alignment horizontal="center" vertical="center" wrapText="1"/>
    </xf>
    <xf numFmtId="0" fontId="139" fillId="0" borderId="10" xfId="74" applyFont="1" applyBorder="1" applyAlignment="1">
      <alignment vertical="center" wrapText="1"/>
    </xf>
    <xf numFmtId="0" fontId="139" fillId="0" borderId="11" xfId="74" applyFont="1" applyBorder="1" applyAlignment="1">
      <alignment vertical="center" wrapText="1"/>
    </xf>
    <xf numFmtId="0" fontId="104" fillId="0" borderId="11" xfId="74" applyFont="1" applyBorder="1"/>
    <xf numFmtId="0" fontId="104" fillId="0" borderId="11" xfId="74" applyFont="1" applyBorder="1" applyAlignment="1">
      <alignment horizontal="center"/>
    </xf>
    <xf numFmtId="0" fontId="104" fillId="0" borderId="46" xfId="74" applyFont="1" applyBorder="1"/>
    <xf numFmtId="0" fontId="104" fillId="0" borderId="54" xfId="74" applyFont="1" applyBorder="1"/>
    <xf numFmtId="0" fontId="104" fillId="0" borderId="55" xfId="74" applyFont="1" applyBorder="1" applyAlignment="1">
      <alignment horizontal="center"/>
    </xf>
    <xf numFmtId="0" fontId="104" fillId="0" borderId="2" xfId="74" applyFont="1" applyAlignment="1">
      <alignment horizontal="center"/>
    </xf>
    <xf numFmtId="0" fontId="139" fillId="14" borderId="20" xfId="74" applyFont="1" applyFill="1" applyBorder="1" applyAlignment="1">
      <alignment horizontal="center" vertical="center" wrapText="1"/>
    </xf>
    <xf numFmtId="0" fontId="139" fillId="14" borderId="3" xfId="74" applyFont="1" applyFill="1" applyBorder="1" applyAlignment="1">
      <alignment horizontal="center" vertical="center" wrapText="1"/>
    </xf>
    <xf numFmtId="0" fontId="153" fillId="14" borderId="20" xfId="16" applyFont="1" applyFill="1" applyBorder="1" applyAlignment="1">
      <alignment horizontal="center" vertical="center" wrapText="1"/>
    </xf>
    <xf numFmtId="0" fontId="153" fillId="14" borderId="3" xfId="16" applyFont="1" applyFill="1" applyBorder="1" applyAlignment="1">
      <alignment horizontal="center" vertical="center" wrapText="1"/>
    </xf>
    <xf numFmtId="166" fontId="154" fillId="4" borderId="3" xfId="76" applyNumberFormat="1" applyFont="1" applyFill="1" applyBorder="1" applyAlignment="1">
      <alignment horizontal="center" vertical="center" wrapText="1"/>
    </xf>
    <xf numFmtId="166" fontId="153" fillId="14" borderId="3" xfId="76" applyNumberFormat="1" applyFont="1" applyFill="1" applyBorder="1" applyAlignment="1">
      <alignment horizontal="center" vertical="center"/>
    </xf>
    <xf numFmtId="166" fontId="139" fillId="14" borderId="3" xfId="75" applyNumberFormat="1" applyFont="1" applyFill="1" applyBorder="1" applyAlignment="1">
      <alignment horizontal="center" vertical="center" wrapText="1"/>
    </xf>
    <xf numFmtId="166" fontId="153" fillId="4" borderId="3" xfId="76" applyNumberFormat="1" applyFont="1" applyFill="1" applyBorder="1" applyAlignment="1">
      <alignment horizontal="center" vertical="center" wrapText="1"/>
    </xf>
    <xf numFmtId="166" fontId="153" fillId="14" borderId="3" xfId="76" applyNumberFormat="1" applyFont="1" applyFill="1" applyBorder="1" applyAlignment="1">
      <alignment horizontal="center" vertical="center" wrapText="1"/>
    </xf>
    <xf numFmtId="166" fontId="139" fillId="14" borderId="21" xfId="74" quotePrefix="1" applyNumberFormat="1" applyFont="1" applyFill="1" applyBorder="1" applyAlignment="1">
      <alignment horizontal="center" vertical="center" wrapText="1"/>
    </xf>
    <xf numFmtId="0" fontId="139" fillId="0" borderId="2" xfId="74" applyFont="1"/>
    <xf numFmtId="0" fontId="81" fillId="0" borderId="3" xfId="78" applyFont="1" applyBorder="1" applyAlignment="1">
      <alignment horizontal="left" vertical="center" wrapText="1"/>
    </xf>
    <xf numFmtId="0" fontId="81" fillId="0" borderId="3" xfId="78" applyFont="1" applyBorder="1" applyAlignment="1">
      <alignment horizontal="center" vertical="center"/>
    </xf>
    <xf numFmtId="43" fontId="81" fillId="0" borderId="3" xfId="76" applyFont="1" applyFill="1" applyBorder="1" applyAlignment="1">
      <alignment horizontal="center" vertical="center"/>
    </xf>
    <xf numFmtId="166" fontId="154" fillId="0" borderId="3" xfId="76" applyNumberFormat="1" applyFont="1" applyFill="1" applyBorder="1" applyAlignment="1">
      <alignment vertical="center"/>
    </xf>
    <xf numFmtId="0" fontId="104" fillId="0" borderId="3" xfId="74" applyFont="1" applyBorder="1" applyAlignment="1">
      <alignment vertical="center"/>
    </xf>
    <xf numFmtId="0" fontId="104" fillId="0" borderId="3" xfId="74" applyFont="1" applyBorder="1" applyAlignment="1">
      <alignment horizontal="center" vertical="center"/>
    </xf>
    <xf numFmtId="166" fontId="154" fillId="0" borderId="3" xfId="76" applyNumberFormat="1" applyFont="1" applyFill="1" applyBorder="1" applyAlignment="1">
      <alignment horizontal="center" vertical="center" wrapText="1"/>
    </xf>
    <xf numFmtId="0" fontId="104" fillId="4" borderId="20" xfId="74" applyFont="1" applyFill="1" applyBorder="1" applyAlignment="1">
      <alignment horizontal="center" vertical="center" wrapText="1"/>
    </xf>
    <xf numFmtId="0" fontId="139" fillId="4" borderId="3" xfId="74" applyFont="1" applyFill="1" applyBorder="1" applyAlignment="1">
      <alignment vertical="center" wrapText="1"/>
    </xf>
    <xf numFmtId="0" fontId="104" fillId="4" borderId="3" xfId="74" applyFont="1" applyFill="1" applyBorder="1" applyAlignment="1">
      <alignment vertical="center" wrapText="1"/>
    </xf>
    <xf numFmtId="0" fontId="104" fillId="4" borderId="3" xfId="74" applyFont="1" applyFill="1" applyBorder="1" applyAlignment="1">
      <alignment horizontal="center" vertical="center" wrapText="1"/>
    </xf>
    <xf numFmtId="0" fontId="104" fillId="4" borderId="3" xfId="74" applyFont="1" applyFill="1" applyBorder="1" applyAlignment="1">
      <alignment vertical="center"/>
    </xf>
    <xf numFmtId="0" fontId="104" fillId="4" borderId="3" xfId="74" applyFont="1" applyFill="1" applyBorder="1" applyAlignment="1">
      <alignment horizontal="center" vertical="center"/>
    </xf>
    <xf numFmtId="166" fontId="139" fillId="4" borderId="3" xfId="74" applyNumberFormat="1" applyFont="1" applyFill="1" applyBorder="1" applyAlignment="1">
      <alignment vertical="center"/>
    </xf>
    <xf numFmtId="0" fontId="104" fillId="4" borderId="21" xfId="74" applyFont="1" applyFill="1" applyBorder="1" applyAlignment="1">
      <alignment vertical="center"/>
    </xf>
    <xf numFmtId="0" fontId="104" fillId="4" borderId="2" xfId="74" applyFont="1" applyFill="1"/>
    <xf numFmtId="0" fontId="139" fillId="29" borderId="20" xfId="74" applyFont="1" applyFill="1" applyBorder="1" applyAlignment="1">
      <alignment horizontal="center" vertical="center" wrapText="1"/>
    </xf>
    <xf numFmtId="0" fontId="139" fillId="29" borderId="3" xfId="74" applyFont="1" applyFill="1" applyBorder="1" applyAlignment="1">
      <alignment vertical="center" wrapText="1"/>
    </xf>
    <xf numFmtId="0" fontId="104" fillId="29" borderId="3" xfId="74" applyFont="1" applyFill="1" applyBorder="1" applyAlignment="1">
      <alignment vertical="center" wrapText="1"/>
    </xf>
    <xf numFmtId="0" fontId="139" fillId="0" borderId="3" xfId="74" applyFont="1" applyBorder="1" applyAlignment="1">
      <alignment vertical="center"/>
    </xf>
    <xf numFmtId="0" fontId="104" fillId="0" borderId="21" xfId="74" applyFont="1" applyBorder="1" applyAlignment="1">
      <alignment vertical="center"/>
    </xf>
    <xf numFmtId="0" fontId="104" fillId="0" borderId="20" xfId="74" applyFont="1" applyBorder="1" applyAlignment="1">
      <alignment horizontal="center" vertical="center" wrapText="1"/>
    </xf>
    <xf numFmtId="0" fontId="139" fillId="0" borderId="3" xfId="74" applyFont="1" applyBorder="1" applyAlignment="1">
      <alignment vertical="center" wrapText="1"/>
    </xf>
    <xf numFmtId="0" fontId="104" fillId="0" borderId="3" xfId="74" applyFont="1" applyBorder="1" applyAlignment="1">
      <alignment horizontal="center" vertical="center" wrapText="1"/>
    </xf>
    <xf numFmtId="0" fontId="104" fillId="0" borderId="3" xfId="74" applyFont="1" applyBorder="1" applyAlignment="1">
      <alignment vertical="center" wrapText="1"/>
    </xf>
    <xf numFmtId="0" fontId="139" fillId="29" borderId="3" xfId="74" applyFont="1" applyFill="1" applyBorder="1" applyAlignment="1">
      <alignment horizontal="center" vertical="center" wrapText="1"/>
    </xf>
    <xf numFmtId="0" fontId="139" fillId="0" borderId="20" xfId="74" applyFont="1" applyBorder="1" applyAlignment="1">
      <alignment horizontal="center" vertical="center" wrapText="1"/>
    </xf>
    <xf numFmtId="0" fontId="139" fillId="0" borderId="3" xfId="74" applyFont="1" applyBorder="1" applyAlignment="1">
      <alignment horizontal="center" vertical="center" wrapText="1"/>
    </xf>
    <xf numFmtId="0" fontId="139" fillId="4" borderId="3" xfId="74" applyFont="1" applyFill="1" applyBorder="1" applyAlignment="1">
      <alignment vertical="center"/>
    </xf>
    <xf numFmtId="0" fontId="139" fillId="0" borderId="2" xfId="74" applyFont="1" applyAlignment="1">
      <alignment horizontal="center" vertical="center" wrapText="1"/>
    </xf>
    <xf numFmtId="0" fontId="139" fillId="0" borderId="2" xfId="74" applyFont="1" applyAlignment="1">
      <alignment horizontal="center" vertical="center"/>
    </xf>
    <xf numFmtId="0" fontId="139" fillId="0" borderId="2" xfId="74" applyFont="1" applyAlignment="1">
      <alignment wrapText="1"/>
    </xf>
    <xf numFmtId="0" fontId="139" fillId="0" borderId="2" xfId="16" applyFont="1" applyAlignment="1">
      <alignment horizontal="center"/>
    </xf>
    <xf numFmtId="0" fontId="104" fillId="0" borderId="23" xfId="74" applyFont="1" applyBorder="1" applyAlignment="1">
      <alignment horizontal="center"/>
    </xf>
    <xf numFmtId="0" fontId="104" fillId="0" borderId="24" xfId="74" applyFont="1" applyBorder="1"/>
    <xf numFmtId="0" fontId="104" fillId="0" borderId="24" xfId="74" applyFont="1" applyBorder="1" applyAlignment="1">
      <alignment horizontal="center"/>
    </xf>
    <xf numFmtId="0" fontId="104" fillId="0" borderId="56" xfId="74" applyFont="1" applyBorder="1"/>
    <xf numFmtId="0" fontId="139" fillId="0" borderId="55" xfId="74" applyFont="1" applyBorder="1" applyAlignment="1">
      <alignment horizontal="left" vertical="center"/>
    </xf>
    <xf numFmtId="0" fontId="21" fillId="0" borderId="57" xfId="0" applyFont="1" applyBorder="1" applyAlignment="1">
      <alignment horizontal="center" vertical="center"/>
    </xf>
    <xf numFmtId="0" fontId="21" fillId="0" borderId="58" xfId="0" applyFont="1" applyBorder="1" applyAlignment="1">
      <alignment horizontal="center" vertical="center"/>
    </xf>
    <xf numFmtId="0" fontId="100" fillId="30" borderId="59" xfId="0" applyFont="1" applyFill="1" applyBorder="1" applyAlignment="1">
      <alignment horizontal="center" vertical="center"/>
    </xf>
    <xf numFmtId="0" fontId="91" fillId="30" borderId="56" xfId="0" applyFont="1" applyFill="1" applyBorder="1" applyAlignment="1">
      <alignment horizontal="center" vertical="center"/>
    </xf>
    <xf numFmtId="0" fontId="65" fillId="30" borderId="56" xfId="0" applyFont="1" applyFill="1" applyBorder="1" applyAlignment="1">
      <alignment horizontal="center" vertical="center"/>
    </xf>
    <xf numFmtId="0" fontId="156" fillId="30" borderId="59" xfId="0" applyFont="1" applyFill="1" applyBorder="1" applyAlignment="1">
      <alignment horizontal="center" vertical="center"/>
    </xf>
    <xf numFmtId="0" fontId="91" fillId="30" borderId="56" xfId="0" applyFont="1" applyFill="1" applyBorder="1" applyAlignment="1">
      <alignment horizontal="center" vertical="center" wrapText="1"/>
    </xf>
    <xf numFmtId="0" fontId="65" fillId="0" borderId="56" xfId="0" applyFont="1" applyBorder="1" applyAlignment="1">
      <alignment horizontal="center" vertical="center" wrapText="1"/>
    </xf>
    <xf numFmtId="0" fontId="91" fillId="30" borderId="54" xfId="0" applyFont="1" applyFill="1" applyBorder="1" applyAlignment="1">
      <alignment horizontal="center" vertical="center" wrapText="1"/>
    </xf>
    <xf numFmtId="0" fontId="65" fillId="30" borderId="60" xfId="0" applyFont="1" applyFill="1" applyBorder="1" applyAlignment="1">
      <alignment vertical="center"/>
    </xf>
    <xf numFmtId="0" fontId="65" fillId="30" borderId="59" xfId="0" applyFont="1" applyFill="1" applyBorder="1" applyAlignment="1">
      <alignment vertical="center"/>
    </xf>
    <xf numFmtId="0" fontId="91" fillId="30" borderId="60" xfId="0" applyFont="1" applyFill="1" applyBorder="1" applyAlignment="1">
      <alignment vertical="center"/>
    </xf>
    <xf numFmtId="0" fontId="91" fillId="30" borderId="59" xfId="0" applyFont="1" applyFill="1" applyBorder="1" applyAlignment="1">
      <alignment vertical="center"/>
    </xf>
    <xf numFmtId="0" fontId="100" fillId="30" borderId="59" xfId="0" applyFont="1" applyFill="1" applyBorder="1" applyAlignment="1">
      <alignment vertical="center"/>
    </xf>
    <xf numFmtId="0" fontId="65" fillId="0" borderId="59" xfId="0" applyFont="1" applyBorder="1" applyAlignment="1">
      <alignment vertical="center" wrapText="1"/>
    </xf>
    <xf numFmtId="0" fontId="100" fillId="30" borderId="60" xfId="0" applyFont="1" applyFill="1" applyBorder="1" applyAlignment="1">
      <alignment vertical="center"/>
    </xf>
    <xf numFmtId="0" fontId="65" fillId="0" borderId="60" xfId="0" applyFont="1" applyBorder="1" applyAlignment="1">
      <alignment vertical="center" wrapText="1"/>
    </xf>
    <xf numFmtId="3" fontId="17" fillId="15" borderId="3" xfId="71" applyNumberFormat="1" applyFont="1" applyFill="1" applyBorder="1" applyAlignment="1">
      <alignment horizontal="center" vertical="center"/>
    </xf>
    <xf numFmtId="3" fontId="17" fillId="15" borderId="3" xfId="72" applyNumberFormat="1" applyFont="1" applyFill="1" applyBorder="1" applyAlignment="1">
      <alignment horizontal="center" vertical="center"/>
    </xf>
    <xf numFmtId="0" fontId="2" fillId="0" borderId="2" xfId="77"/>
    <xf numFmtId="0" fontId="115" fillId="0" borderId="2" xfId="77" applyFont="1" applyAlignment="1">
      <alignment horizontal="center"/>
    </xf>
    <xf numFmtId="165" fontId="2" fillId="0" borderId="2" xfId="76" applyNumberFormat="1" applyFont="1"/>
    <xf numFmtId="43" fontId="116" fillId="0" borderId="2" xfId="76" applyFont="1" applyAlignment="1"/>
    <xf numFmtId="37" fontId="116" fillId="0" borderId="2" xfId="76" applyNumberFormat="1" applyFont="1" applyAlignment="1">
      <alignment horizontal="right"/>
    </xf>
    <xf numFmtId="166" fontId="116" fillId="0" borderId="2" xfId="76" applyNumberFormat="1" applyFont="1" applyAlignment="1"/>
    <xf numFmtId="0" fontId="117" fillId="0" borderId="2" xfId="77" applyFont="1" applyAlignment="1">
      <alignment horizontal="center"/>
    </xf>
    <xf numFmtId="43" fontId="2" fillId="0" borderId="2" xfId="76" applyFont="1"/>
    <xf numFmtId="37" fontId="2" fillId="0" borderId="2" xfId="76" applyNumberFormat="1" applyFont="1" applyAlignment="1">
      <alignment horizontal="right"/>
    </xf>
    <xf numFmtId="166" fontId="2" fillId="0" borderId="2" xfId="76" applyNumberFormat="1" applyFont="1"/>
    <xf numFmtId="0" fontId="2" fillId="0" borderId="26" xfId="77" applyBorder="1"/>
    <xf numFmtId="166" fontId="127" fillId="0" borderId="27" xfId="76" applyNumberFormat="1" applyFont="1" applyBorder="1" applyAlignment="1" applyProtection="1">
      <alignment horizontal="right"/>
    </xf>
    <xf numFmtId="0" fontId="18" fillId="0" borderId="28" xfId="77" applyFont="1" applyBorder="1" applyAlignment="1">
      <alignment horizontal="left"/>
    </xf>
    <xf numFmtId="0" fontId="18" fillId="0" borderId="29" xfId="77" applyFont="1" applyBorder="1" applyAlignment="1">
      <alignment horizontal="center"/>
    </xf>
    <xf numFmtId="165" fontId="18" fillId="0" borderId="29" xfId="76" applyNumberFormat="1" applyFont="1" applyFill="1" applyBorder="1" applyAlignment="1" applyProtection="1">
      <alignment horizontal="center" wrapText="1"/>
    </xf>
    <xf numFmtId="43" fontId="18" fillId="0" borderId="29" xfId="76" applyFont="1" applyFill="1" applyBorder="1" applyAlignment="1" applyProtection="1">
      <alignment horizontal="center" wrapText="1"/>
    </xf>
    <xf numFmtId="37" fontId="18" fillId="0" borderId="29" xfId="76" applyNumberFormat="1" applyFont="1" applyFill="1" applyBorder="1" applyAlignment="1" applyProtection="1">
      <alignment horizontal="center" wrapText="1"/>
    </xf>
    <xf numFmtId="166" fontId="18" fillId="0" borderId="30" xfId="76" applyNumberFormat="1" applyFont="1" applyFill="1" applyBorder="1" applyAlignment="1" applyProtection="1">
      <alignment horizontal="center" wrapText="1"/>
    </xf>
    <xf numFmtId="43" fontId="128" fillId="0" borderId="2" xfId="77" applyNumberFormat="1" applyFont="1"/>
    <xf numFmtId="43" fontId="129" fillId="0" borderId="2" xfId="77" applyNumberFormat="1" applyFont="1"/>
    <xf numFmtId="0" fontId="106" fillId="0" borderId="2" xfId="77" applyFont="1"/>
    <xf numFmtId="0" fontId="93" fillId="0" borderId="3" xfId="77" applyFont="1" applyBorder="1" applyAlignment="1">
      <alignment vertical="center"/>
    </xf>
    <xf numFmtId="0" fontId="19" fillId="0" borderId="32" xfId="77" applyFont="1" applyBorder="1" applyAlignment="1">
      <alignment horizontal="left"/>
    </xf>
    <xf numFmtId="165" fontId="25" fillId="31" borderId="32" xfId="76" applyNumberFormat="1" applyFont="1" applyFill="1" applyBorder="1" applyAlignment="1" applyProtection="1">
      <alignment horizontal="center" wrapText="1"/>
    </xf>
    <xf numFmtId="165" fontId="56" fillId="0" borderId="32" xfId="76" applyNumberFormat="1" applyFont="1" applyFill="1" applyBorder="1" applyAlignment="1"/>
    <xf numFmtId="43" fontId="56" fillId="0" borderId="33" xfId="76" applyFont="1" applyFill="1" applyBorder="1" applyAlignment="1">
      <alignment horizontal="right" wrapText="1"/>
    </xf>
    <xf numFmtId="166" fontId="56" fillId="0" borderId="34" xfId="76" applyNumberFormat="1" applyFont="1" applyFill="1" applyBorder="1" applyAlignment="1">
      <alignment horizontal="right" wrapText="1"/>
    </xf>
    <xf numFmtId="165" fontId="19" fillId="0" borderId="32" xfId="76" applyNumberFormat="1" applyFont="1" applyFill="1" applyBorder="1" applyAlignment="1" applyProtection="1">
      <alignment horizontal="center" wrapText="1"/>
    </xf>
    <xf numFmtId="0" fontId="93" fillId="0" borderId="3" xfId="77" applyFont="1" applyBorder="1" applyAlignment="1">
      <alignment horizontal="left" vertical="center"/>
    </xf>
    <xf numFmtId="176" fontId="106" fillId="0" borderId="2" xfId="77" applyNumberFormat="1" applyFont="1"/>
    <xf numFmtId="0" fontId="27" fillId="0" borderId="3" xfId="77" applyFont="1" applyBorder="1" applyAlignment="1">
      <alignment vertical="center"/>
    </xf>
    <xf numFmtId="37" fontId="130" fillId="13" borderId="33" xfId="76" applyNumberFormat="1" applyFont="1" applyFill="1" applyBorder="1" applyAlignment="1">
      <alignment horizontal="right"/>
    </xf>
    <xf numFmtId="37" fontId="2" fillId="13" borderId="2" xfId="77" applyNumberFormat="1" applyFill="1"/>
    <xf numFmtId="0" fontId="2" fillId="13" borderId="2" xfId="77" applyFill="1"/>
    <xf numFmtId="0" fontId="19" fillId="0" borderId="31" xfId="77" applyFont="1" applyBorder="1" applyAlignment="1">
      <alignment horizontal="center"/>
    </xf>
    <xf numFmtId="43" fontId="56" fillId="13" borderId="35" xfId="76" applyFont="1" applyFill="1" applyBorder="1" applyAlignment="1"/>
    <xf numFmtId="166" fontId="56" fillId="13" borderId="35" xfId="76" applyNumberFormat="1" applyFont="1" applyFill="1" applyBorder="1" applyAlignment="1">
      <alignment horizontal="right" wrapText="1"/>
    </xf>
    <xf numFmtId="166" fontId="56" fillId="13" borderId="36" xfId="76" applyNumberFormat="1" applyFont="1" applyFill="1" applyBorder="1" applyAlignment="1">
      <alignment horizontal="right"/>
    </xf>
    <xf numFmtId="37" fontId="130" fillId="13" borderId="2" xfId="76" applyNumberFormat="1" applyFont="1" applyFill="1" applyBorder="1" applyAlignment="1">
      <alignment horizontal="right"/>
    </xf>
    <xf numFmtId="166" fontId="131" fillId="13" borderId="2" xfId="76" applyNumberFormat="1" applyFont="1" applyFill="1" applyBorder="1"/>
    <xf numFmtId="43" fontId="2" fillId="13" borderId="2" xfId="77" applyNumberFormat="1" applyFill="1"/>
    <xf numFmtId="166" fontId="2" fillId="13" borderId="2" xfId="77" applyNumberFormat="1" applyFill="1"/>
    <xf numFmtId="43" fontId="2" fillId="13" borderId="2" xfId="76" applyFont="1" applyFill="1"/>
    <xf numFmtId="166" fontId="56" fillId="13" borderId="37" xfId="76" applyNumberFormat="1" applyFont="1" applyFill="1" applyBorder="1" applyAlignment="1">
      <alignment wrapText="1"/>
    </xf>
    <xf numFmtId="165" fontId="81" fillId="13" borderId="40" xfId="76" applyNumberFormat="1" applyFont="1" applyFill="1" applyBorder="1" applyAlignment="1">
      <alignment horizontal="right" wrapText="1"/>
    </xf>
    <xf numFmtId="43" fontId="81" fillId="13" borderId="40" xfId="76" applyFont="1" applyFill="1" applyBorder="1" applyAlignment="1">
      <alignment horizontal="right" wrapText="1"/>
    </xf>
    <xf numFmtId="166" fontId="130" fillId="13" borderId="41" xfId="76" applyNumberFormat="1" applyFont="1" applyFill="1" applyBorder="1" applyAlignment="1">
      <alignment horizontal="right"/>
    </xf>
    <xf numFmtId="165" fontId="127" fillId="0" borderId="44" xfId="76" applyNumberFormat="1" applyFont="1" applyBorder="1" applyAlignment="1" applyProtection="1">
      <alignment horizontal="right"/>
    </xf>
    <xf numFmtId="43" fontId="127" fillId="0" borderId="44" xfId="76" applyFont="1" applyBorder="1" applyProtection="1"/>
    <xf numFmtId="37" fontId="127" fillId="0" borderId="44" xfId="76" applyNumberFormat="1" applyFont="1" applyBorder="1" applyAlignment="1" applyProtection="1">
      <alignment horizontal="right"/>
    </xf>
    <xf numFmtId="0" fontId="129" fillId="0" borderId="2" xfId="77" applyFont="1"/>
    <xf numFmtId="0" fontId="133" fillId="0" borderId="2" xfId="77" applyFont="1"/>
    <xf numFmtId="0" fontId="66" fillId="0" borderId="2" xfId="77" applyFont="1"/>
    <xf numFmtId="165" fontId="136" fillId="0" borderId="2" xfId="76" applyNumberFormat="1" applyFont="1" applyBorder="1"/>
    <xf numFmtId="43" fontId="136" fillId="0" borderId="2" xfId="76" applyFont="1" applyBorder="1"/>
    <xf numFmtId="37" fontId="136" fillId="0" borderId="2" xfId="76" applyNumberFormat="1" applyFont="1" applyBorder="1" applyAlignment="1">
      <alignment horizontal="right"/>
    </xf>
    <xf numFmtId="166" fontId="136" fillId="0" borderId="2" xfId="76" applyNumberFormat="1" applyFont="1" applyBorder="1"/>
    <xf numFmtId="0" fontId="137" fillId="0" borderId="2" xfId="77" applyFont="1"/>
    <xf numFmtId="0" fontId="133" fillId="0" borderId="26" xfId="77" applyFont="1" applyBorder="1"/>
    <xf numFmtId="0" fontId="104" fillId="4" borderId="53" xfId="74" applyFont="1" applyFill="1" applyBorder="1" applyAlignment="1">
      <alignment horizontal="center" vertical="center" wrapText="1"/>
    </xf>
    <xf numFmtId="0" fontId="139" fillId="4" borderId="13" xfId="74" applyFont="1" applyFill="1" applyBorder="1" applyAlignment="1">
      <alignment vertical="center" wrapText="1"/>
    </xf>
    <xf numFmtId="0" fontId="104" fillId="4" borderId="13" xfId="74" applyFont="1" applyFill="1" applyBorder="1" applyAlignment="1">
      <alignment vertical="center" wrapText="1"/>
    </xf>
    <xf numFmtId="0" fontId="104" fillId="4" borderId="13" xfId="74" applyFont="1" applyFill="1" applyBorder="1" applyAlignment="1">
      <alignment horizontal="center" vertical="center" wrapText="1"/>
    </xf>
    <xf numFmtId="0" fontId="104" fillId="4" borderId="13" xfId="74" applyFont="1" applyFill="1" applyBorder="1" applyAlignment="1">
      <alignment vertical="center"/>
    </xf>
    <xf numFmtId="0" fontId="104" fillId="4" borderId="13" xfId="74" applyFont="1" applyFill="1" applyBorder="1" applyAlignment="1">
      <alignment horizontal="center" vertical="center"/>
    </xf>
    <xf numFmtId="166" fontId="139" fillId="4" borderId="13" xfId="74" applyNumberFormat="1" applyFont="1" applyFill="1" applyBorder="1" applyAlignment="1">
      <alignment vertical="center"/>
    </xf>
    <xf numFmtId="0" fontId="104" fillId="4" borderId="61" xfId="74" applyFont="1" applyFill="1" applyBorder="1" applyAlignment="1">
      <alignment vertical="center"/>
    </xf>
    <xf numFmtId="0" fontId="19" fillId="0" borderId="3" xfId="0" applyFont="1" applyBorder="1" applyAlignment="1">
      <alignment horizontal="left"/>
    </xf>
    <xf numFmtId="0" fontId="91" fillId="30" borderId="3" xfId="0" applyFont="1" applyFill="1" applyBorder="1" applyAlignment="1">
      <alignment horizontal="center" vertical="center"/>
    </xf>
    <xf numFmtId="0" fontId="93" fillId="0" borderId="20" xfId="0" applyFont="1" applyBorder="1" applyAlignment="1">
      <alignment vertical="center"/>
    </xf>
    <xf numFmtId="0" fontId="93" fillId="0" borderId="20" xfId="0" applyFont="1" applyBorder="1" applyAlignment="1">
      <alignment horizontal="left" vertical="center"/>
    </xf>
    <xf numFmtId="49" fontId="63" fillId="0" borderId="3" xfId="79" applyNumberFormat="1" applyFont="1" applyBorder="1"/>
    <xf numFmtId="0" fontId="157" fillId="0" borderId="55" xfId="74" applyFont="1" applyBorder="1" applyAlignment="1">
      <alignment horizontal="center"/>
    </xf>
    <xf numFmtId="0" fontId="158" fillId="0" borderId="2" xfId="74" applyFont="1"/>
    <xf numFmtId="0" fontId="157" fillId="0" borderId="2" xfId="74" applyFont="1"/>
    <xf numFmtId="0" fontId="157" fillId="0" borderId="54" xfId="74" applyFont="1" applyBorder="1"/>
    <xf numFmtId="0" fontId="157" fillId="0" borderId="51" xfId="74" applyFont="1" applyBorder="1" applyAlignment="1">
      <alignment horizontal="center" vertical="center" wrapText="1"/>
    </xf>
    <xf numFmtId="0" fontId="158" fillId="0" borderId="5" xfId="74" applyFont="1" applyBorder="1" applyAlignment="1">
      <alignment vertical="center"/>
    </xf>
    <xf numFmtId="0" fontId="158" fillId="0" borderId="6" xfId="74" applyFont="1" applyBorder="1" applyAlignment="1">
      <alignment vertical="center" wrapText="1"/>
    </xf>
    <xf numFmtId="0" fontId="157" fillId="0" borderId="6" xfId="74" applyFont="1" applyBorder="1"/>
    <xf numFmtId="0" fontId="157" fillId="0" borderId="6" xfId="74" applyFont="1" applyBorder="1" applyAlignment="1">
      <alignment horizontal="center"/>
    </xf>
    <xf numFmtId="0" fontId="157" fillId="0" borderId="52" xfId="74" applyFont="1" applyBorder="1"/>
    <xf numFmtId="0" fontId="159" fillId="0" borderId="53" xfId="74" applyFont="1" applyBorder="1" applyAlignment="1">
      <alignment horizontal="center" vertical="center" wrapText="1"/>
    </xf>
    <xf numFmtId="0" fontId="158" fillId="0" borderId="10" xfId="74" applyFont="1" applyBorder="1" applyAlignment="1">
      <alignment vertical="center" wrapText="1"/>
    </xf>
    <xf numFmtId="0" fontId="158" fillId="0" borderId="11" xfId="74" applyFont="1" applyBorder="1" applyAlignment="1">
      <alignment vertical="center" wrapText="1"/>
    </xf>
    <xf numFmtId="0" fontId="157" fillId="0" borderId="11" xfId="74" applyFont="1" applyBorder="1"/>
    <xf numFmtId="0" fontId="157" fillId="0" borderId="11" xfId="74" applyFont="1" applyBorder="1" applyAlignment="1">
      <alignment horizontal="center"/>
    </xf>
    <xf numFmtId="0" fontId="157" fillId="0" borderId="46" xfId="74" applyFont="1" applyBorder="1"/>
    <xf numFmtId="0" fontId="157" fillId="0" borderId="2" xfId="74" applyFont="1" applyAlignment="1">
      <alignment horizontal="center"/>
    </xf>
    <xf numFmtId="0" fontId="158" fillId="14" borderId="20" xfId="74" applyFont="1" applyFill="1" applyBorder="1" applyAlignment="1">
      <alignment horizontal="center" vertical="center" wrapText="1"/>
    </xf>
    <xf numFmtId="0" fontId="158" fillId="14" borderId="3" xfId="74" applyFont="1" applyFill="1" applyBorder="1" applyAlignment="1">
      <alignment horizontal="center" vertical="center" wrapText="1"/>
    </xf>
    <xf numFmtId="0" fontId="160" fillId="14" borderId="20" xfId="16" applyFont="1" applyFill="1" applyBorder="1" applyAlignment="1">
      <alignment horizontal="center" vertical="center" wrapText="1"/>
    </xf>
    <xf numFmtId="0" fontId="160" fillId="14" borderId="3" xfId="16" applyFont="1" applyFill="1" applyBorder="1" applyAlignment="1">
      <alignment horizontal="center" vertical="center" wrapText="1"/>
    </xf>
    <xf numFmtId="166" fontId="160" fillId="14" borderId="3" xfId="76" applyNumberFormat="1" applyFont="1" applyFill="1" applyBorder="1" applyAlignment="1">
      <alignment horizontal="center" vertical="center"/>
    </xf>
    <xf numFmtId="166" fontId="158" fillId="14" borderId="3" xfId="75" applyNumberFormat="1" applyFont="1" applyFill="1" applyBorder="1" applyAlignment="1">
      <alignment horizontal="center" vertical="center" wrapText="1"/>
    </xf>
    <xf numFmtId="166" fontId="160" fillId="14" borderId="3" xfId="76" applyNumberFormat="1" applyFont="1" applyFill="1" applyBorder="1" applyAlignment="1">
      <alignment horizontal="center" vertical="center" wrapText="1"/>
    </xf>
    <xf numFmtId="166" fontId="158" fillId="14" borderId="21" xfId="74" quotePrefix="1" applyNumberFormat="1" applyFont="1" applyFill="1" applyBorder="1" applyAlignment="1">
      <alignment horizontal="center" vertical="center" wrapText="1"/>
    </xf>
    <xf numFmtId="0" fontId="162" fillId="0" borderId="3" xfId="0" applyFont="1" applyBorder="1" applyAlignment="1">
      <alignment horizontal="left" vertical="center"/>
    </xf>
    <xf numFmtId="0" fontId="163" fillId="30" borderId="3" xfId="0" applyFont="1" applyFill="1" applyBorder="1" applyAlignment="1">
      <alignment horizontal="center" vertical="center"/>
    </xf>
    <xf numFmtId="0" fontId="162" fillId="0" borderId="3" xfId="78" applyFont="1" applyBorder="1" applyAlignment="1">
      <alignment horizontal="center" vertical="center"/>
    </xf>
    <xf numFmtId="166" fontId="161" fillId="0" borderId="3" xfId="76" applyNumberFormat="1" applyFont="1" applyFill="1" applyBorder="1" applyAlignment="1">
      <alignment vertical="center"/>
    </xf>
    <xf numFmtId="0" fontId="157" fillId="0" borderId="3" xfId="74" applyFont="1" applyBorder="1" applyAlignment="1">
      <alignment horizontal="center" vertical="center"/>
    </xf>
    <xf numFmtId="166" fontId="161" fillId="0" borderId="3" xfId="76" applyNumberFormat="1" applyFont="1" applyFill="1" applyBorder="1" applyAlignment="1">
      <alignment horizontal="center" vertical="center" wrapText="1"/>
    </xf>
    <xf numFmtId="0" fontId="157" fillId="4" borderId="53" xfId="74" applyFont="1" applyFill="1" applyBorder="1" applyAlignment="1">
      <alignment horizontal="center" vertical="center" wrapText="1"/>
    </xf>
    <xf numFmtId="0" fontId="158" fillId="4" borderId="13" xfId="74" applyFont="1" applyFill="1" applyBorder="1" applyAlignment="1">
      <alignment vertical="center" wrapText="1"/>
    </xf>
    <xf numFmtId="0" fontId="157" fillId="4" borderId="13" xfId="74" applyFont="1" applyFill="1" applyBorder="1" applyAlignment="1">
      <alignment vertical="center" wrapText="1"/>
    </xf>
    <xf numFmtId="0" fontId="157" fillId="4" borderId="13" xfId="74" applyFont="1" applyFill="1" applyBorder="1" applyAlignment="1">
      <alignment horizontal="center" vertical="center" wrapText="1"/>
    </xf>
    <xf numFmtId="0" fontId="157" fillId="4" borderId="13" xfId="74" applyFont="1" applyFill="1" applyBorder="1" applyAlignment="1">
      <alignment vertical="center"/>
    </xf>
    <xf numFmtId="0" fontId="157" fillId="4" borderId="13" xfId="74" applyFont="1" applyFill="1" applyBorder="1" applyAlignment="1">
      <alignment horizontal="center" vertical="center"/>
    </xf>
    <xf numFmtId="166" fontId="158" fillId="4" borderId="13" xfId="74" applyNumberFormat="1" applyFont="1" applyFill="1" applyBorder="1" applyAlignment="1">
      <alignment vertical="center"/>
    </xf>
    <xf numFmtId="0" fontId="157" fillId="4" borderId="61" xfId="74" applyFont="1" applyFill="1" applyBorder="1" applyAlignment="1">
      <alignment vertical="center"/>
    </xf>
    <xf numFmtId="0" fontId="157" fillId="4" borderId="2" xfId="74" applyFont="1" applyFill="1"/>
    <xf numFmtId="0" fontId="158" fillId="29" borderId="20" xfId="74" applyFont="1" applyFill="1" applyBorder="1" applyAlignment="1">
      <alignment horizontal="center" vertical="center" wrapText="1"/>
    </xf>
    <xf numFmtId="0" fontId="158" fillId="29" borderId="3" xfId="74" applyFont="1" applyFill="1" applyBorder="1" applyAlignment="1">
      <alignment vertical="center" wrapText="1"/>
    </xf>
    <xf numFmtId="0" fontId="157" fillId="29" borderId="3" xfId="74" applyFont="1" applyFill="1" applyBorder="1" applyAlignment="1">
      <alignment vertical="center" wrapText="1"/>
    </xf>
    <xf numFmtId="0" fontId="157" fillId="0" borderId="3" xfId="74" applyFont="1" applyBorder="1" applyAlignment="1">
      <alignment vertical="center"/>
    </xf>
    <xf numFmtId="0" fontId="157" fillId="4" borderId="3" xfId="74" applyFont="1" applyFill="1" applyBorder="1" applyAlignment="1">
      <alignment vertical="center"/>
    </xf>
    <xf numFmtId="0" fontId="157" fillId="4" borderId="3" xfId="74" applyFont="1" applyFill="1" applyBorder="1" applyAlignment="1">
      <alignment horizontal="center" vertical="center"/>
    </xf>
    <xf numFmtId="0" fontId="158" fillId="0" borderId="3" xfId="74" applyFont="1" applyBorder="1" applyAlignment="1">
      <alignment vertical="center"/>
    </xf>
    <xf numFmtId="0" fontId="157" fillId="0" borderId="21" xfId="74" applyFont="1" applyBorder="1" applyAlignment="1">
      <alignment vertical="center"/>
    </xf>
    <xf numFmtId="0" fontId="157" fillId="0" borderId="20" xfId="74" applyFont="1" applyBorder="1" applyAlignment="1">
      <alignment horizontal="center" vertical="center" wrapText="1"/>
    </xf>
    <xf numFmtId="0" fontId="158" fillId="0" borderId="3" xfId="74" applyFont="1" applyBorder="1" applyAlignment="1">
      <alignment vertical="center" wrapText="1"/>
    </xf>
    <xf numFmtId="0" fontId="157" fillId="0" borderId="3" xfId="74" applyFont="1" applyBorder="1" applyAlignment="1">
      <alignment horizontal="center" vertical="center" wrapText="1"/>
    </xf>
    <xf numFmtId="0" fontId="157" fillId="0" borderId="3" xfId="74" applyFont="1" applyBorder="1" applyAlignment="1">
      <alignment vertical="center" wrapText="1"/>
    </xf>
    <xf numFmtId="0" fontId="158" fillId="29" borderId="3" xfId="74" applyFont="1" applyFill="1" applyBorder="1" applyAlignment="1">
      <alignment horizontal="center" vertical="center" wrapText="1"/>
    </xf>
    <xf numFmtId="0" fontId="158" fillId="0" borderId="20" xfId="74" applyFont="1" applyBorder="1" applyAlignment="1">
      <alignment horizontal="center" vertical="center" wrapText="1"/>
    </xf>
    <xf numFmtId="0" fontId="158" fillId="0" borderId="3" xfId="74" applyFont="1" applyBorder="1" applyAlignment="1">
      <alignment horizontal="center" vertical="center" wrapText="1"/>
    </xf>
    <xf numFmtId="0" fontId="157" fillId="4" borderId="20" xfId="74" applyFont="1" applyFill="1" applyBorder="1" applyAlignment="1">
      <alignment horizontal="center" vertical="center" wrapText="1"/>
    </xf>
    <xf numFmtId="0" fontId="158" fillId="4" borderId="3" xfId="74" applyFont="1" applyFill="1" applyBorder="1" applyAlignment="1">
      <alignment vertical="center" wrapText="1"/>
    </xf>
    <xf numFmtId="0" fontId="157" fillId="4" borderId="3" xfId="74" applyFont="1" applyFill="1" applyBorder="1" applyAlignment="1">
      <alignment vertical="center" wrapText="1"/>
    </xf>
    <xf numFmtId="0" fontId="157" fillId="4" borderId="3" xfId="74" applyFont="1" applyFill="1" applyBorder="1" applyAlignment="1">
      <alignment horizontal="center" vertical="center" wrapText="1"/>
    </xf>
    <xf numFmtId="0" fontId="158" fillId="4" borderId="3" xfId="74" applyFont="1" applyFill="1" applyBorder="1" applyAlignment="1">
      <alignment vertical="center"/>
    </xf>
    <xf numFmtId="0" fontId="157" fillId="4" borderId="21" xfId="74" applyFont="1" applyFill="1" applyBorder="1" applyAlignment="1">
      <alignment vertical="center"/>
    </xf>
    <xf numFmtId="0" fontId="157" fillId="0" borderId="23" xfId="74" applyFont="1" applyBorder="1" applyAlignment="1">
      <alignment horizontal="center"/>
    </xf>
    <xf numFmtId="0" fontId="157" fillId="0" borderId="24" xfId="74" applyFont="1" applyBorder="1"/>
    <xf numFmtId="0" fontId="157" fillId="0" borderId="24" xfId="74" applyFont="1" applyBorder="1" applyAlignment="1">
      <alignment horizontal="center"/>
    </xf>
    <xf numFmtId="0" fontId="157" fillId="0" borderId="56" xfId="74" applyFont="1" applyBorder="1"/>
    <xf numFmtId="0" fontId="164" fillId="0" borderId="20" xfId="0" applyFont="1" applyBorder="1" applyAlignment="1">
      <alignment vertical="center"/>
    </xf>
    <xf numFmtId="0" fontId="158" fillId="0" borderId="2" xfId="74" applyFont="1" applyAlignment="1">
      <alignment wrapText="1"/>
    </xf>
    <xf numFmtId="166" fontId="161" fillId="14" borderId="3" xfId="76" applyNumberFormat="1" applyFont="1" applyFill="1" applyBorder="1" applyAlignment="1">
      <alignment horizontal="center" vertical="center" wrapText="1"/>
    </xf>
    <xf numFmtId="0" fontId="160" fillId="14" borderId="20" xfId="16" applyFont="1" applyFill="1" applyBorder="1" applyAlignment="1">
      <alignment horizontal="left" vertical="center"/>
    </xf>
    <xf numFmtId="0" fontId="68" fillId="0" borderId="3" xfId="0" applyFont="1" applyBorder="1" applyAlignment="1">
      <alignment horizontal="left" vertical="center"/>
    </xf>
    <xf numFmtId="0" fontId="27" fillId="0" borderId="3" xfId="0" applyFont="1" applyBorder="1" applyAlignment="1">
      <alignment vertical="center"/>
    </xf>
    <xf numFmtId="0" fontId="17" fillId="0" borderId="3" xfId="54" applyFont="1" applyBorder="1" applyAlignment="1">
      <alignment vertical="center" wrapText="1"/>
    </xf>
    <xf numFmtId="0" fontId="62" fillId="0" borderId="3" xfId="1" applyFont="1" applyBorder="1" applyAlignment="1">
      <alignment horizontal="left" vertical="center" wrapText="1"/>
    </xf>
    <xf numFmtId="0" fontId="92" fillId="0" borderId="3" xfId="0" applyFont="1" applyBorder="1" applyAlignment="1">
      <alignment vertical="center"/>
    </xf>
    <xf numFmtId="0" fontId="95" fillId="0" borderId="3" xfId="0" applyFont="1" applyBorder="1" applyAlignment="1">
      <alignment horizontal="left"/>
    </xf>
    <xf numFmtId="165" fontId="56" fillId="0" borderId="32" xfId="66" applyNumberFormat="1" applyFont="1" applyFill="1" applyBorder="1" applyAlignment="1"/>
    <xf numFmtId="3" fontId="100" fillId="0" borderId="3" xfId="0" applyNumberFormat="1" applyFont="1" applyBorder="1" applyAlignment="1">
      <alignment horizontal="right" vertical="center" wrapText="1"/>
    </xf>
    <xf numFmtId="0" fontId="100" fillId="0" borderId="3" xfId="0" applyFont="1" applyBorder="1" applyAlignment="1">
      <alignment horizontal="right" vertical="center" wrapText="1"/>
    </xf>
    <xf numFmtId="43" fontId="94" fillId="0" borderId="3" xfId="0" applyNumberFormat="1" applyFont="1" applyBorder="1" applyAlignment="1">
      <alignment horizontal="left" vertical="center"/>
    </xf>
    <xf numFmtId="0" fontId="19" fillId="0" borderId="13" xfId="0" applyFont="1" applyBorder="1" applyAlignment="1">
      <alignment horizontal="left" wrapText="1"/>
    </xf>
    <xf numFmtId="49" fontId="63" fillId="0" borderId="3" xfId="70" applyNumberFormat="1" applyFont="1" applyBorder="1"/>
    <xf numFmtId="0" fontId="63" fillId="0" borderId="3" xfId="0" applyFont="1" applyBorder="1" applyAlignment="1">
      <alignment horizontal="center" vertical="center" wrapText="1"/>
    </xf>
    <xf numFmtId="49" fontId="63" fillId="15" borderId="3" xfId="70" applyNumberFormat="1" applyFont="1" applyFill="1" applyBorder="1"/>
    <xf numFmtId="9" fontId="56" fillId="0" borderId="3" xfId="64" applyFont="1" applyBorder="1"/>
    <xf numFmtId="0" fontId="60" fillId="0" borderId="3" xfId="0" applyFont="1" applyBorder="1" applyAlignment="1">
      <alignment horizontal="right" vertical="center"/>
    </xf>
    <xf numFmtId="0" fontId="18" fillId="0" borderId="3" xfId="0" applyFont="1" applyBorder="1" applyAlignment="1">
      <alignment horizontal="center" vertical="center" wrapText="1"/>
    </xf>
    <xf numFmtId="0" fontId="18" fillId="18" borderId="3" xfId="0" applyFont="1" applyFill="1" applyBorder="1" applyAlignment="1">
      <alignment horizontal="center" vertical="center" wrapText="1"/>
    </xf>
    <xf numFmtId="38" fontId="19" fillId="0" borderId="3" xfId="0" applyNumberFormat="1" applyFont="1" applyBorder="1" applyAlignment="1">
      <alignment horizontal="center" vertical="center" wrapText="1"/>
    </xf>
    <xf numFmtId="0" fontId="0" fillId="0" borderId="3" xfId="0" applyBorder="1"/>
    <xf numFmtId="38" fontId="0" fillId="0" borderId="3" xfId="0" applyNumberFormat="1" applyBorder="1" applyAlignment="1">
      <alignment horizontal="center" vertical="center"/>
    </xf>
    <xf numFmtId="0" fontId="0" fillId="0" borderId="3" xfId="0" applyBorder="1" applyAlignment="1">
      <alignment horizontal="center" vertical="center"/>
    </xf>
    <xf numFmtId="0" fontId="158" fillId="0" borderId="2" xfId="16" applyFont="1" applyAlignment="1">
      <alignment vertical="center"/>
    </xf>
    <xf numFmtId="0" fontId="157" fillId="0" borderId="21" xfId="74" quotePrefix="1" applyFont="1" applyBorder="1" applyAlignment="1">
      <alignment vertical="top" wrapText="1"/>
    </xf>
    <xf numFmtId="0" fontId="139" fillId="0" borderId="2" xfId="16" applyFont="1" applyAlignment="1">
      <alignment vertical="center"/>
    </xf>
    <xf numFmtId="0" fontId="158" fillId="0" borderId="2" xfId="16" applyFont="1"/>
    <xf numFmtId="0" fontId="139" fillId="0" borderId="54" xfId="16" applyFont="1" applyBorder="1" applyAlignment="1">
      <alignment vertical="center"/>
    </xf>
    <xf numFmtId="0" fontId="139" fillId="0" borderId="54" xfId="16" applyFont="1" applyBorder="1" applyAlignment="1">
      <alignment horizontal="center"/>
    </xf>
    <xf numFmtId="0" fontId="162" fillId="0" borderId="3" xfId="0" applyFont="1" applyBorder="1" applyAlignment="1">
      <alignment horizontal="center" vertical="center"/>
    </xf>
    <xf numFmtId="0" fontId="139" fillId="0" borderId="2" xfId="16" applyFont="1" applyAlignment="1">
      <alignment horizontal="center" vertical="center"/>
    </xf>
    <xf numFmtId="0" fontId="104" fillId="0" borderId="63" xfId="74" quotePrefix="1" applyFont="1" applyBorder="1" applyAlignment="1">
      <alignment horizontal="left" vertical="top" wrapText="1"/>
    </xf>
    <xf numFmtId="0" fontId="104" fillId="0" borderId="55" xfId="74" applyFont="1" applyBorder="1" applyAlignment="1">
      <alignment horizontal="center" vertical="center"/>
    </xf>
    <xf numFmtId="0" fontId="139" fillId="0" borderId="2" xfId="74" applyFont="1" applyAlignment="1">
      <alignment vertical="center" wrapText="1"/>
    </xf>
    <xf numFmtId="0" fontId="139" fillId="0" borderId="2" xfId="74" applyFont="1" applyAlignment="1">
      <alignment vertical="center"/>
    </xf>
    <xf numFmtId="0" fontId="104" fillId="0" borderId="2" xfId="74" applyFont="1" applyAlignment="1">
      <alignment vertical="center"/>
    </xf>
    <xf numFmtId="0" fontId="104" fillId="0" borderId="54" xfId="74" applyFont="1" applyBorder="1" applyAlignment="1">
      <alignment vertical="center"/>
    </xf>
    <xf numFmtId="0" fontId="93" fillId="0" borderId="20" xfId="0" applyFont="1" applyBorder="1" applyAlignment="1">
      <alignment horizontal="center" vertical="center"/>
    </xf>
    <xf numFmtId="166" fontId="154" fillId="0" borderId="3" xfId="76" applyNumberFormat="1" applyFont="1" applyFill="1" applyBorder="1" applyAlignment="1">
      <alignment horizontal="center" vertical="center"/>
    </xf>
    <xf numFmtId="0" fontId="104" fillId="0" borderId="21" xfId="74" quotePrefix="1" applyFont="1" applyBorder="1" applyAlignment="1">
      <alignment horizontal="center" vertical="center" wrapText="1"/>
    </xf>
    <xf numFmtId="0" fontId="104" fillId="0" borderId="2" xfId="74" applyFont="1" applyAlignment="1">
      <alignment horizontal="center" vertical="center"/>
    </xf>
    <xf numFmtId="49" fontId="63" fillId="0" borderId="3" xfId="79" applyNumberFormat="1" applyFont="1" applyBorder="1" applyAlignment="1">
      <alignment horizontal="left" vertical="center" wrapText="1"/>
    </xf>
    <xf numFmtId="166" fontId="161" fillId="4" borderId="3" xfId="76" applyNumberFormat="1" applyFont="1" applyFill="1" applyBorder="1" applyAlignment="1">
      <alignment horizontal="center" vertical="center" wrapText="1"/>
    </xf>
    <xf numFmtId="166" fontId="160" fillId="4" borderId="3" xfId="76" applyNumberFormat="1" applyFont="1" applyFill="1" applyBorder="1" applyAlignment="1">
      <alignment horizontal="center" vertical="center" wrapText="1"/>
    </xf>
    <xf numFmtId="49" fontId="157" fillId="0" borderId="3" xfId="79" applyNumberFormat="1" applyFont="1" applyBorder="1"/>
    <xf numFmtId="0" fontId="157" fillId="0" borderId="3" xfId="0" applyFont="1" applyBorder="1" applyAlignment="1">
      <alignment horizontal="left"/>
    </xf>
    <xf numFmtId="43" fontId="162" fillId="0" borderId="3" xfId="76" applyFont="1" applyFill="1" applyBorder="1" applyAlignment="1">
      <alignment horizontal="center" vertical="center"/>
    </xf>
    <xf numFmtId="0" fontId="164" fillId="0" borderId="53" xfId="0" applyFont="1" applyBorder="1" applyAlignment="1">
      <alignment vertical="center"/>
    </xf>
    <xf numFmtId="49" fontId="157" fillId="0" borderId="13" xfId="79" applyNumberFormat="1" applyFont="1" applyBorder="1"/>
    <xf numFmtId="0" fontId="157" fillId="0" borderId="13" xfId="0" applyFont="1" applyBorder="1" applyAlignment="1">
      <alignment horizontal="left"/>
    </xf>
    <xf numFmtId="0" fontId="163" fillId="30" borderId="13" xfId="0" applyFont="1" applyFill="1" applyBorder="1" applyAlignment="1">
      <alignment horizontal="center" vertical="center"/>
    </xf>
    <xf numFmtId="0" fontId="162" fillId="0" borderId="13" xfId="78" applyFont="1" applyBorder="1" applyAlignment="1">
      <alignment horizontal="center" vertical="center"/>
    </xf>
    <xf numFmtId="43" fontId="162" fillId="0" borderId="13" xfId="76" applyFont="1" applyFill="1" applyBorder="1" applyAlignment="1">
      <alignment horizontal="center" vertical="center"/>
    </xf>
    <xf numFmtId="166" fontId="161" fillId="0" borderId="13" xfId="76" applyNumberFormat="1" applyFont="1" applyFill="1" applyBorder="1" applyAlignment="1">
      <alignment vertical="center"/>
    </xf>
    <xf numFmtId="0" fontId="157" fillId="0" borderId="13" xfId="74" applyFont="1" applyBorder="1" applyAlignment="1">
      <alignment horizontal="center" vertical="center"/>
    </xf>
    <xf numFmtId="166" fontId="161" fillId="0" borderId="13" xfId="76" applyNumberFormat="1" applyFont="1" applyFill="1" applyBorder="1" applyAlignment="1">
      <alignment horizontal="center" vertical="center" wrapText="1"/>
    </xf>
    <xf numFmtId="0" fontId="158" fillId="0" borderId="55" xfId="74" applyFont="1" applyBorder="1" applyAlignment="1">
      <alignment horizontal="left" vertical="center"/>
    </xf>
    <xf numFmtId="0" fontId="158" fillId="0" borderId="2" xfId="74" applyFont="1" applyAlignment="1">
      <alignment horizontal="center" vertical="center" wrapText="1"/>
    </xf>
    <xf numFmtId="2" fontId="76" fillId="0" borderId="9" xfId="0" applyNumberFormat="1" applyFont="1" applyBorder="1" applyAlignment="1">
      <alignment horizontal="left" vertical="center" wrapText="1"/>
    </xf>
    <xf numFmtId="2" fontId="76" fillId="0" borderId="3" xfId="0" quotePrefix="1" applyNumberFormat="1" applyFont="1" applyBorder="1" applyAlignment="1">
      <alignment horizontal="left" vertical="center" wrapText="1"/>
    </xf>
    <xf numFmtId="9" fontId="24" fillId="0" borderId="3" xfId="10" applyFont="1" applyFill="1" applyBorder="1" applyAlignment="1">
      <alignment horizontal="center" vertical="center" wrapText="1"/>
    </xf>
    <xf numFmtId="0" fontId="24" fillId="17" borderId="3" xfId="0" applyFont="1" applyFill="1" applyBorder="1" applyAlignment="1">
      <alignment horizontal="center" vertical="center" wrapText="1"/>
    </xf>
    <xf numFmtId="166" fontId="76" fillId="0" borderId="3" xfId="0" applyNumberFormat="1" applyFont="1" applyBorder="1" applyAlignment="1">
      <alignment horizontal="center" vertical="center" wrapText="1"/>
    </xf>
    <xf numFmtId="0" fontId="58" fillId="17" borderId="3" xfId="0" applyFont="1" applyFill="1" applyBorder="1" applyAlignment="1">
      <alignment horizontal="center" vertical="center" wrapText="1"/>
    </xf>
    <xf numFmtId="0" fontId="166" fillId="0" borderId="3" xfId="0" applyFont="1" applyBorder="1" applyAlignment="1">
      <alignment horizontal="left" vertical="center"/>
    </xf>
    <xf numFmtId="0" fontId="166" fillId="0" borderId="3" xfId="0" applyFont="1" applyBorder="1" applyAlignment="1">
      <alignment vertical="center"/>
    </xf>
    <xf numFmtId="0" fontId="167" fillId="30" borderId="3" xfId="0" applyFont="1" applyFill="1" applyBorder="1" applyAlignment="1">
      <alignment horizontal="center" vertical="center"/>
    </xf>
    <xf numFmtId="0" fontId="168" fillId="0" borderId="3" xfId="78" applyFont="1" applyBorder="1" applyAlignment="1">
      <alignment horizontal="center" vertical="center"/>
    </xf>
    <xf numFmtId="43" fontId="168" fillId="0" borderId="3" xfId="76" applyFont="1" applyFill="1" applyBorder="1" applyAlignment="1">
      <alignment horizontal="center" vertical="center"/>
    </xf>
    <xf numFmtId="166" fontId="166" fillId="0" borderId="3" xfId="76" applyNumberFormat="1" applyFont="1" applyFill="1" applyBorder="1" applyAlignment="1">
      <alignment vertical="center"/>
    </xf>
    <xf numFmtId="0" fontId="169" fillId="0" borderId="3" xfId="74" applyFont="1" applyBorder="1" applyAlignment="1">
      <alignment horizontal="center" vertical="center"/>
    </xf>
    <xf numFmtId="166" fontId="166" fillId="0" borderId="3" xfId="76" applyNumberFormat="1" applyFont="1" applyFill="1" applyBorder="1" applyAlignment="1">
      <alignment horizontal="center" vertical="center" wrapText="1"/>
    </xf>
    <xf numFmtId="0" fontId="169" fillId="0" borderId="21" xfId="74" quotePrefix="1" applyFont="1" applyBorder="1" applyAlignment="1">
      <alignment horizontal="center" vertical="center" wrapText="1"/>
    </xf>
    <xf numFmtId="0" fontId="169" fillId="0" borderId="2" xfId="74" applyFont="1"/>
    <xf numFmtId="0" fontId="166" fillId="0" borderId="3" xfId="0" applyFont="1" applyBorder="1" applyAlignment="1">
      <alignment horizontal="left" vertical="center" wrapText="1"/>
    </xf>
    <xf numFmtId="0" fontId="166" fillId="0" borderId="3" xfId="0" applyFont="1" applyBorder="1" applyAlignment="1">
      <alignment vertical="center" wrapText="1"/>
    </xf>
    <xf numFmtId="0" fontId="167" fillId="30" borderId="3" xfId="0" applyFont="1" applyFill="1" applyBorder="1" applyAlignment="1">
      <alignment horizontal="center" vertical="center" wrapText="1"/>
    </xf>
    <xf numFmtId="0" fontId="168" fillId="0" borderId="3" xfId="78" applyFont="1" applyBorder="1" applyAlignment="1">
      <alignment horizontal="center" vertical="center" wrapText="1"/>
    </xf>
    <xf numFmtId="166" fontId="166" fillId="0" borderId="3" xfId="76" applyNumberFormat="1" applyFont="1" applyFill="1" applyBorder="1" applyAlignment="1">
      <alignment vertical="center" wrapText="1"/>
    </xf>
    <xf numFmtId="0" fontId="169" fillId="0" borderId="3" xfId="74" applyFont="1" applyBorder="1" applyAlignment="1">
      <alignment horizontal="center" vertical="center" wrapText="1"/>
    </xf>
    <xf numFmtId="0" fontId="169" fillId="0" borderId="2" xfId="74" applyFont="1" applyAlignment="1">
      <alignment wrapText="1"/>
    </xf>
    <xf numFmtId="0" fontId="157" fillId="0" borderId="55" xfId="74" applyFont="1" applyBorder="1" applyAlignment="1">
      <alignment horizontal="center" vertical="center"/>
    </xf>
    <xf numFmtId="0" fontId="158" fillId="0" borderId="2" xfId="74" applyFont="1" applyAlignment="1">
      <alignment vertical="center" wrapText="1"/>
    </xf>
    <xf numFmtId="0" fontId="158" fillId="0" borderId="2" xfId="74" applyFont="1" applyAlignment="1">
      <alignment vertical="center"/>
    </xf>
    <xf numFmtId="0" fontId="157" fillId="0" borderId="54" xfId="74" applyFont="1" applyBorder="1" applyAlignment="1">
      <alignment vertical="center"/>
    </xf>
    <xf numFmtId="0" fontId="157" fillId="0" borderId="2" xfId="74" applyFont="1" applyAlignment="1">
      <alignment vertical="center"/>
    </xf>
    <xf numFmtId="0" fontId="56" fillId="0" borderId="3" xfId="0" applyFont="1" applyBorder="1" applyAlignment="1">
      <alignment horizontal="left" wrapText="1"/>
    </xf>
    <xf numFmtId="0" fontId="19" fillId="0" borderId="3" xfId="0" applyFont="1" applyBorder="1" applyAlignment="1">
      <alignment horizontal="center"/>
    </xf>
    <xf numFmtId="4" fontId="56" fillId="0" borderId="3" xfId="0" applyNumberFormat="1" applyFont="1" applyBorder="1" applyAlignment="1">
      <alignment horizontal="center" vertical="center" wrapText="1"/>
    </xf>
    <xf numFmtId="0" fontId="69" fillId="0" borderId="3" xfId="0" applyFont="1" applyBorder="1" applyAlignment="1">
      <alignment horizontal="left" vertical="center"/>
    </xf>
    <xf numFmtId="1" fontId="69" fillId="0" borderId="3" xfId="0" applyNumberFormat="1" applyFont="1" applyBorder="1" applyAlignment="1">
      <alignment vertical="center" wrapText="1"/>
    </xf>
    <xf numFmtId="43" fontId="69" fillId="0" borderId="3" xfId="0" applyNumberFormat="1" applyFont="1" applyBorder="1" applyAlignment="1">
      <alignment vertical="center" wrapText="1"/>
    </xf>
    <xf numFmtId="0" fontId="66" fillId="0" borderId="3" xfId="0" applyFont="1" applyBorder="1" applyAlignment="1">
      <alignment horizontal="left" vertical="center"/>
    </xf>
    <xf numFmtId="0" fontId="36" fillId="0" borderId="3" xfId="0" applyFont="1" applyBorder="1" applyAlignment="1">
      <alignment horizontal="center" vertical="center"/>
    </xf>
    <xf numFmtId="0" fontId="56" fillId="0" borderId="3" xfId="0" applyFont="1" applyBorder="1" applyAlignment="1">
      <alignment horizontal="left" vertical="center"/>
    </xf>
    <xf numFmtId="0" fontId="56" fillId="0" borderId="2" xfId="0" applyFont="1" applyBorder="1" applyAlignment="1">
      <alignment horizontal="left" vertical="center"/>
    </xf>
    <xf numFmtId="43" fontId="56" fillId="0" borderId="3" xfId="7" applyFont="1" applyBorder="1"/>
    <xf numFmtId="0" fontId="99" fillId="0" borderId="0" xfId="0" applyFont="1"/>
    <xf numFmtId="0" fontId="56" fillId="0" borderId="3" xfId="0" applyFont="1" applyBorder="1" applyAlignment="1">
      <alignment horizontal="left" vertical="top"/>
    </xf>
    <xf numFmtId="0" fontId="57" fillId="0" borderId="2" xfId="16" applyFont="1" applyAlignment="1">
      <alignment vertical="center"/>
    </xf>
    <xf numFmtId="0" fontId="57" fillId="0" borderId="2" xfId="16" applyFont="1" applyAlignment="1">
      <alignment vertical="center" wrapText="1"/>
    </xf>
    <xf numFmtId="0" fontId="58" fillId="0" borderId="2" xfId="16" applyFont="1" applyAlignment="1">
      <alignment vertical="center" wrapText="1"/>
    </xf>
    <xf numFmtId="0" fontId="24" fillId="2" borderId="2" xfId="16" applyFont="1" applyFill="1" applyAlignment="1">
      <alignment vertical="center"/>
    </xf>
    <xf numFmtId="0" fontId="57" fillId="15" borderId="2" xfId="16" applyFont="1" applyFill="1" applyAlignment="1">
      <alignment vertical="center" wrapText="1"/>
    </xf>
    <xf numFmtId="0" fontId="57" fillId="0" borderId="2" xfId="16" applyFont="1" applyAlignment="1">
      <alignment horizontal="center" vertical="center" wrapText="1"/>
    </xf>
    <xf numFmtId="0" fontId="56" fillId="0" borderId="2" xfId="16" applyFont="1"/>
    <xf numFmtId="0" fontId="56" fillId="0" borderId="2" xfId="16" applyFont="1" applyAlignment="1">
      <alignment vertical="center" wrapText="1"/>
    </xf>
    <xf numFmtId="0" fontId="62" fillId="0" borderId="2" xfId="16" applyFont="1" applyAlignment="1">
      <alignment vertical="center" wrapText="1"/>
    </xf>
    <xf numFmtId="0" fontId="63" fillId="2" borderId="2" xfId="16" quotePrefix="1" applyFont="1" applyFill="1" applyAlignment="1">
      <alignment vertical="center"/>
    </xf>
    <xf numFmtId="0" fontId="63" fillId="2" borderId="2" xfId="16" applyFont="1" applyFill="1" applyAlignment="1">
      <alignment vertical="center"/>
    </xf>
    <xf numFmtId="176" fontId="56" fillId="0" borderId="2" xfId="16" applyNumberFormat="1" applyFont="1" applyAlignment="1">
      <alignment vertical="center" wrapText="1"/>
    </xf>
    <xf numFmtId="0" fontId="56" fillId="15" borderId="2" xfId="16" applyFont="1" applyFill="1" applyAlignment="1">
      <alignment vertical="center" wrapText="1"/>
    </xf>
    <xf numFmtId="0" fontId="56" fillId="0" borderId="2" xfId="16" applyFont="1" applyAlignment="1">
      <alignment horizontal="center" vertical="center" wrapText="1"/>
    </xf>
    <xf numFmtId="0" fontId="59" fillId="0" borderId="2" xfId="16" applyFont="1" applyAlignment="1">
      <alignment horizontal="left" vertical="center"/>
    </xf>
    <xf numFmtId="0" fontId="56" fillId="0" borderId="2" xfId="16" applyFont="1" applyAlignment="1">
      <alignment vertical="center"/>
    </xf>
    <xf numFmtId="0" fontId="62" fillId="0" borderId="2" xfId="16" applyFont="1" applyAlignment="1">
      <alignment vertical="center"/>
    </xf>
    <xf numFmtId="0" fontId="56" fillId="15" borderId="2" xfId="16" applyFont="1" applyFill="1" applyAlignment="1">
      <alignment vertical="center"/>
    </xf>
    <xf numFmtId="0" fontId="59" fillId="0" borderId="2" xfId="16" applyFont="1" applyAlignment="1">
      <alignment horizontal="center" vertical="center"/>
    </xf>
    <xf numFmtId="0" fontId="24" fillId="3" borderId="3" xfId="16" applyFont="1" applyFill="1" applyBorder="1" applyAlignment="1">
      <alignment horizontal="center" vertical="center" wrapText="1"/>
    </xf>
    <xf numFmtId="0" fontId="56" fillId="0" borderId="3" xfId="16" applyFont="1" applyBorder="1" applyAlignment="1">
      <alignment wrapText="1"/>
    </xf>
    <xf numFmtId="0" fontId="24" fillId="34" borderId="3" xfId="16" applyFont="1" applyFill="1" applyBorder="1" applyAlignment="1">
      <alignment horizontal="center" vertical="center" wrapText="1"/>
    </xf>
    <xf numFmtId="0" fontId="57" fillId="35" borderId="3" xfId="16" applyFont="1" applyFill="1" applyBorder="1" applyAlignment="1">
      <alignment horizontal="center" vertical="center" wrapText="1"/>
    </xf>
    <xf numFmtId="0" fontId="57" fillId="28" borderId="3" xfId="16" applyFont="1" applyFill="1" applyBorder="1" applyAlignment="1">
      <alignment horizontal="center" vertical="center" wrapText="1"/>
    </xf>
    <xf numFmtId="0" fontId="57" fillId="36" borderId="3" xfId="16" applyFont="1" applyFill="1" applyBorder="1" applyAlignment="1">
      <alignment horizontal="center" vertical="center" wrapText="1"/>
    </xf>
    <xf numFmtId="0" fontId="57" fillId="28" borderId="12" xfId="16" applyFont="1" applyFill="1" applyBorder="1" applyAlignment="1">
      <alignment horizontal="center" vertical="center" wrapText="1"/>
    </xf>
    <xf numFmtId="0" fontId="56" fillId="0" borderId="2" xfId="16" applyFont="1" applyAlignment="1">
      <alignment horizontal="center" vertical="center"/>
    </xf>
    <xf numFmtId="0" fontId="58" fillId="3" borderId="3" xfId="16" applyFont="1" applyFill="1" applyBorder="1" applyAlignment="1">
      <alignment horizontal="center" vertical="center" wrapText="1"/>
    </xf>
    <xf numFmtId="0" fontId="58" fillId="34" borderId="3" xfId="16" applyFont="1" applyFill="1" applyBorder="1" applyAlignment="1">
      <alignment horizontal="center" vertical="center" wrapText="1"/>
    </xf>
    <xf numFmtId="0" fontId="24" fillId="8" borderId="3" xfId="16" applyFont="1" applyFill="1" applyBorder="1" applyAlignment="1">
      <alignment horizontal="center" vertical="center" wrapText="1"/>
    </xf>
    <xf numFmtId="44" fontId="57" fillId="35" borderId="3" xfId="16" applyNumberFormat="1" applyFont="1" applyFill="1" applyBorder="1" applyAlignment="1">
      <alignment horizontal="center" vertical="center" wrapText="1"/>
    </xf>
    <xf numFmtId="164" fontId="57" fillId="36" borderId="3" xfId="16" applyNumberFormat="1" applyFont="1" applyFill="1" applyBorder="1" applyAlignment="1">
      <alignment horizontal="center" vertical="center" wrapText="1"/>
    </xf>
    <xf numFmtId="0" fontId="56" fillId="28" borderId="12" xfId="16" applyFont="1" applyFill="1" applyBorder="1" applyAlignment="1">
      <alignment horizontal="center" vertical="center" wrapText="1"/>
    </xf>
    <xf numFmtId="1" fontId="57" fillId="0" borderId="3" xfId="16" applyNumberFormat="1" applyFont="1" applyBorder="1" applyAlignment="1">
      <alignment horizontal="center" vertical="center"/>
    </xf>
    <xf numFmtId="0" fontId="24" fillId="28" borderId="3" xfId="16" applyFont="1" applyFill="1" applyBorder="1" applyAlignment="1">
      <alignment horizontal="center" vertical="center" wrapText="1"/>
    </xf>
    <xf numFmtId="0" fontId="58" fillId="28" borderId="3" xfId="16" applyFont="1" applyFill="1" applyBorder="1" applyAlignment="1">
      <alignment horizontal="center" vertical="center" wrapText="1"/>
    </xf>
    <xf numFmtId="165" fontId="58" fillId="28" borderId="3" xfId="18" applyNumberFormat="1" applyFont="1" applyFill="1" applyBorder="1" applyAlignment="1">
      <alignment horizontal="center" vertical="center" wrapText="1"/>
    </xf>
    <xf numFmtId="9" fontId="24" fillId="28" borderId="3" xfId="10" applyFont="1" applyFill="1" applyBorder="1" applyAlignment="1">
      <alignment horizontal="center" vertical="center" wrapText="1"/>
    </xf>
    <xf numFmtId="165" fontId="24" fillId="28" borderId="3" xfId="18" applyNumberFormat="1" applyFont="1" applyFill="1" applyBorder="1" applyAlignment="1">
      <alignment horizontal="center" vertical="center" wrapText="1"/>
    </xf>
    <xf numFmtId="0" fontId="56" fillId="28" borderId="3" xfId="16" applyFont="1" applyFill="1" applyBorder="1" applyAlignment="1">
      <alignment vertical="center" wrapText="1"/>
    </xf>
    <xf numFmtId="0" fontId="81" fillId="0" borderId="20" xfId="16" applyFont="1" applyBorder="1" applyAlignment="1">
      <alignment horizontal="center" vertical="center"/>
    </xf>
    <xf numFmtId="0" fontId="69" fillId="0" borderId="3" xfId="41" applyFont="1" applyBorder="1" applyAlignment="1">
      <alignment vertical="center" wrapText="1"/>
    </xf>
    <xf numFmtId="0" fontId="68" fillId="0" borderId="3" xfId="16" applyFont="1" applyBorder="1" applyAlignment="1">
      <alignment horizontal="center" vertical="center"/>
    </xf>
    <xf numFmtId="43" fontId="38" fillId="0" borderId="3" xfId="18" applyFont="1" applyBorder="1" applyAlignment="1">
      <alignment horizontal="right" vertical="center"/>
    </xf>
    <xf numFmtId="43" fontId="81" fillId="0" borderId="3" xfId="33" applyFont="1" applyFill="1" applyBorder="1" applyAlignment="1">
      <alignment vertical="center"/>
    </xf>
    <xf numFmtId="0" fontId="38" fillId="0" borderId="3" xfId="16" applyFont="1" applyBorder="1" applyAlignment="1">
      <alignment horizontal="right" vertical="center"/>
    </xf>
    <xf numFmtId="43" fontId="81" fillId="0" borderId="3" xfId="16" applyNumberFormat="1" applyFont="1" applyBorder="1" applyAlignment="1">
      <alignment horizontal="left" vertical="center" wrapText="1"/>
    </xf>
    <xf numFmtId="0" fontId="170" fillId="13" borderId="3" xfId="16" applyFont="1" applyFill="1" applyBorder="1" applyAlignment="1" applyProtection="1">
      <alignment horizontal="center" vertical="center" wrapText="1"/>
      <protection locked="0"/>
    </xf>
    <xf numFmtId="0" fontId="81" fillId="0" borderId="3" xfId="16" applyFont="1" applyBorder="1" applyAlignment="1">
      <alignment horizontal="left" vertical="center" wrapText="1"/>
    </xf>
    <xf numFmtId="166" fontId="81" fillId="0" borderId="3" xfId="16" applyNumberFormat="1" applyFont="1" applyBorder="1" applyAlignment="1">
      <alignment horizontal="left" vertical="center" wrapText="1"/>
    </xf>
    <xf numFmtId="0" fontId="171" fillId="0" borderId="3" xfId="16" applyFont="1" applyBorder="1" applyAlignment="1">
      <alignment horizontal="left" vertical="center" wrapText="1"/>
    </xf>
    <xf numFmtId="0" fontId="81" fillId="0" borderId="3" xfId="16" applyFont="1" applyBorder="1" applyAlignment="1">
      <alignment horizontal="left" vertical="center"/>
    </xf>
    <xf numFmtId="14" fontId="81" fillId="0" borderId="3" xfId="16" applyNumberFormat="1" applyFont="1" applyBorder="1" applyAlignment="1">
      <alignment horizontal="left" vertical="center" wrapText="1"/>
    </xf>
    <xf numFmtId="0" fontId="172" fillId="13" borderId="3" xfId="16" applyFont="1" applyFill="1" applyBorder="1" applyAlignment="1">
      <alignment vertical="center" wrapText="1"/>
    </xf>
    <xf numFmtId="0" fontId="81" fillId="0" borderId="3" xfId="16" applyFont="1" applyBorder="1" applyAlignment="1">
      <alignment horizontal="center" vertical="center"/>
    </xf>
    <xf numFmtId="43" fontId="68" fillId="0" borderId="3" xfId="33" applyFont="1" applyFill="1" applyBorder="1" applyAlignment="1">
      <alignment vertical="center"/>
    </xf>
    <xf numFmtId="43" fontId="81" fillId="0" borderId="3" xfId="80" applyFont="1" applyFill="1" applyBorder="1" applyAlignment="1" applyProtection="1">
      <alignment horizontal="right" vertical="center" wrapText="1"/>
      <protection locked="0"/>
    </xf>
    <xf numFmtId="4" fontId="81" fillId="0" borderId="3" xfId="80" applyNumberFormat="1" applyFont="1" applyFill="1" applyBorder="1" applyAlignment="1" applyProtection="1">
      <alignment horizontal="right" vertical="center"/>
      <protection locked="0"/>
    </xf>
    <xf numFmtId="169" fontId="81" fillId="0" borderId="3" xfId="16" applyNumberFormat="1" applyFont="1" applyBorder="1" applyAlignment="1">
      <alignment horizontal="left" vertical="center" wrapText="1"/>
    </xf>
    <xf numFmtId="167" fontId="81" fillId="0" borderId="3" xfId="16" applyNumberFormat="1" applyFont="1" applyBorder="1" applyAlignment="1">
      <alignment horizontal="left" vertical="center" wrapText="1"/>
    </xf>
    <xf numFmtId="4" fontId="81" fillId="0" borderId="3" xfId="16" applyNumberFormat="1" applyFont="1" applyBorder="1" applyAlignment="1">
      <alignment horizontal="left" vertical="center" wrapText="1"/>
    </xf>
    <xf numFmtId="166" fontId="81" fillId="0" borderId="12" xfId="16" applyNumberFormat="1" applyFont="1" applyBorder="1" applyAlignment="1">
      <alignment horizontal="left" vertical="center" wrapText="1"/>
    </xf>
    <xf numFmtId="0" fontId="81" fillId="0" borderId="2" xfId="16" applyFont="1" applyAlignment="1">
      <alignment horizontal="left"/>
    </xf>
    <xf numFmtId="0" fontId="172" fillId="13" borderId="3" xfId="16" applyFont="1" applyFill="1" applyBorder="1" applyAlignment="1">
      <alignment vertical="center"/>
    </xf>
    <xf numFmtId="0" fontId="81" fillId="0" borderId="2" xfId="16" applyFont="1" applyAlignment="1">
      <alignment horizontal="left" vertical="center"/>
    </xf>
    <xf numFmtId="0" fontId="38" fillId="13" borderId="3" xfId="16" applyFont="1" applyFill="1" applyBorder="1" applyAlignment="1" applyProtection="1">
      <alignment horizontal="center" vertical="center" wrapText="1"/>
      <protection locked="0"/>
    </xf>
    <xf numFmtId="0" fontId="81" fillId="0" borderId="3" xfId="16" applyFont="1" applyBorder="1" applyAlignment="1">
      <alignment horizontal="left" wrapText="1"/>
    </xf>
    <xf numFmtId="0" fontId="170" fillId="13" borderId="3" xfId="16" applyFont="1" applyFill="1" applyBorder="1" applyAlignment="1" applyProtection="1">
      <alignment horizontal="left" vertical="center"/>
      <protection locked="0"/>
    </xf>
    <xf numFmtId="43" fontId="174" fillId="0" borderId="13" xfId="18" applyFont="1" applyBorder="1" applyAlignment="1">
      <alignment horizontal="right" vertical="center" wrapText="1"/>
    </xf>
    <xf numFmtId="0" fontId="174" fillId="0" borderId="13" xfId="81" applyFont="1" applyBorder="1" applyAlignment="1">
      <alignment horizontal="right" vertical="center" wrapText="1"/>
    </xf>
    <xf numFmtId="43" fontId="81" fillId="0" borderId="3" xfId="33" applyFont="1" applyFill="1" applyBorder="1" applyAlignment="1">
      <alignment horizontal="right" vertical="center"/>
    </xf>
    <xf numFmtId="0" fontId="38" fillId="0" borderId="3" xfId="16" applyFont="1" applyBorder="1" applyAlignment="1">
      <alignment horizontal="center" vertical="center"/>
    </xf>
    <xf numFmtId="0" fontId="65" fillId="0" borderId="3" xfId="16" applyFont="1" applyBorder="1" applyAlignment="1">
      <alignment vertical="center"/>
    </xf>
    <xf numFmtId="0" fontId="68" fillId="0" borderId="14" xfId="16" applyFont="1" applyBorder="1" applyAlignment="1">
      <alignment horizontal="center" vertical="center"/>
    </xf>
    <xf numFmtId="169" fontId="81" fillId="0" borderId="3" xfId="16" applyNumberFormat="1" applyFont="1" applyBorder="1" applyAlignment="1">
      <alignment horizontal="left" vertical="center"/>
    </xf>
    <xf numFmtId="0" fontId="68" fillId="0" borderId="2" xfId="16" applyFont="1" applyAlignment="1">
      <alignment horizontal="center" vertical="center"/>
    </xf>
    <xf numFmtId="43" fontId="68" fillId="0" borderId="9" xfId="33" applyFont="1" applyFill="1" applyBorder="1" applyAlignment="1">
      <alignment vertical="center"/>
    </xf>
    <xf numFmtId="0" fontId="36" fillId="0" borderId="65" xfId="16" applyFont="1" applyBorder="1" applyAlignment="1">
      <alignment horizontal="center" vertical="center"/>
    </xf>
    <xf numFmtId="43" fontId="174" fillId="0" borderId="3" xfId="18" applyFont="1" applyBorder="1" applyAlignment="1">
      <alignment horizontal="right" vertical="center" wrapText="1"/>
    </xf>
    <xf numFmtId="43" fontId="175" fillId="0" borderId="3" xfId="33" applyFont="1" applyFill="1" applyBorder="1" applyAlignment="1">
      <alignment vertical="center"/>
    </xf>
    <xf numFmtId="0" fontId="174" fillId="0" borderId="3" xfId="81" applyFont="1" applyBorder="1" applyAlignment="1">
      <alignment horizontal="right" vertical="center" wrapText="1"/>
    </xf>
    <xf numFmtId="0" fontId="68" fillId="0" borderId="65" xfId="16" applyFont="1" applyBorder="1" applyAlignment="1">
      <alignment horizontal="center" vertical="center"/>
    </xf>
    <xf numFmtId="0" fontId="43" fillId="0" borderId="65" xfId="16" applyFont="1" applyBorder="1" applyAlignment="1">
      <alignment vertical="center" wrapText="1"/>
    </xf>
    <xf numFmtId="0" fontId="176" fillId="0" borderId="3" xfId="16" applyFont="1" applyBorder="1" applyAlignment="1">
      <alignment horizontal="center" vertical="center"/>
    </xf>
    <xf numFmtId="166" fontId="17" fillId="0" borderId="13" xfId="82" applyNumberFormat="1" applyFont="1" applyFill="1" applyBorder="1" applyAlignment="1">
      <alignment horizontal="left" vertical="center"/>
    </xf>
    <xf numFmtId="43" fontId="176" fillId="0" borderId="3" xfId="33" applyFont="1" applyFill="1" applyBorder="1" applyAlignment="1">
      <alignment vertical="center"/>
    </xf>
    <xf numFmtId="0" fontId="174" fillId="0" borderId="13" xfId="81" applyFont="1" applyBorder="1" applyAlignment="1">
      <alignment horizontal="center" vertical="center" wrapText="1"/>
    </xf>
    <xf numFmtId="43" fontId="56" fillId="0" borderId="3" xfId="16" applyNumberFormat="1" applyFont="1" applyBorder="1" applyAlignment="1">
      <alignment horizontal="left" vertical="center" wrapText="1"/>
    </xf>
    <xf numFmtId="43" fontId="177" fillId="0" borderId="21" xfId="16" applyNumberFormat="1" applyFont="1" applyBorder="1" applyAlignment="1">
      <alignment horizontal="left" vertical="center"/>
    </xf>
    <xf numFmtId="0" fontId="56" fillId="0" borderId="3" xfId="16" applyFont="1" applyBorder="1" applyAlignment="1">
      <alignment horizontal="left" vertical="center" wrapText="1"/>
    </xf>
    <xf numFmtId="166" fontId="56" fillId="0" borderId="3" xfId="16" applyNumberFormat="1" applyFont="1" applyBorder="1" applyAlignment="1">
      <alignment horizontal="left" vertical="center" wrapText="1"/>
    </xf>
    <xf numFmtId="0" fontId="59" fillId="0" borderId="3" xfId="16" applyFont="1" applyBorder="1" applyAlignment="1">
      <alignment horizontal="left" vertical="center" wrapText="1"/>
    </xf>
    <xf numFmtId="14" fontId="56" fillId="0" borderId="3" xfId="16" applyNumberFormat="1" applyFont="1" applyBorder="1" applyAlignment="1">
      <alignment horizontal="left" vertical="center" wrapText="1"/>
    </xf>
    <xf numFmtId="43" fontId="68" fillId="0" borderId="3" xfId="80" applyFont="1" applyFill="1" applyBorder="1" applyAlignment="1" applyProtection="1">
      <alignment horizontal="right" vertical="center" wrapText="1"/>
      <protection locked="0"/>
    </xf>
    <xf numFmtId="4" fontId="68" fillId="0" borderId="3" xfId="16" applyNumberFormat="1" applyFont="1" applyBorder="1" applyAlignment="1" applyProtection="1">
      <alignment vertical="center" wrapText="1"/>
      <protection locked="0"/>
    </xf>
    <xf numFmtId="4" fontId="68" fillId="0" borderId="3" xfId="80" applyNumberFormat="1" applyFont="1" applyFill="1" applyBorder="1" applyAlignment="1" applyProtection="1">
      <alignment horizontal="right" vertical="center"/>
      <protection locked="0"/>
    </xf>
    <xf numFmtId="169" fontId="56" fillId="0" borderId="3" xfId="16" applyNumberFormat="1" applyFont="1" applyBorder="1" applyAlignment="1">
      <alignment horizontal="left" vertical="center" wrapText="1"/>
    </xf>
    <xf numFmtId="167" fontId="56" fillId="0" borderId="3" xfId="16" applyNumberFormat="1" applyFont="1" applyBorder="1" applyAlignment="1">
      <alignment horizontal="left" vertical="center" wrapText="1"/>
    </xf>
    <xf numFmtId="4" fontId="56" fillId="0" borderId="3" xfId="16" applyNumberFormat="1" applyFont="1" applyBorder="1" applyAlignment="1">
      <alignment horizontal="left" vertical="center" wrapText="1"/>
    </xf>
    <xf numFmtId="166" fontId="56" fillId="0" borderId="12" xfId="16" applyNumberFormat="1" applyFont="1" applyBorder="1" applyAlignment="1">
      <alignment horizontal="left" vertical="center" wrapText="1"/>
    </xf>
    <xf numFmtId="0" fontId="56" fillId="0" borderId="2" xfId="16" applyFont="1" applyAlignment="1">
      <alignment horizontal="left"/>
    </xf>
    <xf numFmtId="0" fontId="68" fillId="0" borderId="3" xfId="16" applyFont="1" applyBorder="1" applyAlignment="1">
      <alignment horizontal="left" vertical="center"/>
    </xf>
    <xf numFmtId="43" fontId="176" fillId="0" borderId="3" xfId="33" applyFont="1" applyFill="1" applyBorder="1" applyAlignment="1">
      <alignment horizontal="right" vertical="center"/>
    </xf>
    <xf numFmtId="169" fontId="56" fillId="0" borderId="3" xfId="16" applyNumberFormat="1" applyFont="1" applyBorder="1" applyAlignment="1">
      <alignment horizontal="left" vertical="center"/>
    </xf>
    <xf numFmtId="0" fontId="176" fillId="0" borderId="3" xfId="16" applyFont="1" applyBorder="1" applyAlignment="1">
      <alignment horizontal="left" vertical="center"/>
    </xf>
    <xf numFmtId="49" fontId="56" fillId="0" borderId="3" xfId="16" applyNumberFormat="1" applyFont="1" applyBorder="1" applyAlignment="1">
      <alignment horizontal="left" vertical="center" wrapText="1"/>
    </xf>
    <xf numFmtId="0" fontId="65" fillId="0" borderId="2" xfId="16" applyFont="1" applyAlignment="1">
      <alignment vertical="center"/>
    </xf>
    <xf numFmtId="0" fontId="177" fillId="0" borderId="21" xfId="16" applyFont="1" applyBorder="1" applyAlignment="1">
      <alignment horizontal="left" vertical="center"/>
    </xf>
    <xf numFmtId="0" fontId="176" fillId="0" borderId="20" xfId="16" applyFont="1" applyBorder="1" applyAlignment="1">
      <alignment horizontal="center" vertical="center"/>
    </xf>
    <xf numFmtId="0" fontId="56" fillId="0" borderId="3" xfId="16" applyFont="1" applyBorder="1" applyAlignment="1">
      <alignment vertical="center" wrapText="1"/>
    </xf>
    <xf numFmtId="4" fontId="68" fillId="0" borderId="3" xfId="83" applyNumberFormat="1" applyFont="1" applyBorder="1" applyAlignment="1">
      <alignment horizontal="center" vertical="center"/>
    </xf>
    <xf numFmtId="43" fontId="176" fillId="0" borderId="3" xfId="18" applyFont="1" applyBorder="1" applyAlignment="1">
      <alignment horizontal="left" vertical="center"/>
    </xf>
    <xf numFmtId="0" fontId="178" fillId="0" borderId="3" xfId="16" applyFont="1" applyBorder="1" applyAlignment="1">
      <alignment vertical="center" wrapText="1"/>
    </xf>
    <xf numFmtId="0" fontId="179" fillId="0" borderId="3" xfId="16" applyFont="1" applyBorder="1"/>
    <xf numFmtId="0" fontId="62" fillId="0" borderId="2" xfId="16" applyFont="1"/>
    <xf numFmtId="0" fontId="56" fillId="15" borderId="2" xfId="16" applyFont="1" applyFill="1"/>
    <xf numFmtId="0" fontId="56" fillId="0" borderId="2" xfId="16" applyFont="1" applyAlignment="1">
      <alignment horizontal="center"/>
    </xf>
    <xf numFmtId="43" fontId="56" fillId="0" borderId="2" xfId="16" applyNumberFormat="1" applyFont="1"/>
    <xf numFmtId="0" fontId="175" fillId="0" borderId="20" xfId="16" applyFont="1" applyBorder="1" applyAlignment="1">
      <alignment horizontal="center" vertical="center"/>
    </xf>
    <xf numFmtId="0" fontId="180" fillId="0" borderId="3" xfId="16" applyFont="1" applyBorder="1" applyAlignment="1">
      <alignment vertical="center" wrapText="1"/>
    </xf>
    <xf numFmtId="166" fontId="74" fillId="0" borderId="3" xfId="33" applyNumberFormat="1" applyFont="1" applyFill="1" applyBorder="1" applyAlignment="1">
      <alignment vertical="center"/>
    </xf>
    <xf numFmtId="0" fontId="181" fillId="0" borderId="21" xfId="16" applyFont="1" applyBorder="1" applyAlignment="1">
      <alignment horizontal="left" vertical="center"/>
    </xf>
    <xf numFmtId="0" fontId="175" fillId="0" borderId="3" xfId="16" applyFont="1" applyBorder="1" applyAlignment="1">
      <alignment horizontal="left" vertical="center"/>
    </xf>
    <xf numFmtId="43" fontId="68" fillId="0" borderId="3" xfId="18" applyFont="1" applyFill="1" applyBorder="1" applyAlignment="1">
      <alignment vertical="center"/>
    </xf>
    <xf numFmtId="166" fontId="69" fillId="0" borderId="3" xfId="33" applyNumberFormat="1" applyFont="1" applyFill="1" applyBorder="1" applyAlignment="1">
      <alignment vertical="center"/>
    </xf>
    <xf numFmtId="0" fontId="38" fillId="0" borderId="3" xfId="16" applyFont="1" applyBorder="1"/>
    <xf numFmtId="0" fontId="81" fillId="0" borderId="3" xfId="16" applyFont="1" applyBorder="1" applyAlignment="1">
      <alignment horizontal="center" vertical="center" wrapText="1"/>
    </xf>
    <xf numFmtId="43" fontId="175" fillId="0" borderId="3" xfId="33" applyFont="1" applyFill="1" applyBorder="1" applyAlignment="1">
      <alignment horizontal="right" vertical="center"/>
    </xf>
    <xf numFmtId="0" fontId="182" fillId="0" borderId="3" xfId="16" applyFont="1" applyBorder="1" applyAlignment="1">
      <alignment vertical="center" wrapText="1"/>
    </xf>
    <xf numFmtId="0" fontId="181" fillId="0" borderId="21" xfId="16" applyFont="1" applyBorder="1" applyAlignment="1">
      <alignment horizontal="left" vertical="center" wrapText="1"/>
    </xf>
    <xf numFmtId="0" fontId="180" fillId="0" borderId="3" xfId="84" applyFont="1" applyBorder="1" applyAlignment="1">
      <alignment vertical="center" wrapText="1"/>
    </xf>
    <xf numFmtId="4" fontId="81" fillId="0" borderId="3" xfId="16" applyNumberFormat="1" applyFont="1" applyBorder="1" applyAlignment="1" applyProtection="1">
      <alignment vertical="center" wrapText="1"/>
      <protection locked="0"/>
    </xf>
    <xf numFmtId="0" fontId="108" fillId="0" borderId="3" xfId="16" applyFont="1" applyBorder="1" applyAlignment="1">
      <alignment horizontal="center" vertical="center"/>
    </xf>
    <xf numFmtId="43" fontId="38" fillId="15" borderId="3" xfId="18" applyFont="1" applyFill="1" applyBorder="1" applyAlignment="1">
      <alignment wrapText="1"/>
    </xf>
    <xf numFmtId="0" fontId="56" fillId="0" borderId="9" xfId="16" applyFont="1" applyBorder="1" applyAlignment="1">
      <alignment vertical="center"/>
    </xf>
    <xf numFmtId="43" fontId="38" fillId="0" borderId="3" xfId="18" applyFont="1" applyBorder="1" applyAlignment="1">
      <alignment wrapText="1"/>
    </xf>
    <xf numFmtId="166" fontId="38" fillId="0" borderId="3" xfId="18" applyNumberFormat="1" applyFont="1" applyBorder="1" applyAlignment="1"/>
    <xf numFmtId="0" fontId="175" fillId="0" borderId="3" xfId="16" applyFont="1" applyBorder="1" applyAlignment="1">
      <alignment horizontal="center" vertical="center"/>
    </xf>
    <xf numFmtId="43" fontId="181" fillId="0" borderId="21" xfId="16" applyNumberFormat="1" applyFont="1" applyBorder="1" applyAlignment="1">
      <alignment horizontal="left" vertical="center"/>
    </xf>
    <xf numFmtId="0" fontId="68" fillId="0" borderId="3" xfId="16" applyFont="1" applyBorder="1" applyAlignment="1">
      <alignment horizontal="center" vertical="center" wrapText="1"/>
    </xf>
    <xf numFmtId="0" fontId="157" fillId="0" borderId="21" xfId="74" quotePrefix="1" applyFont="1" applyBorder="1" applyAlignment="1">
      <alignment horizontal="left" vertical="center" wrapText="1"/>
    </xf>
    <xf numFmtId="0" fontId="157" fillId="0" borderId="2" xfId="74" applyFont="1" applyAlignment="1">
      <alignment vertical="center" wrapText="1"/>
    </xf>
    <xf numFmtId="0" fontId="157" fillId="0" borderId="6" xfId="74" applyFont="1" applyBorder="1" applyAlignment="1">
      <alignment vertical="center" wrapText="1"/>
    </xf>
    <xf numFmtId="0" fontId="157" fillId="0" borderId="6" xfId="74" applyFont="1" applyBorder="1" applyAlignment="1">
      <alignment horizontal="center" vertical="center" wrapText="1"/>
    </xf>
    <xf numFmtId="0" fontId="157" fillId="0" borderId="52" xfId="74" applyFont="1" applyBorder="1" applyAlignment="1">
      <alignment vertical="center" wrapText="1"/>
    </xf>
    <xf numFmtId="0" fontId="157" fillId="0" borderId="11" xfId="74" applyFont="1" applyBorder="1" applyAlignment="1">
      <alignment vertical="center" wrapText="1"/>
    </xf>
    <xf numFmtId="0" fontId="157" fillId="0" borderId="11" xfId="74" applyFont="1" applyBorder="1" applyAlignment="1">
      <alignment horizontal="center" vertical="center" wrapText="1"/>
    </xf>
    <xf numFmtId="0" fontId="157" fillId="0" borderId="46" xfId="74" applyFont="1" applyBorder="1" applyAlignment="1">
      <alignment vertical="center" wrapText="1"/>
    </xf>
    <xf numFmtId="0" fontId="157" fillId="0" borderId="54" xfId="74" applyFont="1" applyBorder="1" applyAlignment="1">
      <alignment vertical="center" wrapText="1"/>
    </xf>
    <xf numFmtId="0" fontId="157" fillId="0" borderId="55" xfId="74" applyFont="1" applyBorder="1" applyAlignment="1">
      <alignment horizontal="center" vertical="center" wrapText="1"/>
    </xf>
    <xf numFmtId="0" fontId="157" fillId="0" borderId="2" xfId="74" applyFont="1" applyAlignment="1">
      <alignment horizontal="center" vertical="center" wrapText="1"/>
    </xf>
    <xf numFmtId="0" fontId="157" fillId="0" borderId="3" xfId="0" applyFont="1" applyBorder="1" applyAlignment="1">
      <alignment horizontal="left" vertical="center" wrapText="1"/>
    </xf>
    <xf numFmtId="0" fontId="162" fillId="0" borderId="3" xfId="78" applyFont="1" applyBorder="1" applyAlignment="1">
      <alignment horizontal="center" vertical="center" wrapText="1"/>
    </xf>
    <xf numFmtId="43" fontId="162" fillId="0" borderId="3" xfId="76" applyFont="1" applyFill="1" applyBorder="1" applyAlignment="1">
      <alignment horizontal="center" vertical="center" wrapText="1"/>
    </xf>
    <xf numFmtId="166" fontId="158" fillId="4" borderId="13" xfId="74" applyNumberFormat="1" applyFont="1" applyFill="1" applyBorder="1" applyAlignment="1">
      <alignment vertical="center" wrapText="1"/>
    </xf>
    <xf numFmtId="0" fontId="157" fillId="4" borderId="61" xfId="74" applyFont="1" applyFill="1" applyBorder="1" applyAlignment="1">
      <alignment vertical="center" wrapText="1"/>
    </xf>
    <xf numFmtId="0" fontId="157" fillId="4" borderId="2" xfId="74" applyFont="1" applyFill="1" applyAlignment="1">
      <alignment vertical="center" wrapText="1"/>
    </xf>
    <xf numFmtId="0" fontId="157" fillId="0" borderId="21" xfId="74" applyFont="1" applyBorder="1" applyAlignment="1">
      <alignment vertical="center" wrapText="1"/>
    </xf>
    <xf numFmtId="0" fontId="157" fillId="4" borderId="21" xfId="74" applyFont="1" applyFill="1" applyBorder="1" applyAlignment="1">
      <alignment vertical="center" wrapText="1"/>
    </xf>
    <xf numFmtId="0" fontId="157" fillId="0" borderId="23" xfId="74" applyFont="1" applyBorder="1" applyAlignment="1">
      <alignment horizontal="center" vertical="center" wrapText="1"/>
    </xf>
    <xf numFmtId="0" fontId="157" fillId="0" borderId="24" xfId="74" applyFont="1" applyBorder="1" applyAlignment="1">
      <alignment vertical="center" wrapText="1"/>
    </xf>
    <xf numFmtId="0" fontId="157" fillId="0" borderId="24" xfId="74" applyFont="1" applyBorder="1" applyAlignment="1">
      <alignment horizontal="center" vertical="center" wrapText="1"/>
    </xf>
    <xf numFmtId="0" fontId="157" fillId="0" borderId="56" xfId="74" applyFont="1" applyBorder="1" applyAlignment="1">
      <alignment vertical="center" wrapText="1"/>
    </xf>
    <xf numFmtId="0" fontId="183" fillId="14" borderId="20" xfId="16" applyFont="1" applyFill="1" applyBorder="1" applyAlignment="1">
      <alignment horizontal="center" vertical="center" wrapText="1"/>
    </xf>
    <xf numFmtId="0" fontId="183" fillId="14" borderId="3" xfId="16" applyFont="1" applyFill="1" applyBorder="1" applyAlignment="1">
      <alignment horizontal="center" vertical="center" wrapText="1"/>
    </xf>
    <xf numFmtId="166" fontId="162" fillId="4" borderId="3" xfId="76" applyNumberFormat="1" applyFont="1" applyFill="1" applyBorder="1" applyAlignment="1">
      <alignment horizontal="center" vertical="center" wrapText="1"/>
    </xf>
    <xf numFmtId="166" fontId="183" fillId="14" borderId="3" xfId="76" applyNumberFormat="1" applyFont="1" applyFill="1" applyBorder="1" applyAlignment="1">
      <alignment horizontal="center" vertical="center" wrapText="1"/>
    </xf>
    <xf numFmtId="166" fontId="183" fillId="4" borderId="3" xfId="76" applyNumberFormat="1" applyFont="1" applyFill="1" applyBorder="1" applyAlignment="1">
      <alignment horizontal="center" vertical="center" wrapText="1"/>
    </xf>
    <xf numFmtId="0" fontId="162" fillId="0" borderId="3" xfId="0" applyFont="1" applyBorder="1" applyAlignment="1">
      <alignment horizontal="left" vertical="center" wrapText="1"/>
    </xf>
    <xf numFmtId="166" fontId="162" fillId="0" borderId="3" xfId="76" applyNumberFormat="1" applyFont="1" applyFill="1" applyBorder="1" applyAlignment="1">
      <alignment vertical="center" wrapText="1"/>
    </xf>
    <xf numFmtId="166" fontId="162" fillId="0" borderId="3" xfId="76" applyNumberFormat="1" applyFont="1" applyFill="1" applyBorder="1" applyAlignment="1">
      <alignment horizontal="center" vertical="center" wrapText="1"/>
    </xf>
    <xf numFmtId="0" fontId="162" fillId="0" borderId="20" xfId="0" applyFont="1" applyBorder="1" applyAlignment="1">
      <alignment horizontal="left" vertical="center" wrapText="1"/>
    </xf>
    <xf numFmtId="0" fontId="158" fillId="0" borderId="2" xfId="16" applyFont="1" applyAlignment="1">
      <alignment horizontal="center" vertical="center" wrapText="1"/>
    </xf>
    <xf numFmtId="0" fontId="56" fillId="0" borderId="3" xfId="0" applyFont="1" applyBorder="1" applyAlignment="1">
      <alignment wrapText="1"/>
    </xf>
    <xf numFmtId="0" fontId="98" fillId="0" borderId="3" xfId="0" applyFont="1" applyBorder="1" applyAlignment="1">
      <alignment horizontal="left" vertical="center" wrapText="1"/>
    </xf>
    <xf numFmtId="0" fontId="102" fillId="0" borderId="3" xfId="0" applyFont="1" applyBorder="1" applyAlignment="1">
      <alignment vertical="center"/>
    </xf>
    <xf numFmtId="1" fontId="76" fillId="0" borderId="3" xfId="0" applyNumberFormat="1" applyFont="1" applyBorder="1" applyAlignment="1">
      <alignment horizontal="left" vertical="center" wrapText="1"/>
    </xf>
    <xf numFmtId="0" fontId="98" fillId="0" borderId="3" xfId="0" applyFont="1" applyBorder="1" applyAlignment="1">
      <alignment horizontal="center" vertical="center"/>
    </xf>
    <xf numFmtId="177" fontId="102" fillId="0" borderId="3" xfId="0" applyNumberFormat="1" applyFont="1" applyBorder="1" applyAlignment="1">
      <alignment horizontal="center" vertical="center" wrapText="1"/>
    </xf>
    <xf numFmtId="0" fontId="56" fillId="0" borderId="3" xfId="0" applyFont="1" applyBorder="1" applyAlignment="1">
      <alignment horizontal="right" vertical="center"/>
    </xf>
    <xf numFmtId="0" fontId="98" fillId="0" borderId="3" xfId="0" applyFont="1" applyBorder="1" applyAlignment="1">
      <alignment horizontal="left" vertical="center"/>
    </xf>
    <xf numFmtId="0" fontId="102" fillId="0" borderId="3" xfId="0" applyFont="1" applyBorder="1" applyAlignment="1">
      <alignment horizontal="left" vertical="center"/>
    </xf>
    <xf numFmtId="9" fontId="56" fillId="0" borderId="3" xfId="64" applyFont="1" applyFill="1" applyBorder="1"/>
    <xf numFmtId="3" fontId="148" fillId="0" borderId="3" xfId="71" applyNumberFormat="1" applyFont="1" applyBorder="1" applyAlignment="1">
      <alignment horizontal="center" vertical="center"/>
    </xf>
    <xf numFmtId="1" fontId="98" fillId="0" borderId="3" xfId="0" applyNumberFormat="1" applyFont="1" applyBorder="1" applyAlignment="1">
      <alignment horizontal="left" vertical="center" wrapText="1"/>
    </xf>
    <xf numFmtId="0" fontId="98" fillId="0" borderId="3" xfId="0" applyFont="1" applyBorder="1" applyAlignment="1">
      <alignment vertical="center"/>
    </xf>
    <xf numFmtId="3" fontId="20" fillId="0" borderId="3" xfId="71" applyNumberFormat="1" applyFont="1" applyBorder="1" applyAlignment="1">
      <alignment horizontal="center" vertical="center"/>
    </xf>
    <xf numFmtId="166" fontId="184" fillId="0" borderId="3" xfId="7" applyNumberFormat="1" applyFont="1" applyFill="1" applyBorder="1" applyAlignment="1">
      <alignment vertical="center"/>
    </xf>
    <xf numFmtId="16" fontId="60" fillId="0" borderId="3" xfId="0" applyNumberFormat="1" applyFont="1" applyBorder="1" applyAlignment="1">
      <alignment vertical="center" wrapText="1"/>
    </xf>
    <xf numFmtId="16" fontId="20" fillId="0" borderId="2" xfId="71" applyNumberFormat="1" applyFont="1" applyAlignment="1">
      <alignment vertical="center"/>
    </xf>
    <xf numFmtId="177" fontId="78" fillId="0" borderId="3" xfId="0" applyNumberFormat="1" applyFont="1" applyBorder="1" applyAlignment="1">
      <alignment horizontal="center" vertical="center" wrapText="1"/>
    </xf>
    <xf numFmtId="0" fontId="78" fillId="0" borderId="3" xfId="0" applyFont="1" applyBorder="1" applyAlignment="1">
      <alignment horizontal="center" vertical="center"/>
    </xf>
    <xf numFmtId="0" fontId="80" fillId="0" borderId="3" xfId="0" applyFont="1" applyBorder="1"/>
    <xf numFmtId="0" fontId="27" fillId="0" borderId="3" xfId="0" applyFont="1" applyBorder="1" applyAlignment="1">
      <alignment horizontal="left"/>
    </xf>
    <xf numFmtId="0" fontId="56" fillId="0" borderId="14" xfId="0" applyFont="1" applyBorder="1"/>
    <xf numFmtId="3" fontId="20" fillId="0" borderId="20" xfId="71" applyNumberFormat="1" applyFont="1" applyBorder="1" applyAlignment="1">
      <alignment horizontal="center" vertical="center"/>
    </xf>
    <xf numFmtId="0" fontId="58" fillId="37" borderId="3" xfId="0" applyFont="1" applyFill="1" applyBorder="1" applyAlignment="1">
      <alignment horizontal="center" vertical="center" wrapText="1"/>
    </xf>
    <xf numFmtId="0" fontId="24" fillId="37" borderId="3" xfId="0" applyFont="1" applyFill="1" applyBorder="1" applyAlignment="1">
      <alignment horizontal="center" vertical="center" wrapText="1"/>
    </xf>
    <xf numFmtId="1" fontId="76" fillId="0" borderId="3" xfId="0" applyNumberFormat="1" applyFont="1" applyBorder="1" applyAlignment="1">
      <alignment horizontal="center" vertical="center" wrapText="1"/>
    </xf>
    <xf numFmtId="165" fontId="24" fillId="4" borderId="3" xfId="7" applyNumberFormat="1" applyFont="1" applyFill="1" applyBorder="1" applyAlignment="1">
      <alignment horizontal="right" vertical="center" wrapText="1"/>
    </xf>
    <xf numFmtId="4" fontId="68" fillId="0" borderId="3" xfId="0" applyNumberFormat="1" applyFont="1" applyBorder="1" applyAlignment="1" applyProtection="1">
      <alignment horizontal="right" vertical="center" wrapText="1"/>
      <protection locked="0"/>
    </xf>
    <xf numFmtId="43" fontId="68" fillId="0" borderId="3" xfId="7" applyFont="1" applyFill="1" applyBorder="1" applyAlignment="1">
      <alignment horizontal="right" vertical="center"/>
    </xf>
    <xf numFmtId="177" fontId="83" fillId="0" borderId="3" xfId="0" applyNumberFormat="1" applyFont="1" applyBorder="1" applyAlignment="1">
      <alignment horizontal="right" vertical="top" shrinkToFit="1"/>
    </xf>
    <xf numFmtId="4" fontId="16" fillId="0" borderId="3" xfId="0" applyNumberFormat="1" applyFont="1" applyBorder="1" applyAlignment="1" applyProtection="1">
      <alignment horizontal="right" vertical="center" wrapText="1"/>
      <protection locked="0"/>
    </xf>
    <xf numFmtId="0" fontId="31" fillId="0" borderId="3" xfId="0" applyFont="1" applyBorder="1" applyAlignment="1">
      <alignment horizontal="right" vertical="center" wrapText="1"/>
    </xf>
    <xf numFmtId="0" fontId="81" fillId="0" borderId="3" xfId="78" applyFont="1" applyBorder="1" applyAlignment="1">
      <alignment horizontal="right" vertical="center"/>
    </xf>
    <xf numFmtId="0" fontId="60" fillId="0" borderId="2" xfId="0" applyFont="1" applyBorder="1" applyAlignment="1">
      <alignment horizontal="right"/>
    </xf>
    <xf numFmtId="9" fontId="60" fillId="0" borderId="3" xfId="64" applyFont="1" applyFill="1" applyBorder="1" applyAlignment="1">
      <alignment horizontal="left" vertical="center" wrapText="1"/>
    </xf>
    <xf numFmtId="165" fontId="110" fillId="0" borderId="2" xfId="33" applyNumberFormat="1" applyFont="1" applyFill="1" applyBorder="1" applyAlignment="1">
      <alignment horizontal="centerContinuous" vertical="center"/>
    </xf>
    <xf numFmtId="43" fontId="110" fillId="0" borderId="2" xfId="33" applyFont="1" applyFill="1" applyBorder="1" applyAlignment="1">
      <alignment horizontal="center" vertical="center"/>
    </xf>
    <xf numFmtId="0" fontId="38" fillId="0" borderId="2" xfId="34" applyFont="1" applyAlignment="1">
      <alignment vertical="center"/>
    </xf>
    <xf numFmtId="166" fontId="38" fillId="0" borderId="2" xfId="33" applyNumberFormat="1" applyFont="1" applyFill="1" applyAlignment="1">
      <alignment horizontal="left" vertical="center"/>
    </xf>
    <xf numFmtId="166" fontId="38" fillId="0" borderId="2" xfId="33" applyNumberFormat="1" applyFont="1" applyFill="1" applyAlignment="1">
      <alignment vertical="center"/>
    </xf>
    <xf numFmtId="165" fontId="110" fillId="0" borderId="2" xfId="33" applyNumberFormat="1" applyFont="1" applyFill="1" applyBorder="1" applyAlignment="1">
      <alignment horizontal="center" vertical="center"/>
    </xf>
    <xf numFmtId="165" fontId="110" fillId="0" borderId="2" xfId="33" applyNumberFormat="1" applyFont="1" applyFill="1" applyBorder="1" applyAlignment="1">
      <alignment horizontal="center" vertical="center" wrapText="1"/>
    </xf>
    <xf numFmtId="43" fontId="110" fillId="0" borderId="2" xfId="33" applyFont="1" applyFill="1" applyBorder="1" applyAlignment="1">
      <alignment horizontal="right" vertical="center"/>
    </xf>
    <xf numFmtId="166" fontId="110" fillId="0" borderId="2" xfId="33" applyNumberFormat="1" applyFont="1" applyFill="1" applyBorder="1" applyAlignment="1">
      <alignment horizontal="center" vertical="center"/>
    </xf>
    <xf numFmtId="43" fontId="185" fillId="0" borderId="2" xfId="33" applyFont="1" applyFill="1" applyBorder="1" applyAlignment="1">
      <alignment horizontal="center" vertical="center" wrapText="1"/>
    </xf>
    <xf numFmtId="0" fontId="110" fillId="0" borderId="2" xfId="85" applyFont="1" applyAlignment="1">
      <alignment horizontal="center" vertical="center"/>
    </xf>
    <xf numFmtId="0" fontId="110" fillId="0" borderId="2" xfId="85" applyFont="1" applyAlignment="1">
      <alignment vertical="center"/>
    </xf>
    <xf numFmtId="43" fontId="187" fillId="0" borderId="2" xfId="85" applyNumberFormat="1" applyFont="1" applyAlignment="1">
      <alignment horizontal="center" vertical="center" wrapText="1"/>
    </xf>
    <xf numFmtId="0" fontId="38" fillId="0" borderId="2" xfId="85" applyFont="1" applyAlignment="1">
      <alignment vertical="center"/>
    </xf>
    <xf numFmtId="0" fontId="38" fillId="0" borderId="2" xfId="34" applyFont="1" applyAlignment="1">
      <alignment horizontal="center" vertical="center"/>
    </xf>
    <xf numFmtId="43" fontId="187" fillId="0" borderId="2" xfId="34" applyNumberFormat="1" applyFont="1" applyAlignment="1">
      <alignment horizontal="center" vertical="center" wrapText="1"/>
    </xf>
    <xf numFmtId="0" fontId="110" fillId="0" borderId="2" xfId="34" applyFont="1" applyAlignment="1">
      <alignment horizontal="center" vertical="center"/>
    </xf>
    <xf numFmtId="0" fontId="110" fillId="0" borderId="2" xfId="34" applyFont="1" applyAlignment="1">
      <alignment vertical="center" wrapText="1"/>
    </xf>
    <xf numFmtId="43" fontId="110" fillId="0" borderId="2" xfId="33" applyFont="1" applyFill="1" applyBorder="1" applyAlignment="1">
      <alignment vertical="center"/>
    </xf>
    <xf numFmtId="166" fontId="185" fillId="0" borderId="11" xfId="33" applyNumberFormat="1" applyFont="1" applyFill="1" applyBorder="1" applyAlignment="1">
      <alignment horizontal="right" vertical="top"/>
    </xf>
    <xf numFmtId="43" fontId="185" fillId="0" borderId="2" xfId="34" applyNumberFormat="1" applyFont="1" applyAlignment="1">
      <alignment horizontal="center" vertical="center" wrapText="1"/>
    </xf>
    <xf numFmtId="0" fontId="110" fillId="0" borderId="2" xfId="34" applyFont="1" applyAlignment="1">
      <alignment vertical="center"/>
    </xf>
    <xf numFmtId="166" fontId="110" fillId="0" borderId="2" xfId="33" applyNumberFormat="1" applyFont="1" applyFill="1" applyAlignment="1">
      <alignment vertical="center"/>
    </xf>
    <xf numFmtId="0" fontId="110" fillId="38" borderId="3" xfId="34" applyFont="1" applyFill="1" applyBorder="1" applyAlignment="1">
      <alignment horizontal="center" vertical="center" wrapText="1"/>
    </xf>
    <xf numFmtId="0" fontId="110" fillId="38" borderId="12" xfId="34" applyFont="1" applyFill="1" applyBorder="1" applyAlignment="1">
      <alignment vertical="center" wrapText="1"/>
    </xf>
    <xf numFmtId="0" fontId="110" fillId="38" borderId="9" xfId="34" applyFont="1" applyFill="1" applyBorder="1" applyAlignment="1">
      <alignment vertical="center" wrapText="1"/>
    </xf>
    <xf numFmtId="0" fontId="110" fillId="15" borderId="3" xfId="34" applyFont="1" applyFill="1" applyBorder="1" applyAlignment="1">
      <alignment horizontal="center" vertical="center" wrapText="1"/>
    </xf>
    <xf numFmtId="43" fontId="110" fillId="38" borderId="3" xfId="33" applyFont="1" applyFill="1" applyBorder="1" applyAlignment="1">
      <alignment horizontal="center" vertical="center" wrapText="1"/>
    </xf>
    <xf numFmtId="43" fontId="110" fillId="15" borderId="3" xfId="33" applyFont="1" applyFill="1" applyBorder="1" applyAlignment="1">
      <alignment horizontal="center" vertical="center" wrapText="1"/>
    </xf>
    <xf numFmtId="166" fontId="110" fillId="38" borderId="3" xfId="33" applyNumberFormat="1" applyFont="1" applyFill="1" applyBorder="1" applyAlignment="1">
      <alignment horizontal="center" vertical="center" wrapText="1"/>
    </xf>
    <xf numFmtId="43" fontId="110" fillId="0" borderId="2" xfId="33" applyFont="1" applyFill="1" applyBorder="1" applyAlignment="1">
      <alignment horizontal="center" vertical="center" wrapText="1"/>
    </xf>
    <xf numFmtId="0" fontId="110" fillId="0" borderId="2" xfId="34" applyFont="1" applyAlignment="1">
      <alignment horizontal="center" vertical="center" wrapText="1"/>
    </xf>
    <xf numFmtId="43" fontId="110" fillId="0" borderId="2" xfId="34" applyNumberFormat="1" applyFont="1" applyAlignment="1">
      <alignment horizontal="center" vertical="center" wrapText="1"/>
    </xf>
    <xf numFmtId="166" fontId="38" fillId="0" borderId="2" xfId="33" applyNumberFormat="1" applyFont="1" applyFill="1" applyAlignment="1">
      <alignment horizontal="left" vertical="center" wrapText="1"/>
    </xf>
    <xf numFmtId="166" fontId="110" fillId="0" borderId="2" xfId="33" applyNumberFormat="1" applyFont="1" applyFill="1" applyAlignment="1">
      <alignment horizontal="center" vertical="center" wrapText="1"/>
    </xf>
    <xf numFmtId="0" fontId="24" fillId="8" borderId="3" xfId="41" applyFont="1" applyFill="1" applyBorder="1" applyAlignment="1">
      <alignment horizontal="center" vertical="center" wrapText="1"/>
    </xf>
    <xf numFmtId="0" fontId="24" fillId="7" borderId="3" xfId="41" applyFont="1" applyFill="1" applyBorder="1" applyAlignment="1">
      <alignment horizontal="center" vertical="center" wrapText="1"/>
    </xf>
    <xf numFmtId="44" fontId="57" fillId="6" borderId="3" xfId="41" applyNumberFormat="1" applyFont="1" applyFill="1" applyBorder="1" applyAlignment="1">
      <alignment horizontal="center" vertical="center" wrapText="1"/>
    </xf>
    <xf numFmtId="0" fontId="188" fillId="39" borderId="3" xfId="34" applyFont="1" applyFill="1" applyBorder="1" applyAlignment="1">
      <alignment horizontal="center" vertical="center" wrapText="1"/>
    </xf>
    <xf numFmtId="0" fontId="188" fillId="39" borderId="3" xfId="41" applyFont="1" applyFill="1" applyBorder="1" applyAlignment="1">
      <alignment horizontal="left" vertical="center" wrapText="1"/>
    </xf>
    <xf numFmtId="0" fontId="188" fillId="39" borderId="3" xfId="34" applyFont="1" applyFill="1" applyBorder="1" applyAlignment="1">
      <alignment vertical="center" wrapText="1"/>
    </xf>
    <xf numFmtId="0" fontId="188" fillId="39" borderId="3" xfId="35" applyFont="1" applyFill="1" applyBorder="1" applyAlignment="1">
      <alignment horizontal="center" vertical="center"/>
    </xf>
    <xf numFmtId="9" fontId="188" fillId="39" borderId="3" xfId="33" applyNumberFormat="1" applyFont="1" applyFill="1" applyBorder="1" applyAlignment="1">
      <alignment horizontal="center" vertical="center"/>
    </xf>
    <xf numFmtId="43" fontId="188" fillId="39" borderId="3" xfId="33" applyFont="1" applyFill="1" applyBorder="1" applyAlignment="1">
      <alignment horizontal="center" vertical="center" wrapText="1"/>
    </xf>
    <xf numFmtId="166" fontId="188" fillId="39" borderId="3" xfId="33" applyNumberFormat="1" applyFont="1" applyFill="1" applyBorder="1" applyAlignment="1">
      <alignment horizontal="center" vertical="center" wrapText="1"/>
    </xf>
    <xf numFmtId="166" fontId="189" fillId="39" borderId="3" xfId="33" applyNumberFormat="1" applyFont="1" applyFill="1" applyBorder="1" applyAlignment="1">
      <alignment horizontal="center" vertical="center" wrapText="1"/>
    </xf>
    <xf numFmtId="183" fontId="110" fillId="0" borderId="2" xfId="34" applyNumberFormat="1" applyFont="1" applyAlignment="1">
      <alignment horizontal="center" vertical="center" wrapText="1"/>
    </xf>
    <xf numFmtId="166" fontId="110" fillId="0" borderId="2" xfId="33" applyNumberFormat="1" applyFont="1" applyFill="1" applyAlignment="1">
      <alignment horizontal="left" vertical="center" wrapText="1"/>
    </xf>
    <xf numFmtId="43" fontId="110" fillId="0" borderId="3" xfId="33" applyFont="1" applyFill="1" applyBorder="1" applyAlignment="1">
      <alignment horizontal="center" vertical="center" wrapText="1"/>
    </xf>
    <xf numFmtId="0" fontId="38" fillId="0" borderId="9" xfId="41" applyFont="1" applyBorder="1" applyAlignment="1">
      <alignment vertical="center"/>
    </xf>
    <xf numFmtId="1" fontId="38" fillId="0" borderId="3" xfId="41" applyNumberFormat="1" applyFont="1" applyBorder="1" applyAlignment="1">
      <alignment horizontal="center" vertical="center" wrapText="1"/>
    </xf>
    <xf numFmtId="43" fontId="187" fillId="0" borderId="2" xfId="33" applyFont="1" applyFill="1" applyBorder="1" applyAlignment="1">
      <alignment horizontal="center" vertical="center" wrapText="1"/>
    </xf>
    <xf numFmtId="0" fontId="69" fillId="0" borderId="3" xfId="41" applyFont="1" applyBorder="1" applyAlignment="1">
      <alignment horizontal="center" vertical="center"/>
    </xf>
    <xf numFmtId="0" fontId="69" fillId="0" borderId="3" xfId="41" applyFont="1" applyBorder="1" applyAlignment="1">
      <alignment horizontal="left" vertical="center"/>
    </xf>
    <xf numFmtId="0" fontId="69" fillId="0" borderId="3" xfId="41" applyFont="1" applyBorder="1" applyAlignment="1">
      <alignment vertical="center"/>
    </xf>
    <xf numFmtId="1" fontId="69" fillId="0" borderId="3" xfId="41" applyNumberFormat="1" applyFont="1" applyBorder="1" applyAlignment="1">
      <alignment vertical="center"/>
    </xf>
    <xf numFmtId="0" fontId="76" fillId="0" borderId="3" xfId="41" applyFont="1" applyBorder="1" applyAlignment="1">
      <alignment vertical="center"/>
    </xf>
    <xf numFmtId="0" fontId="76" fillId="0" borderId="3" xfId="41" applyFont="1" applyBorder="1" applyAlignment="1">
      <alignment horizontal="left" vertical="center"/>
    </xf>
    <xf numFmtId="1" fontId="76" fillId="0" borderId="3" xfId="41" applyNumberFormat="1" applyFont="1" applyBorder="1" applyAlignment="1">
      <alignment vertical="center"/>
    </xf>
    <xf numFmtId="0" fontId="76" fillId="0" borderId="3" xfId="41" applyFont="1" applyBorder="1" applyAlignment="1">
      <alignment horizontal="center" vertical="center"/>
    </xf>
    <xf numFmtId="44" fontId="38" fillId="0" borderId="3" xfId="87" applyFont="1" applyFill="1" applyBorder="1" applyAlignment="1">
      <alignment horizontal="center" vertical="center" wrapText="1"/>
    </xf>
    <xf numFmtId="0" fontId="31" fillId="0" borderId="3" xfId="41" applyFont="1" applyBorder="1" applyAlignment="1">
      <alignment horizontal="left" vertical="center" wrapText="1"/>
    </xf>
    <xf numFmtId="0" fontId="79" fillId="0" borderId="3" xfId="41" applyFont="1" applyBorder="1" applyAlignment="1">
      <alignment horizontal="left" vertical="center"/>
    </xf>
    <xf numFmtId="0" fontId="38" fillId="0" borderId="9" xfId="41" applyFont="1" applyBorder="1" applyAlignment="1">
      <alignment horizontal="left" vertical="center" wrapText="1"/>
    </xf>
    <xf numFmtId="44" fontId="38" fillId="0" borderId="2" xfId="87" applyFont="1" applyFill="1" applyBorder="1" applyAlignment="1">
      <alignment horizontal="center" vertical="center" wrapText="1"/>
    </xf>
    <xf numFmtId="0" fontId="87" fillId="0" borderId="3" xfId="41" applyFont="1" applyBorder="1" applyAlignment="1">
      <alignment horizontal="center" vertical="center"/>
    </xf>
    <xf numFmtId="0" fontId="79" fillId="0" borderId="3" xfId="41" applyFont="1" applyBorder="1" applyAlignment="1">
      <alignment vertical="center"/>
    </xf>
    <xf numFmtId="2" fontId="88" fillId="0" borderId="3" xfId="41" applyNumberFormat="1" applyFont="1" applyBorder="1" applyAlignment="1">
      <alignment horizontal="left" vertical="center"/>
    </xf>
    <xf numFmtId="2" fontId="88" fillId="0" borderId="3" xfId="41" applyNumberFormat="1" applyFont="1" applyBorder="1" applyAlignment="1">
      <alignment vertical="center"/>
    </xf>
    <xf numFmtId="2" fontId="76" fillId="0" borderId="3" xfId="41" applyNumberFormat="1" applyFont="1" applyBorder="1" applyAlignment="1">
      <alignment horizontal="center" vertical="center"/>
    </xf>
    <xf numFmtId="2" fontId="76" fillId="0" borderId="3" xfId="41" applyNumberFormat="1" applyFont="1" applyBorder="1" applyAlignment="1">
      <alignment horizontal="left" vertical="center"/>
    </xf>
    <xf numFmtId="49" fontId="78" fillId="0" borderId="3" xfId="41" applyNumberFormat="1" applyFont="1" applyBorder="1" applyAlignment="1">
      <alignment vertical="center"/>
    </xf>
    <xf numFmtId="1" fontId="76" fillId="0" borderId="3" xfId="41" quotePrefix="1" applyNumberFormat="1" applyFont="1" applyBorder="1" applyAlignment="1">
      <alignment vertical="center"/>
    </xf>
    <xf numFmtId="0" fontId="76" fillId="0" borderId="14" xfId="41" applyFont="1" applyBorder="1" applyAlignment="1">
      <alignment horizontal="left" vertical="center"/>
    </xf>
    <xf numFmtId="1" fontId="76" fillId="0" borderId="3" xfId="41" quotePrefix="1" applyNumberFormat="1" applyFont="1" applyBorder="1" applyAlignment="1">
      <alignment horizontal="left" vertical="center"/>
    </xf>
    <xf numFmtId="2" fontId="76" fillId="0" borderId="9" xfId="41" applyNumberFormat="1" applyFont="1" applyBorder="1" applyAlignment="1">
      <alignment horizontal="left" vertical="center"/>
    </xf>
    <xf numFmtId="2" fontId="76" fillId="0" borderId="3" xfId="41" quotePrefix="1" applyNumberFormat="1" applyFont="1" applyBorder="1" applyAlignment="1">
      <alignment horizontal="left" vertical="center"/>
    </xf>
    <xf numFmtId="0" fontId="110" fillId="0" borderId="3" xfId="34" applyFont="1" applyBorder="1" applyAlignment="1">
      <alignment horizontal="center" vertical="center" wrapText="1"/>
    </xf>
    <xf numFmtId="0" fontId="110" fillId="0" borderId="3" xfId="41" applyFont="1" applyBorder="1" applyAlignment="1">
      <alignment horizontal="left" vertical="center" wrapText="1"/>
    </xf>
    <xf numFmtId="0" fontId="110" fillId="0" borderId="3" xfId="41" applyFont="1" applyBorder="1" applyAlignment="1">
      <alignment horizontal="center" vertical="center" wrapText="1"/>
    </xf>
    <xf numFmtId="0" fontId="110" fillId="0" borderId="3" xfId="35" applyFont="1" applyBorder="1" applyAlignment="1">
      <alignment horizontal="center" vertical="center"/>
    </xf>
    <xf numFmtId="9" fontId="110" fillId="0" borderId="3" xfId="33" applyNumberFormat="1" applyFont="1" applyFill="1" applyBorder="1" applyAlignment="1">
      <alignment horizontal="center" vertical="center"/>
    </xf>
    <xf numFmtId="1" fontId="110" fillId="0" borderId="3" xfId="33" applyNumberFormat="1" applyFont="1" applyFill="1" applyBorder="1" applyAlignment="1">
      <alignment horizontal="center" vertical="center"/>
    </xf>
    <xf numFmtId="166" fontId="110" fillId="0" borderId="3" xfId="33" applyNumberFormat="1" applyFont="1" applyFill="1" applyBorder="1" applyAlignment="1">
      <alignment horizontal="center" vertical="center" wrapText="1"/>
    </xf>
    <xf numFmtId="0" fontId="38" fillId="0" borderId="2" xfId="34" applyFont="1" applyAlignment="1">
      <alignment horizontal="right" vertical="center" wrapText="1"/>
    </xf>
    <xf numFmtId="166" fontId="38" fillId="0" borderId="2" xfId="34" applyNumberFormat="1" applyFont="1" applyAlignment="1">
      <alignment horizontal="center" vertical="center" wrapText="1"/>
    </xf>
    <xf numFmtId="9" fontId="110" fillId="0" borderId="2" xfId="10" applyFont="1" applyFill="1" applyAlignment="1">
      <alignment horizontal="center" vertical="center" wrapText="1"/>
    </xf>
    <xf numFmtId="166" fontId="110" fillId="0" borderId="2" xfId="34" applyNumberFormat="1" applyFont="1" applyAlignment="1">
      <alignment horizontal="center" vertical="center" wrapText="1"/>
    </xf>
    <xf numFmtId="0" fontId="185" fillId="0" borderId="3" xfId="34" applyFont="1" applyBorder="1" applyAlignment="1">
      <alignment horizontal="center" vertical="center" wrapText="1"/>
    </xf>
    <xf numFmtId="0" fontId="185" fillId="0" borderId="3" xfId="34" applyFont="1" applyBorder="1" applyAlignment="1">
      <alignment vertical="center" wrapText="1"/>
    </xf>
    <xf numFmtId="43" fontId="185" fillId="0" borderId="3" xfId="33" applyFont="1" applyFill="1" applyBorder="1" applyAlignment="1">
      <alignment horizontal="right" vertical="center" wrapText="1"/>
    </xf>
    <xf numFmtId="43" fontId="185" fillId="0" borderId="3" xfId="33" applyFont="1" applyFill="1" applyBorder="1" applyAlignment="1">
      <alignment horizontal="center" vertical="center" wrapText="1"/>
    </xf>
    <xf numFmtId="166" fontId="185" fillId="0" borderId="3" xfId="33" applyNumberFormat="1" applyFont="1" applyFill="1" applyBorder="1" applyAlignment="1">
      <alignment horizontal="center" vertical="center" wrapText="1"/>
    </xf>
    <xf numFmtId="0" fontId="185" fillId="0" borderId="2" xfId="34" applyFont="1" applyAlignment="1">
      <alignment horizontal="center" vertical="center" wrapText="1"/>
    </xf>
    <xf numFmtId="166" fontId="187" fillId="0" borderId="2" xfId="34" applyNumberFormat="1" applyFont="1" applyAlignment="1">
      <alignment vertical="center"/>
    </xf>
    <xf numFmtId="166" fontId="187" fillId="0" borderId="2" xfId="33" applyNumberFormat="1" applyFont="1" applyFill="1" applyAlignment="1">
      <alignment horizontal="left" vertical="center" wrapText="1"/>
    </xf>
    <xf numFmtId="166" fontId="185" fillId="0" borderId="2" xfId="33" applyNumberFormat="1" applyFont="1" applyFill="1" applyAlignment="1">
      <alignment horizontal="center" vertical="center" wrapText="1"/>
    </xf>
    <xf numFmtId="0" fontId="185" fillId="0" borderId="2" xfId="34" applyFont="1" applyAlignment="1">
      <alignment horizontal="left" vertical="center" wrapText="1"/>
    </xf>
    <xf numFmtId="0" fontId="38" fillId="0" borderId="3" xfId="34" applyFont="1" applyBorder="1" applyAlignment="1">
      <alignment horizontal="center" vertical="center"/>
    </xf>
    <xf numFmtId="0" fontId="38" fillId="0" borderId="3" xfId="41" applyFont="1" applyBorder="1" applyAlignment="1">
      <alignment horizontal="left" vertical="center" wrapText="1" indent="1"/>
    </xf>
    <xf numFmtId="0" fontId="38" fillId="0" borderId="3" xfId="41" applyFont="1" applyBorder="1" applyAlignment="1">
      <alignment vertical="center" wrapText="1"/>
    </xf>
    <xf numFmtId="43" fontId="38" fillId="0" borderId="3" xfId="33" applyFont="1" applyFill="1" applyBorder="1" applyAlignment="1">
      <alignment horizontal="right" vertical="center"/>
    </xf>
    <xf numFmtId="43" fontId="38" fillId="0" borderId="3" xfId="33" applyFont="1" applyFill="1" applyBorder="1" applyAlignment="1">
      <alignment vertical="center"/>
    </xf>
    <xf numFmtId="166" fontId="38" fillId="0" borderId="3" xfId="88" applyNumberFormat="1" applyFont="1" applyFill="1" applyBorder="1" applyAlignment="1">
      <alignment vertical="center"/>
    </xf>
    <xf numFmtId="166" fontId="38" fillId="0" borderId="3" xfId="33" applyNumberFormat="1" applyFont="1" applyFill="1" applyBorder="1" applyAlignment="1">
      <alignment vertical="center"/>
    </xf>
    <xf numFmtId="175" fontId="38" fillId="0" borderId="2" xfId="34" applyNumberFormat="1" applyFont="1" applyAlignment="1">
      <alignment vertical="center"/>
    </xf>
    <xf numFmtId="43" fontId="38" fillId="0" borderId="2" xfId="34" applyNumberFormat="1" applyFont="1" applyAlignment="1">
      <alignment vertical="center"/>
    </xf>
    <xf numFmtId="164" fontId="38" fillId="0" borderId="2" xfId="34" applyNumberFormat="1" applyFont="1" applyAlignment="1">
      <alignment vertical="center"/>
    </xf>
    <xf numFmtId="43" fontId="38" fillId="0" borderId="3" xfId="33" applyFont="1" applyFill="1" applyBorder="1" applyAlignment="1">
      <alignment horizontal="center" vertical="center"/>
    </xf>
    <xf numFmtId="184" fontId="38" fillId="0" borderId="3" xfId="33" applyNumberFormat="1" applyFont="1" applyFill="1" applyBorder="1" applyAlignment="1">
      <alignment horizontal="center" vertical="center"/>
    </xf>
    <xf numFmtId="3" fontId="38" fillId="0" borderId="2" xfId="34" applyNumberFormat="1" applyFont="1" applyAlignment="1">
      <alignment vertical="center"/>
    </xf>
    <xf numFmtId="0" fontId="185" fillId="0" borderId="3" xfId="34" applyFont="1" applyBorder="1" applyAlignment="1">
      <alignment horizontal="center" vertical="center"/>
    </xf>
    <xf numFmtId="0" fontId="185" fillId="0" borderId="3" xfId="35" applyFont="1" applyBorder="1" applyAlignment="1">
      <alignment vertical="center" wrapText="1"/>
    </xf>
    <xf numFmtId="0" fontId="185" fillId="0" borderId="3" xfId="41" applyFont="1" applyBorder="1" applyAlignment="1">
      <alignment vertical="center" wrapText="1"/>
    </xf>
    <xf numFmtId="0" fontId="185" fillId="0" borderId="3" xfId="35" applyFont="1" applyBorder="1" applyAlignment="1">
      <alignment horizontal="center" vertical="center"/>
    </xf>
    <xf numFmtId="43" fontId="185" fillId="0" borderId="3" xfId="33" applyFont="1" applyFill="1" applyBorder="1" applyAlignment="1">
      <alignment horizontal="center" vertical="center"/>
    </xf>
    <xf numFmtId="43" fontId="185" fillId="0" borderId="3" xfId="33" applyFont="1" applyFill="1" applyBorder="1" applyAlignment="1">
      <alignment vertical="center"/>
    </xf>
    <xf numFmtId="166" fontId="185" fillId="0" borderId="3" xfId="88" applyNumberFormat="1" applyFont="1" applyFill="1" applyBorder="1" applyAlignment="1">
      <alignment vertical="center"/>
    </xf>
    <xf numFmtId="0" fontId="185" fillId="0" borderId="2" xfId="34" applyFont="1" applyAlignment="1">
      <alignment vertical="center"/>
    </xf>
    <xf numFmtId="3" fontId="185" fillId="0" borderId="2" xfId="34" applyNumberFormat="1" applyFont="1" applyAlignment="1">
      <alignment vertical="center"/>
    </xf>
    <xf numFmtId="166" fontId="185" fillId="0" borderId="2" xfId="33" applyNumberFormat="1" applyFont="1" applyFill="1" applyAlignment="1">
      <alignment horizontal="left" vertical="center"/>
    </xf>
    <xf numFmtId="166" fontId="185" fillId="0" borderId="2" xfId="33" applyNumberFormat="1" applyFont="1" applyFill="1" applyAlignment="1">
      <alignment vertical="center"/>
    </xf>
    <xf numFmtId="0" fontId="38" fillId="0" borderId="3" xfId="35" applyFont="1" applyBorder="1" applyAlignment="1">
      <alignment horizontal="left" vertical="center" wrapText="1" indent="1"/>
    </xf>
    <xf numFmtId="0" fontId="38" fillId="0" borderId="3" xfId="35" applyFont="1" applyBorder="1" applyAlignment="1">
      <alignment vertical="center" wrapText="1"/>
    </xf>
    <xf numFmtId="0" fontId="38" fillId="0" borderId="3" xfId="35" applyFont="1" applyBorder="1" applyAlignment="1">
      <alignment horizontal="center" vertical="center" wrapText="1"/>
    </xf>
    <xf numFmtId="166" fontId="38" fillId="0" borderId="2" xfId="33" applyNumberFormat="1" applyFont="1" applyFill="1" applyAlignment="1">
      <alignment horizontal="center" vertical="center"/>
    </xf>
    <xf numFmtId="165" fontId="38" fillId="0" borderId="3" xfId="33" applyNumberFormat="1" applyFont="1" applyFill="1" applyBorder="1" applyAlignment="1">
      <alignment horizontal="center" vertical="center"/>
    </xf>
    <xf numFmtId="0" fontId="38" fillId="0" borderId="3" xfId="41" applyFont="1" applyBorder="1" applyAlignment="1">
      <alignment horizontal="left" vertical="center" wrapText="1"/>
    </xf>
    <xf numFmtId="165" fontId="38" fillId="0" borderId="3" xfId="33" applyNumberFormat="1" applyFont="1" applyFill="1" applyBorder="1" applyAlignment="1">
      <alignment horizontal="right" vertical="center"/>
    </xf>
    <xf numFmtId="9" fontId="38" fillId="0" borderId="3" xfId="10" applyFont="1" applyFill="1" applyBorder="1" applyAlignment="1">
      <alignment horizontal="right" vertical="center"/>
    </xf>
    <xf numFmtId="181" fontId="38" fillId="0" borderId="3" xfId="33" applyNumberFormat="1" applyFont="1" applyFill="1" applyBorder="1" applyAlignment="1">
      <alignment vertical="center"/>
    </xf>
    <xf numFmtId="43" fontId="187" fillId="0" borderId="3" xfId="33" applyFont="1" applyFill="1" applyBorder="1" applyAlignment="1">
      <alignment horizontal="right" vertical="center"/>
    </xf>
    <xf numFmtId="166" fontId="185" fillId="0" borderId="3" xfId="33" applyNumberFormat="1" applyFont="1" applyFill="1" applyBorder="1" applyAlignment="1">
      <alignment vertical="center"/>
    </xf>
    <xf numFmtId="0" fontId="187" fillId="0" borderId="2" xfId="34" applyFont="1" applyAlignment="1">
      <alignment vertical="center"/>
    </xf>
    <xf numFmtId="3" fontId="187" fillId="0" borderId="2" xfId="34" applyNumberFormat="1" applyFont="1" applyAlignment="1">
      <alignment vertical="center"/>
    </xf>
    <xf numFmtId="166" fontId="187" fillId="0" borderId="2" xfId="33" applyNumberFormat="1" applyFont="1" applyFill="1" applyAlignment="1">
      <alignment horizontal="left" vertical="center"/>
    </xf>
    <xf numFmtId="166" fontId="187" fillId="0" borderId="2" xfId="33" applyNumberFormat="1" applyFont="1" applyFill="1" applyAlignment="1">
      <alignment horizontal="center" vertical="center"/>
    </xf>
    <xf numFmtId="166" fontId="187" fillId="0" borderId="2" xfId="33" applyNumberFormat="1" applyFont="1" applyFill="1" applyAlignment="1">
      <alignment vertical="center"/>
    </xf>
    <xf numFmtId="0" fontId="38" fillId="0" borderId="3" xfId="41" applyFont="1" applyBorder="1" applyAlignment="1">
      <alignment horizontal="left" vertical="center" indent="1"/>
    </xf>
    <xf numFmtId="0" fontId="38" fillId="0" borderId="3" xfId="41" applyFont="1" applyBorder="1" applyAlignment="1">
      <alignment horizontal="center" vertical="center"/>
    </xf>
    <xf numFmtId="0" fontId="38" fillId="0" borderId="3" xfId="41" applyFont="1" applyBorder="1" applyAlignment="1" applyProtection="1">
      <alignment horizontal="left" vertical="center" indent="1"/>
      <protection locked="0"/>
    </xf>
    <xf numFmtId="0" fontId="185" fillId="0" borderId="3" xfId="35" applyFont="1" applyBorder="1" applyAlignment="1">
      <alignment horizontal="center" vertical="center" wrapText="1"/>
    </xf>
    <xf numFmtId="43" fontId="185" fillId="0" borderId="3" xfId="33" applyFont="1" applyFill="1" applyBorder="1" applyAlignment="1">
      <alignment horizontal="right" vertical="center"/>
    </xf>
    <xf numFmtId="166" fontId="185" fillId="0" borderId="2" xfId="33" applyNumberFormat="1" applyFont="1" applyFill="1" applyAlignment="1">
      <alignment horizontal="center" vertical="center"/>
    </xf>
    <xf numFmtId="9" fontId="38" fillId="0" borderId="3" xfId="33" applyNumberFormat="1" applyFont="1" applyFill="1" applyBorder="1" applyAlignment="1">
      <alignment horizontal="right" vertical="center"/>
    </xf>
    <xf numFmtId="0" fontId="38" fillId="0" borderId="3" xfId="41" applyFont="1" applyBorder="1" applyAlignment="1">
      <alignment horizontal="center"/>
    </xf>
    <xf numFmtId="166" fontId="38" fillId="0" borderId="3" xfId="33" applyNumberFormat="1" applyFont="1" applyFill="1" applyBorder="1" applyAlignment="1">
      <alignment horizontal="center" vertical="center"/>
    </xf>
    <xf numFmtId="166" fontId="38" fillId="0" borderId="3" xfId="88" applyNumberFormat="1" applyFont="1" applyFill="1" applyBorder="1" applyAlignment="1">
      <alignment horizontal="center" vertical="center" wrapText="1"/>
    </xf>
    <xf numFmtId="166" fontId="38" fillId="0" borderId="2" xfId="33" applyNumberFormat="1" applyFont="1" applyFill="1" applyAlignment="1">
      <alignment horizontal="center" vertical="center" wrapText="1"/>
    </xf>
    <xf numFmtId="0" fontId="110" fillId="39" borderId="3" xfId="34" applyFont="1" applyFill="1" applyBorder="1" applyAlignment="1">
      <alignment horizontal="center" vertical="center" wrapText="1"/>
    </xf>
    <xf numFmtId="0" fontId="110" fillId="39" borderId="3" xfId="41" applyFont="1" applyFill="1" applyBorder="1" applyAlignment="1">
      <alignment horizontal="left" vertical="center" wrapText="1"/>
    </xf>
    <xf numFmtId="0" fontId="110" fillId="39" borderId="3" xfId="34" applyFont="1" applyFill="1" applyBorder="1" applyAlignment="1">
      <alignment vertical="center" wrapText="1"/>
    </xf>
    <xf numFmtId="0" fontId="110" fillId="39" borderId="3" xfId="35" applyFont="1" applyFill="1" applyBorder="1" applyAlignment="1">
      <alignment horizontal="center" vertical="center"/>
    </xf>
    <xf numFmtId="9" fontId="110" fillId="39" borderId="3" xfId="33" applyNumberFormat="1" applyFont="1" applyFill="1" applyBorder="1" applyAlignment="1">
      <alignment horizontal="center" vertical="center"/>
    </xf>
    <xf numFmtId="43" fontId="110" fillId="39" borderId="3" xfId="33" applyFont="1" applyFill="1" applyBorder="1" applyAlignment="1">
      <alignment horizontal="center" vertical="center" wrapText="1"/>
    </xf>
    <xf numFmtId="166" fontId="110" fillId="39" borderId="3" xfId="33" applyNumberFormat="1" applyFont="1" applyFill="1" applyBorder="1" applyAlignment="1">
      <alignment horizontal="center" vertical="center" wrapText="1"/>
    </xf>
    <xf numFmtId="0" fontId="185" fillId="0" borderId="2" xfId="35" applyFont="1" applyAlignment="1">
      <alignment horizontal="center" vertical="center" wrapText="1"/>
    </xf>
    <xf numFmtId="43" fontId="38" fillId="0" borderId="2" xfId="33" applyFont="1" applyFill="1" applyBorder="1" applyAlignment="1">
      <alignment horizontal="right" vertical="center"/>
    </xf>
    <xf numFmtId="43" fontId="38" fillId="0" borderId="2" xfId="33" applyFont="1" applyFill="1" applyBorder="1" applyAlignment="1">
      <alignment vertical="center"/>
    </xf>
    <xf numFmtId="166" fontId="38" fillId="0" borderId="2" xfId="33" applyNumberFormat="1" applyFont="1" applyFill="1" applyBorder="1" applyAlignment="1">
      <alignment vertical="center"/>
    </xf>
    <xf numFmtId="166" fontId="38" fillId="0" borderId="2" xfId="34" applyNumberFormat="1" applyFont="1" applyAlignment="1">
      <alignment vertical="center"/>
    </xf>
    <xf numFmtId="0" fontId="38" fillId="0" borderId="2" xfId="41" applyFont="1" applyAlignment="1">
      <alignment vertical="center"/>
    </xf>
    <xf numFmtId="0" fontId="38" fillId="0" borderId="2" xfId="41" applyFont="1" applyAlignment="1">
      <alignment vertical="center" wrapText="1"/>
    </xf>
    <xf numFmtId="43" fontId="38" fillId="0" borderId="2" xfId="33" applyFont="1" applyFill="1" applyAlignment="1">
      <alignment horizontal="right" vertical="center"/>
    </xf>
    <xf numFmtId="43" fontId="38" fillId="0" borderId="2" xfId="33" applyFont="1" applyFill="1" applyAlignment="1">
      <alignment vertical="center"/>
    </xf>
    <xf numFmtId="166" fontId="38" fillId="0" borderId="2" xfId="41" applyNumberFormat="1" applyFont="1" applyAlignment="1">
      <alignment vertical="center"/>
    </xf>
    <xf numFmtId="43" fontId="187" fillId="0" borderId="2" xfId="41" applyNumberFormat="1" applyFont="1" applyAlignment="1">
      <alignment horizontal="center" vertical="center" wrapText="1"/>
    </xf>
    <xf numFmtId="0" fontId="38" fillId="0" borderId="2" xfId="41" applyFont="1" applyAlignment="1">
      <alignment horizontal="right" vertical="center"/>
    </xf>
    <xf numFmtId="43" fontId="187" fillId="0" borderId="2" xfId="33" applyFont="1" applyFill="1" applyAlignment="1">
      <alignment horizontal="center" vertical="center" wrapText="1"/>
    </xf>
    <xf numFmtId="165" fontId="185" fillId="0" borderId="2" xfId="33" applyNumberFormat="1" applyFont="1" applyFill="1" applyBorder="1" applyAlignment="1">
      <alignment horizontal="center" vertical="center" wrapText="1"/>
    </xf>
    <xf numFmtId="0" fontId="187" fillId="0" borderId="2" xfId="85" applyFont="1" applyAlignment="1">
      <alignment horizontal="center" vertical="center" wrapText="1"/>
    </xf>
    <xf numFmtId="0" fontId="187" fillId="0" borderId="2" xfId="34" applyFont="1" applyAlignment="1">
      <alignment horizontal="center" vertical="center" wrapText="1"/>
    </xf>
    <xf numFmtId="14" fontId="185" fillId="0" borderId="11" xfId="86" applyNumberFormat="1" applyFont="1" applyBorder="1" applyAlignment="1">
      <alignment horizontal="center" vertical="top"/>
    </xf>
    <xf numFmtId="166" fontId="185" fillId="39" borderId="3" xfId="33" applyNumberFormat="1" applyFont="1" applyFill="1" applyBorder="1" applyAlignment="1">
      <alignment horizontal="center" vertical="center" wrapText="1"/>
    </xf>
    <xf numFmtId="0" fontId="187" fillId="0" borderId="2" xfId="41" applyFont="1" applyAlignment="1">
      <alignment horizontal="center" vertical="center" wrapText="1"/>
    </xf>
    <xf numFmtId="0" fontId="69" fillId="15" borderId="3" xfId="41" applyFont="1" applyFill="1" applyBorder="1" applyAlignment="1">
      <alignment horizontal="center" vertical="center"/>
    </xf>
    <xf numFmtId="0" fontId="76" fillId="15" borderId="3" xfId="41" applyFont="1" applyFill="1" applyBorder="1" applyAlignment="1">
      <alignment horizontal="center" vertical="center"/>
    </xf>
    <xf numFmtId="0" fontId="76" fillId="15" borderId="14" xfId="41" applyFont="1" applyFill="1" applyBorder="1" applyAlignment="1">
      <alignment horizontal="center" vertical="center"/>
    </xf>
    <xf numFmtId="166" fontId="187" fillId="0" borderId="3" xfId="33" applyNumberFormat="1" applyFont="1" applyFill="1" applyBorder="1" applyAlignment="1">
      <alignment horizontal="center" vertical="center" wrapText="1"/>
    </xf>
    <xf numFmtId="165" fontId="187" fillId="0" borderId="3" xfId="33" applyNumberFormat="1" applyFont="1" applyFill="1" applyBorder="1" applyAlignment="1">
      <alignment horizontal="center" vertical="center" wrapText="1"/>
    </xf>
    <xf numFmtId="43" fontId="38" fillId="0" borderId="3" xfId="33" applyFont="1" applyFill="1" applyBorder="1" applyAlignment="1">
      <alignment horizontal="center" vertical="center" wrapText="1"/>
    </xf>
    <xf numFmtId="0" fontId="93" fillId="15" borderId="3" xfId="41" applyFont="1" applyFill="1" applyBorder="1" applyAlignment="1">
      <alignment horizontal="center" vertical="center"/>
    </xf>
    <xf numFmtId="43" fontId="38" fillId="15" borderId="3" xfId="33" applyFont="1" applyFill="1" applyBorder="1" applyAlignment="1">
      <alignment horizontal="center" vertical="center" wrapText="1"/>
    </xf>
    <xf numFmtId="166" fontId="187" fillId="0" borderId="3" xfId="89" applyNumberFormat="1" applyFont="1" applyFill="1" applyBorder="1" applyAlignment="1">
      <alignment horizontal="center" vertical="center" wrapText="1"/>
    </xf>
    <xf numFmtId="0" fontId="187" fillId="0" borderId="3" xfId="35" applyFont="1" applyBorder="1" applyAlignment="1">
      <alignment horizontal="center" vertical="center" wrapText="1"/>
    </xf>
    <xf numFmtId="166" fontId="187" fillId="0" borderId="2" xfId="33" applyNumberFormat="1" applyFont="1" applyFill="1" applyAlignment="1">
      <alignment horizontal="center" vertical="center" wrapText="1"/>
    </xf>
    <xf numFmtId="0" fontId="19" fillId="0" borderId="2" xfId="90" applyFont="1" applyAlignment="1">
      <alignment wrapText="1"/>
    </xf>
    <xf numFmtId="181" fontId="19" fillId="0" borderId="2" xfId="91" applyNumberFormat="1" applyFont="1" applyAlignment="1">
      <alignment wrapText="1"/>
    </xf>
    <xf numFmtId="0" fontId="19" fillId="0" borderId="2" xfId="90" applyFont="1"/>
    <xf numFmtId="0" fontId="17" fillId="0" borderId="2" xfId="90" applyFont="1"/>
    <xf numFmtId="0" fontId="18" fillId="0" borderId="2" xfId="90" applyFont="1" applyAlignment="1">
      <alignment horizontal="center" vertical="center" wrapText="1"/>
    </xf>
    <xf numFmtId="0" fontId="18" fillId="0" borderId="2" xfId="90" applyFont="1" applyAlignment="1">
      <alignment vertical="center" wrapText="1"/>
    </xf>
    <xf numFmtId="0" fontId="19" fillId="0" borderId="2" xfId="90" applyFont="1" applyAlignment="1">
      <alignment horizontal="center" vertical="center"/>
    </xf>
    <xf numFmtId="181" fontId="19" fillId="0" borderId="2" xfId="91" applyNumberFormat="1" applyFont="1" applyAlignment="1">
      <alignment horizontal="center" vertical="center"/>
    </xf>
    <xf numFmtId="0" fontId="19" fillId="0" borderId="2" xfId="90" applyFont="1" applyAlignment="1">
      <alignment vertical="center"/>
    </xf>
    <xf numFmtId="0" fontId="18" fillId="4" borderId="3" xfId="90" applyFont="1" applyFill="1" applyBorder="1" applyAlignment="1">
      <alignment horizontal="center" vertical="center" wrapText="1"/>
    </xf>
    <xf numFmtId="0" fontId="18" fillId="0" borderId="2" xfId="90" applyFont="1" applyAlignment="1">
      <alignment horizontal="center" vertical="center"/>
    </xf>
    <xf numFmtId="181" fontId="18" fillId="0" borderId="2" xfId="91" applyNumberFormat="1" applyFont="1" applyAlignment="1">
      <alignment horizontal="center" vertical="center"/>
    </xf>
    <xf numFmtId="0" fontId="111" fillId="14" borderId="3" xfId="90" applyFont="1" applyFill="1" applyBorder="1" applyAlignment="1">
      <alignment horizontal="center" vertical="center"/>
    </xf>
    <xf numFmtId="0" fontId="23" fillId="14" borderId="3" xfId="90" applyFont="1" applyFill="1" applyBorder="1" applyAlignment="1">
      <alignment horizontal="left" vertical="center"/>
    </xf>
    <xf numFmtId="0" fontId="111" fillId="14" borderId="3" xfId="90" applyFont="1" applyFill="1" applyBorder="1" applyAlignment="1">
      <alignment horizontal="left" vertical="center"/>
    </xf>
    <xf numFmtId="0" fontId="18" fillId="14" borderId="3" xfId="90" applyFont="1" applyFill="1" applyBorder="1" applyAlignment="1">
      <alignment horizontal="center" vertical="center"/>
    </xf>
    <xf numFmtId="43" fontId="112" fillId="14" borderId="3" xfId="92" applyFont="1" applyFill="1" applyBorder="1" applyAlignment="1">
      <alignment horizontal="center" vertical="center"/>
    </xf>
    <xf numFmtId="175" fontId="18" fillId="14" borderId="3" xfId="90" applyNumberFormat="1" applyFont="1" applyFill="1" applyBorder="1" applyAlignment="1">
      <alignment horizontal="center" vertical="center"/>
    </xf>
    <xf numFmtId="166" fontId="112" fillId="14" borderId="3" xfId="92" applyNumberFormat="1" applyFont="1" applyFill="1" applyBorder="1" applyAlignment="1">
      <alignment horizontal="center" vertical="center"/>
    </xf>
    <xf numFmtId="10" fontId="18" fillId="14" borderId="3" xfId="93" applyNumberFormat="1" applyFont="1" applyFill="1" applyBorder="1" applyAlignment="1">
      <alignment horizontal="center" vertical="center"/>
    </xf>
    <xf numFmtId="181" fontId="19" fillId="0" borderId="2" xfId="91" applyNumberFormat="1" applyFont="1" applyAlignment="1">
      <alignment vertical="center"/>
    </xf>
    <xf numFmtId="0" fontId="38" fillId="13" borderId="3" xfId="57" applyFont="1" applyFill="1" applyBorder="1" applyAlignment="1">
      <alignment horizontal="center" vertical="center"/>
    </xf>
    <xf numFmtId="0" fontId="110" fillId="13" borderId="3" xfId="57" applyFont="1" applyFill="1" applyBorder="1" applyAlignment="1">
      <alignment horizontal="left" vertical="center"/>
    </xf>
    <xf numFmtId="0" fontId="110" fillId="13" borderId="3" xfId="57" applyFont="1" applyFill="1" applyBorder="1" applyAlignment="1">
      <alignment horizontal="left" vertical="center" wrapText="1"/>
    </xf>
    <xf numFmtId="0" fontId="112" fillId="0" borderId="3" xfId="90" applyFont="1" applyBorder="1" applyAlignment="1">
      <alignment horizontal="center" vertical="center"/>
    </xf>
    <xf numFmtId="43" fontId="18" fillId="0" borderId="3" xfId="92" applyFont="1" applyBorder="1" applyAlignment="1">
      <alignment horizontal="center" vertical="center"/>
    </xf>
    <xf numFmtId="166" fontId="18" fillId="0" borderId="3" xfId="92" applyNumberFormat="1" applyFont="1" applyBorder="1" applyAlignment="1">
      <alignment horizontal="center" vertical="center"/>
    </xf>
    <xf numFmtId="0" fontId="112" fillId="0" borderId="2" xfId="90" applyFont="1" applyAlignment="1">
      <alignment horizontal="center" vertical="center"/>
    </xf>
    <xf numFmtId="0" fontId="112" fillId="0" borderId="2" xfId="90" applyFont="1"/>
    <xf numFmtId="0" fontId="38" fillId="13" borderId="3" xfId="57" applyFont="1" applyFill="1" applyBorder="1" applyAlignment="1">
      <alignment horizontal="left" vertical="center"/>
    </xf>
    <xf numFmtId="0" fontId="38" fillId="13" borderId="3" xfId="57" applyFont="1" applyFill="1" applyBorder="1" applyAlignment="1">
      <alignment horizontal="left" vertical="center" wrapText="1"/>
    </xf>
    <xf numFmtId="0" fontId="190" fillId="0" borderId="3" xfId="90" applyFont="1" applyBorder="1" applyAlignment="1">
      <alignment horizontal="center" vertical="center"/>
    </xf>
    <xf numFmtId="43" fontId="190" fillId="0" borderId="3" xfId="92" applyFont="1" applyBorder="1" applyAlignment="1">
      <alignment horizontal="center" vertical="center"/>
    </xf>
    <xf numFmtId="166" fontId="185" fillId="0" borderId="3" xfId="92" applyNumberFormat="1" applyFont="1" applyBorder="1" applyAlignment="1">
      <alignment horizontal="center" vertical="center"/>
    </xf>
    <xf numFmtId="166" fontId="190" fillId="0" borderId="3" xfId="92" applyNumberFormat="1" applyFont="1" applyBorder="1" applyAlignment="1">
      <alignment horizontal="center" vertical="center"/>
    </xf>
    <xf numFmtId="43" fontId="112" fillId="0" borderId="3" xfId="92" applyFont="1" applyBorder="1" applyAlignment="1">
      <alignment horizontal="center" vertical="center"/>
    </xf>
    <xf numFmtId="166" fontId="112" fillId="0" borderId="3" xfId="92" applyNumberFormat="1" applyFont="1" applyBorder="1" applyAlignment="1">
      <alignment horizontal="center" vertical="center"/>
    </xf>
    <xf numFmtId="181" fontId="112" fillId="0" borderId="2" xfId="91" applyNumberFormat="1" applyFont="1"/>
    <xf numFmtId="0" fontId="63" fillId="0" borderId="3" xfId="90" applyFont="1" applyBorder="1" applyAlignment="1">
      <alignment horizontal="left" vertical="center"/>
    </xf>
    <xf numFmtId="0" fontId="24" fillId="0" borderId="3" xfId="90" applyFont="1" applyBorder="1" applyAlignment="1">
      <alignment horizontal="center" vertical="center"/>
    </xf>
    <xf numFmtId="0" fontId="63" fillId="0" borderId="3" xfId="90" applyFont="1" applyBorder="1" applyAlignment="1">
      <alignment horizontal="center" vertical="center"/>
    </xf>
    <xf numFmtId="166" fontId="191" fillId="0" borderId="3" xfId="92" applyNumberFormat="1" applyFont="1" applyBorder="1" applyAlignment="1">
      <alignment horizontal="center" vertical="center"/>
    </xf>
    <xf numFmtId="0" fontId="63" fillId="13" borderId="3" xfId="57" applyFont="1" applyFill="1" applyBorder="1" applyAlignment="1">
      <alignment horizontal="left" vertical="center"/>
    </xf>
    <xf numFmtId="0" fontId="18" fillId="22" borderId="12" xfId="90" applyFont="1" applyFill="1" applyBorder="1" applyAlignment="1">
      <alignment horizontal="center" vertical="center"/>
    </xf>
    <xf numFmtId="0" fontId="18" fillId="22" borderId="8" xfId="90" applyFont="1" applyFill="1" applyBorder="1" applyAlignment="1">
      <alignment horizontal="center" vertical="center"/>
    </xf>
    <xf numFmtId="0" fontId="18" fillId="22" borderId="9" xfId="90" applyFont="1" applyFill="1" applyBorder="1" applyAlignment="1">
      <alignment horizontal="center" vertical="center"/>
    </xf>
    <xf numFmtId="166" fontId="18" fillId="22" borderId="3" xfId="92" applyNumberFormat="1" applyFont="1" applyFill="1" applyBorder="1" applyAlignment="1">
      <alignment horizontal="center" vertical="center"/>
    </xf>
    <xf numFmtId="9" fontId="18" fillId="22" borderId="3" xfId="93" applyFont="1" applyFill="1" applyBorder="1" applyAlignment="1">
      <alignment horizontal="center" vertical="center"/>
    </xf>
    <xf numFmtId="0" fontId="19" fillId="0" borderId="2" xfId="90" applyFont="1" applyAlignment="1">
      <alignment horizontal="center"/>
    </xf>
    <xf numFmtId="0" fontId="113" fillId="0" borderId="2" xfId="90" applyFont="1"/>
    <xf numFmtId="0" fontId="19" fillId="0" borderId="2" xfId="90" applyFont="1" applyAlignment="1">
      <alignment horizontal="left"/>
    </xf>
    <xf numFmtId="0" fontId="18" fillId="0" borderId="2" xfId="90" applyFont="1" applyAlignment="1">
      <alignment horizontal="center"/>
    </xf>
    <xf numFmtId="0" fontId="18" fillId="0" borderId="2" xfId="90" applyFont="1" applyAlignment="1">
      <alignment horizontal="left"/>
    </xf>
    <xf numFmtId="0" fontId="18" fillId="0" borderId="2" xfId="90" applyFont="1"/>
    <xf numFmtId="181" fontId="19" fillId="0" borderId="2" xfId="91" applyNumberFormat="1" applyFont="1"/>
    <xf numFmtId="166" fontId="112" fillId="15" borderId="3" xfId="92" applyNumberFormat="1" applyFont="1" applyFill="1" applyBorder="1" applyAlignment="1">
      <alignment horizontal="center" vertical="center"/>
    </xf>
    <xf numFmtId="0" fontId="111" fillId="15" borderId="2" xfId="90" applyFont="1" applyFill="1" applyAlignment="1">
      <alignment horizontal="left" vertical="center"/>
    </xf>
    <xf numFmtId="0" fontId="19" fillId="0" borderId="2" xfId="90" applyFont="1" applyAlignment="1">
      <alignment horizontal="left" wrapText="1"/>
    </xf>
    <xf numFmtId="0" fontId="17" fillId="0" borderId="2" xfId="90" applyFont="1" applyAlignment="1">
      <alignment horizontal="left"/>
    </xf>
    <xf numFmtId="0" fontId="19" fillId="0" borderId="2" xfId="90" applyFont="1" applyAlignment="1">
      <alignment horizontal="left" vertical="center"/>
    </xf>
    <xf numFmtId="0" fontId="18" fillId="0" borderId="2" xfId="90" applyFont="1" applyAlignment="1">
      <alignment horizontal="left" vertical="center"/>
    </xf>
    <xf numFmtId="0" fontId="112" fillId="0" borderId="2" xfId="90" applyFont="1" applyAlignment="1">
      <alignment horizontal="left" vertical="center"/>
    </xf>
    <xf numFmtId="0" fontId="38" fillId="0" borderId="9" xfId="41" applyFont="1" applyBorder="1" applyAlignment="1">
      <alignment vertical="center" wrapText="1"/>
    </xf>
    <xf numFmtId="0" fontId="58" fillId="40" borderId="3" xfId="0" applyFont="1" applyFill="1" applyBorder="1" applyAlignment="1">
      <alignment horizontal="center" vertical="center" wrapText="1"/>
    </xf>
    <xf numFmtId="0" fontId="24" fillId="40" borderId="3" xfId="0" applyFont="1" applyFill="1" applyBorder="1" applyAlignment="1">
      <alignment horizontal="center" vertical="center" wrapText="1"/>
    </xf>
    <xf numFmtId="0" fontId="57" fillId="0" borderId="0" xfId="0" applyFont="1" applyAlignment="1">
      <alignment horizontal="center" vertical="center"/>
    </xf>
    <xf numFmtId="1" fontId="57" fillId="0" borderId="3" xfId="0" applyNumberFormat="1" applyFont="1" applyBorder="1" applyAlignment="1">
      <alignment horizontal="center" vertical="center"/>
    </xf>
    <xf numFmtId="0" fontId="56" fillId="15" borderId="3" xfId="0" applyFont="1" applyFill="1" applyBorder="1" applyAlignment="1">
      <alignment horizontal="left" vertical="center" wrapText="1"/>
    </xf>
    <xf numFmtId="0" fontId="76" fillId="15" borderId="3" xfId="0" applyFont="1" applyFill="1" applyBorder="1" applyAlignment="1">
      <alignment horizontal="center" vertical="center"/>
    </xf>
    <xf numFmtId="2" fontId="76" fillId="15" borderId="3" xfId="33" applyNumberFormat="1" applyFont="1" applyFill="1" applyBorder="1" applyAlignment="1">
      <alignment horizontal="center" vertical="center"/>
    </xf>
    <xf numFmtId="1" fontId="76" fillId="15" borderId="3" xfId="33" applyNumberFormat="1" applyFont="1" applyFill="1" applyBorder="1" applyAlignment="1">
      <alignment horizontal="center" vertical="center"/>
    </xf>
    <xf numFmtId="177" fontId="79" fillId="15" borderId="3" xfId="0" applyNumberFormat="1" applyFont="1" applyFill="1" applyBorder="1" applyAlignment="1">
      <alignment horizontal="center" vertical="center" wrapText="1"/>
    </xf>
    <xf numFmtId="0" fontId="60" fillId="15" borderId="3" xfId="0" applyFont="1" applyFill="1" applyBorder="1" applyAlignment="1">
      <alignment horizontal="left"/>
    </xf>
    <xf numFmtId="43" fontId="74" fillId="15" borderId="3" xfId="33" applyFont="1" applyFill="1" applyBorder="1" applyAlignment="1">
      <alignment horizontal="left" vertical="center"/>
    </xf>
    <xf numFmtId="165" fontId="74" fillId="15" borderId="3" xfId="33" applyNumberFormat="1" applyFont="1" applyFill="1" applyBorder="1" applyAlignment="1">
      <alignment horizontal="left" vertical="center"/>
    </xf>
    <xf numFmtId="43" fontId="56" fillId="15" borderId="3" xfId="0" applyNumberFormat="1" applyFont="1" applyFill="1" applyBorder="1" applyAlignment="1">
      <alignment horizontal="left" vertical="center" wrapText="1"/>
    </xf>
    <xf numFmtId="43" fontId="76" fillId="15" borderId="3" xfId="0" applyNumberFormat="1" applyFont="1" applyFill="1" applyBorder="1" applyAlignment="1">
      <alignment vertical="center" wrapText="1"/>
    </xf>
    <xf numFmtId="0" fontId="60" fillId="15" borderId="3" xfId="0" applyFont="1" applyFill="1" applyBorder="1" applyAlignment="1">
      <alignment horizontal="left" vertical="center" wrapText="1"/>
    </xf>
    <xf numFmtId="0" fontId="56" fillId="15" borderId="3" xfId="0" applyFont="1" applyFill="1" applyBorder="1" applyAlignment="1">
      <alignment horizontal="left"/>
    </xf>
    <xf numFmtId="166" fontId="56" fillId="15" borderId="3" xfId="0" applyNumberFormat="1" applyFont="1" applyFill="1" applyBorder="1" applyAlignment="1">
      <alignment horizontal="left" vertical="center" wrapText="1"/>
    </xf>
    <xf numFmtId="14" fontId="56" fillId="15" borderId="3" xfId="0" applyNumberFormat="1" applyFont="1" applyFill="1" applyBorder="1" applyAlignment="1">
      <alignment horizontal="left" vertical="center" wrapText="1"/>
    </xf>
    <xf numFmtId="166" fontId="76" fillId="15" borderId="3" xfId="33" applyNumberFormat="1" applyFont="1" applyFill="1" applyBorder="1" applyAlignment="1">
      <alignment horizontal="left" vertical="center"/>
    </xf>
    <xf numFmtId="1" fontId="88" fillId="15" borderId="3" xfId="0" applyNumberFormat="1" applyFont="1" applyFill="1" applyBorder="1" applyAlignment="1">
      <alignment horizontal="center" vertical="center" wrapText="1"/>
    </xf>
    <xf numFmtId="43" fontId="74" fillId="15" borderId="3" xfId="33" applyFont="1" applyFill="1" applyBorder="1" applyAlignment="1">
      <alignment horizontal="center" vertical="center"/>
    </xf>
    <xf numFmtId="0" fontId="67" fillId="15" borderId="3" xfId="0" applyFont="1" applyFill="1" applyBorder="1" applyAlignment="1">
      <alignment horizontal="left" vertical="center"/>
    </xf>
    <xf numFmtId="0" fontId="76" fillId="15" borderId="13" xfId="0" applyFont="1" applyFill="1" applyBorder="1" applyAlignment="1">
      <alignment horizontal="center" vertical="center"/>
    </xf>
    <xf numFmtId="43" fontId="76" fillId="15" borderId="14" xfId="0" applyNumberFormat="1" applyFont="1" applyFill="1" applyBorder="1" applyAlignment="1">
      <alignment vertical="center" wrapText="1"/>
    </xf>
    <xf numFmtId="166" fontId="66" fillId="0" borderId="3" xfId="7" applyNumberFormat="1" applyFont="1" applyFill="1" applyBorder="1" applyAlignment="1">
      <alignment vertical="center"/>
    </xf>
    <xf numFmtId="0" fontId="104" fillId="0" borderId="21" xfId="74" quotePrefix="1" applyFont="1" applyBorder="1" applyAlignment="1">
      <alignment vertical="top" wrapText="1"/>
    </xf>
    <xf numFmtId="0" fontId="66" fillId="0" borderId="3" xfId="0" applyFont="1" applyBorder="1" applyAlignment="1">
      <alignment horizontal="center" vertical="center" wrapText="1"/>
    </xf>
    <xf numFmtId="0" fontId="104" fillId="0" borderId="21" xfId="74" applyFont="1" applyBorder="1" applyAlignment="1">
      <alignment vertical="top"/>
    </xf>
    <xf numFmtId="165" fontId="78" fillId="0" borderId="3" xfId="33" applyNumberFormat="1" applyFont="1" applyFill="1" applyBorder="1" applyAlignment="1">
      <alignment horizontal="center" vertical="center" wrapText="1"/>
    </xf>
    <xf numFmtId="0" fontId="108" fillId="14" borderId="20" xfId="16" applyFont="1" applyFill="1" applyBorder="1" applyAlignment="1">
      <alignment horizontal="center" vertical="center" wrapText="1"/>
    </xf>
    <xf numFmtId="0" fontId="108" fillId="14" borderId="3" xfId="16" applyFont="1" applyFill="1" applyBorder="1" applyAlignment="1">
      <alignment horizontal="center" vertical="center" wrapText="1"/>
    </xf>
    <xf numFmtId="166" fontId="81" fillId="4" borderId="3" xfId="76" applyNumberFormat="1" applyFont="1" applyFill="1" applyBorder="1" applyAlignment="1">
      <alignment horizontal="center" vertical="center" wrapText="1"/>
    </xf>
    <xf numFmtId="166" fontId="108" fillId="14" borderId="3" xfId="76" applyNumberFormat="1" applyFont="1" applyFill="1" applyBorder="1" applyAlignment="1">
      <alignment horizontal="center" vertical="center"/>
    </xf>
    <xf numFmtId="166" fontId="108" fillId="14" borderId="3" xfId="76" applyNumberFormat="1" applyFont="1" applyFill="1" applyBorder="1" applyAlignment="1">
      <alignment horizontal="center" vertical="center" wrapText="1"/>
    </xf>
    <xf numFmtId="0" fontId="38" fillId="0" borderId="9" xfId="0" applyFont="1" applyBorder="1" applyAlignment="1">
      <alignment horizontal="center" vertical="center"/>
    </xf>
    <xf numFmtId="0" fontId="19" fillId="0" borderId="3" xfId="0" applyFont="1" applyBorder="1" applyAlignment="1">
      <alignment horizontal="left" vertical="center" wrapText="1"/>
    </xf>
    <xf numFmtId="0" fontId="38" fillId="0" borderId="3" xfId="0" applyFont="1" applyBorder="1" applyAlignment="1">
      <alignment horizontal="left" vertical="center" wrapText="1"/>
    </xf>
    <xf numFmtId="165" fontId="19" fillId="0" borderId="3" xfId="33" applyNumberFormat="1" applyFont="1" applyFill="1" applyBorder="1" applyAlignment="1">
      <alignment horizontal="center" vertical="center" wrapText="1"/>
    </xf>
    <xf numFmtId="166" fontId="81" fillId="0" borderId="3" xfId="76" applyNumberFormat="1" applyFont="1" applyFill="1" applyBorder="1" applyAlignment="1">
      <alignment vertical="center"/>
    </xf>
    <xf numFmtId="166" fontId="81" fillId="0" borderId="3" xfId="76" applyNumberFormat="1" applyFont="1" applyFill="1" applyBorder="1" applyAlignment="1">
      <alignment horizontal="center" vertical="center" wrapText="1"/>
    </xf>
    <xf numFmtId="0" fontId="139" fillId="14" borderId="2" xfId="74" applyFont="1" applyFill="1"/>
    <xf numFmtId="166" fontId="81" fillId="0" borderId="3" xfId="76" applyNumberFormat="1" applyFont="1" applyFill="1" applyBorder="1" applyAlignment="1">
      <alignment horizontal="center" vertical="center"/>
    </xf>
    <xf numFmtId="0" fontId="104" fillId="0" borderId="6" xfId="74" applyFont="1" applyBorder="1" applyAlignment="1">
      <alignment horizontal="center" vertical="center"/>
    </xf>
    <xf numFmtId="0" fontId="104" fillId="0" borderId="11" xfId="74" applyFont="1" applyBorder="1" applyAlignment="1">
      <alignment horizontal="center" vertical="center"/>
    </xf>
    <xf numFmtId="0" fontId="104" fillId="0" borderId="24" xfId="74" applyFont="1" applyBorder="1" applyAlignment="1">
      <alignment horizontal="center" vertical="center"/>
    </xf>
    <xf numFmtId="0" fontId="76" fillId="0" borderId="14" xfId="0" applyFont="1" applyBorder="1" applyAlignment="1">
      <alignment horizontal="center" vertical="center"/>
    </xf>
    <xf numFmtId="0" fontId="85" fillId="4" borderId="12" xfId="0" applyFont="1" applyFill="1" applyBorder="1" applyAlignment="1">
      <alignment vertical="center"/>
    </xf>
    <xf numFmtId="0" fontId="85" fillId="4" borderId="12" xfId="0" applyFont="1" applyFill="1" applyBorder="1" applyAlignment="1">
      <alignment vertical="center" wrapText="1"/>
    </xf>
    <xf numFmtId="0" fontId="157" fillId="0" borderId="6" xfId="74" applyFont="1" applyBorder="1" applyAlignment="1">
      <alignment horizontal="center" vertical="center"/>
    </xf>
    <xf numFmtId="0" fontId="157" fillId="0" borderId="11" xfId="74" applyFont="1" applyBorder="1" applyAlignment="1">
      <alignment horizontal="center" vertical="center"/>
    </xf>
    <xf numFmtId="0" fontId="157" fillId="0" borderId="2" xfId="74" applyFont="1" applyAlignment="1">
      <alignment horizontal="center" vertical="center"/>
    </xf>
    <xf numFmtId="166" fontId="183" fillId="14" borderId="3" xfId="76" applyNumberFormat="1" applyFont="1" applyFill="1" applyBorder="1" applyAlignment="1">
      <alignment horizontal="center" vertical="center"/>
    </xf>
    <xf numFmtId="0" fontId="158" fillId="14" borderId="2" xfId="74" applyFont="1" applyFill="1"/>
    <xf numFmtId="3" fontId="157" fillId="0" borderId="3" xfId="71" applyNumberFormat="1" applyFont="1" applyBorder="1" applyAlignment="1">
      <alignment horizontal="center" vertical="center" wrapText="1"/>
    </xf>
    <xf numFmtId="0" fontId="162" fillId="0" borderId="3" xfId="0" applyFont="1" applyBorder="1" applyAlignment="1">
      <alignment horizontal="center" vertical="center" wrapText="1"/>
    </xf>
    <xf numFmtId="0" fontId="158" fillId="0" borderId="2" xfId="74" applyFont="1" applyAlignment="1">
      <alignment horizontal="center" vertical="center"/>
    </xf>
    <xf numFmtId="0" fontId="157" fillId="0" borderId="24" xfId="74" applyFont="1" applyBorder="1" applyAlignment="1">
      <alignment horizontal="center" vertical="center"/>
    </xf>
    <xf numFmtId="0" fontId="161" fillId="0" borderId="3" xfId="0" applyFont="1" applyBorder="1" applyAlignment="1">
      <alignment vertical="center" wrapText="1"/>
    </xf>
    <xf numFmtId="0" fontId="157" fillId="0" borderId="21" xfId="74" applyFont="1" applyBorder="1" applyAlignment="1">
      <alignment vertical="top" wrapText="1"/>
    </xf>
    <xf numFmtId="0" fontId="157" fillId="0" borderId="2" xfId="74" applyFont="1" applyAlignment="1">
      <alignment wrapText="1"/>
    </xf>
    <xf numFmtId="0" fontId="0" fillId="0" borderId="3" xfId="0" applyBorder="1" applyAlignment="1">
      <alignment vertical="center" wrapText="1"/>
    </xf>
    <xf numFmtId="166" fontId="192" fillId="0" borderId="3" xfId="7" applyNumberFormat="1" applyFont="1" applyFill="1" applyBorder="1" applyAlignment="1">
      <alignment vertical="center"/>
    </xf>
    <xf numFmtId="166" fontId="104" fillId="0" borderId="3" xfId="74" applyNumberFormat="1" applyFont="1" applyBorder="1" applyAlignment="1">
      <alignment vertical="center"/>
    </xf>
    <xf numFmtId="166" fontId="104" fillId="0" borderId="3" xfId="74" applyNumberFormat="1" applyFont="1" applyBorder="1" applyAlignment="1">
      <alignment horizontal="center" vertical="center"/>
    </xf>
    <xf numFmtId="9" fontId="56" fillId="0" borderId="0" xfId="64" applyFont="1" applyFill="1"/>
    <xf numFmtId="0" fontId="125" fillId="0" borderId="2" xfId="77" applyFont="1" applyAlignment="1">
      <alignment horizontal="left"/>
    </xf>
    <xf numFmtId="0" fontId="126" fillId="0" borderId="2" xfId="77" applyFont="1" applyAlignment="1">
      <alignment horizontal="left"/>
    </xf>
    <xf numFmtId="0" fontId="118" fillId="0" borderId="2" xfId="77" applyFont="1" applyAlignment="1">
      <alignment horizontal="center"/>
    </xf>
    <xf numFmtId="0" fontId="119" fillId="0" borderId="2" xfId="77" applyFont="1" applyAlignment="1">
      <alignment horizontal="center"/>
    </xf>
    <xf numFmtId="165" fontId="118" fillId="0" borderId="2" xfId="76" applyNumberFormat="1" applyFont="1" applyAlignment="1">
      <alignment horizontal="center"/>
    </xf>
    <xf numFmtId="0" fontId="123" fillId="0" borderId="2" xfId="77" applyFont="1" applyAlignment="1">
      <alignment horizontal="center"/>
    </xf>
    <xf numFmtId="0" fontId="124" fillId="0" borderId="2" xfId="77" applyFont="1" applyAlignment="1">
      <alignment horizontal="center"/>
    </xf>
    <xf numFmtId="0" fontId="130" fillId="0" borderId="2" xfId="77" quotePrefix="1" applyFont="1" applyAlignment="1">
      <alignment horizontal="left"/>
    </xf>
    <xf numFmtId="0" fontId="137" fillId="0" borderId="2" xfId="77" applyFont="1" applyAlignment="1">
      <alignment horizontal="center"/>
    </xf>
    <xf numFmtId="0" fontId="137" fillId="0" borderId="25" xfId="77" applyFont="1" applyBorder="1" applyAlignment="1">
      <alignment horizontal="center"/>
    </xf>
    <xf numFmtId="0" fontId="119" fillId="0" borderId="2" xfId="77" applyFont="1" applyAlignment="1">
      <alignment horizontal="center" wrapText="1"/>
    </xf>
    <xf numFmtId="0" fontId="119" fillId="0" borderId="25" xfId="77" applyFont="1" applyBorder="1" applyAlignment="1">
      <alignment horizontal="center" wrapText="1"/>
    </xf>
    <xf numFmtId="1" fontId="56" fillId="13" borderId="38" xfId="77" applyNumberFormat="1" applyFont="1" applyFill="1" applyBorder="1" applyAlignment="1">
      <alignment horizontal="center" vertical="center"/>
    </xf>
    <xf numFmtId="1" fontId="56" fillId="13" borderId="39" xfId="77" applyNumberFormat="1" applyFont="1" applyFill="1" applyBorder="1" applyAlignment="1">
      <alignment horizontal="center" vertical="center"/>
    </xf>
    <xf numFmtId="0" fontId="127" fillId="0" borderId="42" xfId="77" applyFont="1" applyBorder="1" applyAlignment="1">
      <alignment horizontal="center"/>
    </xf>
    <xf numFmtId="0" fontId="127" fillId="0" borderId="43" xfId="77" applyFont="1" applyBorder="1" applyAlignment="1">
      <alignment horizontal="center"/>
    </xf>
    <xf numFmtId="0" fontId="132" fillId="0" borderId="45" xfId="77" quotePrefix="1" applyFont="1" applyBorder="1" applyAlignment="1">
      <alignment horizontal="left"/>
    </xf>
    <xf numFmtId="0" fontId="130" fillId="0" borderId="2" xfId="77" quotePrefix="1" applyFont="1" applyAlignment="1">
      <alignment horizontal="left" wrapText="1"/>
    </xf>
    <xf numFmtId="0" fontId="135" fillId="0" borderId="2" xfId="77" quotePrefix="1" applyFont="1" applyAlignment="1">
      <alignment horizontal="left" wrapText="1"/>
    </xf>
    <xf numFmtId="0" fontId="139" fillId="0" borderId="2" xfId="16" applyFont="1" applyAlignment="1">
      <alignment horizontal="center"/>
    </xf>
    <xf numFmtId="0" fontId="139" fillId="0" borderId="2" xfId="16" applyFont="1" applyAlignment="1">
      <alignment horizontal="right"/>
    </xf>
    <xf numFmtId="0" fontId="139" fillId="0" borderId="2" xfId="74" applyFont="1" applyAlignment="1">
      <alignment horizontal="left" vertical="center" wrapText="1"/>
    </xf>
    <xf numFmtId="0" fontId="139" fillId="0" borderId="2" xfId="16" applyFont="1" applyAlignment="1">
      <alignment horizontal="left"/>
    </xf>
    <xf numFmtId="0" fontId="139" fillId="0" borderId="2" xfId="16" applyFont="1" applyAlignment="1">
      <alignment horizontal="center" vertical="center"/>
    </xf>
    <xf numFmtId="0" fontId="139" fillId="0" borderId="54" xfId="16" applyFont="1" applyBorder="1" applyAlignment="1">
      <alignment horizontal="center" vertical="center"/>
    </xf>
    <xf numFmtId="0" fontId="139" fillId="0" borderId="55" xfId="74" applyFont="1" applyBorder="1" applyAlignment="1">
      <alignment horizontal="left" vertical="center" wrapText="1"/>
    </xf>
    <xf numFmtId="0" fontId="153" fillId="14" borderId="3" xfId="16" applyFont="1" applyFill="1" applyBorder="1" applyAlignment="1">
      <alignment horizontal="center" vertical="center" wrapText="1"/>
    </xf>
    <xf numFmtId="0" fontId="139" fillId="14" borderId="3" xfId="75" applyFont="1" applyFill="1" applyBorder="1" applyAlignment="1">
      <alignment horizontal="center" vertical="center" wrapText="1"/>
    </xf>
    <xf numFmtId="0" fontId="139" fillId="0" borderId="47" xfId="74" applyFont="1" applyBorder="1" applyAlignment="1">
      <alignment horizontal="center" vertical="center" wrapText="1"/>
    </xf>
    <xf numFmtId="0" fontId="139" fillId="0" borderId="48" xfId="74" applyFont="1" applyBorder="1" applyAlignment="1">
      <alignment horizontal="center" vertical="center" wrapText="1"/>
    </xf>
    <xf numFmtId="0" fontId="139" fillId="0" borderId="49" xfId="74" applyFont="1" applyBorder="1" applyAlignment="1">
      <alignment horizontal="center" vertical="center" wrapText="1"/>
    </xf>
    <xf numFmtId="0" fontId="139" fillId="0" borderId="50" xfId="74" applyFont="1" applyBorder="1" applyAlignment="1">
      <alignment horizontal="center" vertical="center" wrapText="1"/>
    </xf>
    <xf numFmtId="0" fontId="139" fillId="0" borderId="11" xfId="74" applyFont="1" applyBorder="1" applyAlignment="1">
      <alignment horizontal="center" vertical="center" wrapText="1"/>
    </xf>
    <xf numFmtId="0" fontId="139" fillId="0" borderId="46" xfId="74" applyFont="1" applyBorder="1" applyAlignment="1">
      <alignment horizontal="center" vertical="center" wrapText="1"/>
    </xf>
    <xf numFmtId="0" fontId="139" fillId="0" borderId="5" xfId="74" applyFont="1" applyBorder="1" applyAlignment="1">
      <alignment horizontal="left" vertical="center" wrapText="1"/>
    </xf>
    <xf numFmtId="0" fontId="139" fillId="0" borderId="6" xfId="74" applyFont="1" applyBorder="1" applyAlignment="1">
      <alignment horizontal="left" vertical="center" wrapText="1"/>
    </xf>
    <xf numFmtId="0" fontId="139" fillId="0" borderId="10" xfId="74" applyFont="1" applyBorder="1" applyAlignment="1">
      <alignment horizontal="left" vertical="center" wrapText="1"/>
    </xf>
    <xf numFmtId="0" fontId="139" fillId="0" borderId="11" xfId="74" applyFont="1" applyBorder="1" applyAlignment="1">
      <alignment horizontal="left" vertical="center" wrapText="1"/>
    </xf>
    <xf numFmtId="0" fontId="139" fillId="14" borderId="3" xfId="74" applyFont="1" applyFill="1" applyBorder="1" applyAlignment="1">
      <alignment horizontal="center" vertical="center" wrapText="1"/>
    </xf>
    <xf numFmtId="0" fontId="139" fillId="4" borderId="3" xfId="74" applyFont="1" applyFill="1" applyBorder="1" applyAlignment="1">
      <alignment horizontal="center" vertical="center"/>
    </xf>
    <xf numFmtId="0" fontId="139" fillId="14" borderId="3" xfId="74" applyFont="1" applyFill="1" applyBorder="1" applyAlignment="1">
      <alignment horizontal="center" vertical="center"/>
    </xf>
    <xf numFmtId="0" fontId="139" fillId="14" borderId="21" xfId="74" applyFont="1" applyFill="1" applyBorder="1" applyAlignment="1">
      <alignment horizontal="center" vertical="center" wrapText="1"/>
    </xf>
    <xf numFmtId="0" fontId="153" fillId="14" borderId="20" xfId="16" applyFont="1" applyFill="1" applyBorder="1" applyAlignment="1">
      <alignment horizontal="center" vertical="center" wrapText="1"/>
    </xf>
    <xf numFmtId="0" fontId="139" fillId="4" borderId="3" xfId="74" applyFont="1" applyFill="1" applyBorder="1" applyAlignment="1">
      <alignment horizontal="center" vertical="center" wrapText="1"/>
    </xf>
    <xf numFmtId="0" fontId="160" fillId="14" borderId="14" xfId="16" applyFont="1" applyFill="1" applyBorder="1" applyAlignment="1">
      <alignment horizontal="center" vertical="center" wrapText="1"/>
    </xf>
    <xf numFmtId="0" fontId="160" fillId="14" borderId="13" xfId="16" applyFont="1" applyFill="1" applyBorder="1" applyAlignment="1">
      <alignment horizontal="center" vertical="center" wrapText="1"/>
    </xf>
    <xf numFmtId="0" fontId="158" fillId="14" borderId="3" xfId="75" applyFont="1" applyFill="1" applyBorder="1" applyAlignment="1">
      <alignment horizontal="center" vertical="center" wrapText="1"/>
    </xf>
    <xf numFmtId="0" fontId="158" fillId="0" borderId="47" xfId="74" applyFont="1" applyBorder="1" applyAlignment="1">
      <alignment horizontal="center" vertical="center" wrapText="1"/>
    </xf>
    <xf numFmtId="0" fontId="158" fillId="0" borderId="48" xfId="74" applyFont="1" applyBorder="1" applyAlignment="1">
      <alignment horizontal="center" vertical="center" wrapText="1"/>
    </xf>
    <xf numFmtId="0" fontId="158" fillId="0" borderId="49" xfId="74" applyFont="1" applyBorder="1" applyAlignment="1">
      <alignment horizontal="center" vertical="center" wrapText="1"/>
    </xf>
    <xf numFmtId="0" fontId="158" fillId="0" borderId="50" xfId="74" applyFont="1" applyBorder="1" applyAlignment="1">
      <alignment horizontal="center" vertical="center" wrapText="1"/>
    </xf>
    <xf numFmtId="0" fontId="158" fillId="0" borderId="11" xfId="74" applyFont="1" applyBorder="1" applyAlignment="1">
      <alignment horizontal="center" vertical="center" wrapText="1"/>
    </xf>
    <xf numFmtId="0" fontId="158" fillId="0" borderId="46" xfId="74" applyFont="1" applyBorder="1" applyAlignment="1">
      <alignment horizontal="center" vertical="center" wrapText="1"/>
    </xf>
    <xf numFmtId="0" fontId="158" fillId="0" borderId="5" xfId="74" applyFont="1" applyBorder="1" applyAlignment="1">
      <alignment horizontal="left" vertical="center" wrapText="1"/>
    </xf>
    <xf numFmtId="0" fontId="158" fillId="0" borderId="6" xfId="74" applyFont="1" applyBorder="1" applyAlignment="1">
      <alignment horizontal="left" vertical="center" wrapText="1"/>
    </xf>
    <xf numFmtId="0" fontId="158" fillId="0" borderId="10" xfId="74" applyFont="1" applyBorder="1" applyAlignment="1">
      <alignment horizontal="left" vertical="center" wrapText="1"/>
    </xf>
    <xf numFmtId="0" fontId="158" fillId="0" borderId="11" xfId="74" applyFont="1" applyBorder="1" applyAlignment="1">
      <alignment horizontal="left" vertical="center" wrapText="1"/>
    </xf>
    <xf numFmtId="0" fontId="158" fillId="14" borderId="3" xfId="74" applyFont="1" applyFill="1" applyBorder="1" applyAlignment="1">
      <alignment horizontal="center" vertical="center" wrapText="1"/>
    </xf>
    <xf numFmtId="0" fontId="158" fillId="4" borderId="3" xfId="74" applyFont="1" applyFill="1" applyBorder="1" applyAlignment="1">
      <alignment horizontal="center" vertical="center"/>
    </xf>
    <xf numFmtId="0" fontId="158" fillId="14" borderId="3" xfId="74" applyFont="1" applyFill="1" applyBorder="1" applyAlignment="1">
      <alignment horizontal="center" vertical="center"/>
    </xf>
    <xf numFmtId="0" fontId="158" fillId="14" borderId="21" xfId="74" applyFont="1" applyFill="1" applyBorder="1" applyAlignment="1">
      <alignment horizontal="center" vertical="center" wrapText="1"/>
    </xf>
    <xf numFmtId="0" fontId="160" fillId="14" borderId="20" xfId="16" applyFont="1" applyFill="1" applyBorder="1" applyAlignment="1">
      <alignment horizontal="center" vertical="center" wrapText="1"/>
    </xf>
    <xf numFmtId="0" fontId="160" fillId="14" borderId="3" xfId="16" applyFont="1" applyFill="1" applyBorder="1" applyAlignment="1">
      <alignment horizontal="center" vertical="center" wrapText="1"/>
    </xf>
    <xf numFmtId="0" fontId="158" fillId="0" borderId="2" xfId="16" applyFont="1" applyAlignment="1">
      <alignment horizontal="right"/>
    </xf>
    <xf numFmtId="0" fontId="158" fillId="0" borderId="2" xfId="16" applyFont="1" applyAlignment="1">
      <alignment horizontal="center"/>
    </xf>
    <xf numFmtId="0" fontId="158" fillId="14" borderId="12" xfId="74" applyFont="1" applyFill="1" applyBorder="1" applyAlignment="1">
      <alignment horizontal="center" vertical="center" wrapText="1"/>
    </xf>
    <xf numFmtId="0" fontId="158" fillId="14" borderId="8" xfId="74" applyFont="1" applyFill="1" applyBorder="1" applyAlignment="1">
      <alignment horizontal="center" vertical="center" wrapText="1"/>
    </xf>
    <xf numFmtId="0" fontId="158" fillId="14" borderId="9" xfId="74" applyFont="1" applyFill="1" applyBorder="1" applyAlignment="1">
      <alignment horizontal="center" vertical="center" wrapText="1"/>
    </xf>
    <xf numFmtId="0" fontId="57" fillId="32" borderId="63" xfId="0" applyFont="1" applyFill="1" applyBorder="1" applyAlignment="1">
      <alignment horizontal="center" vertical="top" wrapText="1"/>
    </xf>
    <xf numFmtId="0" fontId="57" fillId="32" borderId="64" xfId="0" applyFont="1" applyFill="1" applyBorder="1" applyAlignment="1">
      <alignment horizontal="center" vertical="top" wrapText="1"/>
    </xf>
    <xf numFmtId="0" fontId="57" fillId="32" borderId="61" xfId="0" applyFont="1" applyFill="1" applyBorder="1" applyAlignment="1">
      <alignment horizontal="center" vertical="top" wrapText="1"/>
    </xf>
    <xf numFmtId="0" fontId="28" fillId="0" borderId="63" xfId="1" applyBorder="1" applyAlignment="1">
      <alignment horizontal="center" vertical="center" wrapText="1"/>
    </xf>
    <xf numFmtId="0" fontId="28" fillId="0" borderId="61" xfId="1" applyBorder="1" applyAlignment="1">
      <alignment horizontal="center" vertical="center" wrapText="1"/>
    </xf>
    <xf numFmtId="0" fontId="28" fillId="0" borderId="64" xfId="1" applyBorder="1" applyAlignment="1">
      <alignment horizontal="center" vertical="center" wrapText="1"/>
    </xf>
    <xf numFmtId="0" fontId="28" fillId="33" borderId="63" xfId="1" applyFill="1" applyBorder="1" applyAlignment="1">
      <alignment horizontal="center" vertical="center" wrapText="1"/>
    </xf>
    <xf numFmtId="0" fontId="28" fillId="33" borderId="64" xfId="1" applyFill="1" applyBorder="1" applyAlignment="1">
      <alignment horizontal="center" vertical="center" wrapText="1"/>
    </xf>
    <xf numFmtId="0" fontId="28" fillId="33" borderId="61" xfId="1" applyFill="1" applyBorder="1" applyAlignment="1">
      <alignment horizontal="center" vertical="center" wrapText="1"/>
    </xf>
    <xf numFmtId="0" fontId="158" fillId="4" borderId="3" xfId="74" applyFont="1" applyFill="1" applyBorder="1" applyAlignment="1">
      <alignment horizontal="center" vertical="center" wrapText="1"/>
    </xf>
    <xf numFmtId="0" fontId="158" fillId="0" borderId="55" xfId="74" applyFont="1" applyBorder="1" applyAlignment="1">
      <alignment horizontal="left" vertical="center" wrapText="1"/>
    </xf>
    <xf numFmtId="0" fontId="158" fillId="0" borderId="2" xfId="74" applyFont="1" applyAlignment="1">
      <alignment horizontal="left" vertical="center" wrapText="1"/>
    </xf>
    <xf numFmtId="0" fontId="158" fillId="0" borderId="2" xfId="16" applyFont="1" applyAlignment="1">
      <alignment horizontal="center" vertical="center"/>
    </xf>
    <xf numFmtId="0" fontId="104" fillId="0" borderId="21" xfId="74" quotePrefix="1" applyFont="1" applyBorder="1" applyAlignment="1">
      <alignment horizontal="left" vertical="top" wrapText="1"/>
    </xf>
    <xf numFmtId="0" fontId="104" fillId="0" borderId="21" xfId="74" applyFont="1" applyBorder="1" applyAlignment="1">
      <alignment horizontal="left" vertical="top"/>
    </xf>
    <xf numFmtId="0" fontId="153" fillId="14" borderId="14" xfId="16" applyFont="1" applyFill="1" applyBorder="1" applyAlignment="1">
      <alignment horizontal="center" vertical="center" wrapText="1"/>
    </xf>
    <xf numFmtId="0" fontId="153" fillId="14" borderId="13" xfId="16" applyFont="1" applyFill="1" applyBorder="1" applyAlignment="1">
      <alignment horizontal="center" vertical="center" wrapText="1"/>
    </xf>
    <xf numFmtId="0" fontId="139" fillId="0" borderId="2" xfId="16" applyFont="1" applyAlignment="1">
      <alignment horizontal="left" vertical="center"/>
    </xf>
    <xf numFmtId="0" fontId="139" fillId="0" borderId="2" xfId="16" applyFont="1" applyAlignment="1">
      <alignment horizontal="right" vertical="center"/>
    </xf>
    <xf numFmtId="0" fontId="158" fillId="0" borderId="2" xfId="16" applyFont="1" applyAlignment="1">
      <alignment horizontal="left" vertical="center" wrapText="1"/>
    </xf>
    <xf numFmtId="0" fontId="158" fillId="0" borderId="2" xfId="16" applyFont="1" applyAlignment="1">
      <alignment horizontal="right" vertical="center" wrapText="1"/>
    </xf>
    <xf numFmtId="0" fontId="158" fillId="0" borderId="2" xfId="16" applyFont="1" applyAlignment="1">
      <alignment horizontal="center" vertical="center" wrapText="1"/>
    </xf>
    <xf numFmtId="0" fontId="183" fillId="14" borderId="3" xfId="16" applyFont="1" applyFill="1" applyBorder="1" applyAlignment="1">
      <alignment horizontal="center" vertical="center" wrapText="1"/>
    </xf>
    <xf numFmtId="0" fontId="183" fillId="14" borderId="20" xfId="16" applyFont="1" applyFill="1" applyBorder="1" applyAlignment="1">
      <alignment horizontal="center" vertical="center" wrapText="1"/>
    </xf>
    <xf numFmtId="0" fontId="139" fillId="0" borderId="2" xfId="74" applyFont="1" applyAlignment="1">
      <alignment horizontal="center" vertical="center" wrapText="1"/>
    </xf>
    <xf numFmtId="0" fontId="108" fillId="14" borderId="20" xfId="16" applyFont="1" applyFill="1" applyBorder="1" applyAlignment="1">
      <alignment horizontal="center" vertical="center" wrapText="1"/>
    </xf>
    <xf numFmtId="0" fontId="108" fillId="14" borderId="3" xfId="16" applyFont="1" applyFill="1" applyBorder="1" applyAlignment="1">
      <alignment horizontal="center" vertical="center" wrapText="1"/>
    </xf>
    <xf numFmtId="0" fontId="139" fillId="0" borderId="2" xfId="74" applyFont="1" applyAlignment="1">
      <alignment horizontal="left" vertical="center"/>
    </xf>
    <xf numFmtId="0" fontId="158" fillId="0" borderId="2" xfId="74" applyFont="1" applyAlignment="1">
      <alignment horizontal="left" vertical="center"/>
    </xf>
    <xf numFmtId="0" fontId="19" fillId="0" borderId="2" xfId="55" applyFont="1" applyAlignment="1">
      <alignment horizontal="center" vertical="center"/>
    </xf>
    <xf numFmtId="0" fontId="18" fillId="0" borderId="2" xfId="55" applyFont="1" applyAlignment="1">
      <alignment horizontal="center"/>
    </xf>
    <xf numFmtId="175" fontId="18" fillId="4" borderId="14" xfId="56" applyFont="1" applyFill="1" applyBorder="1" applyAlignment="1">
      <alignment horizontal="center" vertical="center" wrapText="1"/>
    </xf>
    <xf numFmtId="175" fontId="18" fillId="4" borderId="13" xfId="56" applyFont="1" applyFill="1" applyBorder="1" applyAlignment="1">
      <alignment horizontal="center" vertical="center" wrapText="1"/>
    </xf>
    <xf numFmtId="182" fontId="18" fillId="4" borderId="5" xfId="7" applyNumberFormat="1" applyFont="1" applyFill="1" applyBorder="1" applyAlignment="1">
      <alignment horizontal="center" vertical="center" wrapText="1"/>
    </xf>
    <xf numFmtId="182" fontId="18" fillId="4" borderId="10" xfId="7" applyNumberFormat="1" applyFont="1" applyFill="1" applyBorder="1" applyAlignment="1">
      <alignment horizontal="center" vertical="center" wrapText="1"/>
    </xf>
    <xf numFmtId="0" fontId="19" fillId="0" borderId="2" xfId="55" applyFont="1" applyAlignment="1">
      <alignment horizontal="center" wrapText="1"/>
    </xf>
    <xf numFmtId="0" fontId="108" fillId="0" borderId="2" xfId="57" applyFont="1" applyAlignment="1">
      <alignment horizontal="center" vertical="top"/>
    </xf>
    <xf numFmtId="0" fontId="18" fillId="9" borderId="17" xfId="58" applyFont="1" applyFill="1" applyBorder="1" applyAlignment="1">
      <alignment horizontal="center" vertical="center" wrapText="1"/>
    </xf>
    <xf numFmtId="0" fontId="18" fillId="9" borderId="18" xfId="58" applyFont="1" applyFill="1" applyBorder="1" applyAlignment="1">
      <alignment horizontal="center" vertical="center" wrapText="1"/>
    </xf>
    <xf numFmtId="0" fontId="18" fillId="9" borderId="19" xfId="58" applyFont="1" applyFill="1" applyBorder="1" applyAlignment="1">
      <alignment horizontal="center" vertical="center" wrapText="1"/>
    </xf>
    <xf numFmtId="0" fontId="18" fillId="4" borderId="14" xfId="55" applyFont="1" applyFill="1" applyBorder="1" applyAlignment="1">
      <alignment horizontal="center" vertical="center" wrapText="1"/>
    </xf>
    <xf numFmtId="0" fontId="18" fillId="4" borderId="13" xfId="55" applyFont="1" applyFill="1" applyBorder="1" applyAlignment="1">
      <alignment horizontal="center" vertical="center" wrapText="1"/>
    </xf>
    <xf numFmtId="0" fontId="110" fillId="4" borderId="14" xfId="57" applyFont="1" applyFill="1" applyBorder="1" applyAlignment="1">
      <alignment horizontal="center" vertical="center" wrapText="1"/>
    </xf>
    <xf numFmtId="0" fontId="110" fillId="4" borderId="13" xfId="57" applyFont="1" applyFill="1" applyBorder="1" applyAlignment="1">
      <alignment horizontal="center" vertical="center" wrapText="1"/>
    </xf>
    <xf numFmtId="0" fontId="110" fillId="4" borderId="3" xfId="57" applyFont="1" applyFill="1" applyBorder="1" applyAlignment="1">
      <alignment horizontal="center" vertical="center"/>
    </xf>
    <xf numFmtId="0" fontId="23" fillId="21" borderId="21" xfId="58" applyFont="1" applyFill="1" applyBorder="1" applyAlignment="1">
      <alignment horizontal="center" vertical="center" wrapText="1"/>
    </xf>
    <xf numFmtId="0" fontId="18" fillId="9" borderId="20" xfId="58" applyFont="1" applyFill="1" applyBorder="1" applyAlignment="1">
      <alignment horizontal="center" vertical="center" wrapText="1"/>
    </xf>
    <xf numFmtId="0" fontId="18" fillId="9" borderId="3" xfId="58" applyFont="1" applyFill="1" applyBorder="1" applyAlignment="1">
      <alignment horizontal="center" vertical="center" wrapText="1"/>
    </xf>
    <xf numFmtId="0" fontId="23" fillId="9" borderId="3" xfId="58" applyFont="1" applyFill="1" applyBorder="1" applyAlignment="1">
      <alignment horizontal="center" vertical="center" wrapText="1"/>
    </xf>
    <xf numFmtId="0" fontId="25" fillId="21" borderId="3" xfId="59" applyFont="1" applyFill="1" applyBorder="1" applyAlignment="1">
      <alignment horizontal="center" vertical="center" wrapText="1"/>
    </xf>
    <xf numFmtId="182" fontId="109" fillId="0" borderId="11" xfId="7" applyNumberFormat="1" applyFont="1" applyBorder="1" applyAlignment="1">
      <alignment horizontal="center"/>
    </xf>
    <xf numFmtId="182" fontId="109" fillId="0" borderId="46" xfId="7" applyNumberFormat="1" applyFont="1" applyBorder="1" applyAlignment="1">
      <alignment horizontal="center"/>
    </xf>
    <xf numFmtId="0" fontId="57" fillId="36" borderId="3" xfId="16" applyFont="1" applyFill="1" applyBorder="1" applyAlignment="1">
      <alignment horizontal="center" vertical="center" wrapText="1"/>
    </xf>
    <xf numFmtId="0" fontId="24" fillId="34" borderId="3" xfId="16" applyFont="1" applyFill="1" applyBorder="1" applyAlignment="1">
      <alignment horizontal="center" vertical="center" wrapText="1"/>
    </xf>
    <xf numFmtId="0" fontId="56" fillId="28" borderId="3" xfId="16" applyFont="1" applyFill="1" applyBorder="1" applyAlignment="1">
      <alignment wrapText="1"/>
    </xf>
    <xf numFmtId="0" fontId="24" fillId="3" borderId="12" xfId="16" applyFont="1" applyFill="1" applyBorder="1" applyAlignment="1">
      <alignment horizontal="center" vertical="center" wrapText="1"/>
    </xf>
    <xf numFmtId="0" fontId="24" fillId="3" borderId="9" xfId="16" applyFont="1" applyFill="1" applyBorder="1" applyAlignment="1">
      <alignment horizontal="center" vertical="center" wrapText="1"/>
    </xf>
    <xf numFmtId="0" fontId="57" fillId="35" borderId="3" xfId="16" applyFont="1" applyFill="1" applyBorder="1" applyAlignment="1">
      <alignment horizontal="center" vertical="center"/>
    </xf>
    <xf numFmtId="0" fontId="24" fillId="8" borderId="12" xfId="16" applyFont="1" applyFill="1" applyBorder="1" applyAlignment="1">
      <alignment horizontal="center" vertical="center" wrapText="1"/>
    </xf>
    <xf numFmtId="0" fontId="24" fillId="8" borderId="8" xfId="16" applyFont="1" applyFill="1" applyBorder="1" applyAlignment="1">
      <alignment horizontal="center" vertical="center" wrapText="1"/>
    </xf>
    <xf numFmtId="0" fontId="24" fillId="8" borderId="9" xfId="16" applyFont="1" applyFill="1" applyBorder="1" applyAlignment="1">
      <alignment horizontal="center" vertical="center" wrapText="1"/>
    </xf>
    <xf numFmtId="0" fontId="24" fillId="17" borderId="3" xfId="16" applyFont="1" applyFill="1" applyBorder="1" applyAlignment="1">
      <alignment horizontal="center" vertical="center" wrapText="1"/>
    </xf>
    <xf numFmtId="0" fontId="57" fillId="35" borderId="3" xfId="16" applyFont="1" applyFill="1" applyBorder="1" applyAlignment="1">
      <alignment horizontal="center" vertical="center" wrapText="1"/>
    </xf>
    <xf numFmtId="0" fontId="57" fillId="28" borderId="3" xfId="16" applyFont="1" applyFill="1" applyBorder="1" applyAlignment="1">
      <alignment horizontal="center" vertical="center" wrapText="1"/>
    </xf>
    <xf numFmtId="0" fontId="24" fillId="3" borderId="3" xfId="16" applyFont="1" applyFill="1" applyBorder="1" applyAlignment="1">
      <alignment horizontal="center" vertical="center" wrapText="1"/>
    </xf>
    <xf numFmtId="0" fontId="56" fillId="0" borderId="3" xfId="16" applyFont="1" applyBorder="1" applyAlignment="1">
      <alignment wrapText="1"/>
    </xf>
    <xf numFmtId="0" fontId="24" fillId="19" borderId="3" xfId="0" applyFont="1" applyFill="1" applyBorder="1" applyAlignment="1">
      <alignment horizontal="center" vertical="center" wrapText="1"/>
    </xf>
    <xf numFmtId="0" fontId="56" fillId="5" borderId="3" xfId="0" applyFont="1" applyFill="1" applyBorder="1" applyAlignment="1">
      <alignment wrapText="1"/>
    </xf>
    <xf numFmtId="0" fontId="24" fillId="40" borderId="12" xfId="0" applyFont="1" applyFill="1" applyBorder="1" applyAlignment="1">
      <alignment horizontal="center" vertical="center" wrapText="1"/>
    </xf>
    <xf numFmtId="0" fontId="24" fillId="40" borderId="9" xfId="0" applyFont="1" applyFill="1" applyBorder="1" applyAlignment="1">
      <alignment horizontal="center" vertical="center" wrapText="1"/>
    </xf>
    <xf numFmtId="0" fontId="24" fillId="37" borderId="12" xfId="0" applyFont="1" applyFill="1" applyBorder="1" applyAlignment="1">
      <alignment horizontal="center" vertical="center" wrapText="1"/>
    </xf>
    <xf numFmtId="0" fontId="24" fillId="37" borderId="9" xfId="0" applyFont="1" applyFill="1" applyBorder="1" applyAlignment="1">
      <alignment horizontal="center" vertical="center" wrapText="1"/>
    </xf>
    <xf numFmtId="0" fontId="24" fillId="19" borderId="12" xfId="0" applyFont="1" applyFill="1" applyBorder="1" applyAlignment="1">
      <alignment horizontal="center" vertical="center" wrapText="1"/>
    </xf>
    <xf numFmtId="0" fontId="24" fillId="19" borderId="9" xfId="0" applyFont="1" applyFill="1" applyBorder="1" applyAlignment="1">
      <alignment horizontal="center" vertical="center" wrapText="1"/>
    </xf>
    <xf numFmtId="1" fontId="76" fillId="0" borderId="3" xfId="0" applyNumberFormat="1" applyFont="1" applyBorder="1" applyAlignment="1">
      <alignment vertical="center" wrapText="1"/>
    </xf>
    <xf numFmtId="2" fontId="76" fillId="0" borderId="3" xfId="33" applyNumberFormat="1" applyFont="1" applyFill="1" applyBorder="1" applyAlignment="1">
      <alignment horizontal="center" vertical="center"/>
    </xf>
    <xf numFmtId="177" fontId="76" fillId="0" borderId="3" xfId="33" applyNumberFormat="1" applyFont="1" applyFill="1" applyBorder="1" applyAlignment="1">
      <alignment horizontal="center" vertical="center"/>
    </xf>
    <xf numFmtId="0" fontId="24" fillId="3" borderId="3" xfId="0" applyFont="1" applyFill="1" applyBorder="1" applyAlignment="1">
      <alignment horizontal="center" vertical="center" wrapText="1"/>
    </xf>
    <xf numFmtId="0" fontId="56" fillId="0" borderId="3" xfId="0" applyFont="1" applyBorder="1" applyAlignment="1">
      <alignment wrapText="1"/>
    </xf>
    <xf numFmtId="0" fontId="24" fillId="17" borderId="3" xfId="0" applyFont="1" applyFill="1" applyBorder="1" applyAlignment="1">
      <alignment horizontal="center" vertical="center" wrapText="1"/>
    </xf>
    <xf numFmtId="0" fontId="24" fillId="7" borderId="3" xfId="0" applyFont="1" applyFill="1" applyBorder="1" applyAlignment="1">
      <alignment horizontal="center" vertical="center" wrapText="1"/>
    </xf>
    <xf numFmtId="0" fontId="56" fillId="4" borderId="3" xfId="0" applyFont="1" applyFill="1" applyBorder="1" applyAlignment="1">
      <alignment wrapText="1"/>
    </xf>
    <xf numFmtId="0" fontId="24" fillId="8" borderId="12" xfId="0" applyFont="1" applyFill="1" applyBorder="1" applyAlignment="1">
      <alignment horizontal="center" vertical="center" wrapText="1"/>
    </xf>
    <xf numFmtId="0" fontId="24" fillId="8" borderId="8" xfId="0" applyFont="1" applyFill="1" applyBorder="1" applyAlignment="1">
      <alignment horizontal="center" vertical="center" wrapText="1"/>
    </xf>
    <xf numFmtId="0" fontId="24" fillId="8" borderId="9" xfId="0" applyFont="1" applyFill="1" applyBorder="1" applyAlignment="1">
      <alignment horizontal="center" vertical="center" wrapText="1"/>
    </xf>
    <xf numFmtId="0" fontId="24" fillId="3" borderId="12" xfId="0" applyFont="1" applyFill="1" applyBorder="1" applyAlignment="1">
      <alignment horizontal="center" vertical="center" wrapText="1"/>
    </xf>
    <xf numFmtId="0" fontId="24" fillId="3" borderId="9" xfId="0" applyFont="1" applyFill="1" applyBorder="1" applyAlignment="1">
      <alignment horizontal="center" vertical="center" wrapText="1"/>
    </xf>
    <xf numFmtId="0" fontId="57" fillId="6" borderId="3" xfId="0" applyFont="1" applyFill="1" applyBorder="1" applyAlignment="1">
      <alignment horizontal="center" vertical="center"/>
    </xf>
    <xf numFmtId="0" fontId="23" fillId="16" borderId="3" xfId="34" applyFont="1" applyFill="1" applyBorder="1" applyAlignment="1">
      <alignment horizontal="center" vertical="center" wrapText="1"/>
    </xf>
    <xf numFmtId="0" fontId="58" fillId="16" borderId="3" xfId="0" applyFont="1" applyFill="1" applyBorder="1" applyAlignment="1">
      <alignment horizontal="center" vertical="center"/>
    </xf>
    <xf numFmtId="0" fontId="58" fillId="9" borderId="3" xfId="0" applyFont="1" applyFill="1" applyBorder="1" applyAlignment="1">
      <alignment horizontal="center" vertical="center" wrapText="1"/>
    </xf>
    <xf numFmtId="0" fontId="57" fillId="6" borderId="3" xfId="0" applyFont="1" applyFill="1" applyBorder="1" applyAlignment="1">
      <alignment horizontal="center" vertical="center" wrapText="1"/>
    </xf>
    <xf numFmtId="0" fontId="57" fillId="6" borderId="3" xfId="0" applyFont="1" applyFill="1" applyBorder="1" applyAlignment="1">
      <alignment horizontal="right" vertical="center" wrapText="1"/>
    </xf>
    <xf numFmtId="9" fontId="57" fillId="6" borderId="3" xfId="64" applyFont="1" applyFill="1" applyBorder="1" applyAlignment="1">
      <alignment horizontal="center" vertical="center" wrapText="1"/>
    </xf>
    <xf numFmtId="43" fontId="57" fillId="6" borderId="3" xfId="0" applyNumberFormat="1" applyFont="1" applyFill="1" applyBorder="1" applyAlignment="1">
      <alignment horizontal="center" vertical="center" wrapText="1"/>
    </xf>
    <xf numFmtId="0" fontId="57" fillId="5" borderId="3" xfId="0" applyFont="1" applyFill="1" applyBorder="1" applyAlignment="1">
      <alignment horizontal="center" vertical="center" wrapText="1"/>
    </xf>
    <xf numFmtId="0" fontId="57" fillId="4" borderId="3" xfId="0" applyFont="1" applyFill="1" applyBorder="1" applyAlignment="1">
      <alignment horizontal="center" vertical="center" wrapText="1"/>
    </xf>
    <xf numFmtId="0" fontId="56" fillId="4" borderId="3" xfId="0" applyFont="1" applyFill="1" applyBorder="1" applyAlignment="1">
      <alignment horizontal="center" vertical="center" wrapText="1"/>
    </xf>
    <xf numFmtId="0" fontId="24" fillId="3" borderId="3" xfId="0" applyFont="1" applyFill="1" applyBorder="1" applyAlignment="1">
      <alignment horizontal="left" vertical="center" wrapText="1"/>
    </xf>
    <xf numFmtId="0" fontId="24" fillId="3" borderId="3" xfId="0" applyFont="1" applyFill="1" applyBorder="1" applyAlignment="1">
      <alignment vertical="center" wrapText="1"/>
    </xf>
    <xf numFmtId="0" fontId="58" fillId="9" borderId="5" xfId="0" applyFont="1" applyFill="1" applyBorder="1" applyAlignment="1">
      <alignment horizontal="center" vertical="center" wrapText="1"/>
    </xf>
    <xf numFmtId="0" fontId="58" fillId="9" borderId="7" xfId="0" applyFont="1" applyFill="1" applyBorder="1" applyAlignment="1">
      <alignment horizontal="center" vertical="center" wrapText="1"/>
    </xf>
    <xf numFmtId="0" fontId="58" fillId="9" borderId="10" xfId="0" applyFont="1" applyFill="1" applyBorder="1" applyAlignment="1">
      <alignment horizontal="center" vertical="center" wrapText="1"/>
    </xf>
    <xf numFmtId="0" fontId="58" fillId="9" borderId="16" xfId="0" applyFont="1" applyFill="1" applyBorder="1" applyAlignment="1">
      <alignment horizontal="center" vertical="center" wrapText="1"/>
    </xf>
    <xf numFmtId="0" fontId="24" fillId="17" borderId="12" xfId="0" applyFont="1" applyFill="1" applyBorder="1" applyAlignment="1">
      <alignment horizontal="center" vertical="center" wrapText="1"/>
    </xf>
    <xf numFmtId="0" fontId="24" fillId="17" borderId="9" xfId="0" applyFont="1" applyFill="1" applyBorder="1" applyAlignment="1">
      <alignment horizontal="center" vertical="center" wrapText="1"/>
    </xf>
    <xf numFmtId="0" fontId="24" fillId="5" borderId="3" xfId="0" applyFont="1" applyFill="1" applyBorder="1" applyAlignment="1">
      <alignment horizontal="center" vertical="center" wrapText="1"/>
    </xf>
    <xf numFmtId="0" fontId="18" fillId="20" borderId="26" xfId="0" applyFont="1" applyFill="1" applyBorder="1" applyAlignment="1">
      <alignment horizontal="center" vertical="center" wrapText="1"/>
    </xf>
    <xf numFmtId="0" fontId="18" fillId="20" borderId="2" xfId="0" applyFont="1" applyFill="1" applyBorder="1" applyAlignment="1">
      <alignment horizontal="center" vertical="center" wrapText="1"/>
    </xf>
    <xf numFmtId="0" fontId="18" fillId="20" borderId="10" xfId="0" applyFont="1" applyFill="1" applyBorder="1" applyAlignment="1">
      <alignment horizontal="center" vertical="center" wrapText="1"/>
    </xf>
    <xf numFmtId="0" fontId="18" fillId="20" borderId="11" xfId="0" applyFont="1" applyFill="1" applyBorder="1" applyAlignment="1">
      <alignment horizontal="center" vertical="center" wrapText="1"/>
    </xf>
    <xf numFmtId="0" fontId="20" fillId="7" borderId="3" xfId="0" applyFont="1" applyFill="1" applyBorder="1" applyAlignment="1">
      <alignment horizontal="center" vertical="center" wrapText="1"/>
    </xf>
    <xf numFmtId="0" fontId="31" fillId="4" borderId="3" xfId="0" applyFont="1" applyFill="1" applyBorder="1" applyAlignment="1">
      <alignment wrapText="1"/>
    </xf>
    <xf numFmtId="0" fontId="19" fillId="3" borderId="3" xfId="0" applyFont="1" applyFill="1" applyBorder="1" applyAlignment="1">
      <alignment horizontal="center" vertical="center" wrapText="1"/>
    </xf>
    <xf numFmtId="0" fontId="19" fillId="7" borderId="3" xfId="0" applyFont="1" applyFill="1" applyBorder="1" applyAlignment="1">
      <alignment horizontal="center" vertical="center" wrapText="1"/>
    </xf>
    <xf numFmtId="0" fontId="38" fillId="4" borderId="3" xfId="0" applyFont="1" applyFill="1" applyBorder="1" applyAlignment="1">
      <alignment wrapText="1"/>
    </xf>
    <xf numFmtId="0" fontId="19" fillId="8" borderId="3" xfId="0" applyFont="1" applyFill="1" applyBorder="1" applyAlignment="1">
      <alignment horizontal="center" vertical="center" wrapText="1"/>
    </xf>
    <xf numFmtId="0" fontId="20" fillId="8" borderId="3" xfId="0" applyFont="1" applyFill="1" applyBorder="1" applyAlignment="1">
      <alignment horizontal="center" vertical="center" wrapText="1"/>
    </xf>
    <xf numFmtId="0" fontId="31" fillId="9" borderId="3" xfId="0" applyFont="1" applyFill="1" applyBorder="1" applyAlignment="1">
      <alignment wrapText="1"/>
    </xf>
    <xf numFmtId="0" fontId="18" fillId="0" borderId="3" xfId="0" applyFont="1" applyBorder="1" applyAlignment="1">
      <alignment horizontal="center" vertical="center" wrapText="1"/>
    </xf>
    <xf numFmtId="0" fontId="18" fillId="14" borderId="3" xfId="0" applyFont="1" applyFill="1" applyBorder="1" applyAlignment="1">
      <alignment horizontal="center" vertical="center" wrapText="1"/>
    </xf>
    <xf numFmtId="0" fontId="23" fillId="16" borderId="3" xfId="0" applyFont="1" applyFill="1" applyBorder="1" applyAlignment="1">
      <alignment horizontal="center" vertical="center" wrapText="1"/>
    </xf>
    <xf numFmtId="0" fontId="110" fillId="0" borderId="2" xfId="34" applyFont="1" applyAlignment="1">
      <alignment horizontal="center" vertical="center"/>
    </xf>
    <xf numFmtId="0" fontId="110" fillId="0" borderId="11" xfId="34" applyFont="1" applyBorder="1" applyAlignment="1">
      <alignment horizontal="center" vertical="center"/>
    </xf>
    <xf numFmtId="0" fontId="19" fillId="0" borderId="2" xfId="90" applyFont="1" applyAlignment="1">
      <alignment horizontal="center" wrapText="1"/>
    </xf>
    <xf numFmtId="0" fontId="139" fillId="0" borderId="2" xfId="90" applyFont="1" applyAlignment="1">
      <alignment horizontal="center" vertical="center"/>
    </xf>
    <xf numFmtId="0" fontId="109" fillId="0" borderId="11" xfId="90" applyFont="1" applyBorder="1" applyAlignment="1">
      <alignment horizontal="right" wrapText="1"/>
    </xf>
    <xf numFmtId="0" fontId="157" fillId="0" borderId="62" xfId="74" applyFont="1" applyBorder="1" applyAlignment="1">
      <alignment horizontal="left" vertical="center" wrapText="1"/>
    </xf>
    <xf numFmtId="0" fontId="157" fillId="0" borderId="6" xfId="74" applyFont="1" applyBorder="1" applyAlignment="1">
      <alignment horizontal="left" vertical="center" wrapText="1"/>
    </xf>
    <xf numFmtId="0" fontId="144" fillId="0" borderId="2" xfId="71" applyFont="1" applyAlignment="1">
      <alignment horizontal="center" vertical="center"/>
    </xf>
    <xf numFmtId="0" fontId="145" fillId="25" borderId="2" xfId="71" applyFont="1" applyFill="1" applyAlignment="1">
      <alignment horizontal="center" vertical="center"/>
    </xf>
    <xf numFmtId="0" fontId="19" fillId="27" borderId="12" xfId="71" applyFont="1" applyFill="1" applyBorder="1" applyAlignment="1">
      <alignment horizontal="center" vertical="center"/>
    </xf>
    <xf numFmtId="0" fontId="19" fillId="27" borderId="8" xfId="71" applyFont="1" applyFill="1" applyBorder="1" applyAlignment="1">
      <alignment horizontal="center" vertical="center"/>
    </xf>
    <xf numFmtId="0" fontId="19" fillId="27" borderId="9" xfId="71" applyFont="1" applyFill="1" applyBorder="1" applyAlignment="1">
      <alignment horizontal="center" vertical="center"/>
    </xf>
    <xf numFmtId="0" fontId="19" fillId="27" borderId="3" xfId="71" applyFont="1" applyFill="1" applyBorder="1" applyAlignment="1">
      <alignment horizontal="center" vertical="center"/>
    </xf>
    <xf numFmtId="0" fontId="20" fillId="0" borderId="5" xfId="71" applyFont="1" applyBorder="1" applyAlignment="1">
      <alignment horizontal="left" vertical="center" wrapText="1"/>
    </xf>
    <xf numFmtId="0" fontId="20" fillId="0" borderId="6" xfId="71" applyFont="1" applyBorder="1" applyAlignment="1">
      <alignment horizontal="left" vertical="center" wrapText="1"/>
    </xf>
    <xf numFmtId="0" fontId="20" fillId="0" borderId="7" xfId="71" applyFont="1" applyBorder="1" applyAlignment="1">
      <alignment horizontal="left" vertical="center" wrapText="1"/>
    </xf>
    <xf numFmtId="0" fontId="20" fillId="0" borderId="26" xfId="71" applyFont="1" applyBorder="1" applyAlignment="1">
      <alignment horizontal="left" vertical="center"/>
    </xf>
    <xf numFmtId="0" fontId="20" fillId="0" borderId="2" xfId="71" applyFont="1" applyAlignment="1">
      <alignment horizontal="left" vertical="center"/>
    </xf>
    <xf numFmtId="0" fontId="20" fillId="0" borderId="25" xfId="71" applyFont="1" applyBorder="1" applyAlignment="1">
      <alignment horizontal="left" vertical="center"/>
    </xf>
    <xf numFmtId="0" fontId="20" fillId="0" borderId="26" xfId="71" applyFont="1" applyBorder="1" applyAlignment="1">
      <alignment horizontal="left" vertical="center" wrapText="1"/>
    </xf>
    <xf numFmtId="0" fontId="20" fillId="0" borderId="10" xfId="71" applyFont="1" applyBorder="1" applyAlignment="1">
      <alignment horizontal="left" vertical="center"/>
    </xf>
    <xf numFmtId="0" fontId="20" fillId="0" borderId="11" xfId="71" applyFont="1" applyBorder="1" applyAlignment="1">
      <alignment horizontal="left" vertical="center"/>
    </xf>
    <xf numFmtId="0" fontId="20" fillId="0" borderId="16" xfId="71" applyFont="1" applyBorder="1" applyAlignment="1">
      <alignment horizontal="left" vertical="center"/>
    </xf>
    <xf numFmtId="0" fontId="146" fillId="25" borderId="2" xfId="73" applyFont="1" applyFill="1" applyAlignment="1">
      <alignment horizontal="center" vertical="center" wrapText="1"/>
    </xf>
    <xf numFmtId="0" fontId="146" fillId="25" borderId="2" xfId="73" applyFont="1" applyFill="1" applyAlignment="1">
      <alignment horizontal="center" vertical="center"/>
    </xf>
    <xf numFmtId="0" fontId="20" fillId="0" borderId="2" xfId="71" applyFont="1" applyAlignment="1">
      <alignment horizontal="left" vertical="center" wrapText="1"/>
    </xf>
    <xf numFmtId="0" fontId="20" fillId="0" borderId="25" xfId="71" applyFont="1" applyBorder="1" applyAlignment="1">
      <alignment horizontal="left" vertical="center" wrapText="1"/>
    </xf>
    <xf numFmtId="0" fontId="20" fillId="0" borderId="5" xfId="71" applyFont="1" applyBorder="1" applyAlignment="1">
      <alignment horizontal="center" vertical="center"/>
    </xf>
    <xf numFmtId="0" fontId="20" fillId="0" borderId="6" xfId="71" applyFont="1" applyBorder="1" applyAlignment="1">
      <alignment horizontal="center" vertical="center"/>
    </xf>
    <xf numFmtId="0" fontId="20" fillId="0" borderId="7" xfId="71" applyFont="1" applyBorder="1" applyAlignment="1">
      <alignment horizontal="center" vertical="center"/>
    </xf>
    <xf numFmtId="0" fontId="20" fillId="0" borderId="26" xfId="71" applyFont="1" applyBorder="1" applyAlignment="1">
      <alignment horizontal="center" vertical="center"/>
    </xf>
    <xf numFmtId="0" fontId="20" fillId="0" borderId="2" xfId="71" applyFont="1" applyAlignment="1">
      <alignment horizontal="center" vertical="center"/>
    </xf>
    <xf numFmtId="0" fontId="20" fillId="0" borderId="25" xfId="71" applyFont="1" applyBorder="1" applyAlignment="1">
      <alignment horizontal="center" vertical="center"/>
    </xf>
    <xf numFmtId="0" fontId="20" fillId="0" borderId="10" xfId="71" applyFont="1" applyBorder="1" applyAlignment="1">
      <alignment horizontal="center" vertical="center"/>
    </xf>
    <xf numFmtId="0" fontId="20" fillId="0" borderId="11" xfId="71" applyFont="1" applyBorder="1" applyAlignment="1">
      <alignment horizontal="center" vertical="center"/>
    </xf>
    <xf numFmtId="0" fontId="20" fillId="0" borderId="16" xfId="71" applyFont="1" applyBorder="1" applyAlignment="1">
      <alignment horizontal="center" vertical="center"/>
    </xf>
    <xf numFmtId="0" fontId="148" fillId="0" borderId="12" xfId="71" applyFont="1" applyBorder="1" applyAlignment="1">
      <alignment horizontal="center" vertical="center"/>
    </xf>
    <xf numFmtId="0" fontId="148" fillId="0" borderId="8" xfId="71" applyFont="1" applyBorder="1" applyAlignment="1">
      <alignment horizontal="center" vertical="center"/>
    </xf>
    <xf numFmtId="0" fontId="148" fillId="0" borderId="9" xfId="71" applyFont="1" applyBorder="1" applyAlignment="1">
      <alignment horizontal="center" vertical="center"/>
    </xf>
    <xf numFmtId="0" fontId="20" fillId="0" borderId="2" xfId="71" applyFont="1" applyAlignment="1">
      <alignment horizontal="left" vertical="top" wrapText="1"/>
    </xf>
    <xf numFmtId="0" fontId="17" fillId="0" borderId="11" xfId="71" applyFont="1" applyBorder="1" applyAlignment="1">
      <alignment horizontal="center" vertical="center"/>
    </xf>
    <xf numFmtId="0" fontId="18" fillId="0" borderId="12" xfId="71" applyFont="1" applyBorder="1" applyAlignment="1">
      <alignment horizontal="center" vertical="center"/>
    </xf>
    <xf numFmtId="0" fontId="18" fillId="0" borderId="8" xfId="71" applyFont="1" applyBorder="1" applyAlignment="1">
      <alignment horizontal="center" vertical="center"/>
    </xf>
    <xf numFmtId="0" fontId="18" fillId="0" borderId="9" xfId="71" applyFont="1" applyBorder="1" applyAlignment="1">
      <alignment horizontal="center" vertical="center"/>
    </xf>
    <xf numFmtId="0" fontId="18" fillId="0" borderId="5" xfId="71" applyFont="1" applyBorder="1" applyAlignment="1">
      <alignment horizontal="center" vertical="center"/>
    </xf>
    <xf numFmtId="0" fontId="18" fillId="0" borderId="6" xfId="71" applyFont="1" applyBorder="1" applyAlignment="1">
      <alignment horizontal="center" vertical="center"/>
    </xf>
    <xf numFmtId="0" fontId="18" fillId="0" borderId="7" xfId="71" applyFont="1" applyBorder="1" applyAlignment="1">
      <alignment horizontal="center" vertical="center"/>
    </xf>
    <xf numFmtId="172" fontId="42" fillId="0" borderId="8" xfId="21" applyNumberFormat="1" applyFont="1" applyBorder="1" applyAlignment="1">
      <alignment horizontal="center" vertical="center" wrapText="1"/>
    </xf>
    <xf numFmtId="172" fontId="42" fillId="0" borderId="9" xfId="21" applyNumberFormat="1" applyFont="1" applyBorder="1" applyAlignment="1">
      <alignment horizontal="center" vertical="center" wrapText="1"/>
    </xf>
    <xf numFmtId="0" fontId="40" fillId="0" borderId="2" xfId="3" applyFont="1" applyAlignment="1">
      <alignment horizontal="center" vertical="center"/>
    </xf>
    <xf numFmtId="170" fontId="40" fillId="0" borderId="2" xfId="3" applyNumberFormat="1" applyFont="1" applyAlignment="1">
      <alignment horizontal="center" vertical="center"/>
    </xf>
    <xf numFmtId="171" fontId="40" fillId="0" borderId="2" xfId="3" applyNumberFormat="1" applyFont="1" applyAlignment="1">
      <alignment horizontal="center" vertical="center"/>
    </xf>
    <xf numFmtId="172" fontId="40" fillId="0" borderId="2" xfId="3" applyNumberFormat="1" applyFont="1" applyAlignment="1">
      <alignment horizontal="center" vertical="center"/>
    </xf>
    <xf numFmtId="0" fontId="42" fillId="0" borderId="2" xfId="3" applyFont="1" applyAlignment="1">
      <alignment horizontal="center" vertical="center" wrapText="1"/>
    </xf>
    <xf numFmtId="0" fontId="42" fillId="0" borderId="2" xfId="3" applyFont="1" applyAlignment="1">
      <alignment horizontal="center" vertical="center"/>
    </xf>
    <xf numFmtId="170" fontId="42" fillId="0" borderId="2" xfId="3" applyNumberFormat="1" applyFont="1" applyAlignment="1">
      <alignment horizontal="center" vertical="center"/>
    </xf>
    <xf numFmtId="171" fontId="42" fillId="0" borderId="2" xfId="3" applyNumberFormat="1" applyFont="1" applyAlignment="1">
      <alignment horizontal="center" vertical="center"/>
    </xf>
    <xf numFmtId="172" fontId="42" fillId="0" borderId="2" xfId="3" applyNumberFormat="1" applyFont="1" applyAlignment="1">
      <alignment horizontal="center" vertical="center"/>
    </xf>
    <xf numFmtId="0" fontId="42" fillId="0" borderId="4" xfId="3" applyFont="1" applyBorder="1" applyAlignment="1">
      <alignment horizontal="center" vertical="center" wrapText="1"/>
    </xf>
    <xf numFmtId="170" fontId="42" fillId="0" borderId="4" xfId="3" applyNumberFormat="1" applyFont="1" applyBorder="1" applyAlignment="1">
      <alignment horizontal="center" vertical="center" wrapText="1"/>
    </xf>
    <xf numFmtId="0" fontId="44" fillId="0" borderId="2" xfId="3" applyFont="1" applyAlignment="1">
      <alignment horizontal="center"/>
    </xf>
    <xf numFmtId="170" fontId="44" fillId="0" borderId="2" xfId="3" applyNumberFormat="1" applyFont="1" applyAlignment="1">
      <alignment horizontal="center"/>
    </xf>
    <xf numFmtId="171" fontId="44" fillId="0" borderId="2" xfId="3" applyNumberFormat="1" applyFont="1" applyAlignment="1">
      <alignment horizontal="center"/>
    </xf>
    <xf numFmtId="172" fontId="44" fillId="0" borderId="2" xfId="3" applyNumberFormat="1" applyFont="1" applyAlignment="1">
      <alignment horizontal="center"/>
    </xf>
    <xf numFmtId="0" fontId="42" fillId="0" borderId="2" xfId="3" applyFont="1" applyAlignment="1">
      <alignment horizontal="left" vertical="center"/>
    </xf>
    <xf numFmtId="0" fontId="42" fillId="0" borderId="3" xfId="3" applyFont="1" applyBorder="1" applyAlignment="1">
      <alignment horizontal="center" vertical="center" wrapText="1"/>
    </xf>
    <xf numFmtId="0" fontId="42" fillId="0" borderId="3" xfId="21" applyFont="1" applyBorder="1" applyAlignment="1">
      <alignment horizontal="center" vertical="center" wrapText="1"/>
    </xf>
    <xf numFmtId="0" fontId="42" fillId="0" borderId="3" xfId="4" applyFont="1" applyBorder="1" applyAlignment="1">
      <alignment horizontal="center" vertical="center" wrapText="1"/>
    </xf>
    <xf numFmtId="170" fontId="42" fillId="0" borderId="3" xfId="21" applyNumberFormat="1" applyFont="1" applyBorder="1" applyAlignment="1">
      <alignment horizontal="center" vertical="center" wrapText="1"/>
    </xf>
    <xf numFmtId="171" fontId="42" fillId="0" borderId="8" xfId="21" applyNumberFormat="1" applyFont="1" applyBorder="1" applyAlignment="1">
      <alignment horizontal="center" vertical="center"/>
    </xf>
    <xf numFmtId="170" fontId="42" fillId="0" borderId="9" xfId="21" applyNumberFormat="1" applyFont="1" applyBorder="1" applyAlignment="1">
      <alignment horizontal="center" vertical="center"/>
    </xf>
    <xf numFmtId="0" fontId="42" fillId="12" borderId="3" xfId="3" applyFont="1" applyFill="1" applyBorder="1" applyAlignment="1">
      <alignment horizontal="left" vertical="center" wrapText="1"/>
    </xf>
    <xf numFmtId="0" fontId="42" fillId="0" borderId="3" xfId="3" applyFont="1" applyBorder="1" applyAlignment="1">
      <alignment horizontal="left" vertical="center" wrapText="1"/>
    </xf>
    <xf numFmtId="170" fontId="42" fillId="0" borderId="3" xfId="3" applyNumberFormat="1" applyFont="1" applyBorder="1" applyAlignment="1">
      <alignment horizontal="left" vertical="center" wrapText="1"/>
    </xf>
    <xf numFmtId="171" fontId="42" fillId="0" borderId="3" xfId="3" applyNumberFormat="1" applyFont="1" applyBorder="1" applyAlignment="1">
      <alignment horizontal="left" vertical="center" wrapText="1"/>
    </xf>
    <xf numFmtId="172" fontId="42" fillId="0" borderId="3" xfId="3" applyNumberFormat="1" applyFont="1" applyBorder="1" applyAlignment="1">
      <alignment horizontal="left" vertical="center" wrapText="1"/>
    </xf>
    <xf numFmtId="0" fontId="42" fillId="0" borderId="12" xfId="3" applyFont="1" applyBorder="1" applyAlignment="1">
      <alignment horizontal="center" vertical="center" wrapText="1"/>
    </xf>
    <xf numFmtId="0" fontId="42" fillId="0" borderId="8" xfId="3" applyFont="1" applyBorder="1" applyAlignment="1">
      <alignment horizontal="center" vertical="center" wrapText="1"/>
    </xf>
    <xf numFmtId="170" fontId="42" fillId="0" borderId="9" xfId="3" applyNumberFormat="1" applyFont="1" applyBorder="1" applyAlignment="1">
      <alignment horizontal="center" vertical="center" wrapText="1"/>
    </xf>
    <xf numFmtId="0" fontId="42" fillId="11" borderId="3" xfId="3" applyFont="1" applyFill="1" applyBorder="1" applyAlignment="1">
      <alignment horizontal="left" vertical="center" wrapText="1"/>
    </xf>
    <xf numFmtId="0" fontId="42" fillId="11" borderId="3" xfId="3" applyFont="1" applyFill="1" applyBorder="1" applyAlignment="1">
      <alignment horizontal="left" vertical="center"/>
    </xf>
    <xf numFmtId="0" fontId="49" fillId="0" borderId="3" xfId="3" applyFont="1" applyBorder="1" applyAlignment="1">
      <alignment horizontal="left" vertical="center" wrapText="1"/>
    </xf>
    <xf numFmtId="0" fontId="49" fillId="11" borderId="3" xfId="3" applyFont="1" applyFill="1" applyBorder="1" applyAlignment="1">
      <alignment horizontal="left" vertical="center" wrapText="1"/>
    </xf>
    <xf numFmtId="170" fontId="49" fillId="0" borderId="3" xfId="3" applyNumberFormat="1" applyFont="1" applyBorder="1" applyAlignment="1">
      <alignment horizontal="left" vertical="center" wrapText="1"/>
    </xf>
    <xf numFmtId="171" fontId="49" fillId="0" borderId="3" xfId="3" applyNumberFormat="1" applyFont="1" applyBorder="1" applyAlignment="1">
      <alignment horizontal="left" vertical="center" wrapText="1"/>
    </xf>
    <xf numFmtId="172" fontId="49" fillId="0" borderId="3" xfId="3" applyNumberFormat="1" applyFont="1" applyBorder="1" applyAlignment="1">
      <alignment horizontal="left" vertical="center" wrapText="1"/>
    </xf>
    <xf numFmtId="0" fontId="42" fillId="0" borderId="3" xfId="3" applyFont="1" applyBorder="1" applyAlignment="1">
      <alignment horizontal="left" vertical="center"/>
    </xf>
    <xf numFmtId="170" fontId="42" fillId="0" borderId="3" xfId="3" applyNumberFormat="1" applyFont="1" applyBorder="1" applyAlignment="1">
      <alignment horizontal="left" vertical="center"/>
    </xf>
    <xf numFmtId="171" fontId="42" fillId="0" borderId="3" xfId="3" applyNumberFormat="1" applyFont="1" applyBorder="1" applyAlignment="1">
      <alignment horizontal="left" vertical="center"/>
    </xf>
    <xf numFmtId="172" fontId="42" fillId="0" borderId="3" xfId="3" applyNumberFormat="1" applyFont="1" applyBorder="1" applyAlignment="1">
      <alignment horizontal="left" vertical="center"/>
    </xf>
    <xf numFmtId="174" fontId="49" fillId="0" borderId="3" xfId="3" applyNumberFormat="1" applyFont="1" applyBorder="1" applyAlignment="1">
      <alignment horizontal="left" vertical="center" wrapText="1"/>
    </xf>
    <xf numFmtId="174" fontId="49" fillId="11" borderId="3" xfId="3" applyNumberFormat="1" applyFont="1" applyFill="1" applyBorder="1" applyAlignment="1">
      <alignment horizontal="left" vertical="center" wrapText="1"/>
    </xf>
    <xf numFmtId="0" fontId="42" fillId="11" borderId="12" xfId="3" applyFont="1" applyFill="1" applyBorder="1" applyAlignment="1">
      <alignment horizontal="left" vertical="center"/>
    </xf>
    <xf numFmtId="0" fontId="42" fillId="11" borderId="8" xfId="3" applyFont="1" applyFill="1" applyBorder="1" applyAlignment="1">
      <alignment horizontal="left" vertical="center"/>
    </xf>
    <xf numFmtId="0" fontId="42" fillId="0" borderId="12" xfId="3" applyFont="1" applyBorder="1" applyAlignment="1">
      <alignment horizontal="left" vertical="center"/>
    </xf>
    <xf numFmtId="0" fontId="42" fillId="0" borderId="8" xfId="3" applyFont="1" applyBorder="1" applyAlignment="1">
      <alignment horizontal="left" vertical="center"/>
    </xf>
    <xf numFmtId="170" fontId="42" fillId="0" borderId="8" xfId="3" applyNumberFormat="1" applyFont="1" applyBorder="1" applyAlignment="1">
      <alignment horizontal="left" vertical="center"/>
    </xf>
    <xf numFmtId="172" fontId="42" fillId="0" borderId="8" xfId="3" applyNumberFormat="1" applyFont="1" applyBorder="1" applyAlignment="1">
      <alignment horizontal="left" vertical="center"/>
    </xf>
    <xf numFmtId="172" fontId="42" fillId="0" borderId="9" xfId="3" applyNumberFormat="1" applyFont="1" applyBorder="1" applyAlignment="1">
      <alignment horizontal="left" vertical="center"/>
    </xf>
  </cellXfs>
  <cellStyles count="94">
    <cellStyle name="?痃%S&amp;F?_x0008_?o_x0006__x0007__x0001__x0001_" xfId="5" xr:uid="{00000000-0005-0000-0000-000000000000}"/>
    <cellStyle name="Comma" xfId="7" builtinId="3"/>
    <cellStyle name="Comma 10" xfId="33" xr:uid="{EA38FC64-447F-42CE-9EB4-5A6715EB90FB}"/>
    <cellStyle name="Comma 106" xfId="82" xr:uid="{4A6DFE2C-F23C-4F5A-B5AF-14CDD24AC1AC}"/>
    <cellStyle name="Comma 108" xfId="48" xr:uid="{8188951D-4541-424A-81A2-6842B89D2D10}"/>
    <cellStyle name="Comma 11" xfId="36" xr:uid="{4C577D83-C22A-4320-9894-F8F78AEC6521}"/>
    <cellStyle name="Comma 115" xfId="62" xr:uid="{97C10DAD-E12B-4C4A-89A0-EF6EB906F442}"/>
    <cellStyle name="Comma 12" xfId="42" xr:uid="{60F00A3A-98DA-4F76-8CE8-2D15211654A8}"/>
    <cellStyle name="Comma 12 2" xfId="53" xr:uid="{F353064F-8F86-4FA5-A1E6-B6D7684B1958}"/>
    <cellStyle name="Comma 13" xfId="66" xr:uid="{FC5CFA88-036F-4C57-BF0D-BAB2D3DD386D}"/>
    <cellStyle name="Comma 14" xfId="69" xr:uid="{6D286127-D13D-4D2F-B4A1-D609A637E8CC}"/>
    <cellStyle name="Comma 14 2" xfId="89" xr:uid="{5B0DBF80-0CA3-472B-87C9-DDA8AEC46A81}"/>
    <cellStyle name="Comma 15" xfId="72" xr:uid="{9D655E62-B465-4688-832E-7A6E18339AB8}"/>
    <cellStyle name="Comma 16" xfId="56" xr:uid="{C6D76FA8-8354-4A1D-BCA2-7DB53448F8C7}"/>
    <cellStyle name="Comma 17" xfId="91" xr:uid="{302D75F5-49A3-416C-AEAF-F0AFA6D3E56C}"/>
    <cellStyle name="Comma 2" xfId="2" xr:uid="{00000000-0005-0000-0000-000002000000}"/>
    <cellStyle name="Comma 2 10 2" xfId="47" xr:uid="{10D6B0B4-8522-4659-B5D8-932909E62392}"/>
    <cellStyle name="Comma 2 119" xfId="46" xr:uid="{6052344C-E732-4573-A3AC-D861F07473CA}"/>
    <cellStyle name="Comma 2 2" xfId="17" xr:uid="{00000000-0005-0000-0000-000003000000}"/>
    <cellStyle name="Comma 2 2 2" xfId="88" xr:uid="{117FCE53-2AE7-49DE-84BB-9D742CC7AF75}"/>
    <cellStyle name="Comma 2 3" xfId="15" xr:uid="{00000000-0005-0000-0000-000004000000}"/>
    <cellStyle name="Comma 2 3 2" xfId="80" xr:uid="{CA732713-6C8C-44EC-8F53-6D1A839B5AED}"/>
    <cellStyle name="Comma 2 4" xfId="60" xr:uid="{160A8D1E-7235-4918-B792-ECB239A97295}"/>
    <cellStyle name="Comma 2 5" xfId="92" xr:uid="{FCC1999E-D283-43C0-91C6-42073156CECE}"/>
    <cellStyle name="Comma 21" xfId="76" xr:uid="{B85C77BC-09EC-423A-8405-549C577E2A09}"/>
    <cellStyle name="Comma 3" xfId="9" xr:uid="{00000000-0005-0000-0000-000005000000}"/>
    <cellStyle name="Comma 3 2 5" xfId="44" xr:uid="{A2834B47-C12A-4FB2-927A-5123820E97D0}"/>
    <cellStyle name="Comma 4" xfId="13" xr:uid="{00000000-0005-0000-0000-000006000000}"/>
    <cellStyle name="Comma 4 2 2" xfId="45" xr:uid="{BA1A95A5-3B85-4894-B420-407A79136868}"/>
    <cellStyle name="Comma 5" xfId="18" xr:uid="{00000000-0005-0000-0000-000007000000}"/>
    <cellStyle name="Comma 6" xfId="25" xr:uid="{6C4BDF50-5A8D-4611-8399-1006F86B2FE5}"/>
    <cellStyle name="Comma 7" xfId="27" xr:uid="{0C6CE1DC-68AC-432B-9730-EDCB02D92905}"/>
    <cellStyle name="Comma 8" xfId="29" xr:uid="{7F9089DF-F300-4952-B183-129565B16C61}"/>
    <cellStyle name="Comma 9" xfId="31" xr:uid="{AD3F9B16-E8E8-40A8-A8CB-6E6AFACC63D6}"/>
    <cellStyle name="Currency 2" xfId="87" xr:uid="{8FF6F46F-2B2A-4FC3-AB06-0427CC19EF6F}"/>
    <cellStyle name="Hyperlink 2" xfId="30" xr:uid="{DEEAFAA8-FCFF-4762-A43B-6E12907C1409}"/>
    <cellStyle name="Hyperlink 3 2" xfId="24" xr:uid="{97BF9B6D-CD24-4807-88A0-238E88D735C2}"/>
    <cellStyle name="Normal" xfId="0" builtinId="0"/>
    <cellStyle name="Normal 10" xfId="38" xr:uid="{5A1C0789-F962-484A-8267-8482D891070F}"/>
    <cellStyle name="Normal 10 2" xfId="52" xr:uid="{D1ED201D-F42A-405A-A6E4-72A6BA12A2D7}"/>
    <cellStyle name="Normal 106 2 2" xfId="39" xr:uid="{37DC67D7-57B7-43A7-90EA-9ADC227D6C50}"/>
    <cellStyle name="Normal 11" xfId="37" xr:uid="{AEB0A47A-A43B-4A54-AD13-53D45DFB8909}"/>
    <cellStyle name="Normal 12" xfId="40" xr:uid="{63C0BABE-DDF0-403D-BDA6-066BBBC74F69}"/>
    <cellStyle name="Normal 12 2" xfId="77" xr:uid="{F696186F-6E32-49E6-BADC-055C0762F07A}"/>
    <cellStyle name="Normal 13" xfId="43" xr:uid="{01675FDB-6576-41DD-85A7-999DC8D53E59}"/>
    <cellStyle name="Normal 14" xfId="54" xr:uid="{E8513782-B992-434E-956D-6369846430CE}"/>
    <cellStyle name="Normal 15" xfId="55" xr:uid="{E3351FEF-BF51-418A-81CB-435C44DE476F}"/>
    <cellStyle name="Normal 16" xfId="58" xr:uid="{487912A7-BBBB-4DDE-BF3B-8BB2D208F2D1}"/>
    <cellStyle name="Normal 17" xfId="59" xr:uid="{CF2CF389-AD24-4169-BD52-5755780F1A97}"/>
    <cellStyle name="Normal 17 2" xfId="75" xr:uid="{BA974296-1F24-4058-AF4F-E75A244A6B1E}"/>
    <cellStyle name="Normal 18" xfId="65" xr:uid="{6B3904B9-ABE6-4F23-92F6-76CE691D0695}"/>
    <cellStyle name="Normal 19" xfId="68" xr:uid="{90E442C2-7E0D-4FCE-9DE2-0751BC1D6B49}"/>
    <cellStyle name="Normal 19 2" xfId="74" xr:uid="{B5EB0BC2-2183-40A6-BEE5-F3451F80DB01}"/>
    <cellStyle name="Normal 2" xfId="1" xr:uid="{00000000-0005-0000-0000-000009000000}"/>
    <cellStyle name="Normal 2 2" xfId="57" xr:uid="{EEFCF3DB-54C4-4F00-8252-CE207842BD6D}"/>
    <cellStyle name="Normal 2 2 7 2" xfId="41" xr:uid="{9BF7A811-6F6C-42F5-A534-E3D749CBE6CD}"/>
    <cellStyle name="Normal 2 3" xfId="23" xr:uid="{DF15C885-AA27-44D2-9CAA-2FAF7A6C8011}"/>
    <cellStyle name="Normal 2 4" xfId="84" xr:uid="{2D5121E3-3EF7-4FDA-8DB9-1240496F3129}"/>
    <cellStyle name="Normal 20" xfId="73" xr:uid="{7A8A4E04-479D-4960-B54C-12535DD40B1C}"/>
    <cellStyle name="Normal 21" xfId="78" xr:uid="{86BF99E0-BD9B-4478-8EF4-40B8110BA54B}"/>
    <cellStyle name="Normal 22" xfId="90" xr:uid="{3922790D-AFE9-4EFA-831B-5B4E184A3077}"/>
    <cellStyle name="Normal 3" xfId="4" xr:uid="{00000000-0005-0000-0000-00000A000000}"/>
    <cellStyle name="Normal 3 2" xfId="22" xr:uid="{B1ACEFE1-3C92-42B5-8AF9-5841BDDCE0B5}"/>
    <cellStyle name="Normal 4" xfId="8" xr:uid="{00000000-0005-0000-0000-00000B000000}"/>
    <cellStyle name="Normal 5" xfId="12" xr:uid="{00000000-0005-0000-0000-00000C000000}"/>
    <cellStyle name="Normal 5 2" xfId="20" xr:uid="{00000000-0005-0000-0000-00000D000000}"/>
    <cellStyle name="Normal 6" xfId="16" xr:uid="{00000000-0005-0000-0000-00000E000000}"/>
    <cellStyle name="Normal 7" xfId="14" xr:uid="{00000000-0005-0000-0000-00000F000000}"/>
    <cellStyle name="Normal 8" xfId="26" xr:uid="{0877F2CB-EA9F-413F-8F03-CDFF56A39508}"/>
    <cellStyle name="Normal 87 2" xfId="11" xr:uid="{00000000-0005-0000-0000-000010000000}"/>
    <cellStyle name="Normal 87 2 2" xfId="19" xr:uid="{00000000-0005-0000-0000-000011000000}"/>
    <cellStyle name="Normal 87 4" xfId="61" xr:uid="{B13D88E2-2B79-458E-8EB2-0A3760D06F57}"/>
    <cellStyle name="Normal 9" xfId="28" xr:uid="{D6C57FF7-E462-4C7A-9AE4-7B3BE070D627}"/>
    <cellStyle name="Normal_001 - DTTC che tao, van chuyen va lap dat bon 15T cho Petrogas tai An Giang" xfId="35" xr:uid="{A6EE566E-F99A-4BA8-97FF-826CD35BD7D0}"/>
    <cellStyle name="Normal_05.  Bao gia_Dat hang_NMCK_PTSC_QN_2012" xfId="67" xr:uid="{45F8CAD1-214C-41CE-AE1C-14A974971D21}"/>
    <cellStyle name="Normal_2009-Welfare Report" xfId="81" xr:uid="{74C2898C-9029-4600-8BFF-F59CD8858ACA}"/>
    <cellStyle name="Normal_BG Quoc truong" xfId="71" xr:uid="{7720828D-6801-4E32-8EFA-7A19BB11E7F8}"/>
    <cellStyle name="Normal_cty AN Cu 2 2" xfId="83" xr:uid="{9CC221F7-D345-4AD8-A9D4-3C6553CE5A4C}"/>
    <cellStyle name="Normal_Mr quan DTTC kho Yen Vien va kho Tuyen Quang" xfId="34" xr:uid="{FAC63DF0-4A07-483F-828E-E9674E40F207}"/>
    <cellStyle name="Normal_Quy toan phan to hop tai bai" xfId="86" xr:uid="{F782D028-1682-4756-AEA5-2F2552A8D1B7}"/>
    <cellStyle name="Normal_Quyet toan cong nha van hoa" xfId="85" xr:uid="{00348752-B7A1-46E8-9E60-53DE4443B672}"/>
    <cellStyle name="Percent" xfId="64" builtinId="5"/>
    <cellStyle name="Percent 10" xfId="50" xr:uid="{AAE429D9-0CD7-424F-BD97-B2AF0029D1E2}"/>
    <cellStyle name="Percent 2" xfId="10" xr:uid="{00000000-0005-0000-0000-000012000000}"/>
    <cellStyle name="Percent 2 2 4" xfId="49" xr:uid="{2C7F45E2-4D0F-4166-9695-8D0FF6D15CE5}"/>
    <cellStyle name="Percent 25" xfId="63" xr:uid="{C866298B-160A-4E48-B288-A0F3572DCB4E}"/>
    <cellStyle name="Percent 3" xfId="32" xr:uid="{CD11B869-769A-4E17-BF11-198AD50D3805}"/>
    <cellStyle name="Percent 4" xfId="51" xr:uid="{4988B396-3562-4FC7-9C91-F108F8A19979}"/>
    <cellStyle name="Percent 5" xfId="93" xr:uid="{BF613E31-A75C-419E-9BCA-16DF7C8B5FA6}"/>
    <cellStyle name="Standard 4" xfId="70" xr:uid="{277C186C-B958-4B5B-A317-F3D6DBE05D58}"/>
    <cellStyle name="Standard 4 2" xfId="79" xr:uid="{40ED8567-E469-4A85-9A65-A75F37AABF06}"/>
    <cellStyle name="표준" xfId="6" xr:uid="{00000000-0005-0000-0000-000013000000}"/>
    <cellStyle name="常规_Sheet1" xfId="3" xr:uid="{00000000-0005-0000-0000-000014000000}"/>
    <cellStyle name="常规_Sheet1_1_Sheet1" xfId="21" xr:uid="{613071DB-FB1A-4E7F-B3F0-0EA2EED30592}"/>
  </cellStyles>
  <dxfs count="8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39994506668294322"/>
        </patternFill>
      </fill>
    </dxf>
    <dxf>
      <fill>
        <patternFill>
          <bgColor theme="8" tint="0.39994506668294322"/>
        </patternFill>
      </fill>
    </dxf>
    <dxf>
      <fill>
        <patternFill>
          <bgColor theme="7" tint="0.39994506668294322"/>
        </patternFill>
      </fill>
    </dxf>
    <dxf>
      <fill>
        <patternFill>
          <bgColor theme="6" tint="0.39994506668294322"/>
        </patternFill>
      </fill>
    </dxf>
    <dxf>
      <fill>
        <patternFill>
          <bgColor theme="5" tint="0.39994506668294322"/>
        </patternFill>
      </fill>
    </dxf>
    <dxf>
      <fill>
        <patternFill>
          <bgColor theme="4" tint="0.39994506668294322"/>
        </patternFill>
      </fill>
    </dxf>
    <dxf>
      <fill>
        <patternFill>
          <bgColor theme="3" tint="0.39994506668294322"/>
        </patternFill>
      </fill>
    </dxf>
    <dxf>
      <fill>
        <patternFill>
          <bgColor theme="2" tint="-0.49998474074526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CC"/>
      <color rgb="FF66FFFF"/>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externalLink" Target="externalLinks/externalLink90.xml"/><Relationship Id="rId21" Type="http://schemas.openxmlformats.org/officeDocument/2006/relationships/worksheet" Target="worksheets/sheet21.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63" Type="http://schemas.openxmlformats.org/officeDocument/2006/relationships/externalLink" Target="externalLinks/externalLink36.xml"/><Relationship Id="rId68" Type="http://schemas.openxmlformats.org/officeDocument/2006/relationships/externalLink" Target="externalLinks/externalLink41.xml"/><Relationship Id="rId84" Type="http://schemas.openxmlformats.org/officeDocument/2006/relationships/externalLink" Target="externalLinks/externalLink57.xml"/><Relationship Id="rId89" Type="http://schemas.openxmlformats.org/officeDocument/2006/relationships/externalLink" Target="externalLinks/externalLink62.xml"/><Relationship Id="rId112" Type="http://schemas.openxmlformats.org/officeDocument/2006/relationships/externalLink" Target="externalLinks/externalLink85.xml"/><Relationship Id="rId133" Type="http://schemas.openxmlformats.org/officeDocument/2006/relationships/externalLink" Target="externalLinks/externalLink106.xml"/><Relationship Id="rId138" Type="http://schemas.openxmlformats.org/officeDocument/2006/relationships/externalLink" Target="externalLinks/externalLink111.xml"/><Relationship Id="rId154" Type="http://schemas.openxmlformats.org/officeDocument/2006/relationships/sharedStrings" Target="sharedStrings.xml"/><Relationship Id="rId16" Type="http://schemas.openxmlformats.org/officeDocument/2006/relationships/worksheet" Target="worksheets/sheet16.xml"/><Relationship Id="rId107" Type="http://schemas.openxmlformats.org/officeDocument/2006/relationships/externalLink" Target="externalLinks/externalLink80.xml"/><Relationship Id="rId11" Type="http://schemas.openxmlformats.org/officeDocument/2006/relationships/worksheet" Target="worksheets/sheet11.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53" Type="http://schemas.openxmlformats.org/officeDocument/2006/relationships/externalLink" Target="externalLinks/externalLink26.xml"/><Relationship Id="rId58" Type="http://schemas.openxmlformats.org/officeDocument/2006/relationships/externalLink" Target="externalLinks/externalLink31.xml"/><Relationship Id="rId74" Type="http://schemas.openxmlformats.org/officeDocument/2006/relationships/externalLink" Target="externalLinks/externalLink47.xml"/><Relationship Id="rId79" Type="http://schemas.openxmlformats.org/officeDocument/2006/relationships/externalLink" Target="externalLinks/externalLink52.xml"/><Relationship Id="rId102" Type="http://schemas.openxmlformats.org/officeDocument/2006/relationships/externalLink" Target="externalLinks/externalLink75.xml"/><Relationship Id="rId123" Type="http://schemas.openxmlformats.org/officeDocument/2006/relationships/externalLink" Target="externalLinks/externalLink96.xml"/><Relationship Id="rId128" Type="http://schemas.openxmlformats.org/officeDocument/2006/relationships/externalLink" Target="externalLinks/externalLink101.xml"/><Relationship Id="rId144" Type="http://schemas.openxmlformats.org/officeDocument/2006/relationships/externalLink" Target="externalLinks/externalLink117.xml"/><Relationship Id="rId149" Type="http://schemas.openxmlformats.org/officeDocument/2006/relationships/externalLink" Target="externalLinks/externalLink122.xml"/><Relationship Id="rId5" Type="http://schemas.openxmlformats.org/officeDocument/2006/relationships/worksheet" Target="worksheets/sheet5.xml"/><Relationship Id="rId90" Type="http://schemas.openxmlformats.org/officeDocument/2006/relationships/externalLink" Target="externalLinks/externalLink63.xml"/><Relationship Id="rId95" Type="http://schemas.openxmlformats.org/officeDocument/2006/relationships/externalLink" Target="externalLinks/externalLink68.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64" Type="http://schemas.openxmlformats.org/officeDocument/2006/relationships/externalLink" Target="externalLinks/externalLink37.xml"/><Relationship Id="rId69" Type="http://schemas.openxmlformats.org/officeDocument/2006/relationships/externalLink" Target="externalLinks/externalLink42.xml"/><Relationship Id="rId113" Type="http://schemas.openxmlformats.org/officeDocument/2006/relationships/externalLink" Target="externalLinks/externalLink86.xml"/><Relationship Id="rId118" Type="http://schemas.openxmlformats.org/officeDocument/2006/relationships/externalLink" Target="externalLinks/externalLink91.xml"/><Relationship Id="rId134" Type="http://schemas.openxmlformats.org/officeDocument/2006/relationships/externalLink" Target="externalLinks/externalLink107.xml"/><Relationship Id="rId139" Type="http://schemas.openxmlformats.org/officeDocument/2006/relationships/externalLink" Target="externalLinks/externalLink112.xml"/><Relationship Id="rId80" Type="http://schemas.openxmlformats.org/officeDocument/2006/relationships/externalLink" Target="externalLinks/externalLink53.xml"/><Relationship Id="rId85" Type="http://schemas.openxmlformats.org/officeDocument/2006/relationships/externalLink" Target="externalLinks/externalLink58.xml"/><Relationship Id="rId150" Type="http://schemas.openxmlformats.org/officeDocument/2006/relationships/externalLink" Target="externalLinks/externalLink123.xml"/><Relationship Id="rId155" Type="http://schemas.openxmlformats.org/officeDocument/2006/relationships/calcChain" Target="calcChain.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59" Type="http://schemas.openxmlformats.org/officeDocument/2006/relationships/externalLink" Target="externalLinks/externalLink32.xml"/><Relationship Id="rId67" Type="http://schemas.openxmlformats.org/officeDocument/2006/relationships/externalLink" Target="externalLinks/externalLink40.xml"/><Relationship Id="rId103" Type="http://schemas.openxmlformats.org/officeDocument/2006/relationships/externalLink" Target="externalLinks/externalLink76.xml"/><Relationship Id="rId108" Type="http://schemas.openxmlformats.org/officeDocument/2006/relationships/externalLink" Target="externalLinks/externalLink81.xml"/><Relationship Id="rId116" Type="http://schemas.openxmlformats.org/officeDocument/2006/relationships/externalLink" Target="externalLinks/externalLink89.xml"/><Relationship Id="rId124" Type="http://schemas.openxmlformats.org/officeDocument/2006/relationships/externalLink" Target="externalLinks/externalLink97.xml"/><Relationship Id="rId129" Type="http://schemas.openxmlformats.org/officeDocument/2006/relationships/externalLink" Target="externalLinks/externalLink102.xml"/><Relationship Id="rId137" Type="http://schemas.openxmlformats.org/officeDocument/2006/relationships/externalLink" Target="externalLinks/externalLink110.xml"/><Relationship Id="rId20" Type="http://schemas.openxmlformats.org/officeDocument/2006/relationships/worksheet" Target="worksheets/sheet20.xml"/><Relationship Id="rId41" Type="http://schemas.openxmlformats.org/officeDocument/2006/relationships/externalLink" Target="externalLinks/externalLink14.xml"/><Relationship Id="rId54" Type="http://schemas.openxmlformats.org/officeDocument/2006/relationships/externalLink" Target="externalLinks/externalLink27.xml"/><Relationship Id="rId62" Type="http://schemas.openxmlformats.org/officeDocument/2006/relationships/externalLink" Target="externalLinks/externalLink35.xml"/><Relationship Id="rId70" Type="http://schemas.openxmlformats.org/officeDocument/2006/relationships/externalLink" Target="externalLinks/externalLink43.xml"/><Relationship Id="rId75" Type="http://schemas.openxmlformats.org/officeDocument/2006/relationships/externalLink" Target="externalLinks/externalLink48.xml"/><Relationship Id="rId83" Type="http://schemas.openxmlformats.org/officeDocument/2006/relationships/externalLink" Target="externalLinks/externalLink56.xml"/><Relationship Id="rId88" Type="http://schemas.openxmlformats.org/officeDocument/2006/relationships/externalLink" Target="externalLinks/externalLink61.xml"/><Relationship Id="rId91" Type="http://schemas.openxmlformats.org/officeDocument/2006/relationships/externalLink" Target="externalLinks/externalLink64.xml"/><Relationship Id="rId96" Type="http://schemas.openxmlformats.org/officeDocument/2006/relationships/externalLink" Target="externalLinks/externalLink69.xml"/><Relationship Id="rId111" Type="http://schemas.openxmlformats.org/officeDocument/2006/relationships/externalLink" Target="externalLinks/externalLink84.xml"/><Relationship Id="rId132" Type="http://schemas.openxmlformats.org/officeDocument/2006/relationships/externalLink" Target="externalLinks/externalLink105.xml"/><Relationship Id="rId140" Type="http://schemas.openxmlformats.org/officeDocument/2006/relationships/externalLink" Target="externalLinks/externalLink113.xml"/><Relationship Id="rId145" Type="http://schemas.openxmlformats.org/officeDocument/2006/relationships/externalLink" Target="externalLinks/externalLink118.xml"/><Relationship Id="rId153"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 Id="rId57" Type="http://schemas.openxmlformats.org/officeDocument/2006/relationships/externalLink" Target="externalLinks/externalLink30.xml"/><Relationship Id="rId106" Type="http://schemas.openxmlformats.org/officeDocument/2006/relationships/externalLink" Target="externalLinks/externalLink79.xml"/><Relationship Id="rId114" Type="http://schemas.openxmlformats.org/officeDocument/2006/relationships/externalLink" Target="externalLinks/externalLink87.xml"/><Relationship Id="rId119" Type="http://schemas.openxmlformats.org/officeDocument/2006/relationships/externalLink" Target="externalLinks/externalLink92.xml"/><Relationship Id="rId127" Type="http://schemas.openxmlformats.org/officeDocument/2006/relationships/externalLink" Target="externalLinks/externalLink100.xml"/><Relationship Id="rId10" Type="http://schemas.openxmlformats.org/officeDocument/2006/relationships/worksheet" Target="worksheets/sheet10.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externalLink" Target="externalLinks/externalLink25.xml"/><Relationship Id="rId60" Type="http://schemas.openxmlformats.org/officeDocument/2006/relationships/externalLink" Target="externalLinks/externalLink33.xml"/><Relationship Id="rId65" Type="http://schemas.openxmlformats.org/officeDocument/2006/relationships/externalLink" Target="externalLinks/externalLink38.xml"/><Relationship Id="rId73" Type="http://schemas.openxmlformats.org/officeDocument/2006/relationships/externalLink" Target="externalLinks/externalLink46.xml"/><Relationship Id="rId78" Type="http://schemas.openxmlformats.org/officeDocument/2006/relationships/externalLink" Target="externalLinks/externalLink51.xml"/><Relationship Id="rId81" Type="http://schemas.openxmlformats.org/officeDocument/2006/relationships/externalLink" Target="externalLinks/externalLink54.xml"/><Relationship Id="rId86" Type="http://schemas.openxmlformats.org/officeDocument/2006/relationships/externalLink" Target="externalLinks/externalLink59.xml"/><Relationship Id="rId94" Type="http://schemas.openxmlformats.org/officeDocument/2006/relationships/externalLink" Target="externalLinks/externalLink67.xml"/><Relationship Id="rId99" Type="http://schemas.openxmlformats.org/officeDocument/2006/relationships/externalLink" Target="externalLinks/externalLink72.xml"/><Relationship Id="rId101" Type="http://schemas.openxmlformats.org/officeDocument/2006/relationships/externalLink" Target="externalLinks/externalLink74.xml"/><Relationship Id="rId122" Type="http://schemas.openxmlformats.org/officeDocument/2006/relationships/externalLink" Target="externalLinks/externalLink95.xml"/><Relationship Id="rId130" Type="http://schemas.openxmlformats.org/officeDocument/2006/relationships/externalLink" Target="externalLinks/externalLink103.xml"/><Relationship Id="rId135" Type="http://schemas.openxmlformats.org/officeDocument/2006/relationships/externalLink" Target="externalLinks/externalLink108.xml"/><Relationship Id="rId143" Type="http://schemas.openxmlformats.org/officeDocument/2006/relationships/externalLink" Target="externalLinks/externalLink116.xml"/><Relationship Id="rId148" Type="http://schemas.openxmlformats.org/officeDocument/2006/relationships/externalLink" Target="externalLinks/externalLink121.xml"/><Relationship Id="rId151" Type="http://schemas.openxmlformats.org/officeDocument/2006/relationships/externalLink" Target="externalLinks/externalLink12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2.xml"/><Relationship Id="rId109" Type="http://schemas.openxmlformats.org/officeDocument/2006/relationships/externalLink" Target="externalLinks/externalLink82.xml"/><Relationship Id="rId34" Type="http://schemas.openxmlformats.org/officeDocument/2006/relationships/externalLink" Target="externalLinks/externalLink7.xml"/><Relationship Id="rId50" Type="http://schemas.openxmlformats.org/officeDocument/2006/relationships/externalLink" Target="externalLinks/externalLink23.xml"/><Relationship Id="rId55" Type="http://schemas.openxmlformats.org/officeDocument/2006/relationships/externalLink" Target="externalLinks/externalLink28.xml"/><Relationship Id="rId76" Type="http://schemas.openxmlformats.org/officeDocument/2006/relationships/externalLink" Target="externalLinks/externalLink49.xml"/><Relationship Id="rId97" Type="http://schemas.openxmlformats.org/officeDocument/2006/relationships/externalLink" Target="externalLinks/externalLink70.xml"/><Relationship Id="rId104" Type="http://schemas.openxmlformats.org/officeDocument/2006/relationships/externalLink" Target="externalLinks/externalLink77.xml"/><Relationship Id="rId120" Type="http://schemas.openxmlformats.org/officeDocument/2006/relationships/externalLink" Target="externalLinks/externalLink93.xml"/><Relationship Id="rId125" Type="http://schemas.openxmlformats.org/officeDocument/2006/relationships/externalLink" Target="externalLinks/externalLink98.xml"/><Relationship Id="rId141" Type="http://schemas.openxmlformats.org/officeDocument/2006/relationships/externalLink" Target="externalLinks/externalLink114.xml"/><Relationship Id="rId146" Type="http://schemas.openxmlformats.org/officeDocument/2006/relationships/externalLink" Target="externalLinks/externalLink119.xml"/><Relationship Id="rId7" Type="http://schemas.openxmlformats.org/officeDocument/2006/relationships/worksheet" Target="worksheets/sheet7.xml"/><Relationship Id="rId71" Type="http://schemas.openxmlformats.org/officeDocument/2006/relationships/externalLink" Target="externalLinks/externalLink44.xml"/><Relationship Id="rId92" Type="http://schemas.openxmlformats.org/officeDocument/2006/relationships/externalLink" Target="externalLinks/externalLink65.xml"/><Relationship Id="rId2" Type="http://schemas.openxmlformats.org/officeDocument/2006/relationships/worksheet" Target="worksheets/sheet2.xml"/><Relationship Id="rId29" Type="http://schemas.openxmlformats.org/officeDocument/2006/relationships/externalLink" Target="externalLinks/externalLink2.xml"/><Relationship Id="rId24" Type="http://schemas.openxmlformats.org/officeDocument/2006/relationships/worksheet" Target="worksheets/sheet24.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66" Type="http://schemas.openxmlformats.org/officeDocument/2006/relationships/externalLink" Target="externalLinks/externalLink39.xml"/><Relationship Id="rId87" Type="http://schemas.openxmlformats.org/officeDocument/2006/relationships/externalLink" Target="externalLinks/externalLink60.xml"/><Relationship Id="rId110" Type="http://schemas.openxmlformats.org/officeDocument/2006/relationships/externalLink" Target="externalLinks/externalLink83.xml"/><Relationship Id="rId115" Type="http://schemas.openxmlformats.org/officeDocument/2006/relationships/externalLink" Target="externalLinks/externalLink88.xml"/><Relationship Id="rId131" Type="http://schemas.openxmlformats.org/officeDocument/2006/relationships/externalLink" Target="externalLinks/externalLink104.xml"/><Relationship Id="rId136" Type="http://schemas.openxmlformats.org/officeDocument/2006/relationships/externalLink" Target="externalLinks/externalLink109.xml"/><Relationship Id="rId61" Type="http://schemas.openxmlformats.org/officeDocument/2006/relationships/externalLink" Target="externalLinks/externalLink34.xml"/><Relationship Id="rId82" Type="http://schemas.openxmlformats.org/officeDocument/2006/relationships/externalLink" Target="externalLinks/externalLink55.xml"/><Relationship Id="rId152"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56" Type="http://schemas.openxmlformats.org/officeDocument/2006/relationships/externalLink" Target="externalLinks/externalLink29.xml"/><Relationship Id="rId77" Type="http://schemas.openxmlformats.org/officeDocument/2006/relationships/externalLink" Target="externalLinks/externalLink50.xml"/><Relationship Id="rId100" Type="http://schemas.openxmlformats.org/officeDocument/2006/relationships/externalLink" Target="externalLinks/externalLink73.xml"/><Relationship Id="rId105" Type="http://schemas.openxmlformats.org/officeDocument/2006/relationships/externalLink" Target="externalLinks/externalLink78.xml"/><Relationship Id="rId126" Type="http://schemas.openxmlformats.org/officeDocument/2006/relationships/externalLink" Target="externalLinks/externalLink99.xml"/><Relationship Id="rId147" Type="http://schemas.openxmlformats.org/officeDocument/2006/relationships/externalLink" Target="externalLinks/externalLink120.xml"/><Relationship Id="rId8" Type="http://schemas.openxmlformats.org/officeDocument/2006/relationships/worksheet" Target="worksheets/sheet8.xml"/><Relationship Id="rId51" Type="http://schemas.openxmlformats.org/officeDocument/2006/relationships/externalLink" Target="externalLinks/externalLink24.xml"/><Relationship Id="rId72" Type="http://schemas.openxmlformats.org/officeDocument/2006/relationships/externalLink" Target="externalLinks/externalLink45.xml"/><Relationship Id="rId93" Type="http://schemas.openxmlformats.org/officeDocument/2006/relationships/externalLink" Target="externalLinks/externalLink66.xml"/><Relationship Id="rId98" Type="http://schemas.openxmlformats.org/officeDocument/2006/relationships/externalLink" Target="externalLinks/externalLink71.xml"/><Relationship Id="rId121" Type="http://schemas.openxmlformats.org/officeDocument/2006/relationships/externalLink" Target="externalLinks/externalLink94.xml"/><Relationship Id="rId142" Type="http://schemas.openxmlformats.org/officeDocument/2006/relationships/externalLink" Target="externalLinks/externalLink115.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0.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s>
</file>

<file path=xl/drawings/_rels/drawing21.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3</xdr:col>
      <xdr:colOff>366433</xdr:colOff>
      <xdr:row>33</xdr:row>
      <xdr:rowOff>159684</xdr:rowOff>
    </xdr:from>
    <xdr:to>
      <xdr:col>5</xdr:col>
      <xdr:colOff>1275230</xdr:colOff>
      <xdr:row>43</xdr:row>
      <xdr:rowOff>19049</xdr:rowOff>
    </xdr:to>
    <xdr:pic>
      <xdr:nvPicPr>
        <xdr:cNvPr id="2" name="Picture 2">
          <a:extLst>
            <a:ext uri="{FF2B5EF4-FFF2-40B4-BE49-F238E27FC236}">
              <a16:creationId xmlns:a16="http://schemas.microsoft.com/office/drawing/2014/main" id="{54C16711-6A4A-450F-8066-E825F8D851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6483" y="10059334"/>
          <a:ext cx="2851897" cy="17453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103910</xdr:colOff>
      <xdr:row>0</xdr:row>
      <xdr:rowOff>46182</xdr:rowOff>
    </xdr:from>
    <xdr:to>
      <xdr:col>0</xdr:col>
      <xdr:colOff>868630</xdr:colOff>
      <xdr:row>1</xdr:row>
      <xdr:rowOff>100474</xdr:rowOff>
    </xdr:to>
    <xdr:pic>
      <xdr:nvPicPr>
        <xdr:cNvPr id="2" name="Picture 1">
          <a:extLst>
            <a:ext uri="{FF2B5EF4-FFF2-40B4-BE49-F238E27FC236}">
              <a16:creationId xmlns:a16="http://schemas.microsoft.com/office/drawing/2014/main" id="{03AA4724-765C-4915-8A33-AC2BC1A0A5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910" y="46182"/>
          <a:ext cx="764720" cy="70834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103910</xdr:colOff>
      <xdr:row>0</xdr:row>
      <xdr:rowOff>46182</xdr:rowOff>
    </xdr:from>
    <xdr:to>
      <xdr:col>0</xdr:col>
      <xdr:colOff>868630</xdr:colOff>
      <xdr:row>1</xdr:row>
      <xdr:rowOff>100474</xdr:rowOff>
    </xdr:to>
    <xdr:pic>
      <xdr:nvPicPr>
        <xdr:cNvPr id="2" name="Picture 1">
          <a:extLst>
            <a:ext uri="{FF2B5EF4-FFF2-40B4-BE49-F238E27FC236}">
              <a16:creationId xmlns:a16="http://schemas.microsoft.com/office/drawing/2014/main" id="{23A2A839-A081-48DE-9F44-E77C737495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910" y="46182"/>
          <a:ext cx="764720" cy="70834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103910</xdr:colOff>
      <xdr:row>0</xdr:row>
      <xdr:rowOff>46182</xdr:rowOff>
    </xdr:from>
    <xdr:to>
      <xdr:col>0</xdr:col>
      <xdr:colOff>868630</xdr:colOff>
      <xdr:row>1</xdr:row>
      <xdr:rowOff>100474</xdr:rowOff>
    </xdr:to>
    <xdr:pic>
      <xdr:nvPicPr>
        <xdr:cNvPr id="2" name="Picture 1">
          <a:extLst>
            <a:ext uri="{FF2B5EF4-FFF2-40B4-BE49-F238E27FC236}">
              <a16:creationId xmlns:a16="http://schemas.microsoft.com/office/drawing/2014/main" id="{0C8C621E-0593-4DF4-ABC1-83915B4AE8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910" y="46182"/>
          <a:ext cx="764720" cy="70834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103910</xdr:colOff>
      <xdr:row>0</xdr:row>
      <xdr:rowOff>46182</xdr:rowOff>
    </xdr:from>
    <xdr:to>
      <xdr:col>0</xdr:col>
      <xdr:colOff>868630</xdr:colOff>
      <xdr:row>1</xdr:row>
      <xdr:rowOff>100474</xdr:rowOff>
    </xdr:to>
    <xdr:pic>
      <xdr:nvPicPr>
        <xdr:cNvPr id="2" name="Picture 1">
          <a:extLst>
            <a:ext uri="{FF2B5EF4-FFF2-40B4-BE49-F238E27FC236}">
              <a16:creationId xmlns:a16="http://schemas.microsoft.com/office/drawing/2014/main" id="{A70185AA-AA2C-4671-93DF-8A20DC96DD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910" y="46182"/>
          <a:ext cx="764720" cy="70834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103910</xdr:colOff>
      <xdr:row>0</xdr:row>
      <xdr:rowOff>46182</xdr:rowOff>
    </xdr:from>
    <xdr:to>
      <xdr:col>0</xdr:col>
      <xdr:colOff>868630</xdr:colOff>
      <xdr:row>1</xdr:row>
      <xdr:rowOff>100474</xdr:rowOff>
    </xdr:to>
    <xdr:pic>
      <xdr:nvPicPr>
        <xdr:cNvPr id="2" name="Picture 1">
          <a:extLst>
            <a:ext uri="{FF2B5EF4-FFF2-40B4-BE49-F238E27FC236}">
              <a16:creationId xmlns:a16="http://schemas.microsoft.com/office/drawing/2014/main" id="{77256C40-10D4-4569-A007-2572DA7097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910" y="46182"/>
          <a:ext cx="764720" cy="70834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103910</xdr:colOff>
      <xdr:row>0</xdr:row>
      <xdr:rowOff>46182</xdr:rowOff>
    </xdr:from>
    <xdr:to>
      <xdr:col>0</xdr:col>
      <xdr:colOff>868630</xdr:colOff>
      <xdr:row>1</xdr:row>
      <xdr:rowOff>100474</xdr:rowOff>
    </xdr:to>
    <xdr:pic>
      <xdr:nvPicPr>
        <xdr:cNvPr id="2" name="Picture 1">
          <a:extLst>
            <a:ext uri="{FF2B5EF4-FFF2-40B4-BE49-F238E27FC236}">
              <a16:creationId xmlns:a16="http://schemas.microsoft.com/office/drawing/2014/main" id="{3D2BBBF3-2FB0-4C31-A73C-C1583A252D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910" y="46182"/>
          <a:ext cx="764720" cy="70834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103910</xdr:colOff>
      <xdr:row>0</xdr:row>
      <xdr:rowOff>46182</xdr:rowOff>
    </xdr:from>
    <xdr:to>
      <xdr:col>0</xdr:col>
      <xdr:colOff>868630</xdr:colOff>
      <xdr:row>1</xdr:row>
      <xdr:rowOff>100474</xdr:rowOff>
    </xdr:to>
    <xdr:pic>
      <xdr:nvPicPr>
        <xdr:cNvPr id="2" name="Picture 1">
          <a:extLst>
            <a:ext uri="{FF2B5EF4-FFF2-40B4-BE49-F238E27FC236}">
              <a16:creationId xmlns:a16="http://schemas.microsoft.com/office/drawing/2014/main" id="{D5468A24-A575-4EB8-9D81-E7F94978FF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910" y="46182"/>
          <a:ext cx="764720" cy="70834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103910</xdr:colOff>
      <xdr:row>0</xdr:row>
      <xdr:rowOff>46182</xdr:rowOff>
    </xdr:from>
    <xdr:to>
      <xdr:col>0</xdr:col>
      <xdr:colOff>868630</xdr:colOff>
      <xdr:row>1</xdr:row>
      <xdr:rowOff>100474</xdr:rowOff>
    </xdr:to>
    <xdr:pic>
      <xdr:nvPicPr>
        <xdr:cNvPr id="2" name="Picture 1">
          <a:extLst>
            <a:ext uri="{FF2B5EF4-FFF2-40B4-BE49-F238E27FC236}">
              <a16:creationId xmlns:a16="http://schemas.microsoft.com/office/drawing/2014/main" id="{BDB1E517-B0E1-4794-8867-04919B6656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910" y="46182"/>
          <a:ext cx="764720" cy="70834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103910</xdr:colOff>
      <xdr:row>0</xdr:row>
      <xdr:rowOff>46182</xdr:rowOff>
    </xdr:from>
    <xdr:to>
      <xdr:col>0</xdr:col>
      <xdr:colOff>868630</xdr:colOff>
      <xdr:row>1</xdr:row>
      <xdr:rowOff>100474</xdr:rowOff>
    </xdr:to>
    <xdr:pic>
      <xdr:nvPicPr>
        <xdr:cNvPr id="2" name="Picture 1">
          <a:extLst>
            <a:ext uri="{FF2B5EF4-FFF2-40B4-BE49-F238E27FC236}">
              <a16:creationId xmlns:a16="http://schemas.microsoft.com/office/drawing/2014/main" id="{D4666678-C107-4487-8C07-C993F48484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910" y="46182"/>
          <a:ext cx="764720" cy="70834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103910</xdr:colOff>
      <xdr:row>0</xdr:row>
      <xdr:rowOff>46182</xdr:rowOff>
    </xdr:from>
    <xdr:to>
      <xdr:col>0</xdr:col>
      <xdr:colOff>868630</xdr:colOff>
      <xdr:row>1</xdr:row>
      <xdr:rowOff>100474</xdr:rowOff>
    </xdr:to>
    <xdr:pic>
      <xdr:nvPicPr>
        <xdr:cNvPr id="2" name="Picture 1">
          <a:extLst>
            <a:ext uri="{FF2B5EF4-FFF2-40B4-BE49-F238E27FC236}">
              <a16:creationId xmlns:a16="http://schemas.microsoft.com/office/drawing/2014/main" id="{48DFB943-7D97-4C4B-BF28-F928C70815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910" y="46182"/>
          <a:ext cx="764720" cy="70834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103910</xdr:colOff>
      <xdr:row>0</xdr:row>
      <xdr:rowOff>46182</xdr:rowOff>
    </xdr:from>
    <xdr:to>
      <xdr:col>0</xdr:col>
      <xdr:colOff>868630</xdr:colOff>
      <xdr:row>1</xdr:row>
      <xdr:rowOff>100474</xdr:rowOff>
    </xdr:to>
    <xdr:pic>
      <xdr:nvPicPr>
        <xdr:cNvPr id="2" name="Picture 1">
          <a:extLst>
            <a:ext uri="{FF2B5EF4-FFF2-40B4-BE49-F238E27FC236}">
              <a16:creationId xmlns:a16="http://schemas.microsoft.com/office/drawing/2014/main" id="{4C32F61E-D8E1-4D96-A0FB-87EE033BDE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910" y="46182"/>
          <a:ext cx="764720" cy="70834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103910</xdr:colOff>
      <xdr:row>0</xdr:row>
      <xdr:rowOff>46182</xdr:rowOff>
    </xdr:from>
    <xdr:to>
      <xdr:col>0</xdr:col>
      <xdr:colOff>868630</xdr:colOff>
      <xdr:row>1</xdr:row>
      <xdr:rowOff>100474</xdr:rowOff>
    </xdr:to>
    <xdr:pic>
      <xdr:nvPicPr>
        <xdr:cNvPr id="2" name="Picture 1">
          <a:extLst>
            <a:ext uri="{FF2B5EF4-FFF2-40B4-BE49-F238E27FC236}">
              <a16:creationId xmlns:a16="http://schemas.microsoft.com/office/drawing/2014/main" id="{36292C73-1426-4B34-97A8-A642DE63CD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910" y="46182"/>
          <a:ext cx="764720" cy="708342"/>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103910</xdr:colOff>
      <xdr:row>0</xdr:row>
      <xdr:rowOff>46182</xdr:rowOff>
    </xdr:from>
    <xdr:to>
      <xdr:col>0</xdr:col>
      <xdr:colOff>868630</xdr:colOff>
      <xdr:row>1</xdr:row>
      <xdr:rowOff>100474</xdr:rowOff>
    </xdr:to>
    <xdr:pic>
      <xdr:nvPicPr>
        <xdr:cNvPr id="2" name="Picture 1">
          <a:extLst>
            <a:ext uri="{FF2B5EF4-FFF2-40B4-BE49-F238E27FC236}">
              <a16:creationId xmlns:a16="http://schemas.microsoft.com/office/drawing/2014/main" id="{C6E82B6D-26D1-4A94-A557-74A07BED1A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910" y="46182"/>
          <a:ext cx="764720" cy="70834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103910</xdr:colOff>
      <xdr:row>0</xdr:row>
      <xdr:rowOff>46182</xdr:rowOff>
    </xdr:from>
    <xdr:to>
      <xdr:col>0</xdr:col>
      <xdr:colOff>868630</xdr:colOff>
      <xdr:row>1</xdr:row>
      <xdr:rowOff>100474</xdr:rowOff>
    </xdr:to>
    <xdr:pic>
      <xdr:nvPicPr>
        <xdr:cNvPr id="2" name="Picture 1">
          <a:extLst>
            <a:ext uri="{FF2B5EF4-FFF2-40B4-BE49-F238E27FC236}">
              <a16:creationId xmlns:a16="http://schemas.microsoft.com/office/drawing/2014/main" id="{65DAABBB-9371-43B5-844D-4FB0512634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910" y="46182"/>
          <a:ext cx="764720" cy="708342"/>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231589</xdr:colOff>
      <xdr:row>0</xdr:row>
      <xdr:rowOff>201705</xdr:rowOff>
    </xdr:from>
    <xdr:to>
      <xdr:col>1</xdr:col>
      <xdr:colOff>895318</xdr:colOff>
      <xdr:row>2</xdr:row>
      <xdr:rowOff>220227</xdr:rowOff>
    </xdr:to>
    <xdr:pic>
      <xdr:nvPicPr>
        <xdr:cNvPr id="2" name="Picture 1">
          <a:extLst>
            <a:ext uri="{FF2B5EF4-FFF2-40B4-BE49-F238E27FC236}">
              <a16:creationId xmlns:a16="http://schemas.microsoft.com/office/drawing/2014/main" id="{F1F04EE0-C1AE-4497-B8D5-8CEF4A4A1C23}"/>
            </a:ext>
          </a:extLst>
        </xdr:cNvPr>
        <xdr:cNvPicPr>
          <a:picLocks noChangeAspect="1"/>
        </xdr:cNvPicPr>
      </xdr:nvPicPr>
      <xdr:blipFill>
        <a:blip xmlns:r="http://schemas.openxmlformats.org/officeDocument/2006/relationships" r:embed="rId1"/>
        <a:stretch>
          <a:fillRect/>
        </a:stretch>
      </xdr:blipFill>
      <xdr:spPr>
        <a:xfrm>
          <a:off x="231589" y="0"/>
          <a:ext cx="1019329" cy="58217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231589</xdr:colOff>
      <xdr:row>0</xdr:row>
      <xdr:rowOff>201705</xdr:rowOff>
    </xdr:from>
    <xdr:to>
      <xdr:col>2</xdr:col>
      <xdr:colOff>322505</xdr:colOff>
      <xdr:row>0</xdr:row>
      <xdr:rowOff>781035</xdr:rowOff>
    </xdr:to>
    <xdr:pic>
      <xdr:nvPicPr>
        <xdr:cNvPr id="2" name="Picture 1">
          <a:extLst>
            <a:ext uri="{FF2B5EF4-FFF2-40B4-BE49-F238E27FC236}">
              <a16:creationId xmlns:a16="http://schemas.microsoft.com/office/drawing/2014/main" id="{D5DFFD07-6048-4D5D-AF69-EBD326B37E1C}"/>
            </a:ext>
          </a:extLst>
        </xdr:cNvPr>
        <xdr:cNvPicPr>
          <a:picLocks noChangeAspect="1"/>
        </xdr:cNvPicPr>
      </xdr:nvPicPr>
      <xdr:blipFill>
        <a:blip xmlns:r="http://schemas.openxmlformats.org/officeDocument/2006/relationships" r:embed="rId1"/>
        <a:stretch>
          <a:fillRect/>
        </a:stretch>
      </xdr:blipFill>
      <xdr:spPr>
        <a:xfrm>
          <a:off x="231589" y="201705"/>
          <a:ext cx="1030716" cy="57933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103910</xdr:colOff>
      <xdr:row>0</xdr:row>
      <xdr:rowOff>46182</xdr:rowOff>
    </xdr:from>
    <xdr:to>
      <xdr:col>0</xdr:col>
      <xdr:colOff>868630</xdr:colOff>
      <xdr:row>1</xdr:row>
      <xdr:rowOff>100474</xdr:rowOff>
    </xdr:to>
    <xdr:pic>
      <xdr:nvPicPr>
        <xdr:cNvPr id="2" name="Picture 1">
          <a:extLst>
            <a:ext uri="{FF2B5EF4-FFF2-40B4-BE49-F238E27FC236}">
              <a16:creationId xmlns:a16="http://schemas.microsoft.com/office/drawing/2014/main" id="{83FCE6C4-4E9D-42B2-88C0-8BE15DE53C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910" y="46182"/>
          <a:ext cx="764720" cy="708342"/>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10</xdr:col>
      <xdr:colOff>0</xdr:colOff>
      <xdr:row>73</xdr:row>
      <xdr:rowOff>0</xdr:rowOff>
    </xdr:from>
    <xdr:to>
      <xdr:col>10</xdr:col>
      <xdr:colOff>82550</xdr:colOff>
      <xdr:row>73</xdr:row>
      <xdr:rowOff>203200</xdr:rowOff>
    </xdr:to>
    <xdr:sp macro="" textlink="">
      <xdr:nvSpPr>
        <xdr:cNvPr id="2" name="Text Box 1660">
          <a:extLst>
            <a:ext uri="{FF2B5EF4-FFF2-40B4-BE49-F238E27FC236}">
              <a16:creationId xmlns:a16="http://schemas.microsoft.com/office/drawing/2014/main" id="{247D03F0-2057-405E-9471-A8EF360795E0}"/>
            </a:ext>
          </a:extLst>
        </xdr:cNvPr>
        <xdr:cNvSpPr txBox="1">
          <a:spLocks noChangeArrowheads="1"/>
        </xdr:cNvSpPr>
      </xdr:nvSpPr>
      <xdr:spPr bwMode="auto">
        <a:xfrm>
          <a:off x="7366000" y="340106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73</xdr:row>
      <xdr:rowOff>0</xdr:rowOff>
    </xdr:from>
    <xdr:to>
      <xdr:col>10</xdr:col>
      <xdr:colOff>82550</xdr:colOff>
      <xdr:row>73</xdr:row>
      <xdr:rowOff>203200</xdr:rowOff>
    </xdr:to>
    <xdr:sp macro="" textlink="">
      <xdr:nvSpPr>
        <xdr:cNvPr id="3" name="Text Box 1661">
          <a:extLst>
            <a:ext uri="{FF2B5EF4-FFF2-40B4-BE49-F238E27FC236}">
              <a16:creationId xmlns:a16="http://schemas.microsoft.com/office/drawing/2014/main" id="{1D30632C-AFAF-4C91-91DC-3ADC5D07E2DE}"/>
            </a:ext>
          </a:extLst>
        </xdr:cNvPr>
        <xdr:cNvSpPr txBox="1">
          <a:spLocks noChangeArrowheads="1"/>
        </xdr:cNvSpPr>
      </xdr:nvSpPr>
      <xdr:spPr bwMode="auto">
        <a:xfrm>
          <a:off x="7366000" y="340106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73</xdr:row>
      <xdr:rowOff>0</xdr:rowOff>
    </xdr:from>
    <xdr:to>
      <xdr:col>10</xdr:col>
      <xdr:colOff>82550</xdr:colOff>
      <xdr:row>73</xdr:row>
      <xdr:rowOff>203200</xdr:rowOff>
    </xdr:to>
    <xdr:sp macro="" textlink="">
      <xdr:nvSpPr>
        <xdr:cNvPr id="4" name="Text Box 1662">
          <a:extLst>
            <a:ext uri="{FF2B5EF4-FFF2-40B4-BE49-F238E27FC236}">
              <a16:creationId xmlns:a16="http://schemas.microsoft.com/office/drawing/2014/main" id="{2363E324-CCF1-48A2-A01C-A430914A14DA}"/>
            </a:ext>
          </a:extLst>
        </xdr:cNvPr>
        <xdr:cNvSpPr txBox="1">
          <a:spLocks noChangeArrowheads="1"/>
        </xdr:cNvSpPr>
      </xdr:nvSpPr>
      <xdr:spPr bwMode="auto">
        <a:xfrm>
          <a:off x="7366000" y="340106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73</xdr:row>
      <xdr:rowOff>0</xdr:rowOff>
    </xdr:from>
    <xdr:to>
      <xdr:col>10</xdr:col>
      <xdr:colOff>82550</xdr:colOff>
      <xdr:row>74</xdr:row>
      <xdr:rowOff>38103</xdr:rowOff>
    </xdr:to>
    <xdr:sp macro="" textlink="">
      <xdr:nvSpPr>
        <xdr:cNvPr id="5" name="Text Box 1663">
          <a:extLst>
            <a:ext uri="{FF2B5EF4-FFF2-40B4-BE49-F238E27FC236}">
              <a16:creationId xmlns:a16="http://schemas.microsoft.com/office/drawing/2014/main" id="{95C3CCE0-17EF-4BD5-B500-02D5D4E9A083}"/>
            </a:ext>
          </a:extLst>
        </xdr:cNvPr>
        <xdr:cNvSpPr txBox="1">
          <a:spLocks noChangeArrowheads="1"/>
        </xdr:cNvSpPr>
      </xdr:nvSpPr>
      <xdr:spPr bwMode="auto">
        <a:xfrm>
          <a:off x="7366000" y="34010600"/>
          <a:ext cx="82550" cy="2667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73</xdr:row>
      <xdr:rowOff>0</xdr:rowOff>
    </xdr:from>
    <xdr:to>
      <xdr:col>10</xdr:col>
      <xdr:colOff>82550</xdr:colOff>
      <xdr:row>73</xdr:row>
      <xdr:rowOff>203200</xdr:rowOff>
    </xdr:to>
    <xdr:sp macro="" textlink="">
      <xdr:nvSpPr>
        <xdr:cNvPr id="6" name="Text Box 1664">
          <a:extLst>
            <a:ext uri="{FF2B5EF4-FFF2-40B4-BE49-F238E27FC236}">
              <a16:creationId xmlns:a16="http://schemas.microsoft.com/office/drawing/2014/main" id="{D87081E3-07F1-4D4D-B494-1EBF644D1426}"/>
            </a:ext>
          </a:extLst>
        </xdr:cNvPr>
        <xdr:cNvSpPr txBox="1">
          <a:spLocks noChangeArrowheads="1"/>
        </xdr:cNvSpPr>
      </xdr:nvSpPr>
      <xdr:spPr bwMode="auto">
        <a:xfrm>
          <a:off x="7366000" y="340106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1247775</xdr:colOff>
      <xdr:row>0</xdr:row>
      <xdr:rowOff>41273</xdr:rowOff>
    </xdr:from>
    <xdr:to>
      <xdr:col>9</xdr:col>
      <xdr:colOff>1314450</xdr:colOff>
      <xdr:row>4</xdr:row>
      <xdr:rowOff>57176</xdr:rowOff>
    </xdr:to>
    <xdr:sp macro="" textlink="">
      <xdr:nvSpPr>
        <xdr:cNvPr id="7" name="TextBox 6">
          <a:extLst>
            <a:ext uri="{FF2B5EF4-FFF2-40B4-BE49-F238E27FC236}">
              <a16:creationId xmlns:a16="http://schemas.microsoft.com/office/drawing/2014/main" id="{42EE9F7B-35B9-413F-A8E1-9335AF5B0A27}"/>
            </a:ext>
          </a:extLst>
        </xdr:cNvPr>
        <xdr:cNvSpPr txBox="1"/>
      </xdr:nvSpPr>
      <xdr:spPr>
        <a:xfrm>
          <a:off x="1533525" y="41273"/>
          <a:ext cx="5832475" cy="9430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50" b="1" i="0" u="none" strike="noStrike" kern="0" cap="none" spc="0" normalizeH="0" baseline="0" noProof="0">
              <a:ln w="0"/>
              <a:solidFill>
                <a:srgbClr val="1E0F7B"/>
              </a:solidFill>
              <a:effectLst>
                <a:outerShdw blurRad="38100" dist="19050" dir="2700000" algn="tl" rotWithShape="0">
                  <a:prstClr val="black">
                    <a:alpha val="40000"/>
                  </a:prstClr>
                </a:outerShdw>
              </a:effectLst>
              <a:uLnTx/>
              <a:uFillTx/>
              <a:latin typeface="+mn-lt"/>
              <a:ea typeface="+mn-ea"/>
              <a:cs typeface="+mn-cs"/>
            </a:rPr>
            <a:t>CÔNG TY TNHH SẢN XUẤT VÀ XUẤT NHẬP KHẨU HOÀNG HÀ</a:t>
          </a:r>
        </a:p>
        <a:p>
          <a:r>
            <a:rPr lang="en-US" sz="1050">
              <a:solidFill>
                <a:schemeClr val="tx1"/>
              </a:solidFill>
              <a:latin typeface="Times New Roman" pitchFamily="18" charset="0"/>
              <a:cs typeface="Times New Roman" pitchFamily="18" charset="0"/>
            </a:rPr>
            <a:t>Địa chỉ: </a:t>
          </a:r>
          <a:r>
            <a:rPr lang="en-US" sz="1050" baseline="0">
              <a:solidFill>
                <a:schemeClr val="tx1"/>
              </a:solidFill>
              <a:latin typeface="Times New Roman" pitchFamily="18" charset="0"/>
              <a:cs typeface="Times New Roman" pitchFamily="18" charset="0"/>
            </a:rPr>
            <a:t> Số 2, ngõ 1 tổ 29 A, Láng Hạ, Đống Đa, Hà Nội</a:t>
          </a:r>
        </a:p>
        <a:p>
          <a:r>
            <a:rPr lang="en-US" sz="1050">
              <a:solidFill>
                <a:schemeClr val="tx1"/>
              </a:solidFill>
              <a:latin typeface="Times New Roman" pitchFamily="18" charset="0"/>
              <a:cs typeface="Times New Roman" pitchFamily="18" charset="0"/>
            </a:rPr>
            <a:t>Điện thoại: 0944.707.888                          </a:t>
          </a:r>
          <a:r>
            <a:rPr lang="en-US" sz="1050" b="0">
              <a:solidFill>
                <a:schemeClr val="tx1"/>
              </a:solidFill>
              <a:latin typeface="Times New Roman" pitchFamily="18" charset="0"/>
              <a:cs typeface="Times New Roman" pitchFamily="18" charset="0"/>
            </a:rPr>
            <a:t>*    </a:t>
          </a:r>
          <a:r>
            <a:rPr lang="en-US" sz="1050" b="0">
              <a:solidFill>
                <a:srgbClr val="FF0000"/>
              </a:solidFill>
              <a:latin typeface="Times New Roman" pitchFamily="18" charset="0"/>
              <a:ea typeface="+mn-ea"/>
              <a:cs typeface="Times New Roman" pitchFamily="18" charset="0"/>
            </a:rPr>
            <a:t>Website : http://www.bulonghoangha.com</a:t>
          </a:r>
          <a:r>
            <a:rPr lang="en-US" sz="1050" b="0">
              <a:solidFill>
                <a:schemeClr val="tx1"/>
              </a:solidFill>
              <a:latin typeface="Times New Roman" pitchFamily="18" charset="0"/>
              <a:cs typeface="Times New Roman" pitchFamily="18" charset="0"/>
            </a:rPr>
            <a:t>	</a:t>
          </a:r>
          <a:r>
            <a:rPr lang="en-US" sz="1050" b="0" baseline="0">
              <a:solidFill>
                <a:schemeClr val="tx1"/>
              </a:solidFill>
              <a:latin typeface="Times New Roman" pitchFamily="18" charset="0"/>
              <a:cs typeface="Times New Roman" pitchFamily="18" charset="0"/>
            </a:rPr>
            <a:t>                                  </a:t>
          </a:r>
        </a:p>
        <a:p>
          <a:r>
            <a:rPr lang="en-US" sz="1050" b="0">
              <a:solidFill>
                <a:schemeClr val="tx1"/>
              </a:solidFill>
              <a:latin typeface="Times New Roman" pitchFamily="18" charset="0"/>
              <a:cs typeface="Times New Roman" pitchFamily="18" charset="0"/>
            </a:rPr>
            <a:t>Email: sales@bulonghoangha.com.vn      *    </a:t>
          </a:r>
          <a:r>
            <a:rPr lang="en-US" sz="1050" b="0">
              <a:solidFill>
                <a:srgbClr val="FF0000"/>
              </a:solidFill>
              <a:latin typeface="Times New Roman" pitchFamily="18" charset="0"/>
              <a:cs typeface="Times New Roman" pitchFamily="18" charset="0"/>
            </a:rPr>
            <a:t>Hotline    : 0985.035.888 /0944.707.888</a:t>
          </a:r>
        </a:p>
      </xdr:txBody>
    </xdr:sp>
    <xdr:clientData/>
  </xdr:twoCellAnchor>
  <xdr:twoCellAnchor editAs="oneCell">
    <xdr:from>
      <xdr:col>10</xdr:col>
      <xdr:colOff>0</xdr:colOff>
      <xdr:row>73</xdr:row>
      <xdr:rowOff>0</xdr:rowOff>
    </xdr:from>
    <xdr:to>
      <xdr:col>10</xdr:col>
      <xdr:colOff>82550</xdr:colOff>
      <xdr:row>73</xdr:row>
      <xdr:rowOff>203200</xdr:rowOff>
    </xdr:to>
    <xdr:sp macro="" textlink="">
      <xdr:nvSpPr>
        <xdr:cNvPr id="8" name="Text Box 1660">
          <a:extLst>
            <a:ext uri="{FF2B5EF4-FFF2-40B4-BE49-F238E27FC236}">
              <a16:creationId xmlns:a16="http://schemas.microsoft.com/office/drawing/2014/main" id="{38AEF3C0-BCBF-49E9-A23C-93D1880A25C9}"/>
            </a:ext>
          </a:extLst>
        </xdr:cNvPr>
        <xdr:cNvSpPr txBox="1">
          <a:spLocks noChangeArrowheads="1"/>
        </xdr:cNvSpPr>
      </xdr:nvSpPr>
      <xdr:spPr bwMode="auto">
        <a:xfrm>
          <a:off x="7366000" y="340106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73</xdr:row>
      <xdr:rowOff>0</xdr:rowOff>
    </xdr:from>
    <xdr:to>
      <xdr:col>10</xdr:col>
      <xdr:colOff>82550</xdr:colOff>
      <xdr:row>73</xdr:row>
      <xdr:rowOff>203200</xdr:rowOff>
    </xdr:to>
    <xdr:sp macro="" textlink="">
      <xdr:nvSpPr>
        <xdr:cNvPr id="9" name="Text Box 1661">
          <a:extLst>
            <a:ext uri="{FF2B5EF4-FFF2-40B4-BE49-F238E27FC236}">
              <a16:creationId xmlns:a16="http://schemas.microsoft.com/office/drawing/2014/main" id="{DFA4485A-0C5F-4F4D-B5D2-83401C63881E}"/>
            </a:ext>
          </a:extLst>
        </xdr:cNvPr>
        <xdr:cNvSpPr txBox="1">
          <a:spLocks noChangeArrowheads="1"/>
        </xdr:cNvSpPr>
      </xdr:nvSpPr>
      <xdr:spPr bwMode="auto">
        <a:xfrm>
          <a:off x="7366000" y="340106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73</xdr:row>
      <xdr:rowOff>0</xdr:rowOff>
    </xdr:from>
    <xdr:to>
      <xdr:col>10</xdr:col>
      <xdr:colOff>82550</xdr:colOff>
      <xdr:row>73</xdr:row>
      <xdr:rowOff>203200</xdr:rowOff>
    </xdr:to>
    <xdr:sp macro="" textlink="">
      <xdr:nvSpPr>
        <xdr:cNvPr id="10" name="Text Box 1662">
          <a:extLst>
            <a:ext uri="{FF2B5EF4-FFF2-40B4-BE49-F238E27FC236}">
              <a16:creationId xmlns:a16="http://schemas.microsoft.com/office/drawing/2014/main" id="{29E7FB29-D3AA-46C0-9693-145AD70AC87F}"/>
            </a:ext>
          </a:extLst>
        </xdr:cNvPr>
        <xdr:cNvSpPr txBox="1">
          <a:spLocks noChangeArrowheads="1"/>
        </xdr:cNvSpPr>
      </xdr:nvSpPr>
      <xdr:spPr bwMode="auto">
        <a:xfrm>
          <a:off x="7366000" y="340106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73</xdr:row>
      <xdr:rowOff>0</xdr:rowOff>
    </xdr:from>
    <xdr:to>
      <xdr:col>10</xdr:col>
      <xdr:colOff>82550</xdr:colOff>
      <xdr:row>74</xdr:row>
      <xdr:rowOff>38103</xdr:rowOff>
    </xdr:to>
    <xdr:sp macro="" textlink="">
      <xdr:nvSpPr>
        <xdr:cNvPr id="11" name="Text Box 1663">
          <a:extLst>
            <a:ext uri="{FF2B5EF4-FFF2-40B4-BE49-F238E27FC236}">
              <a16:creationId xmlns:a16="http://schemas.microsoft.com/office/drawing/2014/main" id="{9BEB5CF0-39D1-4FEF-A75B-6DF44F4F6933}"/>
            </a:ext>
          </a:extLst>
        </xdr:cNvPr>
        <xdr:cNvSpPr txBox="1">
          <a:spLocks noChangeArrowheads="1"/>
        </xdr:cNvSpPr>
      </xdr:nvSpPr>
      <xdr:spPr bwMode="auto">
        <a:xfrm>
          <a:off x="7366000" y="34010600"/>
          <a:ext cx="82550" cy="2667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73</xdr:row>
      <xdr:rowOff>0</xdr:rowOff>
    </xdr:from>
    <xdr:to>
      <xdr:col>10</xdr:col>
      <xdr:colOff>82550</xdr:colOff>
      <xdr:row>73</xdr:row>
      <xdr:rowOff>203200</xdr:rowOff>
    </xdr:to>
    <xdr:sp macro="" textlink="">
      <xdr:nvSpPr>
        <xdr:cNvPr id="12" name="Text Box 1664">
          <a:extLst>
            <a:ext uri="{FF2B5EF4-FFF2-40B4-BE49-F238E27FC236}">
              <a16:creationId xmlns:a16="http://schemas.microsoft.com/office/drawing/2014/main" id="{944C4AB4-1C5F-437B-BD85-4F8DD46A6BD1}"/>
            </a:ext>
          </a:extLst>
        </xdr:cNvPr>
        <xdr:cNvSpPr txBox="1">
          <a:spLocks noChangeArrowheads="1"/>
        </xdr:cNvSpPr>
      </xdr:nvSpPr>
      <xdr:spPr bwMode="auto">
        <a:xfrm>
          <a:off x="7366000" y="340106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161925</xdr:colOff>
      <xdr:row>0</xdr:row>
      <xdr:rowOff>57150</xdr:rowOff>
    </xdr:from>
    <xdr:to>
      <xdr:col>1</xdr:col>
      <xdr:colOff>1347769</xdr:colOff>
      <xdr:row>4</xdr:row>
      <xdr:rowOff>3810</xdr:rowOff>
    </xdr:to>
    <xdr:pic>
      <xdr:nvPicPr>
        <xdr:cNvPr id="13" name="Picture 12">
          <a:extLst>
            <a:ext uri="{FF2B5EF4-FFF2-40B4-BE49-F238E27FC236}">
              <a16:creationId xmlns:a16="http://schemas.microsoft.com/office/drawing/2014/main" id="{3B385668-39DF-4762-A053-779FD21399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1925" y="57150"/>
          <a:ext cx="1471594" cy="92456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1</xdr:col>
      <xdr:colOff>57150</xdr:colOff>
      <xdr:row>0</xdr:row>
      <xdr:rowOff>63500</xdr:rowOff>
    </xdr:from>
    <xdr:to>
      <xdr:col>1</xdr:col>
      <xdr:colOff>850900</xdr:colOff>
      <xdr:row>2</xdr:row>
      <xdr:rowOff>19050</xdr:rowOff>
    </xdr:to>
    <xdr:pic>
      <xdr:nvPicPr>
        <xdr:cNvPr id="2" name="图片 1">
          <a:extLst>
            <a:ext uri="{FF2B5EF4-FFF2-40B4-BE49-F238E27FC236}">
              <a16:creationId xmlns:a16="http://schemas.microsoft.com/office/drawing/2014/main" id="{32E6980C-6E66-4D13-9A17-E49DBF8386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950" y="63500"/>
          <a:ext cx="793750" cy="69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0</xdr:row>
      <xdr:rowOff>57150</xdr:rowOff>
    </xdr:from>
    <xdr:to>
      <xdr:col>1</xdr:col>
      <xdr:colOff>850900</xdr:colOff>
      <xdr:row>2</xdr:row>
      <xdr:rowOff>19050</xdr:rowOff>
    </xdr:to>
    <xdr:pic>
      <xdr:nvPicPr>
        <xdr:cNvPr id="3" name="图片 1">
          <a:extLst>
            <a:ext uri="{FF2B5EF4-FFF2-40B4-BE49-F238E27FC236}">
              <a16:creationId xmlns:a16="http://schemas.microsoft.com/office/drawing/2014/main" id="{6E39C74C-23F2-4146-BC07-7EF64632F25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8950" y="57150"/>
          <a:ext cx="793750" cy="698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0</xdr:row>
      <xdr:rowOff>63500</xdr:rowOff>
    </xdr:from>
    <xdr:to>
      <xdr:col>1</xdr:col>
      <xdr:colOff>850900</xdr:colOff>
      <xdr:row>2</xdr:row>
      <xdr:rowOff>19050</xdr:rowOff>
    </xdr:to>
    <xdr:pic>
      <xdr:nvPicPr>
        <xdr:cNvPr id="4" name="图片 1">
          <a:extLst>
            <a:ext uri="{FF2B5EF4-FFF2-40B4-BE49-F238E27FC236}">
              <a16:creationId xmlns:a16="http://schemas.microsoft.com/office/drawing/2014/main" id="{19B03019-3813-4E80-A125-6B95610C58F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950" y="63500"/>
          <a:ext cx="793750" cy="69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0</xdr:row>
      <xdr:rowOff>57150</xdr:rowOff>
    </xdr:from>
    <xdr:to>
      <xdr:col>1</xdr:col>
      <xdr:colOff>850900</xdr:colOff>
      <xdr:row>2</xdr:row>
      <xdr:rowOff>19050</xdr:rowOff>
    </xdr:to>
    <xdr:pic>
      <xdr:nvPicPr>
        <xdr:cNvPr id="5" name="图片 1">
          <a:extLst>
            <a:ext uri="{FF2B5EF4-FFF2-40B4-BE49-F238E27FC236}">
              <a16:creationId xmlns:a16="http://schemas.microsoft.com/office/drawing/2014/main" id="{E1104A08-C311-4BD1-9744-AB5FAA8D8B8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8950" y="57150"/>
          <a:ext cx="793750" cy="698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0</xdr:row>
      <xdr:rowOff>57150</xdr:rowOff>
    </xdr:from>
    <xdr:to>
      <xdr:col>1</xdr:col>
      <xdr:colOff>850900</xdr:colOff>
      <xdr:row>2</xdr:row>
      <xdr:rowOff>19050</xdr:rowOff>
    </xdr:to>
    <xdr:pic>
      <xdr:nvPicPr>
        <xdr:cNvPr id="6" name="图片 1">
          <a:extLst>
            <a:ext uri="{FF2B5EF4-FFF2-40B4-BE49-F238E27FC236}">
              <a16:creationId xmlns:a16="http://schemas.microsoft.com/office/drawing/2014/main" id="{E2318A5B-7776-4B35-81E6-7034EF89CB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8950" y="57150"/>
          <a:ext cx="793750" cy="698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552450</xdr:colOff>
      <xdr:row>35</xdr:row>
      <xdr:rowOff>196850</xdr:rowOff>
    </xdr:from>
    <xdr:to>
      <xdr:col>9</xdr:col>
      <xdr:colOff>285750</xdr:colOff>
      <xdr:row>40</xdr:row>
      <xdr:rowOff>107950</xdr:rowOff>
    </xdr:to>
    <xdr:pic>
      <xdr:nvPicPr>
        <xdr:cNvPr id="7" name="图片 2" descr="_6FQELH)T%`LWLL7GY~O$V9">
          <a:extLst>
            <a:ext uri="{FF2B5EF4-FFF2-40B4-BE49-F238E27FC236}">
              <a16:creationId xmlns:a16="http://schemas.microsoft.com/office/drawing/2014/main" id="{B4EC1C2D-8A8E-4FFB-952D-15F907225656}"/>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752850" y="14941550"/>
          <a:ext cx="2425700"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1</xdr:col>
      <xdr:colOff>57150</xdr:colOff>
      <xdr:row>0</xdr:row>
      <xdr:rowOff>63500</xdr:rowOff>
    </xdr:from>
    <xdr:to>
      <xdr:col>1</xdr:col>
      <xdr:colOff>850900</xdr:colOff>
      <xdr:row>2</xdr:row>
      <xdr:rowOff>19050</xdr:rowOff>
    </xdr:to>
    <xdr:pic>
      <xdr:nvPicPr>
        <xdr:cNvPr id="2" name="图片 1">
          <a:extLst>
            <a:ext uri="{FF2B5EF4-FFF2-40B4-BE49-F238E27FC236}">
              <a16:creationId xmlns:a16="http://schemas.microsoft.com/office/drawing/2014/main" id="{25BE05F3-072F-49C8-9222-F133CB2C35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950" y="63500"/>
          <a:ext cx="793750" cy="69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0</xdr:row>
      <xdr:rowOff>57150</xdr:rowOff>
    </xdr:from>
    <xdr:to>
      <xdr:col>1</xdr:col>
      <xdr:colOff>850900</xdr:colOff>
      <xdr:row>2</xdr:row>
      <xdr:rowOff>19050</xdr:rowOff>
    </xdr:to>
    <xdr:pic>
      <xdr:nvPicPr>
        <xdr:cNvPr id="3" name="图片 1">
          <a:extLst>
            <a:ext uri="{FF2B5EF4-FFF2-40B4-BE49-F238E27FC236}">
              <a16:creationId xmlns:a16="http://schemas.microsoft.com/office/drawing/2014/main" id="{FAE7B985-3B5F-4F80-95F5-D636E006441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8950" y="57150"/>
          <a:ext cx="793750" cy="698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0</xdr:row>
      <xdr:rowOff>63500</xdr:rowOff>
    </xdr:from>
    <xdr:to>
      <xdr:col>1</xdr:col>
      <xdr:colOff>850900</xdr:colOff>
      <xdr:row>2</xdr:row>
      <xdr:rowOff>19050</xdr:rowOff>
    </xdr:to>
    <xdr:pic>
      <xdr:nvPicPr>
        <xdr:cNvPr id="4" name="图片 1">
          <a:extLst>
            <a:ext uri="{FF2B5EF4-FFF2-40B4-BE49-F238E27FC236}">
              <a16:creationId xmlns:a16="http://schemas.microsoft.com/office/drawing/2014/main" id="{3EEAF52C-335D-44F0-A7C2-DEAD7E6F7F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950" y="63500"/>
          <a:ext cx="793750" cy="69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0</xdr:row>
      <xdr:rowOff>57150</xdr:rowOff>
    </xdr:from>
    <xdr:to>
      <xdr:col>1</xdr:col>
      <xdr:colOff>850900</xdr:colOff>
      <xdr:row>2</xdr:row>
      <xdr:rowOff>19050</xdr:rowOff>
    </xdr:to>
    <xdr:pic>
      <xdr:nvPicPr>
        <xdr:cNvPr id="5" name="图片 1">
          <a:extLst>
            <a:ext uri="{FF2B5EF4-FFF2-40B4-BE49-F238E27FC236}">
              <a16:creationId xmlns:a16="http://schemas.microsoft.com/office/drawing/2014/main" id="{5A61915A-95F4-424A-AB73-4132898E39D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8950" y="57150"/>
          <a:ext cx="793750" cy="698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0</xdr:row>
      <xdr:rowOff>57150</xdr:rowOff>
    </xdr:from>
    <xdr:to>
      <xdr:col>1</xdr:col>
      <xdr:colOff>850900</xdr:colOff>
      <xdr:row>2</xdr:row>
      <xdr:rowOff>19050</xdr:rowOff>
    </xdr:to>
    <xdr:pic>
      <xdr:nvPicPr>
        <xdr:cNvPr id="6" name="图片 1">
          <a:extLst>
            <a:ext uri="{FF2B5EF4-FFF2-40B4-BE49-F238E27FC236}">
              <a16:creationId xmlns:a16="http://schemas.microsoft.com/office/drawing/2014/main" id="{020443E4-62CA-468D-98B0-64DFE47745D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8950" y="57150"/>
          <a:ext cx="793750" cy="698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552450</xdr:colOff>
      <xdr:row>35</xdr:row>
      <xdr:rowOff>196850</xdr:rowOff>
    </xdr:from>
    <xdr:to>
      <xdr:col>9</xdr:col>
      <xdr:colOff>260350</xdr:colOff>
      <xdr:row>40</xdr:row>
      <xdr:rowOff>107950</xdr:rowOff>
    </xdr:to>
    <xdr:pic>
      <xdr:nvPicPr>
        <xdr:cNvPr id="7" name="图片 2" descr="_6FQELH)T%`LWLL7GY~O$V9">
          <a:extLst>
            <a:ext uri="{FF2B5EF4-FFF2-40B4-BE49-F238E27FC236}">
              <a16:creationId xmlns:a16="http://schemas.microsoft.com/office/drawing/2014/main" id="{06B4BADD-710E-4C94-8628-F9BC878A2C92}"/>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752850" y="14941550"/>
          <a:ext cx="2425700"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lavori\bethioua\ep%20Bethioua%20rev.%2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Ega-1\allfiles\evgdg\san%20juan%20pipe%20mod%2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HFO%20Tank%20Farm%20(Civil)\1.%20Rabigh%20VI,%20&#53664;&#47785;&#44277;&#49324;&#48708;%20Spend%20&#51221;&#47532;%20(HFO%20Tank%20Farm)%20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PROJECT\BUKCHEJU\BFP.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C%20E%20Team\UAE\JebelAli%20M\Package%20D\BOQ\C%20E%20Team\SAUDI\Marafiq\BOQ\&#44397;&#45236;&#49892;&#54665;\&#50864;&#47732;&#49328;\&#51089;&#50629;&#44396;&#44032;&#49884;&#49444;&#49444;&#44228;(&#52572;&#5133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drcserver1\DESIGN\Infra\Geotech\Crep\Soil-inv\O1097\DJB-0509\Spt-BH.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WEKI&#51060;&#51333;&#47749;\JEBEL%20ALI%20KI\My%20Documents\Jebel%20Ali%20KII\MOBI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SASV00H2\Groups2\G_fabr\Cash%20Flow\CASH%20FLOW.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psgrwfn46\cvlong1$\DATA\NIGERIA\ECON\BONGA6EX.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51060;&#49345;&#51312;\&#54620;&#51204;&#51648;&#50896;\My%20Documents\IMSI\&#53664;&#44148;\&#49444;&#44228;&#49436;\&#51221;&#49328;&#51312;&#49436;2\&#44592;&#51316;ITEM\&#52572;&#51333;&#51089;&#49457;.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EUD01\!EUDC\DATA\NIGERIA\ECON\1997\NIG97MD6n.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http:\projectcontrol.mcdcorp.net\Project%20Reviews\spread%2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50980;&#51116;&#50672;\aproject\skec\TDI\BM\TDIBM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DATA\SANDA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51204;&#50689;&#44428;\C\WIN98\TEMP\REPORT07.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P:\planning\Reports\Progress\Overall\Overall%20Productivit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sers/dongkook.kim/AppData/Local/Microsoft/Windows/Temporary%20Internet%20Files/Content.Outlook/VV12XPHX/WINDOWS/TEMP/CONDESER/EQUIP/&#44032;&#49444;T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Reccamss01\PROJ2\FCFC\Engineering%20Disciplines\Tech%20Center\Working%20Area\Systems%20Calcs\27reccol\runaway%20reaction%20psv%20-case%209.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WINDOWS\TEMP\XLS\ALL-XLS\ULSAN\PRICE.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Server\Etisalat\Project\Data\&#47568;&#47112;&#51060;&#49884;&#50500;\Ncc\AEc&#51077;&#52272;&#44204;&#51201;0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ulau%20final/WINDOWS/Desktop/New%20Folder/Qo-1585.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H3813\my%20documents\&#44277;&#50976;\abc.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51221;&#50672;&#49688;\D\DATA\LEE-SY\EXCEL\SINLIM\GAHEUNG.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StreetTalk\data01e@projects5@sweltdmk\10101\GRP23\DATASHT\HXS\36-E-1018.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49324;&#50896;&#51060;&#45824;&#50865;\shareddocs\&#44204;&#51201;%20&#52572;&#51333;(GS&#44148;&#49444;%20&#50724;&#47564;)\&#51077;&#52272;&#49436;(061130)\SMP\&#52264;&#47564;&#49437;%20&#44204;&#51201;\&#44592;&#53440;&#50629;&#52404;\&#49340;&#50689;\&#53468;&#50504;&#54868;&#47141;%20#1~4&#54840;&#44592; &#53448;&#51656;\&#49340;&#52380;&#54252;&#54868;&#47141; 3&amp;4 &#53448;&#51656;&#49444;&#48708;_&#44592;&#44228;,&#51228;&#51089;\&#44204;&#51201;&#48516;-&#50696;&#49328;&#50857;(04.03.18)\&#50629;&#52404;&#44204;&#51201;(&#51088;&#51116;&#48708;)\4_&#48512;&#49436;&#44277;&#53685;&#51088;&#47308;\&#54620;&#44053;&#49437;\&#50689;&#45224;&#53448;&#54889;\FGD\&#50696;&#49328;\&#49892;&#54665;&#50696;&#49328;4.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My%20Documents\NTCUONG\NHA%20MAY%20CON%20XUAN%20LOC\@Kehoach-duan\PHUMY_2-1\chieu_24-11\DAUTHAU\DANG_TRIEN_KHAI\diendamcamau\ammonia%20storage\6823%20PS%201700.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C:\T.phu\c\@K-Phu\BAOGIA\Mien_Nam\2002\Utilized_Camau\CIVIL%20BOQs\6823%20PS%201700.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T.phu\c\@K-Phu\BAOGIA\Mien_Nam\2002\Utilized_Camau\CIVIL%20BOQs\6823%20PS%201700.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Users/u91535/AppData/Local/Microsoft/Windows/INetCache/Content.Outlook/GCQDCLE7/18303%20BOQ_STACK_1.05%20R3%20Duct%20Firing_A_revised.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H:\CHINA\PROJECT\CONTROL\CST_STA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C:\Users\dell\AppData\Roaming\Foxmail7\Temp-13188-20180208090501\Attach\&#24120;&#29992;&#25991;&#26723;\&#36130;&#21153;\MCL%20Expense%20Reimbursement%20Form.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4608;&#46041;&#51312;\SRL-HAWIYAH\Erection%20Work\&#46356;&#49828;&#53011;&#51217;&#49688;&#44277;&#45236;&#50669;\RdO\kp6800\Pbutil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WEKI&#44608;&#46041;&#50865;\SOP\DATA\ULG\Steel.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Plant_main\khw\DAEWOO\UPSC\&#49444;&#52824;&#44277;&#49324;\&#51077;&#52272;&#44204;&#51201;-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Erwan\Acer%20data\PT.%20TUNAS%20DUNIA-FILE\WINDOWS\TEMP\C-EQUI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Users/alex/Desktop/upsgrwfn46/cvlong1$/DATA/NIGERIA/ECON/BONGA6EX.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54620;&#45224;&#54788;\OXY&#49892;&#54665;&#45236;&#50669;\My%20Documents\project\CA%20PJT\&#44204;&#51201;&#45236;&#50669;&#49436;\&#44204;&#51201;3&#52264;\Cost_total_&#48176;&#44288;-3&#52264;_&#54620;&#45224;&#54788;.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C:\Dhanasekar\tender%20submi\Backup\DMRC%20IT%20park\project%20documents\Kuwait%20Audit%20Bureau\Rate%20Analysis.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ALTMfs2\Departments\Estim\E_2015\Houston\A7654%20CHIYODA%20LNG%20Project\05%20Revision%20Directores\20150410%20Actualizar\ESTIMATE\R2215A-North%20Belut%20WHP%20Topside\Topside\R2215A%20Est%20Deck%20Mhr%20Rev%200.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T:\Quotations\2020\Q202171%20-%20TVA%20Mexico%20-%20GE\2.%20Calculation\Q202171-EGS-002%20-%20MV%20-%20Option%20Perforated%20stack.xlsm"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Users/User/Desktop/Book1%20test.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48337;&#47564;JOB\GENERAL\BASE\D202ELE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51060;&#52285;&#49688;\&#44277;&#50976;\Cost_total_&#48176;&#44288;-&#51060;&#52285;&#49688;2&#52264;.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47532;&#52264;&#46300;&#44592;&#50612;\C\KWON\&#51204;&#47029;&#54924;&#51032;\97\JUN\HYUPRYUK\SANAE-3.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J1372\&#48176;&#44288;&#44592;&#49696;\spring\VSDATA.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K.c.kim\dhp-project\Analysis\Toyo-Est-Method\01TEC_M_K_CO_WORK\BID_TAB\EVAL\03sumy_a.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Users/DUC%20MANH/Documents/Zalo%20Received%20Files/Form%20&#272;M%20Thiet%20bi.Rev05_24.June.23.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211.119.49.2\work\&#44277;&#50976;Dir\Lnx$LPS-A301(Excel)_.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A:\Bpa\BM\POWERBM.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May3\D\Thao%20Trang\KNQ%20HANG%20ROI%202004%20CUCHI%20SHIPPING.EXE.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Proposals%20in%20WORK\US%2016.03%20Spence%20Project%20-%20Chile\Estimate\Conveyors\1603-Spence%20%20Conveyors%20Cost%20Estimate.xlsm"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Groups/Estimate/EST97/As%20Sold/V17555%20As%20Sold%20Estimate.xlsm"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Ss\iq65_alstom\prc_sch.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ProgramData/.efs/0caeca7c-f867-4b93-b4ca-64a2279743e0/5dba1c6c-4881-4357-8c81-90cfa6e78bc3/60da940b-0b2c-4a30-8591-28ea375d518a/P3614A%20Code%20Calcs%20rev0.xlsm"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Z:\lavori\PATERNO\paterno%2075%208a616q01c.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Hv_sharma\d\PROPOSALS\PI-99031%20KOC\Inst%20cost%20summary%20based%20on%20reduced%20line%20sizes.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May7\D\SOFTWARE\KAO\GP-DC\KE%20TOAN\BAO%20CAO%202003\KE%20TOAN\LE%20DINH%20TU\HUNG\DTXD\EXCEL.NOR"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A:\YES22.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A:\Single\Office40\Temp\&#49688;&#51221;%20&#48176;&#44288;&#44277;&#49324;%20&#44204;&#51201;%20&#52572;&#51333;2.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E:\&#44277;&#50976;\&#45347;&#50612;&#51452;&#44592;\&#50980;&#50689;&#50885;\Cable%20bom%201&#52264;(1025).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lavori\EXCEL\CALCOLI\calc%20grezzi.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Users/Thanh%20Nguyen/Downloads/RecoveredExternalLink2"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CEBU%20CFIRED%20POWER%20PLANT/elvie/Files/2004/san%20miguel/Foundation%20support/option%201/elvie/Files/2004/san%20miguel/PET-MPPF%20San%20Fernando/elvie/Files/2002/nkk/ega%20documents/EGA%203/elvie/Files/2001/BISCOM/break%20abc.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C:\STA022-N2\Construction\WORKS\6787\civil\final\option\6787CWFASE2CASE2_00.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datacenter\STT%20PROJECT\Documents%20and%20Settings\skkundu\Local%20Settings\Temporary%20Internet%20Files\OLK5\FW%20Pump%20Spec%20&amp;%20Data%20Sht\01-MDS-0.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C:\datacenter\STT%20PROJECT\Documents%20and%20Settings\skkundu\Local%20Settings\Temporary%20Internet%20Files\OLK5\FW%20Pump%20Spec%20&amp;%20Data%20Sht\01-MDS-0.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01.WORKS/02.TASK/02.Dinh%20muc%20va%20giao%20khoan/Data/Manpower%20DA%20GK%202020-2021-2022/Total%20Md%202020.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STA022-N2\Construction\WORKS\6787\civil\final\option\6787CWFASE2CASE2_00.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C:\seraing\hrs\salestendering\tendering\6504_SEMBCORP_TEMBUSU%20%20SIEMENS\3.PROPOSAL\BOQ\Rev%20B\BOQ_PPS_6504_000_B.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Stejasaw2000\DiscoF\DIRECTOR\Hojascal\HISTORIC\Historico%202001.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Spk\iq-10%20(doosa\BD\2005-06\IQ\IQ-10%20(Doosan%20-%20Anpara%20C)\Offer\pulau%20final\WINDOWS\Desktop\New%20Folder\Qo-1585.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Z:\lavori\yanbu3%20660sc\pesi\EP%20Yanbu3_650_SC%20rev%2005%20mom23_5_12%20non%20inv.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A:\99Work\&#44204;&#51201;\9905\abp\ELECabp2.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Users/212629240/Box%20Sync/2019-01-DATAN%20(HYBRID%20-%204%20Units)/06.%20Internal%20Piping%20(Tuan)/01.%20E-BOM%20Separations/3.%202019T0073-SZ00-0977_RevCing(2019-08-23)_Forgign%20&amp;%20Att.xlsm"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N:\MECH\3157\SPLHTLS.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C:\http:\seraing.cmipass.net\Documents%20and%20Settings\amorian\Desktop\PressurePart_BOQ_test97.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Proposals%20in%20WORK/US%2016.59%20-%20Port%20of%20Mejillones%20-Sea%20Lion/Estimate/US%2016.59-Mejillones-Sea%20Lion-1.xlsm"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Hieu\d\HONGLUONG\Nam%202003\TONG%20HOP%20Q.TOAN%202003\dulieu\BAO%20CAO%20NAM%202002\TH%20T9.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C:\Fmm-2\alli\Files\Alli\1999\Metro%20Naga%20-%20water%20works\Breakdown\Files\ALLI\Metro%20Naga%20-%20water%20works\ALLI\Agno-Hyundai\Break\Civil.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Document%20Mr.%20Hoan%20handing%20over/1.%20Quotation/VOGT%20POWER%20INTERNATIONAL/Q23.1xx%20Insulation%20pin/BOM%20and%20MTO_VERBIO%20EXCHANGER%20(version%201)-U%20STAMP.xlsb"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C:\Ega-03\elvie\EGA%203\elvie\Files\2001\BISCOM\EGA%203\elvie\Files\2000\laguna%20prop\Med.%20rise%20orig.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A:\Estimate\JSLee\98-034-1.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May7\D\QTTRANG\TONKHOAA.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K.c.kim\dhp-project\MGT-STD\ESTIMATN\FCS.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A:\Project\Jebel%20Ali\&#49444;&#52824;%20Inquiry\Bill%20of%20Quantities.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Z:\lavori\reounion%20carb%20bag\reounion%20rev.%204%20non%20inviata.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Mnetender\indv-folders\Estimate\&#44204;&#51201;\98-034-1.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H1277\lhs-son\LHS-SON\middle-east\Desal\oman\&#45812;&#49688;&#44592;&#49696;&#49892;&#51217;&#49688;\&#52572;&#51333;boq-11.30\HELP%20SAMPLE.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datacenter\STT%20PROJECT\WINTEMP\WINDOWS\BILAL2.XLM"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C:\datacenter\STT%20PROJECT\WINTEMP\WINDOWS\BILAL2.XLM"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Users/Thanh%20Nguyen/Downloads/RecoveredExternalLink3"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C:\http:\dwnotes1.dwconst.co.kr\&#50684;&#50689;&#54984;\&#50629;&#47924;\WORK\SAUDI\Berri%20Gas\Rev.3\&#44228;&#51109;\MANPWER1.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Z:\TEMP\~0043446.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E:\F1056\LBS\CEMENT\&#51473;&#46041;&#51648;&#50669;\ACC\&#52636;&#51109;\boq\&#51473;&#46041;&#51648;&#50669;\ACC\POWER-s.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MMM\Iq-17\mmm\technimount_icb_iq14\JC\Petrogal-Sines\Weldingbook\Piping%20material%20HG%20take%20off%20-%20Rev05.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Dossier%20de%20travail/Utile/MODELES%20D'OFFRES/P.VESSELS%20&amp;%20SEPARATORS/DT11536/DT11536%20R00.xlsx"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51060;&#52285;&#49688;\&#44277;&#50976;\Temp\Cost_total_&#48176;&#44288;-&#54620;&#45224;&#54788;.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F:\PROJECT\CN9642B\BACK-UP\01GENERL\EXL-SHET\EXL-WORK\KJ-KIM\PROJECTS\CYPRUS\PROJ-CST.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Users/be91867/Documents/Offre/193099%20Babcock%20Arabia/HEN%20ancienne%20offre/Revue%20devis%20pour%20ARABIA.xlsm"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C:\Ega-03\elvie\EGA%203\elvie\Files\2001\URC\EGA%203\elvie\Files\2000\mwci%20ATD-21\mwci%20ATD-21.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Users/mthomas/AppData/Local/Microsoft/Windows/Temporary%20Internet%20Files/Content.Outlook/FTIMKVXQ/turbine%20products%20FA/JinSha_TE_E_nego1_20160202-juan.xlsx"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May5\d\QUANG%20HIEU\TK%20NHAP%20KHAU\QUY%20II\THANG%205\MAY%20MOC\TK%20CHIEN%20MAY%20CH%200326%2004"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O:\Documents%20and%20Settings\BBRG596.HALHOUSTON\My%20Documents\PTT%20PRP\TME09%20FW%20Pumps\FW%20Pump%20DS.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A:\OXY3\&#52397;&#47049;&#51064;&#51077;&#51452;&#48176;&#44288;\&#51648;&#51077;&#51088;&#51116;.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50948;&#46160;&#54872;\&#44277;&#49324;&#44288;&#47144;&#47928;&#49436;\&#47785;&#50857;&#44053;\MANUAL\calculation\DESIGN57.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Hv_sharma\d\PROPOSALS\PI-99031%20KOC\Costin_99031_6.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C:\Seraing\hrs\salestendering\Masters%20Documents\Estimates\Price_Horiz_Boiler\Old%20Pgm\Price_pres_part_Horiz_Boiler_%20%20I.xlsx"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Logisticsmay6\D\LEMINH\UNICONTROL.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M:\TEMP\flhead_master.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E:\project\Rabigh\PSM\RFP%20Document(Marine)\Rabigh%20VI_Marine%20Work%20RFP(Rev.0).xlsx"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F:\DIRECTOR\Hojascal\HISTORIC\Historico%202001.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J5312\inquiry\&#44277;&#50976;\abc.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C:\Bomb\project\2PROJECT\PLANT\Z98037\SUM-CTI.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J0920\fujairah%20pjt\&#44277;&#50976;\PGM\&#44592;&#51316;PGM\DESIGN%20OF%20BEAM.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A:\BPA\SUMM.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J1476\&#45812;&#49688;PSM%20TFT\&#45812;&#49688;%20PSM\&#54408;&#47785;&#48324;%20&#44277;&#44553;&#50629;&#52404;%20&#54217;&#44032;%20SHEET-&#50896;&#48376;.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C:\&#36234;&#21335;\&#36234;&#21335;\&#36234;&#21335;&#26448;&#26009;&#39044;&#31639;\&#39044;&#31639;2015-4-10\&#27827;&#38745;&#31649;&#36947;--&#26448;&#26009;&#35745;&#21010;--20141005.xlsx" TargetMode="External"/></Relationships>
</file>

<file path=xl/externalLinks/_rels/externalLink119.xml.rels><?xml version="1.0" encoding="UTF-8" standalone="yes"?>
<Relationships xmlns="http://schemas.openxmlformats.org/package/2006/relationships"><Relationship Id="rId2" Type="http://schemas.openxmlformats.org/officeDocument/2006/relationships/externalLinkPath" Target="file:///D:\G&#243;i%20th&#7847;u%20090\TH%20PR\I-090-ENG-001-REV09%20(PR).xlsx" TargetMode="External"/><Relationship Id="rId1" Type="http://schemas.openxmlformats.org/officeDocument/2006/relationships/externalLinkPath" Target="/G&#243;i%20th&#7847;u%20090/TH%20PR/I-090-ENG-001-REV09%20(PR).xlsx" TargetMode="External"/></Relationships>
</file>

<file path=xl/externalLinks/_rels/externalLink120.xml.rels><?xml version="1.0" encoding="UTF-8" standalone="yes"?>
<Relationships xmlns="http://schemas.openxmlformats.org/package/2006/relationships"><Relationship Id="rId2" Type="http://schemas.openxmlformats.org/officeDocument/2006/relationships/externalLinkPath" Target="file:///D:\G&#243;i%20th&#7847;u%20090\TH%20PR\I-090-ENG-001-REV33(PR).xlsx" TargetMode="External"/><Relationship Id="rId1" Type="http://schemas.openxmlformats.org/officeDocument/2006/relationships/externalLinkPath" Target="/G&#243;i%20th&#7847;u%20090/TH%20PR/I-090-ENG-001-REV33(PR).xlsx"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E:\3.%20SAM%202020.08.01\59.%20VOGT%20V17553\059A.%20V17553\5.%20PR\1.%20TK\I-059-ENG-001-REV%2013(PR).xlsx" TargetMode="External"/></Relationships>
</file>

<file path=xl/externalLinks/_rels/externalLink122.xml.rels><?xml version="1.0" encoding="UTF-8" standalone="yes"?>
<Relationships xmlns="http://schemas.openxmlformats.org/package/2006/relationships"><Relationship Id="rId2" Type="http://schemas.openxmlformats.org/officeDocument/2006/relationships/externalLinkPath" Target="file:///\\192.168.0.200\kinh%20doanh\05.HopDong_Contracts\05.03.PhuongAnKinhDoanh_P.L\05.03.01.DuToanKinhDoanh\090%20-%2010%20Diverteer\D&#7921;%20to&#225;n%20thi%20c&#244;ng%20Braden%20I090.xlsx" TargetMode="External"/><Relationship Id="rId1" Type="http://schemas.openxmlformats.org/officeDocument/2006/relationships/externalLinkPath" Target="file:///\\192.168.0.200\kinh%20doanh\05.HopDong_Contracts\05.03.PhuongAnKinhDoanh_P.L\05.03.01.DuToanKinhDoanh\090%20-%2010%20Diverteer\D&#7921;%20to&#225;n%20thi%20c&#244;ng%20Braden%20I090.xlsx" TargetMode="External"/></Relationships>
</file>

<file path=xl/externalLinks/_rels/externalLink123.xml.rels><?xml version="1.0" encoding="UTF-8" standalone="yes"?>
<Relationships xmlns="http://schemas.openxmlformats.org/package/2006/relationships"><Relationship Id="rId2" Type="http://schemas.openxmlformats.org/officeDocument/2006/relationships/externalLinkPath" Target="file:///C:\Users\Lenovo\Desktop\Copy%20of%20090_DT%20VatTu_RevC.xlsx" TargetMode="External"/><Relationship Id="rId1" Type="http://schemas.openxmlformats.org/officeDocument/2006/relationships/externalLinkPath" Target="file:///C:\Users\Lenovo\Desktop\Copy%20of%20090_DT%20VatTu_RevC.xlsx" TargetMode="External"/></Relationships>
</file>

<file path=xl/externalLinks/_rels/externalLink124.xml.rels><?xml version="1.0" encoding="UTF-8" standalone="yes"?>
<Relationships xmlns="http://schemas.openxmlformats.org/package/2006/relationships"><Relationship Id="rId2" Type="http://schemas.openxmlformats.org/officeDocument/2006/relationships/externalLinkPath" Target="file:///D:\6.%20DU%20TOAN%20THI%20CONG\104-WNC%20Nipsco\104%20DT03.04.05%20TM%20.xlsx" TargetMode="External"/><Relationship Id="rId1" Type="http://schemas.openxmlformats.org/officeDocument/2006/relationships/externalLinkPath" Target="/6.%20DU%20TOAN%20THI%20CONG/104-WNC%20Nipsco/104%20DT03.04.05%20TM%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thioua GL 1"/>
      <sheetName val="Bethioua GL2"/>
      <sheetName val="PP"/>
      <sheetName val="Corpi"/>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M"/>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BOQ(onshore)"/>
      <sheetName val="4. DOR(Civil)"/>
      <sheetName val="6. Civil BOQ(Tank Farm)"/>
      <sheetName val="9.Technical Specification "/>
      <sheetName val="1"/>
    </sheetNames>
    <definedNames>
      <definedName name="___att2" refersTo="#REF!"/>
      <definedName name="___tem1" refersTo="#REF!"/>
      <definedName name="_a3" refersTo="#REF!"/>
      <definedName name="_att2" refersTo="#REF!"/>
      <definedName name="_tem1" refersTo="#REF!"/>
    </definedNames>
    <sheetDataSet>
      <sheetData sheetId="0" refreshError="1"/>
      <sheetData sheetId="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출계산서"/>
      <sheetName val="xxxxxx"/>
      <sheetName val="pdrop (제출)"/>
      <sheetName val="r-curve"/>
      <sheetName val="r-curve(metric)"/>
      <sheetName val="par-load"/>
      <sheetName val="p-consumption"/>
      <sheetName val="pdrop(discharge)"/>
      <sheetName val="BFP"/>
      <sheetName val="작성기준"/>
      <sheetName val="REDUCER"/>
      <sheetName val="보일러"/>
      <sheetName val="Summary "/>
      <sheetName val="#3E1_GCR"/>
      <sheetName val="변수 정의"/>
      <sheetName val="가격분석@1100(990104)"/>
      <sheetName val="Escalation"/>
      <sheetName val="공사내역"/>
      <sheetName val="COP"/>
      <sheetName val="pdrop_(제출)1"/>
      <sheetName val="Summary_1"/>
      <sheetName val="변수_정의1"/>
      <sheetName val="pdrop_(제출)"/>
      <sheetName val="Summary_"/>
      <sheetName val="변수_정의"/>
    </sheetNames>
    <sheetDataSet>
      <sheetData sheetId="0">
        <row r="183">
          <cell r="I183">
            <v>542625</v>
          </cell>
        </row>
        <row r="185">
          <cell r="I185">
            <v>584083</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 sheetId="2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계산서"/>
      <sheetName val="2.1엄지말뚝설계"/>
      <sheetName val="2.2 띠장의 설계"/>
      <sheetName val="2.2 띠장의 설계 (2)"/>
      <sheetName val="2.3 토류벽의설계"/>
      <sheetName val="철근"/>
      <sheetName val="ANCHOR1"/>
      <sheetName val="철근량산정"/>
      <sheetName val="띠장계산"/>
      <sheetName val="2.2버팀보의 검토"/>
      <sheetName val="양식"/>
      <sheetName val="연직부재계산 "/>
      <sheetName val="제출계산서"/>
    </sheetNames>
    <sheetDataSet>
      <sheetData sheetId="0"/>
      <sheetData sheetId="1"/>
      <sheetData sheetId="2"/>
      <sheetData sheetId="3">
        <row r="14">
          <cell r="G14">
            <v>2</v>
          </cell>
        </row>
        <row r="15">
          <cell r="G15">
            <v>0.9</v>
          </cell>
        </row>
      </sheetData>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ENDIX-I"/>
      <sheetName val="Corr-spt"/>
      <sheetName val="Obs-spt"/>
      <sheetName val="SPT vs PHI"/>
      <sheetName val="Joints"/>
      <sheetName val="2.2 띠장의 설계"/>
      <sheetName val="가격분석@1100(990104)"/>
      <sheetName val="Escalation"/>
      <sheetName val="DB_ET200(R. A)"/>
      <sheetName val="Database"/>
      <sheetName val="石炭性状"/>
      <sheetName val="SP&amp;ST 제출가"/>
      <sheetName val="산업"/>
      <sheetName val="제출계산서"/>
      <sheetName val="공사내역"/>
      <sheetName val="예가표"/>
      <sheetName val="Spt-BH"/>
      <sheetName val="eq_data"/>
      <sheetName val="Indices"/>
      <sheetName val="Concrete"/>
      <sheetName val="reinft"/>
      <sheetName val="glass project concrete"/>
      <sheetName val="glass project reift"/>
      <sheetName val="glass project indices"/>
      <sheetName val="TASKRSRC"/>
      <sheetName val="Boq"/>
      <sheetName val="Lab"/>
      <sheetName val="office"/>
      <sheetName val="Material&amp;equipment"/>
      <sheetName val="sept-plan"/>
      <sheetName val="SBC-BH-1"/>
      <sheetName val="gen"/>
      <sheetName val="SBC-BH 19"/>
      <sheetName val="SBC-BH-16"/>
      <sheetName val="BH-20"/>
      <sheetName val="BH-15"/>
      <sheetName val="BH-14"/>
      <sheetName val="BH-16"/>
      <sheetName val="BH-17"/>
      <sheetName val="sbc-ABH-1"/>
      <sheetName val="ABH-1"/>
      <sheetName val="BH-19"/>
      <sheetName val="BH-1"/>
      <sheetName val="SBC-BH-3"/>
      <sheetName val="BH-3"/>
      <sheetName val="Sheet4"/>
      <sheetName val="Summary 0506"/>
      <sheetName val="Summary 0607- 31.MAR"/>
      <sheetName val="#REF!"/>
      <sheetName val="Rate Analysis"/>
      <sheetName val="Qty"/>
      <sheetName val="Civil Boq"/>
      <sheetName val="Table10"/>
      <sheetName val="Table11"/>
      <sheetName val="Table12"/>
      <sheetName val="Table9"/>
      <sheetName val="FitOutConfCentre"/>
      <sheetName val="Other"/>
      <sheetName val="Summary"/>
      <sheetName val="SPT_vs_PHI"/>
      <sheetName val="glass_project_concrete"/>
      <sheetName val="glass_project_reift"/>
      <sheetName val="glass_project_indices"/>
      <sheetName val="Pile cap"/>
      <sheetName val="SPT_vs_PHI1"/>
      <sheetName val="glass_project_concrete1"/>
      <sheetName val="glass_project_reift1"/>
      <sheetName val="glass_project_indices1"/>
      <sheetName val="SBC-BH_19"/>
      <sheetName val="Summary_0506"/>
      <sheetName val="Summary_0607-_31_MAR"/>
      <sheetName val="Rate_Analysis"/>
      <sheetName val="Civil_Boq"/>
      <sheetName val="Pile_cap"/>
      <sheetName val="Sheet1"/>
      <sheetName val="BH 12-11-10-13"/>
      <sheetName val="BH 12-11-10-9"/>
      <sheetName val="BH 36-15-37"/>
      <sheetName val="BH 16-35-25-17"/>
      <sheetName val="BH 35-25-17"/>
      <sheetName val="Sheet1 (2)"/>
      <sheetName val="Sheet2"/>
      <sheetName val="BH_12-11-10-13"/>
      <sheetName val="BH_12-11-10-9"/>
      <sheetName val="BH_36-15-37"/>
      <sheetName val="BH_16-35-25-17"/>
      <sheetName val="BH_35-25-17"/>
      <sheetName val="Sheet1_(2)"/>
      <sheetName val="d-safe DELUXE"/>
      <sheetName val="PRECAST lightconc-II"/>
      <sheetName val="Legal Risk Analysis"/>
      <sheetName val="Mix Design"/>
      <sheetName val="std-rates"/>
      <sheetName val="Form 6"/>
      <sheetName val="PointNo.5"/>
      <sheetName val="RCC,Ret. Wall"/>
      <sheetName val="Design"/>
      <sheetName val="Fill this out first..."/>
      <sheetName val="LABOUR"/>
      <sheetName val="REVISED4A PROG PERF-SITE 1"/>
      <sheetName val="BLK2"/>
      <sheetName val="BLK3"/>
      <sheetName val="E &amp; R"/>
      <sheetName val="radar"/>
      <sheetName val="UG"/>
      <sheetName val="Break up Sheet"/>
      <sheetName val="TBAL9697 -group wise  sdpl"/>
      <sheetName val="Abstract Sheet"/>
      <sheetName val="V.O.4 - PCC Qty"/>
      <sheetName val="BOQ_Direct_selling cost"/>
      <sheetName val="WWR"/>
      <sheetName val="BOQ (2)"/>
      <sheetName val="final abstract"/>
      <sheetName val="GBW"/>
      <sheetName val="Footings"/>
      <sheetName val="CABLE DATA"/>
      <sheetName val="Input"/>
      <sheetName val="Activity"/>
      <sheetName val="Staff Acco."/>
      <sheetName val="Crew"/>
      <sheetName val="Piping"/>
      <sheetName val="Pipe Supports"/>
      <sheetName val="8"/>
      <sheetName val="Load Details-220kV"/>
      <sheetName val="Stock-II"/>
      <sheetName val="R20_R30_work"/>
      <sheetName val="M-Book for Conc"/>
      <sheetName val="M-Book for FW"/>
      <sheetName val="Flight-1"/>
      <sheetName val="Publicbuilding"/>
      <sheetName val="FT-05-02IsoBOM"/>
      <sheetName val="Rev S1 Abstract"/>
      <sheetName val="Quantity Abstract"/>
      <sheetName val=""/>
      <sheetName val="Abstract"/>
      <sheetName val="A-General"/>
      <sheetName val="SANJAY PAL"/>
      <sheetName val="P A SELVAM"/>
      <sheetName val="ANSARI "/>
      <sheetName val="abdesh pal"/>
      <sheetName val="sujay bagchi"/>
      <sheetName val="S.K.SINHA BASU"/>
      <sheetName val="NEDUNCHEZHIYAN"/>
      <sheetName val="RAJARAM"/>
      <sheetName val="KRISHNA PRASAD"/>
      <sheetName val="BARATH &amp; CO"/>
      <sheetName val="L B YADAV"/>
      <sheetName val="DEEPAK KUMAR"/>
      <sheetName val="MUKLAL YADAV"/>
      <sheetName val="MADHU SUDHAN"/>
      <sheetName val="SAUD ALAM "/>
      <sheetName val="RAMESH BABU"/>
      <sheetName val="SUKHENDUPAL"/>
      <sheetName val="SAILEN SARKAR"/>
      <sheetName val="elongovan"/>
      <sheetName val="SANJAY JENA1"/>
      <sheetName val="upendra saw "/>
      <sheetName val="ALLOK KUMAR "/>
      <sheetName val="analysis"/>
      <sheetName val="except wiring"/>
      <sheetName val="beam-reinft-IIInd floor"/>
      <sheetName val="VCH-SLC"/>
      <sheetName val="Supplier"/>
      <sheetName val="Parapet"/>
      <sheetName val="sheet6"/>
      <sheetName val="RA-markate"/>
      <sheetName val="INPUT SHEET"/>
      <sheetName val="RES-PLANNING"/>
      <sheetName val="Sump"/>
      <sheetName val="COLUMN"/>
      <sheetName val="cubes_M20"/>
      <sheetName val="Form_6"/>
      <sheetName val="B@__x005f_x0000__x005f_x0004_@_x005f_x0000__x0000"/>
      <sheetName val="Project Budget Worksheet"/>
      <sheetName val="B@_"/>
      <sheetName val="B@___x0004_@_____$__"/>
      <sheetName val="BS1"/>
      <sheetName val="#REF"/>
      <sheetName val="RA"/>
      <sheetName val="11-hsd"/>
      <sheetName val="13-septic"/>
      <sheetName val="7-ug"/>
      <sheetName val="2-utility"/>
      <sheetName val="18-misc"/>
      <sheetName val="5-pipe"/>
      <sheetName val="BOQ -II ph 2"/>
      <sheetName val="switch"/>
      <sheetName val="Fee Rate Summary"/>
      <sheetName val="STAFFSCHED "/>
      <sheetName val="SUMM"/>
      <sheetName val="DADAN-1"/>
      <sheetName val="Macro1"/>
      <sheetName val="dummy"/>
      <sheetName val="d-safe specs"/>
      <sheetName val="class &amp; category"/>
      <sheetName val="Rein-Final (Ph 1+Ph2)"/>
      <sheetName val="Sheet3"/>
      <sheetName val="Cost_any"/>
      <sheetName val="Process"/>
      <sheetName val="pt_cw"/>
      <sheetName val="Metso - Forth &amp; Slurry 11.02.10"/>
      <sheetName val="1"/>
      <sheetName val="India F&amp;S Template"/>
      <sheetName val="Basicrates"/>
      <sheetName val="B@___x005f_x0004_@_____$__"/>
      <sheetName val="B@__x005f_x005f_x005f_x0000__x005f_x005f_x005f_x0004_@_"/>
      <sheetName val="inter"/>
      <sheetName val="OVERHEADS"/>
      <sheetName val="A(Rev.3)"/>
      <sheetName val="DB_ET200(R__A)1"/>
      <sheetName val="SP&amp;ST_제출가1"/>
      <sheetName val="2_2_띠장의_설계1"/>
      <sheetName val="DB_ET200(R__A)"/>
      <sheetName val="SP&amp;ST_제출가"/>
      <sheetName val="2_2_띠장의_설계"/>
      <sheetName val="[Spt-BH.xls][Spt-BH.xls]B@[_x0000__x0004_@_x0000_"/>
      <sheetName val="[Spt-BH.xls][Spt-BH.xls]B@[?_x0004_@?"/>
      <sheetName val="[Spt-BH.xls][Spt-BH.xls]B_____2"/>
      <sheetName val="[Spt-BH.xls][Spt-BH.xls]B_____3"/>
      <sheetName val="[Spt-BH.xls][Spt-BH.xls]B_____4"/>
      <sheetName val="[Spt-BH.xls][Spt-BH.xls]B_____5"/>
      <sheetName val="[Spt-BH.xls][Spt-BH.xls]B@["/>
      <sheetName val="AOR"/>
      <sheetName val="Lead"/>
      <sheetName val="Site wise NADs"/>
      <sheetName val="col-reinft1"/>
      <sheetName val="FUNDFLOW"/>
      <sheetName val="220 11  BS "/>
      <sheetName val="Build-up"/>
      <sheetName val="TBAL9697_-group_wise__sdpl"/>
      <sheetName val="Headings"/>
      <sheetName val="Formulas"/>
      <sheetName val="SBC-BH_191"/>
      <sheetName val="2gii"/>
      <sheetName val="HPL"/>
      <sheetName val="Costing"/>
      <sheetName val="T&amp;M"/>
      <sheetName val="SOR"/>
      <sheetName val="PriceSummary"/>
      <sheetName val="SPT_vs_PHI2"/>
      <sheetName val="glass_project_concrete2"/>
      <sheetName val="glass_project_reift2"/>
      <sheetName val="glass_project_indices2"/>
      <sheetName val="BH_12-11-10-131"/>
      <sheetName val="BH_12-11-10-91"/>
      <sheetName val="BH_36-15-371"/>
      <sheetName val="BH_16-35-25-171"/>
      <sheetName val="BH_35-25-171"/>
      <sheetName val="Sheet1_(2)1"/>
      <sheetName val="Rate_Analysis1"/>
      <sheetName val="PRECAST_lightconc-II"/>
      <sheetName val="d-safe_DELUXE"/>
      <sheetName val="Mix_Design"/>
      <sheetName val="RCC,Ret__Wall"/>
      <sheetName val="PointNo_5"/>
      <sheetName val="Abstract_Sheet"/>
      <sheetName val="E_&amp;_R"/>
      <sheetName val="Legal_Risk_Analysis"/>
      <sheetName val="Break_up_Sheet"/>
      <sheetName val="V_O_4_-_PCC_Qty"/>
      <sheetName val="maingirder"/>
      <sheetName val="basic-data"/>
      <sheetName val="Title"/>
      <sheetName val="Summary_05061"/>
      <sheetName val="Summary_0607-_31_MAR1"/>
      <sheetName val="Form_61"/>
      <sheetName val="Fill_this_out_first___"/>
      <sheetName val="REVISED4A_PROG_PERF-SITE_1"/>
      <sheetName val="BOQ_Direct_selling_cost"/>
      <sheetName val="Load_Details-220kV"/>
      <sheetName val="beam-reinft-IIInd_floor"/>
      <sheetName val="BOQ_(2)"/>
      <sheetName val="CABLE_DATA"/>
      <sheetName val="final_abstract"/>
      <sheetName val="Rev_S1_Abstract"/>
      <sheetName val="Quantity_Abstract"/>
      <sheetName val="Staff_Acco_"/>
      <sheetName val="Pipe_Supports"/>
      <sheetName val="M-Book_for_Conc"/>
      <sheetName val="M-Book_for_FW"/>
      <sheetName val="INPUT_SHEET"/>
      <sheetName val="SANJAY_PAL"/>
      <sheetName val="P_A_SELVAM"/>
      <sheetName val="ANSARI_"/>
      <sheetName val="abdesh_pal"/>
      <sheetName val="sujay_bagchi"/>
      <sheetName val="S_K_SINHA_BASU"/>
      <sheetName val="KRISHNA_PRASAD"/>
      <sheetName val="BARATH_&amp;_CO"/>
      <sheetName val="L_B_YADAV"/>
      <sheetName val="DEEPAK_KUMAR"/>
      <sheetName val="MUKLAL_YADAV"/>
      <sheetName val="MADHU_SUDHAN"/>
      <sheetName val="SAUD_ALAM_"/>
      <sheetName val="RAMESH_BABU"/>
      <sheetName val="SAILEN_SARKAR"/>
      <sheetName val="SANJAY_JENA1"/>
      <sheetName val="upendra_saw_"/>
      <sheetName val="ALLOK_KUMAR_"/>
      <sheetName val="except_wiring"/>
      <sheetName val="B@__@_____$__"/>
      <sheetName val="Project_Budget_Worksheet"/>
      <sheetName val="BOQ_-II_ph_2"/>
      <sheetName val="C"/>
      <sheetName val="B"/>
      <sheetName val="Mx1012a"/>
      <sheetName val="Quote Sheet"/>
      <sheetName val="Cal"/>
      <sheetName val="Data"/>
      <sheetName val="Voucher"/>
      <sheetName val="Materials Cost(PCC)"/>
      <sheetName val="SSR &amp; NSSR Market final"/>
      <sheetName val="p&amp;m"/>
      <sheetName val="x-items"/>
      <sheetName val="BLOCK-E"/>
      <sheetName val="precast RC element"/>
      <sheetName val="Stress Calculation"/>
      <sheetName val="NPV"/>
      <sheetName val="B@[_x005f_x0000__x005f_x0004_@_x005f_x0000__x0000"/>
      <sheetName val="Coefficients"/>
      <sheetName val="IS3370"/>
      <sheetName val="IS456"/>
      <sheetName val="SPT_vs_PHI5"/>
      <sheetName val="glass_project_concrete5"/>
      <sheetName val="glass_project_reift5"/>
      <sheetName val="glass_project_indices5"/>
      <sheetName val="SBC-BH_194"/>
      <sheetName val="Rate_Analysis4"/>
      <sheetName val="Summary_05064"/>
      <sheetName val="Summary_0607-_31_MAR4"/>
      <sheetName val="Civil_Boq3"/>
      <sheetName val="Pile_cap3"/>
      <sheetName val="V_O_4_-_PCC_Qty3"/>
      <sheetName val="TBAL9697_-group_wise__sdpl3"/>
      <sheetName val="Abstract_Sheet3"/>
      <sheetName val="Legal_Risk_Analysis3"/>
      <sheetName val="BH_12-11-10-134"/>
      <sheetName val="BH_12-11-10-94"/>
      <sheetName val="BH_36-15-374"/>
      <sheetName val="BH_16-35-25-174"/>
      <sheetName val="BH_35-25-174"/>
      <sheetName val="Sheet1_(2)4"/>
      <sheetName val="PRECAST_lightconc-II3"/>
      <sheetName val="Mix_Design3"/>
      <sheetName val="d-safe_DELUXE3"/>
      <sheetName val="RCC,Ret__Wall3"/>
      <sheetName val="Form_64"/>
      <sheetName val="PointNo_53"/>
      <sheetName val="E_&amp;_R3"/>
      <sheetName val="Break_up_Sheet3"/>
      <sheetName val="Fill_this_out_first___3"/>
      <sheetName val="REVISED4A_PROG_PERF-SITE_13"/>
      <sheetName val="BOQ_Direct_selling_cost3"/>
      <sheetName val="final_abstract2"/>
      <sheetName val="BOQ_(2)3"/>
      <sheetName val="beam-reinft-IIInd_floor2"/>
      <sheetName val="Staff_Acco_3"/>
      <sheetName val="Pipe_Supports3"/>
      <sheetName val="M-Book_for_Conc2"/>
      <sheetName val="M-Book_for_FW2"/>
      <sheetName val="CABLE_DATA3"/>
      <sheetName val="Load_Details-220kV2"/>
      <sheetName val="SANJAY_PAL2"/>
      <sheetName val="P_A_SELVAM2"/>
      <sheetName val="ANSARI_2"/>
      <sheetName val="abdesh_pal2"/>
      <sheetName val="sujay_bagchi2"/>
      <sheetName val="S_K_SINHA_BASU2"/>
      <sheetName val="KRISHNA_PRASAD2"/>
      <sheetName val="BARATH_&amp;_CO2"/>
      <sheetName val="L_B_YADAV2"/>
      <sheetName val="DEEPAK_KUMAR2"/>
      <sheetName val="MUKLAL_YADAV2"/>
      <sheetName val="MADHU_SUDHAN2"/>
      <sheetName val="SAUD_ALAM_2"/>
      <sheetName val="RAMESH_BABU2"/>
      <sheetName val="SAILEN_SARKAR2"/>
      <sheetName val="SANJAY_JENA12"/>
      <sheetName val="upendra_saw_2"/>
      <sheetName val="ALLOK_KUMAR_2"/>
      <sheetName val="except_wiring2"/>
      <sheetName val="Rev_S1_Abstract2"/>
      <sheetName val="Quantity_Abstract2"/>
      <sheetName val="INPUT_SHEET2"/>
      <sheetName val="Project_Budget_Worksheet2"/>
      <sheetName val="Metso_-_Forth_&amp;_Slurry_11_02_11"/>
      <sheetName val="BOQ_-II_ph_22"/>
      <sheetName val="Fee_Rate_Summary1"/>
      <sheetName val="STAFFSCHED_1"/>
      <sheetName val="d-safe_specs1"/>
      <sheetName val="class_&amp;_category1"/>
      <sheetName val="Rein-Final_(Ph_1+Ph2)1"/>
      <sheetName val="India_F&amp;S_Template1"/>
      <sheetName val="220_11__BS_1"/>
      <sheetName val="SSR_&amp;_NSSR_Market_final1"/>
      <sheetName val="Site_wise_NADs1"/>
      <sheetName val="Quote_Sheet1"/>
      <sheetName val="RA_RCC_F1"/>
      <sheetName val="SPT_vs_PHI3"/>
      <sheetName val="glass_project_concrete3"/>
      <sheetName val="glass_project_reift3"/>
      <sheetName val="glass_project_indices3"/>
      <sheetName val="SBC-BH_192"/>
      <sheetName val="Rate_Analysis2"/>
      <sheetName val="Summary_05062"/>
      <sheetName val="Summary_0607-_31_MAR2"/>
      <sheetName val="Civil_Boq1"/>
      <sheetName val="Pile_cap1"/>
      <sheetName val="V_O_4_-_PCC_Qty1"/>
      <sheetName val="TBAL9697_-group_wise__sdpl1"/>
      <sheetName val="Abstract_Sheet1"/>
      <sheetName val="Legal_Risk_Analysis1"/>
      <sheetName val="BH_12-11-10-132"/>
      <sheetName val="BH_12-11-10-92"/>
      <sheetName val="BH_36-15-372"/>
      <sheetName val="BH_16-35-25-172"/>
      <sheetName val="BH_35-25-172"/>
      <sheetName val="Sheet1_(2)2"/>
      <sheetName val="PRECAST_lightconc-II1"/>
      <sheetName val="Mix_Design1"/>
      <sheetName val="d-safe_DELUXE1"/>
      <sheetName val="RCC,Ret__Wall1"/>
      <sheetName val="Form_62"/>
      <sheetName val="PointNo_51"/>
      <sheetName val="E_&amp;_R1"/>
      <sheetName val="Break_up_Sheet1"/>
      <sheetName val="Fill_this_out_first___1"/>
      <sheetName val="REVISED4A_PROG_PERF-SITE_11"/>
      <sheetName val="BOQ_Direct_selling_cost1"/>
      <sheetName val="final_abstract1"/>
      <sheetName val="BOQ_(2)1"/>
      <sheetName val="beam-reinft-IIInd_floor1"/>
      <sheetName val="Staff_Acco_1"/>
      <sheetName val="Pipe_Supports1"/>
      <sheetName val="M-Book_for_Conc1"/>
      <sheetName val="M-Book_for_FW1"/>
      <sheetName val="CABLE_DATA1"/>
      <sheetName val="Load_Details-220kV1"/>
      <sheetName val="SANJAY_PAL1"/>
      <sheetName val="P_A_SELVAM1"/>
      <sheetName val="ANSARI_1"/>
      <sheetName val="abdesh_pal1"/>
      <sheetName val="sujay_bagchi1"/>
      <sheetName val="S_K_SINHA_BASU1"/>
      <sheetName val="KRISHNA_PRASAD1"/>
      <sheetName val="BARATH_&amp;_CO1"/>
      <sheetName val="L_B_YADAV1"/>
      <sheetName val="DEEPAK_KUMAR1"/>
      <sheetName val="MUKLAL_YADAV1"/>
      <sheetName val="MADHU_SUDHAN1"/>
      <sheetName val="SAUD_ALAM_1"/>
      <sheetName val="RAMESH_BABU1"/>
      <sheetName val="SAILEN_SARKAR1"/>
      <sheetName val="SANJAY_JENA11"/>
      <sheetName val="upendra_saw_1"/>
      <sheetName val="ALLOK_KUMAR_1"/>
      <sheetName val="except_wiring1"/>
      <sheetName val="Rev_S1_Abstract1"/>
      <sheetName val="Quantity_Abstract1"/>
      <sheetName val="INPUT_SHEET1"/>
      <sheetName val="Project_Budget_Worksheet1"/>
      <sheetName val="Metso_-_Forth_&amp;_Slurry_11_02_10"/>
      <sheetName val="BOQ_-II_ph_21"/>
      <sheetName val="Fee_Rate_Summary"/>
      <sheetName val="STAFFSCHED_"/>
      <sheetName val="d-safe_specs"/>
      <sheetName val="class_&amp;_category"/>
      <sheetName val="Rein-Final_(Ph_1+Ph2)"/>
      <sheetName val="India_F&amp;S_Template"/>
      <sheetName val="220_11__BS_"/>
      <sheetName val="SSR_&amp;_NSSR_Market_final"/>
      <sheetName val="Site_wise_NADs"/>
      <sheetName val="Quote_Sheet"/>
      <sheetName val="RA_RCC_F"/>
      <sheetName val="SPT_vs_PHI4"/>
      <sheetName val="glass_project_concrete4"/>
      <sheetName val="glass_project_reift4"/>
      <sheetName val="glass_project_indices4"/>
      <sheetName val="SBC-BH_193"/>
      <sheetName val="Rate_Analysis3"/>
      <sheetName val="Summary_05063"/>
      <sheetName val="Summary_0607-_31_MAR3"/>
      <sheetName val="PRECAST_lightconc-II2"/>
      <sheetName val="Civil_Boq2"/>
      <sheetName val="Pile_cap2"/>
      <sheetName val="BH_12-11-10-133"/>
      <sheetName val="BH_12-11-10-93"/>
      <sheetName val="BH_36-15-373"/>
      <sheetName val="BH_16-35-25-173"/>
      <sheetName val="BH_35-25-173"/>
      <sheetName val="Sheet1_(2)3"/>
      <sheetName val="d-safe_DELUXE2"/>
      <sheetName val="Legal_Risk_Analysis2"/>
      <sheetName val="Mix_Design2"/>
      <sheetName val="Form_63"/>
      <sheetName val="PointNo_52"/>
      <sheetName val="RCC,Ret__Wall2"/>
      <sheetName val="E_&amp;_R2"/>
      <sheetName val="Break_up_Sheet2"/>
      <sheetName val="TBAL9697_-group_wise__sdpl2"/>
      <sheetName val="Abstract_Sheet2"/>
      <sheetName val="V_O_4_-_PCC_Qty2"/>
      <sheetName val="Fill_this_out_first___2"/>
      <sheetName val="REVISED4A_PROG_PERF-SITE_12"/>
      <sheetName val="BOQ_(2)2"/>
      <sheetName val="BOQ_Direct_selling_cost2"/>
      <sheetName val="CABLE_DATA2"/>
      <sheetName val="Staff_Acco_2"/>
      <sheetName val="Pipe_Supports2"/>
      <sheetName val="Names&amp;Cases"/>
      <sheetName val="Control"/>
      <sheetName val="Assumptions"/>
      <sheetName val="ASS"/>
      <sheetName val="Summary_output"/>
      <sheetName val="Fin__Assumpt__-_Sensitivities"/>
      <sheetName val="GUT_(2)"/>
      <sheetName val="Data_Input"/>
      <sheetName val="Cases"/>
      <sheetName val="ACE-OUT"/>
      <sheetName val="WORK_TABLE"/>
      <sheetName val="PCC"/>
      <sheetName val="RA RCC F"/>
      <sheetName val="B@_@__$"/>
      <sheetName val="Qty-Opt1"/>
      <sheetName val="Assmpns"/>
      <sheetName val="Detail"/>
      <sheetName val="MGS"/>
      <sheetName val="attach(2)"/>
      <sheetName val="Abstract for Variation"/>
      <sheetName val="LBD VARIATION"/>
      <sheetName val="Debits as on 12.04.08"/>
      <sheetName val="合成単価作成表-BLDG"/>
      <sheetName val="PRRM Dashboard"/>
      <sheetName val="Mappings"/>
      <sheetName val="Fin Sum"/>
      <sheetName val="Staff Forecast spread"/>
      <sheetName val="B@__x005f_x0000__x005f_x0004_@_x005f_x0000___$_x0"/>
      <sheetName val="B@___x005f_x005f_x005f_x0004_@_____$__"/>
      <sheetName val="B@__x005f_x005f_x005f_x005f_x005f_x005f_x005f_x0000__x0"/>
      <sheetName val="IDCCALHYD-GOO"/>
      <sheetName val="Inputs &amp; Summary Output"/>
      <sheetName val="Broad Refresher Model"/>
      <sheetName val="BHANDUP"/>
      <sheetName val="Report"/>
      <sheetName val="Cost of O &amp; O"/>
      <sheetName val="Back"/>
      <sheetName val="FOOTING"/>
      <sheetName val="COLUMNS"/>
      <sheetName val="plinth Beam + Stirrups "/>
      <sheetName val="GF COLUMNS"/>
      <sheetName val="G.F ROOF BEAM "/>
      <sheetName val="GF SLAB STEEL"/>
      <sheetName val="GF Lintel"/>
      <sheetName val="GF Stair"/>
      <sheetName val="FF COLUMNS"/>
      <sheetName val="F.F. Steel FINAL (2)"/>
      <sheetName val="FF Lintel"/>
      <sheetName val="FF Stair"/>
      <sheetName val="S.F. Steel FINAL "/>
      <sheetName val="SF Lintel"/>
      <sheetName val="Material List "/>
      <sheetName val="LT Motor catalog"/>
      <sheetName val="Cable cat"/>
      <sheetName val="3"/>
      <sheetName val="B@["/>
      <sheetName val="inWords"/>
      <sheetName val="B@__x0000__x0004_@_x0000__x0000"/>
      <sheetName val="B@__x005f_x0000__x005f_x0004_@_"/>
      <sheetName val="B@[_x005f_x005f_x005f_x0000__x005f_x005f_x005f_x0004_@_"/>
      <sheetName val="재1"/>
      <sheetName val="SubmitCal"/>
      <sheetName val="EDWise"/>
      <sheetName val="ComboSheet"/>
      <sheetName val="Index "/>
      <sheetName val="Instructions"/>
      <sheetName val="Email Approval Template"/>
      <sheetName val="1 Executive Summary"/>
      <sheetName val="2 Risk Assessment Analysis"/>
      <sheetName val="3 Pre-Approval"/>
      <sheetName val="Map"/>
      <sheetName val="4 CIS"/>
      <sheetName val="5 Change Order"/>
      <sheetName val="5.1  Re-book De-book order"/>
      <sheetName val="6 Contract Re-estimates"/>
      <sheetName val="7a BG Approval Form"/>
      <sheetName val="7b BG Email Approval Template"/>
      <sheetName val="8 LAD Approval Form"/>
      <sheetName val="9 LOI Checklist"/>
      <sheetName val="10 RPS Information Form"/>
      <sheetName val="11 Proj Cashflow "/>
      <sheetName val="11.1 Cash-flow Chart"/>
      <sheetName val="Threshold Calculator"/>
      <sheetName val="Version Control"/>
      <sheetName val="Prebid Review"/>
      <sheetName val="DJC Parameters"/>
      <sheetName val="Offer"/>
      <sheetName val="Selling Summary"/>
      <sheetName val="1-BAS (cost)"/>
      <sheetName val="Controller Configuration"/>
      <sheetName val="IO Summary"/>
      <sheetName val="2-FAS (cost)"/>
      <sheetName val="Cost Summary"/>
      <sheetName val="3-PA (cost)"/>
      <sheetName val="Approved Make"/>
      <sheetName val="Basis of offer"/>
      <sheetName val="High Level Summary"/>
      <sheetName val="4-ACS  (cost)"/>
      <sheetName val="5-CCTV  (cost)"/>
      <sheetName val="6-FFT  (cost)"/>
      <sheetName val="7- Service Retrofit  (cost)"/>
      <sheetName val="8-Service PSA,O&amp;M  (cost)"/>
      <sheetName val="9- Service L&amp;M  (cost)"/>
      <sheetName val="non fixed DJC "/>
      <sheetName val="10-UPG (cost)"/>
      <sheetName val="11-ESG  (cost)"/>
      <sheetName val="12-Products (cost)"/>
      <sheetName val="13-VAV  (cost)"/>
      <sheetName val="14-REF (cost)"/>
      <sheetName val="15 - Local Chiller (cost)"/>
      <sheetName val="Selling-Local Chiller"/>
      <sheetName val="Material Cost JCS"/>
      <sheetName val="Costing USD Chiller"/>
      <sheetName val="Selling-USD Chiller"/>
      <sheetName val="PRICE MATRIX -JCIPL"/>
      <sheetName val="COST SUMMARY- JCIPL"/>
      <sheetName val="1-BAS-JCIPL"/>
      <sheetName val="2-FAS-JCIPL"/>
      <sheetName val="3-PA-JCIPL"/>
      <sheetName val="4-ACS-JCIPL"/>
      <sheetName val="5-CCTV-JCIPL"/>
      <sheetName val="6 -FFT-JCIPL"/>
      <sheetName val="7-Ser Retro -JCIPL"/>
      <sheetName val="8-Ser PSA, O&amp;M -JCIPL"/>
      <sheetName val="9-Ser L&amp;M -JCIPL"/>
      <sheetName val="10-UPG JCIPL"/>
      <sheetName val="11-ESG JCIPL"/>
      <sheetName val="12-Products JCIPL"/>
      <sheetName val="13-VAV JCIPL"/>
      <sheetName val="14-REF JCMRL "/>
      <sheetName val="Proj. DJC-JCIPL"/>
      <sheetName val=" L0 DDC 1"/>
      <sheetName val="L0 DDC-2"/>
      <sheetName val="L16 DDC-3"/>
      <sheetName val="L16-DDC-4"/>
      <sheetName val="L16 DDC-5"/>
      <sheetName val="L17 DDC-6"/>
      <sheetName val="L17 DDC-7 "/>
      <sheetName val="L18 DDC-8"/>
      <sheetName val="L18-DDC-9"/>
      <sheetName val="2-AutoDialer Sys"/>
      <sheetName val="1-BAS1 (cost)"/>
      <sheetName val="2-BAS2 (cost)"/>
      <sheetName val="Deviations-Project Risks"/>
      <sheetName val="IO Schedule"/>
      <sheetName val="Direct cost shed A-2 "/>
      <sheetName val="ELECT"/>
      <sheetName val="pr.cal"/>
      <sheetName val="SàQa_x0005_@_x0000__x0000__x0000_²"/>
      <sheetName val="upa"/>
      <sheetName val="syndicate codes"/>
      <sheetName val="[Spt-BH.xls][Spt-BH.xls]B_____8"/>
      <sheetName val="[Spt-BH.xls][Spt-BH.xls]B_____9"/>
      <sheetName val="[Spt-BH.xls][Spt-BH.xls]B_____6"/>
      <sheetName val="[Spt-BH.xls][Spt-BH.xls]B_____7"/>
      <sheetName val="SàQa_x0005_@"/>
    </sheetNames>
    <sheetDataSet>
      <sheetData sheetId="0">
        <row r="1">
          <cell r="J1">
            <v>1.7453292519943295E-2</v>
          </cell>
        </row>
      </sheetData>
      <sheetData sheetId="1">
        <row r="1">
          <cell r="J1">
            <v>1.7453292519943295E-2</v>
          </cell>
        </row>
      </sheetData>
      <sheetData sheetId="2">
        <row r="1">
          <cell r="J1">
            <v>1.7453292519943295E-2</v>
          </cell>
        </row>
      </sheetData>
      <sheetData sheetId="3" refreshError="1">
        <row r="1">
          <cell r="J1">
            <v>1.7453292519943295E-2</v>
          </cell>
        </row>
        <row r="2">
          <cell r="B2">
            <v>1</v>
          </cell>
          <cell r="C2">
            <v>25</v>
          </cell>
        </row>
        <row r="3">
          <cell r="B3">
            <v>2</v>
          </cell>
          <cell r="C3">
            <v>25</v>
          </cell>
        </row>
        <row r="4">
          <cell r="B4">
            <v>3</v>
          </cell>
          <cell r="C4">
            <v>25</v>
          </cell>
        </row>
        <row r="5">
          <cell r="B5">
            <v>4</v>
          </cell>
          <cell r="C5">
            <v>25</v>
          </cell>
        </row>
        <row r="6">
          <cell r="B6">
            <v>5</v>
          </cell>
          <cell r="C6">
            <v>28</v>
          </cell>
        </row>
        <row r="7">
          <cell r="B7">
            <v>6</v>
          </cell>
          <cell r="C7">
            <v>28.5</v>
          </cell>
        </row>
        <row r="8">
          <cell r="B8">
            <v>7</v>
          </cell>
          <cell r="C8">
            <v>29</v>
          </cell>
        </row>
        <row r="9">
          <cell r="B9">
            <v>8</v>
          </cell>
          <cell r="C9">
            <v>29</v>
          </cell>
        </row>
        <row r="10">
          <cell r="B10">
            <v>9</v>
          </cell>
          <cell r="C10">
            <v>30</v>
          </cell>
        </row>
        <row r="11">
          <cell r="B11">
            <v>10</v>
          </cell>
          <cell r="C11">
            <v>30</v>
          </cell>
        </row>
        <row r="12">
          <cell r="B12">
            <v>11</v>
          </cell>
          <cell r="C12">
            <v>30</v>
          </cell>
        </row>
        <row r="13">
          <cell r="B13">
            <v>12</v>
          </cell>
          <cell r="C13">
            <v>31</v>
          </cell>
        </row>
        <row r="14">
          <cell r="B14">
            <v>13</v>
          </cell>
          <cell r="C14">
            <v>31</v>
          </cell>
        </row>
        <row r="15">
          <cell r="B15">
            <v>14</v>
          </cell>
          <cell r="C15">
            <v>31</v>
          </cell>
        </row>
        <row r="16">
          <cell r="B16">
            <v>15</v>
          </cell>
          <cell r="C16">
            <v>32</v>
          </cell>
        </row>
        <row r="17">
          <cell r="B17">
            <v>16</v>
          </cell>
          <cell r="C17">
            <v>32</v>
          </cell>
        </row>
        <row r="18">
          <cell r="B18">
            <v>17</v>
          </cell>
          <cell r="C18">
            <v>32</v>
          </cell>
        </row>
        <row r="19">
          <cell r="B19">
            <v>18</v>
          </cell>
          <cell r="C19">
            <v>33</v>
          </cell>
        </row>
        <row r="20">
          <cell r="B20">
            <v>19</v>
          </cell>
          <cell r="C20">
            <v>33</v>
          </cell>
        </row>
        <row r="21">
          <cell r="B21">
            <v>20</v>
          </cell>
          <cell r="C21">
            <v>33</v>
          </cell>
        </row>
        <row r="22">
          <cell r="B22">
            <v>21</v>
          </cell>
          <cell r="C22">
            <v>33</v>
          </cell>
        </row>
        <row r="23">
          <cell r="B23">
            <v>22</v>
          </cell>
          <cell r="C23">
            <v>34</v>
          </cell>
        </row>
        <row r="24">
          <cell r="B24">
            <v>23</v>
          </cell>
          <cell r="C24">
            <v>34</v>
          </cell>
        </row>
        <row r="25">
          <cell r="B25">
            <v>24</v>
          </cell>
          <cell r="C25">
            <v>35</v>
          </cell>
        </row>
        <row r="26">
          <cell r="B26">
            <v>25</v>
          </cell>
          <cell r="C26">
            <v>35</v>
          </cell>
        </row>
        <row r="27">
          <cell r="B27">
            <v>26</v>
          </cell>
          <cell r="C27">
            <v>35</v>
          </cell>
        </row>
        <row r="28">
          <cell r="B28">
            <v>27</v>
          </cell>
          <cell r="C28">
            <v>35</v>
          </cell>
        </row>
        <row r="29">
          <cell r="B29">
            <v>28</v>
          </cell>
          <cell r="C29">
            <v>36</v>
          </cell>
        </row>
        <row r="30">
          <cell r="B30">
            <v>29</v>
          </cell>
          <cell r="C30">
            <v>36</v>
          </cell>
        </row>
        <row r="31">
          <cell r="B31">
            <v>30</v>
          </cell>
          <cell r="C31">
            <v>36</v>
          </cell>
        </row>
        <row r="32">
          <cell r="B32">
            <v>31</v>
          </cell>
          <cell r="C32">
            <v>36</v>
          </cell>
        </row>
        <row r="33">
          <cell r="B33">
            <v>32</v>
          </cell>
          <cell r="C33">
            <v>37</v>
          </cell>
        </row>
        <row r="34">
          <cell r="B34">
            <v>33</v>
          </cell>
          <cell r="C34">
            <v>36</v>
          </cell>
        </row>
        <row r="35">
          <cell r="B35">
            <v>34</v>
          </cell>
          <cell r="C35">
            <v>37</v>
          </cell>
        </row>
        <row r="36">
          <cell r="B36">
            <v>35</v>
          </cell>
          <cell r="C36">
            <v>37</v>
          </cell>
        </row>
        <row r="37">
          <cell r="B37">
            <v>36</v>
          </cell>
          <cell r="C37">
            <v>38</v>
          </cell>
        </row>
        <row r="38">
          <cell r="B38">
            <v>37</v>
          </cell>
          <cell r="C38">
            <v>38</v>
          </cell>
        </row>
        <row r="39">
          <cell r="B39">
            <v>38</v>
          </cell>
          <cell r="C39">
            <v>38</v>
          </cell>
        </row>
        <row r="40">
          <cell r="B40">
            <v>39</v>
          </cell>
          <cell r="C40">
            <v>38</v>
          </cell>
        </row>
        <row r="41">
          <cell r="B41">
            <v>40</v>
          </cell>
          <cell r="C41">
            <v>39</v>
          </cell>
        </row>
        <row r="42">
          <cell r="B42">
            <v>41</v>
          </cell>
          <cell r="C42">
            <v>39</v>
          </cell>
        </row>
        <row r="43">
          <cell r="B43">
            <v>42</v>
          </cell>
          <cell r="C43">
            <v>39</v>
          </cell>
        </row>
        <row r="44">
          <cell r="B44">
            <v>43</v>
          </cell>
          <cell r="C44">
            <v>39</v>
          </cell>
        </row>
        <row r="45">
          <cell r="B45">
            <v>44</v>
          </cell>
          <cell r="C45">
            <v>39</v>
          </cell>
        </row>
        <row r="46">
          <cell r="B46">
            <v>45</v>
          </cell>
          <cell r="C46">
            <v>39</v>
          </cell>
        </row>
        <row r="47">
          <cell r="B47">
            <v>46</v>
          </cell>
          <cell r="C47">
            <v>39</v>
          </cell>
        </row>
        <row r="48">
          <cell r="B48">
            <v>47</v>
          </cell>
          <cell r="C48">
            <v>40</v>
          </cell>
        </row>
        <row r="49">
          <cell r="B49">
            <v>48</v>
          </cell>
          <cell r="C49">
            <v>40</v>
          </cell>
        </row>
        <row r="50">
          <cell r="B50">
            <v>49</v>
          </cell>
          <cell r="C50">
            <v>40</v>
          </cell>
        </row>
        <row r="51">
          <cell r="B51">
            <v>50</v>
          </cell>
          <cell r="C51">
            <v>40</v>
          </cell>
        </row>
        <row r="52">
          <cell r="B52">
            <v>51</v>
          </cell>
          <cell r="C52">
            <v>41</v>
          </cell>
        </row>
        <row r="53">
          <cell r="B53">
            <v>52</v>
          </cell>
          <cell r="C53">
            <v>41</v>
          </cell>
        </row>
        <row r="54">
          <cell r="B54">
            <v>53</v>
          </cell>
          <cell r="C54">
            <v>41</v>
          </cell>
        </row>
        <row r="55">
          <cell r="B55">
            <v>54</v>
          </cell>
          <cell r="C55">
            <v>41</v>
          </cell>
        </row>
        <row r="56">
          <cell r="B56">
            <v>55</v>
          </cell>
          <cell r="C56">
            <v>42</v>
          </cell>
        </row>
        <row r="57">
          <cell r="B57">
            <v>56</v>
          </cell>
          <cell r="C57">
            <v>42</v>
          </cell>
        </row>
        <row r="58">
          <cell r="B58">
            <v>57</v>
          </cell>
          <cell r="C58">
            <v>42</v>
          </cell>
        </row>
        <row r="59">
          <cell r="B59">
            <v>58</v>
          </cell>
          <cell r="C59">
            <v>42</v>
          </cell>
        </row>
        <row r="60">
          <cell r="B60">
            <v>59</v>
          </cell>
          <cell r="C60">
            <v>42</v>
          </cell>
        </row>
        <row r="61">
          <cell r="B61">
            <v>60</v>
          </cell>
          <cell r="C61">
            <v>42</v>
          </cell>
        </row>
        <row r="62">
          <cell r="B62">
            <v>61</v>
          </cell>
          <cell r="C62">
            <v>42</v>
          </cell>
        </row>
        <row r="63">
          <cell r="B63">
            <v>62</v>
          </cell>
          <cell r="C63">
            <v>43</v>
          </cell>
        </row>
        <row r="64">
          <cell r="B64">
            <v>63</v>
          </cell>
          <cell r="C64">
            <v>43</v>
          </cell>
        </row>
        <row r="65">
          <cell r="B65">
            <v>64</v>
          </cell>
          <cell r="C65">
            <v>43</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row r="1">
          <cell r="J1">
            <v>1.7453292519943295E-2</v>
          </cell>
        </row>
      </sheetData>
      <sheetData sheetId="31">
        <row r="1">
          <cell r="J1">
            <v>1.7453292519943295E-2</v>
          </cell>
        </row>
      </sheetData>
      <sheetData sheetId="32">
        <row r="1">
          <cell r="J1">
            <v>1.7453292519943295E-2</v>
          </cell>
        </row>
      </sheetData>
      <sheetData sheetId="33">
        <row r="1">
          <cell r="J1">
            <v>1.7453292519943295E-2</v>
          </cell>
        </row>
      </sheetData>
      <sheetData sheetId="34" refreshError="1"/>
      <sheetData sheetId="35" refreshError="1"/>
      <sheetData sheetId="36" refreshError="1"/>
      <sheetData sheetId="37" refreshError="1"/>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ow r="2">
          <cell r="B2">
            <v>1</v>
          </cell>
        </row>
      </sheetData>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ow r="2">
          <cell r="B2">
            <v>1</v>
          </cell>
        </row>
      </sheetData>
      <sheetData sheetId="266">
        <row r="2">
          <cell r="B2">
            <v>1</v>
          </cell>
        </row>
      </sheetData>
      <sheetData sheetId="267">
        <row r="2">
          <cell r="B2">
            <v>1</v>
          </cell>
        </row>
      </sheetData>
      <sheetData sheetId="268">
        <row r="2">
          <cell r="B2">
            <v>1</v>
          </cell>
        </row>
      </sheetData>
      <sheetData sheetId="269">
        <row r="2">
          <cell r="B2">
            <v>1</v>
          </cell>
        </row>
      </sheetData>
      <sheetData sheetId="270">
        <row r="1">
          <cell r="J1">
            <v>1.7453292519943295E-2</v>
          </cell>
        </row>
      </sheetData>
      <sheetData sheetId="271">
        <row r="2">
          <cell r="B2">
            <v>1</v>
          </cell>
        </row>
      </sheetData>
      <sheetData sheetId="272">
        <row r="2">
          <cell r="B2">
            <v>1</v>
          </cell>
        </row>
      </sheetData>
      <sheetData sheetId="273">
        <row r="2">
          <cell r="B2">
            <v>1</v>
          </cell>
        </row>
      </sheetData>
      <sheetData sheetId="274">
        <row r="2">
          <cell r="B2">
            <v>1</v>
          </cell>
        </row>
      </sheetData>
      <sheetData sheetId="275">
        <row r="2">
          <cell r="B2">
            <v>1</v>
          </cell>
        </row>
      </sheetData>
      <sheetData sheetId="276">
        <row r="2">
          <cell r="B2">
            <v>1</v>
          </cell>
        </row>
      </sheetData>
      <sheetData sheetId="277">
        <row r="1">
          <cell r="J1">
            <v>1.7453292519943295E-2</v>
          </cell>
        </row>
      </sheetData>
      <sheetData sheetId="278">
        <row r="2">
          <cell r="B2">
            <v>1</v>
          </cell>
        </row>
      </sheetData>
      <sheetData sheetId="279">
        <row r="2">
          <cell r="B2">
            <v>1</v>
          </cell>
        </row>
      </sheetData>
      <sheetData sheetId="280">
        <row r="2">
          <cell r="B2">
            <v>1</v>
          </cell>
        </row>
      </sheetData>
      <sheetData sheetId="281">
        <row r="2">
          <cell r="B2">
            <v>1</v>
          </cell>
        </row>
      </sheetData>
      <sheetData sheetId="282">
        <row r="2">
          <cell r="B2">
            <v>1</v>
          </cell>
        </row>
      </sheetData>
      <sheetData sheetId="283">
        <row r="2">
          <cell r="B2">
            <v>1</v>
          </cell>
        </row>
      </sheetData>
      <sheetData sheetId="284">
        <row r="2">
          <cell r="B2">
            <v>1</v>
          </cell>
        </row>
      </sheetData>
      <sheetData sheetId="285">
        <row r="2">
          <cell r="B2">
            <v>1</v>
          </cell>
        </row>
      </sheetData>
      <sheetData sheetId="286">
        <row r="1">
          <cell r="J1">
            <v>1.7453292519943295E-2</v>
          </cell>
        </row>
      </sheetData>
      <sheetData sheetId="287">
        <row r="2">
          <cell r="B2">
            <v>1</v>
          </cell>
        </row>
      </sheetData>
      <sheetData sheetId="288">
        <row r="2">
          <cell r="B2">
            <v>1</v>
          </cell>
        </row>
      </sheetData>
      <sheetData sheetId="289">
        <row r="2">
          <cell r="B2">
            <v>1</v>
          </cell>
        </row>
      </sheetData>
      <sheetData sheetId="290">
        <row r="2">
          <cell r="B2">
            <v>1</v>
          </cell>
        </row>
      </sheetData>
      <sheetData sheetId="291">
        <row r="2">
          <cell r="B2">
            <v>1</v>
          </cell>
        </row>
      </sheetData>
      <sheetData sheetId="292">
        <row r="2">
          <cell r="B2">
            <v>1</v>
          </cell>
        </row>
      </sheetData>
      <sheetData sheetId="293">
        <row r="2">
          <cell r="B2">
            <v>1</v>
          </cell>
        </row>
      </sheetData>
      <sheetData sheetId="294">
        <row r="2">
          <cell r="B2">
            <v>1</v>
          </cell>
        </row>
      </sheetData>
      <sheetData sheetId="295">
        <row r="2">
          <cell r="B2">
            <v>1</v>
          </cell>
        </row>
      </sheetData>
      <sheetData sheetId="296">
        <row r="2">
          <cell r="B2">
            <v>1</v>
          </cell>
        </row>
      </sheetData>
      <sheetData sheetId="297">
        <row r="2">
          <cell r="B2">
            <v>1</v>
          </cell>
        </row>
      </sheetData>
      <sheetData sheetId="298">
        <row r="2">
          <cell r="B2">
            <v>1</v>
          </cell>
        </row>
      </sheetData>
      <sheetData sheetId="299">
        <row r="2">
          <cell r="B2">
            <v>1</v>
          </cell>
        </row>
      </sheetData>
      <sheetData sheetId="300">
        <row r="2">
          <cell r="B2">
            <v>1</v>
          </cell>
        </row>
      </sheetData>
      <sheetData sheetId="301">
        <row r="2">
          <cell r="B2">
            <v>1</v>
          </cell>
        </row>
      </sheetData>
      <sheetData sheetId="302"/>
      <sheetData sheetId="303"/>
      <sheetData sheetId="304"/>
      <sheetData sheetId="305"/>
      <sheetData sheetId="306"/>
      <sheetData sheetId="307"/>
      <sheetData sheetId="308"/>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ow r="2">
          <cell r="B2">
            <v>1</v>
          </cell>
        </row>
      </sheetData>
      <sheetData sheetId="327">
        <row r="2">
          <cell r="B2">
            <v>1</v>
          </cell>
        </row>
      </sheetData>
      <sheetData sheetId="328">
        <row r="2">
          <cell r="B2">
            <v>1</v>
          </cell>
        </row>
      </sheetData>
      <sheetData sheetId="329">
        <row r="2">
          <cell r="B2">
            <v>1</v>
          </cell>
        </row>
      </sheetData>
      <sheetData sheetId="330">
        <row r="2">
          <cell r="B2">
            <v>1</v>
          </cell>
        </row>
      </sheetData>
      <sheetData sheetId="331">
        <row r="2">
          <cell r="B2">
            <v>1</v>
          </cell>
        </row>
      </sheetData>
      <sheetData sheetId="332">
        <row r="2">
          <cell r="B2">
            <v>1</v>
          </cell>
        </row>
      </sheetData>
      <sheetData sheetId="333">
        <row r="2">
          <cell r="B2">
            <v>1</v>
          </cell>
        </row>
      </sheetData>
      <sheetData sheetId="334">
        <row r="2">
          <cell r="B2">
            <v>1</v>
          </cell>
        </row>
      </sheetData>
      <sheetData sheetId="335">
        <row r="2">
          <cell r="B2">
            <v>1</v>
          </cell>
        </row>
      </sheetData>
      <sheetData sheetId="336">
        <row r="2">
          <cell r="B2">
            <v>1</v>
          </cell>
        </row>
      </sheetData>
      <sheetData sheetId="337">
        <row r="2">
          <cell r="B2">
            <v>1</v>
          </cell>
        </row>
      </sheetData>
      <sheetData sheetId="338">
        <row r="2">
          <cell r="B2">
            <v>1</v>
          </cell>
        </row>
      </sheetData>
      <sheetData sheetId="339">
        <row r="2">
          <cell r="B2">
            <v>1</v>
          </cell>
        </row>
      </sheetData>
      <sheetData sheetId="340">
        <row r="2">
          <cell r="B2">
            <v>1</v>
          </cell>
        </row>
      </sheetData>
      <sheetData sheetId="341">
        <row r="2">
          <cell r="B2">
            <v>1</v>
          </cell>
        </row>
      </sheetData>
      <sheetData sheetId="342">
        <row r="2">
          <cell r="B2">
            <v>1</v>
          </cell>
        </row>
      </sheetData>
      <sheetData sheetId="343">
        <row r="2">
          <cell r="C2" t="str">
            <v>LARSEN &amp; TOUBRO LIMITED</v>
          </cell>
        </row>
      </sheetData>
      <sheetData sheetId="344">
        <row r="2">
          <cell r="B2">
            <v>1</v>
          </cell>
        </row>
      </sheetData>
      <sheetData sheetId="345">
        <row r="2">
          <cell r="B2">
            <v>1</v>
          </cell>
        </row>
      </sheetData>
      <sheetData sheetId="346">
        <row r="2">
          <cell r="B2">
            <v>1</v>
          </cell>
        </row>
      </sheetData>
      <sheetData sheetId="347">
        <row r="2">
          <cell r="B2">
            <v>1</v>
          </cell>
        </row>
      </sheetData>
      <sheetData sheetId="348">
        <row r="2">
          <cell r="C2" t="str">
            <v>LARSEN &amp; TOUBRO LIMITED</v>
          </cell>
        </row>
      </sheetData>
      <sheetData sheetId="349">
        <row r="2">
          <cell r="B2">
            <v>1</v>
          </cell>
        </row>
      </sheetData>
      <sheetData sheetId="350">
        <row r="2">
          <cell r="B2">
            <v>1</v>
          </cell>
        </row>
      </sheetData>
      <sheetData sheetId="351">
        <row r="2">
          <cell r="B2">
            <v>1</v>
          </cell>
        </row>
      </sheetData>
      <sheetData sheetId="352">
        <row r="2">
          <cell r="C2" t="str">
            <v>LARSEN &amp; TOUBRO LIMITED</v>
          </cell>
        </row>
      </sheetData>
      <sheetData sheetId="353"/>
      <sheetData sheetId="354">
        <row r="2">
          <cell r="B2">
            <v>1</v>
          </cell>
        </row>
      </sheetData>
      <sheetData sheetId="355"/>
      <sheetData sheetId="356">
        <row r="2">
          <cell r="B2">
            <v>1</v>
          </cell>
        </row>
      </sheetData>
      <sheetData sheetId="357">
        <row r="2">
          <cell r="C2" t="str">
            <v>LARSEN &amp; TOUBRO LIMITED</v>
          </cell>
        </row>
      </sheetData>
      <sheetData sheetId="358">
        <row r="2">
          <cell r="C2" t="str">
            <v>LARSEN &amp; TOUBRO LIMITED</v>
          </cell>
        </row>
      </sheetData>
      <sheetData sheetId="359">
        <row r="2">
          <cell r="B2">
            <v>1</v>
          </cell>
        </row>
      </sheetData>
      <sheetData sheetId="360">
        <row r="2">
          <cell r="B2">
            <v>1</v>
          </cell>
        </row>
      </sheetData>
      <sheetData sheetId="361"/>
      <sheetData sheetId="362"/>
      <sheetData sheetId="363"/>
      <sheetData sheetId="364"/>
      <sheetData sheetId="365"/>
      <sheetData sheetId="366">
        <row r="2">
          <cell r="C2" t="str">
            <v>LARSEN &amp; TOUBRO LIMITED</v>
          </cell>
        </row>
      </sheetData>
      <sheetData sheetId="367"/>
      <sheetData sheetId="368">
        <row r="2">
          <cell r="B2">
            <v>1</v>
          </cell>
        </row>
      </sheetData>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L"/>
      <sheetName val="기능공"/>
      <sheetName val="기능공 (3)"/>
      <sheetName val="연도별 자금"/>
      <sheetName val="월별자금"/>
      <sheetName val="기능공 (2)"/>
      <sheetName val="LOAD"/>
      <sheetName val="MOBIL"/>
      <sheetName val="SPT vs PHI"/>
      <sheetName val="Joints"/>
      <sheetName val="Attachment 1"/>
      <sheetName val="목표세부명세"/>
      <sheetName val="DB_ET200(R. A)"/>
      <sheetName val="Cash2"/>
      <sheetName val="Z"/>
      <sheetName val="공문"/>
      <sheetName val="1A-1 BLR_Material Cost"/>
      <sheetName val="Direct Labor cost"/>
      <sheetName val="BM"/>
      <sheetName val="Rate Analysis"/>
      <sheetName val="C3"/>
      <sheetName val="BQMPALOC"/>
      <sheetName val="breakdown"/>
      <sheetName val="예가표"/>
      <sheetName val="ERECTION DAHEJ"/>
      <sheetName val="MTP"/>
      <sheetName val="공사내역"/>
      <sheetName val="BAG-2"/>
      <sheetName val="4.1 dismantle"/>
      <sheetName val="Material"/>
      <sheetName val="mech"/>
      <sheetName val="PIPE"/>
      <sheetName val="VALVE"/>
      <sheetName val="FLANGE"/>
      <sheetName val="97 사업추정(WEKI)"/>
      <sheetName val="기능공_(3)"/>
      <sheetName val="연도별_자금"/>
      <sheetName val="기능공_(2)"/>
      <sheetName val="Attachment_1"/>
      <sheetName val="DB_ET200(R__A)"/>
      <sheetName val="SPT_vs_PHI"/>
      <sheetName val="1A-1_BLR_Material_Cost"/>
      <sheetName val="Direct_Labor_cost"/>
      <sheetName val="Rate_Analysis"/>
      <sheetName val="ERECTION_DAHEJ"/>
      <sheetName val="4_1_dismantle"/>
      <sheetName val="기능공_(3)1"/>
      <sheetName val="연도별_자금1"/>
      <sheetName val="기능공_(2)1"/>
      <sheetName val="Attachment_11"/>
      <sheetName val="DB_ET200(R__A)1"/>
      <sheetName val="SPT_vs_PHI1"/>
      <sheetName val="1A-1_BLR_Material_Cost1"/>
      <sheetName val="Direct_Labor_cost1"/>
      <sheetName val="Rate_Analysis1"/>
      <sheetName val="ERECTION_DAHEJ1"/>
      <sheetName val="4_1_dismantle1"/>
      <sheetName val="Setting"/>
      <sheetName val="D-623D"/>
      <sheetName val="산근"/>
      <sheetName val="DRUM"/>
      <sheetName val="costing_CV"/>
      <sheetName val="2.2 띠장의 설계"/>
      <sheetName val="MTO REV.2(ARMOR)"/>
      <sheetName val="WIP"/>
      <sheetName val="Noname 1"/>
      <sheetName val="Noname 2"/>
      <sheetName val="Noname 3"/>
      <sheetName val="Noname 4"/>
      <sheetName val="Noname 5"/>
      <sheetName val="Noname 6"/>
      <sheetName val="Noname 7"/>
      <sheetName val="Noname 8"/>
      <sheetName val="Noname 9"/>
      <sheetName val="Noname 10"/>
      <sheetName val="Noname 11"/>
      <sheetName val="Noname 12"/>
      <sheetName val="Noname 13"/>
      <sheetName val="Noname 14"/>
      <sheetName val="Noname 15"/>
      <sheetName val="Noname 16"/>
      <sheetName val="Noname 17"/>
      <sheetName val="Noname 18"/>
      <sheetName val="Noname 19"/>
      <sheetName val="Noname 20"/>
      <sheetName val="A7"/>
      <sheetName val="Unit-1"/>
      <sheetName val="감가상각비"/>
      <sheetName val="기능공_(3)2"/>
      <sheetName val="연도별_자금2"/>
      <sheetName val="기능공_(2)2"/>
      <sheetName val="SPT_vs_PHI2"/>
      <sheetName val="Attachment_12"/>
      <sheetName val="DB_ET200(R__A)2"/>
      <sheetName val="1A-1_BLR_Material_Cost2"/>
      <sheetName val="Direct_Labor_cost2"/>
      <sheetName val="Rate_Analysis2"/>
      <sheetName val="ERECTION_DAHEJ2"/>
      <sheetName val="4_1_dismantle2"/>
      <sheetName val="97_사업추정(WEKI)"/>
      <sheetName val="2_2_띠장의_설계"/>
      <sheetName val="MTO_REV_2(ARMOR)"/>
      <sheetName val="Noname_1"/>
      <sheetName val="Noname_2"/>
      <sheetName val="Noname_3"/>
      <sheetName val="Noname_4"/>
      <sheetName val="Noname_5"/>
      <sheetName val="Noname_6"/>
      <sheetName val="Noname_7"/>
      <sheetName val="Noname_8"/>
      <sheetName val="Noname_9"/>
      <sheetName val="Noname_10"/>
      <sheetName val="Noname_11"/>
      <sheetName val="Noname_12"/>
      <sheetName val="Noname_13"/>
      <sheetName val="Noname_14"/>
      <sheetName val="Noname_15"/>
      <sheetName val="Noname_16"/>
      <sheetName val="Noname_17"/>
      <sheetName val="Noname_18"/>
      <sheetName val="Noname_19"/>
      <sheetName val="Noname_20"/>
      <sheetName val="Sheet3"/>
      <sheetName val="토공"/>
      <sheetName val="제출계산서"/>
      <sheetName val="paking list 16.08"/>
    </sheetNames>
    <sheetDataSet>
      <sheetData sheetId="0" refreshError="1">
        <row r="6">
          <cell r="G6">
            <v>1</v>
          </cell>
          <cell r="H6">
            <v>2</v>
          </cell>
          <cell r="I6">
            <v>3</v>
          </cell>
          <cell r="J6">
            <v>4</v>
          </cell>
          <cell r="K6">
            <v>5</v>
          </cell>
          <cell r="L6">
            <v>6</v>
          </cell>
          <cell r="M6">
            <v>7</v>
          </cell>
          <cell r="N6">
            <v>8</v>
          </cell>
          <cell r="O6">
            <v>9</v>
          </cell>
          <cell r="P6">
            <v>10</v>
          </cell>
          <cell r="Q6">
            <v>11</v>
          </cell>
          <cell r="R6">
            <v>12</v>
          </cell>
          <cell r="S6">
            <v>13</v>
          </cell>
          <cell r="T6">
            <v>14</v>
          </cell>
          <cell r="U6">
            <v>15</v>
          </cell>
          <cell r="V6">
            <v>16</v>
          </cell>
          <cell r="W6">
            <v>17</v>
          </cell>
          <cell r="X6">
            <v>18</v>
          </cell>
          <cell r="Y6">
            <v>19</v>
          </cell>
          <cell r="Z6">
            <v>20</v>
          </cell>
          <cell r="AA6">
            <v>21</v>
          </cell>
          <cell r="AB6">
            <v>22</v>
          </cell>
          <cell r="AC6">
            <v>23</v>
          </cell>
          <cell r="AD6">
            <v>24</v>
          </cell>
          <cell r="AE6">
            <v>25</v>
          </cell>
          <cell r="AF6">
            <v>26</v>
          </cell>
          <cell r="AG6">
            <v>27</v>
          </cell>
          <cell r="AH6">
            <v>28</v>
          </cell>
          <cell r="AI6">
            <v>29</v>
          </cell>
          <cell r="AJ6">
            <v>30</v>
          </cell>
          <cell r="AK6">
            <v>31</v>
          </cell>
          <cell r="AL6">
            <v>32</v>
          </cell>
          <cell r="AM6">
            <v>33</v>
          </cell>
          <cell r="AN6">
            <v>34</v>
          </cell>
          <cell r="AO6">
            <v>35</v>
          </cell>
          <cell r="AP6">
            <v>36</v>
          </cell>
          <cell r="AQ6">
            <v>37</v>
          </cell>
          <cell r="AR6">
            <v>38</v>
          </cell>
          <cell r="AS6">
            <v>39</v>
          </cell>
          <cell r="AT6">
            <v>40</v>
          </cell>
          <cell r="AU6">
            <v>41</v>
          </cell>
        </row>
      </sheetData>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refreshError="1"/>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PO 1"/>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flow Analysi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운반"/>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flow Analysis"/>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read"/>
      <sheetName val="Asmbly Disc Progress"/>
      <sheetName val="Analysis"/>
      <sheetName val="page 6"/>
      <sheetName val="M 11"/>
      <sheetName val="물량집계(전기)"/>
      <sheetName val="물량집계(계장)"/>
      <sheetName val="Assumptions"/>
      <sheetName val="PIPING"/>
      <sheetName val="Sheet2"/>
      <sheetName val="Lookup Values"/>
      <sheetName val="Trend"/>
      <sheetName val="C0078"/>
      <sheetName val="eng_wp2"/>
      <sheetName val="DropDown - Formulas"/>
      <sheetName val="Methodology"/>
      <sheetName val="Data List"/>
      <sheetName val="Boiler Curves"/>
      <sheetName val="Index"/>
      <sheetName val="Marine Contribution"/>
      <sheetName val="A"/>
      <sheetName val="TOC"/>
      <sheetName val="MCMD95"/>
      <sheetName val="Activity Codes"/>
      <sheetName val="PMT Rate Bank_With TE"/>
      <sheetName val="Designation List"/>
      <sheetName val="WPA_Mechanical Equipment AMP2"/>
      <sheetName val="page_6"/>
      <sheetName val="Asmbly_Disc_Progress"/>
      <sheetName val="M_11"/>
      <sheetName val="page_61"/>
      <sheetName val="Asmbly_Disc_Progress1"/>
      <sheetName val="M_111"/>
      <sheetName val="Sheet1"/>
      <sheetName val="Inert Bal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UM"/>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REF"/>
      <sheetName val="000000"/>
      <sheetName val="XXXXXX"/>
      <sheetName val="KUWATI(Total) "/>
      <sheetName val="GC-01"/>
      <sheetName val="GC-02"/>
      <sheetName val="GC-03"/>
      <sheetName val="GC-04"/>
      <sheetName val="GC-07"/>
      <sheetName val="GC-08"/>
      <sheetName val="GC-09"/>
      <sheetName val="GC-10"/>
      <sheetName val="GC-19"/>
      <sheetName val="GC-21"/>
      <sheetName val="GC-22"/>
      <sheetName val="집계표(OPTION)"/>
      <sheetName val="OPTION 2"/>
      <sheetName val="OPTION 3"/>
      <sheetName val="Sheet2"/>
      <sheetName val="Sheet3"/>
      <sheetName val="견적조건"/>
      <sheetName val="대비표"/>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2002년 현장공사비 국내 실적"/>
      <sheetName val="2003년국내현장공사비 실적"/>
      <sheetName val="_REF"/>
      <sheetName val="집계표_OPTION_"/>
      <sheetName val="당초"/>
      <sheetName val="단가(자재)"/>
      <sheetName val="단가(노임)"/>
      <sheetName val="기초목록"/>
      <sheetName val="노임단가"/>
      <sheetName val="???"/>
      <sheetName val="VC2 10.99"/>
      <sheetName val="예산"/>
      <sheetName val="BQMPALOC"/>
      <sheetName val="금액내역서"/>
      <sheetName val="inter"/>
      <sheetName val="Sheet1"/>
      <sheetName val="KP1590_E"/>
      <sheetName val="영업2"/>
      <sheetName val="1월"/>
      <sheetName val="공문"/>
      <sheetName val="영업3"/>
      <sheetName val="??"/>
      <sheetName val="ERECIN"/>
      <sheetName val="INPUT DATA"/>
      <sheetName val="집계표 (25,26ဩ"/>
      <sheetName val="BQ_Utl_Off"/>
      <sheetName val="수입"/>
      <sheetName val="Form 0"/>
      <sheetName val="COVER"/>
      <sheetName val="12CGOU"/>
      <sheetName val="경영혁신본부"/>
      <sheetName val="»ê±Ù"/>
      <sheetName val="Final(1)summary"/>
      <sheetName val="연돌일위집계"/>
      <sheetName val="___"/>
      <sheetName val="ESCON"/>
      <sheetName val="BD集計用"/>
      <sheetName val="95삼성급(본사)"/>
      <sheetName val="DESCRIPTION"/>
      <sheetName val="Form D-1"/>
      <sheetName val="Form B-1"/>
      <sheetName val="Form F-1"/>
      <sheetName val="Assist(B-1)"/>
      <sheetName val="Form A"/>
      <sheetName val="갑지"/>
      <sheetName val="세금자료"/>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입출재고현황 (2)"/>
      <sheetName val="SANDAN"/>
      <sheetName val="뜃맟뭁돽띿맟?-BLDG"/>
      <sheetName val="__"/>
      <sheetName val="뜃맟뭁돽띿맟_-BLDG"/>
      <sheetName val="General Data"/>
      <sheetName val="LABOR &amp; 자재"/>
      <sheetName val="제작도"/>
      <sheetName val="CB"/>
      <sheetName val="DRUM"/>
      <sheetName val="eq_data"/>
      <sheetName val="SALA-002"/>
      <sheetName val="DHEQSUPT"/>
      <sheetName val="기성내역"/>
      <sheetName val="당진1,2호기전선관설치및접지4차공사내역서-을지"/>
      <sheetName val="TTL"/>
      <sheetName val="M-EQPT-Z"/>
      <sheetName val="Price Schedule"/>
      <sheetName val="간접비내역-1"/>
      <sheetName val="Lup2"/>
      <sheetName val="간접비 총괄"/>
      <sheetName val="POWER"/>
      <sheetName val="INPUT_DATA"/>
      <sheetName val="General_Data"/>
      <sheetName val="집계표_(25,26ဩ"/>
      <sheetName val="Form_0"/>
      <sheetName val="노임단가표"/>
      <sheetName val="BOROUGE2"/>
      <sheetName val="주간기성"/>
      <sheetName val="3.공통공사대비"/>
      <sheetName val="B"/>
      <sheetName val="PRICES"/>
      <sheetName val="INSTR"/>
      <sheetName val="EQUIP"/>
      <sheetName val="EQUIPMENT -2"/>
      <sheetName val="合成単価作成表-BLDG"/>
      <sheetName val="내역ࠜĀ"/>
      <sheetName val="???(OPTION)"/>
      <sheetName val="Q&amp;pl-V"/>
      <sheetName val="Static Equip"/>
      <sheetName val="CAT_5"/>
      <sheetName val="내역서 耰&quot;"/>
      <sheetName val="_x0008_"/>
      <sheetName val="비교검토"/>
      <sheetName val="h-013211-2"/>
      <sheetName val="CAL."/>
      <sheetName val="EQT-ESTN"/>
      <sheetName val="???¡§????"/>
      <sheetName val="????¢ç¢®¡¿????"/>
      <sheetName val="??????????¢ç??????"/>
      <sheetName val="???????¢ç¢®¢¯????"/>
      <sheetName val="???????®¡¿????"/>
      <sheetName val="??????????????????"/>
      <sheetName val="Rate Analysis"/>
      <sheetName val="F4-F7"/>
      <sheetName val="IN"/>
      <sheetName val="표지"/>
      <sheetName val="WE'T"/>
      <sheetName val="찍기"/>
      <sheetName val="실행"/>
      <sheetName val="Cash2"/>
      <sheetName val="Z"/>
      <sheetName val="물량"/>
      <sheetName val="WEIGHT LIST"/>
      <sheetName val="산#2-1 (2)"/>
      <sheetName val="POL6차-PIPING"/>
      <sheetName val="산#3-1"/>
      <sheetName val="BEND LOSS"/>
      <sheetName val="공사비 내역 (가)"/>
      <sheetName val="CTEMCOST"/>
      <sheetName val="3.Breakdown Direct Paint"/>
      <sheetName val="내역"/>
      <sheetName val="단면 (2)"/>
      <sheetName val="Spl"/>
      <sheetName val="내역서 耰&quot;??"/>
      <sheetName val="24V"/>
      <sheetName val="LEGEND"/>
      <sheetName val="내역ࠜĀ_x005f_x0000_M4)"/>
      <sheetName val="PROCURE"/>
      <sheetName val="내역서 耰&quot;_x005f_x0000__x005f_x0000_"/>
      <sheetName val="_x005f_x0008_"/>
      <sheetName val="BID"/>
      <sheetName val="6PILE  (돌출)"/>
      <sheetName val="A"/>
      <sheetName val="Form A "/>
      <sheetName val="jobhist"/>
      <sheetName val="국내"/>
      <sheetName val="Quantity"/>
      <sheetName val="___(OPTION)"/>
      <sheetName val="____¢ç¢®¡¿____"/>
      <sheetName val="__________¢ç______"/>
      <sheetName val="___¡§____"/>
      <sheetName val="_______¢ç¢®¢¯____"/>
      <sheetName val="_______®¡¿____"/>
      <sheetName val="__________________"/>
      <sheetName val="내역서 耰&quot;__"/>
      <sheetName val="Summary Sheets"/>
      <sheetName val="Z- GENERAL PRICE SUMMARY"/>
      <sheetName val=" Estimate  "/>
      <sheetName val="갑지1"/>
      <sheetName val="내역ࠜĀ?M4)"/>
      <sheetName val="PBS"/>
      <sheetName val="경영혁신본뷀"/>
      <sheetName val="electrical"/>
      <sheetName val="Compare"/>
      <sheetName val="고압수량(철거)"/>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기계내역서"/>
      <sheetName val="SOURCE"/>
      <sheetName val="2.2 STAFF Scedule"/>
      <sheetName val="내역ࠜĀ_x005f_x005f_x005f_x0000_M4)"/>
      <sheetName val="Data"/>
      <sheetName val="당초내역서"/>
      <sheetName val="OPTION_21"/>
      <sheetName val="OPTION_31"/>
      <sheetName val="KUWATI(Total)_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1"/>
      <sheetName val="집계표_(25,26ဩ1"/>
      <sheetName val="Form_D-1"/>
      <sheetName val="Form_B-1"/>
      <sheetName val="Form_F-1"/>
      <sheetName val="Form_A"/>
      <sheetName val="Form_01"/>
      <sheetName val="입출재고현황_(2)"/>
      <sheetName val="General_Data1"/>
      <sheetName val="LABOR_&amp;_자재"/>
      <sheetName val="간접비_총괄"/>
      <sheetName val="Price_Schedule"/>
      <sheetName val="3_공통공사대비"/>
      <sheetName val="내역서_耰&quot;"/>
      <sheetName val=""/>
      <sheetName val="EQUIPMENT_-2"/>
      <sheetName val="CAL_"/>
      <sheetName val="Rate_Analysis"/>
      <sheetName val="내역서_耰&quot;??"/>
      <sheetName val="Sheet6"/>
      <sheetName val="갑지(추정)"/>
      <sheetName val="ELEC_DCI"/>
      <sheetName val="INST_DCI"/>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EQUIPOS"/>
      <sheetName val="AREA"/>
      <sheetName val="바닥판"/>
      <sheetName val="TYPE1"/>
      <sheetName val="철근량"/>
      <sheetName val="토목주소"/>
      <sheetName val="프랜트면허"/>
      <sheetName val="역T형"/>
      <sheetName val="PILE"/>
      <sheetName val="Man Hole"/>
      <sheetName val="대로근거"/>
      <sheetName val="중로근거"/>
      <sheetName val="PRO_DCI"/>
      <sheetName val="HVAC_DCI"/>
      <sheetName val="PIPE_DCI"/>
      <sheetName val="일위대가표"/>
      <sheetName val="조건표"/>
      <sheetName val="일위대가"/>
      <sheetName val="내역표지"/>
      <sheetName val="산출2-기기동력"/>
      <sheetName val="40총괄"/>
      <sheetName val="40집계"/>
      <sheetName val="30신설일위대가"/>
      <sheetName val="30집계표"/>
      <sheetName val="NSCP견적물량"/>
      <sheetName val="공사비예산서(토목분)"/>
      <sheetName val="float&amp;bear"/>
      <sheetName val="Kfracture"/>
      <sheetName val="직재"/>
      <sheetName val="I一般比"/>
      <sheetName val="입력시트"/>
      <sheetName val="CIVIL"/>
      <sheetName val="ERECT"/>
      <sheetName val="PROSUM"/>
      <sheetName val="내역ࠜĀ_M4)"/>
      <sheetName val="내역서 耰&quot;_x005f_x005f_x005f_x0000__x005f_x005f_x0000"/>
      <sheetName val="_x005f_x005f_x005f_x0008_"/>
      <sheetName val="내역서_耰&quot;__"/>
      <sheetName val="Resumen"/>
      <sheetName val="Precios Unitarios"/>
      <sheetName val="내역ࠜĀ_x005f_x005f_x005f_x005f_x005f_x005f_x005f_x0000_M4"/>
      <sheetName val="내역서 耰&quot;_x005f_x005f_x005f_x005f_x005f_x005f_x005f_x0000_"/>
      <sheetName val="_x005f_x005f_x005f_x005f_x005f_x005f_x005f_x0008_"/>
      <sheetName val="9906"/>
      <sheetName val="계측 내역서"/>
      <sheetName val="Lstsub"/>
      <sheetName val="[SANDAN.XLS??"/>
      <sheetName val="Hot"/>
      <sheetName val="Piping BQ for one turbine"/>
      <sheetName val="Administrative Prices"/>
      <sheetName val="Calc"/>
      <sheetName val="WBS 44"/>
      <sheetName val="WBS 41"/>
      <sheetName val="Precios por Administración"/>
      <sheetName val="Subcon A"/>
      <sheetName val="AILC004"/>
      <sheetName val="Sheet1 (2)"/>
      <sheetName val="수로보호공"/>
      <sheetName val="데이타"/>
      <sheetName val="식재인부"/>
      <sheetName val="견적"/>
      <sheetName val="7. 월별투입내역서"/>
      <sheetName val="인부신상자료"/>
      <sheetName val="cable-data"/>
      <sheetName val="T 3"/>
      <sheetName val="HORI. VESSEL"/>
      <sheetName val="BCPAB"/>
      <sheetName val="PI"/>
      <sheetName val="EQUIP LIST"/>
      <sheetName val="내역서"/>
      <sheetName val="MP MOB"/>
      <sheetName val="SummaryC"/>
      <sheetName val="Detail"/>
      <sheetName val="Sheet4"/>
      <sheetName val="cable"/>
      <sheetName val="배관내역"/>
      <sheetName val="Form B"/>
      <sheetName val="Direct"/>
      <sheetName val="FORM-12"/>
      <sheetName val="Insts"/>
      <sheetName val="Vind - BtB"/>
      <sheetName val="LV induction motors"/>
      <sheetName val="인원계획"/>
      <sheetName val="BSD (2)"/>
      <sheetName val="BM DATA SHEET"/>
      <sheetName val="입찰품의서"/>
      <sheetName val="내역ࠜĀ_x005f_x005f_x005f_x005f_x005f_x005f_x005f_x005f_x0"/>
      <sheetName val="내역서 耰&quot;_x005f_x005f_x005f_x005f_x005f_x005f_x005f_x005f_"/>
      <sheetName val="_x005f_x005f_x005f_x005f_x005f_x005f_x005f_x005f_x005f_x005f_"/>
      <sheetName val="Q-7100-001"/>
      <sheetName val="수주추정"/>
      <sheetName val="_x0002_"/>
      <sheetName val="BATCH"/>
      <sheetName val="trf(36%)"/>
      <sheetName val="sum"/>
      <sheetName val="Summary"/>
      <sheetName val="All_2"/>
      <sheetName val="Monthly Load"/>
      <sheetName val="Weekly Load"/>
      <sheetName val="_x0002_?뻘N??_x0001_ࠀ역서"/>
      <sheetName val="Utility and Fire flange"/>
      <sheetName val="_SANDAN.XLS__"/>
      <sheetName val="97 사업추정(WEKI)"/>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내역서_(CIVIL-6)3"/>
      <sheetName val="내역서_(CIVIL-7)3"/>
      <sheetName val="OPTION_23"/>
      <sheetName val="OPTION_33"/>
      <sheetName val="2002년_현장공사비_국내_실적3"/>
      <sheetName val="2003년국내현장공사비_실적3"/>
      <sheetName val="VC2_10_993"/>
      <sheetName val="집계표"/>
      <sheetName val="DB@Acess"/>
      <sheetName val="변경집계표"/>
      <sheetName val="Basic_Rate"/>
      <sheetName val="appendix_2_5_final_accounts"/>
      <sheetName val="Format"/>
      <sheetName val="Labour"/>
      <sheetName val="Material"/>
      <sheetName val="Sheet1_(2)"/>
      <sheetName val="Material Selections"/>
      <sheetName val="INPUT_DATA2"/>
      <sheetName val="집계표_(25,26ဩ2"/>
      <sheetName val="Form_02"/>
      <sheetName val="Form_D-11"/>
      <sheetName val="Form_B-11"/>
      <sheetName val="Form_F-11"/>
      <sheetName val="Form_A1"/>
      <sheetName val="입출재고현황_(2)1"/>
      <sheetName val="General_Data2"/>
      <sheetName val="LABOR_&amp;_자재1"/>
      <sheetName val="간접비_총괄1"/>
      <sheetName val="Price_Schedule1"/>
      <sheetName val="3_공통공사대비1"/>
      <sheetName val="내역서_耰&quot;??1"/>
      <sheetName val="CAL_1"/>
      <sheetName val="Rate_Analysis1"/>
      <sheetName val="EQUIPMENT_-21"/>
      <sheetName val="Static_Equip"/>
      <sheetName val="3_Breakdown_Direct_Paint"/>
      <sheetName val="WEIGHT_LIST"/>
      <sheetName val="산#2-1_(2)"/>
      <sheetName val="BEND_LOSS"/>
      <sheetName val="공사비_내역_(가)"/>
      <sheetName val="단면_(2)"/>
      <sheetName val="내역서_耰&quot;_x005f_x0000__x005f_x0000_"/>
      <sheetName val="6PILE__(돌출)"/>
      <sheetName val="Form_A_"/>
      <sheetName val="내역서_耰&quot;__1"/>
      <sheetName val="Summary_Sheets"/>
      <sheetName val="Civil_1"/>
      <sheetName val="Civil_2"/>
      <sheetName val="Civil_3"/>
      <sheetName val="Site_1"/>
      <sheetName val="Site_2"/>
      <sheetName val="Site_3"/>
      <sheetName val="Site_Faci"/>
      <sheetName val="DCS"/>
      <sheetName val="FWBS7000,8000"/>
      <sheetName val="ANALYSER"/>
      <sheetName val="Eq. Mobilization"/>
      <sheetName val="출금실적"/>
      <sheetName val="경영현황"/>
      <sheetName val="금융"/>
      <sheetName val="M_DB"/>
      <sheetName val="실행집계"/>
      <sheetName val="breakdown of wage rate"/>
      <sheetName val="Indirect Cost"/>
      <sheetName val="Unit"/>
      <sheetName val="내역서 (∮ἀ嘆ɶ"/>
      <sheetName val="당초_xd8b4_∸ἀ"/>
      <sheetName val="총괄표"/>
      <sheetName val="7422CW00"/>
      <sheetName val="Resource table"/>
      <sheetName val="수량집계"/>
      <sheetName val="총괄집계표"/>
      <sheetName val="일일총괄"/>
      <sheetName val="criteria"/>
      <sheetName val="RFP002"/>
      <sheetName val="General"/>
      <sheetName val="Menus"/>
      <sheetName val="Cal"/>
      <sheetName val="TDTKP"/>
      <sheetName val="DK-KH"/>
      <sheetName val="_x0004_"/>
      <sheetName val="_x000a_"/>
      <sheetName val="BREAKDOWN(철거설치)"/>
      <sheetName val="BREAKDOWN(신규설치)"/>
      <sheetName val="자바라1"/>
      <sheetName val="Code_Magics"/>
      <sheetName val="Code"/>
      <sheetName val="Curves"/>
      <sheetName val="Note"/>
      <sheetName val="data_dci"/>
      <sheetName val="Heads"/>
      <sheetName val="BASE"/>
      <sheetName val="data_mci"/>
      <sheetName val="BLDG_DCI"/>
      <sheetName val="BLDG_MCI"/>
      <sheetName val="PRO_A"/>
      <sheetName val="Tables"/>
      <sheetName val="Page_2"/>
      <sheetName val="Dbase"/>
      <sheetName val="behind"/>
      <sheetName val="Main"/>
      <sheetName val="costing_CV"/>
      <sheetName val="ITB_COST"/>
      <sheetName val="costing_ESDV"/>
      <sheetName val="costing_FE"/>
      <sheetName val="PROJECT"/>
      <sheetName val="정부노임단가"/>
      <sheetName val="Jobcost"/>
      <sheetName val="Default_Magics"/>
      <sheetName val="BM_DATA_SHEET"/>
      <sheetName val="Graph_(LGEN)"/>
      <sheetName val="PumpSpec"/>
      <sheetName val="costing_MOV"/>
      <sheetName val="PRO"/>
      <sheetName val="out_prog"/>
      <sheetName val="TABLE"/>
      <sheetName val="costing_Press"/>
      <sheetName val="96_121"/>
      <sheetName val="선적schedule_(2)"/>
      <sheetName val="System구분"/>
      <sheetName val="견적기준"/>
      <sheetName val="b_balju-단가단가단가"/>
      <sheetName val="10현장조직"/>
      <sheetName val="할증표"/>
      <sheetName val="choose"/>
      <sheetName val="Heavy Equipments"/>
      <sheetName val="AG Pipe Qty Analysis"/>
      <sheetName val="BM-Elec"/>
      <sheetName val="BM-Inst"/>
      <sheetName val="HP-Steamdrum"/>
      <sheetName val="목표세부명세"/>
      <sheetName val="중기일위대가"/>
      <sheetName val="입찰내역 발주처 양식"/>
      <sheetName val="w't table"/>
      <sheetName val="TOTAL"/>
      <sheetName val="COVER-P"/>
      <sheetName val="1350-A"/>
      <sheetName val="품셈"/>
      <sheetName val="97"/>
      <sheetName val="MANP"/>
      <sheetName val="C"/>
      <sheetName val="Equipment List"/>
      <sheetName val="info"/>
      <sheetName val="TP"/>
      <sheetName val="Form1.SQP"/>
      <sheetName val="중기"/>
      <sheetName val="D-623D"/>
      <sheetName val="SCHEDD TAMBAHAN"/>
      <sheetName val="Resource"/>
      <sheetName val="원가"/>
      <sheetName val="공정계획(내부계획25%,내부w.f)"/>
      <sheetName val="Preliminaries"/>
      <sheetName val="piping"/>
      <sheetName val="Mech"/>
      <sheetName val="Fire Protection"/>
      <sheetName val="Buildings"/>
      <sheetName val="Instrument"/>
      <sheetName val="SFN ORIG"/>
      <sheetName val="SFN"/>
      <sheetName val="R2564AHDTS"/>
      <sheetName val="CPS"/>
      <sheetName val="ITB COST"/>
      <sheetName val="Dir Manpower Other Exp."/>
      <sheetName val="사급자재집계표"/>
      <sheetName val="HVAC(사급자재)"/>
      <sheetName val="U-W"/>
      <sheetName val="결과조달"/>
      <sheetName val="LOB"/>
      <sheetName val="수량산출서"/>
      <sheetName val="SS2"/>
      <sheetName val="mto-rev0B"/>
      <sheetName val="4-3LEVEL-5 epic.4"/>
      <sheetName val="단가 (2)"/>
      <sheetName val="실행내역"/>
      <sheetName val="FWBS 1530"/>
      <sheetName val="breakdown_of_wage_rate"/>
      <sheetName val="Indirect_Cost"/>
      <sheetName val="생산계획"/>
      <sheetName val="상반기손익차2총괄"/>
      <sheetName val="VLOOKUP"/>
      <sheetName val="cal-foamglass"/>
      <sheetName val="연습"/>
      <sheetName val="운반"/>
      <sheetName val="Proposal"/>
      <sheetName val="실행예산 MM"/>
      <sheetName val="VIZ4"/>
      <sheetName val="VIZ7"/>
      <sheetName val="UZ"/>
      <sheetName val="K_SURFACES"/>
      <sheetName val="도"/>
      <sheetName val="BOQ-B.DOWN"/>
      <sheetName val="한강운반비"/>
      <sheetName val="Administrative_Prices"/>
      <sheetName val="WBS_44"/>
      <sheetName val="WBS_41"/>
      <sheetName val="Precios_por_Administración"/>
      <sheetName val="Precios_Unitarios"/>
      <sheetName val="Subcon_A"/>
      <sheetName val="KUWATI(Total)_4"/>
      <sheetName val="OPTION_24"/>
      <sheetName val="OPTION_3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2002년_현장공사비_국내_실적4"/>
      <sheetName val="2003년국내현장공사비_실적4"/>
      <sheetName val="VC2_10_994"/>
      <sheetName val="INPUT_DATA3"/>
      <sheetName val="집계표_(25,26ဩ3"/>
      <sheetName val="Form_D-12"/>
      <sheetName val="Form_B-12"/>
      <sheetName val="Form_F-12"/>
      <sheetName val="Form_A2"/>
      <sheetName val="Form_03"/>
      <sheetName val="General_Data3"/>
      <sheetName val="LABOR_&amp;_자재2"/>
      <sheetName val="입출재고현황_(2)2"/>
      <sheetName val="Price_Schedule2"/>
      <sheetName val="간접비_총괄2"/>
      <sheetName val="3_공통공사대비2"/>
      <sheetName val="Rate_Analysis2"/>
      <sheetName val="EQUIPMENT_-22"/>
      <sheetName val="CAL_2"/>
      <sheetName val="내역서_耰&quot;_x005f_x0000__x005f_x0000_1"/>
      <sheetName val="Static_Equip1"/>
      <sheetName val="WEIGHT_LIST1"/>
      <sheetName val="산#2-1_(2)1"/>
      <sheetName val="BEND_LOSS1"/>
      <sheetName val="공사비_내역_(가)1"/>
      <sheetName val="6PILE__(돌출)1"/>
      <sheetName val="내역서_耰&quot;??2"/>
      <sheetName val="단면_(2)1"/>
      <sheetName val="Form_A_1"/>
      <sheetName val="3_Breakdown_Direct_Paint1"/>
      <sheetName val="Man_Hole"/>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Civil_11"/>
      <sheetName val="Civil_21"/>
      <sheetName val="Civil_31"/>
      <sheetName val="Site_11"/>
      <sheetName val="Site_21"/>
      <sheetName val="Site_31"/>
      <sheetName val="Site_Faci1"/>
      <sheetName val="내역서_耰&quot;__2"/>
      <sheetName val="Summary_Sheets1"/>
      <sheetName val="Sheet1_(2)1"/>
      <sheetName val="내역서_耰&quot;_x005f_x005f_x005f_x0000__x005f_x005f_x0000"/>
      <sheetName val="계측_내역서"/>
      <sheetName val="2_2_STAFF_Scedule"/>
      <sheetName val="7__월별투입내역서"/>
      <sheetName val="내역서_耰&quot;_x005f_x005f_x005f_x005f_x005f_x005f_x005f_x0000_"/>
      <sheetName val="Z-_GENERAL_PRICE_SUMMARY"/>
      <sheetName val="_Estimate__"/>
      <sheetName val="T_3"/>
      <sheetName val="HORI__VESSEL"/>
      <sheetName val="내역서_耰&quot;_x005f_x005f_x005f_x005f_x005f_x005f_x005f_x005f_"/>
      <sheetName val="Vind_-_BtB"/>
      <sheetName val="LV_induction_motors"/>
      <sheetName val="BSD_(2)"/>
      <sheetName val="EQUIP_LIST"/>
      <sheetName val="MP_MOB"/>
      <sheetName val="Form_B"/>
      <sheetName val="뻘Nࠀ역서"/>
      <sheetName val="Monthly_Load"/>
      <sheetName val="Weekly_Load"/>
      <sheetName val="Material_Selections"/>
      <sheetName val="97_사업추정(WEKI)"/>
      <sheetName val="내역서_(∮ἀ嘆ɶ᠀㬁"/>
      <sheetName val="[SANDAN_XLS??"/>
      <sheetName val="Piping_BQ_for_one_turbine"/>
      <sheetName val="Eq__Mobilization"/>
      <sheetName val="Utility_and_Fire_flange"/>
      <sheetName val="Heavy_Equipments"/>
      <sheetName val="AG_Pipe_Qty_Analysis"/>
      <sheetName val="Costo-MO"/>
      <sheetName val="부대비율"/>
      <sheetName val="BM_DATA_SHEET1"/>
      <sheetName val="내역서_耰&quot;1"/>
      <sheetName val="_x000a__x000a_"/>
      <sheetName val="Resource_table"/>
      <sheetName val="SFN_ORIG"/>
      <sheetName val="?뻘N??ࠀ역서"/>
      <sheetName val="_SANDAN_XLS__"/>
      <sheetName val="Equipment_List"/>
      <sheetName val="Form1_SQP"/>
      <sheetName val="공정계획(내부계획25%,내부w_f)"/>
      <sheetName val="MODULE CONFIRM"/>
      <sheetName val="분전반계산서(석관)"/>
      <sheetName val="이자율"/>
      <sheetName val="WIND"/>
      <sheetName val="SILICATE"/>
      <sheetName val="Labor"/>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강재"/>
      <sheetName val="OD5000"/>
      <sheetName val="SCHEDD_TAMBAHAN"/>
      <sheetName val="Dir_Manpower_Other_Exp_"/>
      <sheetName val="w't_table"/>
      <sheetName val="Fire_Protection"/>
      <sheetName val="입찰내역_발주처_양식"/>
      <sheetName val="dc1"/>
      <sheetName val="노임9월"/>
      <sheetName val="CHANNEL"/>
      <sheetName val="PROTECTION "/>
      <sheetName val="CIBATU5OO"/>
      <sheetName val="PROGRESS"/>
      <sheetName val="Cash In-Cash Out Actual"/>
      <sheetName val="MTP"/>
      <sheetName val="master"/>
      <sheetName val="MTO"/>
      <sheetName val="Elect_BOM"/>
      <sheetName val="Elect"/>
      <sheetName val="BQ"/>
      <sheetName val="aa_piping"/>
      <sheetName val="CABLE_DATA"/>
      <sheetName val="CIVIL_UP"/>
      <sheetName val="ETUDE_de_Prix__(2)"/>
      <sheetName val="BAG-2"/>
      <sheetName val="Overall"/>
      <sheetName val="salary"/>
      <sheetName val="Rekapitulasi"/>
      <sheetName val="CÓDIGOS"/>
      <sheetName val="選單"/>
      <sheetName val="INPUT"/>
      <sheetName val="설계명세1-1"/>
      <sheetName val="Database"/>
      <sheetName val="CUADRO DE PRECIOS"/>
      <sheetName val="Hoja2"/>
      <sheetName val="FWBS"/>
      <sheetName val="경제지표"/>
      <sheetName val="1100-1200-1300-1910-2140-LEV 2"/>
      <sheetName val="Material Price"/>
      <sheetName val="실행철강하도"/>
      <sheetName val="전기"/>
      <sheetName val="실행(ALT1)"/>
      <sheetName val="내역서1999.8최종"/>
      <sheetName val="REDUCER"/>
      <sheetName val="plan&amp;section of foundation"/>
      <sheetName val="DESIGN CRITERIA"/>
      <sheetName val="working load at the btm ft."/>
      <sheetName val="stability check"/>
      <sheetName val="design load"/>
      <sheetName val="breakdown_of_wage_rate1"/>
      <sheetName val="Indirect_Cost1"/>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FWBS_1530"/>
      <sheetName val="DESIGN"/>
      <sheetName val="Checklist-Parameters"/>
      <sheetName val="Fillermetal"/>
      <sheetName val="Updating Form-Oct 2011"/>
      <sheetName val="Weld Consumable"/>
      <sheetName val="WQT"/>
      <sheetName val="NDE Cost-Summary"/>
      <sheetName val="9July Above Ground Pipe"/>
      <sheetName val="M 11"/>
      <sheetName val="Process Data 1"/>
      <sheetName val="배수내역"/>
      <sheetName val="판가반영"/>
      <sheetName val="공사내역"/>
      <sheetName val="견적대비표"/>
      <sheetName val="일위대가(계측기설치)"/>
      <sheetName val="EP0618"/>
      <sheetName val="BOQ"/>
      <sheetName val="첨부1-집행내역(요약)"/>
      <sheetName val="SEX"/>
      <sheetName val="Currency Rate"/>
      <sheetName val="Personnel"/>
      <sheetName val="ANALISA"/>
      <sheetName val="Unit Price "/>
      <sheetName val="PNT"/>
      <sheetName val="D7(1)"/>
      <sheetName val="5-ALAT(1)"/>
      <sheetName val="4-Basic Price"/>
      <sheetName val="Rekap"/>
      <sheetName val="AHS"/>
      <sheetName val="Evaluasi Penw"/>
      <sheetName val="Man Power &amp; Comp"/>
      <sheetName val="MP-PLAN"/>
      <sheetName val="L-TIGA"/>
      <sheetName val="Data List"/>
      <sheetName val="MP_PLAN"/>
      <sheetName val="10"/>
      <sheetName val="5"/>
      <sheetName val="1"/>
      <sheetName val="KUWATI(Total)_5"/>
      <sheetName val="OPTION_25"/>
      <sheetName val="OPTION_35"/>
      <sheetName val="집계표_(TOTAL)5"/>
      <sheetName val="집계표_(CIVIL-23)5"/>
      <sheetName val="집계표_(FGRU)5"/>
      <sheetName val="집계표_(25,26)5"/>
      <sheetName val="집계표_(MEROX)5"/>
      <sheetName val="집계표_(NITROGEN)5"/>
      <sheetName val="집계표_(M4)5"/>
      <sheetName val="집계표_(CIVIL4)5"/>
      <sheetName val="집계표_(CIVIL6)5"/>
      <sheetName val="집계표_(CIVIL7)5"/>
      <sheetName val="내역서(DEMO_TOTAL)5"/>
      <sheetName val="내역서_(CIVIL-23)5"/>
      <sheetName val="내역서_(fgru)5"/>
      <sheetName val="내역서_(25&amp;26)5"/>
      <sheetName val="내역서_(MEROX)5"/>
      <sheetName val="내역서_(NITROGEN)5"/>
      <sheetName val="내역서_(M4)5"/>
      <sheetName val="내역서_(CIVIL-4)5"/>
      <sheetName val="내역서_(CIVIL-6)5"/>
      <sheetName val="내역서_(CIVIL-7)5"/>
      <sheetName val="2002년_현장공사비_국내_실적5"/>
      <sheetName val="2003년국내현장공사비_실적5"/>
      <sheetName val="VC2_10_995"/>
      <sheetName val="집계표_(25,26ဩ4"/>
      <sheetName val="INPUT_DATA4"/>
      <sheetName val="Form_04"/>
      <sheetName val="Form_D-13"/>
      <sheetName val="Form_B-13"/>
      <sheetName val="Form_F-13"/>
      <sheetName val="Form_A3"/>
      <sheetName val="입출재고현황_(2)3"/>
      <sheetName val="General_Data4"/>
      <sheetName val="LABOR_&amp;_자재3"/>
      <sheetName val="간접비_총괄3"/>
      <sheetName val="Price_Schedule3"/>
      <sheetName val="3_공통공사대비3"/>
      <sheetName val="Rate_Analysis3"/>
      <sheetName val="CAL_3"/>
      <sheetName val="EQUIPMENT_-23"/>
      <sheetName val="내역서_耰&quot;??3"/>
      <sheetName val="WEIGHT_LIST2"/>
      <sheetName val="산#2-1_(2)2"/>
      <sheetName val="BEND_LOSS2"/>
      <sheetName val="공사비_내역_(가)2"/>
      <sheetName val="단면_(2)2"/>
      <sheetName val="내역서_耰&quot;_x005f_x0000__x005f_x0000_2"/>
      <sheetName val="6PILE__(돌출)2"/>
      <sheetName val="Form_A_2"/>
      <sheetName val="Civil_12"/>
      <sheetName val="Civil_22"/>
      <sheetName val="Civil_32"/>
      <sheetName val="Site_12"/>
      <sheetName val="Site_22"/>
      <sheetName val="Site_32"/>
      <sheetName val="Site_Faci2"/>
      <sheetName val="3_Breakdown_Direct_Paint2"/>
      <sheetName val="Static_Equip2"/>
      <sheetName val="Áý°èÇ¥_(TOTAL)1"/>
      <sheetName val="Áý°èÇ¥_(CIVIL-23)1"/>
      <sheetName val="Áý°èÇ¥_(FGRU)1"/>
      <sheetName val="Áý°èÇ¥_(25,26)1"/>
      <sheetName val="Áý°èÇ¥_(MEROX)1"/>
      <sheetName val="Áý°èÇ¥_(NITROGEN)1"/>
      <sheetName val="Áý°èÇ¥_(M4)1"/>
      <sheetName val="Áý°èÇ¥_(CIVIL4)1"/>
      <sheetName val="Áý°èÇ¥_(CIVIL6)1"/>
      <sheetName val="Áý°èÇ¥_(CIVIL7)1"/>
      <sheetName val="³»¿ª¼­(DEMO_TOTAL)1"/>
      <sheetName val="³»¿ª¼­_(CIVIL-23)1"/>
      <sheetName val="³»¿ª¼­_(fgru)1"/>
      <sheetName val="³»¿ª¼­_(25&amp;26)1"/>
      <sheetName val="³»¿ª¼­_(MEROX)1"/>
      <sheetName val="³»¿ª¼­_(NITROGEN)1"/>
      <sheetName val="³»¿ª¼­_(M4)1"/>
      <sheetName val="³»¿ª¼­_(CIVIL-4)1"/>
      <sheetName val="³»¿ª¼­_(CIVIL-6)1"/>
      <sheetName val="³»¿ª¼­_(CIVIL-7)1"/>
      <sheetName val="2002³â_ÇöÀå°ø»çºñ_±¹³»_½ÇÀû1"/>
      <sheetName val="2003³â±¹³»ÇöÀå°ø»çºñ_½ÇÀû1"/>
      <sheetName val="내역서_耰&quot;__3"/>
      <sheetName val="Summary_Sheets2"/>
      <sheetName val="내역서_耰&quot;2"/>
      <sheetName val="Man_Hole1"/>
      <sheetName val="7__월별투입내역서1"/>
      <sheetName val="내역서_耰&quot;_x005f_x005f_x005f_x0000__x005f_x005f_x0001"/>
      <sheetName val="2_2_STAFF_Scedule1"/>
      <sheetName val="계측_내역서1"/>
      <sheetName val="내역서_耰&quot;_x005f_x005f_x005f_x005f_x005f_x005f_x00001"/>
      <sheetName val="Z-_GENERAL_PRICE_SUMMARY1"/>
      <sheetName val="_Estimate__1"/>
      <sheetName val="Sheet1_(2)2"/>
      <sheetName val="T_31"/>
      <sheetName val="Precios_Unitarios1"/>
      <sheetName val="HORI__VESSEL1"/>
      <sheetName val="EQUIP_LIST1"/>
      <sheetName val="MP_MOB1"/>
      <sheetName val="Form_B1"/>
      <sheetName val="Administrative_Prices1"/>
      <sheetName val="WBS_441"/>
      <sheetName val="WBS_411"/>
      <sheetName val="Precios_por_Administración1"/>
      <sheetName val="Subcon_A1"/>
      <sheetName val="Vind_-_BtB1"/>
      <sheetName val="LV_induction_motors1"/>
      <sheetName val="BSD_(2)1"/>
      <sheetName val="BM_DATA_SHEET2"/>
      <sheetName val="내역서_耰&quot;_x005f_x005f_x005f_x005f_x005f_x005f_x005f1"/>
      <sheetName val="97_사업추정(WEKI)1"/>
      <sheetName val="Monthly_Load1"/>
      <sheetName val="Weekly_Load1"/>
      <sheetName val="[SANDAN_XLS??1"/>
      <sheetName val="Piping_BQ_for_one_turbine1"/>
      <sheetName val="Utility_and_Fire_flange1"/>
      <sheetName val="Material_Selections1"/>
      <sheetName val="Eq__Mobilization1"/>
      <sheetName val="_SANDAN_XLS__1"/>
      <sheetName val="Resource_table1"/>
      <sheetName val="KUWATI(Total)_6"/>
      <sheetName val="집계표_(TOTAL)6"/>
      <sheetName val="집계표_(CIVIL-23)6"/>
      <sheetName val="집계표_(FGRU)6"/>
      <sheetName val="집계표_(25,26)6"/>
      <sheetName val="집계표_(MEROX)6"/>
      <sheetName val="집계표_(NITROGEN)6"/>
      <sheetName val="집계표_(M4)6"/>
      <sheetName val="집계표_(CIVIL4)6"/>
      <sheetName val="집계표_(CIVIL6)6"/>
      <sheetName val="집계표_(CIVIL7)6"/>
      <sheetName val="내역서(DEMO_TOTAL)6"/>
      <sheetName val="내역서_(CIVIL-23)6"/>
      <sheetName val="내역서_(fgru)6"/>
      <sheetName val="내역서_(25&amp;26)6"/>
      <sheetName val="내역서_(MEROX)6"/>
      <sheetName val="내역서_(NITROGEN)6"/>
      <sheetName val="내역서_(M4)6"/>
      <sheetName val="내역서_(CIVIL-4)6"/>
      <sheetName val="내역서_(CIVIL-6)6"/>
      <sheetName val="내역서_(CIVIL-7)6"/>
      <sheetName val="OPTION_26"/>
      <sheetName val="OPTION_36"/>
      <sheetName val="2002년_현장공사비_국내_실적6"/>
      <sheetName val="2003년국내현장공사비_실적6"/>
      <sheetName val="VC2_10_996"/>
      <sheetName val="집계표_(25,26ဩ5"/>
      <sheetName val="INPUT_DATA5"/>
      <sheetName val="Form_05"/>
      <sheetName val="Form_D-14"/>
      <sheetName val="Form_B-14"/>
      <sheetName val="Form_F-14"/>
      <sheetName val="Form_A4"/>
      <sheetName val="입출재고현황_(2)4"/>
      <sheetName val="General_Data5"/>
      <sheetName val="LABOR_&amp;_자재4"/>
      <sheetName val="간접비_총괄4"/>
      <sheetName val="Price_Schedule4"/>
      <sheetName val="3_공통공사대비4"/>
      <sheetName val="CAL_4"/>
      <sheetName val="Rate_Analysis4"/>
      <sheetName val="내역서_耰&quot;??4"/>
      <sheetName val="EQUIPMENT_-24"/>
      <sheetName val="6PILE__(돌출)3"/>
      <sheetName val="WEIGHT_LIST3"/>
      <sheetName val="산#2-1_(2)3"/>
      <sheetName val="BEND_LOSS3"/>
      <sheetName val="공사비_내역_(가)3"/>
      <sheetName val="3_Breakdown_Direct_Paint3"/>
      <sheetName val="Static_Equip3"/>
      <sheetName val="단면_(2)3"/>
      <sheetName val="Form_A_3"/>
      <sheetName val="내역서_耰&quot;_x005f_x0000__x005f_x0000_3"/>
      <sheetName val="내역서_耰&quot;__4"/>
      <sheetName val="Summary_Sheets3"/>
      <sheetName val="Civil_13"/>
      <sheetName val="Civil_23"/>
      <sheetName val="Civil_33"/>
      <sheetName val="Site_13"/>
      <sheetName val="Site_23"/>
      <sheetName val="Site_33"/>
      <sheetName val="Site_Faci3"/>
      <sheetName val="Áý°èÇ¥_(TOTAL)2"/>
      <sheetName val="Áý°èÇ¥_(CIVIL-23)2"/>
      <sheetName val="Áý°èÇ¥_(FGRU)2"/>
      <sheetName val="Áý°èÇ¥_(25,26)2"/>
      <sheetName val="Áý°èÇ¥_(MEROX)2"/>
      <sheetName val="Áý°èÇ¥_(NITROGEN)2"/>
      <sheetName val="Áý°èÇ¥_(M4)2"/>
      <sheetName val="Áý°èÇ¥_(CIVIL4)2"/>
      <sheetName val="Áý°èÇ¥_(CIVIL6)2"/>
      <sheetName val="Áý°èÇ¥_(CIVIL7)2"/>
      <sheetName val="³»¿ª¼­(DEMO_TOTAL)2"/>
      <sheetName val="³»¿ª¼­_(CIVIL-23)2"/>
      <sheetName val="³»¿ª¼­_(fgru)2"/>
      <sheetName val="³»¿ª¼­_(25&amp;26)2"/>
      <sheetName val="³»¿ª¼­_(MEROX)2"/>
      <sheetName val="³»¿ª¼­_(NITROGEN)2"/>
      <sheetName val="³»¿ª¼­_(M4)2"/>
      <sheetName val="³»¿ª¼­_(CIVIL-4)2"/>
      <sheetName val="³»¿ª¼­_(CIVIL-6)2"/>
      <sheetName val="³»¿ª¼­_(CIVIL-7)2"/>
      <sheetName val="2002³â_ÇöÀå°ø»çºñ_±¹³»_½ÇÀû2"/>
      <sheetName val="2003³â±¹³»ÇöÀå°ø»çºñ_½ÇÀû2"/>
      <sheetName val="2_2_STAFF_Scedule2"/>
      <sheetName val="EQUIP_LIST2"/>
      <sheetName val="BM_DATA_SHEET3"/>
      <sheetName val="Man_Hole2"/>
      <sheetName val="내역서_耰&quot;_x005f_x005f_x005f_x0000__x005f_x005f_x0002"/>
      <sheetName val="7__월별투입내역서2"/>
      <sheetName val="계측_내역서2"/>
      <sheetName val="내역서_耰&quot;_x005f_x005f_x005f_x005f_x005f_x005f_x00002"/>
      <sheetName val="Vind_-_BtB2"/>
      <sheetName val="LV_induction_motors2"/>
      <sheetName val="BSD_(2)2"/>
      <sheetName val="Sheet1_(2)3"/>
      <sheetName val="Z-_GENERAL_PRICE_SUMMARY2"/>
      <sheetName val="_Estimate__2"/>
      <sheetName val="T_32"/>
      <sheetName val="HORI__VESSEL2"/>
      <sheetName val="Precios_Unitarios2"/>
      <sheetName val="Administrative_Prices2"/>
      <sheetName val="WBS_442"/>
      <sheetName val="WBS_412"/>
      <sheetName val="Precios_por_Administración2"/>
      <sheetName val="Subcon_A2"/>
      <sheetName val="내역서_耰&quot;_x005f_x005f_x005f_x005f_x005f_x005f_x005f2"/>
      <sheetName val="MP_MOB2"/>
      <sheetName val="Form_B2"/>
      <sheetName val="내역서_耰&quot;3"/>
      <sheetName val="[SANDAN_XLS??2"/>
      <sheetName val="Piping_BQ_for_one_turbine2"/>
      <sheetName val="Monthly_Load2"/>
      <sheetName val="Weekly_Load2"/>
      <sheetName val="Material_Selections2"/>
      <sheetName val="Utility_and_Fire_flange2"/>
      <sheetName val="_SANDAN_XLS__2"/>
      <sheetName val="97_사업추정(WEKI)2"/>
      <sheetName val="Eq__Mobilization2"/>
      <sheetName val="breakdown_of_wage_rate2"/>
      <sheetName val="Indirect_Cost2"/>
      <sheetName val="Resource_table2"/>
      <sheetName val="Closeout Control"/>
      <sheetName val="Sum (Case-3)"/>
      <sheetName val="예산-내부"/>
      <sheetName val="영업소실적"/>
      <sheetName val="PROJECT BRIEF"/>
      <sheetName val="tggwan(mac)"/>
      <sheetName val="Site Findings Status Sheet"/>
      <sheetName val="내역ࠜĀ_x005f_x005f_x005f_x0000_M4"/>
      <sheetName val="내역서 耰&quot;_x005f_x005f_x005f_x0000_"/>
      <sheetName val="내역ࠜĀ_x005f_x005f_x005f_x005f_x0"/>
      <sheetName val="내역서 耰&quot;_x005f_x005f_x005f_x005f_"/>
      <sheetName val="내역서 耰&quot;_x005f_x0000__x0000"/>
      <sheetName val="_x005f_x005f_x005f_x005f_"/>
      <sheetName val="Equip Rental Summary by Contr"/>
      <sheetName val="Project Equip Rental Summary"/>
      <sheetName val="Contractor Indirect Sumry"/>
      <sheetName val="Project Indirect Sumry"/>
      <sheetName val="COA Sumry by Area"/>
      <sheetName val="COA Sumry by Contr"/>
      <sheetName val="COA Sumry by RG"/>
      <sheetName val="TDC COA Grp Sumry"/>
      <sheetName val="TDC COA Grp Sumry by Area"/>
      <sheetName val="TDC COA Grp Sumry by RG"/>
      <sheetName val="Equipment Sumry"/>
      <sheetName val="TDC Item Dets-Full"/>
      <sheetName val="TDC Item Dets-IPM-Full"/>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Project Metrics"/>
      <sheetName val="Engineering&amp;Management"/>
      <sheetName val="Tools &amp; Settings"/>
      <sheetName val="Data Summary"/>
      <sheetName val="Resources"/>
      <sheetName val="FFA"/>
      <sheetName val="Currencies"/>
      <sheetName val="Crew Costs"/>
      <sheetName val="Spread Costs"/>
      <sheetName val="Unique List_Misc"/>
      <sheetName val="CONFIG"/>
      <sheetName val="Datos"/>
      <sheetName val="99. FWBS(Ref)"/>
      <sheetName val="99. Change Rate"/>
      <sheetName val="In-House Summary"/>
      <sheetName val="7422CW_x0013_"/>
      <sheetName val=" "/>
      <sheetName val="할증 "/>
      <sheetName val="Pengesahan "/>
      <sheetName val="RAB AR&amp;STR"/>
      <sheetName val="I-KAMAR"/>
      <sheetName val="BILL"/>
      <sheetName val="Library"/>
      <sheetName val="_x0002__뻘N___x0001_ࠀ역서"/>
      <sheetName val="내역서_耰&quot;_x005f_x0000__x0000"/>
      <sheetName val="DB"/>
      <sheetName val="Weekl_x0004_"/>
      <sheetName val="내역서_(N _x000e__x000e__x000e_  _x0012__x0010__x000a_"/>
      <sheetName val="ഀࠀကЀЀԀЀԀ̀ᤀഀ؀Ѐༀ"/>
      <sheetName val="골조시행"/>
      <sheetName val="KUWATI(Total)_8"/>
      <sheetName val="집계표_(TOTAL)8"/>
      <sheetName val="집계표_(CIVIL-23)8"/>
      <sheetName val="집계표_(FGRU)8"/>
      <sheetName val="집계표_(25,26)8"/>
      <sheetName val="집계표_(MEROX)8"/>
      <sheetName val="집계표_(NITROGEN)8"/>
      <sheetName val="집계표_(M4)8"/>
      <sheetName val="집계표_(CIVIL4)8"/>
      <sheetName val="집계표_(CIVIL6)8"/>
      <sheetName val="집계표_(CIVIL7)8"/>
      <sheetName val="내역서(DEMO_TOTAL)8"/>
      <sheetName val="내역서_(CIVIL-23)8"/>
      <sheetName val="내역서_(fgru)8"/>
      <sheetName val="내역서_(25&amp;26)8"/>
      <sheetName val="내역서_(MEROX)8"/>
      <sheetName val="내역서_(NITROGEN)8"/>
      <sheetName val="내역서_(M4)8"/>
      <sheetName val="내역서_(CIVIL-4)8"/>
      <sheetName val="내역서_(CIVIL-6)8"/>
      <sheetName val="내역서_(CIVIL-7)8"/>
      <sheetName val="OPTION_28"/>
      <sheetName val="OPTION_38"/>
      <sheetName val="2002년_현장공사비_국내_실적8"/>
      <sheetName val="2003년국내현장공사비_실적8"/>
      <sheetName val="VC2_10_998"/>
      <sheetName val="집계표_(25,26ဩ7"/>
      <sheetName val="INPUT_DATA7"/>
      <sheetName val="Form_07"/>
      <sheetName val="Form_D-16"/>
      <sheetName val="Form_B-16"/>
      <sheetName val="Form_F-16"/>
      <sheetName val="Form_A6"/>
      <sheetName val="입출재고현황_(2)6"/>
      <sheetName val="General_Data7"/>
      <sheetName val="LABOR_&amp;_자재6"/>
      <sheetName val="간접비_총괄6"/>
      <sheetName val="Price_Schedule6"/>
      <sheetName val="3_공통공사대비6"/>
      <sheetName val="CAL_6"/>
      <sheetName val="Rate_Analysis6"/>
      <sheetName val="내역서_耰&quot;??6"/>
      <sheetName val="EQUIPMENT_-26"/>
      <sheetName val="6PILE__(돌출)5"/>
      <sheetName val="WEIGHT_LIST5"/>
      <sheetName val="산#2-1_(2)5"/>
      <sheetName val="BEND_LOSS5"/>
      <sheetName val="공사비_내역_(가)5"/>
      <sheetName val="3_Breakdown_Direct_Paint5"/>
      <sheetName val="Static_Equip5"/>
      <sheetName val="단면_(2)5"/>
      <sheetName val="Form_A_5"/>
      <sheetName val="내역서_耰&quot;_x005f_x0000__x005f_x0000_5"/>
      <sheetName val="내역서_耰&quot;__6"/>
      <sheetName val="Summary_Sheets5"/>
      <sheetName val="Civil_15"/>
      <sheetName val="Civil_25"/>
      <sheetName val="Civil_35"/>
      <sheetName val="Site_15"/>
      <sheetName val="Site_25"/>
      <sheetName val="Site_35"/>
      <sheetName val="Site_Faci5"/>
      <sheetName val="Áý°èÇ¥_(TOTAL)4"/>
      <sheetName val="Áý°èÇ¥_(CIVIL-23)4"/>
      <sheetName val="Áý°èÇ¥_(FGRU)4"/>
      <sheetName val="Áý°èÇ¥_(25,26)4"/>
      <sheetName val="Áý°èÇ¥_(MEROX)4"/>
      <sheetName val="Áý°èÇ¥_(NITROGEN)4"/>
      <sheetName val="Áý°èÇ¥_(M4)4"/>
      <sheetName val="Áý°èÇ¥_(CIVIL4)4"/>
      <sheetName val="Áý°èÇ¥_(CIVIL6)4"/>
      <sheetName val="Áý°èÇ¥_(CIVIL7)4"/>
      <sheetName val="³»¿ª¼­(DEMO_TOTAL)4"/>
      <sheetName val="³»¿ª¼­_(CIVIL-23)4"/>
      <sheetName val="³»¿ª¼­_(fgru)4"/>
      <sheetName val="³»¿ª¼­_(25&amp;26)4"/>
      <sheetName val="³»¿ª¼­_(MEROX)4"/>
      <sheetName val="³»¿ª¼­_(NITROGEN)4"/>
      <sheetName val="³»¿ª¼­_(M4)4"/>
      <sheetName val="³»¿ª¼­_(CIVIL-4)4"/>
      <sheetName val="³»¿ª¼­_(CIVIL-6)4"/>
      <sheetName val="³»¿ª¼­_(CIVIL-7)4"/>
      <sheetName val="2002³â_ÇöÀå°ø»çºñ_±¹³»_½ÇÀû4"/>
      <sheetName val="2003³â±¹³»ÇöÀå°ø»çºñ_½ÇÀû4"/>
      <sheetName val="2_2_STAFF_Scedule4"/>
      <sheetName val="EQUIP_LIST4"/>
      <sheetName val="BM_DATA_SHEET5"/>
      <sheetName val="Man_Hole4"/>
      <sheetName val="내역서_耰&quot;_x005f_x005f_x005f_x0000__x005f_x005f_x0004"/>
      <sheetName val="7__월별투입내역서4"/>
      <sheetName val="계측_내역서4"/>
      <sheetName val="내역서_耰&quot;_x005f_x005f_x005f_x005f_x005f_x005f_x00004"/>
      <sheetName val="Vind_-_BtB4"/>
      <sheetName val="LV_induction_motors4"/>
      <sheetName val="BSD_(2)4"/>
      <sheetName val="Sheet1_(2)5"/>
      <sheetName val="Z-_GENERAL_PRICE_SUMMARY4"/>
      <sheetName val="_Estimate__4"/>
      <sheetName val="T_34"/>
      <sheetName val="HORI__VESSEL4"/>
      <sheetName val="Precios_Unitarios4"/>
      <sheetName val="Administrative_Prices4"/>
      <sheetName val="WBS_444"/>
      <sheetName val="WBS_414"/>
      <sheetName val="Precios_por_Administración4"/>
      <sheetName val="Subcon_A4"/>
      <sheetName val="내역서_耰&quot;_x005f_x005f_x005f_x005f_x005f_x005f_x005f4"/>
      <sheetName val="MP_MOB4"/>
      <sheetName val="Form_B4"/>
      <sheetName val="내역서_耰&quot;5"/>
      <sheetName val="[SANDAN_XLS??4"/>
      <sheetName val="Piping_BQ_for_one_turbine4"/>
      <sheetName val="Monthly_Load4"/>
      <sheetName val="Weekly_Load4"/>
      <sheetName val="Material_Selections4"/>
      <sheetName val="Utility_and_Fire_flange4"/>
      <sheetName val="_SANDAN_XLS__4"/>
      <sheetName val="97_사업추정(WEKI)4"/>
      <sheetName val="Eq__Mobilization4"/>
      <sheetName val="breakdown_of_wage_rate4"/>
      <sheetName val="Indirect_Cost4"/>
      <sheetName val="Resource_table4"/>
      <sheetName val="Heavy_Equipments2"/>
      <sheetName val="AG_Pipe_Qty_Analysis2"/>
      <sheetName val="입찰내역_발주처_양식1"/>
      <sheetName val="Equipment_List2"/>
      <sheetName val="Form1_SQP2"/>
      <sheetName val="공정계획(내부계획25%,내부w_f)2"/>
      <sheetName val="FWBS_15301"/>
      <sheetName val="Fire_Protection1"/>
      <sheetName val="SFN_ORIG2"/>
      <sheetName val="내역서_(∮ἀ嘆ɶ1"/>
      <sheetName val="Dir_Manpower_Other_Exp_1"/>
      <sheetName val="SCHEDD_TAMBAHAN1"/>
      <sheetName val="w't_table1"/>
      <sheetName val="실행예산_MM1"/>
      <sheetName val="BOQ-B_DOWN1"/>
      <sheetName val="단가_(2)1"/>
      <sheetName val="4-3LEVEL-5_epic_41"/>
      <sheetName val="ITB_COST2"/>
      <sheetName val="KUWATI(Total)_7"/>
      <sheetName val="집계표_(TOTAL)7"/>
      <sheetName val="집계표_(CIVIL-23)7"/>
      <sheetName val="집계표_(FGRU)7"/>
      <sheetName val="집계표_(25,26)7"/>
      <sheetName val="집계표_(MEROX)7"/>
      <sheetName val="집계표_(NITROGEN)7"/>
      <sheetName val="집계표_(M4)7"/>
      <sheetName val="집계표_(CIVIL4)7"/>
      <sheetName val="집계표_(CIVIL6)7"/>
      <sheetName val="집계표_(CIVIL7)7"/>
      <sheetName val="내역서(DEMO_TOTAL)7"/>
      <sheetName val="내역서_(CIVIL-23)7"/>
      <sheetName val="내역서_(fgru)7"/>
      <sheetName val="내역서_(25&amp;26)7"/>
      <sheetName val="내역서_(MEROX)7"/>
      <sheetName val="내역서_(NITROGEN)7"/>
      <sheetName val="내역서_(M4)7"/>
      <sheetName val="내역서_(CIVIL-4)7"/>
      <sheetName val="내역서_(CIVIL-6)7"/>
      <sheetName val="내역서_(CIVIL-7)7"/>
      <sheetName val="OPTION_27"/>
      <sheetName val="OPTION_37"/>
      <sheetName val="2002년_현장공사비_국내_실적7"/>
      <sheetName val="2003년국내현장공사비_실적7"/>
      <sheetName val="VC2_10_997"/>
      <sheetName val="집계표_(25,26ဩ6"/>
      <sheetName val="INPUT_DATA6"/>
      <sheetName val="Form_06"/>
      <sheetName val="Form_D-15"/>
      <sheetName val="Form_B-15"/>
      <sheetName val="Form_F-15"/>
      <sheetName val="Form_A5"/>
      <sheetName val="입출재고현황_(2)5"/>
      <sheetName val="General_Data6"/>
      <sheetName val="LABOR_&amp;_자재5"/>
      <sheetName val="간접비_총괄5"/>
      <sheetName val="Price_Schedule5"/>
      <sheetName val="3_공통공사대비5"/>
      <sheetName val="CAL_5"/>
      <sheetName val="Rate_Analysis5"/>
      <sheetName val="내역서_耰&quot;??5"/>
      <sheetName val="EQUIPMENT_-25"/>
      <sheetName val="6PILE__(돌출)4"/>
      <sheetName val="WEIGHT_LIST4"/>
      <sheetName val="산#2-1_(2)4"/>
      <sheetName val="BEND_LOSS4"/>
      <sheetName val="공사비_내역_(가)4"/>
      <sheetName val="3_Breakdown_Direct_Paint4"/>
      <sheetName val="Static_Equip4"/>
      <sheetName val="단면_(2)4"/>
      <sheetName val="Form_A_4"/>
      <sheetName val="내역서_耰&quot;_x005f_x0000__x005f_x0000_4"/>
      <sheetName val="내역서_耰&quot;__5"/>
      <sheetName val="Summary_Sheets4"/>
      <sheetName val="Civil_14"/>
      <sheetName val="Civil_24"/>
      <sheetName val="Civil_34"/>
      <sheetName val="Site_14"/>
      <sheetName val="Site_24"/>
      <sheetName val="Site_34"/>
      <sheetName val="Site_Faci4"/>
      <sheetName val="Áý°èÇ¥_(TOTAL)3"/>
      <sheetName val="Áý°èÇ¥_(CIVIL-23)3"/>
      <sheetName val="Áý°èÇ¥_(FGRU)3"/>
      <sheetName val="Áý°èÇ¥_(25,26)3"/>
      <sheetName val="Áý°èÇ¥_(MEROX)3"/>
      <sheetName val="Áý°èÇ¥_(NITROGEN)3"/>
      <sheetName val="Áý°èÇ¥_(M4)3"/>
      <sheetName val="Áý°èÇ¥_(CIVIL4)3"/>
      <sheetName val="Áý°èÇ¥_(CIVIL6)3"/>
      <sheetName val="Áý°èÇ¥_(CIVIL7)3"/>
      <sheetName val="³»¿ª¼­(DEMO_TOTAL)3"/>
      <sheetName val="³»¿ª¼­_(CIVIL-23)3"/>
      <sheetName val="³»¿ª¼­_(fgru)3"/>
      <sheetName val="³»¿ª¼­_(25&amp;26)3"/>
      <sheetName val="³»¿ª¼­_(MEROX)3"/>
      <sheetName val="³»¿ª¼­_(NITROGEN)3"/>
      <sheetName val="³»¿ª¼­_(M4)3"/>
      <sheetName val="³»¿ª¼­_(CIVIL-4)3"/>
      <sheetName val="³»¿ª¼­_(CIVIL-6)3"/>
      <sheetName val="³»¿ª¼­_(CIVIL-7)3"/>
      <sheetName val="2002³â_ÇöÀå°ø»çºñ_±¹³»_½ÇÀû3"/>
      <sheetName val="2003³â±¹³»ÇöÀå°ø»çºñ_½ÇÀû3"/>
      <sheetName val="2_2_STAFF_Scedule3"/>
      <sheetName val="EQUIP_LIST3"/>
      <sheetName val="BM_DATA_SHEET4"/>
      <sheetName val="Man_Hole3"/>
      <sheetName val="내역서_耰&quot;_x005f_x005f_x005f_x0000__x005f_x005f_x0003"/>
      <sheetName val="7__월별투입내역서3"/>
      <sheetName val="계측_내역서3"/>
      <sheetName val="내역서_耰&quot;_x005f_x005f_x005f_x005f_x005f_x005f_x00003"/>
      <sheetName val="Vind_-_BtB3"/>
      <sheetName val="LV_induction_motors3"/>
      <sheetName val="BSD_(2)3"/>
      <sheetName val="Sheet1_(2)4"/>
      <sheetName val="Z-_GENERAL_PRICE_SUMMARY3"/>
      <sheetName val="_Estimate__3"/>
      <sheetName val="T_33"/>
      <sheetName val="HORI__VESSEL3"/>
      <sheetName val="Precios_Unitarios3"/>
      <sheetName val="Administrative_Prices3"/>
      <sheetName val="WBS_443"/>
      <sheetName val="WBS_413"/>
      <sheetName val="Precios_por_Administración3"/>
      <sheetName val="Subcon_A3"/>
      <sheetName val="내역서_耰&quot;_x005f_x005f_x005f_x005f_x005f_x005f_x005f3"/>
      <sheetName val="MP_MOB3"/>
      <sheetName val="Form_B3"/>
      <sheetName val="내역서_耰&quot;4"/>
      <sheetName val="[SANDAN_XLS??3"/>
      <sheetName val="Piping_BQ_for_one_turbine3"/>
      <sheetName val="Monthly_Load3"/>
      <sheetName val="Weekly_Load3"/>
      <sheetName val="Material_Selections3"/>
      <sheetName val="Utility_and_Fire_flange3"/>
      <sheetName val="_SANDAN_XLS__3"/>
      <sheetName val="97_사업추정(WEKI)3"/>
      <sheetName val="Eq__Mobilization3"/>
      <sheetName val="breakdown_of_wage_rate3"/>
      <sheetName val="Indirect_Cost3"/>
      <sheetName val="Resource_table3"/>
      <sheetName val="Heavy_Equipments1"/>
      <sheetName val="AG_Pipe_Qty_Analysis1"/>
      <sheetName val="Equipment_List1"/>
      <sheetName val="Form1_SQP1"/>
      <sheetName val="공정계획(내부계획25%,내부w_f)1"/>
      <sheetName val="SFN_ORIG1"/>
      <sheetName val="내역서_(∮ἀ嘆ɶ"/>
      <sheetName val="ITB_COST1"/>
      <sheetName val="HVAC"/>
      <sheetName val="2.Overall Summary "/>
      <sheetName val="SCH"/>
      <sheetName val="검측서"/>
      <sheetName val="경상"/>
      <sheetName val="UP MINOR"/>
      <sheetName val="ANX3A11"/>
      <sheetName val="5.) Time Delays"/>
      <sheetName val="KP_List"/>
      <sheetName val="노임이"/>
      <sheetName val="Item code"/>
      <sheetName val="업체코드"/>
      <sheetName val="??-BLDG"/>
      <sheetName val="Unt rate"/>
      <sheetName val="Codes.Pers"/>
      <sheetName val="Direct PMS"/>
      <sheetName val="예가표"/>
      <sheetName val="  "/>
      <sheetName val="경비실"/>
      <sheetName val="SUMMARY (0A)"/>
      <sheetName val="SUMMARY (1A)"/>
      <sheetName val="SUMMARY (1B)"/>
      <sheetName val="SUMMARY (03)"/>
      <sheetName val="F1"/>
      <sheetName val="F2"/>
      <sheetName val="F1(Cable Rack)"/>
      <sheetName val="F2(Cable Rack)"/>
      <sheetName val="F3(Cable Rack)"/>
      <sheetName val="F1 (POLYMER)"/>
      <sheetName val="F2 (POLYMER)"/>
      <sheetName val="F3 (POLYMER)"/>
      <sheetName val="F4 (POLYMER)"/>
      <sheetName val="F5( Polymerization )"/>
      <sheetName val="F6 ( Polymerization )"/>
      <sheetName val="B1 (Grid A-7, -6)"/>
      <sheetName val="B1 (Grid A, B)"/>
      <sheetName val="B1 (Grid C-7, -6)"/>
      <sheetName val="B2 (Grid -7 B, C) (1)"/>
      <sheetName val="B2 (Grid -7 B, C) (2)"/>
      <sheetName val="B2 (Grid -6 B, C) (1)"/>
      <sheetName val="B2 (Grid -6 B, C) (2)"/>
      <sheetName val="F1 (MONOMER)"/>
      <sheetName val="F2 (MONOMER)"/>
      <sheetName val="F3 (MONOMER)"/>
      <sheetName val="90K060C (MONOMER)"/>
      <sheetName val="F1 (EXTRUSION)"/>
      <sheetName val="F2 (EXTRUSION)"/>
      <sheetName val="F3 (EXTRUSION)"/>
      <sheetName val="F4 (EXTRUSION)"/>
      <sheetName val="F5 (EXTRUSION)"/>
      <sheetName val="F6A (EXTRUSION)"/>
      <sheetName val="F6D (EXTRUSION)"/>
      <sheetName val="F7 (EXTRUSION)"/>
      <sheetName val="F8 (EXTRUSION)"/>
      <sheetName val="F9 (EXTRUSION)"/>
      <sheetName val="F10 (EXTRUSION)"/>
      <sheetName val="F11 (EXTRUSION)"/>
      <sheetName val="B1 (Grid F-5`, 4`)"/>
      <sheetName val="B2 (Grid F,E-4`)"/>
      <sheetName val="B2 (Grid F,E-5`)"/>
      <sheetName val="B3 (Grid C,B-4`)"/>
      <sheetName val="B4 (Grid B,A-4`)"/>
      <sheetName val="B5 (Grid E-5`) &amp; (Grid D-5`)"/>
      <sheetName val="B6 (Grid E,D-5')"/>
      <sheetName val="B7 (Grid E,D-5')"/>
      <sheetName val="F-1"/>
      <sheetName val="95D040, A506"/>
      <sheetName val="95P040AB, A507"/>
      <sheetName val="95X020-U08, A602"/>
      <sheetName val="95X020-U07, A606"/>
      <sheetName val="95E040, A509"/>
      <sheetName val="95D024;025, A615"/>
      <sheetName val="95X020-U05, A601"/>
      <sheetName val="95X020-U02, A204"/>
      <sheetName val="Extruder FDN"/>
      <sheetName val="PF1a"/>
      <sheetName val="PF4"/>
      <sheetName val="PF4a"/>
      <sheetName val="PF5"/>
      <sheetName val="BOG COMP. FDN"/>
      <sheetName val="SOG COMP. FDN"/>
      <sheetName val="1G1 (Ground Beam)"/>
      <sheetName val="1G2-1(Ground Beam)"/>
      <sheetName val="1G2-2(Ground Beam)"/>
      <sheetName val="P1"/>
      <sheetName val="P2"/>
      <sheetName val="P3"/>
      <sheetName val="P4"/>
      <sheetName val="P5"/>
      <sheetName val="P6"/>
      <sheetName val="P7"/>
      <sheetName val="P8"/>
      <sheetName val="P9"/>
      <sheetName val="P10"/>
      <sheetName val="P11"/>
      <sheetName val="P12"/>
      <sheetName val="P13"/>
      <sheetName val="P14"/>
      <sheetName val="P15, 16"/>
      <sheetName val="LO CONSOLE FDN"/>
      <sheetName val="OIL COOLER FDN"/>
      <sheetName val="CW CONSOLE FDN (SOG)"/>
      <sheetName val="PD3"/>
      <sheetName val="SF1"/>
      <sheetName val="PD1"/>
      <sheetName val="PD2"/>
      <sheetName val="PD3 (SOG)"/>
      <sheetName val="SF1 (SOG)"/>
      <sheetName val="SF2 (SOG)"/>
      <sheetName val="SLAB (1S1-1)"/>
      <sheetName val="SLAB (1S1-2)"/>
      <sheetName val="SLAB (1S1-3)"/>
      <sheetName val="COLUMN (+5500)"/>
      <sheetName val="COLUMN (+12500)"/>
      <sheetName val="COLUMN (+15500)"/>
      <sheetName val="ETC."/>
      <sheetName val="breakdown of wage ra`f"/>
      <sheetName val="breakdown of wage ra"/>
      <sheetName val="breakdown of wage rað-"/>
      <sheetName val="00-Summary Information-ABB"/>
      <sheetName val="장산"/>
      <sheetName val="0. Resource　Code"/>
      <sheetName val="OPT_x0012_"/>
      <sheetName val="Process Data (2)"/>
      <sheetName val="Updating_Form-Oct_2011"/>
      <sheetName val="Weld_Consumable"/>
      <sheetName val="NDE_Cost-Summary"/>
      <sheetName val="9July_Above_Ground_Pipe"/>
      <sheetName val="Tools_&amp;_Settings"/>
      <sheetName val="Data_Summary"/>
      <sheetName val="Crew_Costs"/>
      <sheetName val="Spread_Costs"/>
      <sheetName val="Unique_List_Misc"/>
      <sheetName val="M_11"/>
      <sheetName val="Process_Data_(2)"/>
      <sheetName val="PROTECTION_"/>
      <sheetName val="Cash_In-Cash_Out_Actual"/>
      <sheetName val="당초?∸ἀ"/>
      <sheetName val="Ocean Transporation Charge"/>
      <sheetName val="배수공"/>
      <sheetName val="시행분석"/>
      <sheetName val="Discounted Cash Flow"/>
      <sheetName val="Cash Flow bulanan"/>
      <sheetName val="schalt"/>
      <sheetName val="schtng"/>
      <sheetName val="schbhn"/>
      <sheetName val="H.Satuan"/>
      <sheetName val="I_KAMAR"/>
      <sheetName val="breakdown of wage rap"/>
      <sheetName val="PROJEC䁔"/>
      <sheetName val="Jobcos䁴"/>
      <sheetName val="Sy䁳tem구분"/>
      <sheetName val="BM䀭Elec"/>
      <sheetName val="AN䁁LIS䁁"/>
      <sheetName val="BO䁑-B.䁄OWN"/>
      <sheetName val="HV䁁C(사자재)"/>
      <sheetName val="R2䀵64A䁈DTS"/>
      <sheetName val="mto-re䁶0B"/>
      <sheetName val="내역脜_(M䀴)4"/>
      <sheetName val="3_공통공사비2"/>
      <sheetName val="BEND_L䁏SS1"/>
      <sheetName val="Fo䁲m_A_1"/>
      <sheetName val="Ci䁶il_11"/>
      <sheetName val="Ci䁶il_䀳1"/>
      <sheetName val="Si䁴e_2䀱"/>
      <sheetName val="Si䁴e_F䁡ci1"/>
      <sheetName val="EQ䁕IP_䁌IST"/>
      <sheetName val="Su䁢con_A"/>
      <sheetName val="BS䁄_(2)"/>
      <sheetName val="FWBS_1䀵30"/>
      <sheetName val="breakdown of wage ra"/>
      <sheetName val="Chart_Cable"/>
      <sheetName val="내역ࠜĀM4)"/>
      <sheetName val="AUX"/>
      <sheetName val="Aux."/>
      <sheetName val="CUADRO_DE_PRECIOS"/>
      <sheetName val="w't_table2"/>
      <sheetName val="SCHEDD_TAMBAHAN2"/>
      <sheetName val="Fire_Protection2"/>
      <sheetName val="입찰내역_발주처_양식2"/>
      <sheetName val="Dir_Manpower_Other_Exp_2"/>
      <sheetName val="MODULE_CONFIRM1"/>
      <sheetName val="PROTECTION_1"/>
      <sheetName val="CUADRO_DE_PRECIOS1"/>
      <sheetName val="Cash_In-Cash_Out_Actual1"/>
      <sheetName val="Equipment_List3"/>
      <sheetName val="Form1_SQP3"/>
      <sheetName val="공정계획(내부계획25%,내부w_f)3"/>
      <sheetName val="Heavy_Equipments3"/>
      <sheetName val="AG_Pipe_Qty_Analysis3"/>
      <sheetName val="SFN_ORIG3"/>
      <sheetName val="w't_table3"/>
      <sheetName val="SCHEDD_TAMBAHAN3"/>
      <sheetName val="Fire_Protection3"/>
      <sheetName val="입찰내역_발주처_양식3"/>
      <sheetName val="Dir_Manpower_Other_Exp_3"/>
      <sheetName val="FWBS_15302"/>
      <sheetName val="내역서_(∮ἀ嘆ɶ2"/>
      <sheetName val="4-3LEVEL-5_epic_42"/>
      <sheetName val="단가_(2)2"/>
      <sheetName val="실행예산_MM2"/>
      <sheetName val="MODULE_CONFIRM2"/>
      <sheetName val="PROTECTION_2"/>
      <sheetName val="BOQ-B_DOWN2"/>
      <sheetName val="ITB_COST3"/>
      <sheetName val="CUADRO_DE_PRECIOS2"/>
      <sheetName val="Cash_In-Cash_Out_Actual2"/>
      <sheetName val="Equipment_List4"/>
      <sheetName val="Form1_SQP4"/>
      <sheetName val="공정계획(내부계획25%,내부w_f)4"/>
      <sheetName val="Heavy_Equipments4"/>
      <sheetName val="AG_Pipe_Qty_Analysis4"/>
      <sheetName val="SFN_ORIG4"/>
      <sheetName val="w't_table4"/>
      <sheetName val="SCHEDD_TAMBAHAN4"/>
      <sheetName val="Fire_Protection4"/>
      <sheetName val="입찰내역_발주처_양식4"/>
      <sheetName val="Dir_Manpower_Other_Exp_4"/>
      <sheetName val="FWBS_15303"/>
      <sheetName val="내역서_(∮ἀ嘆ɶ3"/>
      <sheetName val="4-3LEVEL-5_epic_43"/>
      <sheetName val="단가_(2)3"/>
      <sheetName val="실행예산_MM3"/>
      <sheetName val="MODULE_CONFIRM3"/>
      <sheetName val="PROTECTION_3"/>
      <sheetName val="BOQ-B_DOWN3"/>
      <sheetName val="ITB_COST4"/>
      <sheetName val="CUADRO_DE_PRECIOS3"/>
      <sheetName val="Cash_In-Cash_Out_Actual3"/>
      <sheetName val="KUWATI(Total)_9"/>
      <sheetName val="집계표_(TOTAL)9"/>
      <sheetName val="집계표_(CIVIL-23)9"/>
      <sheetName val="집계표_(FGRU)9"/>
      <sheetName val="집계표_(25,26)9"/>
      <sheetName val="집계표_(MEROX)9"/>
      <sheetName val="집계표_(NITROGEN)9"/>
      <sheetName val="집계표_(M4)9"/>
      <sheetName val="집계표_(CIVIL4)9"/>
      <sheetName val="집계표_(CIVIL6)9"/>
      <sheetName val="집계표_(CIVIL7)9"/>
      <sheetName val="내역서(DEMO_TOTAL)9"/>
      <sheetName val="내역서_(CIVIL-23)9"/>
      <sheetName val="내역서_(fgru)9"/>
      <sheetName val="내역서_(25&amp;26)9"/>
      <sheetName val="내역서_(MEROX)9"/>
      <sheetName val="내역서_(NITROGEN)9"/>
      <sheetName val="내역서_(M4)9"/>
      <sheetName val="내역서_(CIVIL-4)9"/>
      <sheetName val="내역서_(CIVIL-6)9"/>
      <sheetName val="내역서_(CIVIL-7)9"/>
      <sheetName val="OPTION_29"/>
      <sheetName val="OPTION_39"/>
      <sheetName val="2002년_현장공사비_국내_실적9"/>
      <sheetName val="2003년국내현장공사비_실적9"/>
      <sheetName val="VC2_10_999"/>
      <sheetName val="집계표_(25,26ဩ8"/>
      <sheetName val="INPUT_DATA8"/>
      <sheetName val="입출재고현황_(2)7"/>
      <sheetName val="Form_08"/>
      <sheetName val="Form_D-17"/>
      <sheetName val="Form_B-17"/>
      <sheetName val="Form_F-17"/>
      <sheetName val="Form_A7"/>
      <sheetName val="General_Data8"/>
      <sheetName val="LABOR_&amp;_자재7"/>
      <sheetName val="Price_Schedule7"/>
      <sheetName val="간접비_총괄7"/>
      <sheetName val="3_공통공사대비7"/>
      <sheetName val="Rate_Analysis7"/>
      <sheetName val="CAL_7"/>
      <sheetName val="WEIGHT_LIST6"/>
      <sheetName val="산#2-1_(2)6"/>
      <sheetName val="BEND_LOSS6"/>
      <sheetName val="공사비_내역_(가)6"/>
      <sheetName val="내역서_耰&quot;??7"/>
      <sheetName val="EQUIPMENT_-27"/>
      <sheetName val="6PILE__(돌출)6"/>
      <sheetName val="Static_Equip6"/>
      <sheetName val="단면_(2)6"/>
      <sheetName val="Form_A_6"/>
      <sheetName val="내역서_耰&quot;_x005f_x0000__x005f_x0000_6"/>
      <sheetName val="3_Breakdown_Direct_Paint6"/>
      <sheetName val="내역서_耰&quot;__7"/>
      <sheetName val="Summary_Sheets6"/>
      <sheetName val="Civil_16"/>
      <sheetName val="Civil_26"/>
      <sheetName val="Civil_36"/>
      <sheetName val="Site_16"/>
      <sheetName val="Site_26"/>
      <sheetName val="Site_36"/>
      <sheetName val="Site_Faci6"/>
      <sheetName val="Administrative_Prices5"/>
      <sheetName val="WBS_445"/>
      <sheetName val="WBS_415"/>
      <sheetName val="Precios_por_Administración5"/>
      <sheetName val="Precios_Unitarios5"/>
      <sheetName val="Subcon_A5"/>
      <sheetName val="BM_DATA_SHEET6"/>
      <sheetName val="Áý°èÇ¥_(TOTAL)5"/>
      <sheetName val="Áý°èÇ¥_(CIVIL-23)5"/>
      <sheetName val="Áý°èÇ¥_(FGRU)5"/>
      <sheetName val="Áý°èÇ¥_(25,26)5"/>
      <sheetName val="Áý°èÇ¥_(MEROX)5"/>
      <sheetName val="Áý°èÇ¥_(NITROGEN)5"/>
      <sheetName val="Áý°èÇ¥_(M4)5"/>
      <sheetName val="Áý°èÇ¥_(CIVIL4)5"/>
      <sheetName val="Áý°èÇ¥_(CIVIL6)5"/>
      <sheetName val="Áý°èÇ¥_(CIVIL7)5"/>
      <sheetName val="³»¿ª¼­(DEMO_TOTAL)5"/>
      <sheetName val="³»¿ª¼­_(CIVIL-23)5"/>
      <sheetName val="³»¿ª¼­_(fgru)5"/>
      <sheetName val="³»¿ª¼­_(25&amp;26)5"/>
      <sheetName val="³»¿ª¼­_(MEROX)5"/>
      <sheetName val="³»¿ª¼­_(NITROGEN)5"/>
      <sheetName val="³»¿ª¼­_(M4)5"/>
      <sheetName val="³»¿ª¼­_(CIVIL-4)5"/>
      <sheetName val="³»¿ª¼­_(CIVIL-6)5"/>
      <sheetName val="³»¿ª¼­_(CIVIL-7)5"/>
      <sheetName val="2002³â_ÇöÀå°ø»çºñ_±¹³»_½ÇÀû5"/>
      <sheetName val="2003³â±¹³»ÇöÀå°ø»çºñ_½ÇÀû5"/>
      <sheetName val="EQUIP_LIST5"/>
      <sheetName val="Z-_GENERAL_PRICE_SUMMARY5"/>
      <sheetName val="_Estimate__5"/>
      <sheetName val="2_2_STAFF_Scedule5"/>
      <sheetName val="내역서_耰&quot;_x005f_x005f_x005f_x0000__x005f_x005f_x0005"/>
      <sheetName val="계측_내역서5"/>
      <sheetName val="Man_Hole5"/>
      <sheetName val="Sheet1_(2)6"/>
      <sheetName val="내역서_耰&quot;_x005f_x005f_x005f_x005f_x005f_x005f_x00005"/>
      <sheetName val="7__월별투입내역서5"/>
      <sheetName val="T_35"/>
      <sheetName val="HORI__VESSEL5"/>
      <sheetName val="Vind_-_BtB5"/>
      <sheetName val="LV_induction_motors5"/>
      <sheetName val="BSD_(2)5"/>
      <sheetName val="Monthly_Load5"/>
      <sheetName val="Weekly_Load5"/>
      <sheetName val="MP_MOB5"/>
      <sheetName val="Form_B5"/>
      <sheetName val="Material_Selections5"/>
      <sheetName val="내역서_耰&quot;_x005f_x005f_x005f_x005f_x005f_x005f_x005f5"/>
      <sheetName val="97_사업추정(WEKI)5"/>
      <sheetName val="breakdown_of_wage_rate5"/>
      <sheetName val="Indirect_Cost5"/>
      <sheetName val="[SANDAN_XLS??5"/>
      <sheetName val="Eq__Mobilization5"/>
      <sheetName val="Resource_table5"/>
      <sheetName val="Piping_BQ_for_one_turbine5"/>
      <sheetName val="Utility_and_Fire_flange5"/>
      <sheetName val="Equipment_List5"/>
      <sheetName val="Form1_SQP5"/>
      <sheetName val="공정계획(내부계획25%,내부w_f)5"/>
      <sheetName val="Heavy_Equipments5"/>
      <sheetName val="AG_Pipe_Qty_Analysis5"/>
      <sheetName val="_SANDAN_XLS__5"/>
      <sheetName val="SFN_ORIG5"/>
      <sheetName val="w't_table5"/>
      <sheetName val="SCHEDD_TAMBAHAN5"/>
      <sheetName val="Fire_Protection5"/>
      <sheetName val="입찰내역_발주처_양식5"/>
      <sheetName val="Dir_Manpower_Other_Exp_5"/>
      <sheetName val="FWBS_15304"/>
      <sheetName val="내역서_(∮ἀ嘆ɶ4"/>
      <sheetName val="4-3LEVEL-5_epic_44"/>
      <sheetName val="단가_(2)4"/>
      <sheetName val="실행예산_MM4"/>
      <sheetName val="MODULE_CONFIRM4"/>
      <sheetName val="PROTECTION_4"/>
      <sheetName val="BOQ-B_DOWN4"/>
      <sheetName val="ITB_COST5"/>
      <sheetName val="CUADRO_DE_PRECIOS4"/>
      <sheetName val="Cash_In-Cash_Out_Actual4"/>
      <sheetName val="OCT.FDN"/>
      <sheetName val="D-3109"/>
      <sheetName val="Exchange Rate"/>
      <sheetName val="예산실적전체당월"/>
      <sheetName val="BD"/>
      <sheetName val="내역서_耰&quot;_x005f_x005f_x005f_x0000_"/>
      <sheetName val="내역서_耰&quot;_x005f_x005f_x005f_x005f_"/>
      <sheetName val="내역ࠜĀ_x005f_x0000_M4"/>
      <sheetName val="내역서 耰&quot;_x005f_x0000_"/>
      <sheetName val="내역ࠜĀ_x005f_x005f_x0"/>
      <sheetName val="내역서 耰&quot;_x005f_x005f_"/>
      <sheetName val="_x005f_x005f_"/>
      <sheetName val="내역서_耰&quot;_x005f_x0000__x0001"/>
      <sheetName val="내역서_耰&quot;_x005f_x005f_x00001"/>
      <sheetName val="내역서_耰&quot;_x005f_x005f_x005f1"/>
      <sheetName val="내역서_耰&quot;_x005f_x0000__x0002"/>
      <sheetName val="내역서_耰&quot;_x005f_x005f_x00002"/>
      <sheetName val="내역서_耰&quot;_x005f_x005f_x005f2"/>
      <sheetName val="Pipe-Hot"/>
      <sheetName val="실행집_x0005_"/>
      <sheetName val="실행집聈"/>
      <sheetName val="plan&amp;section_of_foundation1"/>
      <sheetName val="Unit_Price_"/>
      <sheetName val="내역서1999_8최종"/>
      <sheetName val="working_load_at_the_btm_ft_1"/>
      <sheetName val="stability_check1"/>
      <sheetName val="design_load1"/>
      <sheetName val="1100-1200-1300-1910-2140-LEV_2"/>
      <sheetName val="Process_Data_1"/>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Closeout_Control"/>
      <sheetName val="Site_Findings_Status_Sheet"/>
      <sheetName val="Currency_Rate"/>
      <sheetName val="4-Basic_Price"/>
      <sheetName val="Evaluasi_Penw"/>
      <sheetName val="Man_Power_&amp;_Comp"/>
      <sheetName val="Data_List"/>
      <sheetName val="Material_Price"/>
      <sheetName val="Codes_Pers"/>
      <sheetName val="Sum_(Case-3)"/>
      <sheetName val="PROJECT_BRIEF"/>
      <sheetName val="In-House_Summary"/>
      <sheetName val="7422CW"/>
      <sheetName val="손익차9월2"/>
      <sheetName val="General Notes"/>
      <sheetName val="내역서_耰&quot;_x005f_x0000__x0003"/>
      <sheetName val="내역서_耰&quot;_x005f_x005f_x00003"/>
      <sheetName val="내역서_耰&quot;_x005f_x005f_x005f3"/>
      <sheetName val="내역서_耰&quot;_x005f_x0000__x0004"/>
      <sheetName val="내역서_耰&quot;_x005f_x005f_x00004"/>
      <sheetName val="내역서_耰&quot;_x005f_x005f_x005f4"/>
      <sheetName val="내역서_耰&quot;_x005f_x0000__x0005"/>
      <sheetName val="내역서_耰&quot;_x005f_x005f_x00005"/>
      <sheetName val="내역서_耰&quot;_x005f_x005f_x005f5"/>
      <sheetName val="내역서_耰&quot;_x005f_x0000_"/>
      <sheetName val="내역서_耰&quot;_x005f_x005f_"/>
      <sheetName val="내역ࠜĀ_x0"/>
      <sheetName val="내역서 耰&quot;_"/>
      <sheetName val="_"/>
      <sheetName val="내역서_耰&quot;_x00001"/>
      <sheetName val="내역서_耰&quot;_x005f1"/>
      <sheetName val="내역서_耰&quot;_x00002"/>
      <sheetName val="내역서_耰&quot;_x005f2"/>
      <sheetName val="Others"/>
      <sheetName val="Bill rekap"/>
      <sheetName val="Harga Satuan"/>
      <sheetName val="LISTRIK"/>
      <sheetName val="F ALARM"/>
      <sheetName val="Sheet5"/>
      <sheetName val="물량표"/>
      <sheetName val="PABS,Site info"/>
      <sheetName val="Direct_PMS"/>
      <sheetName val="5_)_Time_Delays"/>
      <sheetName val="OPT_x000a_"/>
      <sheetName val="Weekl_x000a_"/>
      <sheetName val="Aux_"/>
      <sheetName val="2. 현장 자금투입 집계표"/>
      <sheetName val="_도면 및 도서 제출목록 및 일정_170202.xlsx"/>
      <sheetName val="TYPE"/>
      <sheetName val="Rates &amp; Legend"/>
      <sheetName val="DISCIPLINE"/>
      <sheetName val="9_1차이내역"/>
      <sheetName val="pipeline-1"/>
      <sheetName val="BQMP"/>
      <sheetName val="수량산출"/>
      <sheetName val="CAL1"/>
      <sheetName val="BQ_IMPORT"/>
      <sheetName val="Distribution Table"/>
      <sheetName val="BA1047集約"/>
      <sheetName val="Raw data"/>
      <sheetName val="PWA"/>
      <sheetName val="_뻘N__ࠀ역서"/>
      <sheetName val="차트 (2)"/>
      <sheetName val="Analysis"/>
      <sheetName val="EVA-004-MEC"/>
      <sheetName val="도면자료제출일정"/>
      <sheetName val="DROP DOWN"/>
      <sheetName val="EE-PROP"/>
      <sheetName val="DATA MENTAH"/>
      <sheetName val="Linelist LNGC Process"/>
      <sheetName val="용접품"/>
      <sheetName val="절단품"/>
      <sheetName val="Action Item"/>
      <sheetName val="Rating"/>
      <sheetName val="유림골조"/>
      <sheetName val="ID.CD"/>
      <sheetName val="Equipment Spec List"/>
      <sheetName val="Material code"/>
      <sheetName val="design_criteria1"/>
      <sheetName val="定额"/>
      <sheetName val="HO_Site Rates-2011"/>
      <sheetName val="USDKRW"/>
      <sheetName val="Inquiry"/>
      <sheetName val="품셈TABLE"/>
      <sheetName val="2003상반기노임기준"/>
      <sheetName val="LEGENDA"/>
      <sheetName val="drg"/>
      <sheetName val="BM"/>
      <sheetName val="백분율"/>
      <sheetName val="공사비SUM"/>
      <sheetName val="내역(한신APT)"/>
      <sheetName val="MD"/>
      <sheetName val="BO䁑-B_䁄OWN"/>
      <sheetName val="UP_MINOR"/>
      <sheetName val="RAB_AR&amp;STR"/>
      <sheetName val="Cash_Flow_bulanan"/>
      <sheetName val="H_Satuan"/>
      <sheetName val="Bill_rekap"/>
      <sheetName val="99__FWBS(Ref)"/>
      <sheetName val="99__Change_Rate"/>
      <sheetName val="Harga_Satuan"/>
      <sheetName val="F_ALARM"/>
      <sheetName val="내역서_耰&quot;_x005f_x0000__x00001"/>
      <sheetName val="할증_"/>
      <sheetName val="내역서_(N____x000a_"/>
      <sheetName val="내역서_(N   _x000a_"/>
      <sheetName val="Discounted_Cash_Flow"/>
      <sheetName val="Ocean_Transporation_Charge"/>
      <sheetName val="차트_(2)"/>
      <sheetName val="Pengesahan_"/>
      <sheetName val="Exchange_Rate"/>
      <sheetName val="뻘N_"/>
      <sheetName val="_x000a__x0"/>
      <sheetName val="Unt_rate"/>
      <sheetName val="Equip_Rental_Summary_by_Contr"/>
      <sheetName val="Project_Equip_Rental_Summary"/>
      <sheetName val="Contractor_Indirect_Sumry"/>
      <sheetName val="Project_Indirect_Sumry"/>
      <sheetName val="COA_Sumry_by_Area"/>
      <sheetName val="COA_Sumry_by_Contr"/>
      <sheetName val="COA_Sumry_by_RG"/>
      <sheetName val="TDC_COA_Grp_Sumry"/>
      <sheetName val="TDC_COA_Grp_Sumry_by_Area"/>
      <sheetName val="TDC_COA_Grp_Sumry_by_RG"/>
      <sheetName val="Equipment_Sumry"/>
      <sheetName val="TDC_Item_Dets-Full"/>
      <sheetName val="TDC_Item_Dets-IPM-Full"/>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Project_Metrics"/>
      <sheetName val="Item_code"/>
      <sheetName val="SUMMARY_(0A)"/>
      <sheetName val="SUMMARY_(1A)"/>
      <sheetName val="SUMMARY_(1B)"/>
      <sheetName val="SUMMARY_(03)"/>
      <sheetName val="F1(Cable_Rack)"/>
      <sheetName val="F2(Cable_Rack)"/>
      <sheetName val="F3(Cable_Rack)"/>
      <sheetName val="F1_(POLYMER)"/>
      <sheetName val="F2_(POLYMER)"/>
      <sheetName val="F3_(POLYMER)"/>
      <sheetName val="F4_(POLYMER)"/>
      <sheetName val="F5(_Polymerization_)"/>
      <sheetName val="F6_(_Polymerization_)"/>
      <sheetName val="B1_(Grid_A-7,_-6)"/>
      <sheetName val="B1_(Grid_A,_B)"/>
      <sheetName val="B1_(Grid_C-7,_-6)"/>
      <sheetName val="B2_(Grid_-7_B,_C)_(1)"/>
      <sheetName val="B2_(Grid_-7_B,_C)_(2)"/>
      <sheetName val="B2_(Grid_-6_B,_C)_(1)"/>
      <sheetName val="B2_(Grid_-6_B,_C)_(2)"/>
      <sheetName val="F1_(MONOMER)"/>
      <sheetName val="F2_(MONOMER)"/>
      <sheetName val="F3_(MONOMER)"/>
      <sheetName val="90K060C_(MONOMER)"/>
      <sheetName val="F1_(EXTRUSION)"/>
      <sheetName val="F2_(EXTRUSION)"/>
      <sheetName val="F3_(EXTRUSION)"/>
      <sheetName val="F4_(EXTRUSION)"/>
      <sheetName val="F5_(EXTRUSION)"/>
      <sheetName val="F6A_(EXTRUSION)"/>
      <sheetName val="F6D_(EXTRUSION)"/>
      <sheetName val="F7_(EXTRUSION)"/>
      <sheetName val="F8_(EXTRUSION)"/>
      <sheetName val="F9_(EXTRUSION)"/>
      <sheetName val="F10_(EXTRUSION)"/>
      <sheetName val="F11_(EXTRUSION)"/>
      <sheetName val="B1_(Grid_F-5`,_4`)"/>
      <sheetName val="B2_(Grid_F,E-4`)"/>
      <sheetName val="B2_(Grid_F,E-5`)"/>
      <sheetName val="B3_(Grid_C,B-4`)"/>
      <sheetName val="B4_(Grid_B,A-4`)"/>
      <sheetName val="B5_(Grid_E-5`)_&amp;_(Grid_D-5`)"/>
      <sheetName val="B6_(Grid_E,D-5')"/>
      <sheetName val="B7_(Grid_E,D-5')"/>
      <sheetName val="95D040,_A506"/>
      <sheetName val="95P040AB,_A507"/>
      <sheetName val="95X020-U08,_A602"/>
      <sheetName val="95X020-U07,_A606"/>
      <sheetName val="95E040,_A509"/>
      <sheetName val="95D024;025,_A615"/>
      <sheetName val="95X020-U05,_A601"/>
      <sheetName val="95X020-U02,_A204"/>
      <sheetName val="Extruder_FDN"/>
      <sheetName val="BOG_COMP__FDN"/>
      <sheetName val="SOG_COMP__FDN"/>
      <sheetName val="1G1_(Ground_Beam)"/>
      <sheetName val="1G2-1(Ground_Beam)"/>
      <sheetName val="1G2-2(Ground_Beam)"/>
      <sheetName val="P15,_16"/>
      <sheetName val="LO_CONSOLE_FDN"/>
      <sheetName val="OIL_COOLER_FDN"/>
      <sheetName val="CW_CONSOLE_FDN_(SOG)"/>
      <sheetName val="PD3_(SOG)"/>
      <sheetName val="SF1_(SOG)"/>
      <sheetName val="SF2_(SOG)"/>
      <sheetName val="SLAB_(1S1-1)"/>
      <sheetName val="SLAB_(1S1-2)"/>
      <sheetName val="SLAB_(1S1-3)"/>
      <sheetName val="COLUMN_(+5500)"/>
      <sheetName val="COLUMN_(+12500)"/>
      <sheetName val="COLUMN_(+15500)"/>
      <sheetName val="ETC_"/>
      <sheetName val="2__현장_자금투입_집계표"/>
      <sheetName val="_도면_및_도서_제출목록_및_일정_170202_xlsx"/>
      <sheetName val="Rates_&amp;_Legend"/>
      <sheetName val="OCT_FDN"/>
      <sheetName val="General_Notes"/>
      <sheetName val="개시대사 (2)"/>
      <sheetName val="환율"/>
      <sheetName val="대운산출"/>
      <sheetName val="Header"/>
      <sheetName val="SPEC LIST(EQUP, SYS)"/>
      <sheetName val="Air Cooler-E"/>
      <sheetName val="Al Taweelah"/>
      <sheetName val="TJ1Q47"/>
      <sheetName val="Particular Sch"/>
      <sheetName val="Pulldown"/>
      <sheetName val="Grafico"/>
      <sheetName val="구분"/>
      <sheetName val="SUM "/>
      <sheetName val="Multi-currency"/>
      <sheetName val="내역서_耰&quot;6"/>
      <sheetName val="KUWATI(Total)_11"/>
      <sheetName val="집계표_(TOTAL)11"/>
      <sheetName val="집계표_(CIVIL-23)11"/>
      <sheetName val="집계표_(FGRU)11"/>
      <sheetName val="집계표_(25,26)11"/>
      <sheetName val="집계표_(MEROX)11"/>
      <sheetName val="집계표_(NITROGEN)11"/>
      <sheetName val="집계표_(M4)11"/>
      <sheetName val="집계표_(CIVIL4)11"/>
      <sheetName val="집계표_(CIVIL6)11"/>
      <sheetName val="집계표_(CIVIL7)11"/>
      <sheetName val="내역서(DEMO_TOTAL)11"/>
      <sheetName val="내역서_(CIVIL-23)11"/>
      <sheetName val="내역서_(fgru)11"/>
      <sheetName val="내역서_(25&amp;26)11"/>
      <sheetName val="내역서_(MEROX)11"/>
      <sheetName val="내역서_(NITROGEN)11"/>
      <sheetName val="내역서_(M4)11"/>
      <sheetName val="내역서_(CIVIL-4)11"/>
      <sheetName val="내역서_(CIVIL-6)11"/>
      <sheetName val="내역서_(CIVIL-7)11"/>
      <sheetName val="OPTION_211"/>
      <sheetName val="OPTION_311"/>
      <sheetName val="2002년_현장공사비_국내_실적11"/>
      <sheetName val="2003년국내현장공사비_실적11"/>
      <sheetName val="VC2_10_9911"/>
      <sheetName val="INPUT_DATA10"/>
      <sheetName val="집계표_(25,26ဩ10"/>
      <sheetName val="Form_D-19"/>
      <sheetName val="Form_B-19"/>
      <sheetName val="Form_F-19"/>
      <sheetName val="Form_A9"/>
      <sheetName val="Form_010"/>
      <sheetName val="입출재고현황_(2)9"/>
      <sheetName val="General_Data10"/>
      <sheetName val="LABOR_&amp;_자재9"/>
      <sheetName val="간접비_총괄9"/>
      <sheetName val="3_공통공사대비9"/>
      <sheetName val="Price_Schedule9"/>
      <sheetName val="Rate_Analysis9"/>
      <sheetName val="내역서_耰&quot;??9"/>
      <sheetName val="EQUIPMENT_-29"/>
      <sheetName val="CAL_9"/>
      <sheetName val="내역서_耰&quot;_x005f_x0000__x005f_x0000_8"/>
      <sheetName val="WEIGHT_LIST8"/>
      <sheetName val="산#2-1_(2)8"/>
      <sheetName val="BEND_LOSS8"/>
      <sheetName val="공사비_내역_(가)8"/>
      <sheetName val="6PILE__(돌출)8"/>
      <sheetName val="Man_Hole7"/>
      <sheetName val="Form_A_8"/>
      <sheetName val="단면_(2)8"/>
      <sheetName val="Static_Equip8"/>
      <sheetName val="3_Breakdown_Direct_Paint8"/>
      <sheetName val="WBS_447"/>
      <sheetName val="WBS_417"/>
      <sheetName val="Administrative_Prices7"/>
      <sheetName val="Precios_por_Administración7"/>
      <sheetName val="Precios_Unitarios7"/>
      <sheetName val="내역서_耰&quot;_x005f_x005f_x005f_x0000__x005f_x005f_x0007"/>
      <sheetName val="내역서_耰&quot;__9"/>
      <sheetName val="SFN_ORIG7"/>
      <sheetName val="Z-_GENERAL_PRICE_SUMMARY7"/>
      <sheetName val="_Estimate__7"/>
      <sheetName val="Updating_Form-Oct_20112"/>
      <sheetName val="Weld_Consumable2"/>
      <sheetName val="NDE_Cost-Summary2"/>
      <sheetName val="9July_Above_Ground_Pipe2"/>
      <sheetName val="Civil_18"/>
      <sheetName val="Civil_28"/>
      <sheetName val="Civil_38"/>
      <sheetName val="Site_18"/>
      <sheetName val="Site_28"/>
      <sheetName val="Site_38"/>
      <sheetName val="Site_Faci8"/>
      <sheetName val="Áý°èÇ¥_(TOTAL)7"/>
      <sheetName val="Áý°èÇ¥_(CIVIL-23)7"/>
      <sheetName val="Áý°èÇ¥_(FGRU)7"/>
      <sheetName val="Áý°èÇ¥_(25,26)7"/>
      <sheetName val="Áý°èÇ¥_(MEROX)7"/>
      <sheetName val="Áý°èÇ¥_(NITROGEN)7"/>
      <sheetName val="Áý°èÇ¥_(M4)7"/>
      <sheetName val="Áý°èÇ¥_(CIVIL4)7"/>
      <sheetName val="Áý°èÇ¥_(CIVIL6)7"/>
      <sheetName val="Áý°èÇ¥_(CIVIL7)7"/>
      <sheetName val="³»¿ª¼­(DEMO_TOTAL)7"/>
      <sheetName val="³»¿ª¼­_(CIVIL-23)7"/>
      <sheetName val="³»¿ª¼­_(fgru)7"/>
      <sheetName val="³»¿ª¼­_(25&amp;26)7"/>
      <sheetName val="³»¿ª¼­_(MEROX)7"/>
      <sheetName val="³»¿ª¼­_(NITROGEN)7"/>
      <sheetName val="³»¿ª¼­_(M4)7"/>
      <sheetName val="³»¿ª¼­_(CIVIL-4)7"/>
      <sheetName val="³»¿ª¼­_(CIVIL-6)7"/>
      <sheetName val="³»¿ª¼­_(CIVIL-7)7"/>
      <sheetName val="2002³â_ÇöÀå°ø»çºñ_±¹³»_½ÇÀû7"/>
      <sheetName val="2003³â±¹³»ÇöÀå°ø»çºñ_½ÇÀû7"/>
      <sheetName val="Summary_Sheets8"/>
      <sheetName val="2_2_STAFF_Scedule7"/>
      <sheetName val="내역서_耰&quot;_x005f_x005f_x005f_x005f_x005f_x005f_x00007"/>
      <sheetName val="Subcon_A7"/>
      <sheetName val="Sheet1_(2)8"/>
      <sheetName val="계측_내역서7"/>
      <sheetName val="7__월별투입내역서7"/>
      <sheetName val="T_37"/>
      <sheetName val="HORI__VESSEL7"/>
      <sheetName val="BM_DATA_SHEET8"/>
      <sheetName val="Vind_-_BtB7"/>
      <sheetName val="LV_induction_motors7"/>
      <sheetName val="BSD_(2)7"/>
      <sheetName val="내역서_耰&quot;_x005f_x005f_x005f_x005f_x005f_x005f_x005f7"/>
      <sheetName val="EQUIP_LIST7"/>
      <sheetName val="MP_MOB7"/>
      <sheetName val="Form_B7"/>
      <sheetName val="내역서_耰&quot;7"/>
      <sheetName val="Tools_&amp;_Settings2"/>
      <sheetName val="Data_Summary2"/>
      <sheetName val="Crew_Costs2"/>
      <sheetName val="Spread_Costs2"/>
      <sheetName val="Unique_List_Misc2"/>
      <sheetName val="M_112"/>
      <sheetName val="Process_Data_(2)2"/>
      <sheetName val="Monthly_Load7"/>
      <sheetName val="Weekly_Load7"/>
      <sheetName val="97_사업추정(WEKI)7"/>
      <sheetName val="breakdown_of_wage_rate7"/>
      <sheetName val="Indirect_Cost7"/>
      <sheetName val="Eq__Mobilization7"/>
      <sheetName val="Material_Selections7"/>
      <sheetName val="[SANDAN_XLS??7"/>
      <sheetName val="Piping_BQ_for_one_turbine7"/>
      <sheetName val="Resource_table7"/>
      <sheetName val="Utility_and_Fire_flange7"/>
      <sheetName val="Equipment_List7"/>
      <sheetName val="Form1_SQP7"/>
      <sheetName val="공정계획(내부계획25%,내부w_f)7"/>
      <sheetName val="_SANDAN_XLS__7"/>
      <sheetName val="w't_table7"/>
      <sheetName val="Heavy_Equipments7"/>
      <sheetName val="AG_Pipe_Qty_Analysis7"/>
      <sheetName val="SCHEDD_TAMBAHAN7"/>
      <sheetName val="Fire_Protection7"/>
      <sheetName val="입찰내역_발주처_양식7"/>
      <sheetName val="실행예산_MM6"/>
      <sheetName val="FWBS_15306"/>
      <sheetName val="Dir_Manpower_Other_Exp_7"/>
      <sheetName val="BOQ-B_DOWN6"/>
      <sheetName val="내역서_(∮ἀ嘆ɶ6"/>
      <sheetName val="MODULE_CONFIRM6"/>
      <sheetName val="ITB_COST7"/>
      <sheetName val="단가_(2)6"/>
      <sheetName val="4-3LEVEL-5_epic_46"/>
      <sheetName val="PROTECTION_6"/>
      <sheetName val="Cash_In-Cash_Out_Actual6"/>
      <sheetName val="CUADRO_DE_PRECIOS6"/>
      <sheetName val="Process_Data_12"/>
      <sheetName val="내역서1999_8최종2"/>
      <sheetName val="plan&amp;section_of_foundation3"/>
      <sheetName val="working_load_at_the_btm_ft_3"/>
      <sheetName val="stability_check3"/>
      <sheetName val="design_load3"/>
      <sheetName val="TDC_COA_Sumry2"/>
      <sheetName val="TDC_Item_Dets2"/>
      <sheetName val="TDC_Item_Sumry2"/>
      <sheetName val="TDC_Key_Qty_Sumry2"/>
      <sheetName val="List_-_Components2"/>
      <sheetName val="List_-_Equipment2"/>
      <sheetName val="COA_Sumry_-_Std_Imp2"/>
      <sheetName val="Contr_TDC_-_Std_Imp2"/>
      <sheetName val="Item_Sumry_-_Std_Imp2"/>
      <sheetName val="Unit_Costs_-_Std_Imp2"/>
      <sheetName val="Unit_MH_-_Std_Imp2"/>
      <sheetName val="Proj_TIC_-_Std_Imp2"/>
      <sheetName val="1100-1200-1300-1910-2140-LEV_22"/>
      <sheetName val="Material_Price2"/>
      <sheetName val="Currency_Rate2"/>
      <sheetName val="Unit_Price_2"/>
      <sheetName val="4-Basic_Price2"/>
      <sheetName val="Evaluasi_Penw2"/>
      <sheetName val="Man_Power_&amp;_Comp2"/>
      <sheetName val="Data_List2"/>
      <sheetName val="Closeout_Control2"/>
      <sheetName val="Sum_(Case-3)2"/>
      <sheetName val="PROJECT_BRIEF2"/>
      <sheetName val="Site_Findings_Status_Sheet2"/>
      <sheetName val="내역서_耰&quot;_x005f_x005f_x005f_x0000_2"/>
      <sheetName val="내역서_耰&quot;_x005f_x005f_x005f_x005f_2"/>
      <sheetName val="내역서_耰&quot;_x005f_x0000__x00003"/>
      <sheetName val="Equip_Rental_Summary_by_Contr2"/>
      <sheetName val="Project_Equip_Rental_Summary2"/>
      <sheetName val="Contractor_Indirect_Sumry2"/>
      <sheetName val="Project_Indirect_Sumry2"/>
      <sheetName val="COA_Sumry_by_Area2"/>
      <sheetName val="COA_Sumry_by_Contr2"/>
      <sheetName val="COA_Sumry_by_RG2"/>
      <sheetName val="TDC_COA_Grp_Sumry2"/>
      <sheetName val="TDC_COA_Grp_Sumry_by_Area2"/>
      <sheetName val="TDC_COA_Grp_Sumry_by_RG2"/>
      <sheetName val="Equipment_Sumry2"/>
      <sheetName val="TDC_Item_Dets-Full2"/>
      <sheetName val="TDC_Item_Dets-IPM-Full2"/>
      <sheetName val="TDC_Item_Sumry_by_Area2"/>
      <sheetName val="TDC_Item_Sumry_by_RG2"/>
      <sheetName val="TDC_Key_Qty_Sumry_by_RG2"/>
      <sheetName val="List_-_Equipment_by_Area2"/>
      <sheetName val="List_-_Equipment_by_Contr2"/>
      <sheetName val="Equipment_-_Unit_Costs_by_Mat2"/>
      <sheetName val="List_-_Equipment_by_Rep_Grp2"/>
      <sheetName val="Craft_Summary_by_Contr2"/>
      <sheetName val="Project_Craft_Summary2"/>
      <sheetName val="Project_Metrics2"/>
      <sheetName val="99__FWBS(Ref)2"/>
      <sheetName val="99__Change_Rate2"/>
      <sheetName val="RAB_AR&amp;STR2"/>
      <sheetName val="할증_2"/>
      <sheetName val="2_Overall_Summary_1"/>
      <sheetName val="In-House_Summary2"/>
      <sheetName val="Pengesahan_2"/>
      <sheetName val="UP_MINOR2"/>
      <sheetName val="5_)_Time_Delays2"/>
      <sheetName val="Item_code2"/>
      <sheetName val="Unt_rate2"/>
      <sheetName val="Codes_Pers2"/>
      <sheetName val="Direct_PMS2"/>
      <sheetName val="__2"/>
      <sheetName val="_2"/>
      <sheetName val="SUMMARY_(0A)2"/>
      <sheetName val="SUMMARY_(1A)2"/>
      <sheetName val="SUMMARY_(1B)2"/>
      <sheetName val="SUMMARY_(03)2"/>
      <sheetName val="F1(Cable_Rack)2"/>
      <sheetName val="F2(Cable_Rack)2"/>
      <sheetName val="F3(Cable_Rack)2"/>
      <sheetName val="F1_(POLYMER)2"/>
      <sheetName val="F2_(POLYMER)2"/>
      <sheetName val="F3_(POLYMER)2"/>
      <sheetName val="F4_(POLYMER)2"/>
      <sheetName val="F5(_Polymerization_)2"/>
      <sheetName val="F6_(_Polymerization_)2"/>
      <sheetName val="B1_(Grid_A-7,_-6)2"/>
      <sheetName val="B1_(Grid_A,_B)2"/>
      <sheetName val="B1_(Grid_C-7,_-6)2"/>
      <sheetName val="B2_(Grid_-7_B,_C)_(1)2"/>
      <sheetName val="B2_(Grid_-7_B,_C)_(2)2"/>
      <sheetName val="B2_(Grid_-6_B,_C)_(1)2"/>
      <sheetName val="B2_(Grid_-6_B,_C)_(2)2"/>
      <sheetName val="F1_(MONOMER)2"/>
      <sheetName val="F2_(MONOMER)2"/>
      <sheetName val="F3_(MONOMER)2"/>
      <sheetName val="90K060C_(MONOMER)2"/>
      <sheetName val="F1_(EXTRUSION)2"/>
      <sheetName val="F2_(EXTRUSION)2"/>
      <sheetName val="F3_(EXTRUSION)2"/>
      <sheetName val="F4_(EXTRUSION)2"/>
      <sheetName val="F5_(EXTRUSION)2"/>
      <sheetName val="F6A_(EXTRUSION)2"/>
      <sheetName val="F6D_(EXTRUSION)2"/>
      <sheetName val="F7_(EXTRUSION)2"/>
      <sheetName val="F8_(EXTRUSION)2"/>
      <sheetName val="F9_(EXTRUSION)2"/>
      <sheetName val="F10_(EXTRUSION)2"/>
      <sheetName val="F11_(EXTRUSION)2"/>
      <sheetName val="B1_(Grid_F-5`,_4`)2"/>
      <sheetName val="B2_(Grid_F,E-4`)2"/>
      <sheetName val="B2_(Grid_F,E-5`)2"/>
      <sheetName val="B3_(Grid_C,B-4`)2"/>
      <sheetName val="B4_(Grid_B,A-4`)2"/>
      <sheetName val="B5_(Grid_E-5`)_&amp;_(Grid_D-5`)2"/>
      <sheetName val="B6_(Grid_E,D-5')2"/>
      <sheetName val="B7_(Grid_E,D-5')2"/>
      <sheetName val="95D040,_A5062"/>
      <sheetName val="95P040AB,_A5072"/>
      <sheetName val="95X020-U08,_A6022"/>
      <sheetName val="95X020-U07,_A6062"/>
      <sheetName val="95E040,_A5092"/>
      <sheetName val="95D024;025,_A6152"/>
      <sheetName val="95X020-U05,_A6012"/>
      <sheetName val="95X020-U02,_A2042"/>
      <sheetName val="Extruder_FDN2"/>
      <sheetName val="BOG_COMP__FDN2"/>
      <sheetName val="SOG_COMP__FDN2"/>
      <sheetName val="1G1_(Ground_Beam)2"/>
      <sheetName val="1G2-1(Ground_Beam)2"/>
      <sheetName val="1G2-2(Ground_Beam)2"/>
      <sheetName val="P15,_162"/>
      <sheetName val="LO_CONSOLE_FDN2"/>
      <sheetName val="OIL_COOLER_FDN2"/>
      <sheetName val="CW_CONSOLE_FDN_(SOG)2"/>
      <sheetName val="PD3_(SOG)2"/>
      <sheetName val="SF1_(SOG)2"/>
      <sheetName val="SF2_(SOG)2"/>
      <sheetName val="SLAB_(1S1-1)2"/>
      <sheetName val="SLAB_(1S1-2)2"/>
      <sheetName val="SLAB_(1S1-3)2"/>
      <sheetName val="COLUMN_(+5500)2"/>
      <sheetName val="COLUMN_(+12500)2"/>
      <sheetName val="COLUMN_(+15500)2"/>
      <sheetName val="ETC_2"/>
      <sheetName val="breakdown_of_wage_ra`f1"/>
      <sheetName val="breakdown_of_wage_ra1"/>
      <sheetName val="breakdown_of_wage_rað-1"/>
      <sheetName val="00-Summary_Information-ABB1"/>
      <sheetName val="0__Resource　Code1"/>
      <sheetName val="Ocean_Transporation_Charge2"/>
      <sheetName val="Discounted_Cash_Flow2"/>
      <sheetName val="Cash_Flow_bulanan2"/>
      <sheetName val="H_Satuan2"/>
      <sheetName val="breakdown_of_wage_rap1"/>
      <sheetName val="BO䁑-B_䁄OWN2"/>
      <sheetName val="breakdown_of_wage_ra1"/>
      <sheetName val="Material_code1"/>
      <sheetName val="Aux_2"/>
      <sheetName val="OCT_FDN2"/>
      <sheetName val="Exchange_Rate2"/>
      <sheetName val="DATA_MENTAH1"/>
      <sheetName val="General_Notes2"/>
      <sheetName val="PABS,Site_info1"/>
      <sheetName val="실행집"/>
      <sheetName val="Bill_rekap2"/>
      <sheetName val="Harga_Satuan2"/>
      <sheetName val="F_ALARM2"/>
      <sheetName val="HO_Site_Rates-20111"/>
      <sheetName val="Raw_data1"/>
      <sheetName val="2__현장_자금투입_집계표2"/>
      <sheetName val="_도면_및_도서_제출목록_및_일정_170202_xlsx2"/>
      <sheetName val="Rates_&amp;_Legend2"/>
      <sheetName val="내역서_耰&quot;_x005f_x0000_2"/>
      <sheetName val="내역서_耰&quot;_x005f_x005f_2"/>
      <sheetName val="내역서_耰&quot;_x0000"/>
      <sheetName val="Weekl"/>
      <sheetName val="OPT"/>
      <sheetName val="내역ࠜĀM4"/>
      <sheetName val="내역서_耰&quot;_1"/>
      <sheetName val="내역서_耰&quot;_x0001"/>
      <sheetName val="내역서_耰&quot;_x0002"/>
      <sheetName val="Distribution_Table1"/>
      <sheetName val="__x"/>
      <sheetName val="차트_(2)2"/>
      <sheetName val="DROP_DOWN1"/>
      <sheetName val="Linelist_LNGC_Process1"/>
      <sheetName val="Action_Item1"/>
      <sheetName val="ID_CD1"/>
      <sheetName val="Equipment_Spec_List1"/>
      <sheetName val="내역서_(N____x000a_2"/>
      <sheetName val="개시대사_(2)1"/>
      <sheetName val="SPEC_LIST(EQUP,_SYS)1"/>
      <sheetName val="Air_Cooler-E1"/>
      <sheetName val="Al_Taweelah1"/>
      <sheetName val="Particular_Sch1"/>
      <sheetName val="KUWATI(Total)_10"/>
      <sheetName val="집계표_(TOTAL)10"/>
      <sheetName val="집계표_(CIVIL-23)10"/>
      <sheetName val="집계표_(FGRU)10"/>
      <sheetName val="집계표_(25,26)10"/>
      <sheetName val="집계표_(MEROX)10"/>
      <sheetName val="집계표_(NITROGEN)10"/>
      <sheetName val="집계표_(M4)10"/>
      <sheetName val="집계표_(CIVIL4)10"/>
      <sheetName val="집계표_(CIVIL6)10"/>
      <sheetName val="집계표_(CIVIL7)10"/>
      <sheetName val="내역서(DEMO_TOTAL)10"/>
      <sheetName val="내역서_(CIVIL-23)10"/>
      <sheetName val="내역서_(fgru)10"/>
      <sheetName val="내역서_(25&amp;26)10"/>
      <sheetName val="내역서_(MEROX)10"/>
      <sheetName val="내역서_(NITROGEN)10"/>
      <sheetName val="내역서_(M4)10"/>
      <sheetName val="내역서_(CIVIL-4)10"/>
      <sheetName val="내역서_(CIVIL-6)10"/>
      <sheetName val="내역서_(CIVIL-7)10"/>
      <sheetName val="OPTION_210"/>
      <sheetName val="OPTION_310"/>
      <sheetName val="2002년_현장공사비_국내_실적10"/>
      <sheetName val="2003년국내현장공사비_실적10"/>
      <sheetName val="VC2_10_9910"/>
      <sheetName val="INPUT_DATA9"/>
      <sheetName val="집계표_(25,26ဩ9"/>
      <sheetName val="Form_D-18"/>
      <sheetName val="Form_B-18"/>
      <sheetName val="Form_F-18"/>
      <sheetName val="Form_A8"/>
      <sheetName val="Form_09"/>
      <sheetName val="입출재고현황_(2)8"/>
      <sheetName val="General_Data9"/>
      <sheetName val="LABOR_&amp;_자재8"/>
      <sheetName val="간접비_총괄8"/>
      <sheetName val="3_공통공사대비8"/>
      <sheetName val="Price_Schedule8"/>
      <sheetName val="Rate_Analysis8"/>
      <sheetName val="내역서_耰&quot;??8"/>
      <sheetName val="EQUIPMENT_-28"/>
      <sheetName val="CAL_8"/>
      <sheetName val="내역서_耰&quot;_x005f_x0000__x005f_x0000_7"/>
      <sheetName val="WEIGHT_LIST7"/>
      <sheetName val="산#2-1_(2)7"/>
      <sheetName val="BEND_LOSS7"/>
      <sheetName val="공사비_내역_(가)7"/>
      <sheetName val="6PILE__(돌출)7"/>
      <sheetName val="Man_Hole6"/>
      <sheetName val="Form_A_7"/>
      <sheetName val="단면_(2)7"/>
      <sheetName val="Static_Equip7"/>
      <sheetName val="3_Breakdown_Direct_Paint7"/>
      <sheetName val="WBS_446"/>
      <sheetName val="WBS_416"/>
      <sheetName val="Administrative_Prices6"/>
      <sheetName val="Precios_por_Administración6"/>
      <sheetName val="Precios_Unitarios6"/>
      <sheetName val="내역서_耰&quot;_x005f_x005f_x005f_x0000__x005f_x005f_x0006"/>
      <sheetName val="내역서_耰&quot;__8"/>
      <sheetName val="SFN_ORIG6"/>
      <sheetName val="Z-_GENERAL_PRICE_SUMMARY6"/>
      <sheetName val="_Estimate__6"/>
      <sheetName val="Updating_Form-Oct_20111"/>
      <sheetName val="Weld_Consumable1"/>
      <sheetName val="NDE_Cost-Summary1"/>
      <sheetName val="9July_Above_Ground_Pipe1"/>
      <sheetName val="Civil_17"/>
      <sheetName val="Civil_27"/>
      <sheetName val="Civil_37"/>
      <sheetName val="Site_17"/>
      <sheetName val="Site_27"/>
      <sheetName val="Site_37"/>
      <sheetName val="Site_Faci7"/>
      <sheetName val="Áý°èÇ¥_(TOTAL)6"/>
      <sheetName val="Áý°èÇ¥_(CIVIL-23)6"/>
      <sheetName val="Áý°èÇ¥_(FGRU)6"/>
      <sheetName val="Áý°èÇ¥_(25,26)6"/>
      <sheetName val="Áý°èÇ¥_(MEROX)6"/>
      <sheetName val="Áý°èÇ¥_(NITROGEN)6"/>
      <sheetName val="Áý°èÇ¥_(M4)6"/>
      <sheetName val="Áý°èÇ¥_(CIVIL4)6"/>
      <sheetName val="Áý°èÇ¥_(CIVIL6)6"/>
      <sheetName val="Áý°èÇ¥_(CIVIL7)6"/>
      <sheetName val="³»¿ª¼­(DEMO_TOTAL)6"/>
      <sheetName val="³»¿ª¼­_(CIVIL-23)6"/>
      <sheetName val="³»¿ª¼­_(fgru)6"/>
      <sheetName val="³»¿ª¼­_(25&amp;26)6"/>
      <sheetName val="³»¿ª¼­_(MEROX)6"/>
      <sheetName val="³»¿ª¼­_(NITROGEN)6"/>
      <sheetName val="³»¿ª¼­_(M4)6"/>
      <sheetName val="³»¿ª¼­_(CIVIL-4)6"/>
      <sheetName val="³»¿ª¼­_(CIVIL-6)6"/>
      <sheetName val="³»¿ª¼­_(CIVIL-7)6"/>
      <sheetName val="2002³â_ÇöÀå°ø»çºñ_±¹³»_½ÇÀû6"/>
      <sheetName val="2003³â±¹³»ÇöÀå°ø»çºñ_½ÇÀû6"/>
      <sheetName val="Summary_Sheets7"/>
      <sheetName val="2_2_STAFF_Scedule6"/>
      <sheetName val="내역서_耰&quot;_x005f_x005f_x005f_x005f_x005f_x005f_x00006"/>
      <sheetName val="Subcon_A6"/>
      <sheetName val="Sheet1_(2)7"/>
      <sheetName val="계측_내역서6"/>
      <sheetName val="7__월별투입내역서6"/>
      <sheetName val="T_36"/>
      <sheetName val="HORI__VESSEL6"/>
      <sheetName val="BM_DATA_SHEET7"/>
      <sheetName val="Vind_-_BtB6"/>
      <sheetName val="LV_induction_motors6"/>
      <sheetName val="BSD_(2)6"/>
      <sheetName val="내역서_耰&quot;_x005f_x005f_x005f_x005f_x005f_x005f_x005f6"/>
      <sheetName val="EQUIP_LIST6"/>
      <sheetName val="MP_MOB6"/>
      <sheetName val="Form_B6"/>
      <sheetName val="Tools_&amp;_Settings1"/>
      <sheetName val="Data_Summary1"/>
      <sheetName val="Crew_Costs1"/>
      <sheetName val="Spread_Costs1"/>
      <sheetName val="Unique_List_Misc1"/>
      <sheetName val="M_111"/>
      <sheetName val="Process_Data_(2)1"/>
      <sheetName val="Monthly_Load6"/>
      <sheetName val="Weekly_Load6"/>
      <sheetName val="97_사업추정(WEKI)6"/>
      <sheetName val="breakdown_of_wage_rate6"/>
      <sheetName val="Indirect_Cost6"/>
      <sheetName val="Eq__Mobilization6"/>
      <sheetName val="Material_Selections6"/>
      <sheetName val="[SANDAN_XLS??6"/>
      <sheetName val="Piping_BQ_for_one_turbine6"/>
      <sheetName val="Resource_table6"/>
      <sheetName val="Utility_and_Fire_flange6"/>
      <sheetName val="Equipment_List6"/>
      <sheetName val="Form1_SQP6"/>
      <sheetName val="공정계획(내부계획25%,내부w_f)6"/>
      <sheetName val="_SANDAN_XLS__6"/>
      <sheetName val="w't_table6"/>
      <sheetName val="Heavy_Equipments6"/>
      <sheetName val="AG_Pipe_Qty_Analysis6"/>
      <sheetName val="SCHEDD_TAMBAHAN6"/>
      <sheetName val="Fire_Protection6"/>
      <sheetName val="입찰내역_발주처_양식6"/>
      <sheetName val="실행예산_MM5"/>
      <sheetName val="FWBS_15305"/>
      <sheetName val="Dir_Manpower_Other_Exp_6"/>
      <sheetName val="BOQ-B_DOWN5"/>
      <sheetName val="내역서_(∮ἀ嘆ɶ5"/>
      <sheetName val="MODULE_CONFIRM5"/>
      <sheetName val="ITB_COST6"/>
      <sheetName val="단가_(2)5"/>
      <sheetName val="4-3LEVEL-5_epic_45"/>
      <sheetName val="PROTECTION_5"/>
      <sheetName val="Cash_In-Cash_Out_Actual5"/>
      <sheetName val="CUADRO_DE_PRECIOS5"/>
      <sheetName val="Process_Data_11"/>
      <sheetName val="내역서1999_8최종1"/>
      <sheetName val="plan&amp;section_of_foundation2"/>
      <sheetName val="working_load_at_the_btm_ft_2"/>
      <sheetName val="stability_check2"/>
      <sheetName val="design_load2"/>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1100-1200-1300-1910-2140-LEV_21"/>
      <sheetName val="Material_Price1"/>
      <sheetName val="Currency_Rate1"/>
      <sheetName val="Unit_Price_1"/>
      <sheetName val="4-Basic_Price1"/>
      <sheetName val="Evaluasi_Penw1"/>
      <sheetName val="Man_Power_&amp;_Comp1"/>
      <sheetName val="Data_List1"/>
      <sheetName val="Closeout_Control1"/>
      <sheetName val="Sum_(Case-3)1"/>
      <sheetName val="PROJECT_BRIEF1"/>
      <sheetName val="Site_Findings_Status_Sheet1"/>
      <sheetName val="내역서_耰&quot;_x005f_x005f_x005f_x0000_1"/>
      <sheetName val="내역서_耰&quot;_x005f_x005f_x005f_x005f_1"/>
      <sheetName val="내역서_耰&quot;_x005f_x0000__x00002"/>
      <sheetName val="Equip_Rental_Summary_by_Contr1"/>
      <sheetName val="Project_Equip_Rental_Summary1"/>
      <sheetName val="Contractor_Indirect_Sumry1"/>
      <sheetName val="Project_Indirect_Sumry1"/>
      <sheetName val="COA_Sumry_by_Area1"/>
      <sheetName val="COA_Sumry_by_Contr1"/>
      <sheetName val="COA_Sumry_by_RG1"/>
      <sheetName val="TDC_COA_Grp_Sumry1"/>
      <sheetName val="TDC_COA_Grp_Sumry_by_Area1"/>
      <sheetName val="TDC_COA_Grp_Sumry_by_RG1"/>
      <sheetName val="Equipment_Sumry1"/>
      <sheetName val="TDC_Item_Dets-Full1"/>
      <sheetName val="TDC_Item_Dets-IPM-Full1"/>
      <sheetName val="TDC_Item_Sumry_by_Area1"/>
      <sheetName val="TDC_Item_Sumry_by_RG1"/>
      <sheetName val="TDC_Key_Qty_Sumry_by_RG1"/>
      <sheetName val="List_-_Equipment_by_Area1"/>
      <sheetName val="List_-_Equipment_by_Contr1"/>
      <sheetName val="Equipment_-_Unit_Costs_by_Mat1"/>
      <sheetName val="List_-_Equipment_by_Rep_Grp1"/>
      <sheetName val="Craft_Summary_by_Contr1"/>
      <sheetName val="Project_Craft_Summary1"/>
      <sheetName val="Project_Metrics1"/>
      <sheetName val="99__FWBS(Ref)1"/>
      <sheetName val="99__Change_Rate1"/>
      <sheetName val="RAB_AR&amp;STR1"/>
      <sheetName val="할증_1"/>
      <sheetName val="2_Overall_Summary_"/>
      <sheetName val="In-House_Summary1"/>
      <sheetName val="Pengesahan_1"/>
      <sheetName val="UP_MINOR1"/>
      <sheetName val="5_)_Time_Delays1"/>
      <sheetName val="Item_code1"/>
      <sheetName val="Unt_rate1"/>
      <sheetName val="Codes_Pers1"/>
      <sheetName val="Direct_PMS1"/>
      <sheetName val="__1"/>
      <sheetName val="_1"/>
      <sheetName val="SUMMARY_(0A)1"/>
      <sheetName val="SUMMARY_(1A)1"/>
      <sheetName val="SUMMARY_(1B)1"/>
      <sheetName val="SUMMARY_(03)1"/>
      <sheetName val="F1(Cable_Rack)1"/>
      <sheetName val="F2(Cable_Rack)1"/>
      <sheetName val="F3(Cable_Rack)1"/>
      <sheetName val="F1_(POLYMER)1"/>
      <sheetName val="F2_(POLYMER)1"/>
      <sheetName val="F3_(POLYMER)1"/>
      <sheetName val="F4_(POLYMER)1"/>
      <sheetName val="F5(_Polymerization_)1"/>
      <sheetName val="F6_(_Polymerization_)1"/>
      <sheetName val="B1_(Grid_A-7,_-6)1"/>
      <sheetName val="B1_(Grid_A,_B)1"/>
      <sheetName val="B1_(Grid_C-7,_-6)1"/>
      <sheetName val="B2_(Grid_-7_B,_C)_(1)1"/>
      <sheetName val="B2_(Grid_-7_B,_C)_(2)1"/>
      <sheetName val="B2_(Grid_-6_B,_C)_(1)1"/>
      <sheetName val="B2_(Grid_-6_B,_C)_(2)1"/>
      <sheetName val="F1_(MONOMER)1"/>
      <sheetName val="F2_(MONOMER)1"/>
      <sheetName val="F3_(MONOMER)1"/>
      <sheetName val="90K060C_(MONOMER)1"/>
      <sheetName val="F1_(EXTRUSION)1"/>
      <sheetName val="F2_(EXTRUSION)1"/>
      <sheetName val="F3_(EXTRUSION)1"/>
      <sheetName val="F4_(EXTRUSION)1"/>
      <sheetName val="F5_(EXTRUSION)1"/>
      <sheetName val="F6A_(EXTRUSION)1"/>
      <sheetName val="F6D_(EXTRUSION)1"/>
      <sheetName val="F7_(EXTRUSION)1"/>
      <sheetName val="F8_(EXTRUSION)1"/>
      <sheetName val="F9_(EXTRUSION)1"/>
      <sheetName val="F10_(EXTRUSION)1"/>
      <sheetName val="F11_(EXTRUSION)1"/>
      <sheetName val="B1_(Grid_F-5`,_4`)1"/>
      <sheetName val="B2_(Grid_F,E-4`)1"/>
      <sheetName val="B2_(Grid_F,E-5`)1"/>
      <sheetName val="B3_(Grid_C,B-4`)1"/>
      <sheetName val="B4_(Grid_B,A-4`)1"/>
      <sheetName val="B5_(Grid_E-5`)_&amp;_(Grid_D-5`)1"/>
      <sheetName val="B6_(Grid_E,D-5')1"/>
      <sheetName val="B7_(Grid_E,D-5')1"/>
      <sheetName val="95D040,_A5061"/>
      <sheetName val="95P040AB,_A5071"/>
      <sheetName val="95X020-U08,_A6021"/>
      <sheetName val="95X020-U07,_A6061"/>
      <sheetName val="95E040,_A5091"/>
      <sheetName val="95D024;025,_A6151"/>
      <sheetName val="95X020-U05,_A6011"/>
      <sheetName val="95X020-U02,_A2041"/>
      <sheetName val="Extruder_FDN1"/>
      <sheetName val="BOG_COMP__FDN1"/>
      <sheetName val="SOG_COMP__FDN1"/>
      <sheetName val="1G1_(Ground_Beam)1"/>
      <sheetName val="1G2-1(Ground_Beam)1"/>
      <sheetName val="1G2-2(Ground_Beam)1"/>
      <sheetName val="P15,_161"/>
      <sheetName val="LO_CONSOLE_FDN1"/>
      <sheetName val="OIL_COOLER_FDN1"/>
      <sheetName val="CW_CONSOLE_FDN_(SOG)1"/>
      <sheetName val="PD3_(SOG)1"/>
      <sheetName val="SF1_(SOG)1"/>
      <sheetName val="SF2_(SOG)1"/>
      <sheetName val="SLAB_(1S1-1)1"/>
      <sheetName val="SLAB_(1S1-2)1"/>
      <sheetName val="SLAB_(1S1-3)1"/>
      <sheetName val="COLUMN_(+5500)1"/>
      <sheetName val="COLUMN_(+12500)1"/>
      <sheetName val="COLUMN_(+15500)1"/>
      <sheetName val="ETC_1"/>
      <sheetName val="breakdown_of_wage_ra`f"/>
      <sheetName val="breakdown_of_wage_ra"/>
      <sheetName val="breakdown_of_wage_rað-"/>
      <sheetName val="00-Summary_Information-ABB"/>
      <sheetName val="0__Resource　Code"/>
      <sheetName val="Ocean_Transporation_Charge1"/>
      <sheetName val="Discounted_Cash_Flow1"/>
      <sheetName val="Cash_Flow_bulanan1"/>
      <sheetName val="H_Satuan1"/>
      <sheetName val="breakdown_of_wage_rap"/>
      <sheetName val="BO䁑-B_䁄OWN1"/>
      <sheetName val="breakdown_of_wage_ra"/>
      <sheetName val="Material_code"/>
      <sheetName val="Aux_1"/>
      <sheetName val="OCT_FDN1"/>
      <sheetName val="Exchange_Rate1"/>
      <sheetName val="DATA_MENTAH"/>
      <sheetName val="General_Notes1"/>
      <sheetName val="PABS,Site_info"/>
      <sheetName val="Bill_rekap1"/>
      <sheetName val="Harga_Satuan1"/>
      <sheetName val="F_ALARM1"/>
      <sheetName val="HO_Site_Rates-2011"/>
      <sheetName val="Raw_data"/>
      <sheetName val="2__현장_자금투입_집계표1"/>
      <sheetName val="_도면_및_도서_제출목록_및_일정_170202_xlsx1"/>
      <sheetName val="Rates_&amp;_Legend1"/>
      <sheetName val="내역서_耰&quot;_x005f_x0000_1"/>
      <sheetName val="내역서_耰&quot;_x005f_x005f_1"/>
      <sheetName val="내역서_耰&quot;_"/>
      <sheetName val="Distribution_Table"/>
      <sheetName val="차트_(2)1"/>
      <sheetName val="DROP_DOWN"/>
      <sheetName val="Linelist_LNGC_Process"/>
      <sheetName val="Action_Item"/>
      <sheetName val="ID_CD"/>
      <sheetName val="Equipment_Spec_List"/>
      <sheetName val="내역서_(N____x000a_1"/>
      <sheetName val="개시대사_(2)"/>
      <sheetName val="SPEC_LIST(EQUP,_SYS)"/>
      <sheetName val="Air_Cooler-E"/>
      <sheetName val="Al_Taweelah"/>
      <sheetName val="Particular_Sch"/>
      <sheetName val="11.자재단가"/>
      <sheetName val="기기리스트"/>
      <sheetName val="내역서_(N _x000e__x000e__x000e_  _x0012__x0010_ "/>
      <sheetName val="{}"/>
      <sheetName val="내역서_(N _x000e__x000e__x00"/>
      <sheetName val="내역서_(N _x000e__x000e__x000e_  _"/>
      <sheetName val="__-BLDG"/>
      <sheetName val="C1C2"/>
      <sheetName val="LIFE &amp; REP PROVN"/>
      <sheetName val="O&amp;M CREW"/>
      <sheetName val="208"/>
      <sheetName val="TQ Format"/>
      <sheetName val="Drop-Downs"/>
      <sheetName val="breakdown of wage raÐ¾"/>
      <sheetName val="Additional data"/>
      <sheetName val="Values"/>
      <sheetName val="C-301E~305E"/>
      <sheetName val="Precios Unitariԯ"/>
      <sheetName val="EQUIPMENT_-"/>
      <sheetName val="Sum(table)"/>
      <sheetName val="OIL SEPARATOR"/>
      <sheetName val="CATCH BASIN"/>
      <sheetName val="UG"/>
      <sheetName val="UG2"/>
      <sheetName val="UG3"/>
      <sheetName val="UG4"/>
      <sheetName val="FW Post Indicator Valve 24&quot;"/>
      <sheetName val="FW Post Indicator Valve 20&quot;"/>
      <sheetName val="FW Post Indicator Valve 6&quot;"/>
      <sheetName val="Fire Monitor or Hydrant 6&quot; FDN"/>
      <sheetName val="SUMP VB"/>
      <sheetName val="CLEANOUT 4&quot;"/>
      <sheetName val="Not reqd"/>
      <sheetName val="호환성 보고서"/>
      <sheetName val="인산"/>
      <sheetName val="Codes"/>
      <sheetName val="Orçamento"/>
      <sheetName val="热力"/>
      <sheetName val="PHSB"/>
      <sheetName val="AN"/>
      <sheetName val="Attach 4-18"/>
      <sheetName val="Basic"/>
      <sheetName val="B_Down"/>
      <sheetName val="Scheme Area Details_Block__ C2"/>
      <sheetName val="공사비집계"/>
      <sheetName val="14-Eng rate"/>
      <sheetName val="Cashflow Analysis"/>
      <sheetName val="손익차총괄2"/>
      <sheetName val="EXPAN-1"/>
      <sheetName val="33628-Rev. A"/>
      <sheetName val="Données"/>
      <sheetName val="GraphData"/>
      <sheetName val="BHANDUP"/>
      <sheetName val="Register"/>
      <sheetName val="INPUT DATA OF SCHEDULE"/>
      <sheetName val="Cash Flow"/>
      <sheetName val="Yield"/>
      <sheetName val="내역서 ᢐ_x001f_"/>
      <sheetName val="리스크 분류체계"/>
      <sheetName val="Risk"/>
      <sheetName val="광통신 견적내역서1"/>
      <sheetName val="BSD ᯷㧓_x0001_"/>
      <sheetName val="Itembalance Report (18-sep-18)"/>
      <sheetName val="BUDGET SUMMARY "/>
      <sheetName val="Drop"/>
      <sheetName val="design_criteria2"/>
      <sheetName val="날개벽"/>
      <sheetName val="CONST"/>
      <sheetName val="#¡REF"/>
      <sheetName val="Master List"/>
      <sheetName val="WIP"/>
      <sheetName val="Finansal tamamlanma Eğrisi"/>
      <sheetName val="SIVA"/>
      <sheetName val="내역서 (∮ἀ嘆ɶ?᠀㬁?"/>
      <sheetName val="당초_xd8b4_➴ȭ"/>
      <sheetName val="Admin Manu 2-Equipment Type ID"/>
      <sheetName val="Tender data"/>
      <sheetName val="1.설계기준"/>
      <sheetName val="FORM-0"/>
      <sheetName val="Benchmark"/>
      <sheetName val="SUPTMTO"/>
      <sheetName val="ABUT수량-A1"/>
      <sheetName val="서부산시설"/>
      <sheetName val="Precios_Unitariԯ"/>
      <sheetName val="TQ_Format"/>
      <sheetName val="breakdown_of_wage_raÐ¾"/>
      <sheetName val="Additional_data"/>
      <sheetName val="내역서_(N____"/>
      <sheetName val="5. 월별투입내역서"/>
      <sheetName val="SECL 리스크 분류체계 (2)"/>
      <sheetName val="Perm. Test"/>
      <sheetName val="GM 000"/>
      <sheetName val="2857Q&amp;PL"/>
      <sheetName val="16"/>
      <sheetName val="50"/>
      <sheetName val="단가"/>
      <sheetName val="인원聈2"/>
      <sheetName val="일위대가 "/>
      <sheetName val="조명시설"/>
      <sheetName val="98수문일위"/>
      <sheetName val="터파기및재료"/>
      <sheetName val="인사자료총집계"/>
      <sheetName val="간접비"/>
      <sheetName val="95TOTREV"/>
      <sheetName val="달력"/>
      <sheetName val="견적서"/>
      <sheetName val="간접노무비"/>
      <sheetName val="BM #1"/>
      <sheetName val="단가대비표"/>
      <sheetName val="List register"/>
      <sheetName val="내역서_(N _x000e__x000e__x000e_  _x0012__x0010__"/>
      <sheetName val="내역서_耰&quot;_x00003"/>
      <sheetName val="내역서_耰&quot;_x005f3"/>
      <sheetName val="내역서_耰&quot;_x00004"/>
      <sheetName val="내역서_耰&quot;_x005f4"/>
      <sheetName val="내역서_耰&quot;_x00005"/>
      <sheetName val="내역서_耰&quot;_x005f5"/>
      <sheetName val="OPT_"/>
      <sheetName val="Weekl_"/>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Activity Form"/>
      <sheetName val="E-160"/>
      <sheetName val="CASH"/>
      <sheetName val="Basis(site)"/>
      <sheetName val="Leyenda"/>
      <sheetName val="내역서_耰&quot;_x005f_x0000__x0006"/>
      <sheetName val="내역서_耰&quot;_x005f_x005f_x00006"/>
      <sheetName val="내역서_耰&quot;_x005f_x005f_x005f6"/>
      <sheetName val="목록"/>
      <sheetName val="Wellhrs"/>
      <sheetName val="Rate"/>
      <sheetName val="설산1.나"/>
      <sheetName val="본사S"/>
      <sheetName val="건축내역"/>
      <sheetName val="Direct Histogram Rev. A (f)"/>
      <sheetName val="Fig 4-14"/>
      <sheetName val="TABELE"/>
      <sheetName val="TABLAS"/>
      <sheetName val="配管単価"/>
      <sheetName val="Mat"/>
      <sheetName val="제출계산서"/>
      <sheetName val="공사"/>
      <sheetName val="Dropdown"/>
      <sheetName val="Att-1 CTCI MH rate"/>
      <sheetName val="SUM_"/>
      <sheetName val="CUACA"/>
      <sheetName val="ANALISA-S"/>
      <sheetName val="hrgsat"/>
      <sheetName val="SCHEDULE"/>
      <sheetName val="Analisa Fave"/>
      <sheetName val="Bank"/>
      <sheetName val="BUA"/>
      <sheetName val="Harsat Bahan"/>
      <sheetName val="Harsat Subkon"/>
      <sheetName val="Harsat Upah"/>
      <sheetName val="PP"/>
      <sheetName val="RAB"/>
      <sheetName val="Master 1.0"/>
      <sheetName val="Estimate"/>
      <sheetName val="Agregat Halus &amp; Kasar"/>
      <sheetName val="TABEL"/>
      <sheetName val="DIV_5"/>
      <sheetName val="DIV_7A"/>
      <sheetName val="DIV_2"/>
      <sheetName val="DIV_4"/>
      <sheetName val="DIV_6"/>
      <sheetName val="DIV_8"/>
      <sheetName val="HARGA MATERIAL"/>
      <sheetName val="MT_an"/>
      <sheetName val="dasar"/>
      <sheetName val="Harga Sat_APP"/>
      <sheetName val="AMP"/>
      <sheetName val="ANTEK-AGGA"/>
      <sheetName val="BURDA"/>
      <sheetName val="ANTEK-GAL"/>
      <sheetName val="HRS-ATB"/>
      <sheetName val="ANTEK-PRIME"/>
      <sheetName val="ANTEK-TIMB"/>
      <sheetName val="BD-LS"/>
      <sheetName val="BIA-LUMPSUM"/>
      <sheetName val="CRUSER"/>
      <sheetName val="FINAL"/>
      <sheetName val="KEBALAT"/>
      <sheetName val="Div2"/>
      <sheetName val="6-AGREGAT"/>
      <sheetName val="STAF"/>
      <sheetName val="jpr"/>
      <sheetName val="Hitung"/>
      <sheetName val="Normalisasi"/>
      <sheetName val="Tgh JGC-Inv I clp"/>
      <sheetName val="PCS "/>
      <sheetName val="Progress Statement-SI"/>
      <sheetName val="Progress Payment-3110"/>
      <sheetName val="MC-1"/>
      <sheetName val="Demand"/>
      <sheetName val="Occ"/>
      <sheetName val="Tables 3.1 to 3.5 EXH G"/>
      <sheetName val="Depreciation"/>
      <sheetName val="Validation"/>
      <sheetName val="INSTLIST 1"/>
      <sheetName val="Cost Code"/>
      <sheetName val="Data Ref"/>
      <sheetName val="Interdept Rate"/>
      <sheetName val="ADMON"/>
      <sheetName val="EQUIPOS DE SEGURIDAD"/>
      <sheetName val="MATERIALES CONSUMIBLES"/>
      <sheetName val="PERSONAL INDIRECTO "/>
      <sheetName val="전표분개장(공종별)"/>
      <sheetName val="노무비집계"/>
      <sheetName val="공통가설"/>
      <sheetName val="자재비"/>
      <sheetName val="감모비"/>
      <sheetName val="REF for VV"/>
      <sheetName val="REF"/>
      <sheetName val="Weekl "/>
      <sheetName val="내역서_(N___ "/>
      <sheetName val="내역서_(N    "/>
      <sheetName val=" _x0"/>
      <sheetName val="OPT "/>
      <sheetName val="급여"/>
      <sheetName val="Land Dev't. Ph-1"/>
      <sheetName val="4300 UTILITY BLDG (2)"/>
      <sheetName val="0000"/>
      <sheetName val="P-Ins &amp; Bonds"/>
      <sheetName val="Index"/>
      <sheetName val="tifico"/>
      <sheetName val="회사99"/>
      <sheetName val="SUMMARY MTO_02.2.35"/>
      <sheetName val="N.G METERING CALC."/>
      <sheetName val="N.G METERING"/>
      <sheetName val="N.G METERING (2)"/>
      <sheetName val="summary(order)"/>
      <sheetName val="CUMENE METERING"/>
      <sheetName val="N2 METERING "/>
      <sheetName val="H2 METERING  "/>
      <sheetName val="MS-5101"/>
      <sheetName val="MS-5401"/>
      <sheetName val="MS-5102"/>
      <sheetName val="CO METERING"/>
      <sheetName val="L-5301"/>
      <sheetName val="7-2"/>
      <sheetName val="Galian 1"/>
      <sheetName val="Analisa-Harga"/>
      <sheetName val="Analisa Lump sum"/>
      <sheetName val="data-pendukung"/>
      <sheetName val="CH-RANC"/>
      <sheetName val="351BQMCN"/>
      <sheetName val="rap"/>
      <sheetName val="As"/>
      <sheetName val="Sec I ML"/>
      <sheetName val="Har_mat"/>
      <sheetName val="chitimc"/>
      <sheetName val="dongia (2)"/>
      <sheetName val="LKVL-CK-HT-GD1"/>
      <sheetName val="本体取纏"/>
      <sheetName val="鉄骨纏め"/>
      <sheetName val="34"/>
      <sheetName val="35"/>
      <sheetName val="입찰안"/>
      <sheetName val="LOADDAT"/>
      <sheetName val="TQ_Format1"/>
      <sheetName val="11_자재단가"/>
      <sheetName val="내역서_(N____1"/>
      <sheetName val="__x1"/>
      <sheetName val="Weekl_x000"/>
      <sheetName val="내역서_(N _x00"/>
      <sheetName val="LIFE_&amp;_REP_PROVN"/>
      <sheetName val="O&amp;M_CREW"/>
      <sheetName val="내역서_(N__x00"/>
      <sheetName val="Cashflow_Analysis"/>
      <sheetName val="breakdown_of_wage_raÐ¾1"/>
      <sheetName val="Additional_data1"/>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Attach_4-18"/>
      <sheetName val="INPUT_DATA_OF_SCHEDULE"/>
      <sheetName val="OIL_SEPARATOR"/>
      <sheetName val="CATCH_BASIN"/>
      <sheetName val="FW_Post_Indicator_Valve_24&quot;"/>
      <sheetName val="FW_Post_Indicator_Valve_20&quot;"/>
      <sheetName val="FW_Post_Indicator_Valve_6&quot;"/>
      <sheetName val="Fire_Monitor_or_Hydrant_6&quot;_FDN"/>
      <sheetName val="SUMP_VB"/>
      <sheetName val="CLEANOUT_4&quot;"/>
      <sheetName val="Not_reqd"/>
      <sheetName val="호환성_보고서"/>
      <sheetName val="Finansal_tamamlanma_Eğrisi"/>
      <sheetName val="Master_List"/>
      <sheetName val="Activity_Form"/>
      <sheetName val="내역서_(∮ἀ嘆ɶ?᠀㬁?"/>
      <sheetName val="내역서_ᢐ"/>
      <sheetName val="33628-Rev__A"/>
      <sheetName val="Admin_Manu_2-Equipment_Type_ID"/>
      <sheetName val="14-Eng_rate"/>
      <sheetName val="리스크_분류체계"/>
      <sheetName val="Itembalance_Report_(18-sep-18)"/>
      <sheetName val="BUDGET_SUMMARY_"/>
      <sheetName val="合成単価作成表_BLDG"/>
      <sheetName val="최종(1)사용"/>
      <sheetName val="총괄"/>
      <sheetName val="SPT vs PHI"/>
      <sheetName val="Folha1"/>
      <sheetName val="05. Curva S"/>
      <sheetName val="1.자금요약"/>
      <sheetName val="2.실행비투입"/>
      <sheetName val="3.본사집계"/>
      <sheetName val="3-1.본사투입"/>
      <sheetName val="4.지사집계"/>
      <sheetName val="4-1.지사투입"/>
      <sheetName val="5.현장총집계"/>
      <sheetName val="5-1.현금집계"/>
      <sheetName val="5-2.현금출납"/>
      <sheetName val="5-3.외상집계"/>
      <sheetName val="5-4.외상투입"/>
      <sheetName val="6.미지급금"/>
      <sheetName val="5-5.기타공제집계"/>
      <sheetName val="5-6.기타공제"/>
      <sheetName val="7.기성현황(실)"/>
      <sheetName val="8.한국인수당"/>
      <sheetName val="8.한국인수당 (Master file)"/>
      <sheetName val="9.기타수입"/>
      <sheetName val="10.투입집계"/>
      <sheetName val="(참고)CashFlow"/>
      <sheetName val="(참고)기성대투입"/>
      <sheetName val="(참고)기타공제"/>
      <sheetName val="(참고)미지급금"/>
      <sheetName val="5-4.외상투입 (2)"/>
      <sheetName val="16.기성현황(예)"/>
      <sheetName val="17.자금요약2"/>
      <sheetName val="18.실행대비투입2"/>
      <sheetName val="설명서"/>
      <sheetName val="37"/>
      <sheetName val="64.4"/>
      <sheetName val="64.5"/>
      <sheetName val="22"/>
      <sheetName val="36.2"/>
      <sheetName val="36.1"/>
      <sheetName val="NP"/>
      <sheetName val="Offer"/>
      <sheetName val="TR Rev vs Commit"/>
      <sheetName val="TR +MMHE PL report"/>
      <sheetName val="P23P2724 _ Commitment "/>
      <sheetName val="손익합산"/>
      <sheetName val="5. Work load(현재원기준)"/>
      <sheetName val="실행대비"/>
      <sheetName val="부재치수입력"/>
      <sheetName val="Graph"/>
      <sheetName val="CCL"/>
      <sheetName val="Enron Form"/>
      <sheetName val="表三甲"/>
      <sheetName val="SoW"/>
      <sheetName val="Lookup"/>
      <sheetName val="SPEC(RECEPTACLE)"/>
      <sheetName val="SPEC(CABLE &amp; WIRE)"/>
      <sheetName val="TESİSAT"/>
      <sheetName val="1.11.b"/>
      <sheetName val="Payment Certificate-1"/>
      <sheetName val="PCL-1"/>
      <sheetName val="Floor wet"/>
      <sheetName val="Floor Balcony"/>
      <sheetName val="Hard scape Floor"/>
      <sheetName val="P03 Skirting"/>
      <sheetName val="GF wall"/>
      <sheetName val="Kitchen Wall wet LIN-701"/>
      <sheetName val="Wall wet LIN-601 "/>
      <sheetName val="BOQ (2)"/>
      <sheetName val="Kitchen"/>
      <sheetName val="VO Schedule-1"/>
      <sheetName val="Fly-1"/>
      <sheetName val="HOLD AMOUNT"/>
      <sheetName val="Back Charge (2)"/>
      <sheetName val="Penalties-1"/>
      <sheetName val="Temporary Deductions-1 "/>
      <sheetName val="Contracharges Check list-1 "/>
      <sheetName val="PC 03"/>
      <sheetName val="Sheet7"/>
      <sheetName val="Measurement sheet"/>
      <sheetName val="Material Only"/>
      <sheetName val="Man power supply"/>
      <sheetName val="Camp Deduction"/>
      <sheetName val="_x005f_x005f_x005f_x005f_x005f_x005f_x00ည톐ឮ"/>
      <sheetName val="품의서(지출)"/>
      <sheetName val="6.공정표"/>
      <sheetName val="MEMBER"/>
      <sheetName val="주차구획선수량"/>
      <sheetName val="PI-18031-M3-BOQ"/>
      <sheetName val="Void"/>
      <sheetName val="A. ENGINEERING"/>
      <sheetName val="B-1. 배관자재"/>
      <sheetName val="B-2. 전기자재"/>
      <sheetName val="B-3. 계장자재"/>
      <sheetName val="B-4. 기계자재"/>
      <sheetName val="C-1. 공통가설"/>
      <sheetName val="C-2. 토목"/>
      <sheetName val="C-4. 철골"/>
      <sheetName val="C-5. 기계"/>
      <sheetName val="C-6. 배관"/>
      <sheetName val="C-7. 전기"/>
      <sheetName val="C-8. 계장"/>
      <sheetName val="C-9. 중장비"/>
      <sheetName val="C-10. 소방설비"/>
      <sheetName val="C-11. 보온"/>
      <sheetName val="C-12. CMS"/>
      <sheetName val="Sheet"/>
      <sheetName val="Statprod gab"/>
      <sheetName val="L 1"/>
      <sheetName val="DATASHT"/>
      <sheetName val="공통부대비"/>
      <sheetName val="견적의뢰"/>
      <sheetName val="PROGRAM"/>
      <sheetName val="CASHFLOW"/>
      <sheetName val="금융비용"/>
      <sheetName val="을지"/>
      <sheetName val="기준표"/>
      <sheetName val="예정(3)"/>
      <sheetName val="PIPE"/>
      <sheetName val="기초견적가"/>
      <sheetName val="TANK"/>
      <sheetName val="SG"/>
      <sheetName val="포장복구집계"/>
      <sheetName val="간선계산"/>
      <sheetName val="AS복구"/>
      <sheetName val="2000년1차"/>
      <sheetName val="DATE"/>
      <sheetName val="ITEM"/>
      <sheetName val="일반공사"/>
      <sheetName val="터널조도"/>
      <sheetName val="노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총괄내역서"/>
      <sheetName val="변수값"/>
      <sheetName val="청천내"/>
      <sheetName val="요율"/>
      <sheetName val="2공구하도급내역서"/>
      <sheetName val="기계경비(시간당)"/>
      <sheetName val="시설물"/>
      <sheetName val="연결임시"/>
      <sheetName val="구조물공"/>
      <sheetName val="부대tu"/>
      <sheetName val="중기조종사 단위단가"/>
      <sheetName val="9509"/>
      <sheetName val="투찰추정"/>
      <sheetName val="하부철근수량"/>
      <sheetName val="JUCKEYK"/>
      <sheetName val="식재출력용"/>
      <sheetName val="부대공"/>
      <sheetName val="가로등내역서"/>
      <sheetName val="램머"/>
      <sheetName val="저"/>
      <sheetName val="Baby일위대가"/>
      <sheetName val="45,46"/>
      <sheetName val="노무비"/>
      <sheetName val="지급자재"/>
      <sheetName val="노무비단가"/>
      <sheetName val="관리,공감"/>
      <sheetName val="입찰"/>
      <sheetName val="원가계산서"/>
      <sheetName val="산출내역서"/>
      <sheetName val="4차원가계산서"/>
      <sheetName val="중기상차"/>
      <sheetName val="단가결정"/>
      <sheetName val="유지관리"/>
      <sheetName val="단가산출"/>
      <sheetName val="9GNG운반"/>
      <sheetName val="내역아"/>
      <sheetName val="원가서"/>
      <sheetName val="여과지동"/>
      <sheetName val="울타리"/>
      <sheetName val="기초자료"/>
      <sheetName val="자재대"/>
      <sheetName val="조명율표"/>
      <sheetName val="재료"/>
      <sheetName val="200"/>
      <sheetName val="공정코드"/>
      <sheetName val="토공"/>
      <sheetName val="총괄-1"/>
      <sheetName val="도급"/>
      <sheetName val="포장공"/>
      <sheetName val="설 계"/>
      <sheetName val="현경"/>
      <sheetName val="소야공정계획표"/>
      <sheetName val="Map"/>
      <sheetName val="내역서(실행)"/>
      <sheetName val="영동(D)"/>
      <sheetName val="phuluc1"/>
      <sheetName val="TONGKE1P"/>
      <sheetName val="TKThep"/>
      <sheetName val="Bang KL"/>
      <sheetName val="F&amp;C"/>
      <sheetName val="Up"/>
      <sheetName val="Consortium VP"/>
      <sheetName val="Summary MONTH"/>
      <sheetName val="DESICON SUM"/>
      <sheetName val="DES TCF Rental"/>
      <sheetName val="DES TCF Maints pers"/>
      <sheetName val="DES TCF Heavy Equipment"/>
      <sheetName val="EQUIPMENT"/>
      <sheetName val="SECURITY"/>
      <sheetName val="SERVICES"/>
      <sheetName val="BANK BOND"/>
      <sheetName val="PHC WAREHOUSE - INFOONLY"/>
      <sheetName val="VENDORS"/>
      <sheetName val="CATERING CONTROL"/>
      <sheetName val="SUB CONTRACT"/>
      <sheetName val="SPDC - INFONLY"/>
      <sheetName val="VENDOR SCHEDUL"/>
      <sheetName val="VENDOR PRESENCE - COMM"/>
      <sheetName val="VENDOR PRESENCE - RECH"/>
      <sheetName val="VENDOR PRESENCE - COMM "/>
      <sheetName val="CONTRACT RATES"/>
      <sheetName val="RESUMEN CD"/>
      <sheetName val="BOQ REV6"/>
      <sheetName val="QUANTITIES"/>
      <sheetName val="NAV000"/>
      <sheetName val="Maliyet Ozet"/>
      <sheetName val="USD"/>
      <sheetName val="OZET"/>
      <sheetName val="1.1-1.2"/>
      <sheetName val="1.3- 1.4"/>
      <sheetName val="2"/>
      <sheetName val="3.1"/>
      <sheetName val="3.2"/>
      <sheetName val="4.1(a)"/>
      <sheetName val="4.1(b)"/>
      <sheetName val="4.1.(c)"/>
      <sheetName val="5.1"/>
      <sheetName val="Kuwaitisation"/>
      <sheetName val="내역서_(N___ 1"/>
      <sheetName val="재공품기초자료"/>
      <sheetName val="하치장수불부"/>
      <sheetName val="산수배수"/>
      <sheetName val="สรุปราคา"/>
      <sheetName val="Bill 4.7 Predestain Bridge "/>
      <sheetName val="Bill 4.7 Predestain"/>
      <sheetName val="1.1 FT type 1"/>
      <sheetName val="1.2 FT type 1A"/>
      <sheetName val="1.3 FT type 2"/>
      <sheetName val="1.4 FT type 3"/>
      <sheetName val="1.5 FT type 4"/>
      <sheetName val="2.1 CL Outside"/>
      <sheetName val="2.2 CL Inside"/>
      <sheetName val="2.3 CL Ramp"/>
      <sheetName val="3.1 CB Outside"/>
      <sheetName val="3.2 CB Inside"/>
      <sheetName val="4.Stair"/>
      <sheetName val="5.Ramp"/>
      <sheetName val="6.Handrail"/>
      <sheetName val="Invoice (Interim No.28)"/>
      <sheetName val="Cost Summary"/>
      <sheetName val="Direct Cost"/>
      <sheetName val="Direct Cost (2)"/>
      <sheetName val="Summary (3)"/>
      <sheetName val="Indirect Cost Summary"/>
      <sheetName val="BazaEL"/>
      <sheetName val="eqpmad2"/>
      <sheetName val="RefG"/>
      <sheetName val="IRR sponsor"/>
      <sheetName val="4-Lane bridge"/>
      <sheetName val="Insulation_Utl_Off"/>
      <sheetName val="Note_Piping"/>
      <sheetName val="List Equip"/>
      <sheetName val="MatCost"/>
      <sheetName val="Concrete"/>
      <sheetName val="Process C (1-166)"/>
      <sheetName val="TRUCK HAUL CYCLE-waste"/>
      <sheetName val="Existing PC Pavement"/>
      <sheetName val="Subgrade"/>
      <sheetName val="GAE8'97"/>
      <sheetName val="LLEGADA"/>
      <sheetName val="Sch.6"/>
      <sheetName val="DESBASTE"/>
      <sheetName val="Cash-Flow"/>
      <sheetName val="Master Data"/>
      <sheetName val="ind'l cp"/>
      <sheetName val="coutprod"/>
      <sheetName val="LAST UPDATE"/>
      <sheetName val="author_spending"/>
      <sheetName val="0.품의서(전체)"/>
      <sheetName val="3.부제O호표"/>
      <sheetName val="5.소모재료비"/>
      <sheetName val="8.시멘트제원표"/>
      <sheetName val="2.품제O호표"/>
      <sheetName val="FitOutConfCentre"/>
      <sheetName val="광통신_견적내역서1"/>
      <sheetName val="변수데이타"/>
      <sheetName val="Settings"/>
      <sheetName val="입고대장"/>
      <sheetName val="SK-정비동"/>
      <sheetName val="본부 SHOP"/>
      <sheetName val="사업부"/>
      <sheetName val="로디아"/>
      <sheetName val="#6 MDU 일반"/>
      <sheetName val="#6 MDU엄반장"/>
      <sheetName val="FCC일상"/>
      <sheetName val="오만기계배관"/>
      <sheetName val="#6MDU 기계"/>
      <sheetName val="SK동력"/>
      <sheetName val="SOHAR철골"/>
      <sheetName val="HOU COMP`"/>
      <sheetName val="태국ATC"/>
      <sheetName val="FCC OBL-SHOP"/>
      <sheetName val="NEW FCC OBL"/>
      <sheetName val="#4 MDU"/>
      <sheetName val="#6 SHOP"/>
      <sheetName val="NRC OBL-조연식"/>
      <sheetName val="PE합성"/>
      <sheetName val="GDS"/>
      <sheetName val="광양복합"/>
      <sheetName val="광양-신철균"/>
      <sheetName val="광양-조연식 반장"/>
      <sheetName val="25BL"/>
      <sheetName val="#5MDU REV"/>
      <sheetName val="육상시설"/>
      <sheetName val="EPDM재가동"/>
      <sheetName val="쿠웨이트"/>
      <sheetName val="노임정리"/>
      <sheetName val="인원"/>
      <sheetName val="인원(8월)"/>
      <sheetName val="직영"/>
      <sheetName val="일반"/>
      <sheetName val="비계"/>
      <sheetName val="비계(조은)"/>
      <sheetName val="비계(영동)"/>
      <sheetName val="배관"/>
      <sheetName val="제관"/>
      <sheetName val="배관LBO"/>
      <sheetName val="TD"/>
      <sheetName val="열교"/>
      <sheetName val="열비"/>
      <sheetName val="BLC"/>
      <sheetName val="토목"/>
      <sheetName val="LBO PROJECT"/>
      <sheetName val="PEL"/>
      <sheetName val="유형분류"/>
      <sheetName val="VENDOR LIST"/>
      <sheetName val="공통비"/>
      <sheetName val="BOP LINE LIST"/>
      <sheetName val="매출관리"/>
      <sheetName val="절단표"/>
      <sheetName val="สรุปยอดเหล็กตาม Cost Record VY "/>
      <sheetName val="แนบ PR"/>
      <sheetName val="OR21 Final Forecast Rev.2"/>
      <sheetName val="Summary Forecast Budget 1&amp;2"/>
      <sheetName val="Summary Forecast Budget Rev 2"/>
      <sheetName val="Backup OR21 "/>
      <sheetName val="Budget for ENT"/>
      <sheetName val="ADJ. D-Wall&amp;BR Ent. Rev.2.1"/>
      <sheetName val="Rebar+Conพื้น Waste10%"/>
      <sheetName val="Backup D-Wall Ent. 13.07.19"/>
      <sheetName val="Backup BR.ENT. 13.07.19"/>
      <sheetName val="Final Forecast 72111"/>
      <sheetName val="IMP OR21 2019.07.11"/>
      <sheetName val="Concrete 72112"/>
      <sheetName val="หินเกล็ด "/>
      <sheetName val="เปรียบเทียบBudget BR."/>
      <sheetName val="ADJ. BR Ent. Rev.2.1 (2)"/>
      <sheetName val="แผนงานBarrette Pile"/>
      <sheetName val="BOQ  VI 03.09.19 "/>
      <sheetName val="Backup BR.BMA"/>
      <sheetName val="Sum Budget&amp;Rev.1"/>
      <sheetName val="Sum Budget Rev.1"/>
      <sheetName val="Sum Budget&amp;Rev.1_Rebar"/>
      <sheetName val="Sum Budget Rev 2_Rebar"/>
      <sheetName val="Rebar+Conพื้น Waste10% Rev.00"/>
      <sheetName val="Rebar+Conพื้น Waste10% Rev.01 "/>
      <sheetName val="Equip Rev.00 Budget"/>
      <sheetName val="Budget Waterpoofing"/>
      <sheetName val="6BPRO"/>
      <sheetName val="2013电气概算 价目表 (营改增调整)"/>
      <sheetName val="06定额"/>
      <sheetName val="FAB별"/>
      <sheetName val="Quotation"/>
      <sheetName val="ABB Summary"/>
      <sheetName val="Man power rate"/>
      <sheetName val="Const equip rate"/>
      <sheetName val="01-Gang Rate &amp; Info"/>
      <sheetName val="02-Precal"/>
      <sheetName val="03-WBS_IA-EI-OF-751-01-0202"/>
      <sheetName val="04-CA"/>
      <sheetName val="05-Sum Cost"/>
      <sheetName val="06-Indirect Loading"/>
      <sheetName val="07-Heavy Equipment"/>
      <sheetName val="08-RR Check List"/>
      <sheetName val="09-THABB"/>
      <sheetName val="10-FD33"/>
      <sheetName val="11-IndustryUsage"/>
      <sheetName val="12-ServiceCategory"/>
      <sheetName val="13-ChannelClass"/>
      <sheetName val="15-Master"/>
      <sheetName val="1) Risk and Opportunities"/>
      <sheetName val="2) Full Cost Calculation"/>
      <sheetName val="FxExchangeRatesBudget"/>
      <sheetName val="CodeSheet"/>
      <sheetName val="CodeSheet(신2)"/>
      <sheetName val="Equipt Rental"/>
      <sheetName val="CFA"/>
      <sheetName val="EQ"/>
      <sheetName val="EQ USED (CORRECTED)"/>
      <sheetName val="CERTIFICATE"/>
      <sheetName val="Rebar Constant"/>
      <sheetName val="CONCRETE TYPE"/>
      <sheetName val="External Issues"/>
      <sheetName val="BSD_᯷㧓"/>
      <sheetName val="Tender_data"/>
      <sheetName val="Scheme_Area_Details_Block___C2"/>
      <sheetName val="Cash_Flow"/>
      <sheetName val="5__월별투입내역서"/>
      <sheetName val="GM_000"/>
      <sheetName val="1_설계기준"/>
      <sheetName val="일위대가_"/>
      <sheetName val="MOD-MOI-DOT"/>
      <sheetName val="EQUI-CONS"/>
      <sheetName val="Welder"/>
      <sheetName val="Equip_Mstr"/>
      <sheetName val="Costing"/>
      <sheetName val="Equip_Mstr FOR 3A1"/>
      <sheetName val="내역서_耰&quot;_x00006"/>
      <sheetName val="내역서_耰&quot;_x005f6"/>
      <sheetName val="5.Cennik"/>
      <sheetName val="5_Cennik"/>
      <sheetName val="Powierzchnie"/>
      <sheetName val="name"/>
      <sheetName val="tblg denda"/>
      <sheetName val="304-06"/>
      <sheetName val="Sheet307"/>
      <sheetName val="Sheet358"/>
      <sheetName val="Sheet359"/>
      <sheetName val="Sheet360"/>
      <sheetName val="Sheet361"/>
      <sheetName val="Sheet362"/>
      <sheetName val="Sheet363"/>
      <sheetName val="Sheet364"/>
      <sheetName val="Sheet365"/>
      <sheetName val="Sheet366"/>
      <sheetName val="Sheet367"/>
      <sheetName val="Sheet368"/>
      <sheetName val="Sheet369"/>
      <sheetName val="Sheet370"/>
      <sheetName val="Sheet371"/>
      <sheetName val="Sheet372"/>
      <sheetName val="Sheet373"/>
      <sheetName val=" 토목 처리장도급내역서 "/>
      <sheetName val="내역서_(N__x001"/>
      <sheetName val="KUWATI(Total)_12"/>
      <sheetName val="집계표_(TOTAL)12"/>
      <sheetName val="집계표_(CIVIL-23)12"/>
      <sheetName val="집계표_(FGRU)12"/>
      <sheetName val="집계표_(25,26)12"/>
      <sheetName val="집계표_(MEROX)12"/>
      <sheetName val="집계표_(NITROGEN)12"/>
      <sheetName val="집계표_(M4)12"/>
      <sheetName val="집계표_(CIVIL4)12"/>
      <sheetName val="집계표_(CIVIL6)12"/>
      <sheetName val="집계표_(CIVIL7)12"/>
      <sheetName val="내역서(DEMO_TOTAL)12"/>
      <sheetName val="내역서_(CIVIL-23)12"/>
      <sheetName val="내역서_(fgru)12"/>
      <sheetName val="내역서_(25&amp;26)12"/>
      <sheetName val="내역서_(MEROX)12"/>
      <sheetName val="내역서_(NITROGEN)12"/>
      <sheetName val="내역서_(M4)12"/>
      <sheetName val="내역서_(CIVIL-4)12"/>
      <sheetName val="내역서_(CIVIL-6)12"/>
      <sheetName val="내역서_(CIVIL-7)12"/>
      <sheetName val="OPTION_212"/>
      <sheetName val="OPTION_312"/>
      <sheetName val="2002년_현장공사비_국내_실적12"/>
      <sheetName val="2003년국내현장공사비_실적12"/>
      <sheetName val="VC2_10_9912"/>
      <sheetName val="INPUT_DATA11"/>
      <sheetName val="집계표_(25,26ဩ11"/>
      <sheetName val="Form_D-110"/>
      <sheetName val="Form_B-110"/>
      <sheetName val="Form_F-110"/>
      <sheetName val="Form_A10"/>
      <sheetName val="Form_011"/>
      <sheetName val="General_Data11"/>
      <sheetName val="LABOR_&amp;_자재10"/>
      <sheetName val="입출재고현황_(2)10"/>
      <sheetName val="Price_Schedule10"/>
      <sheetName val="간접비_총괄10"/>
      <sheetName val="3_공통공사대비10"/>
      <sheetName val="Rate_Analysis10"/>
      <sheetName val="내역서_耰&quot;??10"/>
      <sheetName val="EQUIPMENT_-210"/>
      <sheetName val="CAL_10"/>
      <sheetName val="공사비_내역_(가)9"/>
      <sheetName val="WEIGHT_LIST9"/>
      <sheetName val="산#2-1_(2)9"/>
      <sheetName val="BEND_LOSS9"/>
      <sheetName val="단면_(2)9"/>
      <sheetName val="6PILE__(돌출)9"/>
      <sheetName val="Static_Equip9"/>
      <sheetName val="Form_A_9"/>
      <sheetName val="내역서_耰&quot;_x005f_x0000__x005f_x0000_9"/>
      <sheetName val="3_Breakdown_Direct_Paint9"/>
      <sheetName val="내역서_耰&quot;__10"/>
      <sheetName val="Summary_Sheets9"/>
      <sheetName val="Civil_19"/>
      <sheetName val="Civil_29"/>
      <sheetName val="Civil_39"/>
      <sheetName val="Site_19"/>
      <sheetName val="Site_29"/>
      <sheetName val="Site_39"/>
      <sheetName val="Site_Faci9"/>
      <sheetName val="Administrative_Prices8"/>
      <sheetName val="WBS_448"/>
      <sheetName val="WBS_418"/>
      <sheetName val="Precios_por_Administración8"/>
      <sheetName val="Precios_Unitarios8"/>
      <sheetName val="Subcon_A8"/>
      <sheetName val="Áý°èÇ¥_(TOTAL)8"/>
      <sheetName val="Áý°èÇ¥_(CIVIL-23)8"/>
      <sheetName val="Áý°èÇ¥_(FGRU)8"/>
      <sheetName val="Áý°èÇ¥_(25,26)8"/>
      <sheetName val="Áý°èÇ¥_(MEROX)8"/>
      <sheetName val="Áý°èÇ¥_(NITROGEN)8"/>
      <sheetName val="Áý°èÇ¥_(M4)8"/>
      <sheetName val="Áý°èÇ¥_(CIVIL4)8"/>
      <sheetName val="Áý°èÇ¥_(CIVIL6)8"/>
      <sheetName val="Áý°èÇ¥_(CIVIL7)8"/>
      <sheetName val="³»¿ª¼­(DEMO_TOTAL)8"/>
      <sheetName val="³»¿ª¼­_(CIVIL-23)8"/>
      <sheetName val="³»¿ª¼­_(fgru)8"/>
      <sheetName val="³»¿ª¼­_(25&amp;26)8"/>
      <sheetName val="³»¿ª¼­_(MEROX)8"/>
      <sheetName val="³»¿ª¼­_(NITROGEN)8"/>
      <sheetName val="³»¿ª¼­_(M4)8"/>
      <sheetName val="³»¿ª¼­_(CIVIL-4)8"/>
      <sheetName val="³»¿ª¼­_(CIVIL-6)8"/>
      <sheetName val="³»¿ª¼­_(CIVIL-7)8"/>
      <sheetName val="2002³â_ÇöÀå°ø»çºñ_±¹³»_½ÇÀû8"/>
      <sheetName val="2003³â±¹³»ÇöÀå°ø»çºñ_½ÇÀû8"/>
      <sheetName val="Man_Hole8"/>
      <sheetName val="2_2_STAFF_Scedule8"/>
      <sheetName val="내역서_耰&quot;_x005f_x005f_x005f_x0000__x005f_x005f_x0008"/>
      <sheetName val="내역서_耰&quot;_x005f_x005f_x005f_x005f_x005f_x005f_x00008"/>
      <sheetName val="Z-_GENERAL_PRICE_SUMMARY8"/>
      <sheetName val="_Estimate__8"/>
      <sheetName val="내역서_耰&quot;_x005f_x005f_x005f_x005f_x005f_x005f_x005f8"/>
      <sheetName val="7__월별투입내역서8"/>
      <sheetName val="계측_내역서8"/>
      <sheetName val="Vind_-_BtB8"/>
      <sheetName val="LV_induction_motors8"/>
      <sheetName val="BSD_(2)8"/>
      <sheetName val="BM_DATA_SHEET9"/>
      <sheetName val="Sheet1_(2)9"/>
      <sheetName val="T_38"/>
      <sheetName val="HORI__VESSEL8"/>
      <sheetName val="EQUIP_LIST8"/>
      <sheetName val="MP_MOB8"/>
      <sheetName val="Form_B8"/>
      <sheetName val="97_사업추정(WEKI)8"/>
      <sheetName val="breakdown_of_wage_rate8"/>
      <sheetName val="Monthly_Load8"/>
      <sheetName val="Material_Selections8"/>
      <sheetName val="Weekly_Load8"/>
      <sheetName val="[SANDAN_XLS??8"/>
      <sheetName val="Piping_BQ_for_one_turbine8"/>
      <sheetName val="Eq__Mobilization8"/>
      <sheetName val="Indirect_Cost8"/>
      <sheetName val="Heavy_Equipments8"/>
      <sheetName val="AG_Pipe_Qty_Analysis8"/>
      <sheetName val="Utility_and_Fire_flange8"/>
      <sheetName val="_SANDAN_XLS__8"/>
      <sheetName val="입찰내역_발주처_양식8"/>
      <sheetName val="Resource_table8"/>
      <sheetName val="SFN_ORIG8"/>
      <sheetName val="Equipment_List8"/>
      <sheetName val="Form1_SQP8"/>
      <sheetName val="공정계획(내부계획25%,내부w_f)8"/>
      <sheetName val="w't_table8"/>
      <sheetName val="SCHEDD_TAMBAHAN8"/>
      <sheetName val="Fire_Protection8"/>
      <sheetName val="Dir_Manpower_Other_Exp_8"/>
      <sheetName val="FWBS_15307"/>
      <sheetName val="내역서_(∮ἀ嘆ɶ7"/>
      <sheetName val="4-3LEVEL-5_epic_47"/>
      <sheetName val="단가_(2)7"/>
      <sheetName val="실행예산_MM7"/>
      <sheetName val="ITB_COST8"/>
      <sheetName val="MODULE_CONFIRM7"/>
      <sheetName val="BOQ-B_DOWN7"/>
      <sheetName val="PROTECTION_7"/>
      <sheetName val="plan&amp;section_of_foundation4"/>
      <sheetName val="Unit_Price_3"/>
      <sheetName val="Cash_In-Cash_Out_Actual7"/>
      <sheetName val="내역서1999_8최종3"/>
      <sheetName val="CUADRO_DE_PRECIOS7"/>
      <sheetName val="working_load_at_the_btm_ft_4"/>
      <sheetName val="stability_check4"/>
      <sheetName val="design_load4"/>
      <sheetName val="1100-1200-1300-1910-2140-LEV_23"/>
      <sheetName val="Updating_Form-Oct_20113"/>
      <sheetName val="Weld_Consumable3"/>
      <sheetName val="NDE_Cost-Summary3"/>
      <sheetName val="9July_Above_Ground_Pipe3"/>
      <sheetName val="M_113"/>
      <sheetName val="Process_Data_13"/>
      <sheetName val="TDC_COA_Sumry3"/>
      <sheetName val="TDC_Item_Dets3"/>
      <sheetName val="TDC_Item_Sumry3"/>
      <sheetName val="TDC_Key_Qty_Sumry3"/>
      <sheetName val="List_-_Components3"/>
      <sheetName val="List_-_Equipment3"/>
      <sheetName val="COA_Sumry_-_Std_Imp3"/>
      <sheetName val="Contr_TDC_-_Std_Imp3"/>
      <sheetName val="Item_Sumry_-_Std_Imp3"/>
      <sheetName val="Unit_Costs_-_Std_Imp3"/>
      <sheetName val="Unit_MH_-_Std_Imp3"/>
      <sheetName val="Proj_TIC_-_Std_Imp3"/>
      <sheetName val="Closeout_Control3"/>
      <sheetName val="Site_Findings_Status_Sheet3"/>
      <sheetName val="내역서_耰&quot;_x005f_x005f_x005f_x0000_3"/>
      <sheetName val="내역서_耰&quot;_x005f_x005f_x005f_x005f_3"/>
      <sheetName val="Currency_Rate3"/>
      <sheetName val="4-Basic_Price3"/>
      <sheetName val="Evaluasi_Penw3"/>
      <sheetName val="Man_Power_&amp;_Comp3"/>
      <sheetName val="Data_List3"/>
      <sheetName val="Material_Price3"/>
      <sheetName val="Codes_Pers3"/>
      <sheetName val="Sum_(Case-3)3"/>
      <sheetName val="PROJECT_BRIEF3"/>
      <sheetName val="Tools_&amp;_Settings3"/>
      <sheetName val="Data_Summary3"/>
      <sheetName val="Crew_Costs3"/>
      <sheetName val="Spread_Costs3"/>
      <sheetName val="Unique_List_Misc3"/>
      <sheetName val="In-House_Summary3"/>
      <sheetName val="Direct_PMS3"/>
      <sheetName val="5_)_Time_Delays3"/>
      <sheetName val="Aux_3"/>
      <sheetName val="Process_Data_(2)3"/>
      <sheetName val="Material_code2"/>
      <sheetName val="__3"/>
      <sheetName val="_3"/>
      <sheetName val="breakdown_of_wage_ra`f2"/>
      <sheetName val="breakdown_of_wage_ra2"/>
      <sheetName val="breakdown_of_wage_rað-2"/>
      <sheetName val="00-Summary_Information-ABB2"/>
      <sheetName val="내역서_耰&quot;_x005f_x0000_3"/>
      <sheetName val="내역서_耰&quot;_x005f_x005f_3"/>
      <sheetName val="2_Overall_Summary_2"/>
      <sheetName val="0__Resource　Code2"/>
      <sheetName val="breakdown_of_wage_rap2"/>
      <sheetName val="breakdown_of_wage_ra2"/>
      <sheetName val="Finansal_tamamlanma_Eğrisi1"/>
      <sheetName val="내역서_耰&quot;8"/>
      <sheetName val="내역서_耰&quot;_2"/>
      <sheetName val="PABS,Site_info2"/>
      <sheetName val="Distribution_Table2"/>
      <sheetName val="Raw_data2"/>
      <sheetName val="Action_Item2"/>
      <sheetName val="Cashflow_Analysis1"/>
      <sheetName val="Attach_4-181"/>
      <sheetName val="SUM_1"/>
      <sheetName val="내역서_(∮ἀ嘆ɶ?᠀㬁?1"/>
      <sheetName val="광통신_견적내역서11"/>
      <sheetName val="리스크_분류체계1"/>
      <sheetName val="OIL_SEPARATOR1"/>
      <sheetName val="CATCH_BASIN1"/>
      <sheetName val="FW_Post_Indicator_Valve_24&quot;1"/>
      <sheetName val="FW_Post_Indicator_Valve_20&quot;1"/>
      <sheetName val="FW_Post_Indicator_Valve_6&quot;1"/>
      <sheetName val="Fire_Monitor_or_Hydrant_6&quot;_FDN1"/>
      <sheetName val="SUMP_VB1"/>
      <sheetName val="CLEANOUT_4&quot;1"/>
      <sheetName val="Not_reqd1"/>
      <sheetName val="호환성_보고서1"/>
      <sheetName val="11_자재단가1"/>
      <sheetName val="LIFE_&amp;_REP_PROVN1"/>
      <sheetName val="O&amp;M_CREW1"/>
      <sheetName val="Kodlamalar"/>
      <sheetName val="Kod_Location"/>
      <sheetName val="Option"/>
      <sheetName val="Vehicle Log"/>
      <sheetName val="Budget"/>
      <sheetName val="Garph Work-Cost"/>
      <sheetName val="구매DWG-정산용"/>
      <sheetName val="Tubing"/>
      <sheetName val="F1.4"/>
      <sheetName val="tblg_denda"/>
      <sheetName val="LRK "/>
      <sheetName val="GRAND REKAP"/>
      <sheetName val="HARSAT"/>
      <sheetName val="analisa (2)"/>
      <sheetName val="HargaDasar"/>
      <sheetName val="D-4-Struktur"/>
      <sheetName val="Analisa 2"/>
      <sheetName val="Up &amp; bhn"/>
      <sheetName val="Str"/>
      <sheetName val="HRG BHN"/>
      <sheetName val="Analisa (ok punya)"/>
      <sheetName val="SAT-DAS"/>
      <sheetName val="sdm"/>
      <sheetName val="Alat (2)"/>
      <sheetName val="Anal"/>
      <sheetName val="RAB-NEGO"/>
      <sheetName val="DAF-2"/>
      <sheetName val="Anl"/>
      <sheetName val="AC"/>
      <sheetName val="InsertListDrawing 1 "/>
      <sheetName val="InD Mpower"/>
      <sheetName val="동상부 Tact 기준 반입일정 및 수량_0217"/>
      <sheetName val="내역서_耰&quot;_x005f_x0000__x0007"/>
      <sheetName val="내역서_耰&quot;_x005f_x005f_x00007"/>
      <sheetName val="내역서_耰&quot;_x005f_x005f_x005f7"/>
      <sheetName val="당초_∸ἀ"/>
      <sheetName val="내역서 (∮ἀ嘆ɶ_᠀㬁_"/>
      <sheetName val="내역서_(∮ἀ嘆ɶ_᠀㬁_"/>
      <sheetName val="M&amp;E Summary"/>
      <sheetName val="rev summary"/>
      <sheetName val="M&amp;E Prelims"/>
      <sheetName val="A-ELECT&amp;ELV"/>
      <sheetName val="B-FP (2)"/>
      <sheetName val="C-ACMV"/>
      <sheetName val="D-P&amp;S"/>
      <sheetName val="equiplist"/>
      <sheetName val="Sch.1"/>
      <sheetName val="Other data"/>
      <sheetName val="Manpower Categories"/>
      <sheetName val="SD_Trains_2019"/>
      <sheetName val="Analisa_Fave"/>
      <sheetName val="Harsat_Bahan"/>
      <sheetName val="Harsat_Subkon"/>
      <sheetName val="Harsat_Upah"/>
      <sheetName val="Agregat_Halus_&amp;_Kasar"/>
      <sheetName val="Master_1_0"/>
      <sheetName val="HARGA_MATERIAL"/>
      <sheetName val="Harga_Sat_APP"/>
      <sheetName val="Rekap Biaya"/>
      <sheetName val="Kuantitas &amp; Harga"/>
      <sheetName val="Nopember (2)"/>
      <sheetName val="Nopember"/>
      <sheetName val="Units"/>
      <sheetName val="Chap 2- Page 4 "/>
      <sheetName val="Instrumentation&amp;Automation"/>
      <sheetName val="Eng_Hrs (HO)"/>
      <sheetName val="MFG &amp; DEL"/>
      <sheetName val="VAT TU DIEN"/>
      <sheetName val="bldg list"/>
      <sheetName val="revenue"/>
      <sheetName val="sga"/>
      <sheetName val="engineering"/>
      <sheetName val="Item_code3"/>
      <sheetName val="design_criteria3"/>
      <sheetName val="RAB_AR&amp;STR3"/>
      <sheetName val="내역서_耰&quot;_x005f_x0000__x00004"/>
      <sheetName val="할증_3"/>
      <sheetName val="Air_Cooler-E2"/>
      <sheetName val="2__현장_자금투입_집계표3"/>
      <sheetName val="UP_MINOR3"/>
      <sheetName val="Equip_Rental_Summary_by_Contr3"/>
      <sheetName val="Project_Equip_Rental_Summary3"/>
      <sheetName val="Contractor_Indirect_Sumry3"/>
      <sheetName val="Project_Indirect_Sumry3"/>
      <sheetName val="COA_Sumry_by_Area3"/>
      <sheetName val="COA_Sumry_by_Contr3"/>
      <sheetName val="COA_Sumry_by_RG3"/>
      <sheetName val="TDC_COA_Grp_Sumry3"/>
      <sheetName val="TDC_COA_Grp_Sumry_by_Area3"/>
      <sheetName val="TDC_COA_Grp_Sumry_by_RG3"/>
      <sheetName val="Equipment_Sumry3"/>
      <sheetName val="TDC_Item_Dets-Full3"/>
      <sheetName val="TDC_Item_Dets-IPM-Full3"/>
      <sheetName val="TDC_Item_Sumry_by_Area3"/>
      <sheetName val="TDC_Item_Sumry_by_RG3"/>
      <sheetName val="TDC_Key_Qty_Sumry_by_RG3"/>
      <sheetName val="List_-_Equipment_by_Area3"/>
      <sheetName val="List_-_Equipment_by_Contr3"/>
      <sheetName val="Equipment_-_Unit_Costs_by_Mat3"/>
      <sheetName val="List_-_Equipment_by_Rep_Grp3"/>
      <sheetName val="Craft_Summary_by_Contr3"/>
      <sheetName val="Project_Craft_Summary3"/>
      <sheetName val="Project_Metrics3"/>
      <sheetName val="99__FWBS(Ref)3"/>
      <sheetName val="99__Change_Rate3"/>
      <sheetName val="Unt_rate3"/>
      <sheetName val="SUMMARY_(0A)3"/>
      <sheetName val="SUMMARY_(1A)3"/>
      <sheetName val="SUMMARY_(1B)3"/>
      <sheetName val="SUMMARY_(03)3"/>
      <sheetName val="F1(Cable_Rack)3"/>
      <sheetName val="F2(Cable_Rack)3"/>
      <sheetName val="F3(Cable_Rack)3"/>
      <sheetName val="F1_(POLYMER)3"/>
      <sheetName val="F2_(POLYMER)3"/>
      <sheetName val="F3_(POLYMER)3"/>
      <sheetName val="F4_(POLYMER)3"/>
      <sheetName val="F5(_Polymerization_)3"/>
      <sheetName val="F6_(_Polymerization_)3"/>
      <sheetName val="B1_(Grid_A-7,_-6)3"/>
      <sheetName val="B1_(Grid_A,_B)3"/>
      <sheetName val="B1_(Grid_C-7,_-6)3"/>
      <sheetName val="B2_(Grid_-7_B,_C)_(1)3"/>
      <sheetName val="B2_(Grid_-7_B,_C)_(2)3"/>
      <sheetName val="B2_(Grid_-6_B,_C)_(1)3"/>
      <sheetName val="B2_(Grid_-6_B,_C)_(2)3"/>
      <sheetName val="F1_(MONOMER)3"/>
      <sheetName val="F2_(MONOMER)3"/>
      <sheetName val="F3_(MONOMER)3"/>
      <sheetName val="90K060C_(MONOMER)3"/>
      <sheetName val="F1_(EXTRUSION)3"/>
      <sheetName val="F2_(EXTRUSION)3"/>
      <sheetName val="F3_(EXTRUSION)3"/>
      <sheetName val="F4_(EXTRUSION)3"/>
      <sheetName val="F5_(EXTRUSION)3"/>
      <sheetName val="F6A_(EXTRUSION)3"/>
      <sheetName val="F6D_(EXTRUSION)3"/>
      <sheetName val="F7_(EXTRUSION)3"/>
      <sheetName val="F8_(EXTRUSION)3"/>
      <sheetName val="F9_(EXTRUSION)3"/>
      <sheetName val="F10_(EXTRUSION)3"/>
      <sheetName val="F11_(EXTRUSION)3"/>
      <sheetName val="B1_(Grid_F-5`,_4`)3"/>
      <sheetName val="B2_(Grid_F,E-4`)3"/>
      <sheetName val="B2_(Grid_F,E-5`)3"/>
      <sheetName val="B3_(Grid_C,B-4`)3"/>
      <sheetName val="B4_(Grid_B,A-4`)3"/>
      <sheetName val="B5_(Grid_E-5`)_&amp;_(Grid_D-5`)3"/>
      <sheetName val="B6_(Grid_E,D-5')3"/>
      <sheetName val="B7_(Grid_E,D-5')3"/>
      <sheetName val="95D040,_A5063"/>
      <sheetName val="95P040AB,_A5073"/>
      <sheetName val="95X020-U08,_A6023"/>
      <sheetName val="95X020-U07,_A6063"/>
      <sheetName val="95E040,_A5093"/>
      <sheetName val="95D024;025,_A6153"/>
      <sheetName val="95X020-U05,_A6013"/>
      <sheetName val="95X020-U02,_A2043"/>
      <sheetName val="Extruder_FDN3"/>
      <sheetName val="BOG_COMP__FDN3"/>
      <sheetName val="SOG_COMP__FDN3"/>
      <sheetName val="1G1_(Ground_Beam)3"/>
      <sheetName val="1G2-1(Ground_Beam)3"/>
      <sheetName val="1G2-2(Ground_Beam)3"/>
      <sheetName val="P15,_163"/>
      <sheetName val="LO_CONSOLE_FDN3"/>
      <sheetName val="OIL_COOLER_FDN3"/>
      <sheetName val="CW_CONSOLE_FDN_(SOG)3"/>
      <sheetName val="PD3_(SOG)3"/>
      <sheetName val="SF1_(SOG)3"/>
      <sheetName val="SF2_(SOG)3"/>
      <sheetName val="SLAB_(1S1-1)3"/>
      <sheetName val="SLAB_(1S1-2)3"/>
      <sheetName val="SLAB_(1S1-3)3"/>
      <sheetName val="COLUMN_(+5500)3"/>
      <sheetName val="COLUMN_(+12500)3"/>
      <sheetName val="COLUMN_(+15500)3"/>
      <sheetName val="ETC_3"/>
      <sheetName val="Discounted_Cash_Flow3"/>
      <sheetName val="Ocean_Transporation_Charge3"/>
      <sheetName val="Cash_Flow_bulanan3"/>
      <sheetName val="H_Satuan3"/>
      <sheetName val="OCT_FDN3"/>
      <sheetName val="General_Notes3"/>
      <sheetName val="BO䁑-B_䁄OWN3"/>
      <sheetName val="_도면_및_도서_제출목록_및_일정_170202_xlsx3"/>
      <sheetName val="Rates_&amp;_Legend3"/>
      <sheetName val="Pengesahan_3"/>
      <sheetName val="Harga_Satuan3"/>
      <sheetName val="F_ALARM3"/>
      <sheetName val="Exchange_Rate3"/>
      <sheetName val="Bill_rekap3"/>
      <sheetName val="차트_(2)3"/>
      <sheetName val="DATA_MENTAH2"/>
      <sheetName val="Equipment_Spec_List2"/>
      <sheetName val="SPEC_LIST(EQUP,_SYS)2"/>
      <sheetName val="DROP_DOWN2"/>
      <sheetName val="ID_CD2"/>
      <sheetName val="개시대사_(2)2"/>
      <sheetName val="내역서_(N____x000a_3"/>
      <sheetName val="HO_Site_Rates-20112"/>
      <sheetName val="Al_Taweelah2"/>
      <sheetName val="Particular_Sch2"/>
      <sheetName val="5__Work_load(현재원기준)"/>
      <sheetName val="Linelist_LNGC_Process2"/>
      <sheetName val="Direct_Histogram_Rev__A_(f)"/>
      <sheetName val="Fig_4-14"/>
      <sheetName val="설산1_나"/>
      <sheetName val="Tables_3_1_to_3_5_EXH_G"/>
      <sheetName val="EQUIPOS_DE_SEGURIDAD"/>
      <sheetName val="MATERIALES_CONSUMIBLES"/>
      <sheetName val="PERSONAL_INDIRECTO_"/>
      <sheetName val="BM_#1"/>
      <sheetName val="SECL_리스크_분류체계_(2)"/>
      <sheetName val="Cost_Code"/>
      <sheetName val="Data_Ref"/>
      <sheetName val="Interdept_Rate"/>
      <sheetName val="Tgh_JGC-Inv_I_clp"/>
      <sheetName val="PCS_"/>
      <sheetName val="Progress_Statement-SI"/>
      <sheetName val="Progress_Payment-3110"/>
      <sheetName val="REF_for_VV"/>
      <sheetName val="__x0"/>
      <sheetName val="Weekl_1"/>
      <sheetName val="내역서_(N____2"/>
      <sheetName val="OPT_1"/>
      <sheetName val="INSTLIST_1"/>
      <sheetName val="Land_Dev't__Ph-1"/>
      <sheetName val="4300_UTILITY_BLDG_(2)"/>
      <sheetName val="P-Ins_&amp;_Bonds"/>
      <sheetName val="Perm__Test"/>
      <sheetName val="Galian_1"/>
      <sheetName val="Analisa_Lump_sum"/>
      <sheetName val="Sec_I_ML"/>
      <sheetName val="64_4"/>
      <sheetName val="64_5"/>
      <sheetName val="36_2"/>
      <sheetName val="36_1"/>
      <sheetName val="List_register"/>
      <sheetName val="Att-1_CTCI_MH_rate"/>
      <sheetName val="dongia_(2)"/>
      <sheetName val="KUWATI(Total)_13"/>
      <sheetName val="집계표_(TOTAL)13"/>
      <sheetName val="집계표_(CIVIL-23)13"/>
      <sheetName val="집계표_(FGRU)13"/>
      <sheetName val="집계표_(25,26)13"/>
      <sheetName val="집계표_(MEROX)13"/>
      <sheetName val="집계표_(NITROGEN)13"/>
      <sheetName val="집계표_(M4)13"/>
      <sheetName val="집계표_(CIVIL4)13"/>
      <sheetName val="집계표_(CIVIL6)13"/>
      <sheetName val="집계표_(CIVIL7)13"/>
      <sheetName val="내역서(DEMO_TOTAL)13"/>
      <sheetName val="내역서_(CIVIL-23)13"/>
      <sheetName val="내역서_(fgru)13"/>
      <sheetName val="내역서_(25&amp;26)13"/>
      <sheetName val="내역서_(MEROX)13"/>
      <sheetName val="내역서_(NITROGEN)13"/>
      <sheetName val="내역서_(M4)13"/>
      <sheetName val="내역서_(CIVIL-4)13"/>
      <sheetName val="내역서_(CIVIL-6)13"/>
      <sheetName val="내역서_(CIVIL-7)13"/>
      <sheetName val="OPTION_213"/>
      <sheetName val="OPTION_313"/>
      <sheetName val="2002년_현장공사비_국내_실적13"/>
      <sheetName val="2003년국내현장공사비_실적13"/>
      <sheetName val="VC2_10_9913"/>
      <sheetName val="WEIGHT_LIST10"/>
      <sheetName val="산#2-1_(2)10"/>
      <sheetName val="BEND_LOSS10"/>
      <sheetName val="INPUT_DATA12"/>
      <sheetName val="집계표_(25,26ဩ12"/>
      <sheetName val="Form_012"/>
      <sheetName val="General_Data12"/>
      <sheetName val="LABOR_&amp;_자재11"/>
      <sheetName val="입출재고현황_(2)11"/>
      <sheetName val="Form_D-111"/>
      <sheetName val="Form_B-111"/>
      <sheetName val="Form_F-111"/>
      <sheetName val="Form_A11"/>
      <sheetName val="3_공통공사대비11"/>
      <sheetName val="간접비_총괄11"/>
      <sheetName val="Price_Schedule11"/>
      <sheetName val="CAL_11"/>
      <sheetName val="Rate_Analysis11"/>
      <sheetName val="단면_(2)10"/>
      <sheetName val="EQUIPMENT_-211"/>
      <sheetName val="공사비_내역_(가)10"/>
      <sheetName val="내역서_耰&quot;??11"/>
      <sheetName val="내역서_耰&quot;_x005f_x0000__x005f_x0000_10"/>
      <sheetName val="6PILE__(돌출)10"/>
      <sheetName val="Static_Equip10"/>
      <sheetName val="Form_A_10"/>
      <sheetName val="3_Breakdown_Direct_Paint10"/>
      <sheetName val="내역서_耰&quot;__11"/>
      <sheetName val="Summary_Sheets10"/>
      <sheetName val="Civil_110"/>
      <sheetName val="Civil_210"/>
      <sheetName val="Civil_310"/>
      <sheetName val="Site_110"/>
      <sheetName val="Site_210"/>
      <sheetName val="Site_310"/>
      <sheetName val="Site_Faci10"/>
      <sheetName val="7__월별투입내역서9"/>
      <sheetName val="Man_Hole9"/>
      <sheetName val="Sheet1_(2)10"/>
      <sheetName val="Áý°èÇ¥_(TOTAL)9"/>
      <sheetName val="Áý°èÇ¥_(CIVIL-23)9"/>
      <sheetName val="Áý°èÇ¥_(FGRU)9"/>
      <sheetName val="Áý°èÇ¥_(25,26)9"/>
      <sheetName val="Áý°èÇ¥_(MEROX)9"/>
      <sheetName val="Áý°èÇ¥_(NITROGEN)9"/>
      <sheetName val="Áý°èÇ¥_(M4)9"/>
      <sheetName val="Áý°èÇ¥_(CIVIL4)9"/>
      <sheetName val="Áý°èÇ¥_(CIVIL6)9"/>
      <sheetName val="Áý°èÇ¥_(CIVIL7)9"/>
      <sheetName val="³»¿ª¼­(DEMO_TOTAL)9"/>
      <sheetName val="³»¿ª¼­_(CIVIL-23)9"/>
      <sheetName val="³»¿ª¼­_(fgru)9"/>
      <sheetName val="³»¿ª¼­_(25&amp;26)9"/>
      <sheetName val="³»¿ª¼­_(MEROX)9"/>
      <sheetName val="³»¿ª¼­_(NITROGEN)9"/>
      <sheetName val="³»¿ª¼­_(M4)9"/>
      <sheetName val="³»¿ª¼­_(CIVIL-4)9"/>
      <sheetName val="³»¿ª¼­_(CIVIL-6)9"/>
      <sheetName val="³»¿ª¼­_(CIVIL-7)9"/>
      <sheetName val="2002³â_ÇöÀå°ø»çºñ_±¹³»_½ÇÀû9"/>
      <sheetName val="2003³â±¹³»ÇöÀå°ø»çºñ_½ÇÀû9"/>
      <sheetName val="계측_내역서9"/>
      <sheetName val="내역서_耰&quot;_x005f_x005f_x005f_x0000__x005f_x005f_x0009"/>
      <sheetName val="2_2_STAFF_Scedule9"/>
      <sheetName val="내역서_耰&quot;_x005f_x005f_x005f_x005f_x005f_x005f_x00009"/>
      <sheetName val="Z-_GENERAL_PRICE_SUMMARY9"/>
      <sheetName val="_Estimate__9"/>
      <sheetName val="T_39"/>
      <sheetName val="HORI__VESSEL9"/>
      <sheetName val="MP_MOB9"/>
      <sheetName val="BM_DATA_SHEET10"/>
      <sheetName val="w't_table9"/>
      <sheetName val="Administrative_Prices9"/>
      <sheetName val="WBS_449"/>
      <sheetName val="WBS_419"/>
      <sheetName val="Precios_por_Administración9"/>
      <sheetName val="Precios_Unitarios9"/>
      <sheetName val="Subcon_A9"/>
      <sheetName val="EQUIP_LIST9"/>
      <sheetName val="Vind_-_BtB9"/>
      <sheetName val="LV_induction_motors9"/>
      <sheetName val="BSD_(2)9"/>
      <sheetName val="Form_B9"/>
      <sheetName val="내역서_耰&quot;_x005f_x005f_x005f_x005f_x005f_x005f_x005f9"/>
      <sheetName val="97_사업추정(WEKI)9"/>
      <sheetName val="[SANDAN_XLS??9"/>
      <sheetName val="Eq__Mobilization9"/>
      <sheetName val="Monthly_Load9"/>
      <sheetName val="Weekly_Load9"/>
      <sheetName val="breakdown_of_wage_rate9"/>
      <sheetName val="Indirect_Cost9"/>
      <sheetName val="Material_Selections9"/>
      <sheetName val="Piping_BQ_for_one_turbine9"/>
      <sheetName val="Item_code4"/>
      <sheetName val="공정계획(내부계획25%,내부w_f)9"/>
      <sheetName val="Utility_and_Fire_flange9"/>
      <sheetName val="SFN_ORIG9"/>
      <sheetName val="Resource_table9"/>
      <sheetName val="AG_Pipe_Qty_Analysis9"/>
      <sheetName val="Equipment_List9"/>
      <sheetName val="Form1_SQP9"/>
      <sheetName val="_SANDAN_XLS__9"/>
      <sheetName val="Heavy_Equipments9"/>
      <sheetName val="입찰내역_발주처_양식9"/>
      <sheetName val="BOQ-B_DOWN8"/>
      <sheetName val="실행예산_MM8"/>
      <sheetName val="Dir_Manpower_Other_Exp_9"/>
      <sheetName val="SCHEDD_TAMBAHAN9"/>
      <sheetName val="Fire_Protection9"/>
      <sheetName val="단가_(2)8"/>
      <sheetName val="4-3LEVEL-5_epic_48"/>
      <sheetName val="FWBS_15308"/>
      <sheetName val="MODULE_CONFIRM8"/>
      <sheetName val="내역서_(∮ἀ嘆ɶ8"/>
      <sheetName val="ITB_COST9"/>
      <sheetName val="PROTECTION_8"/>
      <sheetName val="Cash_In-Cash_Out_Actual8"/>
      <sheetName val="5_)_Time_Delays4"/>
      <sheetName val="Site_Findings_Status_Sheet4"/>
      <sheetName val="CUADRO_DE_PRECIOS8"/>
      <sheetName val="plan&amp;section_of_foundation5"/>
      <sheetName val="working_load_at_the_btm_ft_5"/>
      <sheetName val="stability_check5"/>
      <sheetName val="design_criteria4"/>
      <sheetName val="design_load5"/>
      <sheetName val="1100-1200-1300-1910-2140-LEV_24"/>
      <sheetName val="Material_Price4"/>
      <sheetName val="TDC_COA_Sumry4"/>
      <sheetName val="TDC_Item_Dets4"/>
      <sheetName val="TDC_Item_Sumry4"/>
      <sheetName val="TDC_Key_Qty_Sumry4"/>
      <sheetName val="List_-_Components4"/>
      <sheetName val="List_-_Equipment4"/>
      <sheetName val="COA_Sumry_-_Std_Imp4"/>
      <sheetName val="Contr_TDC_-_Std_Imp4"/>
      <sheetName val="Item_Sumry_-_Std_Imp4"/>
      <sheetName val="Unit_Costs_-_Std_Imp4"/>
      <sheetName val="Unit_MH_-_Std_Imp4"/>
      <sheetName val="Proj_TIC_-_Std_Imp4"/>
      <sheetName val="내역서1999_8최종4"/>
      <sheetName val="Closeout_Control4"/>
      <sheetName val="Currency_Rate4"/>
      <sheetName val="Unit_Price_4"/>
      <sheetName val="4-Basic_Price4"/>
      <sheetName val="Evaluasi_Penw4"/>
      <sheetName val="Man_Power_&amp;_Comp4"/>
      <sheetName val="Data_List4"/>
      <sheetName val="RAB_AR&amp;STR4"/>
      <sheetName val="PROJECT_BRIEF4"/>
      <sheetName val="내역서_耰&quot;_x005f_x005f_x005f_x0000_4"/>
      <sheetName val="내역서_耰&quot;_x005f_x005f_x005f_x005f_4"/>
      <sheetName val="내역서_耰&quot;_x005f_x0000__x00005"/>
      <sheetName val="Updating_Form-Oct_20114"/>
      <sheetName val="Weld_Consumable4"/>
      <sheetName val="NDE_Cost-Summary4"/>
      <sheetName val="9July_Above_Ground_Pipe4"/>
      <sheetName val="M_114"/>
      <sheetName val="Process_Data_14"/>
      <sheetName val="Sum_(Case-3)4"/>
      <sheetName val="할증_4"/>
      <sheetName val="Air_Cooler-E3"/>
      <sheetName val="2__현장_자금투입_집계표4"/>
      <sheetName val="Tools_&amp;_Settings4"/>
      <sheetName val="Data_Summary4"/>
      <sheetName val="Crew_Costs4"/>
      <sheetName val="Spread_Costs4"/>
      <sheetName val="Unique_List_Misc4"/>
      <sheetName val="UP_MINOR4"/>
      <sheetName val="Equip_Rental_Summary_by_Contr4"/>
      <sheetName val="Project_Equip_Rental_Summary4"/>
      <sheetName val="Contractor_Indirect_Sumry4"/>
      <sheetName val="Project_Indirect_Sumry4"/>
      <sheetName val="COA_Sumry_by_Area4"/>
      <sheetName val="COA_Sumry_by_Contr4"/>
      <sheetName val="COA_Sumry_by_RG4"/>
      <sheetName val="TDC_COA_Grp_Sumry4"/>
      <sheetName val="TDC_COA_Grp_Sumry_by_Area4"/>
      <sheetName val="TDC_COA_Grp_Sumry_by_RG4"/>
      <sheetName val="Equipment_Sumry4"/>
      <sheetName val="TDC_Item_Dets-Full4"/>
      <sheetName val="TDC_Item_Dets-IPM-Full4"/>
      <sheetName val="TDC_Item_Sumry_by_Area4"/>
      <sheetName val="TDC_Item_Sumry_by_RG4"/>
      <sheetName val="TDC_Key_Qty_Sumry_by_RG4"/>
      <sheetName val="List_-_Equipment_by_Area4"/>
      <sheetName val="List_-_Equipment_by_Contr4"/>
      <sheetName val="Equipment_-_Unit_Costs_by_Mat4"/>
      <sheetName val="List_-_Equipment_by_Rep_Grp4"/>
      <sheetName val="Craft_Summary_by_Contr4"/>
      <sheetName val="Project_Craft_Summary4"/>
      <sheetName val="Project_Metrics4"/>
      <sheetName val="99__FWBS(Ref)4"/>
      <sheetName val="99__Change_Rate4"/>
      <sheetName val="In-House_Summary4"/>
      <sheetName val="Unt_rate4"/>
      <sheetName val="SUMMARY_(0A)4"/>
      <sheetName val="SUMMARY_(1A)4"/>
      <sheetName val="SUMMARY_(1B)4"/>
      <sheetName val="SUMMARY_(03)4"/>
      <sheetName val="F1(Cable_Rack)4"/>
      <sheetName val="F2(Cable_Rack)4"/>
      <sheetName val="F3(Cable_Rack)4"/>
      <sheetName val="F1_(POLYMER)4"/>
      <sheetName val="F2_(POLYMER)4"/>
      <sheetName val="F3_(POLYMER)4"/>
      <sheetName val="F4_(POLYMER)4"/>
      <sheetName val="F5(_Polymerization_)4"/>
      <sheetName val="F6_(_Polymerization_)4"/>
      <sheetName val="B1_(Grid_A-7,_-6)4"/>
      <sheetName val="B1_(Grid_A,_B)4"/>
      <sheetName val="B1_(Grid_C-7,_-6)4"/>
      <sheetName val="B2_(Grid_-7_B,_C)_(1)4"/>
      <sheetName val="B2_(Grid_-7_B,_C)_(2)4"/>
      <sheetName val="B2_(Grid_-6_B,_C)_(1)4"/>
      <sheetName val="B2_(Grid_-6_B,_C)_(2)4"/>
      <sheetName val="F1_(MONOMER)4"/>
      <sheetName val="F2_(MONOMER)4"/>
      <sheetName val="F3_(MONOMER)4"/>
      <sheetName val="90K060C_(MONOMER)4"/>
      <sheetName val="F1_(EXTRUSION)4"/>
      <sheetName val="F2_(EXTRUSION)4"/>
      <sheetName val="F3_(EXTRUSION)4"/>
      <sheetName val="F4_(EXTRUSION)4"/>
      <sheetName val="F5_(EXTRUSION)4"/>
      <sheetName val="F6A_(EXTRUSION)4"/>
      <sheetName val="F6D_(EXTRUSION)4"/>
      <sheetName val="F7_(EXTRUSION)4"/>
      <sheetName val="F8_(EXTRUSION)4"/>
      <sheetName val="F9_(EXTRUSION)4"/>
      <sheetName val="F10_(EXTRUSION)4"/>
      <sheetName val="F11_(EXTRUSION)4"/>
      <sheetName val="B1_(Grid_F-5`,_4`)4"/>
      <sheetName val="B2_(Grid_F,E-4`)4"/>
      <sheetName val="B2_(Grid_F,E-5`)4"/>
      <sheetName val="B3_(Grid_C,B-4`)4"/>
      <sheetName val="B4_(Grid_B,A-4`)4"/>
      <sheetName val="B5_(Grid_E-5`)_&amp;_(Grid_D-5`)4"/>
      <sheetName val="B6_(Grid_E,D-5')4"/>
      <sheetName val="B7_(Grid_E,D-5')4"/>
      <sheetName val="95D040,_A5064"/>
      <sheetName val="95P040AB,_A5074"/>
      <sheetName val="95X020-U08,_A6024"/>
      <sheetName val="95X020-U07,_A6064"/>
      <sheetName val="95E040,_A5094"/>
      <sheetName val="95D024;025,_A6154"/>
      <sheetName val="95X020-U05,_A6014"/>
      <sheetName val="95X020-U02,_A2044"/>
      <sheetName val="Extruder_FDN4"/>
      <sheetName val="BOG_COMP__FDN4"/>
      <sheetName val="SOG_COMP__FDN4"/>
      <sheetName val="1G1_(Ground_Beam)4"/>
      <sheetName val="1G2-1(Ground_Beam)4"/>
      <sheetName val="1G2-2(Ground_Beam)4"/>
      <sheetName val="P15,_164"/>
      <sheetName val="LO_CONSOLE_FDN4"/>
      <sheetName val="OIL_COOLER_FDN4"/>
      <sheetName val="CW_CONSOLE_FDN_(SOG)4"/>
      <sheetName val="PD3_(SOG)4"/>
      <sheetName val="SF1_(SOG)4"/>
      <sheetName val="SF2_(SOG)4"/>
      <sheetName val="SLAB_(1S1-1)4"/>
      <sheetName val="SLAB_(1S1-2)4"/>
      <sheetName val="SLAB_(1S1-3)4"/>
      <sheetName val="COLUMN_(+5500)4"/>
      <sheetName val="COLUMN_(+12500)4"/>
      <sheetName val="COLUMN_(+15500)4"/>
      <sheetName val="ETC_4"/>
      <sheetName val="Discounted_Cash_Flow4"/>
      <sheetName val="Ocean_Transporation_Charge4"/>
      <sheetName val="Cash_Flow_bulanan4"/>
      <sheetName val="H_Satuan4"/>
      <sheetName val="OCT_FDN4"/>
      <sheetName val="Codes_Pers4"/>
      <sheetName val="General_Notes4"/>
      <sheetName val="BO䁑-B_䁄OWN4"/>
      <sheetName val="_도면_및_도서_제출목록_및_일정_170202_xlsx4"/>
      <sheetName val="Direct_PMS4"/>
      <sheetName val="Aux_4"/>
      <sheetName val="Rates_&amp;_Legend4"/>
      <sheetName val="Pengesahan_4"/>
      <sheetName val="00-Summary_Information-ABB3"/>
      <sheetName val="Harga_Satuan4"/>
      <sheetName val="F_ALARM4"/>
      <sheetName val="Distribution_Table3"/>
      <sheetName val="2_Overall_Summary_3"/>
      <sheetName val="__4"/>
      <sheetName val="_4"/>
      <sheetName val="breakdown_of_wage_ra`f3"/>
      <sheetName val="breakdown_of_wage_ra3"/>
      <sheetName val="breakdown_of_wage_rað-3"/>
      <sheetName val="Raw_data3"/>
      <sheetName val="Exchange_Rate4"/>
      <sheetName val="Bill_rekap4"/>
      <sheetName val="차트_(2)4"/>
      <sheetName val="Action_Item3"/>
      <sheetName val="PABS,Site_info3"/>
      <sheetName val="0__Resource　Code3"/>
      <sheetName val="Material_code3"/>
      <sheetName val="DATA_MENTAH3"/>
      <sheetName val="breakdown_of_wage_rap3"/>
      <sheetName val="내역서_耰&quot;_x005f_x0000_4"/>
      <sheetName val="내역서_耰&quot;_x005f_x005f_4"/>
      <sheetName val="Process_Data_(2)4"/>
      <sheetName val="breakdown_of_wage_ra3"/>
      <sheetName val="Equipment_Spec_List3"/>
      <sheetName val="SPEC_LIST(EQUP,_SYS)3"/>
      <sheetName val="DROP_DOWN3"/>
      <sheetName val="ID_CD3"/>
      <sheetName val="개시대사_(2)3"/>
      <sheetName val="SUM_2"/>
      <sheetName val="내역서_(N____x000a_4"/>
      <sheetName val="HO_Site_Rates-20113"/>
      <sheetName val="Al_Taweelah3"/>
      <sheetName val="Particular_Sch3"/>
      <sheetName val="내역서_耰&quot;_3"/>
      <sheetName val="breakdown_of_wage_raÐ¾2"/>
      <sheetName val="Additional_data2"/>
      <sheetName val="TQ_Format2"/>
      <sheetName val="1_설계기준1"/>
      <sheetName val="5__Work_load(현재원기준)1"/>
      <sheetName val="Linelist_LNGC_Process3"/>
      <sheetName val="33628-Rev__A1"/>
      <sheetName val="Direct_Histogram_Rev__A_(f)1"/>
      <sheetName val="INPUT_DATA_OF_SCHEDULE1"/>
      <sheetName val="Tender_data1"/>
      <sheetName val="Scheme_Area_Details_Block___C21"/>
      <sheetName val="14-Eng_rate1"/>
      <sheetName val="Cash_Flow1"/>
      <sheetName val="5__월별투입내역서1"/>
      <sheetName val="Itembalance_Report_(18-sep-18)1"/>
      <sheetName val="BUDGET_SUMMARY_1"/>
      <sheetName val="Master_List1"/>
      <sheetName val="Admin_Manu_2-Equipment_Type_ID1"/>
      <sheetName val="Fig_4-141"/>
      <sheetName val="GM_000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설산1_나1"/>
      <sheetName val="Activity_Form1"/>
      <sheetName val="Tables_3_1_to_3_5_EXH_G1"/>
      <sheetName val="EQUIPOS_DE_SEGURIDAD1"/>
      <sheetName val="MATERIALES_CONSUMIBLES1"/>
      <sheetName val="PERSONAL_INDIRECTO_1"/>
      <sheetName val="일위대가_1"/>
      <sheetName val="BM_#11"/>
      <sheetName val="SECL_리스크_분류체계_(2)1"/>
      <sheetName val="Cost_Code1"/>
      <sheetName val="Data_Ref1"/>
      <sheetName val="Interdept_Rate1"/>
      <sheetName val="Analisa_Fave1"/>
      <sheetName val="Harsat_Bahan1"/>
      <sheetName val="Harsat_Subkon1"/>
      <sheetName val="Harsat_Upah1"/>
      <sheetName val="Master_1_01"/>
      <sheetName val="Agregat_Halus_&amp;_Kasar1"/>
      <sheetName val="HARGA_MATERIAL1"/>
      <sheetName val="Harga_Sat_APP1"/>
      <sheetName val="Tgh_JGC-Inv_I_clp1"/>
      <sheetName val="PCS_1"/>
      <sheetName val="Progress_Statement-SI1"/>
      <sheetName val="Progress_Payment-31101"/>
      <sheetName val="REF_for_VV1"/>
      <sheetName val="Weekl_2"/>
      <sheetName val="내역서_(N____3"/>
      <sheetName val="내역서_(N____4"/>
      <sheetName val="__x01"/>
      <sheetName val="OPT_2"/>
      <sheetName val="INSTLIST_11"/>
      <sheetName val="Land_Dev't__Ph-11"/>
      <sheetName val="4300_UTILITY_BLDG_(2)1"/>
      <sheetName val="P-Ins_&amp;_Bonds1"/>
      <sheetName val="Perm__Test1"/>
      <sheetName val="Galian_11"/>
      <sheetName val="Analisa_Lump_sum1"/>
      <sheetName val="Sec_I_ML1"/>
      <sheetName val="64_41"/>
      <sheetName val="64_51"/>
      <sheetName val="36_21"/>
      <sheetName val="36_11"/>
      <sheetName val="List_register1"/>
      <sheetName val="Att-1_CTCI_MH_rate1"/>
      <sheetName val="dongia_(2)1"/>
      <sheetName val="KUWATI(Total)_14"/>
      <sheetName val="집계표_(TOTAL)14"/>
      <sheetName val="집계표_(CIVIL-23)14"/>
      <sheetName val="집계표_(FGRU)14"/>
      <sheetName val="집계표_(25,26)14"/>
      <sheetName val="집계표_(MEROX)14"/>
      <sheetName val="집계표_(NITROGEN)14"/>
      <sheetName val="집계표_(M4)14"/>
      <sheetName val="집계표_(CIVIL4)14"/>
      <sheetName val="집계표_(CIVIL6)14"/>
      <sheetName val="집계표_(CIVIL7)14"/>
      <sheetName val="내역서(DEMO_TOTAL)14"/>
      <sheetName val="내역서_(CIVIL-23)14"/>
      <sheetName val="내역서_(fgru)14"/>
      <sheetName val="내역서_(25&amp;26)14"/>
      <sheetName val="내역서_(MEROX)14"/>
      <sheetName val="내역서_(NITROGEN)14"/>
      <sheetName val="내역서_(M4)14"/>
      <sheetName val="내역서_(CIVIL-4)14"/>
      <sheetName val="내역서_(CIVIL-6)14"/>
      <sheetName val="내역서_(CIVIL-7)14"/>
      <sheetName val="OPTION_214"/>
      <sheetName val="OPTION_314"/>
      <sheetName val="2002년_현장공사비_국내_실적14"/>
      <sheetName val="2003년국내현장공사비_실적14"/>
      <sheetName val="VC2_10_9914"/>
      <sheetName val="WEIGHT_LIST11"/>
      <sheetName val="산#2-1_(2)11"/>
      <sheetName val="BEND_LOSS11"/>
      <sheetName val="INPUT_DATA13"/>
      <sheetName val="집계표_(25,26ဩ13"/>
      <sheetName val="Form_013"/>
      <sheetName val="General_Data13"/>
      <sheetName val="LABOR_&amp;_자재12"/>
      <sheetName val="입출재고현황_(2)12"/>
      <sheetName val="Form_D-112"/>
      <sheetName val="Form_B-112"/>
      <sheetName val="Form_F-112"/>
      <sheetName val="Form_A12"/>
      <sheetName val="3_공통공사대비12"/>
      <sheetName val="간접비_총괄12"/>
      <sheetName val="Price_Schedule12"/>
      <sheetName val="CAL_12"/>
      <sheetName val="Rate_Analysis12"/>
      <sheetName val="단면_(2)11"/>
      <sheetName val="EQUIPMENT_-212"/>
      <sheetName val="공사비_내역_(가)11"/>
      <sheetName val="내역서_耰&quot;??12"/>
      <sheetName val="내역서_耰&quot;_x005f_x0000__x005f_x0000_11"/>
      <sheetName val="6PILE__(돌출)11"/>
      <sheetName val="Static_Equip11"/>
      <sheetName val="Form_A_11"/>
      <sheetName val="3_Breakdown_Direct_Paint11"/>
      <sheetName val="내역서_耰&quot;__12"/>
      <sheetName val="Summary_Sheets11"/>
      <sheetName val="Civil_111"/>
      <sheetName val="Civil_211"/>
      <sheetName val="Civil_311"/>
      <sheetName val="Site_111"/>
      <sheetName val="Site_211"/>
      <sheetName val="Site_311"/>
      <sheetName val="Site_Faci11"/>
      <sheetName val="7__월별투입내역서10"/>
      <sheetName val="Man_Hole10"/>
      <sheetName val="Sheet1_(2)11"/>
      <sheetName val="Áý°èÇ¥_(TOTAL)10"/>
      <sheetName val="Áý°èÇ¥_(CIVIL-23)10"/>
      <sheetName val="Áý°èÇ¥_(FGRU)10"/>
      <sheetName val="Áý°èÇ¥_(25,26)10"/>
      <sheetName val="Áý°èÇ¥_(MEROX)10"/>
      <sheetName val="Áý°èÇ¥_(NITROGEN)10"/>
      <sheetName val="Áý°èÇ¥_(M4)10"/>
      <sheetName val="Áý°èÇ¥_(CIVIL4)10"/>
      <sheetName val="Áý°èÇ¥_(CIVIL6)10"/>
      <sheetName val="Áý°èÇ¥_(CIVIL7)10"/>
      <sheetName val="³»¿ª¼­(DEMO_TOTAL)10"/>
      <sheetName val="³»¿ª¼­_(CIVIL-23)10"/>
      <sheetName val="³»¿ª¼­_(fgru)10"/>
      <sheetName val="³»¿ª¼­_(25&amp;26)10"/>
      <sheetName val="³»¿ª¼­_(MEROX)10"/>
      <sheetName val="³»¿ª¼­_(NITROGEN)10"/>
      <sheetName val="³»¿ª¼­_(M4)10"/>
      <sheetName val="³»¿ª¼­_(CIVIL-4)10"/>
      <sheetName val="³»¿ª¼­_(CIVIL-6)10"/>
      <sheetName val="³»¿ª¼­_(CIVIL-7)10"/>
      <sheetName val="2002³â_ÇöÀå°ø»çºñ_±¹³»_½ÇÀû10"/>
      <sheetName val="2003³â±¹³»ÇöÀå°ø»çºñ_½ÇÀû10"/>
      <sheetName val="계측_내역서10"/>
      <sheetName val="내역서_耰&quot;_x005f_x005f_x005f_x0000__x005f_x005f_x0010"/>
      <sheetName val="2_2_STAFF_Scedule10"/>
      <sheetName val="내역서_耰&quot;_x005f_x005f_x005f_x005f_x005f_x005f_x00010"/>
      <sheetName val="Z-_GENERAL_PRICE_SUMMARY10"/>
      <sheetName val="_Estimate__10"/>
      <sheetName val="T_310"/>
      <sheetName val="HORI__VESSEL10"/>
      <sheetName val="MP_MOB10"/>
      <sheetName val="BM_DATA_SHEET11"/>
      <sheetName val="w't_table10"/>
      <sheetName val="Administrative_Prices10"/>
      <sheetName val="WBS_4410"/>
      <sheetName val="WBS_4110"/>
      <sheetName val="Precios_por_Administración10"/>
      <sheetName val="Precios_Unitarios10"/>
      <sheetName val="Subcon_A10"/>
      <sheetName val="EQUIP_LIST10"/>
      <sheetName val="Vind_-_BtB10"/>
      <sheetName val="LV_induction_motors10"/>
      <sheetName val="BSD_(2)10"/>
      <sheetName val="Form_B10"/>
      <sheetName val="내역서_耰&quot;_x005f_x005f_x005f_x005f_x005f_x005f_x00510"/>
      <sheetName val="97_사업추정(WEKI)10"/>
      <sheetName val="[SANDAN_XLS??10"/>
      <sheetName val="Eq__Mobilization10"/>
      <sheetName val="Monthly_Load10"/>
      <sheetName val="Weekly_Load10"/>
      <sheetName val="breakdown_of_wage_rate10"/>
      <sheetName val="Indirect_Cost10"/>
      <sheetName val="Material_Selections10"/>
      <sheetName val="Piping_BQ_for_one_turbine10"/>
      <sheetName val="Item_code5"/>
      <sheetName val="공정계획(내부계획25%,내부w_f)10"/>
      <sheetName val="Utility_and_Fire_flange10"/>
      <sheetName val="SFN_ORIG10"/>
      <sheetName val="Resource_table10"/>
      <sheetName val="AG_Pipe_Qty_Analysis10"/>
      <sheetName val="Equipment_List10"/>
      <sheetName val="Form1_SQP10"/>
      <sheetName val="_SANDAN_XLS__10"/>
      <sheetName val="Heavy_Equipments10"/>
      <sheetName val="입찰내역_발주처_양식10"/>
      <sheetName val="BOQ-B_DOWN9"/>
      <sheetName val="실행예산_MM9"/>
      <sheetName val="Dir_Manpower_Other_Exp_10"/>
      <sheetName val="SCHEDD_TAMBAHAN10"/>
      <sheetName val="Fire_Protection10"/>
      <sheetName val="단가_(2)9"/>
      <sheetName val="4-3LEVEL-5_epic_49"/>
      <sheetName val="FWBS_15309"/>
      <sheetName val="MODULE_CONFIRM9"/>
      <sheetName val="내역서_(∮ἀ嘆ɶ9"/>
      <sheetName val="ITB_COST10"/>
      <sheetName val="PROTECTION_9"/>
      <sheetName val="Cash_In-Cash_Out_Actual9"/>
      <sheetName val="5_)_Time_Delays5"/>
      <sheetName val="Site_Findings_Status_Sheet5"/>
      <sheetName val="CUADRO_DE_PRECIOS9"/>
      <sheetName val="plan&amp;section_of_foundation6"/>
      <sheetName val="working_load_at_the_btm_ft_6"/>
      <sheetName val="stability_check6"/>
      <sheetName val="design_criteria5"/>
      <sheetName val="design_load6"/>
      <sheetName val="1100-1200-1300-1910-2140-LEV_25"/>
      <sheetName val="Material_Price5"/>
      <sheetName val="TDC_COA_Sumry5"/>
      <sheetName val="TDC_Item_Dets5"/>
      <sheetName val="TDC_Item_Sumry5"/>
      <sheetName val="TDC_Key_Qty_Sumry5"/>
      <sheetName val="List_-_Components5"/>
      <sheetName val="List_-_Equipment5"/>
      <sheetName val="COA_Sumry_-_Std_Imp5"/>
      <sheetName val="Contr_TDC_-_Std_Imp5"/>
      <sheetName val="Item_Sumry_-_Std_Imp5"/>
      <sheetName val="Unit_Costs_-_Std_Imp5"/>
      <sheetName val="Unit_MH_-_Std_Imp5"/>
      <sheetName val="Proj_TIC_-_Std_Imp5"/>
      <sheetName val="내역서1999_8최종5"/>
      <sheetName val="Closeout_Control5"/>
      <sheetName val="Currency_Rate5"/>
      <sheetName val="Unit_Price_5"/>
      <sheetName val="4-Basic_Price5"/>
      <sheetName val="Evaluasi_Penw5"/>
      <sheetName val="Man_Power_&amp;_Comp5"/>
      <sheetName val="Data_List5"/>
      <sheetName val="RAB_AR&amp;STR5"/>
      <sheetName val="PROJECT_BRIEF5"/>
      <sheetName val="내역서_耰&quot;_x005f_x005f_x005f_x0000_5"/>
      <sheetName val="내역서_耰&quot;_x005f_x005f_x005f_x005f_5"/>
      <sheetName val="내역서_耰&quot;_x005f_x0000__x00006"/>
      <sheetName val="Updating_Form-Oct_20115"/>
      <sheetName val="Weld_Consumable5"/>
      <sheetName val="NDE_Cost-Summary5"/>
      <sheetName val="9July_Above_Ground_Pipe5"/>
      <sheetName val="M_115"/>
      <sheetName val="Process_Data_15"/>
      <sheetName val="Sum_(Case-3)5"/>
      <sheetName val="할증_5"/>
      <sheetName val="Air_Cooler-E4"/>
      <sheetName val="2__현장_자금투입_집계표5"/>
      <sheetName val="Tools_&amp;_Settings5"/>
      <sheetName val="Data_Summary5"/>
      <sheetName val="Crew_Costs5"/>
      <sheetName val="Spread_Costs5"/>
      <sheetName val="Unique_List_Misc5"/>
      <sheetName val="UP_MINOR5"/>
      <sheetName val="Equip_Rental_Summary_by_Contr5"/>
      <sheetName val="Project_Equip_Rental_Summary5"/>
      <sheetName val="Contractor_Indirect_Sumry5"/>
      <sheetName val="Project_Indirect_Sumry5"/>
      <sheetName val="COA_Sumry_by_Area5"/>
      <sheetName val="COA_Sumry_by_Contr5"/>
      <sheetName val="COA_Sumry_by_RG5"/>
      <sheetName val="TDC_COA_Grp_Sumry5"/>
      <sheetName val="TDC_COA_Grp_Sumry_by_Area5"/>
      <sheetName val="TDC_COA_Grp_Sumry_by_RG5"/>
      <sheetName val="Equipment_Sumry5"/>
      <sheetName val="TDC_Item_Dets-Full5"/>
      <sheetName val="TDC_Item_Dets-IPM-Full5"/>
      <sheetName val="TDC_Item_Sumry_by_Area5"/>
      <sheetName val="TDC_Item_Sumry_by_RG5"/>
      <sheetName val="TDC_Key_Qty_Sumry_by_RG5"/>
      <sheetName val="List_-_Equipment_by_Area5"/>
      <sheetName val="List_-_Equipment_by_Contr5"/>
      <sheetName val="Equipment_-_Unit_Costs_by_Mat5"/>
      <sheetName val="List_-_Equipment_by_Rep_Grp5"/>
      <sheetName val="Craft_Summary_by_Contr5"/>
      <sheetName val="Project_Craft_Summary5"/>
      <sheetName val="Project_Metrics5"/>
      <sheetName val="99__FWBS(Ref)5"/>
      <sheetName val="99__Change_Rate5"/>
      <sheetName val="In-House_Summary5"/>
      <sheetName val="Unt_rate5"/>
      <sheetName val="SUMMARY_(0A)5"/>
      <sheetName val="SUMMARY_(1A)5"/>
      <sheetName val="SUMMARY_(1B)5"/>
      <sheetName val="SUMMARY_(03)5"/>
      <sheetName val="F1(Cable_Rack)5"/>
      <sheetName val="F2(Cable_Rack)5"/>
      <sheetName val="F3(Cable_Rack)5"/>
      <sheetName val="F1_(POLYMER)5"/>
      <sheetName val="F2_(POLYMER)5"/>
      <sheetName val="F3_(POLYMER)5"/>
      <sheetName val="F4_(POLYMER)5"/>
      <sheetName val="F5(_Polymerization_)5"/>
      <sheetName val="F6_(_Polymerization_)5"/>
      <sheetName val="B1_(Grid_A-7,_-6)5"/>
      <sheetName val="B1_(Grid_A,_B)5"/>
      <sheetName val="B1_(Grid_C-7,_-6)5"/>
      <sheetName val="B2_(Grid_-7_B,_C)_(1)5"/>
      <sheetName val="B2_(Grid_-7_B,_C)_(2)5"/>
      <sheetName val="B2_(Grid_-6_B,_C)_(1)5"/>
      <sheetName val="B2_(Grid_-6_B,_C)_(2)5"/>
      <sheetName val="F1_(MONOMER)5"/>
      <sheetName val="F2_(MONOMER)5"/>
      <sheetName val="F3_(MONOMER)5"/>
      <sheetName val="90K060C_(MONOMER)5"/>
      <sheetName val="F1_(EXTRUSION)5"/>
      <sheetName val="F2_(EXTRUSION)5"/>
      <sheetName val="F3_(EXTRUSION)5"/>
      <sheetName val="F4_(EXTRUSION)5"/>
      <sheetName val="F5_(EXTRUSION)5"/>
      <sheetName val="F6A_(EXTRUSION)5"/>
      <sheetName val="F6D_(EXTRUSION)5"/>
      <sheetName val="F7_(EXTRUSION)5"/>
      <sheetName val="F8_(EXTRUSION)5"/>
      <sheetName val="F9_(EXTRUSION)5"/>
      <sheetName val="F10_(EXTRUSION)5"/>
      <sheetName val="F11_(EXTRUSION)5"/>
      <sheetName val="B1_(Grid_F-5`,_4`)5"/>
      <sheetName val="B2_(Grid_F,E-4`)5"/>
      <sheetName val="B2_(Grid_F,E-5`)5"/>
      <sheetName val="B3_(Grid_C,B-4`)5"/>
      <sheetName val="B4_(Grid_B,A-4`)5"/>
      <sheetName val="B5_(Grid_E-5`)_&amp;_(Grid_D-5`)5"/>
      <sheetName val="B6_(Grid_E,D-5')5"/>
      <sheetName val="B7_(Grid_E,D-5')5"/>
      <sheetName val="95D040,_A5065"/>
      <sheetName val="95P040AB,_A5075"/>
      <sheetName val="95X020-U08,_A6025"/>
      <sheetName val="95X020-U07,_A6065"/>
      <sheetName val="95E040,_A5095"/>
      <sheetName val="95D024;025,_A6155"/>
      <sheetName val="95X020-U05,_A6015"/>
      <sheetName val="95X020-U02,_A2045"/>
      <sheetName val="Extruder_FDN5"/>
      <sheetName val="BOG_COMP__FDN5"/>
      <sheetName val="SOG_COMP__FDN5"/>
      <sheetName val="1G1_(Ground_Beam)5"/>
      <sheetName val="1G2-1(Ground_Beam)5"/>
      <sheetName val="1G2-2(Ground_Beam)5"/>
      <sheetName val="P15,_165"/>
      <sheetName val="LO_CONSOLE_FDN5"/>
      <sheetName val="OIL_COOLER_FDN5"/>
      <sheetName val="CW_CONSOLE_FDN_(SOG)5"/>
      <sheetName val="PD3_(SOG)5"/>
      <sheetName val="SF1_(SOG)5"/>
      <sheetName val="SF2_(SOG)5"/>
      <sheetName val="SLAB_(1S1-1)5"/>
      <sheetName val="SLAB_(1S1-2)5"/>
      <sheetName val="SLAB_(1S1-3)5"/>
      <sheetName val="COLUMN_(+5500)5"/>
      <sheetName val="COLUMN_(+12500)5"/>
      <sheetName val="COLUMN_(+15500)5"/>
      <sheetName val="ETC_5"/>
      <sheetName val="Discounted_Cash_Flow5"/>
      <sheetName val="Ocean_Transporation_Charge5"/>
      <sheetName val="Cash_Flow_bulanan5"/>
      <sheetName val="H_Satuan5"/>
      <sheetName val="OCT_FDN5"/>
      <sheetName val="Codes_Pers5"/>
      <sheetName val="General_Notes5"/>
      <sheetName val="BO䁑-B_䁄OWN5"/>
      <sheetName val="_도면_및_도서_제출목록_및_일정_170202_xlsx5"/>
      <sheetName val="Direct_PMS5"/>
      <sheetName val="Aux_5"/>
      <sheetName val="Rates_&amp;_Legend5"/>
      <sheetName val="Pengesahan_5"/>
      <sheetName val="00-Summary_Information-ABB4"/>
      <sheetName val="Harga_Satuan5"/>
      <sheetName val="F_ALARM5"/>
      <sheetName val="Distribution_Table4"/>
      <sheetName val="2_Overall_Summary_4"/>
      <sheetName val="__5"/>
      <sheetName val="_5"/>
      <sheetName val="breakdown_of_wage_ra`f4"/>
      <sheetName val="breakdown_of_wage_ra4"/>
      <sheetName val="breakdown_of_wage_rað-4"/>
      <sheetName val="Raw_data4"/>
      <sheetName val="Exchange_Rate5"/>
      <sheetName val="Bill_rekap5"/>
      <sheetName val="차트_(2)5"/>
      <sheetName val="Action_Item4"/>
      <sheetName val="PABS,Site_info4"/>
      <sheetName val="0__Resource　Code4"/>
      <sheetName val="Material_code4"/>
      <sheetName val="DATA_MENTAH4"/>
      <sheetName val="breakdown_of_wage_rap4"/>
      <sheetName val="내역서_耰&quot;_x005f_x0000_5"/>
      <sheetName val="내역서_耰&quot;_x005f_x005f_5"/>
      <sheetName val="Process_Data_(2)5"/>
      <sheetName val="breakdown_of_wage_ra4"/>
      <sheetName val="HO_Site_Rates-20114"/>
      <sheetName val="Particular_Sch4"/>
      <sheetName val="내역서_耰&quot;_4"/>
      <sheetName val="DROP_DOWN4"/>
      <sheetName val="Al_Taweelah4"/>
      <sheetName val="ID_CD4"/>
      <sheetName val="Equipment_Spec_List4"/>
      <sheetName val="개시대사_(2)4"/>
      <sheetName val="SPEC_LIST(EQUP,_SYS)4"/>
      <sheetName val="내역서_(N____x000a_5"/>
      <sheetName val="Cashflow_Analysis2"/>
      <sheetName val="INPUT_DATA_OF_SCHEDULE2"/>
      <sheetName val="Linelist_LNGC_Process4"/>
      <sheetName val="SUM_3"/>
      <sheetName val="11_자재단가2"/>
      <sheetName val="LIFE_&amp;_REP_PROVN2"/>
      <sheetName val="O&amp;M_CREW2"/>
      <sheetName val="Tender_data2"/>
      <sheetName val="TQ_Format3"/>
      <sheetName val="breakdown_of_wage_raÐ¾3"/>
      <sheetName val="Additional_data3"/>
      <sheetName val="Attach_4-182"/>
      <sheetName val="33628-Rev__A2"/>
      <sheetName val="Finansal_tamamlanma_Eğrisi2"/>
      <sheetName val="Master_List2"/>
      <sheetName val="내역서_(∮ἀ嘆ɶ?᠀㬁?2"/>
      <sheetName val="Cash_Flow2"/>
      <sheetName val="Scheme_Area_Details_Block___C22"/>
      <sheetName val="14-Eng_rate2"/>
      <sheetName val="리스크_분류체계2"/>
      <sheetName val="광통신_견적내역서12"/>
      <sheetName val="Admin_Manu_2-Equipment_Type_ID2"/>
      <sheetName val="OIL_SEPARATOR2"/>
      <sheetName val="CATCH_BASIN2"/>
      <sheetName val="FW_Post_Indicator_Valve_24&quot;2"/>
      <sheetName val="FW_Post_Indicator_Valve_20&quot;2"/>
      <sheetName val="FW_Post_Indicator_Valve_6&quot;2"/>
      <sheetName val="Fire_Monitor_or_Hydrant_6&quot;_FDN2"/>
      <sheetName val="SUMP_VB2"/>
      <sheetName val="CLEANOUT_4&quot;2"/>
      <sheetName val="Not_reqd2"/>
      <sheetName val="호환성_보고서2"/>
      <sheetName val="Fig_4-142"/>
      <sheetName val="GM_0002"/>
      <sheetName val="Itembalance_Report_(18-sep-18)2"/>
      <sheetName val="BUDGET_SUMMARY_2"/>
      <sheetName val="Activity_Form2"/>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Tables_3_1_to_3_5_EXH_G2"/>
      <sheetName val="EQUIPOS_DE_SEGURIDAD2"/>
      <sheetName val="MATERIALES_CONSUMIBLES2"/>
      <sheetName val="PERSONAL_INDIRECTO_2"/>
      <sheetName val="설산1_나2"/>
      <sheetName val="일위대가_2"/>
      <sheetName val="SECL_리스크_분류체계_(2)2"/>
      <sheetName val="5__월별투입내역서2"/>
      <sheetName val="1_설계기준2"/>
      <sheetName val="BM_#12"/>
      <sheetName val="Cost_Code2"/>
      <sheetName val="Data_Ref2"/>
      <sheetName val="Interdept_Rate2"/>
      <sheetName val="REF_for_VV2"/>
      <sheetName val="Weekl_3"/>
      <sheetName val="내역서_(N____5"/>
      <sheetName val="내역서_(N____6"/>
      <sheetName val="__x02"/>
      <sheetName val="OPT_3"/>
      <sheetName val="P-Ins_&amp;_Bonds2"/>
      <sheetName val="Land_Dev't__Ph-12"/>
      <sheetName val="4300_UTILITY_BLDG_(2)2"/>
      <sheetName val="INSTLIST_12"/>
      <sheetName val="SPEC(CABLE_&amp;_WIRE)"/>
      <sheetName val="Analisa_Fave2"/>
      <sheetName val="Harsat_Bahan2"/>
      <sheetName val="Harsat_Subkon2"/>
      <sheetName val="Harsat_Upah2"/>
      <sheetName val="Master_1_02"/>
      <sheetName val="Agregat_Halus_&amp;_Kasar2"/>
      <sheetName val="HARGA_MATERIAL2"/>
      <sheetName val="Harga_Sat_APP2"/>
      <sheetName val="Tgh_JGC-Inv_I_clp2"/>
      <sheetName val="PCS_2"/>
      <sheetName val="Progress_Statement-SI2"/>
      <sheetName val="Progress_Payment-31102"/>
      <sheetName val="Direct_Histogram_Rev__A_(f)2"/>
      <sheetName val="List_register2"/>
      <sheetName val="SPT_vs_PHI"/>
      <sheetName val="Att-1_CTCI_MH_rate2"/>
      <sheetName val="SUMMARY_MTO_02_2_35"/>
      <sheetName val="N_G_METERING_CALC_"/>
      <sheetName val="N_G_METERING"/>
      <sheetName val="N_G_METERING_(2)"/>
      <sheetName val="CUMENE_METERING"/>
      <sheetName val="N2_METERING_"/>
      <sheetName val="H2_METERING__"/>
      <sheetName val="CO_METERING"/>
      <sheetName val="Perm__Test2"/>
      <sheetName val="Galian_12"/>
      <sheetName val="Analisa_Lump_sum2"/>
      <sheetName val="Sec_I_ML2"/>
      <sheetName val="dongia_(2)2"/>
      <sheetName val="내역서_(N__x002"/>
      <sheetName val="64_42"/>
      <sheetName val="64_52"/>
      <sheetName val="36_22"/>
      <sheetName val="36_12"/>
      <sheetName val="1_자금요약"/>
      <sheetName val="2_실행비투입"/>
      <sheetName val="3_본사집계"/>
      <sheetName val="3-1_본사투입"/>
      <sheetName val="4_지사집계"/>
      <sheetName val="4-1_지사투입"/>
      <sheetName val="5_현장총집계"/>
      <sheetName val="5-1_현금집계"/>
      <sheetName val="5-2_현금출납"/>
      <sheetName val="5-3_외상집계"/>
      <sheetName val="5-4_외상투입"/>
      <sheetName val="6_미지급금"/>
      <sheetName val="5-5_기타공제집계"/>
      <sheetName val="5-6_기타공제"/>
      <sheetName val="7_기성현황(실)"/>
      <sheetName val="8_한국인수당"/>
      <sheetName val="8_한국인수당_(Master_file)"/>
      <sheetName val="9_기타수입"/>
      <sheetName val="10_투입집계"/>
      <sheetName val="5-4_외상투입_(2)"/>
      <sheetName val="16_기성현황(예)"/>
      <sheetName val="17_자금요약2"/>
      <sheetName val="18_실행대비투입2"/>
      <sheetName val="05__Curva_S"/>
      <sheetName val="TR_Rev_vs_Commit"/>
      <sheetName val="TR_+MMHE_PL_report"/>
      <sheetName val="P23P2724___Commitment_"/>
      <sheetName val="6_공정표"/>
      <sheetName val="Enron_Form"/>
      <sheetName val="A__ENGINEERING"/>
      <sheetName val="B-1__배관자재"/>
      <sheetName val="B-2__전기자재"/>
      <sheetName val="B-3__계장자재"/>
      <sheetName val="B-4__기계자재"/>
      <sheetName val="C-1__공통가설"/>
      <sheetName val="C-2__토목"/>
      <sheetName val="C-4__철골"/>
      <sheetName val="C-5__기계"/>
      <sheetName val="C-6__배관"/>
      <sheetName val="C-7__전기"/>
      <sheetName val="C-8__계장"/>
      <sheetName val="C-9__중장비"/>
      <sheetName val="C-10__소방설비"/>
      <sheetName val="C-11__보온"/>
      <sheetName val="C-12__CMS"/>
      <sheetName val="5__Work_load(현재원기준)2"/>
      <sheetName val="내역서_耰&quot;9"/>
      <sheetName val="EXR"/>
      <sheetName val="원가조정 내역"/>
      <sheetName val="P Staff fac"/>
      <sheetName val="beam-reinft-IIInd floor"/>
      <sheetName val="P-Site fac"/>
      <sheetName val="P-Clients fac"/>
      <sheetName val="Ramp data"/>
      <sheetName val="Lower Ground"/>
      <sheetName val="Income"/>
      <sheetName val="Assumptions"/>
      <sheetName val="Letting"/>
      <sheetName val="S-C+Market"/>
      <sheetName val="UBR"/>
      <sheetName val="Inputs"/>
      <sheetName val="AFFAN"/>
      <sheetName val="BOULEVARD"/>
      <sheetName val="PPlay_Data"/>
      <sheetName val="Cap Cost"/>
      <sheetName val="Control"/>
      <sheetName val="Data_Sheet"/>
      <sheetName val="RLV Calc"/>
      <sheetName val="Costs (dev)"/>
      <sheetName val="DE"/>
      <sheetName val="Bluewater NPV - sell January"/>
      <sheetName val="DW"/>
      <sheetName val="Calcs"/>
      <sheetName val="Upper Ground"/>
      <sheetName val="LANDSCAPE"/>
      <sheetName val="MALL"/>
      <sheetName val="PARK NE"/>
      <sheetName val="Financial Summary"/>
      <sheetName val="D&amp;C Calcs"/>
      <sheetName val="CA Upside_Downside Old"/>
      <sheetName val="EASEL CA Example"/>
      <sheetName val="공통비총괄표"/>
      <sheetName val="1_11_b"/>
      <sheetName val="Consortium_VP"/>
      <sheetName val="Summary_MONTH"/>
      <sheetName val="DESICON_SUM"/>
      <sheetName val="DES_TCF_Rental"/>
      <sheetName val="DES_TCF_Maints_pers"/>
      <sheetName val="DES_TCF_Heavy_Equipment"/>
      <sheetName val="BANK_BOND"/>
      <sheetName val="PHC_WAREHOUSE_-_INFOONLY"/>
      <sheetName val="CATERING_CONTROL"/>
      <sheetName val="SUB_CONTRACT"/>
      <sheetName val="SPDC_-_INFONLY"/>
      <sheetName val="VENDOR_SCHEDUL"/>
      <sheetName val="VENDOR_PRESENCE_-_COMM"/>
      <sheetName val="VENDOR_PRESENCE_-_RECH"/>
      <sheetName val="VENDOR_PRESENCE_-_COMM_"/>
      <sheetName val="CONTRACT_RATES"/>
      <sheetName val="0_품의서(전체)"/>
      <sheetName val="LAST_UPDATE"/>
      <sheetName val="External_Issues"/>
      <sheetName val="G_R300경비"/>
      <sheetName val="AS포장복구_"/>
      <sheetName val="중기조종사_단위단가"/>
      <sheetName val="설_계"/>
      <sheetName val="Payment_Certificate-1"/>
      <sheetName val="Floor_wet"/>
      <sheetName val="Floor_Balcony"/>
      <sheetName val="Hard_scape_Floor"/>
      <sheetName val="P03_Skirting"/>
      <sheetName val="GF_wall"/>
      <sheetName val="Kitchen_Wall_wet_LIN-701"/>
      <sheetName val="Wall_wet_LIN-601_"/>
      <sheetName val="BOQ_(2)"/>
      <sheetName val="VO_Schedule-1"/>
      <sheetName val="HOLD_AMOUNT"/>
      <sheetName val="Back_Charge_(2)"/>
      <sheetName val="Temporary_Deductions-1_"/>
      <sheetName val="Contracharges_Check_list-1_"/>
      <sheetName val="PC_03"/>
      <sheetName val="Measurement_sheet"/>
      <sheetName val="Material_Only"/>
      <sheetName val="Man_power_supply"/>
      <sheetName val="Camp_Deduction"/>
      <sheetName val="대비"/>
      <sheetName val="내역서(전체)"/>
      <sheetName val="철거산출근거"/>
      <sheetName val="빙장비사양"/>
      <sheetName val="장비사양"/>
      <sheetName val="배합비(99-05-25)"/>
      <sheetName val="Urai _Resap pengikat"/>
      <sheetName val="DAF.HRG"/>
      <sheetName val="7.공정표"/>
      <sheetName val="Kolom UT"/>
      <sheetName val="HB "/>
      <sheetName val="Mobilisasi"/>
      <sheetName val="Default"/>
      <sheetName val="harga"/>
      <sheetName val="upah"/>
      <sheetName val="4-MVAC"/>
      <sheetName val="G_SUMMARY"/>
      <sheetName val="Memb Schd"/>
      <sheetName val="PPC"/>
      <sheetName val="Tableau"/>
      <sheetName val="Coef et données"/>
      <sheetName val="SAP"/>
      <sheetName val="Pag_hal"/>
      <sheetName val="SAT-BHN"/>
      <sheetName val="PERSONNELIST"/>
      <sheetName val="SI-1"/>
      <sheetName val="Condition"/>
      <sheetName val="P2-Project Data"/>
      <sheetName val="당초�ἀ"/>
      <sheetName val="SKEDULmaterial"/>
      <sheetName val="lab_eng"/>
      <sheetName val="eqp"/>
      <sheetName val="lab"/>
      <sheetName val="pricelist"/>
      <sheetName val="HAL-1"/>
      <sheetName val="a.h ars sum"/>
      <sheetName val="a.h ars"/>
      <sheetName val="3"/>
      <sheetName val="Statprod_gab"/>
      <sheetName val="L_1"/>
      <sheetName val="Statprod_gab1"/>
      <sheetName val="L_11"/>
      <sheetName val="CCS"/>
      <sheetName val="Load"/>
      <sheetName val="Data_ST"/>
      <sheetName val="VV_Ped"/>
      <sheetName val="PCV"/>
      <sheetName val="내역서_(N   _"/>
      <sheetName val="Dsr Hitung"/>
      <sheetName val="Mat Tower"/>
      <sheetName val="RT13526 CPI"/>
      <sheetName val="RT15918"/>
      <sheetName val="DPKlah"/>
      <sheetName val="HARVEST02"/>
      <sheetName val="Inputs - Results"/>
      <sheetName val="CONTENT"/>
      <sheetName val="GENERAL "/>
      <sheetName val="Spec"/>
      <sheetName val="PCT"/>
      <sheetName val="Comb"/>
      <sheetName val="Tank Loading"/>
      <sheetName val="Fdn Calc"/>
      <sheetName val="PHT"/>
      <sheetName val="Resume"/>
      <sheetName val="ATTACHMENT"/>
      <sheetName val="LATERAL OCDI BH-02"/>
      <sheetName val="Lateral Broms"/>
      <sheetName val="N-SPT corr"/>
      <sheetName val="Curve N-SPT"/>
      <sheetName val="COST BD"/>
      <sheetName val="Peralatan"/>
      <sheetName val="MSP-Operator Building-Area C"/>
      <sheetName val="Site"/>
      <sheetName val="MRS"/>
      <sheetName val="P&amp;L"/>
      <sheetName val="Monthly S Curve SPK"/>
      <sheetName val="UPAH &amp; BHN ARS"/>
      <sheetName val="AHS ARS"/>
      <sheetName val="Analisa HSP"/>
      <sheetName val="입찰내역 발주처 양卤"/>
      <sheetName val="Analisa Neraca"/>
      <sheetName val="OE (KSB)"/>
      <sheetName val="TEST1"/>
      <sheetName val="Sew-Tahan"/>
      <sheetName val="Ana. PU"/>
      <sheetName val="tr-28202"/>
      <sheetName val="Statprod_gab2"/>
      <sheetName val="L_12"/>
      <sheetName val="Analisa_(ok_punya)"/>
      <sheetName val="galian saluran"/>
      <sheetName val="Perhit.Alat"/>
      <sheetName val="CF"/>
      <sheetName val="05 Analisa Teknik"/>
      <sheetName val="내역ࠜĀ_x005f"/>
      <sheetName val="내역서 耰&quot;_x005f"/>
      <sheetName val="_x005f_x005f_x005f_x005F_x005f_x005f_"/>
      <sheetName val="당초?ἀ"/>
      <sheetName val="_x0004_?_x000d_?_x0003_?_x0004_?_x0016_?_x000d_?_x0004_"/>
      <sheetName val="_x000a_?_x001b_?_x0006_?_x0006_?_x0008_?_x000a_??"/>
      <sheetName val="내역서_耰&quot;_x005f"/>
      <sheetName val=" ?_x001b_?_x0006_?_x0006_?_x0008_? ??"/>
      <sheetName val="Weekl_x0004_?_x0016_?_x000d_?"/>
      <sheetName val="?_x000e_?_x0005_"/>
      <sheetName val="_x0002_?뻘N??_"/>
      <sheetName val="_x0004_?_x000d_?_x0"/>
      <sheetName val="_x000a_?_x001b_?_x0"/>
      <sheetName val="7422CW_x0013_?"/>
      <sheetName val="OPT_x0012_?_x0010_?_x000a_?"/>
      <sheetName val="?_x0013_?_x0014_"/>
      <sheetName val="Analisa SNI STANDART "/>
      <sheetName val="Schedul"/>
      <sheetName val="1.B"/>
      <sheetName val="EVAL-ANAL"/>
      <sheetName val="div-6"/>
      <sheetName val="RKP"/>
      <sheetName val="div-2"/>
      <sheetName val="Scaffolding Volume"/>
      <sheetName val="GAEYO"/>
      <sheetName val="CEQ_Master"/>
      <sheetName val="Man_Master"/>
      <sheetName val="여흥"/>
      <sheetName val="Diary"/>
      <sheetName val="RSC"/>
      <sheetName val="TTL_Qty"/>
      <sheetName val="QTY"/>
      <sheetName val="SWALE (구산)"/>
      <sheetName val="Drop-Down"/>
      <sheetName val="ENE-CAL"/>
      <sheetName val="1234"/>
      <sheetName val="05__Curva_S1"/>
      <sheetName val="RESUMEN_CD"/>
      <sheetName val="BOQ_REV6"/>
      <sheetName val="Maliyet_Ozet"/>
      <sheetName val="1_1-1_2"/>
      <sheetName val="1_3-_1_4"/>
      <sheetName val="3_1"/>
      <sheetName val="3_2"/>
      <sheetName val="4_1(a)"/>
      <sheetName val="4_1(b)"/>
      <sheetName val="4_1_(c)"/>
      <sheetName val="5_1"/>
      <sheetName val="Other_data"/>
      <sheetName val="Bill_4_7_Predestain_Bridge_"/>
      <sheetName val="Bill_4_7_Predestain"/>
      <sheetName val="1_1_FT_type_1"/>
      <sheetName val="1_2_FT_type_1A"/>
      <sheetName val="1_3_FT_type_2"/>
      <sheetName val="1_4_FT_type_3"/>
      <sheetName val="1_5_FT_type_4"/>
      <sheetName val="2_1_CL_Outside"/>
      <sheetName val="2_2_CL_Inside"/>
      <sheetName val="2_3_CL_Ramp"/>
      <sheetName val="3_1_CB_Outside"/>
      <sheetName val="3_2_CB_Inside"/>
      <sheetName val="4_Stair"/>
      <sheetName val="5_Ramp"/>
      <sheetName val="6_Handrail"/>
      <sheetName val="Invoice_(Interim_No_28)"/>
      <sheetName val="Cost_Summary"/>
      <sheetName val="Direct_Cost"/>
      <sheetName val="Direct_Cost_(2)"/>
      <sheetName val="Summary_(3)"/>
      <sheetName val="Indirect_Cost_Summary"/>
      <sheetName val="Tabla"/>
      <sheetName val="09월"/>
      <sheetName val="10월"/>
      <sheetName val="ENE-CAL 1"/>
      <sheetName val="BQ_E20_02_Rp_"/>
      <sheetName val="ANAL.BOW"/>
      <sheetName val="Isolasi Luar Dalam"/>
      <sheetName val="Isolasi Luar"/>
      <sheetName val="자금신청서"/>
      <sheetName val="매립"/>
      <sheetName val="내역서_(N___ 2"/>
      <sheetName val="파이프류"/>
      <sheetName val="변수"/>
      <sheetName val="CAP"/>
      <sheetName val="график финансирования"/>
      <sheetName val="Environment"/>
      <sheetName val="TIPO 1"/>
      <sheetName val="DPres Calc"/>
      <sheetName val="DTmpData"/>
      <sheetName val="_x0002_뻘N_x0001_ࠀ역서"/>
      <sheetName val="내역서 (∮ἀ嘆ɶ᠀㬁"/>
      <sheetName val="_x0004__x000d__x0003__x0004__x0016__x000d__x0004_"/>
      <sheetName val="_x000a__x001b__x0006__x0006__x0008__x000a_"/>
      <sheetName val="Weekl_x0004__x0016__x000d_"/>
      <sheetName val="_x000e__x0005_"/>
      <sheetName val=" _x001b__x0006__x0006__x0008_ "/>
      <sheetName val="_x0002_뻘N_"/>
      <sheetName val="_x0004__x000d__x0"/>
      <sheetName val="_x000a__x001b__x0"/>
      <sheetName val="OPT_x0012__x0010__x000a_"/>
      <sheetName val="_x0013__x0014_"/>
      <sheetName val="내역서 耰&quot;_x0000"/>
      <sheetName val="__x001b__x0006__x"/>
      <sheetName val="바닥판⽷"/>
      <sheetName val=" _x001b__x0006__x"/>
      <sheetName val="Weekl_x0004__x0016__x000"/>
      <sheetName val="내역서_耰&quot;_x0004"/>
      <sheetName val="내역서_耰&quot;_x0003"/>
      <sheetName val="내역서_耰&quot;_x0005"/>
      <sheetName val=" _x001b__x0"/>
      <sheetName val="OPT_x0012__x0010_ "/>
      <sheetName val="OPT_x0012__x0010_"/>
      <sheetName val="내역서_耰&quot;_x0006"/>
      <sheetName val="FC04_2030"/>
      <sheetName val="FC04_203099"/>
      <sheetName val="경영상태"/>
      <sheetName val="MOTORDATA"/>
      <sheetName val="Setup"/>
      <sheetName val="@"/>
      <sheetName val="MASTER_RATE ANALYSIS"/>
      <sheetName val="Intro"/>
      <sheetName val="CASHFLOWS"/>
      <sheetName val="MN T.B."/>
      <sheetName val="Headings"/>
      <sheetName val="INDIGINEOUS ITEMS "/>
      <sheetName val="Core Data"/>
      <sheetName val="final abstract"/>
      <sheetName val="Order_Summary"/>
      <sheetName val="Order_Summary_New"/>
      <sheetName val="Raw Ref"/>
      <sheetName val="Cost Codes"/>
      <sheetName val="Addendum No.1 BILL 2"/>
      <sheetName val="Data Ref."/>
      <sheetName val="KKS System Codes"/>
      <sheetName val="Price Schedule Code"/>
      <sheetName val="REF.ONLY"/>
      <sheetName val="변경내역대비표(2)"/>
      <sheetName val="HSATUAN"/>
      <sheetName val="Terbilang"/>
      <sheetName val="Harga Mat "/>
      <sheetName val="har-sat"/>
      <sheetName val="Elektrikal"/>
      <sheetName val="PESANTREN"/>
      <sheetName val="G"/>
      <sheetName val=" hrg bhn"/>
      <sheetName val="BAHAN"/>
      <sheetName val="SPT_vs_PHI1"/>
      <sheetName val="1_자금요약1"/>
      <sheetName val="2_실행비투입1"/>
      <sheetName val="3_본사집계1"/>
      <sheetName val="3-1_본사투입1"/>
      <sheetName val="4_지사집계1"/>
      <sheetName val="4-1_지사투입1"/>
      <sheetName val="5_현장총집계1"/>
      <sheetName val="5-1_현금집계1"/>
      <sheetName val="5-2_현금출납1"/>
      <sheetName val="5-3_외상집계1"/>
      <sheetName val="5-4_외상투입1"/>
      <sheetName val="6_미지급금1"/>
      <sheetName val="5-5_기타공제집계1"/>
      <sheetName val="5-6_기타공제1"/>
      <sheetName val="7_기성현황(실)1"/>
      <sheetName val="8_한국인수당1"/>
      <sheetName val="8_한국인수당_(Master_file)1"/>
      <sheetName val="9_기타수입1"/>
      <sheetName val="10_투입집계1"/>
      <sheetName val="5-4_외상투입_(2)1"/>
      <sheetName val="16_기성현황(예)1"/>
      <sheetName val="17_자금요약21"/>
      <sheetName val="18_실행대비투입21"/>
      <sheetName val="05__Curva_S2"/>
      <sheetName val="Payment_Certificate-11"/>
      <sheetName val="Floor_wet1"/>
      <sheetName val="Floor_Balcony1"/>
      <sheetName val="Hard_scape_Floor1"/>
      <sheetName val="P03_Skirting1"/>
      <sheetName val="GF_wall1"/>
      <sheetName val="Kitchen_Wall_wet_LIN-7011"/>
      <sheetName val="Wall_wet_LIN-601_1"/>
      <sheetName val="BOQ_(2)1"/>
      <sheetName val="VO_Schedule-11"/>
      <sheetName val="HOLD_AMOUNT1"/>
      <sheetName val="Back_Charge_(2)1"/>
      <sheetName val="Temporary_Deductions-1_1"/>
      <sheetName val="Contracharges_Check_list-1_1"/>
      <sheetName val="PC_031"/>
      <sheetName val="Measurement_sheet1"/>
      <sheetName val="Material_Only1"/>
      <sheetName val="Man_power_supply1"/>
      <sheetName val="Camp_Deduction1"/>
      <sheetName val="Other_data1"/>
      <sheetName val="RESUMEN_CD1"/>
      <sheetName val="BOQ_REV61"/>
      <sheetName val="Maliyet_Ozet1"/>
      <sheetName val="1_1-1_21"/>
      <sheetName val="1_3-_1_41"/>
      <sheetName val="3_11"/>
      <sheetName val="3_21"/>
      <sheetName val="4_1(a)1"/>
      <sheetName val="4_1(b)1"/>
      <sheetName val="4_1_(c)1"/>
      <sheetName val="5_11"/>
      <sheetName val="Consortium_VP1"/>
      <sheetName val="Summary_MONTH1"/>
      <sheetName val="DESICON_SUM1"/>
      <sheetName val="DES_TCF_Rental1"/>
      <sheetName val="DES_TCF_Maints_pers1"/>
      <sheetName val="DES_TCF_Heavy_Equipment1"/>
      <sheetName val="BANK_BOND1"/>
      <sheetName val="PHC_WAREHOUSE_-_INFOONLY1"/>
      <sheetName val="CATERING_CONTROL1"/>
      <sheetName val="SUB_CONTRACT1"/>
      <sheetName val="SPDC_-_INFONLY1"/>
      <sheetName val="VENDOR_SCHEDUL1"/>
      <sheetName val="VENDOR_PRESENCE_-_COMM1"/>
      <sheetName val="VENDOR_PRESENCE_-_RECH1"/>
      <sheetName val="VENDOR_PRESENCE_-_COMM_1"/>
      <sheetName val="CONTRACT_RATES1"/>
      <sheetName val="SPEC(CABLE_&amp;_WIRE)1"/>
      <sheetName val="Enron_Form1"/>
      <sheetName val="SUMMARY_MTO_02_2_351"/>
      <sheetName val="N_G_METERING_CALC_1"/>
      <sheetName val="N_G_METERING1"/>
      <sheetName val="N_G_METERING_(2)1"/>
      <sheetName val="CUMENE_METERING1"/>
      <sheetName val="N2_METERING_1"/>
      <sheetName val="H2_METERING__1"/>
      <sheetName val="CO_METERING1"/>
      <sheetName val="6_공정표1"/>
      <sheetName val="Bill_4_7_Predestain_Bridge_1"/>
      <sheetName val="Bill_4_7_Predestain1"/>
      <sheetName val="1_1_FT_type_11"/>
      <sheetName val="1_2_FT_type_1A1"/>
      <sheetName val="1_3_FT_type_21"/>
      <sheetName val="1_4_FT_type_31"/>
      <sheetName val="1_5_FT_type_41"/>
      <sheetName val="2_1_CL_Outside1"/>
      <sheetName val="2_2_CL_Inside1"/>
      <sheetName val="2_3_CL_Ramp1"/>
      <sheetName val="3_1_CB_Outside1"/>
      <sheetName val="3_2_CB_Inside1"/>
      <sheetName val="4_Stair1"/>
      <sheetName val="5_Ramp1"/>
      <sheetName val="6_Handrail1"/>
      <sheetName val="Invoice_(Interim_No_28)1"/>
      <sheetName val="Cost_Summary1"/>
      <sheetName val="Direct_Cost1"/>
      <sheetName val="Direct_Cost_(2)1"/>
      <sheetName val="Summary_(3)1"/>
      <sheetName val="Indirect_Cost_Summary1"/>
      <sheetName val="1_11_b1"/>
      <sheetName val="5_Cennik1"/>
      <sheetName val="XZLC003_PART1"/>
      <sheetName val="-0.5 TABLA PRESUPUESTOS"/>
      <sheetName val="Sithe-PPL"/>
      <sheetName val="ﾄﾞﾊﾞｲFUEL GAS追見"/>
      <sheetName val="見積書"/>
      <sheetName val="Precios_Unitariԯ1"/>
      <sheetName val="2013电气概算_价目表_(营改增调整)"/>
      <sheetName val="CONCRETE_TYPE"/>
      <sheetName val="Sch_6"/>
      <sheetName val="IRR_sponsor"/>
      <sheetName val="4-Lane_bridge"/>
      <sheetName val="Existing_PC_Pavement"/>
      <sheetName val="List_Equip"/>
      <sheetName val="Process_C_(1-166)"/>
      <sheetName val="Master_Data"/>
      <sheetName val="ind'l_cp"/>
      <sheetName val="TRUCK_HAUL_CYCLE-waste"/>
      <sheetName val="Equipt_Rental"/>
      <sheetName val="EQ_USED_(CORRECTED)"/>
      <sheetName val="Rebar_Constant"/>
      <sheetName val="3_부제O호표"/>
      <sheetName val="5_소모재료비"/>
      <sheetName val="8_시멘트제원표"/>
      <sheetName val="2_품제O호표"/>
      <sheetName val="본부_SHOP"/>
      <sheetName val="#6_MDU_일반"/>
      <sheetName val="#6_MDU엄반장"/>
      <sheetName val="#6MDU_기계"/>
      <sheetName val="HOU_COMP`"/>
      <sheetName val="FCC_OBL-SHOP"/>
      <sheetName val="NEW_FCC_OBL"/>
      <sheetName val="#4_MDU"/>
      <sheetName val="#6_SHOP"/>
      <sheetName val="NRC_OBL-조연식"/>
      <sheetName val="광양-조연식_반장"/>
      <sheetName val="#5MDU_REV"/>
      <sheetName val="LBO_PROJECT"/>
      <sheetName val="VENDOR_LIST"/>
      <sheetName val="BOP_LINE_LIST"/>
      <sheetName val="내역서_(N____11"/>
      <sheetName val="-0_5_TABLA_PRESUPUESTOS"/>
      <sheetName val="ﾄﾞﾊﾞｲFUEL_GAS追見"/>
      <sheetName val="Lists"/>
      <sheetName val="Appendix A"/>
      <sheetName val="Insulation 150108"/>
      <sheetName val="PLSt 03  "/>
      <sheetName val="П 7 курс аванса"/>
      <sheetName val="IncStat 03-04"/>
      <sheetName val="IncStat 03  "/>
      <sheetName val="Авансы по СНГ"/>
      <sheetName val="InD_Mpower"/>
      <sheetName val="내역서_(∮ἀ嘆ɶ_᠀㬁_1"/>
      <sheetName val="สรุปยอดเหล็กตาม_Cost_Record_VY_"/>
      <sheetName val="แนบ_PR"/>
      <sheetName val="OR21_Final_Forecast_Rev_2"/>
      <sheetName val="Summary_Forecast_Budget_1&amp;2"/>
      <sheetName val="Summary_Forecast_Budget_Rev_2"/>
      <sheetName val="Backup_OR21_"/>
      <sheetName val="Budget_for_ENT"/>
      <sheetName val="ADJ__D-Wall&amp;BR_Ent__Rev_2_1"/>
      <sheetName val="Rebar+Conพื้น_Waste10%"/>
      <sheetName val="Backup_D-Wall_Ent__13_07_19"/>
      <sheetName val="Backup_BR_ENT__13_07_19"/>
      <sheetName val="Final_Forecast_72111"/>
      <sheetName val="IMP_OR21_2019_07_11"/>
      <sheetName val="Concrete_72112"/>
      <sheetName val="หินเกล็ด_"/>
      <sheetName val="เปรียบเทียบBudget_BR_"/>
      <sheetName val="ADJ__BR_Ent__Rev_2_1_(2)"/>
      <sheetName val="แผนงานBarrette_Pile"/>
      <sheetName val="BOQ__VI_03_09_19_"/>
      <sheetName val="Backup_BR_BMA"/>
      <sheetName val="Sum_Budget&amp;Rev_1"/>
      <sheetName val="Sum_Budget_Rev_1"/>
      <sheetName val="Sum_Budget&amp;Rev_1_Rebar"/>
      <sheetName val="Sum_Budget_Rev_2_Rebar"/>
      <sheetName val="Rebar+Conพื้น_Waste10%_Rev_00"/>
      <sheetName val="Rebar+Conพื้น_Waste10%_Rev_01_"/>
      <sheetName val="Equip_Rev_00_Budget"/>
      <sheetName val="Budget_Waterpoofing"/>
      <sheetName val="ABB_Summary"/>
      <sheetName val="Man_power_rate"/>
      <sheetName val="Const_equip_rate"/>
      <sheetName val="01-Gang_Rate_&amp;_Info"/>
      <sheetName val="05-Sum_Cost"/>
      <sheetName val="06-Indirect_Loading"/>
      <sheetName val="07-Heavy_Equipment"/>
      <sheetName val="08-RR_Check_List"/>
      <sheetName val="1)_Risk_and_Opportunities"/>
      <sheetName val="2)_Full_Cost_Calculation"/>
      <sheetName val="F1_4"/>
      <sheetName val="tblg_denda1"/>
      <sheetName val="LRK_"/>
      <sheetName val="Insulation_150108"/>
      <sheetName val="Vehicle_Log"/>
      <sheetName val="M&amp;E_Summary"/>
      <sheetName val="rev_summary"/>
      <sheetName val="M&amp;E_Prelims"/>
      <sheetName val="B-FP_(2)"/>
      <sheetName val="Sch_1"/>
      <sheetName val="Code 07"/>
      <sheetName val="Expenses"/>
      <sheetName val="Week ending"/>
      <sheetName val="Planners Workload"/>
      <sheetName val="7.6.3.J.Inline Instrument"/>
      <sheetName val="F-31"/>
      <sheetName val="6.2 Floor Finishes"/>
      <sheetName val="Pomoćni"/>
      <sheetName val="Addition-ProtectionSummary"/>
      <sheetName val="Project D"/>
      <sheetName val="ARCH"/>
      <sheetName val="Tender Summary"/>
      <sheetName val="INPUT_TABLE"/>
      <sheetName val="LDB"/>
      <sheetName val="MAY 00-Bobbins"/>
      <sheetName val="BALAN1"/>
      <sheetName val="2.2 띠장의 설계"/>
      <sheetName val="(10) Other Costs5"/>
      <sheetName val="Assmpns"/>
      <sheetName val="breakdown of FA113"/>
      <sheetName val="Sheet 14"/>
      <sheetName val="DivLabor_Report"/>
      <sheetName val="8-31-98"/>
      <sheetName val="combined 9-30"/>
      <sheetName val="worksheet inchican"/>
      <sheetName val="combined_9-30"/>
      <sheetName val="worksheet_inchican"/>
      <sheetName val="combined_9-301"/>
      <sheetName val="worksheet_inchican1"/>
      <sheetName val="8_31_98"/>
      <sheetName val="combined 9_30"/>
      <sheetName val="bar chart-rev"/>
      <sheetName val="combined_9_30"/>
      <sheetName val="bar_chart-rev"/>
      <sheetName val="combined_9_301"/>
      <sheetName val="bar_chart-rev1"/>
      <sheetName val="MATERIAL'S PRICE"/>
      <sheetName val="combined_9-303"/>
      <sheetName val="worksheet_inchican3"/>
      <sheetName val="combined_9_303"/>
      <sheetName val="bar_chart-rev3"/>
      <sheetName val="MATERIAL'S_PRICE1"/>
      <sheetName val="combined_9-302"/>
      <sheetName val="worksheet_inchican2"/>
      <sheetName val="combined_9_302"/>
      <sheetName val="bar_chart-rev2"/>
      <sheetName val="MATERIAL'S_PRICE"/>
      <sheetName val="arch-derivation"/>
      <sheetName val="Schedule S-Curve Revision#3"/>
      <sheetName val="Schedule_S-Curve_Revision#31"/>
      <sheetName val="Schedule_S-Curve_Revision#3"/>
      <sheetName val="PC &amp; PVS"/>
      <sheetName val="combined_9-304"/>
      <sheetName val="worksheet_inchican4"/>
      <sheetName val="combined_9_304"/>
      <sheetName val="bar_chart-rev4"/>
      <sheetName val="MATERIAL'S_PRICE2"/>
      <sheetName val="combined_9-305"/>
      <sheetName val="worksheet_inchican5"/>
      <sheetName val="combined_9_305"/>
      <sheetName val="bar_chart-rev5"/>
      <sheetName val="MATERIAL'S_PRICE3"/>
      <sheetName val="2.223M_due to adj profit"/>
      <sheetName val="derive"/>
      <sheetName val="Factor"/>
      <sheetName val="deriv"/>
      <sheetName val="Inchican Road Accomplishment"/>
      <sheetName val="Bill3-Basement"/>
      <sheetName val="combined_9-306"/>
      <sheetName val="worksheet_inchican6"/>
      <sheetName val="combined_9_306"/>
      <sheetName val="bar_chart-rev6"/>
      <sheetName val="MATERIAL'S_PRICE4"/>
      <sheetName val="Schedule_S-Curve_Revision#32"/>
      <sheetName val="PC_&amp;_PVS"/>
      <sheetName val="combined_9-307"/>
      <sheetName val="worksheet_inchican7"/>
      <sheetName val="combined_9_307"/>
      <sheetName val="bar_chart-rev7"/>
      <sheetName val="MATERIAL'S_PRICE5"/>
      <sheetName val="Schedule_S-Curve_Revision#33"/>
      <sheetName val="PC_&amp;_PVS1"/>
      <sheetName val="combined_9-308"/>
      <sheetName val="worksheet_inchican8"/>
      <sheetName val="combined_9_308"/>
      <sheetName val="bar_chart-rev8"/>
      <sheetName val="MATERIAL'S_PRICE6"/>
      <sheetName val="Schedule_S-Curve_Revision#34"/>
      <sheetName val="PC_&amp;_PVS2"/>
      <sheetName val="Shut down"/>
      <sheetName val="Building"/>
      <sheetName val="HSBC"/>
      <sheetName val="bill 2"/>
      <sheetName val="combined_9-309"/>
      <sheetName val="worksheet_inchican9"/>
      <sheetName val="combined_9_309"/>
      <sheetName val="bar_chart-rev9"/>
      <sheetName val="MATERIAL'S_PRICE7"/>
      <sheetName val="Schedule_S-Curve_Revision#36"/>
      <sheetName val="Schedule_S-Curve_Revision#35"/>
      <sheetName val="P2P"/>
      <sheetName val="combined_9-3010"/>
      <sheetName val="worksheet_inchican10"/>
      <sheetName val="combined_9_3010"/>
      <sheetName val="bar_chart-rev10"/>
      <sheetName val="MATERIAL'S_PRICE8"/>
      <sheetName val="PC_&amp;_PVS4"/>
      <sheetName val="PC_&amp;_PVS3"/>
      <sheetName val="factors"/>
      <sheetName val="s-31-98"/>
      <sheetName val="sorksheet inchican"/>
      <sheetName val="sombined 9-30"/>
      <sheetName val="30120302(PT3)-Nov"/>
      <sheetName val="S-Curve"/>
      <sheetName val="OPT1"/>
      <sheetName val="03"/>
      <sheetName val="REBAR"/>
      <sheetName val="PH 5"/>
      <sheetName val="Inchican_Road_Accomplishment"/>
      <sheetName val="Inchican_Road_Accomplishment2"/>
      <sheetName val="4-Lane_bridge2"/>
      <sheetName val="Inchican_Road_Accomplishment1"/>
      <sheetName val="4-Lane_bridge1"/>
      <sheetName val="MU"/>
      <sheetName val="CONTRACT-SUM"/>
      <sheetName val="remaining billing"/>
      <sheetName val="Hac.Lots"/>
      <sheetName val="Res.Lots"/>
      <sheetName val="Spine Road"/>
      <sheetName val="CSA"/>
      <sheetName val="INPUT DATA HERE"/>
      <sheetName val="combined_9-3011"/>
      <sheetName val="worksheet_inchican11"/>
      <sheetName val="combined_9_3011"/>
      <sheetName val="bar_chart-rev11"/>
      <sheetName val="MATERIAL'S_PRICE9"/>
      <sheetName val="Schedule_S-Curve_Revision#37"/>
      <sheetName val="PC_&amp;_PVS5"/>
      <sheetName val="2_223M_due_to_adj_profit"/>
      <sheetName val="bill_2"/>
      <sheetName val="Shut_down"/>
      <sheetName val="sorksheet_inchican"/>
      <sheetName val="sombined_9-30"/>
      <sheetName val="PH_5"/>
      <sheetName val="conditions"/>
      <sheetName val="openings"/>
      <sheetName val="option Y1"/>
      <sheetName val="Poundage"/>
      <sheetName val="4-Lane_bridge3"/>
      <sheetName val="Inchican_Road_Accomplishment3"/>
      <sheetName val="Land_Dev't__Ph-13"/>
      <sheetName val="remaining_billing"/>
      <sheetName val="Hac_Lots"/>
      <sheetName val="Res_Lots"/>
      <sheetName val="Spine_Road"/>
      <sheetName val="derivationB2&amp;B3"/>
      <sheetName val="Summary (overall)"/>
      <sheetName val="breakdown"/>
      <sheetName val="Adimi bldg"/>
      <sheetName val="Pump House"/>
      <sheetName val="Fuel Regu Station"/>
      <sheetName val="combined_9-3012"/>
      <sheetName val="worksheet_inchican12"/>
      <sheetName val="combined_9_3012"/>
      <sheetName val="bar_chart-rev12"/>
      <sheetName val="MATERIAL'S_PRICE10"/>
      <sheetName val="Schedule_S-Curve_Revision#38"/>
      <sheetName val="PC_&amp;_PVS6"/>
      <sheetName val="2_223M_due_to_adj_profit1"/>
      <sheetName val="4-Lane_bridge4"/>
      <sheetName val="Inchican_Road_Accomplishment4"/>
      <sheetName val="Land_Dev't__Ph-14"/>
      <sheetName val="bill_21"/>
      <sheetName val="Shut_down1"/>
      <sheetName val="sorksheet_inchican1"/>
      <sheetName val="sombined_9-301"/>
      <sheetName val="PH_51"/>
      <sheetName val="remaining_billing1"/>
      <sheetName val="Hac_Lots1"/>
      <sheetName val="Res_Lots1"/>
      <sheetName val="Spine_Road1"/>
      <sheetName val="INPUT_DATA_HERE"/>
      <sheetName val="option_Y1"/>
      <sheetName val="combined_9-3013"/>
      <sheetName val="worksheet_inchican13"/>
      <sheetName val="combined_9_3013"/>
      <sheetName val="bar_chart-rev13"/>
      <sheetName val="MATERIAL'S_PRICE11"/>
      <sheetName val="Schedule_S-Curve_Revision#39"/>
      <sheetName val="PC_&amp;_PVS7"/>
      <sheetName val="2_223M_due_to_adj_profit2"/>
      <sheetName val="4-Lane_bridge5"/>
      <sheetName val="Inchican_Road_Accomplishment5"/>
      <sheetName val="Land_Dev't__Ph-15"/>
      <sheetName val="bill_22"/>
      <sheetName val="Shut_down2"/>
      <sheetName val="sorksheet_inchican2"/>
      <sheetName val="sombined_9-302"/>
      <sheetName val="PH_52"/>
      <sheetName val="remaining_billing2"/>
      <sheetName val="Hac_Lots2"/>
      <sheetName val="Res_Lots2"/>
      <sheetName val="Spine_Road2"/>
      <sheetName val="INPUT_DATA_HERE1"/>
      <sheetName val="option_Y11"/>
      <sheetName val="combined_9-3014"/>
      <sheetName val="worksheet_inchican14"/>
      <sheetName val="combined_9_3014"/>
      <sheetName val="bar_chart-rev14"/>
      <sheetName val="MATERIAL'S_PRICE12"/>
      <sheetName val="Schedule_S-Curve_Revision#310"/>
      <sheetName val="PC_&amp;_PVS8"/>
      <sheetName val="2_223M_due_to_adj_profit3"/>
      <sheetName val="4-Lane_bridge6"/>
      <sheetName val="Inchican_Road_Accomplishment6"/>
      <sheetName val="Land_Dev't__Ph-16"/>
      <sheetName val="bill_23"/>
      <sheetName val="Shut_down3"/>
      <sheetName val="sorksheet_inchican3"/>
      <sheetName val="sombined_9-303"/>
      <sheetName val="PH_53"/>
      <sheetName val="remaining_billing3"/>
      <sheetName val="Hac_Lots3"/>
      <sheetName val="Res_Lots3"/>
      <sheetName val="Spine_Road3"/>
      <sheetName val="INPUT_DATA_HERE2"/>
      <sheetName val="option_Y12"/>
      <sheetName val="combined_9-3015"/>
      <sheetName val="worksheet_inchican15"/>
      <sheetName val="combined_9_3015"/>
      <sheetName val="bar_chart-rev15"/>
      <sheetName val="MATERIAL'S_PRICE13"/>
      <sheetName val="Schedule_S-Curve_Revision#311"/>
      <sheetName val="PC_&amp;_PVS9"/>
      <sheetName val="2_223M_due_to_adj_profit4"/>
      <sheetName val="4-Lane_bridge7"/>
      <sheetName val="Inchican_Road_Accomplishment7"/>
      <sheetName val="Land_Dev't__Ph-17"/>
      <sheetName val="bill_24"/>
      <sheetName val="Shut_down4"/>
      <sheetName val="sorksheet_inchican4"/>
      <sheetName val="sombined_9-304"/>
      <sheetName val="PH_54"/>
      <sheetName val="remaining_billing4"/>
      <sheetName val="Hac_Lots4"/>
      <sheetName val="Res_Lots4"/>
      <sheetName val="Spine_Road4"/>
      <sheetName val="INPUT_DATA_HERE3"/>
      <sheetName val="option_Y13"/>
      <sheetName val="combined_9-3016"/>
      <sheetName val="worksheet_inchican16"/>
      <sheetName val="combined_9_3016"/>
      <sheetName val="bar_chart-rev16"/>
      <sheetName val="MATERIAL'S_PRICE14"/>
      <sheetName val="Schedule_S-Curve_Revision#312"/>
      <sheetName val="PC_&amp;_PVS10"/>
      <sheetName val="2_223M_due_to_adj_profit5"/>
      <sheetName val="4-Lane_bridge8"/>
      <sheetName val="Inchican_Road_Accomplishment8"/>
      <sheetName val="Land_Dev't__Ph-18"/>
      <sheetName val="bill_25"/>
      <sheetName val="Shut_down5"/>
      <sheetName val="sorksheet_inchican5"/>
      <sheetName val="sombined_9-305"/>
      <sheetName val="PH_55"/>
      <sheetName val="remaining_billing5"/>
      <sheetName val="Hac_Lots5"/>
      <sheetName val="Res_Lots5"/>
      <sheetName val="Spine_Road5"/>
      <sheetName val="INPUT_DATA_HERE4"/>
      <sheetName val="option_Y14"/>
      <sheetName val="combined_9-3017"/>
      <sheetName val="worksheet_inchican17"/>
      <sheetName val="combined_9_3017"/>
      <sheetName val="bar_chart-rev17"/>
      <sheetName val="MATERIAL'S_PRICE15"/>
      <sheetName val="Schedule_S-Curve_Revision#313"/>
      <sheetName val="PC_&amp;_PVS11"/>
      <sheetName val="2_223M_due_to_adj_profit6"/>
      <sheetName val="Material_Price6"/>
      <sheetName val="4-Lane_bridge9"/>
      <sheetName val="Inchican_Road_Accomplishment9"/>
      <sheetName val="Land_Dev't__Ph-19"/>
      <sheetName val="bill_26"/>
      <sheetName val="Shut_down6"/>
      <sheetName val="sorksheet_inchican6"/>
      <sheetName val="sombined_9-306"/>
      <sheetName val="PH_56"/>
      <sheetName val="remaining_billing6"/>
      <sheetName val="Hac_Lots6"/>
      <sheetName val="Res_Lots6"/>
      <sheetName val="Spine_Road6"/>
      <sheetName val="INPUT_DATA_HERE5"/>
      <sheetName val="option_Y15"/>
      <sheetName val="combined_9-3018"/>
      <sheetName val="worksheet_inchican18"/>
      <sheetName val="combined_9_3018"/>
      <sheetName val="bar_chart-rev18"/>
      <sheetName val="MATERIAL'S_PRICE16"/>
      <sheetName val="Schedule_S-Curve_Revision#314"/>
      <sheetName val="PC_&amp;_PVS12"/>
      <sheetName val="2_223M_due_to_adj_profit7"/>
      <sheetName val="Material_Price7"/>
      <sheetName val="4-Lane_bridge10"/>
      <sheetName val="Inchican_Road_Accomplishment10"/>
      <sheetName val="Land_Dev't__Ph-110"/>
      <sheetName val="bill_27"/>
      <sheetName val="Shut_down7"/>
      <sheetName val="remaining_billing7"/>
      <sheetName val="Hac_Lots7"/>
      <sheetName val="Res_Lots7"/>
      <sheetName val="Spine_Road7"/>
      <sheetName val="sorksheet_inchican7"/>
      <sheetName val="sombined_9-307"/>
      <sheetName val="INPUT_DATA_HERE6"/>
      <sheetName val="PH_57"/>
      <sheetName val="option_Y16"/>
      <sheetName val="combined_9-3019"/>
      <sheetName val="worksheet_inchican19"/>
      <sheetName val="combined_9_3019"/>
      <sheetName val="bar_chart-rev19"/>
      <sheetName val="MATERIAL'S_PRICE17"/>
      <sheetName val="Schedule_S-Curve_Revision#315"/>
      <sheetName val="PC_&amp;_PVS13"/>
      <sheetName val="2_223M_due_to_adj_profit8"/>
      <sheetName val="Material_Price8"/>
      <sheetName val="4-Lane_bridge11"/>
      <sheetName val="Inchican_Road_Accomplishment11"/>
      <sheetName val="Land_Dev't__Ph-111"/>
      <sheetName val="bill_28"/>
      <sheetName val="Shut_down8"/>
      <sheetName val="sorksheet_inchican8"/>
      <sheetName val="sombined_9-308"/>
      <sheetName val="PH_58"/>
      <sheetName val="remaining_billing8"/>
      <sheetName val="Hac_Lots8"/>
      <sheetName val="Res_Lots8"/>
      <sheetName val="Spine_Road8"/>
      <sheetName val="INPUT_DATA_HERE7"/>
      <sheetName val="option_Y17"/>
      <sheetName val="combined_9-3020"/>
      <sheetName val="worksheet_inchican20"/>
      <sheetName val="combined_9_3020"/>
      <sheetName val="bar_chart-rev20"/>
      <sheetName val="MATERIAL'S_PRICE18"/>
      <sheetName val="Schedule_S-Curve_Revision#316"/>
      <sheetName val="PC_&amp;_PVS14"/>
      <sheetName val="2_223M_due_to_adj_profit9"/>
      <sheetName val="Material_Price9"/>
      <sheetName val="4-Lane_bridge12"/>
      <sheetName val="Inchican_Road_Accomplishment12"/>
      <sheetName val="Land_Dev't__Ph-112"/>
      <sheetName val="bill_29"/>
      <sheetName val="Shut_down9"/>
      <sheetName val="sorksheet_inchican9"/>
      <sheetName val="sombined_9-309"/>
      <sheetName val="PH_59"/>
      <sheetName val="remaining_billing9"/>
      <sheetName val="Hac_Lots9"/>
      <sheetName val="Res_Lots9"/>
      <sheetName val="Spine_Road9"/>
      <sheetName val="INPUT_DATA_HERE8"/>
      <sheetName val="option_Y18"/>
      <sheetName val="combined_9-3021"/>
      <sheetName val="worksheet_inchican21"/>
      <sheetName val="combined_9_3021"/>
      <sheetName val="bar_chart-rev21"/>
      <sheetName val="MATERIAL'S_PRICE19"/>
      <sheetName val="Schedule_S-Curve_Revision#317"/>
      <sheetName val="PC_&amp;_PVS15"/>
      <sheetName val="2_223M_due_to_adj_profit10"/>
      <sheetName val="Material_Price10"/>
      <sheetName val="4-Lane_bridge13"/>
      <sheetName val="Inchican_Road_Accomplishment13"/>
      <sheetName val="Land_Dev't__Ph-113"/>
      <sheetName val="bill_210"/>
      <sheetName val="Shut_down10"/>
      <sheetName val="sorksheet_inchican10"/>
      <sheetName val="sombined_9-3010"/>
      <sheetName val="PH_510"/>
      <sheetName val="remaining_billing10"/>
      <sheetName val="Hac_Lots10"/>
      <sheetName val="Res_Lots10"/>
      <sheetName val="Spine_Road10"/>
      <sheetName val="INPUT_DATA_HERE9"/>
      <sheetName val="option_Y19"/>
      <sheetName val="combined_9-3022"/>
      <sheetName val="worksheet_inchican22"/>
      <sheetName val="combined_9_3022"/>
      <sheetName val="bar_chart-rev22"/>
      <sheetName val="MATERIAL'S_PRICE20"/>
      <sheetName val="Schedule_S-Curve_Revision#318"/>
      <sheetName val="PC_&amp;_PVS16"/>
      <sheetName val="2_223M_due_to_adj_profit11"/>
      <sheetName val="Material_Price11"/>
      <sheetName val="4-Lane_bridge14"/>
      <sheetName val="Inchican_Road_Accomplishment14"/>
      <sheetName val="Land_Dev't__Ph-114"/>
      <sheetName val="bill_211"/>
      <sheetName val="Shut_down11"/>
      <sheetName val="sorksheet_inchican11"/>
      <sheetName val="sombined_9-3011"/>
      <sheetName val="PH_511"/>
      <sheetName val="remaining_billing11"/>
      <sheetName val="Hac_Lots11"/>
      <sheetName val="Res_Lots11"/>
      <sheetName val="Spine_Road11"/>
      <sheetName val="INPUT_DATA_HERE10"/>
      <sheetName val="option_Y110"/>
      <sheetName val="combined_9-3023"/>
      <sheetName val="worksheet_inchican23"/>
      <sheetName val="combined_9_3023"/>
      <sheetName val="bar_chart-rev23"/>
      <sheetName val="MATERIAL'S_PRICE21"/>
      <sheetName val="Schedule_S-Curve_Revision#319"/>
      <sheetName val="PC_&amp;_PVS17"/>
      <sheetName val="2_223M_due_to_adj_profit12"/>
      <sheetName val="Material_Price12"/>
      <sheetName val="4-Lane_bridge15"/>
      <sheetName val="Inchican_Road_Accomplishment15"/>
      <sheetName val="Land_Dev't__Ph-115"/>
      <sheetName val="bill_212"/>
      <sheetName val="Shut_down12"/>
      <sheetName val="sorksheet_inchican12"/>
      <sheetName val="sombined_9-3012"/>
      <sheetName val="PH_512"/>
      <sheetName val="remaining_billing12"/>
      <sheetName val="Hac_Lots12"/>
      <sheetName val="Res_Lots12"/>
      <sheetName val="Spine_Road12"/>
      <sheetName val="INPUT_DATA_HERE11"/>
      <sheetName val="option_Y111"/>
      <sheetName val="Footing Tie Beam"/>
      <sheetName val="combined_9-3024"/>
      <sheetName val="worksheet_inchican24"/>
      <sheetName val="combined_9_3024"/>
      <sheetName val="bar_chart-rev24"/>
      <sheetName val="MATERIAL'S_PRICE22"/>
      <sheetName val="Schedule_S-Curve_Revision#320"/>
      <sheetName val="PC_&amp;_PVS18"/>
      <sheetName val="2_223M_due_to_adj_profit13"/>
      <sheetName val="Material_Price13"/>
      <sheetName val="4-Lane_bridge16"/>
      <sheetName val="Inchican_Road_Accomplishment16"/>
      <sheetName val="Land_Dev't__Ph-116"/>
      <sheetName val="bill_213"/>
      <sheetName val="Shut_down13"/>
      <sheetName val="sorksheet_inchican13"/>
      <sheetName val="sombined_9-3013"/>
      <sheetName val="PH_513"/>
      <sheetName val="remaining_billing13"/>
      <sheetName val="Hac_Lots13"/>
      <sheetName val="Res_Lots13"/>
      <sheetName val="Spine_Road13"/>
      <sheetName val="INPUT_DATA_HERE12"/>
      <sheetName val="option_Y112"/>
      <sheetName val="UTILITIES"/>
      <sheetName val="FINAL NEGO"/>
      <sheetName val="DISCUSSION"/>
      <sheetName val="SIGN-OFF"/>
      <sheetName val="RFP Codes"/>
      <sheetName val="Bill summary of cost"/>
      <sheetName val="unit price"/>
      <sheetName val="Schedule S-Curve (new scheme)"/>
      <sheetName val="UPA-struc"/>
      <sheetName val="Fire Suppression"/>
      <sheetName val="revised#1"/>
      <sheetName val="Materials"/>
      <sheetName val="lookups"/>
      <sheetName val="tabulation (comparison)"/>
      <sheetName val="area comp 2011 01 18"/>
      <sheetName val="combined_9-3025"/>
      <sheetName val="worksheet_inchican25"/>
      <sheetName val="combined_9_3025"/>
      <sheetName val="bar_chart-rev25"/>
      <sheetName val="MATERIAL'S_PRICE23"/>
      <sheetName val="PC_&amp;_PVS19"/>
      <sheetName val="Schedule_S-Curve_Revision#321"/>
      <sheetName val="Land_Dev't__Ph-117"/>
      <sheetName val="4-Lane_bridge17"/>
      <sheetName val="2_223M_due_to_adj_profit14"/>
      <sheetName val="Material_Price14"/>
      <sheetName val="Inchican_Road_Accomplishment17"/>
      <sheetName val="Shut_down14"/>
      <sheetName val="bill_214"/>
      <sheetName val="sorksheet_inchican14"/>
      <sheetName val="sombined_9-3014"/>
      <sheetName val="PH_514"/>
      <sheetName val="option_Y113"/>
      <sheetName val="remaining_billing14"/>
      <sheetName val="Hac_Lots14"/>
      <sheetName val="Res_Lots14"/>
      <sheetName val="Spine_Road14"/>
      <sheetName val="INPUT_DATA_HERE13"/>
      <sheetName val="Summary_(overall)"/>
      <sheetName val="Adimi_bldg"/>
      <sheetName val="Pump_House"/>
      <sheetName val="Fuel_Regu_Station"/>
      <sheetName val="FINAL_NEGO"/>
      <sheetName val="Footing_Tie_Beam"/>
      <sheetName val="RFP_Codes"/>
      <sheetName val="Bill_summary_of_cost"/>
      <sheetName val="unit_price"/>
      <sheetName val="Schedule_S-Curve_(new_scheme)"/>
      <sheetName val="Fire_Suppression"/>
      <sheetName val="tabulation_(comparison)"/>
      <sheetName val="area_comp_2011_01_18"/>
      <sheetName val="Addendum_No_1_BILL_2"/>
      <sheetName val="Tabulation "/>
      <sheetName val="afis"/>
      <sheetName val="COLUMN"/>
      <sheetName val="3.-RESOURCE LIST"/>
      <sheetName val="0.-SUMMARY"/>
      <sheetName val="3.2.AUX"/>
      <sheetName val="3.3.AUX-2"/>
      <sheetName val="見管SＴ"/>
      <sheetName val="見管ＧＴ"/>
      <sheetName val="GRAND SUM"/>
      <sheetName val="VCC 11110-461"/>
      <sheetName val="JGSummit Package 2 (CTCI)"/>
      <sheetName val="단가표"/>
      <sheetName val="전계가"/>
      <sheetName val="소화실적"/>
      <sheetName val="일위"/>
      <sheetName val="S1BOQ"/>
      <sheetName val="C1 (calcolo)"/>
      <sheetName val="TABLO-3"/>
      <sheetName val="CC"/>
      <sheetName val="5.5FWBS CODE"/>
      <sheetName val="Riser-1"/>
      <sheetName val="뜃맟뭁돽띿맟-BLDG"/>
      <sheetName val="(OPTION)"/>
      <sheetName val="¢ç¢®¡¿"/>
      <sheetName val="¢ç"/>
      <sheetName val="¡§"/>
      <sheetName val="¢ç¢®¢¯"/>
      <sheetName val="®¡¿"/>
      <sheetName val="SANDAN.XLS"/>
      <sheetName val="SANDAN_XLS"/>
      <sheetName val="SANDAN_XLS1"/>
      <sheetName val="SANDAN_XLS2"/>
      <sheetName val="-BLDG"/>
      <sheetName val="SANDAN_XLS3"/>
      <sheetName val="SANDAN_XLS4"/>
      <sheetName val="SANDAN_XLS5"/>
      <sheetName val="SANDAN_XLS6"/>
      <sheetName val="SANDAN_XLS7"/>
      <sheetName val="Accountingword"/>
      <sheetName val="Main Control"/>
      <sheetName val="음료실행"/>
      <sheetName val="수주계획('22)"/>
      <sheetName val="수주계획(22)"/>
      <sheetName val="Áý°èÇ¥_(TOTAN)5"/>
      <sheetName val="분양가표"/>
      <sheetName val="6_2_Floor_Finishes"/>
      <sheetName val="계수"/>
      <sheetName val="Monomers"/>
      <sheetName val="Mucluc"/>
      <sheetName val="Dinh muc CP KTCB khac"/>
      <sheetName val="TH May TC"/>
      <sheetName val="KLDT DIEN"/>
      <sheetName val="PTVT DIEN"/>
      <sheetName val="TH kinh phi"/>
      <sheetName val="Thong ke thiet bi"/>
      <sheetName val="TH vat tu"/>
      <sheetName val="Earthwork"/>
      <sheetName val="BREAKDOWN-PRICE"/>
      <sheetName val="A.SIS"/>
      <sheetName val="BQ-E20-02(Rp)"/>
      <sheetName val="gia vt"/>
      <sheetName val="1.BILL MOI THAU CAN THUONG"/>
      <sheetName val="PHAN NGAM"/>
      <sheetName val="SITE-E"/>
      <sheetName val="sch6-rm"/>
      <sheetName val="침하계"/>
      <sheetName val="JKT"/>
      <sheetName val="1195 B1"/>
      <sheetName val="Capel KI"/>
      <sheetName val="Capel PK"/>
      <sheetName val="page 6"/>
      <sheetName val="Raw Data-Combined"/>
      <sheetName val="Rates"/>
      <sheetName val="Summary HS Pipa CS"/>
      <sheetName val="AsumsiDasar"/>
      <sheetName val="Spread"/>
      <sheetName val="lkalibrasi BENENAIN"/>
      <sheetName val="hs-str"/>
      <sheetName val="hs_str"/>
      <sheetName val="Rekap Addendum"/>
      <sheetName val="6"/>
      <sheetName val="7"/>
      <sheetName val="8"/>
      <sheetName val="9"/>
      <sheetName val="11"/>
      <sheetName val="12"/>
      <sheetName val="13"/>
      <sheetName val="14"/>
      <sheetName val="15"/>
      <sheetName val="17"/>
      <sheetName val="18"/>
      <sheetName val="19"/>
      <sheetName val="20"/>
      <sheetName val="4"/>
      <sheetName val="AT 2"/>
      <sheetName val="Jateng"/>
      <sheetName val="Jatim"/>
      <sheetName val="Steel-Twr"/>
      <sheetName val="Alat"/>
      <sheetName val="Section 1"/>
      <sheetName val="HS"/>
      <sheetName val="Koordinat"/>
      <sheetName val="3-DIV4"/>
      <sheetName val="TRNS-C1"/>
      <sheetName val="plumbing"/>
      <sheetName val="EST_EQUIPOS"/>
      <sheetName val="_______x005f_x005f_x005f_x0000__x005f_x005f_x00_2"/>
      <sheetName val="_____x005f_x005f_x005f_x005f_x005f_x005f_x005f_x0000__2"/>
      <sheetName val="_______x005f_x005f_x005f_x005f_x005f_x005f_x000_2"/>
      <sheetName val="LV induction _x0005_묠"/>
      <sheetName val="Definitions"/>
      <sheetName val="내역서(전기)"/>
      <sheetName val="VS P-Q"/>
      <sheetName val="SCOPES"/>
      <sheetName val="_x005f_x005f_x00ည톐ឮ"/>
      <sheetName val="Integrated-S Curve"/>
      <sheetName val="MANPOWER-RATES"/>
      <sheetName val="EQUIPMENT-PRICE"/>
      <sheetName val="Instrument Proc"/>
      <sheetName val="MTO Civil Work"/>
      <sheetName val="Sched 3 (Construction)"/>
      <sheetName val="Sched 1 (Engineering)"/>
      <sheetName val="Sched 2 (Procurement "/>
      <sheetName val="JOB Code"/>
      <sheetName val="Days"/>
      <sheetName val="COVER_RECAP_INSTALL (2)"/>
      <sheetName val="COVER_RECAP_INSTALL"/>
      <sheetName val="Rekap Summary"/>
      <sheetName val="Rekap Breakdown"/>
      <sheetName val="Mapping"/>
      <sheetName val="Acceptance"/>
      <sheetName val="ISR"/>
      <sheetName val="Detail Eng"/>
      <sheetName val="Equiv.Length"/>
      <sheetName val="热工设备"/>
      <sheetName val="仪表设备"/>
      <sheetName val="Man Power"/>
      <sheetName val="grafik"/>
      <sheetName val="OP-DSU"/>
      <sheetName val="pro ra op"/>
      <sheetName val="analis standar(8m)"/>
      <sheetName val="Ex_Rate"/>
      <sheetName val="ShareCapital "/>
      <sheetName val="Inventories"/>
      <sheetName val="BAG_2"/>
      <sheetName val="ANALIS"/>
      <sheetName val="_x005f_x0002__x005f_x0000_뻘N_x005f_x0000__x005f_x0000__"/>
      <sheetName val="내역서 (∮ἀ嘆ɶ_x005f_x0000_᠀㬁_x005f_x0000_"/>
      <sheetName val="당초_x005f_xd8b4_∸ἀ"/>
      <sheetName val="_x005f_x0002__뻘N___x005f_x0001_ࠀ역서"/>
      <sheetName val="_x005f_x0002_"/>
      <sheetName val="_x005f_x0004__x005f_x0000__x005f_x000d__x005f_x0000__x0"/>
      <sheetName val="_x005f_x000a__x005f_x0000__x005f_x001b__x005f_x0000__x0"/>
      <sheetName val="_x005f_x000a__x005f_x000a_"/>
      <sheetName val="_x005f_x0004_"/>
      <sheetName val="_x005f_x000a_"/>
      <sheetName val=" _x005f_x0000__x005f_x001b__x005f_x0000__x005f_x0006__x"/>
      <sheetName val="내역서 耰&quot;_x005f_x005f_x005f_x0000__x0000"/>
      <sheetName val="_x005f_x005f_x005f_x005f_x005f_x005f_x005f_x005f_"/>
      <sheetName val="Weekl_x005f_x0004__x005f_x0000__x005f_x0016__x000"/>
      <sheetName val="_x005f_x0000__x005f_x000e__x005f_x0000__x005f_x0005_"/>
      <sheetName val="내역서_(N_x005f_x0009__x005f_x000e__x005f_x000e__x00"/>
      <sheetName val="내역서_(N _x005f_x000e__x005f_x000e__x005f_x000e_  _"/>
      <sheetName val="내역서_耰&quot;_x005f_x005f_x005f_x0000__x0000"/>
      <sheetName val="7422CW_x005f_x0013__x005f_x0000_"/>
      <sheetName val="OPT_x005f_x0012__x005f_x0000__x005f_x0010__x005f_x0000_"/>
      <sheetName val="_x005f_x0000__x005f_x0013__x005f_x0000__x005f_x0014_"/>
      <sheetName val="Weekl_x005f_x0004_"/>
      <sheetName val="내역서_耰&quot;_x005f_x005f_x005f_x0000__x0001"/>
      <sheetName val="내역서_耰&quot;_x005f_x005f_x005f_x005f_x00001"/>
      <sheetName val="내역서_耰&quot;_x005f_x005f_x005f_x005f_x005f1"/>
      <sheetName val="내역서_耰&quot;_x005f_x005f_x005f_x0000__x0002"/>
      <sheetName val="내역서_耰&quot;_x005f_x005f_x005f_x005f_x00002"/>
      <sheetName val="내역서_耰&quot;_x005f_x005f_x005f_x005f_x005f2"/>
      <sheetName val="실행집_x005f_x0005_"/>
      <sheetName val="내역서_耰&quot;_x005f_x005f_x005f_x0000__x00001"/>
      <sheetName val="Weekl_x005f_x000a_"/>
      <sheetName val="내역서_(N____x005f_x000a_"/>
      <sheetName val="내역서_(N   _x005f_x000a_"/>
      <sheetName val="_x005f_x000a__x0"/>
      <sheetName val="OPT_x005f_x000a_"/>
      <sheetName val="9-1차이내역"/>
      <sheetName val="Bangunan Utama"/>
      <sheetName val="daf-3(OK)"/>
      <sheetName val="daf-7(OK)"/>
      <sheetName val="Hrg.Sat"/>
      <sheetName val="GKP"/>
      <sheetName val="renc mgn"/>
      <sheetName val="表三"/>
      <sheetName val="建筑定额 (2002)"/>
      <sheetName val="ADI"/>
      <sheetName val="运"/>
      <sheetName val="建筑定额"/>
      <sheetName val="原始数据"/>
      <sheetName val="经评"/>
      <sheetName val="G2TempSheet"/>
      <sheetName val="30万表三"/>
      <sheetName val="ADI Edison Termoelettrica"/>
      <sheetName val="내역서 耰&quot;_x005f_x0000__x005f_x005f_x0000"/>
      <sheetName val="uraian analisa"/>
      <sheetName val="8LT 12"/>
      <sheetName val="Basic Price"/>
      <sheetName val="TL"/>
      <sheetName val="mob"/>
      <sheetName val="igp-03"/>
      <sheetName val="P. control"/>
      <sheetName val="EVAL"/>
      <sheetName val="Costing Detailed"/>
      <sheetName val="ER10_Old"/>
      <sheetName val="Basic Data Inputs"/>
      <sheetName val="P_Staff_fac"/>
      <sheetName val="beam-reinft-IIInd_floor"/>
      <sheetName val="P-Site_fac"/>
      <sheetName val="P-Clients_fac"/>
      <sheetName val="价格取值"/>
      <sheetName val="Daily Forwards"/>
      <sheetName val="PNT-QUOT-#3"/>
      <sheetName val="COAT&amp;WRAP-QIOT-#3"/>
      <sheetName val="TABLE-A"/>
      <sheetName val="본부소개"/>
      <sheetName val="NM2"/>
      <sheetName val="NW1"/>
      <sheetName val="NW2"/>
      <sheetName val="PW3"/>
      <sheetName val="PW4"/>
      <sheetName val="SC1"/>
      <sheetName val="DNW"/>
      <sheetName val="NE"/>
      <sheetName val="PM"/>
      <sheetName val="TR"/>
      <sheetName val="Ra  stair"/>
      <sheetName val="TQ_Format4"/>
      <sheetName val="breakdown_of_wage_raÐ¾4"/>
      <sheetName val="Additional_data4"/>
      <sheetName val="OIL_SEPARATOR3"/>
      <sheetName val="CATCH_BASIN3"/>
      <sheetName val="FW_Post_Indicator_Valve_24&quot;3"/>
      <sheetName val="FW_Post_Indicator_Valve_20&quot;3"/>
      <sheetName val="FW_Post_Indicator_Valve_6&quot;3"/>
      <sheetName val="Fire_Monitor_or_Hydrant_6&quot;_FDN3"/>
      <sheetName val="SUMP_VB3"/>
      <sheetName val="CLEANOUT_4&quot;3"/>
      <sheetName val="Not_reqd3"/>
      <sheetName val="호환성_보고서3"/>
      <sheetName val="Attach_4-183"/>
      <sheetName val="11_자재단가3"/>
      <sheetName val="리스크_분류체계3"/>
      <sheetName val="Cashflow_Analysis3"/>
      <sheetName val="INPUT_DATA_OF_SCHEDULE3"/>
      <sheetName val="LIFE_&amp;_REP_PROVN3"/>
      <sheetName val="O&amp;M_CREW3"/>
      <sheetName val="Activity_Form3"/>
      <sheetName val="Master_List3"/>
      <sheetName val="Finansal_tamamlanma_Eğrisi3"/>
      <sheetName val="33628-Rev__A3"/>
      <sheetName val="Admin_Manu_2-Equipment_Type_ID3"/>
      <sheetName val="내역서_(∮ἀ嘆ɶ?᠀㬁?3"/>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14-Eng_rate3"/>
      <sheetName val="내역서_(N____7"/>
      <sheetName val="Itembalance_Report_(18-sep-18)3"/>
      <sheetName val="BUDGET_SUMMARY_3"/>
      <sheetName val="SPEC(CABLE_&amp;_WIRE)2"/>
      <sheetName val="1_자금요약2"/>
      <sheetName val="2_실행비투입2"/>
      <sheetName val="3_본사집계2"/>
      <sheetName val="3-1_본사투입2"/>
      <sheetName val="4_지사집계2"/>
      <sheetName val="4-1_지사투입2"/>
      <sheetName val="5_현장총집계2"/>
      <sheetName val="5-1_현금집계2"/>
      <sheetName val="5-2_현금출납2"/>
      <sheetName val="5-3_외상집계2"/>
      <sheetName val="5-4_외상투입2"/>
      <sheetName val="6_미지급금2"/>
      <sheetName val="5-5_기타공제집계2"/>
      <sheetName val="5-6_기타공제2"/>
      <sheetName val="7_기성현황(실)2"/>
      <sheetName val="8_한국인수당2"/>
      <sheetName val="8_한국인수당_(Master_file)2"/>
      <sheetName val="9_기타수입2"/>
      <sheetName val="10_투입집계2"/>
      <sheetName val="5-4_외상투입_(2)2"/>
      <sheetName val="16_기성현황(예)2"/>
      <sheetName val="17_자금요약22"/>
      <sheetName val="18_실행대비투입22"/>
      <sheetName val="SPT_vs_PHI2"/>
      <sheetName val="1_11_b2"/>
      <sheetName val="내역서_(N__x003"/>
      <sheetName val="SUMMARY_MTO_02_2_352"/>
      <sheetName val="N_G_METERING_CALC_2"/>
      <sheetName val="N_G_METERING2"/>
      <sheetName val="N_G_METERING_(2)2"/>
      <sheetName val="CUMENE_METERING2"/>
      <sheetName val="N2_METERING_2"/>
      <sheetName val="H2_METERING__2"/>
      <sheetName val="CO_METERING2"/>
      <sheetName val="G_R300경비2"/>
      <sheetName val="AS포장복구_2"/>
      <sheetName val="중기조종사_단위단가2"/>
      <sheetName val="설_계2"/>
      <sheetName val="Enron_Form2"/>
      <sheetName val="6_공정표2"/>
      <sheetName val="Payment_Certificate-12"/>
      <sheetName val="Floor_wet2"/>
      <sheetName val="Floor_Balcony2"/>
      <sheetName val="Hard_scape_Floor2"/>
      <sheetName val="P03_Skirting2"/>
      <sheetName val="GF_wall2"/>
      <sheetName val="Kitchen_Wall_wet_LIN-7012"/>
      <sheetName val="Wall_wet_LIN-601_2"/>
      <sheetName val="BOQ_(2)2"/>
      <sheetName val="VO_Schedule-12"/>
      <sheetName val="HOLD_AMOUNT2"/>
      <sheetName val="Back_Charge_(2)2"/>
      <sheetName val="Temporary_Deductions-1_2"/>
      <sheetName val="Contracharges_Check_list-1_2"/>
      <sheetName val="PC_032"/>
      <sheetName val="Measurement_sheet2"/>
      <sheetName val="Material_Only2"/>
      <sheetName val="Man_power_supply2"/>
      <sheetName val="Camp_Deduction2"/>
      <sheetName val="Consortium_VP2"/>
      <sheetName val="Summary_MONTH2"/>
      <sheetName val="DESICON_SUM2"/>
      <sheetName val="DES_TCF_Rental2"/>
      <sheetName val="DES_TCF_Maints_pers2"/>
      <sheetName val="DES_TCF_Heavy_Equipment2"/>
      <sheetName val="BANK_BOND2"/>
      <sheetName val="PHC_WAREHOUSE_-_INFOONLY2"/>
      <sheetName val="CATERING_CONTROL2"/>
      <sheetName val="SUB_CONTRACT2"/>
      <sheetName val="SPDC_-_INFONLY2"/>
      <sheetName val="VENDOR_SCHEDUL2"/>
      <sheetName val="VENDOR_PRESENCE_-_COMM2"/>
      <sheetName val="VENDOR_PRESENCE_-_RECH2"/>
      <sheetName val="VENDOR_PRESENCE_-_COMM_2"/>
      <sheetName val="CONTRACT_RATES2"/>
      <sheetName val="0_품의서(전체)2"/>
      <sheetName val="LAST_UPDATE2"/>
      <sheetName val="External_Issues2"/>
      <sheetName val="TR_Rev_vs_Commit2"/>
      <sheetName val="TR_+MMHE_PL_report2"/>
      <sheetName val="P23P2724___Commitment_2"/>
      <sheetName val="CONCRETE_TYPE1"/>
      <sheetName val="내역서_(N____12"/>
      <sheetName val="A__ENGINEERING2"/>
      <sheetName val="B-1__배관자재2"/>
      <sheetName val="B-2__전기자재2"/>
      <sheetName val="B-3__계장자재2"/>
      <sheetName val="B-4__기계자재2"/>
      <sheetName val="C-1__공통가설2"/>
      <sheetName val="C-2__토목2"/>
      <sheetName val="C-4__철골2"/>
      <sheetName val="C-5__기계2"/>
      <sheetName val="C-6__배관2"/>
      <sheetName val="C-7__전기2"/>
      <sheetName val="C-8__계장2"/>
      <sheetName val="C-9__중장비2"/>
      <sheetName val="C-10__소방설비2"/>
      <sheetName val="C-11__보온2"/>
      <sheetName val="C-12__CMS2"/>
      <sheetName val="IRR_sponsor1"/>
      <sheetName val="List_Equip1"/>
      <sheetName val="Process_C_(1-166)1"/>
      <sheetName val="TRUCK_HAUL_CYCLE-waste1"/>
      <sheetName val="Existing_PC_Pavement1"/>
      <sheetName val="Sch_61"/>
      <sheetName val="Master_Data1"/>
      <sheetName val="ind'l_cp1"/>
      <sheetName val="본부_SHOP1"/>
      <sheetName val="#6_MDU_일반1"/>
      <sheetName val="#6_MDU엄반장1"/>
      <sheetName val="#6MDU_기계1"/>
      <sheetName val="HOU_COMP`1"/>
      <sheetName val="FCC_OBL-SHOP1"/>
      <sheetName val="NEW_FCC_OBL1"/>
      <sheetName val="#4_MDU1"/>
      <sheetName val="#6_SHOP1"/>
      <sheetName val="NRC_OBL-조연식1"/>
      <sheetName val="광양-조연식_반장1"/>
      <sheetName val="#5MDU_REV1"/>
      <sheetName val="LBO_PROJECT1"/>
      <sheetName val="VENDOR_LIST1"/>
      <sheetName val="BOP_LINE_LIST1"/>
      <sheetName val="3_부제O호표1"/>
      <sheetName val="5_소모재료비1"/>
      <sheetName val="8_시멘트제원표1"/>
      <sheetName val="2_품제O호표1"/>
      <sheetName val="동상부_Tact_기준_반입일정_및_수량_02171"/>
      <sheetName val="tblg_denda2"/>
      <sheetName val="5_Cennik2"/>
      <sheetName val="_토목_처리장도급내역서_1"/>
      <sheetName val="Equip_Mstr_FOR_3A11"/>
      <sheetName val="สรุปยอดเหล็กตาม_Cost_Record_VY1"/>
      <sheetName val="แนบ_PR1"/>
      <sheetName val="OR21_Final_Forecast_Rev_21"/>
      <sheetName val="Summary_Forecast_Budget_1&amp;21"/>
      <sheetName val="Summary_Forecast_Budget_Rev_21"/>
      <sheetName val="Backup_OR21_1"/>
      <sheetName val="Budget_for_ENT1"/>
      <sheetName val="ADJ__D-Wall&amp;BR_Ent__Rev_2_11"/>
      <sheetName val="Rebar+Conพื้น_Waste10%1"/>
      <sheetName val="Backup_D-Wall_Ent__13_07_191"/>
      <sheetName val="Backup_BR_ENT__13_07_191"/>
      <sheetName val="Final_Forecast_721111"/>
      <sheetName val="IMP_OR21_2019_07_111"/>
      <sheetName val="Concrete_721121"/>
      <sheetName val="หินเกล็ด_1"/>
      <sheetName val="เปรียบเทียบBudget_BR_1"/>
      <sheetName val="ADJ__BR_Ent__Rev_2_1_(2)1"/>
      <sheetName val="แผนงานBarrette_Pile1"/>
      <sheetName val="BOQ__VI_03_09_19_1"/>
      <sheetName val="Backup_BR_BMA1"/>
      <sheetName val="Sum_Budget&amp;Rev_11"/>
      <sheetName val="Sum_Budget_Rev_11"/>
      <sheetName val="Sum_Budget&amp;Rev_1_Rebar1"/>
      <sheetName val="Sum_Budget_Rev_2_Rebar1"/>
      <sheetName val="Rebar+Conพื้น_Waste10%_Rev_001"/>
      <sheetName val="Rebar+Conพื้น_Waste10%_Rev_01_1"/>
      <sheetName val="Equip_Rev_00_Budget1"/>
      <sheetName val="Budget_Waterpoofing1"/>
      <sheetName val="2013电气概算_价目表_(营改增调整)1"/>
      <sheetName val="ABB_Summary1"/>
      <sheetName val="Man_power_rate1"/>
      <sheetName val="Const_equip_rate1"/>
      <sheetName val="01-Gang_Rate_&amp;_Info1"/>
      <sheetName val="05-Sum_Cost1"/>
      <sheetName val="06-Indirect_Loading1"/>
      <sheetName val="07-Heavy_Equipment1"/>
      <sheetName val="08-RR_Check_List1"/>
      <sheetName val="1)_Risk_and_Opportunities1"/>
      <sheetName val="2)_Full_Cost_Calculation1"/>
      <sheetName val="내역서_(∮ἀ嘆ɶ_᠀㬁_2"/>
      <sheetName val="M&amp;E_Summary1"/>
      <sheetName val="rev_summary1"/>
      <sheetName val="M&amp;E_Prelims1"/>
      <sheetName val="B-FP_(2)1"/>
      <sheetName val="Sch_11"/>
      <sheetName val="Rekap_Biaya1"/>
      <sheetName val="Kuantitas_&amp;_Harga1"/>
      <sheetName val="Nopember_(2)1"/>
      <sheetName val="GRAND_REKAP1"/>
      <sheetName val="analisa_(2)1"/>
      <sheetName val="Analisa_21"/>
      <sheetName val="F1_41"/>
      <sheetName val="LRK_1"/>
      <sheetName val="Equipt_Rental1"/>
      <sheetName val="EQ_USED_(CORRECTED)1"/>
      <sheetName val="Rebar_Constant1"/>
      <sheetName val="Eng_Hrs_(HO)1"/>
      <sheetName val="Up_&amp;_bhn1"/>
      <sheetName val="HRG_BHN1"/>
      <sheetName val="Analisa_(ok_punya)1"/>
      <sheetName val="Alat_(2)1"/>
      <sheetName val="ENE-CAL_11"/>
      <sheetName val="원가조정_내역1"/>
      <sheetName val="Vehicle_Log1"/>
      <sheetName val="G_R300경비1"/>
      <sheetName val="AS포장복구_1"/>
      <sheetName val="중기조종사_단위단가1"/>
      <sheetName val="설_계1"/>
      <sheetName val="0_품의서(전체)1"/>
      <sheetName val="LAST_UPDATE1"/>
      <sheetName val="External_Issues1"/>
      <sheetName val="TR_Rev_vs_Commit1"/>
      <sheetName val="TR_+MMHE_PL_report1"/>
      <sheetName val="P23P2724___Commitment_1"/>
      <sheetName val="A__ENGINEERING1"/>
      <sheetName val="B-1__배관자재1"/>
      <sheetName val="B-2__전기자재1"/>
      <sheetName val="B-3__계장자재1"/>
      <sheetName val="B-4__기계자재1"/>
      <sheetName val="C-1__공통가설1"/>
      <sheetName val="C-2__토목1"/>
      <sheetName val="C-4__철골1"/>
      <sheetName val="C-5__기계1"/>
      <sheetName val="C-6__배관1"/>
      <sheetName val="C-7__전기1"/>
      <sheetName val="C-8__계장1"/>
      <sheetName val="C-9__중장비1"/>
      <sheetName val="C-10__소방설비1"/>
      <sheetName val="C-11__보온1"/>
      <sheetName val="C-12__CMS1"/>
      <sheetName val="동상부_Tact_기준_반입일정_및_수량_0217"/>
      <sheetName val="_토목_처리장도급내역서_"/>
      <sheetName val="Equip_Mstr_FOR_3A1"/>
      <sheetName val="Rekap_Biaya"/>
      <sheetName val="Kuantitas_&amp;_Harga"/>
      <sheetName val="Nopember_(2)"/>
      <sheetName val="GRAND_REKAP"/>
      <sheetName val="analisa_(2)"/>
      <sheetName val="Analisa_2"/>
      <sheetName val="Eng_Hrs_(HO)"/>
      <sheetName val="Up_&amp;_bhn"/>
      <sheetName val="HRG_BHN"/>
      <sheetName val="Alat_(2)"/>
      <sheetName val="ENE-CAL_1"/>
      <sheetName val="원가조정_내역"/>
      <sheetName val="Rekap Analisa"/>
      <sheetName val="SchC"/>
      <sheetName val="SchA"/>
      <sheetName val="SewAlat"/>
      <sheetName val="ANALISA PEK.UMUM"/>
      <sheetName val="IN OUT"/>
      <sheetName val="7422CW_x005f_x0013_"/>
      <sheetName val="OPT_x005f_x0012_"/>
      <sheetName val="내역서 ᢐ_x005f_x001f_"/>
      <sheetName val="내역서_耰&quot;_x005f_x005f_x005f_x0000__x0003"/>
      <sheetName val="내역서_耰&quot;_x005f_x005f_x005f_x005f_x00003"/>
      <sheetName val="내역서_耰&quot;_x005f_x005f_x005f_x005f_x005f3"/>
      <sheetName val="내역서_耰&quot;_x005f_x005f_x005f_x0000__x0004"/>
      <sheetName val="내역서_耰&quot;_x005f_x005f_x005f_x005f_x00004"/>
      <sheetName val="내역서_耰&quot;_x005f_x005f_x005f_x005f_x005f4"/>
      <sheetName val="내역서_耰&quot;_x005f_x005f_x005f_x0000__x0005"/>
      <sheetName val="내역서_耰&quot;_x005f_x005f_x005f_x005f_x00005"/>
      <sheetName val="내역서_耰&quot;_x005f_x005f_x005f_x005f_x005f5"/>
      <sheetName val="내역서 ᢐ_x005f_x001f__x005f_x0000__x005f_x0000_"/>
      <sheetName val="EQUIPMENT_-_x005f_x0000_"/>
      <sheetName val="__x005f_x0000__x005f_x001b__x005f_x0000__x005f_x0006__x"/>
      <sheetName val="바닥판_x005f_x0000_⽷_x005f_x0000_"/>
      <sheetName val="내역서_耰&quot;_x005f_x005f_x005f_x0000__x00002"/>
      <sheetName val="내역서_(N____x005f_x000a_2"/>
      <sheetName val="내역서_(N____x005f_x000a_1"/>
      <sheetName val="내역서_耰&quot;_x005f_x005f_x005f_x0000__x00003"/>
      <sheetName val="Sat Bah _ Up"/>
      <sheetName val="DATA PROYEK"/>
      <sheetName val="rab me (by owner) "/>
      <sheetName val="BQ (by owner)"/>
      <sheetName val="rab me (fisik)"/>
      <sheetName val="abut2"/>
      <sheetName val="LIST ANHARSAT"/>
      <sheetName val="Harga material_1"/>
      <sheetName val="abcdef"/>
      <sheetName val="bahan,upah,alat"/>
      <sheetName val="Peralatan (2)"/>
      <sheetName val="MSH51C"/>
      <sheetName val="Micro"/>
      <sheetName val="Macro"/>
      <sheetName val="CC8"/>
      <sheetName val="SOR"/>
      <sheetName val="FR"/>
      <sheetName val="upa"/>
      <sheetName val="집계표(2 안)"/>
      <sheetName val="REQDELTA"/>
      <sheetName val="기준"/>
      <sheetName val="IndirectSum"/>
      <sheetName val="2공구산출내역"/>
      <sheetName val="LV induction mot_x0005_"/>
      <sheetName val="Page1"/>
      <sheetName val="내역서_耰&quot;10"/>
      <sheetName val="SANDAN_XLS8"/>
      <sheetName val="내역서_(∮ἀ嘆ɶ᠀㬁1"/>
      <sheetName val="BLN_PKG"/>
      <sheetName val="TEMP PROFILE"/>
      <sheetName val="_선택 속성(잠금)"/>
      <sheetName val="Drop-down lists"/>
      <sheetName val="Team 3 S-Curve"/>
      <sheetName val="내역서_耰&quot;_x005f_x0000__x0008"/>
      <sheetName val="내역서_耰&quot;_x005f_x005f_x00008"/>
      <sheetName val="내역서_耰&quot;_x005f_x005f_x005f8"/>
      <sheetName val="내역서_耰&quot;_x00007"/>
      <sheetName val="내역서_耰&quot;_x005f7"/>
      <sheetName val="_x00ည톐ឮ"/>
      <sheetName val="내역서_耰&quot;_x0007"/>
      <sheetName val="Step2 -&gt; Mat. Cost"/>
      <sheetName val="AIRCOND"/>
      <sheetName val="EXTERNAL"/>
      <sheetName val="MDGAS"/>
      <sheetName val="BILL 1"/>
      <sheetName val="satuan"/>
      <sheetName val="DHSD"/>
      <sheetName val="CBA"/>
      <sheetName val="MH and Unit Cost"/>
      <sheetName val="BOQ_PAINTING"/>
      <sheetName val="Material Cost(as per Nation)"/>
      <sheetName val="MAN-STD"/>
      <sheetName val="Home Office"/>
      <sheetName val="MC-P1"/>
      <sheetName val="적용단가"/>
      <sheetName val="현금흐름표"/>
      <sheetName val="Project Grading"/>
      <sheetName val="kalibrasi-Tank"/>
      <sheetName val="terdistribusi"/>
      <sheetName val="MAT&amp;LABOR"/>
      <sheetName val="Fire Fighting"/>
      <sheetName val="HARGA DASAR"/>
      <sheetName val="MACROS"/>
      <sheetName val="KR2&amp;KVCM(MAR 1-6'99)"/>
      <sheetName val="電源計画"/>
      <sheetName val="AnalisisHSPekerjaan"/>
      <sheetName val="LV induction "/>
      <sheetName val="Z- GENERAL PRIC橿⿂⒘ࡈ"/>
      <sheetName val="Z- GENERAL PRIC鋘@俀~橿⿂⍈"/>
      <sheetName val="Z- GENERAL PRIC_x0005_ẹ"/>
      <sheetName val="R05"/>
      <sheetName val="Z- GENERAL PRIC橿⿂"/>
      <sheetName val="Z- GENERAL PRIC鋘@俀~橿⿂"/>
      <sheetName val="Z- GENERAL PRIC"/>
      <sheetName val="TH VL, NC, DDHT Thanhphuoc"/>
      <sheetName val="FA_LISTING"/>
      <sheetName val="FA-LISTING"/>
      <sheetName val="6MONTHS"/>
      <sheetName val="負荷集計（断熱不燃）"/>
      <sheetName val="NoDelete_NoHide"/>
      <sheetName val="GIAVLIEU"/>
      <sheetName val="LV induction mot"/>
      <sheetName val="PSV2701F"/>
      <sheetName val="내역서 耰&quot;_x0000__x0000_"/>
      <sheetName val="내역ࠜĀ_x0000_M4)"/>
      <sheetName val="_x0004__x0000__x000d__x0000__x0003__x0000__x0004__x0000__x0016__x0000__x000d__x0000__x0004_"/>
      <sheetName val="_x000a__x0000__x001b__x0000__x0006__x0000__x0006__x0000__x0008__x0000__x000a__x0000__x0000_"/>
      <sheetName val="Weekl_x0004__x0000__x0016__x0000__x000d__x0000_"/>
      <sheetName val="_x0000__x000e__x0000__x0005_"/>
      <sheetName val=" _x0000__x001b__x0000__x0006__x0000__x0006__x0000__x0008__x0000_ _x0000__x0000_"/>
      <sheetName val="내역서_(N_x0009__x000e__x000e__x000e__x0009__x0009__x0012__x0010__x000a_"/>
      <sheetName val="_x0004__x0000__x000d__x0000__x0"/>
      <sheetName val="_x000a__x0000__x001b__x0000__x0"/>
      <sheetName val="7422CW_x0013__x0000_"/>
      <sheetName val="OPT_x0012__x0000__x0010__x0000__x000a__x0000_"/>
      <sheetName val="_x0000__x0013__x0000__x0014_"/>
      <sheetName val="내역서 耰&quot;_x0000__x0000"/>
      <sheetName val="내역서_耰&quot;_x0000__x0000"/>
      <sheetName val="__x0000__x001b__x0000__x0006__x"/>
      <sheetName val="Precios Unitariԯ_x0000_"/>
      <sheetName val="내역ࠜĀ_x0000_M4"/>
      <sheetName val="내역서_耰&quot;_x0000__x0001"/>
      <sheetName val="내역서_耰&quot;_x0000__x0002"/>
      <sheetName val="EQUIPMENT_-_x0000_"/>
      <sheetName val="내역서 ᢐ_x001f__x0000__x0000_"/>
      <sheetName val=" _x0000__x001b__x0000__x0006__x"/>
      <sheetName val="Weekl_x0004__x0000__x0016__x000"/>
      <sheetName val="내역서_(N_x0009__x000e__x000e__x00"/>
      <sheetName val="내역서_耰&quot;_x0000__x0004"/>
      <sheetName val="내역서_耰&quot;_x0000__x0003"/>
      <sheetName val="내역서_耰&quot;_x0000__x0005"/>
      <sheetName val=" _x0000__x001b__x0000__x0"/>
      <sheetName val="OPT_x0012__x0000__x0010__x0000_ _x0000_"/>
      <sheetName val="내역서_耰&quot;_x0000__x0000_7"/>
      <sheetName val="OPT_x0012__x0000__x0010__x0000_"/>
      <sheetName val="내역서_耰&quot;_x0000__x0006"/>
      <sheetName val="내역서_耰&quot;_x0000__x0000_8"/>
      <sheetName val="Site_x0000__x0000_"/>
      <sheetName val="LV induction _x0000__x0000__x0005__x0000_묠"/>
      <sheetName val="LV induction mot_x0000__x0000__x0005_"/>
      <sheetName val="내역서_耰&quot;_x0000__x0007"/>
      <sheetName val="Z- GENERAL PRIC_x0000__x0000__x0005__x0000_ẹ_x0000__x0000__x0000_"/>
      <sheetName val="내역서_耰&quot;_x0000__x0000_6"/>
      <sheetName val="5대총괄"/>
      <sheetName val="2_x0010__x0000__x000a__x0000__x0003__x0000__x000d__x0000__x0008__x0000__x0010__x0000__x0004__x0000__x0004__x0000__x0004_"/>
      <sheetName val="9011 EXPAT_MANP"/>
      <sheetName val="2_x0010_"/>
      <sheetName val="PriceSummary"/>
      <sheetName val="App A Basis of Design"/>
      <sheetName val="Process Piping"/>
      <sheetName val="BQ Summary"/>
      <sheetName val="FittingR1"/>
      <sheetName val="Gasket"/>
      <sheetName val="Bolt"/>
      <sheetName val="tabel berat"/>
      <sheetName val="daf_3_OK_"/>
      <sheetName val="daf_7_OK_"/>
      <sheetName val="L_TIGA"/>
      <sheetName val="내역서_耰&quot;11"/>
      <sheetName val="SANDAN_XLS9"/>
      <sheetName val="내역서_(∮ἀ嘆ɶ᠀㬁2"/>
      <sheetName val="1.0_Criteria_New"/>
      <sheetName val="cost curve calc"/>
      <sheetName val="QPL"/>
      <sheetName val="Faktor"/>
      <sheetName val="luar"/>
      <sheetName val="RINC hotel"/>
      <sheetName val="RINC FIN T4 "/>
      <sheetName val="RINC FIN T4  _3_"/>
      <sheetName val="RINC FIN T4  _2_"/>
      <sheetName val="Breadown"/>
      <sheetName val="合成単価作成・-BLDG"/>
      <sheetName val="XL4Poppy"/>
      <sheetName val="ANALISA KONST BTN"/>
      <sheetName val="ENG-101"/>
      <sheetName val="RKUPRKUF"/>
      <sheetName val="Bilanz Bus.plan 2002"/>
      <sheetName val="Mei LD"/>
      <sheetName val="Data Input"/>
      <sheetName val="financials"/>
      <sheetName val="C94151"/>
      <sheetName val="Project budget BTS"/>
      <sheetName val="손익예상"/>
      <sheetName val="piutang"/>
      <sheetName val="Well-20"/>
      <sheetName val="Well-7"/>
      <sheetName val="ChemCost-Lab"/>
      <sheetName val="Well-13"/>
      <sheetName val="Well-9"/>
      <sheetName val="Well Plan 1"/>
      <sheetName val="TIE-INS"/>
      <sheetName val="black_out"/>
      <sheetName val="WK"/>
      <sheetName val="IPL_SCHEDULE"/>
      <sheetName val="ouse_Summary2_________________2"/>
      <sheetName val="Manpower_Categories"/>
      <sheetName val="Garph_Work-Cost"/>
      <sheetName val="MASTER_RATE_ANALYSIS"/>
      <sheetName val="MN_T_B_"/>
      <sheetName val="INDIGINEOUS_ITEMS_"/>
      <sheetName val="Core_Data"/>
      <sheetName val="final_abstract"/>
      <sheetName val="KUWATI(Total)_15"/>
      <sheetName val="OPTION_215"/>
      <sheetName val="OPTION_315"/>
      <sheetName val="집계표_(TOTAL)15"/>
      <sheetName val="집계표_(CIVIL-23)15"/>
      <sheetName val="집계표_(FGRU)15"/>
      <sheetName val="집계표_(25,26)15"/>
      <sheetName val="집계표_(MEROX)15"/>
      <sheetName val="집계표_(NITROGEN)15"/>
      <sheetName val="집계표_(M4)15"/>
      <sheetName val="집계표_(CIVIL4)15"/>
      <sheetName val="집계표_(CIVIL6)15"/>
      <sheetName val="집계표_(CIVIL7)15"/>
      <sheetName val="내역서(DEMO_TOTAL)15"/>
      <sheetName val="내역서_(CIVIL-23)15"/>
      <sheetName val="내역서_(fgru)15"/>
      <sheetName val="내역서_(25&amp;26)15"/>
      <sheetName val="내역서_(MEROX)15"/>
      <sheetName val="내역서_(NITROGEN)15"/>
      <sheetName val="내역서_(M4)15"/>
      <sheetName val="내역서_(CIVIL-4)15"/>
      <sheetName val="내역서_(CIVIL-6)15"/>
      <sheetName val="내역서_(CIVIL-7)15"/>
      <sheetName val="2002년_현장공사비_국내_실적15"/>
      <sheetName val="2003년국내현장공사비_실적15"/>
      <sheetName val="VC2_10_9915"/>
      <sheetName val="INPUT_DATA14"/>
      <sheetName val="집계표_(25,26ဩ14"/>
      <sheetName val="General_Data14"/>
      <sheetName val="Form_014"/>
      <sheetName val="LABOR_&amp;_자재13"/>
      <sheetName val="입출재고현황_(2)13"/>
      <sheetName val="Form_D-113"/>
      <sheetName val="Form_B-113"/>
      <sheetName val="Form_F-113"/>
      <sheetName val="Form_A13"/>
      <sheetName val="3_공통공사대비13"/>
      <sheetName val="간접비_총괄13"/>
      <sheetName val="Rate_Analysis13"/>
      <sheetName val="Price_Schedule13"/>
      <sheetName val="CAL_13"/>
      <sheetName val="EQUIPMENT_-213"/>
      <sheetName val="Z-_GENERAL_PRICE_SUMMARY11"/>
      <sheetName val="_Estimate__11"/>
      <sheetName val="WEIGHT_LIST12"/>
      <sheetName val="산#2-1_(2)12"/>
      <sheetName val="BEND_LOSS12"/>
      <sheetName val="공사비_내역_(가)12"/>
      <sheetName val="내역서_耰&quot;??13"/>
      <sheetName val="단면_(2)12"/>
      <sheetName val="6PILE__(돌출)12"/>
      <sheetName val="Static_Equip12"/>
      <sheetName val="Form_A_12"/>
      <sheetName val="내역서_耰&quot;_x005f_x0000__x005f_x0000_12"/>
      <sheetName val="3_Breakdown_Direct_Paint12"/>
      <sheetName val="Áý°èÇ¥_(TOTAL)11"/>
      <sheetName val="Áý°èÇ¥_(CIVIL-23)11"/>
      <sheetName val="Áý°èÇ¥_(FGRU)11"/>
      <sheetName val="Áý°èÇ¥_(25,26)11"/>
      <sheetName val="Áý°èÇ¥_(MEROX)11"/>
      <sheetName val="Áý°èÇ¥_(NITROGEN)11"/>
      <sheetName val="Áý°èÇ¥_(M4)11"/>
      <sheetName val="Áý°èÇ¥_(CIVIL4)11"/>
      <sheetName val="Áý°èÇ¥_(CIVIL6)11"/>
      <sheetName val="Áý°èÇ¥_(CIVIL7)11"/>
      <sheetName val="³»¿ª¼­(DEMO_TOTAL)11"/>
      <sheetName val="³»¿ª¼­_(CIVIL-23)11"/>
      <sheetName val="³»¿ª¼­_(fgru)11"/>
      <sheetName val="³»¿ª¼­_(25&amp;26)11"/>
      <sheetName val="³»¿ª¼­_(MEROX)11"/>
      <sheetName val="³»¿ª¼­_(NITROGEN)11"/>
      <sheetName val="³»¿ª¼­_(M4)11"/>
      <sheetName val="³»¿ª¼­_(CIVIL-4)11"/>
      <sheetName val="³»¿ª¼­_(CIVIL-6)11"/>
      <sheetName val="³»¿ª¼­_(CIVIL-7)11"/>
      <sheetName val="2002³â_ÇöÀå°ø»çºñ_±¹³»_½ÇÀû11"/>
      <sheetName val="2003³â±¹³»ÇöÀå°ø»çºñ_½ÇÀû11"/>
      <sheetName val="내역서_耰&quot;__13"/>
      <sheetName val="Summary_Sheets12"/>
      <sheetName val="Man_Hole11"/>
      <sheetName val="Sheet1_(2)12"/>
      <sheetName val="Civil_112"/>
      <sheetName val="Civil_212"/>
      <sheetName val="Civil_312"/>
      <sheetName val="Site_112"/>
      <sheetName val="Site_212"/>
      <sheetName val="Site_312"/>
      <sheetName val="Site_Faci12"/>
      <sheetName val="내역서_耰&quot;_x005f_x005f_x005f_x0000__x005f_x005f_x0011"/>
      <sheetName val="7__월별투입내역서11"/>
      <sheetName val="계측_내역서11"/>
      <sheetName val="2_2_STAFF_Scedule11"/>
      <sheetName val="내역서_耰&quot;_x005f_x005f_x005f_x005f_x005f_x005f_x00011"/>
      <sheetName val="T_311"/>
      <sheetName val="HORI__VESSEL11"/>
      <sheetName val="EQUIP_LIST11"/>
      <sheetName val="MP_MOB11"/>
      <sheetName val="Form_B11"/>
      <sheetName val="Precios_Unitarios11"/>
      <sheetName val="Administrative_Prices11"/>
      <sheetName val="WBS_4411"/>
      <sheetName val="WBS_4111"/>
      <sheetName val="Precios_por_Administración11"/>
      <sheetName val="Subcon_A11"/>
      <sheetName val="Monthly_Load11"/>
      <sheetName val="Weekly_Load11"/>
      <sheetName val="BM_DATA_SHEET12"/>
      <sheetName val="Vind_-_BtB11"/>
      <sheetName val="LV_induction_motors11"/>
      <sheetName val="BSD_(2)11"/>
      <sheetName val="내역서_耰&quot;_x005f_x005f_x005f_x005f_x005f_x005f_x00511"/>
      <sheetName val="Material_Selections11"/>
      <sheetName val="breakdown_of_wage_rate11"/>
      <sheetName val="Indirect_Cost11"/>
      <sheetName val="97_사업추정(WEKI)11"/>
      <sheetName val="[SANDAN_XLS??11"/>
      <sheetName val="Piping_BQ_for_one_turbine11"/>
      <sheetName val="Utility_and_Fire_flange11"/>
      <sheetName val="_SANDAN_XLS__11"/>
      <sheetName val="Eq__Mobilization11"/>
      <sheetName val="Fire_Protection11"/>
      <sheetName val="입찰내역_발주처_양식11"/>
      <sheetName val="Heavy_Equipments11"/>
      <sheetName val="AG_Pipe_Qty_Analysis11"/>
      <sheetName val="FWBS_153010"/>
      <sheetName val="Resource_table11"/>
      <sheetName val="Equipment_List11"/>
      <sheetName val="Form1_SQP11"/>
      <sheetName val="공정계획(내부계획25%,내부w_f)11"/>
      <sheetName val="SFN_ORIG11"/>
      <sheetName val="Currency_Rate6"/>
      <sheetName val="w't_table11"/>
      <sheetName val="SCHEDD_TAMBAHAN11"/>
      <sheetName val="실행예산_MM10"/>
      <sheetName val="MODULE_CONFIRM10"/>
      <sheetName val="ITB_COST11"/>
      <sheetName val="내역서_(∮ἀ嘆ɶ10"/>
      <sheetName val="Dir_Manpower_Other_Exp_11"/>
      <sheetName val="4-3LEVEL-5_epic_410"/>
      <sheetName val="단가_(2)10"/>
      <sheetName val="BOQ-B_DOWN10"/>
      <sheetName val="Cash_In-Cash_Out_Actual10"/>
      <sheetName val="PROTECTION_10"/>
      <sheetName val="내역서1999_8최종6"/>
      <sheetName val="Unit_Price_6"/>
      <sheetName val="plan&amp;section_of_foundation7"/>
      <sheetName val="working_load_at_the_btm_ft_7"/>
      <sheetName val="stability_check7"/>
      <sheetName val="design_load7"/>
      <sheetName val="TDC_COA_Sumry6"/>
      <sheetName val="TDC_Item_Dets6"/>
      <sheetName val="TDC_Item_Sumry6"/>
      <sheetName val="TDC_Key_Qty_Sumry6"/>
      <sheetName val="List_-_Components6"/>
      <sheetName val="List_-_Equipment6"/>
      <sheetName val="COA_Sumry_-_Std_Imp6"/>
      <sheetName val="Contr_TDC_-_Std_Imp6"/>
      <sheetName val="Item_Sumry_-_Std_Imp6"/>
      <sheetName val="Unit_Costs_-_Std_Imp6"/>
      <sheetName val="Unit_MH_-_Std_Imp6"/>
      <sheetName val="Proj_TIC_-_Std_Imp6"/>
      <sheetName val="Updating_Form-Oct_20116"/>
      <sheetName val="Weld_Consumable6"/>
      <sheetName val="NDE_Cost-Summary6"/>
      <sheetName val="9July_Above_Ground_Pipe6"/>
      <sheetName val="M_116"/>
      <sheetName val="Process_Data_16"/>
      <sheetName val="Sum_(Case-3)6"/>
      <sheetName val="Man_Power_&amp;_Comp6"/>
      <sheetName val="Data_List6"/>
      <sheetName val="4-Basic_Price6"/>
      <sheetName val="Evaluasi_Penw6"/>
      <sheetName val="Closeout_Control6"/>
      <sheetName val="PROJECT_BRIEF6"/>
      <sheetName val="CUADRO_DE_PRECIOS10"/>
      <sheetName val="Site_Findings_Status_Sheet6"/>
      <sheetName val="5_)_Time_Delays6"/>
      <sheetName val="Unt_rate6"/>
      <sheetName val="1100-1200-1300-1910-2140-LEV_26"/>
      <sheetName val="내역서_耰&quot;_x005f_x005f_x005f_x0000_6"/>
      <sheetName val="내역서_耰&quot;_x005f_x005f_x005f_x005f_6"/>
      <sheetName val="내역서_耰&quot;_x005f_x0000__x00007"/>
      <sheetName val="99__FWBS(Ref)6"/>
      <sheetName val="99__Change_Rate6"/>
      <sheetName val="할증_6"/>
      <sheetName val="RAB_AR&amp;STR6"/>
      <sheetName val="Equip_Rental_Summary_by_Contr6"/>
      <sheetName val="Project_Equip_Rental_Summary6"/>
      <sheetName val="Contractor_Indirect_Sumry6"/>
      <sheetName val="Project_Indirect_Sumry6"/>
      <sheetName val="COA_Sumry_by_Area6"/>
      <sheetName val="COA_Sumry_by_Contr6"/>
      <sheetName val="COA_Sumry_by_RG6"/>
      <sheetName val="TDC_COA_Grp_Sumry6"/>
      <sheetName val="TDC_COA_Grp_Sumry_by_Area6"/>
      <sheetName val="TDC_COA_Grp_Sumry_by_RG6"/>
      <sheetName val="Equipment_Sumry6"/>
      <sheetName val="TDC_Item_Dets-Full6"/>
      <sheetName val="TDC_Item_Dets-IPM-Full6"/>
      <sheetName val="TDC_Item_Sumry_by_Area6"/>
      <sheetName val="TDC_Item_Sumry_by_RG6"/>
      <sheetName val="TDC_Key_Qty_Sumry_by_RG6"/>
      <sheetName val="List_-_Equipment_by_Area6"/>
      <sheetName val="List_-_Equipment_by_Contr6"/>
      <sheetName val="Equipment_-_Unit_Costs_by_Mat6"/>
      <sheetName val="List_-_Equipment_by_Rep_Grp6"/>
      <sheetName val="Craft_Summary_by_Contr6"/>
      <sheetName val="Project_Craft_Summary6"/>
      <sheetName val="Project_Metrics6"/>
      <sheetName val="Discounted_Cash_Flow6"/>
      <sheetName val="Ocean_Transporation_Charge6"/>
      <sheetName val="SUMMARY_(0A)6"/>
      <sheetName val="SUMMARY_(1A)6"/>
      <sheetName val="SUMMARY_(1B)6"/>
      <sheetName val="SUMMARY_(03)6"/>
      <sheetName val="F1(Cable_Rack)6"/>
      <sheetName val="F2(Cable_Rack)6"/>
      <sheetName val="F3(Cable_Rack)6"/>
      <sheetName val="F1_(POLYMER)6"/>
      <sheetName val="F2_(POLYMER)6"/>
      <sheetName val="F3_(POLYMER)6"/>
      <sheetName val="F4_(POLYMER)6"/>
      <sheetName val="F5(_Polymerization_)6"/>
      <sheetName val="F6_(_Polymerization_)6"/>
      <sheetName val="B1_(Grid_A-7,_-6)6"/>
      <sheetName val="B1_(Grid_A,_B)6"/>
      <sheetName val="B1_(Grid_C-7,_-6)6"/>
      <sheetName val="B2_(Grid_-7_B,_C)_(1)6"/>
      <sheetName val="B2_(Grid_-7_B,_C)_(2)6"/>
      <sheetName val="B2_(Grid_-6_B,_C)_(1)6"/>
      <sheetName val="B2_(Grid_-6_B,_C)_(2)6"/>
      <sheetName val="F1_(MONOMER)6"/>
      <sheetName val="F2_(MONOMER)6"/>
      <sheetName val="F3_(MONOMER)6"/>
      <sheetName val="90K060C_(MONOMER)6"/>
      <sheetName val="F1_(EXTRUSION)6"/>
      <sheetName val="F2_(EXTRUSION)6"/>
      <sheetName val="F3_(EXTRUSION)6"/>
      <sheetName val="F4_(EXTRUSION)6"/>
      <sheetName val="F5_(EXTRUSION)6"/>
      <sheetName val="F6A_(EXTRUSION)6"/>
      <sheetName val="F6D_(EXTRUSION)6"/>
      <sheetName val="F7_(EXTRUSION)6"/>
      <sheetName val="F8_(EXTRUSION)6"/>
      <sheetName val="F9_(EXTRUSION)6"/>
      <sheetName val="F10_(EXTRUSION)6"/>
      <sheetName val="F11_(EXTRUSION)6"/>
      <sheetName val="B1_(Grid_F-5`,_4`)6"/>
      <sheetName val="B2_(Grid_F,E-4`)6"/>
      <sheetName val="B2_(Grid_F,E-5`)6"/>
      <sheetName val="B3_(Grid_C,B-4`)6"/>
      <sheetName val="B4_(Grid_B,A-4`)6"/>
      <sheetName val="B5_(Grid_E-5`)_&amp;_(Grid_D-5`)6"/>
      <sheetName val="B6_(Grid_E,D-5')6"/>
      <sheetName val="B7_(Grid_E,D-5')6"/>
      <sheetName val="95D040,_A5066"/>
      <sheetName val="95P040AB,_A5076"/>
      <sheetName val="95X020-U08,_A6026"/>
      <sheetName val="95X020-U07,_A6066"/>
      <sheetName val="95E040,_A5096"/>
      <sheetName val="95D024;025,_A6156"/>
      <sheetName val="95X020-U05,_A6016"/>
      <sheetName val="95X020-U02,_A2046"/>
      <sheetName val="Extruder_FDN6"/>
      <sheetName val="BOG_COMP__FDN6"/>
      <sheetName val="SOG_COMP__FDN6"/>
      <sheetName val="1G1_(Ground_Beam)6"/>
      <sheetName val="1G2-1(Ground_Beam)6"/>
      <sheetName val="1G2-2(Ground_Beam)6"/>
      <sheetName val="P15,_166"/>
      <sheetName val="LO_CONSOLE_FDN6"/>
      <sheetName val="OIL_COOLER_FDN6"/>
      <sheetName val="CW_CONSOLE_FDN_(SOG)6"/>
      <sheetName val="PD3_(SOG)6"/>
      <sheetName val="SF1_(SOG)6"/>
      <sheetName val="SF2_(SOG)6"/>
      <sheetName val="SLAB_(1S1-1)6"/>
      <sheetName val="SLAB_(1S1-2)6"/>
      <sheetName val="SLAB_(1S1-3)6"/>
      <sheetName val="COLUMN_(+5500)6"/>
      <sheetName val="COLUMN_(+12500)6"/>
      <sheetName val="COLUMN_(+15500)6"/>
      <sheetName val="ETC_6"/>
      <sheetName val="Cash_Flow_bulanan6"/>
      <sheetName val="H_Satuan6"/>
      <sheetName val="In-House_Summary6"/>
      <sheetName val="Tools_&amp;_Settings6"/>
      <sheetName val="Data_Summary6"/>
      <sheetName val="Crew_Costs6"/>
      <sheetName val="Spread_Costs6"/>
      <sheetName val="Unique_List_Misc6"/>
      <sheetName val="Codes_Pers6"/>
      <sheetName val="Direct_PMS6"/>
      <sheetName val="UP_MINOR6"/>
      <sheetName val="Item_code6"/>
      <sheetName val="Aux_6"/>
      <sheetName val="Pengesahan_6"/>
      <sheetName val="__6"/>
      <sheetName val="_6"/>
      <sheetName val="breakdown_of_wage_ra`f5"/>
      <sheetName val="breakdown_of_wage_ra5"/>
      <sheetName val="breakdown_of_wage_rað-5"/>
      <sheetName val="2_Overall_Summary_5"/>
      <sheetName val="Rates_&amp;_Legend6"/>
      <sheetName val="OCT_FDN6"/>
      <sheetName val="BO䁑-B_䁄OWN6"/>
      <sheetName val="Bill_rekap6"/>
      <sheetName val="Harga_Satuan6"/>
      <sheetName val="F_ALARM6"/>
      <sheetName val="0__Resource　Code5"/>
      <sheetName val="breakdown_of_wage_rap5"/>
      <sheetName val="00-Summary_Information-ABB5"/>
      <sheetName val="Exchange_Rate6"/>
      <sheetName val="General_Notes6"/>
      <sheetName val="내역서_耰&quot;_x005f_x0000_6"/>
      <sheetName val="내역서_耰&quot;_x005f_x005f_6"/>
      <sheetName val="Process_Data_(2)6"/>
      <sheetName val="PABS,Site_info5"/>
      <sheetName val="내역서_耰&quot;_5"/>
      <sheetName val="2__현장_자금투입_집계표6"/>
      <sheetName val="_도면_및_도서_제출목록_및_일정_170202_xlsx6"/>
      <sheetName val="Distribution_Table5"/>
      <sheetName val="Raw_data5"/>
      <sheetName val="차트_(2)6"/>
      <sheetName val="Material_code5"/>
      <sheetName val="DROP_DOWN5"/>
      <sheetName val="개시대사_(2)5"/>
      <sheetName val="DATA_MENTAH5"/>
      <sheetName val="내역서_(N____x000a_6"/>
      <sheetName val="HO_Site_Rates-20115"/>
      <sheetName val="Linelist_LNGC_Process5"/>
      <sheetName val="Equipment_Spec_List5"/>
      <sheetName val="SPEC_LIST(EQUP,_SYS)5"/>
      <sheetName val="Action_Item5"/>
      <sheetName val="ID_CD5"/>
      <sheetName val="Air_Cooler-E5"/>
      <sheetName val="SUM_4"/>
      <sheetName val="Al_Taweelah5"/>
      <sheetName val="Particular_Sch5"/>
      <sheetName val="Scheme_Area_Details_Block___C23"/>
      <sheetName val="Tender_data3"/>
      <sheetName val="GM_0003"/>
      <sheetName val="일위대가_3"/>
      <sheetName val="SECL_리스크_분류체계_(2)3"/>
      <sheetName val="1_설계기준3"/>
      <sheetName val="Cash_Flow3"/>
      <sheetName val="REF_for_VV3"/>
      <sheetName val="P-Ins_&amp;_Bonds3"/>
      <sheetName val="INSTLIST_13"/>
      <sheetName val="Fig_4-143"/>
      <sheetName val="광통신_견적내역서13"/>
      <sheetName val="5__월별투입내역서3"/>
      <sheetName val="Att-1_CTCI_MH_rate3"/>
      <sheetName val="설산1_나3"/>
      <sheetName val="Analisa_Fave3"/>
      <sheetName val="Harsat_Bahan3"/>
      <sheetName val="Harsat_Subkon3"/>
      <sheetName val="Harsat_Upah3"/>
      <sheetName val="Master_1_03"/>
      <sheetName val="Agregat_Halus_&amp;_Kasar3"/>
      <sheetName val="HARGA_MATERIAL3"/>
      <sheetName val="Harga_Sat_APP3"/>
      <sheetName val="Tgh_JGC-Inv_I_clp3"/>
      <sheetName val="PCS_3"/>
      <sheetName val="Progress_Statement-SI3"/>
      <sheetName val="Progress_Payment-31103"/>
      <sheetName val="Perm__Test3"/>
      <sheetName val="Galian_13"/>
      <sheetName val="Analisa_Lump_sum3"/>
      <sheetName val="Sec_I_ML3"/>
      <sheetName val="dongia_(2)3"/>
      <sheetName val="BM_#13"/>
      <sheetName val="Weekl_4"/>
      <sheetName val="내역서_(N____8"/>
      <sheetName val="__x03"/>
      <sheetName val="OPT_4"/>
      <sheetName val="List_register3"/>
      <sheetName val="Direct_Histogram_Rev__A_(f)3"/>
      <sheetName val="Tables_3_1_to_3_5_EXH_G3"/>
      <sheetName val="64_43"/>
      <sheetName val="64_53"/>
      <sheetName val="36_23"/>
      <sheetName val="36_13"/>
      <sheetName val="Precios_Unitariԯ2"/>
      <sheetName val="EQUIPOS_DE_SEGURIDAD3"/>
      <sheetName val="MATERIALES_CONSUMIBLES3"/>
      <sheetName val="PERSONAL_INDIRECTO_3"/>
      <sheetName val="Cost_Code3"/>
      <sheetName val="Data_Ref3"/>
      <sheetName val="Interdept_Rate3"/>
      <sheetName val="4300_UTILITY_BLDG_(2)3"/>
      <sheetName val="5__Work_load(현재원기준)3"/>
      <sheetName val="InD_Mpower1"/>
      <sheetName val="Manpower_Categories1"/>
      <sheetName val="Garph_Work-Cost1"/>
      <sheetName val="Insulation_1501081"/>
      <sheetName val="MASTER_RATE_ANALYSIS1"/>
      <sheetName val="MN_T_B_1"/>
      <sheetName val="INDIGINEOUS_ITEMS_1"/>
      <sheetName val="Core_Data1"/>
      <sheetName val="final_abstract1"/>
      <sheetName val="Ramp_data"/>
      <sheetName val="Lower_Ground"/>
      <sheetName val="Cap_Cost"/>
      <sheetName val="RLV_Calc"/>
      <sheetName val="Costs_(dev)"/>
      <sheetName val="Bluewater_NPV_-_sell_January"/>
      <sheetName val="Upper_Ground"/>
      <sheetName val="PARK_NE"/>
      <sheetName val="Financial_Summary"/>
      <sheetName val="D&amp;C_Calcs"/>
      <sheetName val="CA_Upside_Downside_Old"/>
      <sheetName val="EASEL_CA_Example"/>
      <sheetName val="Urai__Resap_pengikat"/>
      <sheetName val="DAF_HRG"/>
      <sheetName val="7_공정표"/>
      <sheetName val="Kolom_UT"/>
      <sheetName val="HB_"/>
      <sheetName val="Memb_Schd"/>
      <sheetName val="Coef_et_données"/>
      <sheetName val="MFG_&amp;_DEL"/>
      <sheetName val="InsertListDrawing_1_"/>
      <sheetName val="P2-Project_Data"/>
      <sheetName val="a_h_ars_sum"/>
      <sheetName val="a_h_ars"/>
      <sheetName val="KUWATI(Total)_16"/>
      <sheetName val="OPTION_216"/>
      <sheetName val="OPTION_316"/>
      <sheetName val="집계표_(TOTAL)16"/>
      <sheetName val="집계표_(CIVIL-23)16"/>
      <sheetName val="집계표_(FGRU)16"/>
      <sheetName val="집계표_(25,26)16"/>
      <sheetName val="집계표_(MEROX)16"/>
      <sheetName val="집계표_(NITROGEN)16"/>
      <sheetName val="집계표_(M4)16"/>
      <sheetName val="집계표_(CIVIL4)16"/>
      <sheetName val="집계표_(CIVIL6)16"/>
      <sheetName val="집계표_(CIVIL7)16"/>
      <sheetName val="내역서(DEMO_TOTAL)16"/>
      <sheetName val="내역서_(CIVIL-23)16"/>
      <sheetName val="내역서_(fgru)16"/>
      <sheetName val="내역서_(25&amp;26)16"/>
      <sheetName val="내역서_(MEROX)16"/>
      <sheetName val="내역서_(NITROGEN)16"/>
      <sheetName val="내역서_(M4)16"/>
      <sheetName val="내역서_(CIVIL-4)16"/>
      <sheetName val="내역서_(CIVIL-6)16"/>
      <sheetName val="내역서_(CIVIL-7)16"/>
      <sheetName val="2002년_현장공사비_국내_실적16"/>
      <sheetName val="2003년국내현장공사비_실적16"/>
      <sheetName val="VC2_10_9916"/>
      <sheetName val="INPUT_DATA15"/>
      <sheetName val="집계표_(25,26ဩ15"/>
      <sheetName val="General_Data15"/>
      <sheetName val="Form_015"/>
      <sheetName val="LABOR_&amp;_자재14"/>
      <sheetName val="입출재고현황_(2)14"/>
      <sheetName val="Form_D-114"/>
      <sheetName val="Form_B-114"/>
      <sheetName val="Form_F-114"/>
      <sheetName val="Form_A14"/>
      <sheetName val="3_공통공사대비14"/>
      <sheetName val="간접비_총괄14"/>
      <sheetName val="Rate_Analysis14"/>
      <sheetName val="Price_Schedule14"/>
      <sheetName val="CAL_14"/>
      <sheetName val="EQUIPMENT_-214"/>
      <sheetName val="Z-_GENERAL_PRICE_SUMMARY12"/>
      <sheetName val="_Estimate__12"/>
      <sheetName val="WEIGHT_LIST13"/>
      <sheetName val="산#2-1_(2)13"/>
      <sheetName val="BEND_LOSS13"/>
      <sheetName val="공사비_내역_(가)13"/>
      <sheetName val="내역서_耰&quot;??14"/>
      <sheetName val="단면_(2)13"/>
      <sheetName val="6PILE__(돌출)13"/>
      <sheetName val="Static_Equip13"/>
      <sheetName val="Form_A_13"/>
      <sheetName val="내역서_耰&quot;_x005f_x0000__x005f_x0000_13"/>
      <sheetName val="3_Breakdown_Direct_Paint13"/>
      <sheetName val="Áý°èÇ¥_(TOTAL)12"/>
      <sheetName val="Áý°èÇ¥_(CIVIL-23)12"/>
      <sheetName val="Áý°èÇ¥_(FGRU)12"/>
      <sheetName val="Áý°èÇ¥_(25,26)12"/>
      <sheetName val="Áý°èÇ¥_(MEROX)12"/>
      <sheetName val="Áý°èÇ¥_(NITROGEN)12"/>
      <sheetName val="Áý°èÇ¥_(M4)12"/>
      <sheetName val="Áý°èÇ¥_(CIVIL4)12"/>
      <sheetName val="Áý°èÇ¥_(CIVIL6)12"/>
      <sheetName val="Áý°èÇ¥_(CIVIL7)12"/>
      <sheetName val="³»¿ª¼­(DEMO_TOTAL)12"/>
      <sheetName val="³»¿ª¼­_(CIVIL-23)12"/>
      <sheetName val="³»¿ª¼­_(fgru)12"/>
      <sheetName val="³»¿ª¼­_(25&amp;26)12"/>
      <sheetName val="³»¿ª¼­_(MEROX)12"/>
      <sheetName val="³»¿ª¼­_(NITROGEN)12"/>
      <sheetName val="³»¿ª¼­_(M4)12"/>
      <sheetName val="³»¿ª¼­_(CIVIL-4)12"/>
      <sheetName val="³»¿ª¼­_(CIVIL-6)12"/>
      <sheetName val="³»¿ª¼­_(CIVIL-7)12"/>
      <sheetName val="2002³â_ÇöÀå°ø»çºñ_±¹³»_½ÇÀû12"/>
      <sheetName val="2003³â±¹³»ÇöÀå°ø»çºñ_½ÇÀû12"/>
      <sheetName val="내역서_耰&quot;__14"/>
      <sheetName val="Summary_Sheets13"/>
      <sheetName val="Man_Hole12"/>
      <sheetName val="Sheet1_(2)13"/>
      <sheetName val="Civil_113"/>
      <sheetName val="Civil_213"/>
      <sheetName val="Civil_313"/>
      <sheetName val="Site_113"/>
      <sheetName val="Site_213"/>
      <sheetName val="Site_313"/>
      <sheetName val="Site_Faci13"/>
      <sheetName val="내역서_耰&quot;_x005f_x005f_x005f_x0000__x005f_x005f_x0012"/>
      <sheetName val="7__월별투입내역서12"/>
      <sheetName val="계측_내역서12"/>
      <sheetName val="2_2_STAFF_Scedule12"/>
      <sheetName val="내역서_耰&quot;_x005f_x005f_x005f_x005f_x005f_x005f_x00012"/>
      <sheetName val="T_312"/>
      <sheetName val="HORI__VESSEL12"/>
      <sheetName val="EQUIP_LIST12"/>
      <sheetName val="MP_MOB12"/>
      <sheetName val="Form_B12"/>
      <sheetName val="Precios_Unitarios12"/>
      <sheetName val="Administrative_Prices12"/>
      <sheetName val="WBS_4412"/>
      <sheetName val="WBS_4112"/>
      <sheetName val="Precios_por_Administración12"/>
      <sheetName val="Subcon_A12"/>
      <sheetName val="Monthly_Load12"/>
      <sheetName val="Weekly_Load12"/>
      <sheetName val="BM_DATA_SHEET13"/>
      <sheetName val="Vind_-_BtB12"/>
      <sheetName val="LV_induction_motors12"/>
      <sheetName val="BSD_(2)12"/>
      <sheetName val="내역서_耰&quot;_x005f_x005f_x005f_x005f_x005f_x005f_x00512"/>
      <sheetName val="Material_Selections12"/>
      <sheetName val="breakdown_of_wage_rate12"/>
      <sheetName val="Indirect_Cost12"/>
      <sheetName val="97_사업추정(WEKI)12"/>
      <sheetName val="[SANDAN_XLS??12"/>
      <sheetName val="Piping_BQ_for_one_turbine12"/>
      <sheetName val="Utility_and_Fire_flange12"/>
      <sheetName val="_SANDAN_XLS__12"/>
      <sheetName val="Eq__Mobilization12"/>
      <sheetName val="Fire_Protection12"/>
      <sheetName val="입찰내역_발주처_양식12"/>
      <sheetName val="Heavy_Equipments12"/>
      <sheetName val="AG_Pipe_Qty_Analysis12"/>
      <sheetName val="FWBS_153011"/>
      <sheetName val="Resource_table12"/>
      <sheetName val="Equipment_List12"/>
      <sheetName val="Form1_SQP12"/>
      <sheetName val="공정계획(내부계획25%,내부w_f)12"/>
      <sheetName val="SFN_ORIG12"/>
      <sheetName val="Currency_Rate7"/>
      <sheetName val="w't_table12"/>
      <sheetName val="SCHEDD_TAMBAHAN12"/>
      <sheetName val="실행예산_MM11"/>
      <sheetName val="MODULE_CONFIRM11"/>
      <sheetName val="ITB_COST12"/>
      <sheetName val="내역서_(∮ἀ嘆ɶ11"/>
      <sheetName val="Dir_Manpower_Other_Exp_12"/>
      <sheetName val="4-3LEVEL-5_epic_411"/>
      <sheetName val="단가_(2)11"/>
      <sheetName val="BOQ-B_DOWN11"/>
      <sheetName val="Cash_In-Cash_Out_Actual11"/>
      <sheetName val="PROTECTION_11"/>
      <sheetName val="내역서1999_8최종7"/>
      <sheetName val="Unit_Price_7"/>
      <sheetName val="plan&amp;section_of_foundation8"/>
      <sheetName val="working_load_at_the_btm_ft_8"/>
      <sheetName val="stability_check8"/>
      <sheetName val="design_load8"/>
      <sheetName val="TDC_COA_Sumry7"/>
      <sheetName val="TDC_Item_Dets7"/>
      <sheetName val="TDC_Item_Sumry7"/>
      <sheetName val="TDC_Key_Qty_Sumry7"/>
      <sheetName val="List_-_Components7"/>
      <sheetName val="List_-_Equipment7"/>
      <sheetName val="COA_Sumry_-_Std_Imp7"/>
      <sheetName val="Contr_TDC_-_Std_Imp7"/>
      <sheetName val="Item_Sumry_-_Std_Imp7"/>
      <sheetName val="Unit_Costs_-_Std_Imp7"/>
      <sheetName val="Unit_MH_-_Std_Imp7"/>
      <sheetName val="Proj_TIC_-_Std_Imp7"/>
      <sheetName val="Updating_Form-Oct_20117"/>
      <sheetName val="Weld_Consumable7"/>
      <sheetName val="NDE_Cost-Summary7"/>
      <sheetName val="9July_Above_Ground_Pipe7"/>
      <sheetName val="M_117"/>
      <sheetName val="Process_Data_17"/>
      <sheetName val="Sum_(Case-3)7"/>
      <sheetName val="Man_Power_&amp;_Comp7"/>
      <sheetName val="Data_List7"/>
      <sheetName val="4-Basic_Price7"/>
      <sheetName val="Evaluasi_Penw7"/>
      <sheetName val="Closeout_Control7"/>
      <sheetName val="PROJECT_BRIEF7"/>
      <sheetName val="CUADRO_DE_PRECIOS11"/>
      <sheetName val="Site_Findings_Status_Sheet7"/>
      <sheetName val="5_)_Time_Delays7"/>
      <sheetName val="Unt_rate7"/>
      <sheetName val="1100-1200-1300-1910-2140-LEV_27"/>
      <sheetName val="내역서_耰&quot;_x005f_x005f_x005f_x0000_7"/>
      <sheetName val="내역서_耰&quot;_x005f_x005f_x005f_x005f_7"/>
      <sheetName val="내역서_耰&quot;_x005f_x0000__x00008"/>
      <sheetName val="99__FWBS(Ref)7"/>
      <sheetName val="99__Change_Rate7"/>
      <sheetName val="할증_7"/>
      <sheetName val="RAB_AR&amp;STR7"/>
      <sheetName val="Equip_Rental_Summary_by_Contr7"/>
      <sheetName val="Project_Equip_Rental_Summary7"/>
      <sheetName val="Contractor_Indirect_Sumry7"/>
      <sheetName val="Project_Indirect_Sumry7"/>
      <sheetName val="COA_Sumry_by_Area7"/>
      <sheetName val="COA_Sumry_by_Contr7"/>
      <sheetName val="COA_Sumry_by_RG7"/>
      <sheetName val="TDC_COA_Grp_Sumry7"/>
      <sheetName val="TDC_COA_Grp_Sumry_by_Area7"/>
      <sheetName val="TDC_COA_Grp_Sumry_by_RG7"/>
      <sheetName val="Equipment_Sumry7"/>
      <sheetName val="TDC_Item_Dets-Full7"/>
      <sheetName val="TDC_Item_Dets-IPM-Full7"/>
      <sheetName val="TDC_Item_Sumry_by_Area7"/>
      <sheetName val="TDC_Item_Sumry_by_RG7"/>
      <sheetName val="TDC_Key_Qty_Sumry_by_RG7"/>
      <sheetName val="List_-_Equipment_by_Area7"/>
      <sheetName val="List_-_Equipment_by_Contr7"/>
      <sheetName val="Equipment_-_Unit_Costs_by_Mat7"/>
      <sheetName val="List_-_Equipment_by_Rep_Grp7"/>
      <sheetName val="Craft_Summary_by_Contr7"/>
      <sheetName val="Project_Craft_Summary7"/>
      <sheetName val="Project_Metrics7"/>
      <sheetName val="Discounted_Cash_Flow7"/>
      <sheetName val="Ocean_Transporation_Charge7"/>
      <sheetName val="SUMMARY_(0A)7"/>
      <sheetName val="SUMMARY_(1A)7"/>
      <sheetName val="SUMMARY_(1B)7"/>
      <sheetName val="SUMMARY_(03)7"/>
      <sheetName val="F1(Cable_Rack)7"/>
      <sheetName val="F2(Cable_Rack)7"/>
      <sheetName val="F3(Cable_Rack)7"/>
      <sheetName val="F1_(POLYMER)7"/>
      <sheetName val="F2_(POLYMER)7"/>
      <sheetName val="F3_(POLYMER)7"/>
      <sheetName val="F4_(POLYMER)7"/>
      <sheetName val="F5(_Polymerization_)7"/>
      <sheetName val="F6_(_Polymerization_)7"/>
      <sheetName val="B1_(Grid_A-7,_-6)7"/>
      <sheetName val="B1_(Grid_A,_B)7"/>
      <sheetName val="B1_(Grid_C-7,_-6)7"/>
      <sheetName val="B2_(Grid_-7_B,_C)_(1)7"/>
      <sheetName val="B2_(Grid_-7_B,_C)_(2)7"/>
      <sheetName val="B2_(Grid_-6_B,_C)_(1)7"/>
      <sheetName val="B2_(Grid_-6_B,_C)_(2)7"/>
      <sheetName val="F1_(MONOMER)7"/>
      <sheetName val="F2_(MONOMER)7"/>
      <sheetName val="F3_(MONOMER)7"/>
      <sheetName val="90K060C_(MONOMER)7"/>
      <sheetName val="F1_(EXTRUSION)7"/>
      <sheetName val="F2_(EXTRUSION)7"/>
      <sheetName val="F3_(EXTRUSION)7"/>
      <sheetName val="F4_(EXTRUSION)7"/>
      <sheetName val="F5_(EXTRUSION)7"/>
      <sheetName val="F6A_(EXTRUSION)7"/>
      <sheetName val="F6D_(EXTRUSION)7"/>
      <sheetName val="F7_(EXTRUSION)7"/>
      <sheetName val="F8_(EXTRUSION)7"/>
      <sheetName val="F9_(EXTRUSION)7"/>
      <sheetName val="F10_(EXTRUSION)7"/>
      <sheetName val="F11_(EXTRUSION)7"/>
      <sheetName val="B1_(Grid_F-5`,_4`)7"/>
      <sheetName val="B2_(Grid_F,E-4`)7"/>
      <sheetName val="B2_(Grid_F,E-5`)7"/>
      <sheetName val="B3_(Grid_C,B-4`)7"/>
      <sheetName val="B4_(Grid_B,A-4`)7"/>
      <sheetName val="B5_(Grid_E-5`)_&amp;_(Grid_D-5`)7"/>
      <sheetName val="B6_(Grid_E,D-5')7"/>
      <sheetName val="B7_(Grid_E,D-5')7"/>
      <sheetName val="95D040,_A5067"/>
      <sheetName val="95P040AB,_A5077"/>
      <sheetName val="95X020-U08,_A6027"/>
      <sheetName val="95X020-U07,_A6067"/>
      <sheetName val="95E040,_A5097"/>
      <sheetName val="95D024;025,_A6157"/>
      <sheetName val="95X020-U05,_A6017"/>
      <sheetName val="95X020-U02,_A2047"/>
      <sheetName val="Extruder_FDN7"/>
      <sheetName val="BOG_COMP__FDN7"/>
      <sheetName val="SOG_COMP__FDN7"/>
      <sheetName val="1G1_(Ground_Beam)7"/>
      <sheetName val="1G2-1(Ground_Beam)7"/>
      <sheetName val="1G2-2(Ground_Beam)7"/>
      <sheetName val="P15,_167"/>
      <sheetName val="LO_CONSOLE_FDN7"/>
      <sheetName val="OIL_COOLER_FDN7"/>
      <sheetName val="CW_CONSOLE_FDN_(SOG)7"/>
      <sheetName val="PD3_(SOG)7"/>
      <sheetName val="SF1_(SOG)7"/>
      <sheetName val="SF2_(SOG)7"/>
      <sheetName val="SLAB_(1S1-1)7"/>
      <sheetName val="SLAB_(1S1-2)7"/>
      <sheetName val="SLAB_(1S1-3)7"/>
      <sheetName val="COLUMN_(+5500)7"/>
      <sheetName val="COLUMN_(+12500)7"/>
      <sheetName val="COLUMN_(+15500)7"/>
      <sheetName val="ETC_7"/>
      <sheetName val="Cash_Flow_bulanan7"/>
      <sheetName val="H_Satuan7"/>
      <sheetName val="In-House_Summary7"/>
      <sheetName val="Tools_&amp;_Settings7"/>
      <sheetName val="Data_Summary7"/>
      <sheetName val="Crew_Costs7"/>
      <sheetName val="Spread_Costs7"/>
      <sheetName val="Unique_List_Misc7"/>
      <sheetName val="Codes_Pers7"/>
      <sheetName val="Direct_PMS7"/>
      <sheetName val="UP_MINOR7"/>
      <sheetName val="Item_code7"/>
      <sheetName val="Aux_7"/>
      <sheetName val="Pengesahan_7"/>
      <sheetName val="__7"/>
      <sheetName val="_7"/>
      <sheetName val="breakdown_of_wage_ra`f6"/>
      <sheetName val="breakdown_of_wage_ra6"/>
      <sheetName val="breakdown_of_wage_rað-6"/>
      <sheetName val="2_Overall_Summary_6"/>
      <sheetName val="Rates_&amp;_Legend7"/>
      <sheetName val="OCT_FDN7"/>
      <sheetName val="BO䁑-B_䁄OWN7"/>
      <sheetName val="Bill_rekap7"/>
      <sheetName val="Harga_Satuan7"/>
      <sheetName val="F_ALARM7"/>
      <sheetName val="0__Resource　Code6"/>
      <sheetName val="breakdown_of_wage_rap6"/>
      <sheetName val="00-Summary_Information-ABB6"/>
      <sheetName val="Exchange_Rate7"/>
      <sheetName val="General_Notes7"/>
      <sheetName val="내역서_耰&quot;_x005f_x0000_7"/>
      <sheetName val="내역서_耰&quot;_x005f_x005f_7"/>
      <sheetName val="Process_Data_(2)7"/>
      <sheetName val="PABS,Site_info6"/>
      <sheetName val="내역서_耰&quot;_6"/>
      <sheetName val="2__현장_자금투입_집계표7"/>
      <sheetName val="_도면_및_도서_제출목록_및_일정_170202_xlsx7"/>
      <sheetName val="Distribution_Table6"/>
      <sheetName val="Raw_data6"/>
      <sheetName val="차트_(2)7"/>
      <sheetName val="Material_code6"/>
      <sheetName val="DROP_DOWN6"/>
      <sheetName val="개시대사_(2)6"/>
      <sheetName val="DATA_MENTAH6"/>
      <sheetName val="내역서_(N____x000a_7"/>
      <sheetName val="TQ_Format5"/>
      <sheetName val="HO_Site_Rates-20116"/>
      <sheetName val="Linelist_LNGC_Process6"/>
      <sheetName val="Equipment_Spec_List6"/>
      <sheetName val="SPEC_LIST(EQUP,_SYS)6"/>
      <sheetName val="Action_Item6"/>
      <sheetName val="ID_CD6"/>
      <sheetName val="Air_Cooler-E6"/>
      <sheetName val="SUM_5"/>
      <sheetName val="Al_Taweelah6"/>
      <sheetName val="Particular_Sch6"/>
      <sheetName val="breakdown_of_wage_raÐ¾5"/>
      <sheetName val="Additional_data5"/>
      <sheetName val="11_자재단가4"/>
      <sheetName val="LIFE_&amp;_REP_PROVN4"/>
      <sheetName val="O&amp;M_CREW4"/>
      <sheetName val="33628-Rev__A4"/>
      <sheetName val="Cashflow_Analysis4"/>
      <sheetName val="Schedule_4"/>
      <sheetName val="Loading_Struc4"/>
      <sheetName val="Loading_Pip4"/>
      <sheetName val="Loading_Overall_(BASE_Proposal4"/>
      <sheetName val="Steel_Structure4"/>
      <sheetName val="PIPING_AG-UG_NEW_UNITS4"/>
      <sheetName val="MEC_PIPING_PREFABR4"/>
      <sheetName val="Working_File-Pip4"/>
      <sheetName val="Equip_ISBL_&amp;_OSBL_4"/>
      <sheetName val="Attach_4-184"/>
      <sheetName val="INPUT_DATA_OF_SCHEDULE4"/>
      <sheetName val="OIL_SEPARATOR4"/>
      <sheetName val="CATCH_BASIN4"/>
      <sheetName val="FW_Post_Indicator_Valve_24&quot;4"/>
      <sheetName val="FW_Post_Indicator_Valve_20&quot;4"/>
      <sheetName val="FW_Post_Indicator_Valve_6&quot;4"/>
      <sheetName val="Fire_Monitor_or_Hydrant_6&quot;_FDN4"/>
      <sheetName val="SUMP_VB4"/>
      <sheetName val="CLEANOUT_4&quot;4"/>
      <sheetName val="Not_reqd4"/>
      <sheetName val="호환성_보고서4"/>
      <sheetName val="Finansal_tamamlanma_Eğrisi4"/>
      <sheetName val="Master_List4"/>
      <sheetName val="Scheme_Area_Details_Block___C24"/>
      <sheetName val="14-Eng_rate4"/>
      <sheetName val="리스크_분류체계4"/>
      <sheetName val="Tender_data4"/>
      <sheetName val="Activity_Form4"/>
      <sheetName val="GM_0004"/>
      <sheetName val="Admin_Manu_2-Equipment_Type_ID4"/>
      <sheetName val="일위대가_4"/>
      <sheetName val="SECL_리스크_분류체계_(2)4"/>
      <sheetName val="1_설계기준4"/>
      <sheetName val="Cash_Flow4"/>
      <sheetName val="REF_for_VV4"/>
      <sheetName val="P-Ins_&amp;_Bonds4"/>
      <sheetName val="INSTLIST_14"/>
      <sheetName val="내역서_(∮ἀ嘆ɶ?᠀㬁?4"/>
      <sheetName val="Fig_4-144"/>
      <sheetName val="Itembalance_Report_(18-sep-18)4"/>
      <sheetName val="BUDGET_SUMMARY_4"/>
      <sheetName val="광통신_견적내역서14"/>
      <sheetName val="5__월별투입내역서4"/>
      <sheetName val="Att-1_CTCI_MH_rate4"/>
      <sheetName val="Bill_4_7_Predestain_Bridge_2"/>
      <sheetName val="Bill_4_7_Predestain2"/>
      <sheetName val="1_1_FT_type_12"/>
      <sheetName val="1_2_FT_type_1A2"/>
      <sheetName val="1_3_FT_type_22"/>
      <sheetName val="1_4_FT_type_32"/>
      <sheetName val="1_5_FT_type_42"/>
      <sheetName val="2_1_CL_Outside2"/>
      <sheetName val="2_2_CL_Inside2"/>
      <sheetName val="2_3_CL_Ramp2"/>
      <sheetName val="3_1_CB_Outside2"/>
      <sheetName val="3_2_CB_Inside2"/>
      <sheetName val="4_Stair2"/>
      <sheetName val="5_Ramp2"/>
      <sheetName val="6_Handrail2"/>
      <sheetName val="Invoice_(Interim_No_28)2"/>
      <sheetName val="Cost_Summary2"/>
      <sheetName val="Direct_Cost2"/>
      <sheetName val="Direct_Cost_(2)2"/>
      <sheetName val="Summary_(3)2"/>
      <sheetName val="Indirect_Cost_Summary2"/>
      <sheetName val="설산1_나4"/>
      <sheetName val="Analisa_Fave4"/>
      <sheetName val="Harsat_Bahan4"/>
      <sheetName val="Harsat_Subkon4"/>
      <sheetName val="Harsat_Upah4"/>
      <sheetName val="Master_1_04"/>
      <sheetName val="Agregat_Halus_&amp;_Kasar4"/>
      <sheetName val="HARGA_MATERIAL4"/>
      <sheetName val="Harga_Sat_APP4"/>
      <sheetName val="Tgh_JGC-Inv_I_clp4"/>
      <sheetName val="PCS_4"/>
      <sheetName val="Progress_Statement-SI4"/>
      <sheetName val="Progress_Payment-31104"/>
      <sheetName val="Perm__Test4"/>
      <sheetName val="Galian_14"/>
      <sheetName val="Analisa_Lump_sum4"/>
      <sheetName val="Sec_I_ML4"/>
      <sheetName val="dongia_(2)4"/>
      <sheetName val="BM_#14"/>
      <sheetName val="Weekl_5"/>
      <sheetName val="내역서_(N____9"/>
      <sheetName val="내역서_(N____10"/>
      <sheetName val="__x04"/>
      <sheetName val="OPT_5"/>
      <sheetName val="내역서_(N__x004"/>
      <sheetName val="List_register4"/>
      <sheetName val="Direct_Histogram_Rev__A_(f)4"/>
      <sheetName val="Tables_3_1_to_3_5_EXH_G4"/>
      <sheetName val="64_44"/>
      <sheetName val="64_54"/>
      <sheetName val="36_24"/>
      <sheetName val="36_14"/>
      <sheetName val="Precios_Unitariԯ3"/>
      <sheetName val="EQUIPOS_DE_SEGURIDAD4"/>
      <sheetName val="MATERIALES_CONSUMIBLES4"/>
      <sheetName val="PERSONAL_INDIRECTO_4"/>
      <sheetName val="05__Curva_S3"/>
      <sheetName val="Cost_Code4"/>
      <sheetName val="Data_Ref4"/>
      <sheetName val="Interdept_Rate4"/>
      <sheetName val="4300_UTILITY_BLDG_(2)4"/>
      <sheetName val="สรุปยอดเหล็กตาม_Cost_Record_VY2"/>
      <sheetName val="แนบ_PR2"/>
      <sheetName val="OR21_Final_Forecast_Rev_22"/>
      <sheetName val="Summary_Forecast_Budget_1&amp;22"/>
      <sheetName val="Summary_Forecast_Budget_Rev_22"/>
      <sheetName val="Backup_OR21_2"/>
      <sheetName val="Budget_for_ENT2"/>
      <sheetName val="ADJ__D-Wall&amp;BR_Ent__Rev_2_12"/>
      <sheetName val="Rebar+Conพื้น_Waste10%2"/>
      <sheetName val="Backup_D-Wall_Ent__13_07_192"/>
      <sheetName val="Backup_BR_ENT__13_07_192"/>
      <sheetName val="Final_Forecast_721112"/>
      <sheetName val="IMP_OR21_2019_07_112"/>
      <sheetName val="Concrete_721122"/>
      <sheetName val="หินเกล็ด_2"/>
      <sheetName val="เปรียบเทียบBudget_BR_2"/>
      <sheetName val="ADJ__BR_Ent__Rev_2_1_(2)2"/>
      <sheetName val="แผนงานBarrette_Pile2"/>
      <sheetName val="BOQ__VI_03_09_19_2"/>
      <sheetName val="Backup_BR_BMA2"/>
      <sheetName val="Sum_Budget&amp;Rev_12"/>
      <sheetName val="Sum_Budget_Rev_12"/>
      <sheetName val="Sum_Budget&amp;Rev_1_Rebar2"/>
      <sheetName val="Sum_Budget_Rev_2_Rebar2"/>
      <sheetName val="Rebar+Conพื้น_Waste10%_Rev_002"/>
      <sheetName val="Rebar+Conพื้น_Waste10%_Rev_01_2"/>
      <sheetName val="Equip_Rev_00_Budget2"/>
      <sheetName val="Budget_Waterpoofing2"/>
      <sheetName val="IRR_sponsor2"/>
      <sheetName val="Sch_62"/>
      <sheetName val="2013电气概算_价目表_(营改增调整)2"/>
      <sheetName val="RESUMEN_CD2"/>
      <sheetName val="BOQ_REV62"/>
      <sheetName val="Maliyet_Ozet2"/>
      <sheetName val="1_1-1_22"/>
      <sheetName val="1_3-_1_42"/>
      <sheetName val="3_12"/>
      <sheetName val="3_22"/>
      <sheetName val="4_1(a)2"/>
      <sheetName val="4_1(b)2"/>
      <sheetName val="4_1_(c)2"/>
      <sheetName val="5_12"/>
      <sheetName val="내역서_(N____13"/>
      <sheetName val="List_Equip2"/>
      <sheetName val="Process_C_(1-166)2"/>
      <sheetName val="TRUCK_HAUL_CYCLE-waste2"/>
      <sheetName val="Existing_PC_Pavement2"/>
      <sheetName val="Master_Data2"/>
      <sheetName val="ind'l_cp2"/>
      <sheetName val="3_부제O호표2"/>
      <sheetName val="5_소모재료비2"/>
      <sheetName val="8_시멘트제원표2"/>
      <sheetName val="2_품제O호표2"/>
      <sheetName val="본부_SHOP2"/>
      <sheetName val="#6_MDU_일반2"/>
      <sheetName val="#6_MDU엄반장2"/>
      <sheetName val="#6MDU_기계2"/>
      <sheetName val="HOU_COMP`2"/>
      <sheetName val="FCC_OBL-SHOP2"/>
      <sheetName val="NEW_FCC_OBL2"/>
      <sheetName val="#4_MDU2"/>
      <sheetName val="#6_SHOP2"/>
      <sheetName val="NRC_OBL-조연식2"/>
      <sheetName val="광양-조연식_반장2"/>
      <sheetName val="#5MDU_REV2"/>
      <sheetName val="LBO_PROJECT2"/>
      <sheetName val="VENDOR_LIST2"/>
      <sheetName val="BOP_LINE_LIST2"/>
      <sheetName val="5__Work_load(현재원기준)4"/>
      <sheetName val="Equipt_Rental2"/>
      <sheetName val="EQ_USED_(CORRECTED)2"/>
      <sheetName val="Rebar_Constant2"/>
      <sheetName val="CONCRETE_TYPE2"/>
      <sheetName val="Other_data2"/>
      <sheetName val="내역서_(∮ἀ嘆ɶ_᠀㬁_3"/>
      <sheetName val="InD_Mpower2"/>
      <sheetName val="ABB_Summary2"/>
      <sheetName val="Man_power_rate2"/>
      <sheetName val="Const_equip_rate2"/>
      <sheetName val="01-Gang_Rate_&amp;_Info2"/>
      <sheetName val="05-Sum_Cost2"/>
      <sheetName val="06-Indirect_Loading2"/>
      <sheetName val="07-Heavy_Equipment2"/>
      <sheetName val="08-RR_Check_List2"/>
      <sheetName val="1)_Risk_and_Opportunities2"/>
      <sheetName val="2)_Full_Cost_Calculation2"/>
      <sheetName val="Vehicle_Log2"/>
      <sheetName val="M&amp;E_Summary2"/>
      <sheetName val="rev_summary2"/>
      <sheetName val="M&amp;E_Prelims2"/>
      <sheetName val="B-FP_(2)2"/>
      <sheetName val="Sch_12"/>
      <sheetName val="tblg_denda3"/>
      <sheetName val="F1_42"/>
      <sheetName val="Manpower_Categories2"/>
      <sheetName val="Statprod_gab3"/>
      <sheetName val="L_13"/>
      <sheetName val="Equip_Mstr_FOR_3A12"/>
      <sheetName val="5_Cennik3"/>
      <sheetName val="_토목_처리장도급내역서_2"/>
      <sheetName val="Garph_Work-Cost2"/>
      <sheetName val="LRK_2"/>
      <sheetName val="Insulation_1501082"/>
      <sheetName val="동상부_Tact_기준_반입일정_및_수량_02172"/>
      <sheetName val="MASTER_RATE_ANALYSIS2"/>
      <sheetName val="MN_T_B_2"/>
      <sheetName val="INDIGINEOUS_ITEMS_2"/>
      <sheetName val="Core_Data2"/>
      <sheetName val="final_abstract2"/>
      <sheetName val="Ramp_data1"/>
      <sheetName val="Lower_Ground1"/>
      <sheetName val="Cap_Cost1"/>
      <sheetName val="RLV_Calc1"/>
      <sheetName val="Costs_(dev)1"/>
      <sheetName val="Bluewater_NPV_-_sell_January1"/>
      <sheetName val="Upper_Ground1"/>
      <sheetName val="PARK_NE1"/>
      <sheetName val="Financial_Summary1"/>
      <sheetName val="D&amp;C_Calcs1"/>
      <sheetName val="CA_Upside_Downside_Old1"/>
      <sheetName val="EASEL_CA_Example1"/>
      <sheetName val="Urai__Resap_pengikat1"/>
      <sheetName val="DAF_HRG1"/>
      <sheetName val="7_공정표1"/>
      <sheetName val="Kolom_UT1"/>
      <sheetName val="HB_1"/>
      <sheetName val="Memb_Schd1"/>
      <sheetName val="Coef_et_données1"/>
      <sheetName val="MFG_&amp;_DEL1"/>
      <sheetName val="InsertListDrawing_1_1"/>
      <sheetName val="P_Staff_fac1"/>
      <sheetName val="beam-reinft-IIInd_floor1"/>
      <sheetName val="P-Site_fac1"/>
      <sheetName val="P-Clients_fac1"/>
      <sheetName val="P2-Project_Data1"/>
      <sheetName val="a_h_ars_sum1"/>
      <sheetName val="a_h_ars1"/>
      <sheetName val="KUWATI(Total)_17"/>
      <sheetName val="OPTION_217"/>
      <sheetName val="OPTION_317"/>
      <sheetName val="집계표_(TOTAL)17"/>
      <sheetName val="집계표_(CIVIL-23)17"/>
      <sheetName val="집계표_(FGRU)17"/>
      <sheetName val="집계표_(25,26)17"/>
      <sheetName val="집계표_(MEROX)17"/>
      <sheetName val="집계표_(NITROGEN)17"/>
      <sheetName val="집계표_(M4)17"/>
      <sheetName val="집계표_(CIVIL4)17"/>
      <sheetName val="집계표_(CIVIL6)17"/>
      <sheetName val="집계표_(CIVIL7)17"/>
      <sheetName val="내역서(DEMO_TOTAL)17"/>
      <sheetName val="내역서_(CIVIL-23)17"/>
      <sheetName val="내역서_(fgru)17"/>
      <sheetName val="내역서_(25&amp;26)17"/>
      <sheetName val="내역서_(MEROX)17"/>
      <sheetName val="내역서_(NITROGEN)17"/>
      <sheetName val="내역서_(M4)17"/>
      <sheetName val="내역서_(CIVIL-4)17"/>
      <sheetName val="내역서_(CIVIL-6)17"/>
      <sheetName val="내역서_(CIVIL-7)17"/>
      <sheetName val="2002년_현장공사비_국내_실적17"/>
      <sheetName val="2003년국내현장공사비_실적17"/>
      <sheetName val="VC2_10_9917"/>
      <sheetName val="INPUT_DATA16"/>
      <sheetName val="집계표_(25,26ဩ16"/>
      <sheetName val="General_Data16"/>
      <sheetName val="Form_016"/>
      <sheetName val="LABOR_&amp;_자재15"/>
      <sheetName val="입출재고현황_(2)15"/>
      <sheetName val="Form_D-115"/>
      <sheetName val="Form_B-115"/>
      <sheetName val="Form_F-115"/>
      <sheetName val="Form_A15"/>
      <sheetName val="3_공통공사대비15"/>
      <sheetName val="간접비_총괄15"/>
      <sheetName val="Rate_Analysis15"/>
      <sheetName val="Price_Schedule15"/>
      <sheetName val="CAL_15"/>
      <sheetName val="EQUIPMENT_-215"/>
      <sheetName val="Z-_GENERAL_PRICE_SUMMARY13"/>
      <sheetName val="_Estimate__13"/>
      <sheetName val="WEIGHT_LIST14"/>
      <sheetName val="산#2-1_(2)14"/>
      <sheetName val="BEND_LOSS14"/>
      <sheetName val="공사비_내역_(가)14"/>
      <sheetName val="내역서_耰&quot;??15"/>
      <sheetName val="단면_(2)14"/>
      <sheetName val="6PILE__(돌출)14"/>
      <sheetName val="Static_Equip14"/>
      <sheetName val="Form_A_14"/>
      <sheetName val="내역서_耰&quot;_x005f_x0000__x005f_x0000_14"/>
      <sheetName val="3_Breakdown_Direct_Paint14"/>
      <sheetName val="Áý°èÇ¥_(TOTAL)13"/>
      <sheetName val="Áý°èÇ¥_(CIVIL-23)13"/>
      <sheetName val="Áý°èÇ¥_(FGRU)13"/>
      <sheetName val="Áý°èÇ¥_(25,26)13"/>
      <sheetName val="Áý°èÇ¥_(MEROX)13"/>
      <sheetName val="Áý°èÇ¥_(NITROGEN)13"/>
      <sheetName val="Áý°èÇ¥_(M4)13"/>
      <sheetName val="Áý°èÇ¥_(CIVIL4)13"/>
      <sheetName val="Áý°èÇ¥_(CIVIL6)13"/>
      <sheetName val="Áý°èÇ¥_(CIVIL7)13"/>
      <sheetName val="³»¿ª¼­(DEMO_TOTAL)13"/>
      <sheetName val="³»¿ª¼­_(CIVIL-23)13"/>
      <sheetName val="³»¿ª¼­_(fgru)13"/>
      <sheetName val="³»¿ª¼­_(25&amp;26)13"/>
      <sheetName val="³»¿ª¼­_(MEROX)13"/>
      <sheetName val="³»¿ª¼­_(NITROGEN)13"/>
      <sheetName val="³»¿ª¼­_(M4)13"/>
      <sheetName val="³»¿ª¼­_(CIVIL-4)13"/>
      <sheetName val="³»¿ª¼­_(CIVIL-6)13"/>
      <sheetName val="³»¿ª¼­_(CIVIL-7)13"/>
      <sheetName val="2002³â_ÇöÀå°ø»çºñ_±¹³»_½ÇÀû13"/>
      <sheetName val="2003³â±¹³»ÇöÀå°ø»çºñ_½ÇÀû13"/>
      <sheetName val="내역서_耰&quot;__15"/>
      <sheetName val="Summary_Sheets14"/>
      <sheetName val="Man_Hole13"/>
      <sheetName val="Sheet1_(2)14"/>
      <sheetName val="Civil_114"/>
      <sheetName val="Civil_214"/>
      <sheetName val="Civil_314"/>
      <sheetName val="Site_114"/>
      <sheetName val="Site_214"/>
      <sheetName val="Site_314"/>
      <sheetName val="Site_Faci14"/>
      <sheetName val="내역서_耰&quot;_x005f_x005f_x005f_x0000__x005f_x005f_x0013"/>
      <sheetName val="7__월별투입내역서13"/>
      <sheetName val="계측_내역서13"/>
      <sheetName val="2_2_STAFF_Scedule13"/>
      <sheetName val="내역서_耰&quot;_x005f_x005f_x005f_x005f_x005f_x005f_x00013"/>
      <sheetName val="T_313"/>
      <sheetName val="HORI__VESSEL13"/>
      <sheetName val="EQUIP_LIST13"/>
      <sheetName val="MP_MOB13"/>
      <sheetName val="Form_B13"/>
      <sheetName val="Precios_Unitarios13"/>
      <sheetName val="Administrative_Prices13"/>
      <sheetName val="WBS_4413"/>
      <sheetName val="WBS_4113"/>
      <sheetName val="Precios_por_Administración13"/>
      <sheetName val="Subcon_A13"/>
      <sheetName val="Monthly_Load13"/>
      <sheetName val="Weekly_Load13"/>
      <sheetName val="BM_DATA_SHEET14"/>
      <sheetName val="Vind_-_BtB13"/>
      <sheetName val="LV_induction_motors13"/>
      <sheetName val="BSD_(2)13"/>
      <sheetName val="내역서_耰&quot;_x005f_x005f_x005f_x005f_x005f_x005f_x00513"/>
      <sheetName val="Material_Selections13"/>
      <sheetName val="내역서_耰&quot;12"/>
      <sheetName val="breakdown_of_wage_rate13"/>
      <sheetName val="Indirect_Cost13"/>
      <sheetName val="97_사업추정(WEKI)13"/>
      <sheetName val="[SANDAN_XLS??13"/>
      <sheetName val="Piping_BQ_for_one_turbine13"/>
      <sheetName val="Utility_and_Fire_flange13"/>
      <sheetName val="_SANDAN_XLS__13"/>
      <sheetName val="Eq__Mobilization13"/>
      <sheetName val="Fire_Protection13"/>
      <sheetName val="입찰내역_발주처_양식13"/>
      <sheetName val="Heavy_Equipments13"/>
      <sheetName val="AG_Pipe_Qty_Analysis13"/>
      <sheetName val="FWBS_153012"/>
      <sheetName val="Resource_table13"/>
      <sheetName val="Equipment_List13"/>
      <sheetName val="Form1_SQP13"/>
      <sheetName val="공정계획(내부계획25%,내부w_f)13"/>
      <sheetName val="SFN_ORIG13"/>
      <sheetName val="Currency_Rate8"/>
      <sheetName val="w't_table13"/>
      <sheetName val="SCHEDD_TAMBAHAN13"/>
      <sheetName val="실행예산_MM12"/>
      <sheetName val="MODULE_CONFIRM12"/>
      <sheetName val="ITB_COST13"/>
      <sheetName val="내역서_(∮ἀ嘆ɶ12"/>
      <sheetName val="Dir_Manpower_Other_Exp_13"/>
      <sheetName val="4-3LEVEL-5_epic_412"/>
      <sheetName val="단가_(2)12"/>
      <sheetName val="BOQ-B_DOWN12"/>
      <sheetName val="Cash_In-Cash_Out_Actual12"/>
      <sheetName val="PROTECTION_12"/>
      <sheetName val="내역서1999_8최종8"/>
      <sheetName val="Unit_Price_8"/>
      <sheetName val="plan&amp;section_of_foundation9"/>
      <sheetName val="working_load_at_the_btm_ft_9"/>
      <sheetName val="stability_check9"/>
      <sheetName val="design_load9"/>
      <sheetName val="TDC_COA_Sumry8"/>
      <sheetName val="TDC_Item_Dets8"/>
      <sheetName val="TDC_Item_Sumry8"/>
      <sheetName val="TDC_Key_Qty_Sumry8"/>
      <sheetName val="List_-_Components8"/>
      <sheetName val="List_-_Equipment8"/>
      <sheetName val="COA_Sumry_-_Std_Imp8"/>
      <sheetName val="Contr_TDC_-_Std_Imp8"/>
      <sheetName val="Item_Sumry_-_Std_Imp8"/>
      <sheetName val="Unit_Costs_-_Std_Imp8"/>
      <sheetName val="Unit_MH_-_Std_Imp8"/>
      <sheetName val="Proj_TIC_-_Std_Imp8"/>
      <sheetName val="Updating_Form-Oct_20118"/>
      <sheetName val="Weld_Consumable8"/>
      <sheetName val="NDE_Cost-Summary8"/>
      <sheetName val="9July_Above_Ground_Pipe8"/>
      <sheetName val="M_118"/>
      <sheetName val="Process_Data_18"/>
      <sheetName val="Sum_(Case-3)8"/>
      <sheetName val="Man_Power_&amp;_Comp8"/>
      <sheetName val="Data_List8"/>
      <sheetName val="4-Basic_Price8"/>
      <sheetName val="Evaluasi_Penw8"/>
      <sheetName val="Closeout_Control8"/>
      <sheetName val="PROJECT_BRIEF8"/>
      <sheetName val="CUADRO_DE_PRECIOS12"/>
      <sheetName val="Site_Findings_Status_Sheet8"/>
      <sheetName val="5_)_Time_Delays8"/>
      <sheetName val="Unt_rate8"/>
      <sheetName val="1100-1200-1300-1910-2140-LEV_28"/>
      <sheetName val="내역서_耰&quot;_x005f_x005f_x005f_x0000_8"/>
      <sheetName val="내역서_耰&quot;_x005f_x005f_x005f_x005f_8"/>
      <sheetName val="내역서_耰&quot;_x005f_x0000__x00009"/>
      <sheetName val="99__FWBS(Ref)8"/>
      <sheetName val="99__Change_Rate8"/>
      <sheetName val="할증_8"/>
      <sheetName val="RAB_AR&amp;STR8"/>
      <sheetName val="Equip_Rental_Summary_by_Contr8"/>
      <sheetName val="Project_Equip_Rental_Summary8"/>
      <sheetName val="Contractor_Indirect_Sumry8"/>
      <sheetName val="Project_Indirect_Sumry8"/>
      <sheetName val="COA_Sumry_by_Area8"/>
      <sheetName val="COA_Sumry_by_Contr8"/>
      <sheetName val="COA_Sumry_by_RG8"/>
      <sheetName val="TDC_COA_Grp_Sumry8"/>
      <sheetName val="TDC_COA_Grp_Sumry_by_Area8"/>
      <sheetName val="TDC_COA_Grp_Sumry_by_RG8"/>
      <sheetName val="Equipment_Sumry8"/>
      <sheetName val="TDC_Item_Dets-Full8"/>
      <sheetName val="TDC_Item_Dets-IPM-Full8"/>
      <sheetName val="TDC_Item_Sumry_by_Area8"/>
      <sheetName val="TDC_Item_Sumry_by_RG8"/>
      <sheetName val="TDC_Key_Qty_Sumry_by_RG8"/>
      <sheetName val="List_-_Equipment_by_Area8"/>
      <sheetName val="List_-_Equipment_by_Contr8"/>
      <sheetName val="Equipment_-_Unit_Costs_by_Mat8"/>
      <sheetName val="List_-_Equipment_by_Rep_Grp8"/>
      <sheetName val="Craft_Summary_by_Contr8"/>
      <sheetName val="Project_Craft_Summary8"/>
      <sheetName val="Project_Metrics8"/>
      <sheetName val="Discounted_Cash_Flow8"/>
      <sheetName val="Ocean_Transporation_Charge8"/>
      <sheetName val="SUMMARY_(0A)8"/>
      <sheetName val="SUMMARY_(1A)8"/>
      <sheetName val="SUMMARY_(1B)8"/>
      <sheetName val="SUMMARY_(03)8"/>
      <sheetName val="F1(Cable_Rack)8"/>
      <sheetName val="F2(Cable_Rack)8"/>
      <sheetName val="F3(Cable_Rack)8"/>
      <sheetName val="F1_(POLYMER)8"/>
      <sheetName val="F2_(POLYMER)8"/>
      <sheetName val="F3_(POLYMER)8"/>
      <sheetName val="F4_(POLYMER)8"/>
      <sheetName val="F5(_Polymerization_)8"/>
      <sheetName val="F6_(_Polymerization_)8"/>
      <sheetName val="B1_(Grid_A-7,_-6)8"/>
      <sheetName val="B1_(Grid_A,_B)8"/>
      <sheetName val="B1_(Grid_C-7,_-6)8"/>
      <sheetName val="B2_(Grid_-7_B,_C)_(1)8"/>
      <sheetName val="B2_(Grid_-7_B,_C)_(2)8"/>
      <sheetName val="B2_(Grid_-6_B,_C)_(1)8"/>
      <sheetName val="B2_(Grid_-6_B,_C)_(2)8"/>
      <sheetName val="F1_(MONOMER)8"/>
      <sheetName val="F2_(MONOMER)8"/>
      <sheetName val="F3_(MONOMER)8"/>
      <sheetName val="90K060C_(MONOMER)8"/>
      <sheetName val="F1_(EXTRUSION)8"/>
      <sheetName val="F2_(EXTRUSION)8"/>
      <sheetName val="F3_(EXTRUSION)8"/>
      <sheetName val="F4_(EXTRUSION)8"/>
      <sheetName val="F5_(EXTRUSION)8"/>
      <sheetName val="F6A_(EXTRUSION)8"/>
      <sheetName val="F6D_(EXTRUSION)8"/>
      <sheetName val="F7_(EXTRUSION)8"/>
      <sheetName val="F8_(EXTRUSION)8"/>
      <sheetName val="F9_(EXTRUSION)8"/>
      <sheetName val="F10_(EXTRUSION)8"/>
      <sheetName val="F11_(EXTRUSION)8"/>
      <sheetName val="B1_(Grid_F-5`,_4`)8"/>
      <sheetName val="B2_(Grid_F,E-4`)8"/>
      <sheetName val="B2_(Grid_F,E-5`)8"/>
      <sheetName val="B3_(Grid_C,B-4`)8"/>
      <sheetName val="B4_(Grid_B,A-4`)8"/>
      <sheetName val="B5_(Grid_E-5`)_&amp;_(Grid_D-5`)8"/>
      <sheetName val="B6_(Grid_E,D-5')8"/>
      <sheetName val="B7_(Grid_E,D-5')8"/>
      <sheetName val="95D040,_A5068"/>
      <sheetName val="95P040AB,_A5078"/>
      <sheetName val="95X020-U08,_A6028"/>
      <sheetName val="95X020-U07,_A6068"/>
      <sheetName val="95E040,_A5098"/>
      <sheetName val="95D024;025,_A6158"/>
      <sheetName val="95X020-U05,_A6018"/>
      <sheetName val="95X020-U02,_A2048"/>
      <sheetName val="Extruder_FDN8"/>
      <sheetName val="BOG_COMP__FDN8"/>
      <sheetName val="SOG_COMP__FDN8"/>
      <sheetName val="1G1_(Ground_Beam)8"/>
      <sheetName val="1G2-1(Ground_Beam)8"/>
      <sheetName val="1G2-2(Ground_Beam)8"/>
      <sheetName val="P15,_168"/>
      <sheetName val="LO_CONSOLE_FDN8"/>
      <sheetName val="OIL_COOLER_FDN8"/>
      <sheetName val="CW_CONSOLE_FDN_(SOG)8"/>
      <sheetName val="PD3_(SOG)8"/>
      <sheetName val="SF1_(SOG)8"/>
      <sheetName val="SF2_(SOG)8"/>
      <sheetName val="SLAB_(1S1-1)8"/>
      <sheetName val="SLAB_(1S1-2)8"/>
      <sheetName val="SLAB_(1S1-3)8"/>
      <sheetName val="COLUMN_(+5500)8"/>
      <sheetName val="COLUMN_(+12500)8"/>
      <sheetName val="COLUMN_(+15500)8"/>
      <sheetName val="ETC_8"/>
      <sheetName val="Cash_Flow_bulanan8"/>
      <sheetName val="H_Satuan8"/>
      <sheetName val="In-House_Summary8"/>
      <sheetName val="Tools_&amp;_Settings8"/>
      <sheetName val="Data_Summary8"/>
      <sheetName val="Crew_Costs8"/>
      <sheetName val="Spread_Costs8"/>
      <sheetName val="Unique_List_Misc8"/>
      <sheetName val="Codes_Pers8"/>
      <sheetName val="Direct_PMS8"/>
      <sheetName val="UP_MINOR8"/>
      <sheetName val="Item_code8"/>
      <sheetName val="Aux_8"/>
      <sheetName val="Pengesahan_8"/>
      <sheetName val="__8"/>
      <sheetName val="_8"/>
      <sheetName val="breakdown_of_wage_ra`f7"/>
      <sheetName val="breakdown_of_wage_ra7"/>
      <sheetName val="breakdown_of_wage_rað-7"/>
      <sheetName val="2_Overall_Summary_7"/>
      <sheetName val="Rates_&amp;_Legend8"/>
      <sheetName val="OCT_FDN8"/>
      <sheetName val="BO䁑-B_䁄OWN8"/>
      <sheetName val="Bill_rekap8"/>
      <sheetName val="Harga_Satuan8"/>
      <sheetName val="F_ALARM8"/>
      <sheetName val="0__Resource　Code7"/>
      <sheetName val="breakdown_of_wage_rap7"/>
      <sheetName val="00-Summary_Information-ABB7"/>
      <sheetName val="Exchange_Rate8"/>
      <sheetName val="General_Notes8"/>
      <sheetName val="내역서_耰&quot;_x005f_x0000_8"/>
      <sheetName val="내역서_耰&quot;_x005f_x005f_8"/>
      <sheetName val="Process_Data_(2)8"/>
      <sheetName val="PABS,Site_info7"/>
      <sheetName val="내역서_耰&quot;_7"/>
      <sheetName val="2__현장_자금투입_집계표8"/>
      <sheetName val="_도면_및_도서_제출목록_및_일정_170202_xlsx8"/>
      <sheetName val="Distribution_Table7"/>
      <sheetName val="Raw_data7"/>
      <sheetName val="차트_(2)8"/>
      <sheetName val="Material_code7"/>
      <sheetName val="DROP_DOWN7"/>
      <sheetName val="개시대사_(2)7"/>
      <sheetName val="DATA_MENTAH7"/>
      <sheetName val="내역서_(N____x000a_8"/>
      <sheetName val="TQ_Format6"/>
      <sheetName val="HO_Site_Rates-20117"/>
      <sheetName val="Linelist_LNGC_Process7"/>
      <sheetName val="Equipment_Spec_List7"/>
      <sheetName val="SPEC_LIST(EQUP,_SYS)7"/>
      <sheetName val="Action_Item7"/>
      <sheetName val="ID_CD7"/>
      <sheetName val="Air_Cooler-E7"/>
      <sheetName val="SUM_6"/>
      <sheetName val="Al_Taweelah7"/>
      <sheetName val="Particular_Sch7"/>
      <sheetName val="breakdown_of_wage_raÐ¾6"/>
      <sheetName val="Additional_data6"/>
      <sheetName val="11_자재단가5"/>
      <sheetName val="LIFE_&amp;_REP_PROVN5"/>
      <sheetName val="O&amp;M_CREW5"/>
      <sheetName val="33628-Rev__A5"/>
      <sheetName val="Cashflow_Analysis5"/>
      <sheetName val="Schedule_5"/>
      <sheetName val="Loading_Struc5"/>
      <sheetName val="Loading_Pip5"/>
      <sheetName val="Loading_Overall_(BASE_Proposal5"/>
      <sheetName val="Steel_Structure5"/>
      <sheetName val="PIPING_AG-UG_NEW_UNITS5"/>
      <sheetName val="MEC_PIPING_PREFABR5"/>
      <sheetName val="Working_File-Pip5"/>
      <sheetName val="Equip_ISBL_&amp;_OSBL_5"/>
      <sheetName val="Attach_4-185"/>
      <sheetName val="INPUT_DATA_OF_SCHEDULE5"/>
      <sheetName val="OIL_SEPARATOR5"/>
      <sheetName val="CATCH_BASIN5"/>
      <sheetName val="FW_Post_Indicator_Valve_24&quot;5"/>
      <sheetName val="FW_Post_Indicator_Valve_20&quot;5"/>
      <sheetName val="FW_Post_Indicator_Valve_6&quot;5"/>
      <sheetName val="Fire_Monitor_or_Hydrant_6&quot;_FDN5"/>
      <sheetName val="SUMP_VB5"/>
      <sheetName val="CLEANOUT_4&quot;5"/>
      <sheetName val="Not_reqd5"/>
      <sheetName val="호환성_보고서5"/>
      <sheetName val="Finansal_tamamlanma_Eğrisi5"/>
      <sheetName val="Master_List5"/>
      <sheetName val="Scheme_Area_Details_Block___C25"/>
      <sheetName val="14-Eng_rate5"/>
      <sheetName val="리스크_분류체계5"/>
      <sheetName val="Tender_data5"/>
      <sheetName val="Activity_Form5"/>
      <sheetName val="GM_0005"/>
      <sheetName val="Admin_Manu_2-Equipment_Type_ID5"/>
      <sheetName val="일위대가_5"/>
      <sheetName val="SECL_리스크_분류체계_(2)5"/>
      <sheetName val="1_설계기준5"/>
      <sheetName val="Cash_Flow5"/>
      <sheetName val="REF_for_VV5"/>
      <sheetName val="P-Ins_&amp;_Bonds5"/>
      <sheetName val="INSTLIST_15"/>
      <sheetName val="내역서_(∮ἀ嘆ɶ?᠀㬁?5"/>
      <sheetName val="Fig_4-145"/>
      <sheetName val="Itembalance_Report_(18-sep-18)5"/>
      <sheetName val="BUDGET_SUMMARY_5"/>
      <sheetName val="광통신_견적내역서15"/>
      <sheetName val="5__월별투입내역서5"/>
      <sheetName val="Att-1_CTCI_MH_rate5"/>
      <sheetName val="SUMMARY_MTO_02_2_353"/>
      <sheetName val="N_G_METERING_CALC_3"/>
      <sheetName val="N_G_METERING3"/>
      <sheetName val="N_G_METERING_(2)3"/>
      <sheetName val="CUMENE_METERING3"/>
      <sheetName val="N2_METERING_3"/>
      <sheetName val="H2_METERING__3"/>
      <sheetName val="CO_METERING3"/>
      <sheetName val="Bill_4_7_Predestain_Bridge_3"/>
      <sheetName val="Bill_4_7_Predestain3"/>
      <sheetName val="1_1_FT_type_13"/>
      <sheetName val="1_2_FT_type_1A3"/>
      <sheetName val="1_3_FT_type_23"/>
      <sheetName val="1_4_FT_type_33"/>
      <sheetName val="1_5_FT_type_43"/>
      <sheetName val="2_1_CL_Outside3"/>
      <sheetName val="2_2_CL_Inside3"/>
      <sheetName val="2_3_CL_Ramp3"/>
      <sheetName val="3_1_CB_Outside3"/>
      <sheetName val="3_2_CB_Inside3"/>
      <sheetName val="4_Stair3"/>
      <sheetName val="5_Ramp3"/>
      <sheetName val="6_Handrail3"/>
      <sheetName val="Invoice_(Interim_No_28)3"/>
      <sheetName val="Cost_Summary3"/>
      <sheetName val="Direct_Cost3"/>
      <sheetName val="Direct_Cost_(2)3"/>
      <sheetName val="Summary_(3)3"/>
      <sheetName val="Indirect_Cost_Summary3"/>
      <sheetName val="TR_Rev_vs_Commit3"/>
      <sheetName val="TR_+MMHE_PL_report3"/>
      <sheetName val="P23P2724___Commitment_3"/>
      <sheetName val="설산1_나5"/>
      <sheetName val="Analisa_Fave5"/>
      <sheetName val="Harsat_Bahan5"/>
      <sheetName val="Harsat_Subkon5"/>
      <sheetName val="Harsat_Upah5"/>
      <sheetName val="Master_1_05"/>
      <sheetName val="Agregat_Halus_&amp;_Kasar5"/>
      <sheetName val="HARGA_MATERIAL5"/>
      <sheetName val="Harga_Sat_APP5"/>
      <sheetName val="Tgh_JGC-Inv_I_clp5"/>
      <sheetName val="PCS_5"/>
      <sheetName val="Progress_Statement-SI5"/>
      <sheetName val="Progress_Payment-31105"/>
      <sheetName val="Perm__Test5"/>
      <sheetName val="Galian_15"/>
      <sheetName val="Analisa_Lump_sum5"/>
      <sheetName val="Sec_I_ML5"/>
      <sheetName val="dongia_(2)5"/>
      <sheetName val="BM_#15"/>
      <sheetName val="Weekl_6"/>
      <sheetName val="내역서_(N____14"/>
      <sheetName val="내역서_(N____15"/>
      <sheetName val="__x05"/>
      <sheetName val="OPT_6"/>
      <sheetName val="내역서_(N__x005"/>
      <sheetName val="List_register5"/>
      <sheetName val="Direct_Histogram_Rev__A_(f)5"/>
      <sheetName val="Tables_3_1_to_3_5_EXH_G5"/>
      <sheetName val="64_45"/>
      <sheetName val="64_55"/>
      <sheetName val="36_25"/>
      <sheetName val="36_15"/>
      <sheetName val="Precios_Unitariԯ4"/>
      <sheetName val="EQUIPOS_DE_SEGURIDAD5"/>
      <sheetName val="MATERIALES_CONSUMIBLES5"/>
      <sheetName val="PERSONAL_INDIRECTO_5"/>
      <sheetName val="1_자금요약3"/>
      <sheetName val="2_실행비투입3"/>
      <sheetName val="3_본사집계3"/>
      <sheetName val="3-1_본사투입3"/>
      <sheetName val="4_지사집계3"/>
      <sheetName val="4-1_지사투입3"/>
      <sheetName val="5_현장총집계3"/>
      <sheetName val="5-1_현금집계3"/>
      <sheetName val="5-2_현금출납3"/>
      <sheetName val="5-3_외상집계3"/>
      <sheetName val="5-4_외상투입3"/>
      <sheetName val="6_미지급금3"/>
      <sheetName val="5-5_기타공제집계3"/>
      <sheetName val="5-6_기타공제3"/>
      <sheetName val="7_기성현황(실)3"/>
      <sheetName val="8_한국인수당3"/>
      <sheetName val="8_한국인수당_(Master_file)3"/>
      <sheetName val="9_기타수입3"/>
      <sheetName val="10_투입집계3"/>
      <sheetName val="5-4_외상투입_(2)3"/>
      <sheetName val="16_기성현황(예)3"/>
      <sheetName val="17_자금요약23"/>
      <sheetName val="18_실행대비투입23"/>
      <sheetName val="SPT_vs_PHI3"/>
      <sheetName val="05__Curva_S4"/>
      <sheetName val="Cost_Code5"/>
      <sheetName val="Data_Ref5"/>
      <sheetName val="Interdept_Rate5"/>
      <sheetName val="4300_UTILITY_BLDG_(2)5"/>
      <sheetName val="Payment_Certificate-13"/>
      <sheetName val="Floor_wet3"/>
      <sheetName val="Floor_Balcony3"/>
      <sheetName val="Hard_scape_Floor3"/>
      <sheetName val="P03_Skirting3"/>
      <sheetName val="GF_wall3"/>
      <sheetName val="Kitchen_Wall_wet_LIN-7013"/>
      <sheetName val="Wall_wet_LIN-601_3"/>
      <sheetName val="BOQ_(2)3"/>
      <sheetName val="VO_Schedule-13"/>
      <sheetName val="HOLD_AMOUNT3"/>
      <sheetName val="Back_Charge_(2)3"/>
      <sheetName val="Temporary_Deductions-1_3"/>
      <sheetName val="Contracharges_Check_list-1_3"/>
      <sheetName val="PC_033"/>
      <sheetName val="Measurement_sheet3"/>
      <sheetName val="Material_Only3"/>
      <sheetName val="Man_power_supply3"/>
      <sheetName val="Camp_Deduction3"/>
      <sheetName val="สรุปยอดเหล็กตาม_Cost_Record_VY3"/>
      <sheetName val="แนบ_PR3"/>
      <sheetName val="OR21_Final_Forecast_Rev_23"/>
      <sheetName val="Summary_Forecast_Budget_1&amp;23"/>
      <sheetName val="Summary_Forecast_Budget_Rev_23"/>
      <sheetName val="Backup_OR21_3"/>
      <sheetName val="Budget_for_ENT3"/>
      <sheetName val="ADJ__D-Wall&amp;BR_Ent__Rev_2_13"/>
      <sheetName val="Rebar+Conพื้น_Waste10%3"/>
      <sheetName val="Backup_D-Wall_Ent__13_07_193"/>
      <sheetName val="Backup_BR_ENT__13_07_193"/>
      <sheetName val="Final_Forecast_721113"/>
      <sheetName val="IMP_OR21_2019_07_113"/>
      <sheetName val="Concrete_721123"/>
      <sheetName val="หินเกล็ด_3"/>
      <sheetName val="เปรียบเทียบBudget_BR_3"/>
      <sheetName val="ADJ__BR_Ent__Rev_2_1_(2)3"/>
      <sheetName val="แผนงานBarrette_Pile3"/>
      <sheetName val="BOQ__VI_03_09_19_3"/>
      <sheetName val="Backup_BR_BMA3"/>
      <sheetName val="Sum_Budget&amp;Rev_13"/>
      <sheetName val="Sum_Budget_Rev_13"/>
      <sheetName val="Sum_Budget&amp;Rev_1_Rebar3"/>
      <sheetName val="Sum_Budget_Rev_2_Rebar3"/>
      <sheetName val="Rebar+Conพื้น_Waste10%_Rev_003"/>
      <sheetName val="Rebar+Conพื้น_Waste10%_Rev_01_3"/>
      <sheetName val="Equip_Rev_00_Budget3"/>
      <sheetName val="Budget_Waterpoofing3"/>
      <sheetName val="Enron_Form3"/>
      <sheetName val="IRR_sponsor3"/>
      <sheetName val="Consortium_VP3"/>
      <sheetName val="Summary_MONTH3"/>
      <sheetName val="DESICON_SUM3"/>
      <sheetName val="DES_TCF_Rental3"/>
      <sheetName val="DES_TCF_Maints_pers3"/>
      <sheetName val="DES_TCF_Heavy_Equipment3"/>
      <sheetName val="BANK_BOND3"/>
      <sheetName val="PHC_WAREHOUSE_-_INFOONLY3"/>
      <sheetName val="CATERING_CONTROL3"/>
      <sheetName val="SUB_CONTRACT3"/>
      <sheetName val="SPDC_-_INFONLY3"/>
      <sheetName val="VENDOR_SCHEDUL3"/>
      <sheetName val="VENDOR_PRESENCE_-_COMM3"/>
      <sheetName val="VENDOR_PRESENCE_-_RECH3"/>
      <sheetName val="VENDOR_PRESENCE_-_COMM_3"/>
      <sheetName val="CONTRACT_RATES3"/>
      <sheetName val="Sch_63"/>
      <sheetName val="2013电气概算_价目表_(营改增调整)3"/>
      <sheetName val="1_11_b3"/>
      <sheetName val="SPEC(CABLE_&amp;_WIRE)3"/>
      <sheetName val="RESUMEN_CD3"/>
      <sheetName val="BOQ_REV63"/>
      <sheetName val="Maliyet_Ozet3"/>
      <sheetName val="1_1-1_23"/>
      <sheetName val="1_3-_1_43"/>
      <sheetName val="3_13"/>
      <sheetName val="3_23"/>
      <sheetName val="4_1(a)3"/>
      <sheetName val="4_1(b)3"/>
      <sheetName val="4_1_(c)3"/>
      <sheetName val="5_13"/>
      <sheetName val="내역서_(N____16"/>
      <sheetName val="6_공정표3"/>
      <sheetName val="List_Equip3"/>
      <sheetName val="Process_C_(1-166)3"/>
      <sheetName val="TRUCK_HAUL_CYCLE-waste3"/>
      <sheetName val="Existing_PC_Pavement3"/>
      <sheetName val="Master_Data3"/>
      <sheetName val="ind'l_cp3"/>
      <sheetName val="LAST_UPDATE3"/>
      <sheetName val="0_품의서(전체)3"/>
      <sheetName val="3_부제O호표3"/>
      <sheetName val="5_소모재료비3"/>
      <sheetName val="8_시멘트제원표3"/>
      <sheetName val="2_품제O호표3"/>
      <sheetName val="본부_SHOP3"/>
      <sheetName val="#6_MDU_일반3"/>
      <sheetName val="#6_MDU엄반장3"/>
      <sheetName val="#6MDU_기계3"/>
      <sheetName val="HOU_COMP`3"/>
      <sheetName val="FCC_OBL-SHOP3"/>
      <sheetName val="NEW_FCC_OBL3"/>
      <sheetName val="#4_MDU3"/>
      <sheetName val="#6_SHOP3"/>
      <sheetName val="NRC_OBL-조연식3"/>
      <sheetName val="광양-조연식_반장3"/>
      <sheetName val="#5MDU_REV3"/>
      <sheetName val="LBO_PROJECT3"/>
      <sheetName val="VENDOR_LIST3"/>
      <sheetName val="BOP_LINE_LIST3"/>
      <sheetName val="5__Work_load(현재원기준)5"/>
      <sheetName val="A__ENGINEERING3"/>
      <sheetName val="B-1__배관자재3"/>
      <sheetName val="B-2__전기자재3"/>
      <sheetName val="B-3__계장자재3"/>
      <sheetName val="B-4__기계자재3"/>
      <sheetName val="C-1__공통가설3"/>
      <sheetName val="C-2__토목3"/>
      <sheetName val="C-4__철골3"/>
      <sheetName val="C-5__기계3"/>
      <sheetName val="C-6__배관3"/>
      <sheetName val="C-7__전기3"/>
      <sheetName val="C-8__계장3"/>
      <sheetName val="C-9__중장비3"/>
      <sheetName val="C-10__소방설비3"/>
      <sheetName val="C-11__보온3"/>
      <sheetName val="C-12__CMS3"/>
      <sheetName val="Equipt_Rental3"/>
      <sheetName val="EQ_USED_(CORRECTED)3"/>
      <sheetName val="Rebar_Constant3"/>
      <sheetName val="CONCRETE_TYPE3"/>
      <sheetName val="Other_data3"/>
      <sheetName val="내역서_(∮ἀ嘆ɶ_᠀㬁_4"/>
      <sheetName val="InD_Mpower3"/>
      <sheetName val="ABB_Summary3"/>
      <sheetName val="Man_power_rate3"/>
      <sheetName val="Const_equip_rate3"/>
      <sheetName val="01-Gang_Rate_&amp;_Info3"/>
      <sheetName val="05-Sum_Cost3"/>
      <sheetName val="06-Indirect_Loading3"/>
      <sheetName val="07-Heavy_Equipment3"/>
      <sheetName val="08-RR_Check_List3"/>
      <sheetName val="1)_Risk_and_Opportunities3"/>
      <sheetName val="2)_Full_Cost_Calculation3"/>
      <sheetName val="Vehicle_Log3"/>
      <sheetName val="M&amp;E_Summary3"/>
      <sheetName val="rev_summary3"/>
      <sheetName val="M&amp;E_Prelims3"/>
      <sheetName val="B-FP_(2)3"/>
      <sheetName val="Sch_13"/>
      <sheetName val="tblg_denda4"/>
      <sheetName val="F1_43"/>
      <sheetName val="Manpower_Categories3"/>
      <sheetName val="External_Issues3"/>
      <sheetName val="Statprod_gab4"/>
      <sheetName val="L_14"/>
      <sheetName val="Equip_Mstr_FOR_3A13"/>
      <sheetName val="G_R300경비3"/>
      <sheetName val="AS포장복구_3"/>
      <sheetName val="중기조종사_단위단가3"/>
      <sheetName val="설_계3"/>
      <sheetName val="5_Cennik4"/>
      <sheetName val="_토목_처리장도급내역서_3"/>
      <sheetName val="Garph_Work-Cost3"/>
      <sheetName val="LRK_3"/>
      <sheetName val="Insulation_1501083"/>
      <sheetName val="동상부_Tact_기준_반입일정_및_수량_02173"/>
      <sheetName val="MASTER_RATE_ANALYSIS3"/>
      <sheetName val="MN_T_B_3"/>
      <sheetName val="INDIGINEOUS_ITEMS_3"/>
      <sheetName val="Core_Data3"/>
      <sheetName val="final_abstract3"/>
      <sheetName val="GRAND_REKAP2"/>
      <sheetName val="analisa_(2)2"/>
      <sheetName val="Analisa_22"/>
      <sheetName val="Up_&amp;_bhn2"/>
      <sheetName val="HRG_BHN2"/>
      <sheetName val="Analisa_(ok_punya)2"/>
      <sheetName val="Alat_(2)2"/>
      <sheetName val="Rekap_Biaya2"/>
      <sheetName val="Kuantitas_&amp;_Harga2"/>
      <sheetName val="Nopember_(2)2"/>
      <sheetName val="Ramp_data2"/>
      <sheetName val="Lower_Ground2"/>
      <sheetName val="Cap_Cost2"/>
      <sheetName val="RLV_Calc2"/>
      <sheetName val="Costs_(dev)2"/>
      <sheetName val="Bluewater_NPV_-_sell_January2"/>
      <sheetName val="Upper_Ground2"/>
      <sheetName val="PARK_NE2"/>
      <sheetName val="Financial_Summary2"/>
      <sheetName val="D&amp;C_Calcs2"/>
      <sheetName val="CA_Upside_Downside_Old2"/>
      <sheetName val="EASEL_CA_Example2"/>
      <sheetName val="Urai__Resap_pengikat2"/>
      <sheetName val="DAF_HRG2"/>
      <sheetName val="7_공정표2"/>
      <sheetName val="Kolom_UT2"/>
      <sheetName val="HB_2"/>
      <sheetName val="Memb_Schd2"/>
      <sheetName val="Coef_et_données2"/>
      <sheetName val="Eng_Hrs_(HO)2"/>
      <sheetName val="MFG_&amp;_DEL2"/>
      <sheetName val="원가조정_내역2"/>
      <sheetName val="InsertListDrawing_1_2"/>
      <sheetName val="P_Staff_fac2"/>
      <sheetName val="beam-reinft-IIInd_floor2"/>
      <sheetName val="P-Site_fac2"/>
      <sheetName val="P-Clients_fac2"/>
      <sheetName val="P2-Project_Data2"/>
      <sheetName val="a_h_ars_sum2"/>
      <sheetName val="a_h_ars2"/>
      <sheetName val="Chap_2-_Page_4_"/>
      <sheetName val="VAT_TU_DIEN"/>
      <sheetName val="bldg_list"/>
      <sheetName val="Scaffolding_Volume"/>
      <sheetName val="Materials "/>
      <sheetName val="MAchinery(R1)"/>
      <sheetName val="ENGG_CVL"/>
      <sheetName val="LM001"/>
      <sheetName val="LM002"/>
      <sheetName val="LM003"/>
      <sheetName val="LM005"/>
      <sheetName val="LM006"/>
      <sheetName val="LM008"/>
      <sheetName val="LM004"/>
      <sheetName val="원가&amp;하도급원가"/>
      <sheetName val="건축(을)"/>
      <sheetName val="报价说明 (3)"/>
      <sheetName val="报价说明 (4)"/>
      <sheetName val="2.履约阶段供应链管理计划"/>
      <sheetName val="XREF"/>
      <sheetName val="sis.xlm"/>
      <sheetName val="spot prices"/>
      <sheetName val="Forma E-17"/>
      <sheetName val="1999 BUDGET"/>
      <sheetName val="Daily Photo"/>
      <sheetName val="Manpower Status"/>
      <sheetName val="리비아견적작업"/>
      <sheetName val="SUMMARY_철거"/>
      <sheetName val="Sheet_x0000__x0000__x0005__x0000_ư"/>
      <sheetName val="Sheet_x0000__x0000__x0005__x0000_፠"/>
      <sheetName val="Sheet_x0000__x0000__x0005__x0000__xded0_"/>
      <sheetName val="Sheet_x0000__x0000__x0005__x0000_팠"/>
      <sheetName val="Sheet_x0000__x0000__x0005__x0000_⡰"/>
      <sheetName val="Sheet_x0000__x0000__x0005__x0000_㜰"/>
      <sheetName val="Sheet_x0000__x0000__x0005__x0000_븰"/>
      <sheetName val="Plan1"/>
      <sheetName val="Pnl-10"/>
      <sheetName val="70"/>
      <sheetName val="AA"/>
      <sheetName val="AP110"/>
      <sheetName val="B-10"/>
      <sheetName val="BB-1"/>
      <sheetName val="C-5"/>
      <sheetName val="C-6"/>
      <sheetName val="C-6a"/>
      <sheetName val="F-1l2"/>
      <sheetName val="F-21"/>
      <sheetName val="F-4"/>
      <sheetName val="FF"/>
      <sheetName val="FF-2"/>
      <sheetName val="L"/>
      <sheetName val="M MM"/>
      <sheetName val="30a"/>
      <sheetName val="30-Note"/>
      <sheetName val="U-2"/>
      <sheetName val="breakdown_of_FA113"/>
      <sheetName val="Sheet_14"/>
      <sheetName val="MSP-Operator_Building-Area_C"/>
      <sheetName val="JGSummit_Package_2_(CTCI)"/>
      <sheetName val="-0_5_TABLA_PRESUPUESTOS1"/>
      <sheetName val="ﾄﾞﾊﾞｲFUEL_GAS追見1"/>
      <sheetName val="Chap_2-_Page_4_1"/>
      <sheetName val="breakdown_of_FA1131"/>
      <sheetName val="Sheet_141"/>
      <sheetName val="Scaffolding_Volume1"/>
      <sheetName val="MSP-Operator_Building-Area_C1"/>
      <sheetName val="JGSummit_Package_2_(CTCI)1"/>
      <sheetName val="VAT_TU_DIEN1"/>
      <sheetName val="bldg_list1"/>
      <sheetName val="-0_5_TABLA_PRESUPUESTOS2"/>
      <sheetName val="ﾄﾞﾊﾞｲFUEL_GAS追見2"/>
      <sheetName val="DAILY"/>
      <sheetName val="Page 2"/>
      <sheetName val="opstat"/>
      <sheetName val="costs"/>
      <sheetName val="Dsr_Hitung"/>
      <sheetName val="Mat_Tower"/>
      <sheetName val="RT13526_CPI"/>
      <sheetName val="Inputs_-_Results"/>
      <sheetName val="GENERAL_"/>
      <sheetName val="Tank_Loading"/>
      <sheetName val="Fdn_Calc"/>
      <sheetName val="LATERAL_OCDI_BH-02"/>
      <sheetName val="Lateral_Broms"/>
      <sheetName val="N-SPT_corr"/>
      <sheetName val="Curve_N-SPT"/>
      <sheetName val="COST_BD"/>
      <sheetName val="Monthly_S_Curve_SPK"/>
      <sheetName val="İnsan Gücü"/>
      <sheetName val="배포용표지"/>
      <sheetName val="ANL_TEK.6"/>
      <sheetName val="HM.MEK."/>
      <sheetName val="내역서_耰&quot;_x005f_x0000__x005f_x005f_x0000"/>
      <sheetName val="내역서_耰&quot;_x005f_x0000__x005f_x005f_x0001"/>
      <sheetName val="내역서_耰&quot;_x005f_x0000__x005f_x005f_x0002"/>
      <sheetName val="내역서_耰&quot;_x005f_x0000__x005f_x005f_x0004"/>
      <sheetName val="내역서_耰&quot;_x005f_x0000__x005f_x005f_x0003"/>
      <sheetName val="내역서_耰&quot;_x005f_x0000__x005f_x005f_x0005"/>
      <sheetName val="내역서_耰&quot;_x005f_x0000__x005f_x005f_x0006"/>
      <sheetName val="내역서_耰&quot;_x005f_x0000__x005f_x005f_x0007"/>
      <sheetName val="_______x005f_x0000__x005f_x005f_x00_2"/>
      <sheetName val="_____x005f_x005f_x005f_x0000__2"/>
      <sheetName val="당초?ȭ"/>
      <sheetName val="내역서_耰&quot;_x005f_x0000__x005f_x005f_x0008"/>
      <sheetName val="PAD TR보호대기초"/>
      <sheetName val="가로등기초"/>
      <sheetName val="HANDHOLE(2)"/>
      <sheetName val="Tra_bang"/>
      <sheetName val="HX"/>
      <sheetName val="ELECTRIC"/>
      <sheetName val="Ana__PU"/>
      <sheetName val="UPAH_&amp;_BHN_ARS"/>
      <sheetName val="AHS_ARS"/>
      <sheetName val="Analisa_HSP"/>
      <sheetName val="Analisa_Neraca"/>
      <sheetName val="입찰내역_발주처_양卤"/>
      <sheetName val="Detail_Eng"/>
      <sheetName val="INPUT DATAS"/>
      <sheetName val="Notes"/>
      <sheetName val="4B-H150"/>
      <sheetName val="8B1s-H440"/>
      <sheetName val="8B0s"/>
      <sheetName val="H244"/>
      <sheetName val="ABK.04.AWALR+CO+TAB.RUPS"/>
      <sheetName val="9 58&quot;_single"/>
      <sheetName val="COSTPERBBL"/>
      <sheetName val="당초_ἀ"/>
      <sheetName val="_x0004___x000d___x0003___x0004___x0016___x000d___x0004_"/>
      <sheetName val="___x001b___x0006___x0006___x0008_____"/>
      <sheetName val=" __x001b___x0006___x0006___x0008__ __"/>
      <sheetName val="Weekl_x0004___x0016___x000d__"/>
      <sheetName val="__x000e___x0005_"/>
      <sheetName val="_x0002__뻘N___"/>
      <sheetName val="_x0004___x000d___x0"/>
      <sheetName val="___x001b___x0"/>
      <sheetName val="7422CW_x0013__"/>
      <sheetName val="OPT_x0012___x0010____"/>
      <sheetName val="__x0013___x0014_"/>
      <sheetName val="Bill of Qty"/>
      <sheetName val="Pesanan"/>
      <sheetName val="Penjualan"/>
      <sheetName val="TOWN"/>
      <sheetName val="ALAT1"/>
      <sheetName val="ALAT2 (TDK DIPAKAI)"/>
      <sheetName val="DIV10"/>
      <sheetName val="Fill this out first___"/>
      <sheetName val="4334-Summary"/>
      <sheetName val="Eng_Hrs"/>
      <sheetName val="A-11 Steel Str"/>
      <sheetName val="A-03 Pile"/>
      <sheetName val="CONS."/>
      <sheetName val="내역서_耰&quot;_x0000__x0008"/>
      <sheetName val="내역서_耰&quot;_x00008"/>
      <sheetName val="내역서_耰&quot;_x005f8"/>
      <sheetName val="내역서_耰&quot;_x005f_x0000__x0009"/>
      <sheetName val="내역서_耰&quot;_x005f_x005f_x00009"/>
      <sheetName val="내역서_耰&quot;_x005f_x005f_x005f9"/>
      <sheetName val="내역서_耰&quot;_x005f_x0000__x0010"/>
      <sheetName val="내역서_耰&quot;_x005f_x005f_x00010"/>
      <sheetName val="내역서_耰&quot;_x005f_x005f_x00510"/>
      <sheetName val="KUWATI(Total)_18"/>
      <sheetName val="집계표_(TOTAL)18"/>
      <sheetName val="집계표_(CIVIL-23)18"/>
      <sheetName val="집계표_(FGRU)18"/>
      <sheetName val="집계표_(25,26)18"/>
      <sheetName val="집계표_(MEROX)18"/>
      <sheetName val="집계표_(NITROGEN)18"/>
      <sheetName val="집계표_(M4)18"/>
      <sheetName val="집계표_(CIVIL4)18"/>
      <sheetName val="집계표_(CIVIL6)18"/>
      <sheetName val="집계표_(CIVIL7)18"/>
      <sheetName val="내역서(DEMO_TOTAL)18"/>
      <sheetName val="내역서_(CIVIL-23)18"/>
      <sheetName val="내역서_(fgru)18"/>
      <sheetName val="내역서_(25&amp;26)18"/>
      <sheetName val="내역서_(MEROX)18"/>
      <sheetName val="내역서_(NITROGEN)18"/>
      <sheetName val="내역서_(M4)18"/>
      <sheetName val="내역서_(CIVIL-4)18"/>
      <sheetName val="내역서_(CIVIL-6)18"/>
      <sheetName val="내역서_(CIVIL-7)18"/>
      <sheetName val="OPTION_218"/>
      <sheetName val="OPTION_318"/>
      <sheetName val="2002년_현장공사비_국내_실적18"/>
      <sheetName val="2003년국내현장공사비_실적18"/>
      <sheetName val="VC2_10_9918"/>
      <sheetName val="INPUT_DATA17"/>
      <sheetName val="General_Data17"/>
      <sheetName val="집계표_(25,26ဩ17"/>
      <sheetName val="Form_017"/>
      <sheetName val="Form_D-116"/>
      <sheetName val="Form_B-116"/>
      <sheetName val="Form_F-116"/>
      <sheetName val="Form_A16"/>
      <sheetName val="LABOR_&amp;_자재16"/>
      <sheetName val="입출재고현황_(2)16"/>
      <sheetName val="3_공통공사대비16"/>
      <sheetName val="간접비_총괄16"/>
      <sheetName val="Price_Schedule16"/>
      <sheetName val="CAL_16"/>
      <sheetName val="Rate_Analysis16"/>
      <sheetName val="내역서_耰&quot;??16"/>
      <sheetName val="EQUIPMENT_-216"/>
      <sheetName val="WEIGHT_LIST15"/>
      <sheetName val="산#2-1_(2)15"/>
      <sheetName val="BEND_LOSS15"/>
      <sheetName val="공사비_내역_(가)15"/>
      <sheetName val="6PILE__(돌출)15"/>
      <sheetName val="Static_Equip15"/>
      <sheetName val="단면_(2)15"/>
      <sheetName val="Form_A_15"/>
      <sheetName val="내역서_耰&quot;_x005f_x0000__x005f_x0000_15"/>
      <sheetName val="3_Breakdown_Direct_Paint15"/>
      <sheetName val="내역서_耰&quot;__16"/>
      <sheetName val="Summary_Sheets15"/>
      <sheetName val="Civil_115"/>
      <sheetName val="Civil_215"/>
      <sheetName val="Civil_315"/>
      <sheetName val="Site_115"/>
      <sheetName val="Site_215"/>
      <sheetName val="Site_315"/>
      <sheetName val="Site_Faci15"/>
      <sheetName val="Sheet1_(2)15"/>
      <sheetName val="Man_Hole14"/>
      <sheetName val="Áý°èÇ¥_(TOTAL)14"/>
      <sheetName val="Áý°èÇ¥_(CIVIL-23)14"/>
      <sheetName val="Áý°èÇ¥_(FGRU)14"/>
      <sheetName val="Áý°èÇ¥_(25,26)14"/>
      <sheetName val="Áý°èÇ¥_(MEROX)14"/>
      <sheetName val="Áý°èÇ¥_(NITROGEN)14"/>
      <sheetName val="Áý°èÇ¥_(M4)14"/>
      <sheetName val="Áý°èÇ¥_(CIVIL4)14"/>
      <sheetName val="Áý°èÇ¥_(CIVIL6)14"/>
      <sheetName val="Áý°èÇ¥_(CIVIL7)14"/>
      <sheetName val="³»¿ª¼­(DEMO_TOTAL)14"/>
      <sheetName val="³»¿ª¼­_(CIVIL-23)14"/>
      <sheetName val="³»¿ª¼­_(fgru)14"/>
      <sheetName val="³»¿ª¼­_(25&amp;26)14"/>
      <sheetName val="³»¿ª¼­_(MEROX)14"/>
      <sheetName val="³»¿ª¼­_(NITROGEN)14"/>
      <sheetName val="³»¿ª¼­_(M4)14"/>
      <sheetName val="³»¿ª¼­_(CIVIL-4)14"/>
      <sheetName val="³»¿ª¼­_(CIVIL-6)14"/>
      <sheetName val="³»¿ª¼­_(CIVIL-7)14"/>
      <sheetName val="2002³â_ÇöÀå°ø»çºñ_±¹³»_½ÇÀû14"/>
      <sheetName val="2003³â±¹³»ÇöÀå°ø»çºñ_½ÇÀû14"/>
      <sheetName val="내역서_耰&quot;_x005f_x005f_x005f_x0000__x005f_x005f_x0014"/>
      <sheetName val="계측_내역서14"/>
      <sheetName val="2_2_STAFF_Scedule14"/>
      <sheetName val="내역서_耰&quot;_x005f_x005f_x005f_x005f_x005f_x005f_x00014"/>
      <sheetName val="7__월별투입내역서14"/>
      <sheetName val="Z-_GENERAL_PRICE_SUMMARY14"/>
      <sheetName val="_Estimate__14"/>
      <sheetName val="T_314"/>
      <sheetName val="HORI__VESSEL14"/>
      <sheetName val="EQUIP_LIST14"/>
      <sheetName val="Form_B14"/>
      <sheetName val="Precios_Unitarios14"/>
      <sheetName val="MP_MOB14"/>
      <sheetName val="Vind_-_BtB14"/>
      <sheetName val="LV_induction_motors14"/>
      <sheetName val="BSD_(2)14"/>
      <sheetName val="Administrative_Prices14"/>
      <sheetName val="WBS_4414"/>
      <sheetName val="WBS_4114"/>
      <sheetName val="Precios_por_Administración14"/>
      <sheetName val="Subcon_A14"/>
      <sheetName val="BM_DATA_SHEET15"/>
      <sheetName val="내역서_耰&quot;_x005f_x005f_x005f_x005f_x005f_x005f_x00514"/>
      <sheetName val="breakdown_of_wage_rate14"/>
      <sheetName val="Indirect_Cost14"/>
      <sheetName val="Monthly_Load14"/>
      <sheetName val="Weekly_Load14"/>
      <sheetName val="97_사업추정(WEKI)14"/>
      <sheetName val="[SANDAN_XLS??14"/>
      <sheetName val="Eq__Mobilization14"/>
      <sheetName val="Material_Selections14"/>
      <sheetName val="Piping_BQ_for_one_turbine14"/>
      <sheetName val="Resource_table14"/>
      <sheetName val="Utility_and_Fire_flange14"/>
      <sheetName val="_SANDAN_XLS__14"/>
      <sheetName val="Equipment_List14"/>
      <sheetName val="Form1_SQP14"/>
      <sheetName val="공정계획(내부계획25%,내부w_f)14"/>
      <sheetName val="SFN_ORIG14"/>
      <sheetName val="Heavy_Equipments14"/>
      <sheetName val="AG_Pipe_Qty_Analysis14"/>
      <sheetName val="Cash_In-Cash_Out_Actual13"/>
      <sheetName val="Dir_Manpower_Other_Exp_14"/>
      <sheetName val="SCHEDD_TAMBAHAN14"/>
      <sheetName val="w't_table14"/>
      <sheetName val="Fire_Protection14"/>
      <sheetName val="입찰내역_발주처_양식14"/>
      <sheetName val="MODULE_CONFIRM13"/>
      <sheetName val="ITB_COST14"/>
      <sheetName val="내역서_(∮ἀ嘆ɶ13"/>
      <sheetName val="4-3LEVEL-5_epic_413"/>
      <sheetName val="단가_(2)13"/>
      <sheetName val="BOQ-B_DOWN13"/>
      <sheetName val="FWBS_153013"/>
      <sheetName val="실행예산_MM13"/>
      <sheetName val="PROTECTION_13"/>
      <sheetName val="내역서1999_8최종9"/>
      <sheetName val="plan&amp;section_of_foundation10"/>
      <sheetName val="working_load_at_the_btm_ft_10"/>
      <sheetName val="stability_check10"/>
      <sheetName val="design_load10"/>
      <sheetName val="Closeout_Control9"/>
      <sheetName val="TDC_COA_Sumry9"/>
      <sheetName val="TDC_Item_Dets9"/>
      <sheetName val="TDC_Item_Sumry9"/>
      <sheetName val="TDC_Key_Qty_Sumry9"/>
      <sheetName val="List_-_Components9"/>
      <sheetName val="List_-_Equipment9"/>
      <sheetName val="COA_Sumry_-_Std_Imp9"/>
      <sheetName val="Contr_TDC_-_Std_Imp9"/>
      <sheetName val="Item_Sumry_-_Std_Imp9"/>
      <sheetName val="Unit_Costs_-_Std_Imp9"/>
      <sheetName val="Unit_MH_-_Std_Imp9"/>
      <sheetName val="Proj_TIC_-_Std_Imp9"/>
      <sheetName val="Updating_Form-Oct_20119"/>
      <sheetName val="Weld_Consumable9"/>
      <sheetName val="NDE_Cost-Summary9"/>
      <sheetName val="9July_Above_Ground_Pipe9"/>
      <sheetName val="M_119"/>
      <sheetName val="Process_Data_19"/>
      <sheetName val="Unit_Price_9"/>
      <sheetName val="4-Basic_Price9"/>
      <sheetName val="Evaluasi_Penw9"/>
      <sheetName val="Sum_(Case-3)9"/>
      <sheetName val="Man_Power_&amp;_Comp9"/>
      <sheetName val="Data_List9"/>
      <sheetName val="Currency_Rate9"/>
      <sheetName val="CUADRO_DE_PRECIOS13"/>
      <sheetName val="Site_Findings_Status_Sheet9"/>
      <sheetName val="Item_code9"/>
      <sheetName val="Rates_&amp;_Legend9"/>
      <sheetName val="PROJECT_BRIEF9"/>
      <sheetName val="5_)_Time_Delays9"/>
      <sheetName val="RAB_AR&amp;STR9"/>
      <sheetName val="할증_9"/>
      <sheetName val="1100-1200-1300-1910-2140-LEV_29"/>
      <sheetName val="Material_Price15"/>
      <sheetName val="내역서_耰&quot;_x005f_x005f_x005f_x0000_9"/>
      <sheetName val="내역서_耰&quot;_x005f_x005f_x005f_x005f_9"/>
      <sheetName val="내역서_耰&quot;_x005f_x0000__x000010"/>
      <sheetName val="99__FWBS(Ref)9"/>
      <sheetName val="99__Change_Rate9"/>
      <sheetName val="Equip_Rental_Summary_by_Contr9"/>
      <sheetName val="Project_Equip_Rental_Summary9"/>
      <sheetName val="Contractor_Indirect_Sumry9"/>
      <sheetName val="Project_Indirect_Sumry9"/>
      <sheetName val="COA_Sumry_by_Area9"/>
      <sheetName val="COA_Sumry_by_Contr9"/>
      <sheetName val="COA_Sumry_by_RG9"/>
      <sheetName val="TDC_COA_Grp_Sumry9"/>
      <sheetName val="TDC_COA_Grp_Sumry_by_Area9"/>
      <sheetName val="TDC_COA_Grp_Sumry_by_RG9"/>
      <sheetName val="Equipment_Sumry9"/>
      <sheetName val="TDC_Item_Dets-Full9"/>
      <sheetName val="TDC_Item_Dets-IPM-Full9"/>
      <sheetName val="TDC_Item_Sumry_by_Area9"/>
      <sheetName val="TDC_Item_Sumry_by_RG9"/>
      <sheetName val="TDC_Key_Qty_Sumry_by_RG9"/>
      <sheetName val="List_-_Equipment_by_Area9"/>
      <sheetName val="List_-_Equipment_by_Contr9"/>
      <sheetName val="Equipment_-_Unit_Costs_by_Mat9"/>
      <sheetName val="List_-_Equipment_by_Rep_Grp9"/>
      <sheetName val="Craft_Summary_by_Contr9"/>
      <sheetName val="Project_Craft_Summary9"/>
      <sheetName val="Project_Metrics9"/>
      <sheetName val="Unt_rate9"/>
      <sheetName val="SUMMARY_(0A)9"/>
      <sheetName val="SUMMARY_(1A)9"/>
      <sheetName val="SUMMARY_(1B)9"/>
      <sheetName val="SUMMARY_(03)9"/>
      <sheetName val="F1(Cable_Rack)9"/>
      <sheetName val="F2(Cable_Rack)9"/>
      <sheetName val="F3(Cable_Rack)9"/>
      <sheetName val="F1_(POLYMER)9"/>
      <sheetName val="F2_(POLYMER)9"/>
      <sheetName val="F3_(POLYMER)9"/>
      <sheetName val="F4_(POLYMER)9"/>
      <sheetName val="F5(_Polymerization_)9"/>
      <sheetName val="F6_(_Polymerization_)9"/>
      <sheetName val="B1_(Grid_A-7,_-6)9"/>
      <sheetName val="B1_(Grid_A,_B)9"/>
      <sheetName val="B1_(Grid_C-7,_-6)9"/>
      <sheetName val="B2_(Grid_-7_B,_C)_(1)9"/>
      <sheetName val="B2_(Grid_-7_B,_C)_(2)9"/>
      <sheetName val="B2_(Grid_-6_B,_C)_(1)9"/>
      <sheetName val="B2_(Grid_-6_B,_C)_(2)9"/>
      <sheetName val="F1_(MONOMER)9"/>
      <sheetName val="F2_(MONOMER)9"/>
      <sheetName val="F3_(MONOMER)9"/>
      <sheetName val="90K060C_(MONOMER)9"/>
      <sheetName val="F1_(EXTRUSION)9"/>
      <sheetName val="F2_(EXTRUSION)9"/>
      <sheetName val="F3_(EXTRUSION)9"/>
      <sheetName val="F4_(EXTRUSION)9"/>
      <sheetName val="F5_(EXTRUSION)9"/>
      <sheetName val="F6A_(EXTRUSION)9"/>
      <sheetName val="F6D_(EXTRUSION)9"/>
      <sheetName val="F7_(EXTRUSION)9"/>
      <sheetName val="F8_(EXTRUSION)9"/>
      <sheetName val="F9_(EXTRUSION)9"/>
      <sheetName val="F10_(EXTRUSION)9"/>
      <sheetName val="F11_(EXTRUSION)9"/>
      <sheetName val="B1_(Grid_F-5`,_4`)9"/>
      <sheetName val="B2_(Grid_F,E-4`)9"/>
      <sheetName val="B2_(Grid_F,E-5`)9"/>
      <sheetName val="B3_(Grid_C,B-4`)9"/>
      <sheetName val="B4_(Grid_B,A-4`)9"/>
      <sheetName val="B5_(Grid_E-5`)_&amp;_(Grid_D-5`)9"/>
      <sheetName val="B6_(Grid_E,D-5')9"/>
      <sheetName val="B7_(Grid_E,D-5')9"/>
      <sheetName val="95D040,_A5069"/>
      <sheetName val="95P040AB,_A5079"/>
      <sheetName val="95X020-U08,_A6029"/>
      <sheetName val="95X020-U07,_A6069"/>
      <sheetName val="95E040,_A5099"/>
      <sheetName val="95D024;025,_A6159"/>
      <sheetName val="95X020-U05,_A6019"/>
      <sheetName val="95X020-U02,_A2049"/>
      <sheetName val="Extruder_FDN9"/>
      <sheetName val="BOG_COMP__FDN9"/>
      <sheetName val="SOG_COMP__FDN9"/>
      <sheetName val="1G1_(Ground_Beam)9"/>
      <sheetName val="1G2-1(Ground_Beam)9"/>
      <sheetName val="1G2-2(Ground_Beam)9"/>
      <sheetName val="P15,_169"/>
      <sheetName val="LO_CONSOLE_FDN9"/>
      <sheetName val="OIL_COOLER_FDN9"/>
      <sheetName val="CW_CONSOLE_FDN_(SOG)9"/>
      <sheetName val="PD3_(SOG)9"/>
      <sheetName val="SF1_(SOG)9"/>
      <sheetName val="SF2_(SOG)9"/>
      <sheetName val="SLAB_(1S1-1)9"/>
      <sheetName val="SLAB_(1S1-2)9"/>
      <sheetName val="SLAB_(1S1-3)9"/>
      <sheetName val="COLUMN_(+5500)9"/>
      <sheetName val="COLUMN_(+12500)9"/>
      <sheetName val="COLUMN_(+15500)9"/>
      <sheetName val="ETC_9"/>
      <sheetName val="Tools_&amp;_Settings9"/>
      <sheetName val="Data_Summary9"/>
      <sheetName val="Crew_Costs9"/>
      <sheetName val="Spread_Costs9"/>
      <sheetName val="Unique_List_Misc9"/>
      <sheetName val="UP_MINOR9"/>
      <sheetName val="In-House_Summary9"/>
      <sheetName val="2__현장_자금투입_집계표9"/>
      <sheetName val="Discounted_Cash_Flow9"/>
      <sheetName val="Ocean_Transporation_Charge9"/>
      <sheetName val="Cash_Flow_bulanan9"/>
      <sheetName val="H_Satuan9"/>
      <sheetName val="Aux_9"/>
      <sheetName val="OCT_FDN9"/>
      <sheetName val="General_Notes9"/>
      <sheetName val="Codes_Pers9"/>
      <sheetName val="Raw_data8"/>
      <sheetName val="Exchange_Rate9"/>
      <sheetName val="Direct_PMS9"/>
      <sheetName val="_도면_및_도서_제출목록_및_일정_170202_xlsx9"/>
      <sheetName val="BO䁑-B_䁄OWN9"/>
      <sheetName val="Pengesahan_9"/>
      <sheetName val="0__Resource　Code8"/>
      <sheetName val="breakdown_of_wage_ra8"/>
      <sheetName val="breakdown_of_wage_ra`f8"/>
      <sheetName val="__9"/>
      <sheetName val="_9"/>
      <sheetName val="breakdown_of_wage_rað-8"/>
      <sheetName val="breakdown_of_wage_rap8"/>
      <sheetName val="00-Summary_Information-ABB8"/>
      <sheetName val="PABS,Site_info8"/>
      <sheetName val="Bill_rekap9"/>
      <sheetName val="2_Overall_Summary_8"/>
      <sheetName val="Harga_Satuan9"/>
      <sheetName val="F_ALARM9"/>
      <sheetName val="DATA_MENTAH8"/>
      <sheetName val="차트_(2)9"/>
      <sheetName val="Material_code8"/>
      <sheetName val="HO_Site_Rates-20118"/>
      <sheetName val="Process_Data_(2)9"/>
      <sheetName val="내역서_耰&quot;_x005f_x0000_9"/>
      <sheetName val="내역서_耰&quot;_x005f_x005f_9"/>
      <sheetName val="Distribution_Table8"/>
      <sheetName val="DROP_DOWN8"/>
      <sheetName val="개시대사_(2)8"/>
      <sheetName val="Action_Item8"/>
      <sheetName val="ID_CD8"/>
      <sheetName val="Equipment_Spec_List8"/>
      <sheetName val="내역서_(N____x000a_9"/>
      <sheetName val="TQ_Format7"/>
      <sheetName val="breakdown_of_wage_raÐ¾7"/>
      <sheetName val="Additional_data7"/>
      <sheetName val="내역서_耰&quot;_8"/>
      <sheetName val="Linelist_LNGC_Process8"/>
      <sheetName val="SPEC_LIST(EQUP,_SYS)8"/>
      <sheetName val="SUM_7"/>
      <sheetName val="Air_Cooler-E8"/>
      <sheetName val="Al_Taweelah8"/>
      <sheetName val="Particular_Sch8"/>
      <sheetName val="11_자재단가6"/>
      <sheetName val="Attach_4-186"/>
      <sheetName val="일위대가_6"/>
      <sheetName val="OIL_SEPARATOR6"/>
      <sheetName val="CATCH_BASIN6"/>
      <sheetName val="FW_Post_Indicator_Valve_24&quot;6"/>
      <sheetName val="FW_Post_Indicator_Valve_20&quot;6"/>
      <sheetName val="FW_Post_Indicator_Valve_6&quot;6"/>
      <sheetName val="Fire_Monitor_or_Hydrant_6&quot;_FDN6"/>
      <sheetName val="SUMP_VB6"/>
      <sheetName val="CLEANOUT_4&quot;6"/>
      <sheetName val="Not_reqd6"/>
      <sheetName val="호환성_보고서6"/>
      <sheetName val="GM_0006"/>
      <sheetName val="INPUT_DATA_OF_SCHEDULE6"/>
      <sheetName val="Cashflow_Analysis6"/>
      <sheetName val="Finansal_tamamlanma_Eğrisi6"/>
      <sheetName val="33628-Rev__A6"/>
      <sheetName val="Admin_Manu_2-Equipment_Type_ID6"/>
      <sheetName val="LIFE_&amp;_REP_PROVN6"/>
      <sheetName val="O&amp;M_CREW6"/>
      <sheetName val="Tender_data6"/>
      <sheetName val="Activity_Form6"/>
      <sheetName val="Master_List6"/>
      <sheetName val="리스크_분류체계6"/>
      <sheetName val="SECL_리스크_분류체계_(2)6"/>
      <sheetName val="P-Ins_&amp;_Bonds6"/>
      <sheetName val="1_설계기준6"/>
      <sheetName val="Cash_Flow6"/>
      <sheetName val="REF_for_VV6"/>
      <sheetName val="INSTLIST_16"/>
      <sheetName val="내역서_(∮ἀ嘆ɶ?᠀㬁?6"/>
      <sheetName val="Weekl_7"/>
      <sheetName val="내역서_(N____17"/>
      <sheetName val="내역서_(N____18"/>
      <sheetName val="__x06"/>
      <sheetName val="OPT_7"/>
      <sheetName val="Scheme_Area_Details_Block___C26"/>
      <sheetName val="14-Eng_rate6"/>
      <sheetName val="광통신_견적내역서16"/>
      <sheetName val="5__월별투입내역서6"/>
      <sheetName val="BM_#16"/>
      <sheetName val="Itembalance_Report_(18-sep-18)6"/>
      <sheetName val="BUDGET_SUMMARY_6"/>
      <sheetName val="설산1_나6"/>
      <sheetName val="Cost_Code6"/>
      <sheetName val="Data_Ref6"/>
      <sheetName val="Interdept_Rate6"/>
      <sheetName val="Fig_4-146"/>
      <sheetName val="Schedule_6"/>
      <sheetName val="Loading_Struc6"/>
      <sheetName val="Loading_Pip6"/>
      <sheetName val="Loading_Overall_(BASE_Proposal6"/>
      <sheetName val="Steel_Structure6"/>
      <sheetName val="PIPING_AG-UG_NEW_UNITS6"/>
      <sheetName val="MEC_PIPING_PREFABR6"/>
      <sheetName val="Working_File-Pip6"/>
      <sheetName val="Equip_ISBL_&amp;_OSBL_6"/>
      <sheetName val="Perm__Test6"/>
      <sheetName val="Galian_16"/>
      <sheetName val="Analisa_Lump_sum6"/>
      <sheetName val="Sec_I_ML6"/>
      <sheetName val="Analisa_Fave6"/>
      <sheetName val="Harsat_Bahan6"/>
      <sheetName val="Harsat_Subkon6"/>
      <sheetName val="Harsat_Upah6"/>
      <sheetName val="Master_1_06"/>
      <sheetName val="Agregat_Halus_&amp;_Kasar6"/>
      <sheetName val="HARGA_MATERIAL6"/>
      <sheetName val="Harga_Sat_APP6"/>
      <sheetName val="Tgh_JGC-Inv_I_clp6"/>
      <sheetName val="PCS_6"/>
      <sheetName val="Progress_Statement-SI6"/>
      <sheetName val="Progress_Payment-31106"/>
      <sheetName val="Direct_Histogram_Rev__A_(f)6"/>
      <sheetName val="EQUIPOS_DE_SEGURIDAD6"/>
      <sheetName val="MATERIALES_CONSUMIBLES6"/>
      <sheetName val="PERSONAL_INDIRECTO_6"/>
      <sheetName val="Land_Dev't__Ph-118"/>
      <sheetName val="4300_UTILITY_BLDG_(2)6"/>
      <sheetName val="64_46"/>
      <sheetName val="64_56"/>
      <sheetName val="36_26"/>
      <sheetName val="36_16"/>
      <sheetName val="SPT_vs_PHI4"/>
      <sheetName val="Tables_3_1_to_3_5_EXH_G6"/>
      <sheetName val="1_11_b4"/>
      <sheetName val="내역서_(N__x006"/>
      <sheetName val="List_register6"/>
      <sheetName val="1_자금요약4"/>
      <sheetName val="2_실행비투입4"/>
      <sheetName val="3_본사집계4"/>
      <sheetName val="3-1_본사투입4"/>
      <sheetName val="4_지사집계4"/>
      <sheetName val="4-1_지사투입4"/>
      <sheetName val="5_현장총집계4"/>
      <sheetName val="5-1_현금집계4"/>
      <sheetName val="5-2_현금출납4"/>
      <sheetName val="5-3_외상집계4"/>
      <sheetName val="5-4_외상투입4"/>
      <sheetName val="6_미지급금4"/>
      <sheetName val="5-5_기타공제집계4"/>
      <sheetName val="5-6_기타공제4"/>
      <sheetName val="7_기성현황(실)4"/>
      <sheetName val="8_한국인수당4"/>
      <sheetName val="8_한국인수당_(Master_file)4"/>
      <sheetName val="9_기타수입4"/>
      <sheetName val="10_투입집계4"/>
      <sheetName val="5-4_외상투입_(2)4"/>
      <sheetName val="16_기성현황(예)4"/>
      <sheetName val="17_자금요약24"/>
      <sheetName val="18_실행대비투입24"/>
      <sheetName val="Att-1_CTCI_MH_rate6"/>
      <sheetName val="05__Curva_S5"/>
      <sheetName val="SUMMARY_MTO_02_2_354"/>
      <sheetName val="N_G_METERING_CALC_4"/>
      <sheetName val="N_G_METERING4"/>
      <sheetName val="N_G_METERING_(2)4"/>
      <sheetName val="CUMENE_METERING4"/>
      <sheetName val="N2_METERING_4"/>
      <sheetName val="H2_METERING__4"/>
      <sheetName val="CO_METERING4"/>
      <sheetName val="dongia_(2)6"/>
      <sheetName val="5__Work_load(현재원기준)6"/>
      <sheetName val="G_R300경비4"/>
      <sheetName val="AS포장복구_4"/>
      <sheetName val="중기조종사_단위단가4"/>
      <sheetName val="설_계4"/>
      <sheetName val="SPEC(CABLE_&amp;_WIRE)4"/>
      <sheetName val="Enron_Form4"/>
      <sheetName val="6_공정표4"/>
      <sheetName val="Consortium_VP4"/>
      <sheetName val="Summary_MONTH4"/>
      <sheetName val="DESICON_SUM4"/>
      <sheetName val="DES_TCF_Rental4"/>
      <sheetName val="DES_TCF_Maints_pers4"/>
      <sheetName val="DES_TCF_Heavy_Equipment4"/>
      <sheetName val="BANK_BOND4"/>
      <sheetName val="PHC_WAREHOUSE_-_INFOONLY4"/>
      <sheetName val="CATERING_CONTROL4"/>
      <sheetName val="SUB_CONTRACT4"/>
      <sheetName val="SPDC_-_INFONLY4"/>
      <sheetName val="VENDOR_SCHEDUL4"/>
      <sheetName val="VENDOR_PRESENCE_-_COMM4"/>
      <sheetName val="VENDOR_PRESENCE_-_RECH4"/>
      <sheetName val="VENDOR_PRESENCE_-_COMM_4"/>
      <sheetName val="CONTRACT_RATES4"/>
      <sheetName val="0_품의서(전체)4"/>
      <sheetName val="LAST_UPDATE4"/>
      <sheetName val="External_Issues4"/>
      <sheetName val="Payment_Certificate-14"/>
      <sheetName val="Floor_wet4"/>
      <sheetName val="Floor_Balcony4"/>
      <sheetName val="Hard_scape_Floor4"/>
      <sheetName val="P03_Skirting4"/>
      <sheetName val="GF_wall4"/>
      <sheetName val="Kitchen_Wall_wet_LIN-7014"/>
      <sheetName val="Wall_wet_LIN-601_4"/>
      <sheetName val="BOQ_(2)4"/>
      <sheetName val="VO_Schedule-14"/>
      <sheetName val="HOLD_AMOUNT4"/>
      <sheetName val="Back_Charge_(2)4"/>
      <sheetName val="Temporary_Deductions-1_4"/>
      <sheetName val="Contracharges_Check_list-1_4"/>
      <sheetName val="PC_034"/>
      <sheetName val="Measurement_sheet4"/>
      <sheetName val="Material_Only4"/>
      <sheetName val="Man_power_supply4"/>
      <sheetName val="Camp_Deduction4"/>
      <sheetName val="TR_Rev_vs_Commit4"/>
      <sheetName val="TR_+MMHE_PL_report4"/>
      <sheetName val="P23P2724___Commitment_4"/>
      <sheetName val="내역서_(N____19"/>
      <sheetName val="RESUMEN_CD4"/>
      <sheetName val="BOQ_REV64"/>
      <sheetName val="Maliyet_Ozet4"/>
      <sheetName val="1_1-1_24"/>
      <sheetName val="1_3-_1_44"/>
      <sheetName val="3_14"/>
      <sheetName val="3_24"/>
      <sheetName val="4_1(a)4"/>
      <sheetName val="4_1(b)4"/>
      <sheetName val="4_1_(c)4"/>
      <sheetName val="5_14"/>
      <sheetName val="Bill_4_7_Predestain_Bridge_4"/>
      <sheetName val="Bill_4_7_Predestain4"/>
      <sheetName val="1_1_FT_type_14"/>
      <sheetName val="1_2_FT_type_1A4"/>
      <sheetName val="1_3_FT_type_24"/>
      <sheetName val="1_4_FT_type_34"/>
      <sheetName val="1_5_FT_type_44"/>
      <sheetName val="2_1_CL_Outside4"/>
      <sheetName val="2_2_CL_Inside4"/>
      <sheetName val="2_3_CL_Ramp4"/>
      <sheetName val="3_1_CB_Outside4"/>
      <sheetName val="3_2_CB_Inside4"/>
      <sheetName val="4_Stair4"/>
      <sheetName val="5_Ramp4"/>
      <sheetName val="6_Handrail4"/>
      <sheetName val="Invoice_(Interim_No_28)4"/>
      <sheetName val="Cost_Summary4"/>
      <sheetName val="Direct_Cost4"/>
      <sheetName val="Direct_Cost_(2)4"/>
      <sheetName val="Summary_(3)4"/>
      <sheetName val="Indirect_Cost_Summary4"/>
      <sheetName val="CONCRETE_TYPE4"/>
      <sheetName val="동상부_Tact_기준_반입일정_및_수량_02174"/>
      <sheetName val="A__ENGINEERING4"/>
      <sheetName val="B-1__배관자재4"/>
      <sheetName val="B-2__전기자재4"/>
      <sheetName val="B-3__계장자재4"/>
      <sheetName val="B-4__기계자재4"/>
      <sheetName val="C-1__공통가설4"/>
      <sheetName val="C-2__토목4"/>
      <sheetName val="C-4__철골4"/>
      <sheetName val="C-5__기계4"/>
      <sheetName val="C-6__배관4"/>
      <sheetName val="C-7__전기4"/>
      <sheetName val="C-8__계장4"/>
      <sheetName val="C-9__중장비4"/>
      <sheetName val="C-10__소방설비4"/>
      <sheetName val="C-11__보온4"/>
      <sheetName val="C-12__CMS4"/>
      <sheetName val="tblg_denda5"/>
      <sheetName val="IRR_sponsor4"/>
      <sheetName val="4-Lane_bridge18"/>
      <sheetName val="List_Equip4"/>
      <sheetName val="Process_C_(1-166)4"/>
      <sheetName val="TRUCK_HAUL_CYCLE-waste4"/>
      <sheetName val="Existing_PC_Pavement4"/>
      <sheetName val="Sch_64"/>
      <sheetName val="Master_Data4"/>
      <sheetName val="ind'l_cp4"/>
      <sheetName val="본부_SHOP4"/>
      <sheetName val="#6_MDU_일반4"/>
      <sheetName val="#6_MDU엄반장4"/>
      <sheetName val="#6MDU_기계4"/>
      <sheetName val="HOU_COMP`4"/>
      <sheetName val="FCC_OBL-SHOP4"/>
      <sheetName val="NEW_FCC_OBL4"/>
      <sheetName val="#4_MDU4"/>
      <sheetName val="#6_SHOP4"/>
      <sheetName val="NRC_OBL-조연식4"/>
      <sheetName val="광양-조연식_반장4"/>
      <sheetName val="#5MDU_REV4"/>
      <sheetName val="LBO_PROJECT4"/>
      <sheetName val="VENDOR_LIST4"/>
      <sheetName val="BOP_LINE_LIST4"/>
      <sheetName val="3_부제O호표4"/>
      <sheetName val="5_소모재료비4"/>
      <sheetName val="8_시멘트제원표4"/>
      <sheetName val="2_품제O호표4"/>
      <sheetName val="5_Cennik5"/>
      <sheetName val="Equip_Mstr_FOR_3A14"/>
      <sheetName val="สรุปยอดเหล็กตาม_Cost_Record_VY4"/>
      <sheetName val="แนบ_PR4"/>
      <sheetName val="OR21_Final_Forecast_Rev_24"/>
      <sheetName val="Summary_Forecast_Budget_1&amp;24"/>
      <sheetName val="Summary_Forecast_Budget_Rev_24"/>
      <sheetName val="Backup_OR21_4"/>
      <sheetName val="Budget_for_ENT4"/>
      <sheetName val="ADJ__D-Wall&amp;BR_Ent__Rev_2_14"/>
      <sheetName val="Rebar+Conพื้น_Waste10%4"/>
      <sheetName val="Backup_D-Wall_Ent__13_07_194"/>
      <sheetName val="Backup_BR_ENT__13_07_194"/>
      <sheetName val="Final_Forecast_721114"/>
      <sheetName val="IMP_OR21_2019_07_114"/>
      <sheetName val="Concrete_721124"/>
      <sheetName val="หินเกล็ด_4"/>
      <sheetName val="เปรียบเทียบBudget_BR_4"/>
      <sheetName val="ADJ__BR_Ent__Rev_2_1_(2)4"/>
      <sheetName val="แผนงานBarrette_Pile4"/>
      <sheetName val="BOQ__VI_03_09_19_4"/>
      <sheetName val="Backup_BR_BMA4"/>
      <sheetName val="Sum_Budget&amp;Rev_14"/>
      <sheetName val="Sum_Budget_Rev_14"/>
      <sheetName val="Sum_Budget&amp;Rev_1_Rebar4"/>
      <sheetName val="Sum_Budget_Rev_2_Rebar4"/>
      <sheetName val="Rebar+Conพื้น_Waste10%_Rev_004"/>
      <sheetName val="Rebar+Conพื้น_Waste10%_Rev_01_4"/>
      <sheetName val="Equip_Rev_00_Budget4"/>
      <sheetName val="Budget_Waterpoofing4"/>
      <sheetName val="2013电气概算_价目表_(营改增调整)4"/>
      <sheetName val="ABB_Summary4"/>
      <sheetName val="Man_power_rate4"/>
      <sheetName val="Const_equip_rate4"/>
      <sheetName val="01-Gang_Rate_&amp;_Info4"/>
      <sheetName val="05-Sum_Cost4"/>
      <sheetName val="06-Indirect_Loading4"/>
      <sheetName val="07-Heavy_Equipment4"/>
      <sheetName val="08-RR_Check_List4"/>
      <sheetName val="1)_Risk_and_Opportunities4"/>
      <sheetName val="2)_Full_Cost_Calculation4"/>
      <sheetName val="_토목_처리장도급내역서_4"/>
      <sheetName val="내역서_(∮ἀ嘆ɶ_᠀㬁_5"/>
      <sheetName val="M&amp;E_Summary4"/>
      <sheetName val="rev_summary4"/>
      <sheetName val="M&amp;E_Prelims4"/>
      <sheetName val="B-FP_(2)4"/>
      <sheetName val="Sch_14"/>
      <sheetName val="Rekap_Biaya3"/>
      <sheetName val="Kuantitas_&amp;_Harga3"/>
      <sheetName val="Nopember_(2)3"/>
      <sheetName val="GRAND_REKAP3"/>
      <sheetName val="analisa_(2)3"/>
      <sheetName val="Analisa_23"/>
      <sheetName val="F1_44"/>
      <sheetName val="LRK_4"/>
      <sheetName val="Statprod_gab5"/>
      <sheetName val="L_15"/>
      <sheetName val="ENE-CAL_12"/>
      <sheetName val="원가조정_내역3"/>
      <sheetName val="Other_data4"/>
      <sheetName val="Equipt_Rental4"/>
      <sheetName val="EQ_USED_(CORRECTED)4"/>
      <sheetName val="Rebar_Constant4"/>
      <sheetName val="Eng_Hrs_(HO)3"/>
      <sheetName val="Vehicle_Log4"/>
      <sheetName val="Up_&amp;_bhn3"/>
      <sheetName val="HRG_BHN3"/>
      <sheetName val="Analisa_(ok_punya)3"/>
      <sheetName val="Alat_(2)3"/>
      <sheetName val="Ramp_data3"/>
      <sheetName val="Lower_Ground3"/>
      <sheetName val="Cap_Cost3"/>
      <sheetName val="RLV_Calc3"/>
      <sheetName val="Costs_(dev)3"/>
      <sheetName val="Bluewater_NPV_-_sell_January3"/>
      <sheetName val="Upper_Ground3"/>
      <sheetName val="PARK_NE3"/>
      <sheetName val="Financial_Summary3"/>
      <sheetName val="D&amp;C_Calcs3"/>
      <sheetName val="CA_Upside_Downside_Old3"/>
      <sheetName val="EASEL_CA_Example3"/>
      <sheetName val="Manpower_Categories4"/>
      <sheetName val="Garph_Work-Cost4"/>
      <sheetName val="Urai__Resap_pengikat3"/>
      <sheetName val="DAF_HRG3"/>
      <sheetName val="7_공정표3"/>
      <sheetName val="Kolom_UT3"/>
      <sheetName val="HB_3"/>
      <sheetName val="Memb_Schd3"/>
      <sheetName val="Coef_et_données3"/>
      <sheetName val="InsertListDrawing_1_3"/>
      <sheetName val="InD_Mpower4"/>
      <sheetName val="a_h_ars_sum3"/>
      <sheetName val="a_h_ars3"/>
      <sheetName val="P_Staff_fac3"/>
      <sheetName val="beam-reinft-IIInd_floor3"/>
      <sheetName val="P-Site_fac3"/>
      <sheetName val="P-Clients_fac3"/>
      <sheetName val="MFG_&amp;_DEL3"/>
      <sheetName val="SWALE_(구산)"/>
      <sheetName val="내역서_(N____21"/>
      <sheetName val="P2-Project_Data3"/>
      <sheetName val="MASTER_RATE_ANALYSIS4"/>
      <sheetName val="MN_T_B_4"/>
      <sheetName val="INDIGINEOUS_ITEMS_4"/>
      <sheetName val="Core_Data4"/>
      <sheetName val="final_abstract4"/>
      <sheetName val="Raw_Ref"/>
      <sheetName val="Cost_Codes"/>
      <sheetName val="Addendum_No_1_BILL_21"/>
      <sheetName val="내역서_(N____20"/>
      <sheetName val="Dsr_Hitung1"/>
      <sheetName val="Mat_Tower1"/>
      <sheetName val="RT13526_CPI1"/>
      <sheetName val="Inputs_-_Results1"/>
      <sheetName val="GENERAL_1"/>
      <sheetName val="Tank_Loading1"/>
      <sheetName val="Fdn_Calc1"/>
      <sheetName val="LATERAL_OCDI_BH-021"/>
      <sheetName val="Lateral_Broms1"/>
      <sheetName val="N-SPT_corr1"/>
      <sheetName val="Curve_N-SPT1"/>
      <sheetName val="COST_BD1"/>
      <sheetName val="Monthly_S_Curve_SPK1"/>
      <sheetName val="график_финансирования"/>
      <sheetName val="ANAL_BOW"/>
      <sheetName val="Isolasi_Luar_Dalam"/>
      <sheetName val="Isolasi_Luar"/>
      <sheetName val="7_6_3_J_Inline_Instrument"/>
      <sheetName val="Data_Ref_"/>
      <sheetName val="KKS_System_Codes"/>
      <sheetName val="Price_Schedule_Code"/>
      <sheetName val="REF_ONLY"/>
      <sheetName val="Appendix_A"/>
      <sheetName val="OE_(KSB)"/>
      <sheetName val="galian_saluran"/>
      <sheetName val="Perhit_Alat"/>
      <sheetName val="05_Analisa_Teknik"/>
      <sheetName val="?_x000a_????_x000a_?"/>
      <sheetName val="_x000a_?????_x000a_??"/>
      <sheetName val="_?????_??"/>
      <sheetName val="Weekl??_x000a_?"/>
      <sheetName val="?뻘N??_"/>
      <sheetName val="?_x000a_?_x0"/>
      <sheetName val="_x000a_??_x0"/>
      <sheetName val="7422CW?"/>
      <sheetName val="OPT??_x000a_?"/>
      <sheetName val="Analisa_SNI_STANDART_"/>
      <sheetName val="1_B"/>
      <sheetName val="Bang_KL"/>
      <sheetName val="Insulation_1501084"/>
      <sheetName val="PLSt_03__"/>
      <sheetName val="П_7_курс_аванса"/>
      <sheetName val="IncStat_03-04"/>
      <sheetName val="IncStat_03__"/>
      <sheetName val="Авансы_по_СНГ"/>
      <sheetName val="combined_9-3026"/>
      <sheetName val="worksheet_inchican26"/>
      <sheetName val="combined_9_3026"/>
      <sheetName val="bar_chart-rev26"/>
      <sheetName val="MATERIAL'S_PRICE24"/>
      <sheetName val="Schedule_S-Curve_Revision#322"/>
      <sheetName val="PC_&amp;_PVS20"/>
      <sheetName val="2_223M_due_to_adj_profit15"/>
      <sheetName val="Inchican_Road_Accomplishment18"/>
      <sheetName val="Shut_down15"/>
      <sheetName val="bill_215"/>
      <sheetName val="sorksheet_inchican15"/>
      <sheetName val="sombined_9-3015"/>
      <sheetName val="PH_515"/>
      <sheetName val="remaining_billing15"/>
      <sheetName val="Hac_Lots15"/>
      <sheetName val="Res_Lots15"/>
      <sheetName val="Spine_Road15"/>
      <sheetName val="INPUT_DATA_HERE14"/>
      <sheetName val="option_Y114"/>
      <sheetName val="Summary_(overall)1"/>
      <sheetName val="Adimi_bldg1"/>
      <sheetName val="Pump_House1"/>
      <sheetName val="Fuel_Regu_Station1"/>
      <sheetName val="Footing_Tie_Beam1"/>
      <sheetName val="FINAL_NEGO1"/>
      <sheetName val="RFP_Codes1"/>
      <sheetName val="Bill_summary_of_cost1"/>
      <sheetName val="unit_price1"/>
      <sheetName val="Schedule_S-Curve_(new_scheme)1"/>
      <sheetName val="Fire_Suppression1"/>
      <sheetName val="tabulation_(comparison)1"/>
      <sheetName val="area_comp_2011_01_181"/>
      <sheetName val="Tabulation_"/>
      <sheetName val="Code_07"/>
      <sheetName val="Week_ending"/>
      <sheetName val="Planners_Workload"/>
      <sheetName val="MAY_00-Bobbins"/>
      <sheetName val="2_2_띠장의_설계"/>
      <sheetName val="(10)_Other_Costs5"/>
      <sheetName val="3_-RESOURCE_LIST"/>
      <sheetName val="0_-SUMMARY"/>
      <sheetName val="3_2_AUX"/>
      <sheetName val="3_3_AUX-2"/>
      <sheetName val="GRAND_SUM"/>
      <sheetName val="VCC_11110-461"/>
      <sheetName val="6_2_Floor_Finishes1"/>
      <sheetName val="C1_(calcolo)"/>
      <sheetName val="5_5FWBS_CODE"/>
      <sheetName val="Harga_Mat_"/>
      <sheetName val="_hrg_bhn"/>
      <sheetName val="Project_D"/>
      <sheetName val="Tender_Summary"/>
      <sheetName val="Main_Control"/>
      <sheetName val="1195_B1"/>
      <sheetName val="page_6"/>
      <sheetName val="Capel_KI"/>
      <sheetName val="Capel_PK"/>
      <sheetName val="Summary_HS_Pipa_CS"/>
      <sheetName val="Raw_Data-Combined"/>
      <sheetName val="Instrument_Proc"/>
      <sheetName val="MTO_Civil_Work"/>
      <sheetName val="Sched_3_(Construction)"/>
      <sheetName val="Sched_1_(Engineering)"/>
      <sheetName val="Sched_2_(Procurement_"/>
      <sheetName val="JOB_Code"/>
      <sheetName val="COVER_RECAP_INSTALL_(2)"/>
      <sheetName val="Rekap_Summary"/>
      <sheetName val="Rekap_Breakdown"/>
      <sheetName val="Equiv_Length"/>
      <sheetName val="lkalibrasi_BENENAIN"/>
      <sheetName val="Integrated-S_Curve"/>
      <sheetName val="Daily_Photo"/>
      <sheetName val="Manpower_Status"/>
      <sheetName val="Rekap_Addendum"/>
      <sheetName val="AT_2"/>
      <sheetName val="Section_1"/>
      <sheetName val="Ra__stair"/>
      <sheetName val="LV_induction_묠"/>
      <sheetName val="Man_Power"/>
      <sheetName val="pro_ra_op"/>
      <sheetName val="analis_standar(8m)"/>
      <sheetName val="ShareCapital_"/>
      <sheetName val="내역서_(∮ἀ嘆ɶ_x005f_x0000_᠀㬁_x005f_x0000_"/>
      <sheetName val="__x005f_x0000__x005f_x001b__x005f_x0000__x005f_x0006__1"/>
      <sheetName val="내역서_耰&quot;_x005f_x005f_x005f_x0000__x00004"/>
      <sheetName val="내역서_(N__x005f_x000e__x005f_x000e__x005f_x000e____"/>
      <sheetName val="내역서_(N____x005f_x000a_3"/>
      <sheetName val="Bangunan_Utama"/>
      <sheetName val="Hrg_Sat"/>
      <sheetName val="Dinh_muc_CP_KTCB_khac"/>
      <sheetName val="TH_May_TC"/>
      <sheetName val="KLDT_DIEN"/>
      <sheetName val="PTVT_DIEN"/>
      <sheetName val="TH_kinh_phi"/>
      <sheetName val="Thong_ke_thiet_bi"/>
      <sheetName val="TH_vat_tu"/>
      <sheetName val="A_SIS"/>
      <sheetName val="gia_vt"/>
      <sheetName val="1_BILL_MOI_THAU_CAN_THUONG"/>
      <sheetName val="PHAN_NGAM"/>
      <sheetName val="집계표(2_안)"/>
      <sheetName val="uraian_analisa"/>
      <sheetName val="8LT_12"/>
      <sheetName val="Basic_Price"/>
      <sheetName val="Rekap_Analisa"/>
      <sheetName val="ANALISA_PEK_UMUM"/>
      <sheetName val="IN_OUT"/>
      <sheetName val="내역서_ᢐ_x005f_x001f_"/>
      <sheetName val="내역서_ᢐ_x005f_x001f__x005f_x0000__x005f_x0000_"/>
      <sheetName val="Sat_Bah___Up"/>
      <sheetName val="DATA_PROYEK"/>
      <sheetName val="rab_me_(by_owner)_"/>
      <sheetName val="BQ_(by_owner)"/>
      <sheetName val="rab_me_(fisik)"/>
      <sheetName val="LIST_ANHARSAT"/>
      <sheetName val="Home_Office"/>
      <sheetName val="P__control"/>
      <sheetName val="Costing_Detailed"/>
      <sheetName val="Basic_Data_Inputs"/>
      <sheetName val="BILL_1"/>
      <sheetName val="Step2_-&gt;_Mat__Cost"/>
      <sheetName val="TEMP_PROFILE"/>
      <sheetName val="_선택_속성(잠금)"/>
      <sheetName val="Drop-down_lists"/>
      <sheetName val="renc_mgn"/>
      <sheetName val="建筑定额_(2002)"/>
      <sheetName val="ADI_Edison_Termoelettrica"/>
      <sheetName val="Daily_Forwards"/>
      <sheetName val="VS_P-Q"/>
      <sheetName val="BQ_Summary"/>
      <sheetName val="Process_Piping"/>
      <sheetName val="LV_induction_"/>
      <sheetName val="LV_induction_mot"/>
      <sheetName val="Harga_material_1"/>
      <sheetName val="Peralatan_(2)"/>
      <sheetName val="Team_3_S-Curve"/>
      <sheetName val="MH_and_Unit_Cost"/>
      <sheetName val="Material_Cost(as_per_Nation)"/>
      <sheetName val="Vind -鴃宼蠀"/>
      <sheetName val="Country (kVA-Hz.)"/>
      <sheetName val="입력시|"/>
      <sheetName val="7IFS-5A"/>
      <sheetName val="단면가정"/>
      <sheetName val="설계조건"/>
      <sheetName val="HaulingLine hardware"/>
      <sheetName val="S Curve"/>
      <sheetName val="Branch Power"/>
      <sheetName val="Distrib"/>
      <sheetName val="Emergency"/>
      <sheetName val="Lighting"/>
      <sheetName val="C. letter 3rd QT"/>
      <sheetName val="P_ROBERTS"/>
      <sheetName val="DESBAST"/>
      <sheetName val="Auftragskalkulation"/>
      <sheetName val="Projektinformation"/>
      <sheetName val="SEK Vertrieb"/>
      <sheetName val="Verkaufspreis"/>
      <sheetName val="Unterlieferantenspiegel"/>
      <sheetName val="Engineeringstunden"/>
      <sheetName val="Auftragsrisiko"/>
      <sheetName val="SEK Montage"/>
      <sheetName val="SEK IBN"/>
      <sheetName val="Konsortialanteile"/>
      <sheetName val="Fremdengineering"/>
      <sheetName val="Volume"/>
      <sheetName val="jadw"/>
      <sheetName val="DIV.3"/>
      <sheetName val="DIV.9"/>
      <sheetName val="00-MEMO"/>
      <sheetName val="07"/>
      <sheetName val="08"/>
      <sheetName val="06"/>
      <sheetName val="LOKASI RIG Litbang"/>
      <sheetName val="PACK"/>
      <sheetName val="2930"/>
      <sheetName val="2933"/>
      <sheetName val="2934"/>
      <sheetName val="Identitas"/>
      <sheetName val="struktur tdk dipakai"/>
      <sheetName val="sch 1.2"/>
      <sheetName val="B_6"/>
      <sheetName val="B_7"/>
      <sheetName val="B_8"/>
      <sheetName val="B_9"/>
      <sheetName val="B_10 (4)"/>
      <sheetName val="AGG"/>
      <sheetName val="MT"/>
      <sheetName val="Cover-L"/>
      <sheetName val="Rev "/>
      <sheetName val="LIST"/>
      <sheetName val="支架原始数据"/>
      <sheetName val="材料规格"/>
      <sheetName val="cespiti cet2 piombino (2)"/>
      <sheetName val="建筑工程统计表06月份 "/>
      <sheetName val="FlujoTJ"/>
      <sheetName val="정산내역서"/>
      <sheetName val="견적단가"/>
      <sheetName val="계약단가"/>
      <sheetName val="주요자재집계"/>
      <sheetName val="ISBL-J10"/>
      <sheetName val="BQ Working"/>
      <sheetName val="PipWT"/>
      <sheetName val="BG Working Sheet"/>
      <sheetName val="당초?➴ȭ"/>
      <sheetName val="p.mgmt"/>
      <sheetName val="PIP3C"/>
      <sheetName val="Dati base"/>
      <sheetName val="orig-sap"/>
      <sheetName val="Asset Mansys Sum"/>
      <sheetName val="Job List (2)"/>
      <sheetName val="Constn &amp; Install - LEV.4"/>
      <sheetName val="LEV.4 Project Managem"/>
      <sheetName val="Site Management"/>
      <sheetName val="Manhrs Sum"/>
      <sheetName val="rencst0599"/>
      <sheetName val="내역(정지)"/>
      <sheetName val="차이내역"/>
      <sheetName val="keyword"/>
      <sheetName val="FAI-1"/>
      <sheetName val="Ch"/>
      <sheetName val="Perhitungan RAB"/>
      <sheetName val="DPro"/>
      <sheetName val="PercenDiv"/>
      <sheetName val="1.집계표(일반전기)"/>
      <sheetName val="2.집계표(선행공사)"/>
      <sheetName val="3.집계표(소방공사)"/>
      <sheetName val="전력간선"/>
      <sheetName val="동력"/>
      <sheetName val="CABLE TRAY"/>
      <sheetName val="전등,전열"/>
      <sheetName val="접지피뢰설비"/>
      <sheetName val="수변전"/>
      <sheetName val="전력제어_DUCT(완)"/>
      <sheetName val="아파트 기성내역서"/>
      <sheetName val="소비자가"/>
      <sheetName val="TBM-T6+5S(Alt1)"/>
      <sheetName val="idx-03"/>
      <sheetName val="PERBULAN"/>
      <sheetName val="SUJAKA"/>
      <sheetName val="KALTIM"/>
      <sheetName val="KALSEL"/>
      <sheetName val="IDX06"/>
      <sheetName val="BLOK-BJR"/>
      <sheetName val="5-Peralatan"/>
      <sheetName val="trans"/>
      <sheetName val="PaintBreak"/>
      <sheetName val="INSSUBCON"/>
      <sheetName val="BP"/>
      <sheetName val="Star Rate"/>
      <sheetName val="SWALE_(구산)1"/>
      <sheetName val="REF_ONLY1"/>
      <sheetName val="Data_Ref_1"/>
      <sheetName val="KKS_System_Codes1"/>
      <sheetName val="Price_Schedule_Code1"/>
      <sheetName val="IRR_sponsor5"/>
      <sheetName val="SPT_vs_PHI5"/>
      <sheetName val="1_자금요약5"/>
      <sheetName val="2_실행비투입5"/>
      <sheetName val="3_본사집계5"/>
      <sheetName val="3-1_본사투입5"/>
      <sheetName val="4_지사집계5"/>
      <sheetName val="4-1_지사투입5"/>
      <sheetName val="5_현장총집계5"/>
      <sheetName val="5-1_현금집계5"/>
      <sheetName val="5-2_현금출납5"/>
      <sheetName val="5-3_외상집계5"/>
      <sheetName val="5-4_외상투입5"/>
      <sheetName val="6_미지급금5"/>
      <sheetName val="5-5_기타공제집계5"/>
      <sheetName val="5-6_기타공제5"/>
      <sheetName val="7_기성현황(실)5"/>
      <sheetName val="8_한국인수당5"/>
      <sheetName val="8_한국인수당_(Master_file)5"/>
      <sheetName val="9_기타수입5"/>
      <sheetName val="10_투입집계5"/>
      <sheetName val="5-4_외상투입_(2)5"/>
      <sheetName val="16_기성현황(예)5"/>
      <sheetName val="17_자금요약25"/>
      <sheetName val="18_실행대비투입25"/>
      <sheetName val="Consortium_VP5"/>
      <sheetName val="Summary_MONTH5"/>
      <sheetName val="DESICON_SUM5"/>
      <sheetName val="DES_TCF_Rental5"/>
      <sheetName val="DES_TCF_Maints_pers5"/>
      <sheetName val="DES_TCF_Heavy_Equipment5"/>
      <sheetName val="BANK_BOND5"/>
      <sheetName val="PHC_WAREHOUSE_-_INFOONLY5"/>
      <sheetName val="CATERING_CONTROL5"/>
      <sheetName val="SUB_CONTRACT5"/>
      <sheetName val="SPDC_-_INFONLY5"/>
      <sheetName val="VENDOR_SCHEDUL5"/>
      <sheetName val="VENDOR_PRESENCE_-_COMM5"/>
      <sheetName val="VENDOR_PRESENCE_-_RECH5"/>
      <sheetName val="VENDOR_PRESENCE_-_COMM_5"/>
      <sheetName val="CONTRACT_RATES5"/>
      <sheetName val="2013电气概算_价目表_(营改增调整)5"/>
      <sheetName val="Payment_Certificate-15"/>
      <sheetName val="Floor_wet5"/>
      <sheetName val="Floor_Balcony5"/>
      <sheetName val="Hard_scape_Floor5"/>
      <sheetName val="P03_Skirting5"/>
      <sheetName val="GF_wall5"/>
      <sheetName val="Kitchen_Wall_wet_LIN-7015"/>
      <sheetName val="Wall_wet_LIN-601_5"/>
      <sheetName val="BOQ_(2)5"/>
      <sheetName val="VO_Schedule-15"/>
      <sheetName val="HOLD_AMOUNT5"/>
      <sheetName val="Back_Charge_(2)5"/>
      <sheetName val="Temporary_Deductions-1_5"/>
      <sheetName val="Contracharges_Check_list-1_5"/>
      <sheetName val="PC_035"/>
      <sheetName val="Measurement_sheet5"/>
      <sheetName val="Material_Only5"/>
      <sheetName val="Man_power_supply5"/>
      <sheetName val="Camp_Deduction5"/>
      <sheetName val="Other_data5"/>
      <sheetName val="Enron_Form5"/>
      <sheetName val="List_Equip5"/>
      <sheetName val="Process_C_(1-166)5"/>
      <sheetName val="TRUCK_HAUL_CYCLE-waste5"/>
      <sheetName val="Existing_PC_Pavement5"/>
      <sheetName val="Sch_65"/>
      <sheetName val="Master_Data5"/>
      <sheetName val="ind'l_cp5"/>
      <sheetName val="LAST_UPDATE5"/>
      <sheetName val="0_품의서(전체)5"/>
      <sheetName val="SUMMARY_MTO_02_2_355"/>
      <sheetName val="N_G_METERING_CALC_5"/>
      <sheetName val="N_G_METERING5"/>
      <sheetName val="N_G_METERING_(2)5"/>
      <sheetName val="CUMENE_METERING5"/>
      <sheetName val="N2_METERING_5"/>
      <sheetName val="H2_METERING__5"/>
      <sheetName val="CO_METERING5"/>
      <sheetName val="DO NOT DELETE"/>
      <sheetName val="MR EUR"/>
      <sheetName val="changes"/>
      <sheetName val="Ind. Budget"/>
      <sheetName val="내역서_(N___ 3"/>
      <sheetName val="내역서_(N___ 4"/>
      <sheetName val="내역서_(N___ 5"/>
      <sheetName val="_x0004_? ?_x0003_?_x0004_?_x0016_? ?_x0004_"/>
      <sheetName val="Weekl_x0004_?_x0016_? ?"/>
      <sheetName val="_x0004_? ?_x0"/>
      <sheetName val=" ?_x001b_?_x0"/>
      <sheetName val="OPT_x0012_?_x0010_? ?"/>
      <sheetName val="내역서_(N___ 6"/>
      <sheetName val="내역서_(N___ 7"/>
      <sheetName val="내역서_(N___ 8"/>
      <sheetName val="MenuSheet"/>
      <sheetName val="Forecast"/>
      <sheetName val="Batam Forecast"/>
      <sheetName val="Batam Forecast_jun"/>
      <sheetName val="Fabrication Summary"/>
      <sheetName val="D6978 Mar 21 - FProj07"/>
      <sheetName val="Ecosys-Mar'21"/>
      <sheetName val="GEAC - Dec19"/>
      <sheetName val="Basisdaten"/>
      <sheetName val="Dia Inch"/>
      <sheetName val="N-detail"/>
      <sheetName val="FACSUM"/>
      <sheetName val="Sheet1 (4)"/>
      <sheetName val="분석"/>
      <sheetName val="가격조사서"/>
      <sheetName val="3.6M RETAINING WALL"/>
      <sheetName val="PROG."/>
      <sheetName val="1) COMMON FACILITIES"/>
      <sheetName val="ENQ222394AL NASR_Steel Report"/>
      <sheetName val="SA516-60,70 (정리)"/>
      <sheetName val="Appendix_A1"/>
      <sheetName val="Material Groups"/>
      <sheetName val="Material Kind"/>
      <sheetName val="Considerations"/>
      <sheetName val="Committed Cost"/>
      <sheetName val="첨부 #8 기자재 Cost Summary"/>
      <sheetName val="Selling_Sheet_cons"/>
      <sheetName val="Gas Specific Gravities and GHV"/>
      <sheetName val="ELXX"/>
      <sheetName val="내역서_耰&quot;13"/>
      <sheetName val="Precios_Unitariԯ5"/>
      <sheetName val="COS_REP.XLS"/>
      <sheetName val="H-Sat"/>
      <sheetName val="upah bahan"/>
      <sheetName val="AnalisaSIPIL RIIL"/>
      <sheetName val="Har Sat"/>
      <sheetName val="Basicprice"/>
      <sheetName val="Rek.Analisa"/>
      <sheetName val="HRG BAHAN &amp; UPAH okk"/>
      <sheetName val="sleksi"/>
      <sheetName val="TS"/>
      <sheetName val="TS MINGGUAN rev (2)"/>
      <sheetName val="DAF.ALAT"/>
      <sheetName val="ceklis"/>
      <sheetName val="Div26 - Elect"/>
      <sheetName val="DP"/>
      <sheetName val="КС2_24.1-8 (4.1.8.11.200)corr"/>
      <sheetName val="SANDAN_XLS10"/>
      <sheetName val="내역서_(∮ἀ嘆ɶ᠀㬁3"/>
      <sheetName val="Dynamic Query"/>
      <sheetName val="PROC%"/>
      <sheetName val="1)_COMMON_FACILITIES"/>
      <sheetName val="cost_curve_calc"/>
      <sheetName val="SUP-DET"/>
      <sheetName val="GRSummary"/>
      <sheetName val="WITHOUT C&amp;I PROFIT (3)"/>
      <sheetName val="JP-I.500155"/>
      <sheetName val="指數Case"/>
      <sheetName val="2. Steel Structural"/>
      <sheetName val="Unit of Measurement "/>
      <sheetName val="Risk Variables"/>
      <sheetName val="간접비 총괄표"/>
      <sheetName val="BOQ LIST"/>
      <sheetName val="MOBSCH"/>
      <sheetName val="石炭性状"/>
      <sheetName val="SUM-AIR-Submit"/>
      <sheetName val="Projekt4"/>
      <sheetName val="Base_Data"/>
      <sheetName val="Mob2"/>
      <sheetName val="월간보고자료FORM2"/>
      <sheetName val="CCD-SF-405"/>
      <sheetName val="PipTable"/>
      <sheetName val="Batam_Forecast2"/>
      <sheetName val="Batam_Forecast_jun2"/>
      <sheetName val="Fabrication_Summary2"/>
      <sheetName val="D6978_Mar_21_-_FProj072"/>
      <sheetName val="GEAC_-_Dec192"/>
      <sheetName val="Batam_Forecast"/>
      <sheetName val="Batam_Forecast_jun"/>
      <sheetName val="Fabrication_Summary"/>
      <sheetName val="D6978_Mar_21_-_FProj07"/>
      <sheetName val="GEAC_-_Dec19"/>
      <sheetName val="Batam_Forecast1"/>
      <sheetName val="Batam_Forecast_jun1"/>
      <sheetName val="Fabrication_Summary1"/>
      <sheetName val="D6978_Mar_21_-_FProj071"/>
      <sheetName val="GEAC_-_Dec191"/>
      <sheetName val="Unit-1"/>
      <sheetName val="Bored Pile"/>
      <sheetName val="mat'ls"/>
      <sheetName val="03-13 Anticipated"/>
      <sheetName val="03-13 Approved"/>
      <sheetName val="hauling"/>
      <sheetName val="IS"/>
      <sheetName val="PR-BF"/>
      <sheetName val="CP_TU_AD"/>
      <sheetName val="SHL"/>
      <sheetName val="S"/>
      <sheetName val="샘플표지"/>
      <sheetName val="일위대가(가설)"/>
      <sheetName val="04.09.19 Mufqi(2)"/>
      <sheetName val="04.09.19 Winda(2)"/>
      <sheetName val="Mufqi 29.08.19"/>
      <sheetName val="Ade 30.08.19"/>
      <sheetName val="Pramudibyo 30.08.19"/>
      <sheetName val="Aji 02.09.19"/>
      <sheetName val="Diah 02.09.19"/>
      <sheetName val=".09.19"/>
      <sheetName val="Kode"/>
      <sheetName val="Unit-P"/>
      <sheetName val="61004"/>
      <sheetName val="61005"/>
      <sheetName val="61006"/>
      <sheetName val="61007"/>
      <sheetName val="61008"/>
      <sheetName val="Own"/>
      <sheetName val="Dash"/>
      <sheetName val="skejul"/>
      <sheetName val="Issue Log "/>
      <sheetName val="Basic Rate"/>
      <sheetName val="앉음벽 (2)"/>
      <sheetName val="WORKER"/>
      <sheetName val="5.새들부해석 및 철근배근"/>
      <sheetName val="reinforce"/>
      <sheetName val="Executive Summary (Aug 25)"/>
      <sheetName val="NC"/>
      <sheetName val="Named Range"/>
      <sheetName val="Floor Level"/>
      <sheetName val="DataSheet"/>
      <sheetName val="Chemreq"/>
      <sheetName val="19. drill CD6"/>
      <sheetName val="MASTER AR"/>
      <sheetName val="SWALE_(구산)2"/>
      <sheetName val="Chap_2-_Page_4_2"/>
      <sheetName val="VAT_TU_DIEN2"/>
      <sheetName val="bldg_list2"/>
      <sheetName val="UPAH_&amp;_BHN_ARS1"/>
      <sheetName val="AHS_ARS1"/>
      <sheetName val="Analisa_HSP1"/>
      <sheetName val="입찰내역_발주처_양卤1"/>
      <sheetName val="Analisa_Neraca1"/>
      <sheetName val="내역서_(N____22"/>
      <sheetName val="Data_Ref_2"/>
      <sheetName val="KKS_System_Codes2"/>
      <sheetName val="Price_Schedule_Code2"/>
      <sheetName val="REF_ONLY2"/>
      <sheetName val="ANAL_BOW1"/>
      <sheetName val="Isolasi_Luar_Dalam1"/>
      <sheetName val="Isolasi_Luar1"/>
      <sheetName val="график_финансирования1"/>
      <sheetName val="Project_D1"/>
      <sheetName val="Tender_Summary1"/>
      <sheetName val="Ana__PU1"/>
      <sheetName val="Ra__stair1"/>
      <sheetName val="1195_B11"/>
      <sheetName val="Capel_KI1"/>
      <sheetName val="Capel_PK1"/>
      <sheetName val="page_61"/>
      <sheetName val="Raw_Data-Combined1"/>
      <sheetName val="Summary_HS_Pipa_CS1"/>
      <sheetName val="galian_saluran1"/>
      <sheetName val="Perhit_Alat1"/>
      <sheetName val="05_Analisa_Teknik1"/>
      <sheetName val="Analisa_SNI_STANDART_1"/>
      <sheetName val="1_B1"/>
      <sheetName val="lkalibrasi_BENENAIN1"/>
      <sheetName val="Rekap_Addendum1"/>
      <sheetName val="AT_21"/>
      <sheetName val="_hrg_bhn1"/>
      <sheetName val="Harga_Mat_1"/>
      <sheetName val="Section_11"/>
      <sheetName val="OE_(KSB)1"/>
      <sheetName val="6_2_Floor_Finishes2"/>
      <sheetName val="КС2_24_1-8_(4_1_8_11_200)corr"/>
      <sheetName val="2_x000a__x000a_"/>
      <sheetName val="9011_EXPAT_MANP"/>
      <sheetName val="App_A_Basis_of_Design"/>
      <sheetName val="SEK_Vertrieb"/>
      <sheetName val="SEK_Montage"/>
      <sheetName val="SEK_IBN"/>
      <sheetName val="Z-_GENERAL_PRIC橿⿂⒘ࡈ"/>
      <sheetName val="Z-_GENERAL_PRIC鋘@俀~橿⿂⍈"/>
      <sheetName val="Z-_GENERAL_PRICẹ"/>
      <sheetName val="tabel_berat"/>
      <sheetName val="BQ_Working"/>
      <sheetName val="MR_EUR"/>
      <sheetName val="Ind__Budget"/>
      <sheetName val="Star_Rate"/>
      <sheetName val="범례"/>
      <sheetName val="LstsÙÁ"/>
      <sheetName val="design_criteria6"/>
      <sheetName val="3. PE Unit "/>
      <sheetName val="Man. Sum."/>
      <sheetName val="unit mh study"/>
      <sheetName val="penalties"/>
      <sheetName val="Offer Sum."/>
      <sheetName val="Indirect Pers."/>
      <sheetName val="endirek ad-sa"/>
      <sheetName val="Support Pers."/>
      <sheetName val="Indirect Pers. Assumptions"/>
      <sheetName val="Feuil1"/>
      <sheetName val="Machinery"/>
      <sheetName val="Scaffolding"/>
      <sheetName val="Mob-demob"/>
      <sheetName val="ind. cost of direct"/>
      <sheetName val="Net Salary of a Direct"/>
      <sheetName val="Direct Cost Sum."/>
      <sheetName val="Furniture"/>
      <sheetName val="Water Cons."/>
      <sheetName val="Ind Sale"/>
      <sheetName val="GWP3 Outfitting Works Indirect "/>
      <sheetName val="Parameter"/>
      <sheetName val="SubContractingDetail"/>
      <sheetName val="Ключ"/>
      <sheetName val="archi(본사)"/>
      <sheetName val="간접비NE"/>
      <sheetName val="0226"/>
      <sheetName val="본사공가현황"/>
      <sheetName val="P-J"/>
      <sheetName val="P.M 별"/>
      <sheetName val="Sheet_x0000__x0000__x0005__x0000_"/>
      <sheetName val="チューブ仕様"/>
      <sheetName val="Breakdown Instrument"/>
      <sheetName val="XLR_NoRangeSheet"/>
      <sheetName val="Hujan BUlanan"/>
      <sheetName val="82巴基斯坦tapal"/>
      <sheetName val="Change Order Log"/>
      <sheetName val="spread-sheet"/>
      <sheetName val="RekapDataProyek-hide4print"/>
      <sheetName val="install_valve"/>
      <sheetName val="Deliverable list"/>
      <sheetName val="setting"/>
      <sheetName val="Gol"/>
      <sheetName val="Asm"/>
      <sheetName val="PrBS"/>
      <sheetName val="PrDepr"/>
      <sheetName val="PrIS"/>
      <sheetName val="Indirect_Const"/>
      <sheetName val="COMBINE"/>
      <sheetName val="HB"/>
      <sheetName val="member design"/>
      <sheetName val="Data basic price jgan diprint"/>
      <sheetName val="Unit Rate"/>
      <sheetName val="plant"/>
      <sheetName val="data_val"/>
      <sheetName val="D-3 (M)"/>
      <sheetName val="D-7 (M)"/>
      <sheetName val="Anls-Um"/>
      <sheetName val="01A- RAB"/>
      <sheetName val="SDHU&amp;B"/>
      <sheetName val="Embank"/>
      <sheetName val="anal rab"/>
      <sheetName val="H_ Dasar"/>
      <sheetName val="HRG BH"/>
      <sheetName val="Prosentase"/>
      <sheetName val="ALT"/>
      <sheetName val="U,B"/>
      <sheetName val="giathanh1"/>
      <sheetName val="CHITIET VL-NC-TT -1p"/>
      <sheetName val="gtrinh"/>
      <sheetName val="TONG HOP VL-NC"/>
      <sheetName val="chitiet"/>
      <sheetName val="TONGKE3p "/>
      <sheetName val="DONGIA"/>
      <sheetName val="lam-moi"/>
      <sheetName val="thao-go"/>
      <sheetName val="DON GIA"/>
      <sheetName val="DG"/>
      <sheetName val="TONGKE-HT"/>
      <sheetName val="t-h HA THE"/>
      <sheetName val="THPDMoi  (2)"/>
      <sheetName val="TONG HOP VL-NC TT"/>
      <sheetName val="TNHCHINH"/>
      <sheetName val="TH XL"/>
      <sheetName val="CHITIET VL-NC"/>
      <sheetName val="Tiepdia"/>
      <sheetName val="TDTKP1"/>
      <sheetName val="VCV-BE-TONG"/>
      <sheetName val="01A_ RAB"/>
      <sheetName val="27"/>
      <sheetName val="46"/>
      <sheetName val="33"/>
      <sheetName val="26"/>
      <sheetName val="42"/>
      <sheetName val="32"/>
      <sheetName val="41"/>
      <sheetName val="31"/>
      <sheetName val="64_6"/>
      <sheetName val="62"/>
      <sheetName val="24"/>
      <sheetName val="43"/>
      <sheetName val="53 "/>
      <sheetName val="54"/>
      <sheetName val="MH CIVIL"/>
      <sheetName val="30"/>
      <sheetName val="64_14"/>
      <sheetName val="64_1"/>
      <sheetName val="64_2"/>
      <sheetName val="64_3"/>
      <sheetName val="51"/>
      <sheetName val="38"/>
      <sheetName val="52"/>
      <sheetName val="23"/>
      <sheetName val="49"/>
      <sheetName val="29"/>
      <sheetName val="36_3"/>
      <sheetName val="36_4"/>
      <sheetName val="44"/>
      <sheetName val="45"/>
      <sheetName val="63"/>
      <sheetName val="HARGA SAT"/>
      <sheetName val="F3a"/>
      <sheetName val="G1"/>
      <sheetName val="G3"/>
      <sheetName val="G4a"/>
      <sheetName val="F4b"/>
      <sheetName val="F5a"/>
      <sheetName val="COMPLEXALL"/>
      <sheetName val="State List"/>
      <sheetName val="Subcon Rate"/>
      <sheetName val="TEKNIS"/>
      <sheetName val="Pivot Table"/>
      <sheetName val="PBAC budget"/>
      <sheetName val="5.세운W-A"/>
      <sheetName val="div-4"/>
      <sheetName val="DIV 2"/>
      <sheetName val="DIV 7"/>
      <sheetName val="DIV 8"/>
      <sheetName val="UBA"/>
      <sheetName val="DIV 3"/>
      <sheetName val="Rek.An"/>
      <sheetName val="Rencana Anggaran Biaya"/>
      <sheetName val="8&gt;한국인수당 (Master file)"/>
      <sheetName val="Calc Sheet"/>
      <sheetName val="ECA"/>
      <sheetName val="________"/>
      <sheetName val="_________"/>
      <sheetName val="Weekl____"/>
      <sheetName val="_뻘N___"/>
      <sheetName val="____x0"/>
      <sheetName val="7422CW_"/>
      <sheetName val="OPT____"/>
      <sheetName val="Sewa Alat"/>
      <sheetName val="BQ ARS"/>
      <sheetName val="DAFTAR ISI"/>
      <sheetName val="DAFTAR TBL _ FORM"/>
      <sheetName val="Tanggapan"/>
      <sheetName val="ELKP"/>
      <sheetName val="Harga ME "/>
      <sheetName val="Form 4 _ 4_A"/>
      <sheetName val="T-3.2 UP Material"/>
      <sheetName val="Analisa STR"/>
      <sheetName val="formminat"/>
      <sheetName val="anal alat"/>
      <sheetName val="Curup"/>
      <sheetName val="Prabu"/>
      <sheetName val="SLNK"/>
      <sheetName val="bahan-mos"/>
      <sheetName val="Cycle Time"/>
      <sheetName val="UtilitasTM"/>
      <sheetName val="Process"/>
      <sheetName val="Refinery"/>
      <sheetName val="Fructose"/>
      <sheetName val="Daf 1"/>
      <sheetName val="RAB J18 "/>
      <sheetName val="HARGA J18"/>
      <sheetName val="analisa J18"/>
      <sheetName val="Cash Out Table"/>
      <sheetName val="Net Cash Table"/>
      <sheetName val="Data SRL"/>
      <sheetName val="Data Prod_Graf"/>
      <sheetName val="AP 'S ANALYSIS"/>
      <sheetName val="data-hujan"/>
      <sheetName val="FS-LT"/>
      <sheetName val="5-ALAT"/>
      <sheetName val="4-BASIC"/>
      <sheetName val="23.FILTH "/>
      <sheetName val="29Formalin"/>
      <sheetName val="24TVBN"/>
      <sheetName val="02.01E.coli"/>
      <sheetName val="실행예산갑지"/>
      <sheetName val="현장관리비"/>
      <sheetName val="Issue Detail (2nd Stage)"/>
      <sheetName val="機器リスト"/>
      <sheetName val="__x000a______x000a__"/>
      <sheetName val="_________1"/>
      <sheetName val="Weekl___x000a__"/>
      <sheetName val="__x000a___x0"/>
      <sheetName val="Bill_of_Qty"/>
      <sheetName val="내역서_耰&quot;_x005f_x0000__x005f_x005f_x00001"/>
      <sheetName val="HM_MEK_"/>
      <sheetName val="RINC_hotel"/>
      <sheetName val="RINC_FIN_T4_"/>
      <sheetName val="RINC_FIN_T4___3_"/>
      <sheetName val="RINC_FIN_T4___2_"/>
      <sheetName val="ANL_TEK_6"/>
      <sheetName val="ALAT2_(TDK_DIPAKAI)"/>
      <sheetName val="Fill_this_out_first___"/>
      <sheetName val="rekap harga satuan pek"/>
      <sheetName val="PERSIAPAN"/>
      <sheetName val="tanah"/>
      <sheetName val="pembesian"/>
      <sheetName val="A-ALAT"/>
      <sheetName val="rab j17"/>
      <sheetName val=" anal hrg sat"/>
      <sheetName val="HS_TRG"/>
      <sheetName val="RAB KapukII"/>
      <sheetName val="BAU"/>
      <sheetName val="환경기계공정표 (3)"/>
      <sheetName val="Detail_Eng1"/>
      <sheetName val="Project_Grading"/>
      <sheetName val="Page_21"/>
      <sheetName val="Chart Data"/>
      <sheetName val="ExchRate"/>
      <sheetName val="지계"/>
      <sheetName val="Fee Rate Summary"/>
      <sheetName val="설비원가"/>
      <sheetName val="Z-_GENERAL_PRIC橿⿂"/>
      <sheetName val="Z-_GENERAL_PRIC鋘@俀~橿⿂"/>
      <sheetName val="Z-_GENERAL_PRIC"/>
      <sheetName val="报价说明_(3)"/>
      <sheetName val="报价说明_(4)"/>
      <sheetName val="2_履约阶段供应链管理计划"/>
      <sheetName val="sis_xlm"/>
      <sheetName val="spot_prices"/>
      <sheetName val="Forma_E-17"/>
      <sheetName val="1999_BUDGET"/>
      <sheetName val="1_0_Criteria_New"/>
      <sheetName val="WITHOUT_C&amp;I_PROFIT_(3)"/>
      <sheetName val="ENQ222394AL_NASR_Steel_Report"/>
      <sheetName val="İnsan_Gücü"/>
      <sheetName val="Dynamic_Query"/>
      <sheetName val="Project Information In-Out"/>
      <sheetName val="KUWATI(Total)_19"/>
      <sheetName val="OPTION_219"/>
      <sheetName val="OPTION_319"/>
      <sheetName val="집계표_(TOTAL)19"/>
      <sheetName val="집계표_(CIVIL-23)19"/>
      <sheetName val="집계표_(FGRU)19"/>
      <sheetName val="집계표_(25,26)19"/>
      <sheetName val="집계표_(MEROX)19"/>
      <sheetName val="집계표_(NITROGEN)19"/>
      <sheetName val="집계표_(M4)19"/>
      <sheetName val="집계표_(CIVIL4)19"/>
      <sheetName val="집계표_(CIVIL6)19"/>
      <sheetName val="집계표_(CIVIL7)19"/>
      <sheetName val="내역서(DEMO_TOTAL)19"/>
      <sheetName val="내역서_(CIVIL-23)19"/>
      <sheetName val="내역서_(fgru)19"/>
      <sheetName val="내역서_(25&amp;26)19"/>
      <sheetName val="내역서_(MEROX)19"/>
      <sheetName val="내역서_(NITROGEN)19"/>
      <sheetName val="내역서_(M4)19"/>
      <sheetName val="내역서_(CIVIL-4)19"/>
      <sheetName val="내역서_(CIVIL-6)19"/>
      <sheetName val="내역서_(CIVIL-7)19"/>
      <sheetName val="2002년_현장공사비_국내_실적19"/>
      <sheetName val="2003년국내현장공사비_실적19"/>
      <sheetName val="VC2_10_9919"/>
      <sheetName val="INPUT_DATA18"/>
      <sheetName val="집계표_(25,26ဩ18"/>
      <sheetName val="General_Data18"/>
      <sheetName val="Form_018"/>
      <sheetName val="Form_D-117"/>
      <sheetName val="Form_B-117"/>
      <sheetName val="Form_F-117"/>
      <sheetName val="Form_A17"/>
      <sheetName val="LABOR_&amp;_자재17"/>
      <sheetName val="입출재고현황_(2)17"/>
      <sheetName val="3_공통공사대비17"/>
      <sheetName val="간접비_총괄17"/>
      <sheetName val="Price_Schedule17"/>
      <sheetName val="CAL_17"/>
      <sheetName val="Rate_Analysis17"/>
      <sheetName val="WEIGHT_LIST16"/>
      <sheetName val="산#2-1_(2)16"/>
      <sheetName val="BEND_LOSS16"/>
      <sheetName val="EQUIPMENT_-217"/>
      <sheetName val="공사비_내역_(가)16"/>
      <sheetName val="내역서_耰&quot;??17"/>
      <sheetName val="단면_(2)16"/>
      <sheetName val="6PILE__(돌출)16"/>
      <sheetName val="Static_Equip16"/>
      <sheetName val="Form_A_16"/>
      <sheetName val="내역서_耰&quot;_x005f_x0000__x005f_x0000_16"/>
      <sheetName val="Sheet1_(2)16"/>
      <sheetName val="3_Breakdown_Direct_Paint16"/>
      <sheetName val="내역서_耰&quot;__17"/>
      <sheetName val="Summary_Sheets16"/>
      <sheetName val="Civil_116"/>
      <sheetName val="Civil_216"/>
      <sheetName val="Civil_316"/>
      <sheetName val="Site_116"/>
      <sheetName val="Site_216"/>
      <sheetName val="Site_316"/>
      <sheetName val="Site_Faci16"/>
      <sheetName val="Man_Hole15"/>
      <sheetName val="Áý°èÇ¥_(TOTAL)15"/>
      <sheetName val="Áý°èÇ¥_(CIVIL-23)15"/>
      <sheetName val="Áý°èÇ¥_(FGRU)15"/>
      <sheetName val="Áý°èÇ¥_(25,26)15"/>
      <sheetName val="Áý°èÇ¥_(MEROX)15"/>
      <sheetName val="Áý°èÇ¥_(NITROGEN)15"/>
      <sheetName val="Áý°èÇ¥_(M4)15"/>
      <sheetName val="Áý°èÇ¥_(CIVIL4)15"/>
      <sheetName val="Áý°èÇ¥_(CIVIL6)15"/>
      <sheetName val="Áý°èÇ¥_(CIVIL7)15"/>
      <sheetName val="³»¿ª¼­(DEMO_TOTAL)15"/>
      <sheetName val="³»¿ª¼­_(CIVIL-23)15"/>
      <sheetName val="³»¿ª¼­_(fgru)15"/>
      <sheetName val="³»¿ª¼­_(25&amp;26)15"/>
      <sheetName val="³»¿ª¼­_(MEROX)15"/>
      <sheetName val="³»¿ª¼­_(NITROGEN)15"/>
      <sheetName val="³»¿ª¼­_(M4)15"/>
      <sheetName val="³»¿ª¼­_(CIVIL-4)15"/>
      <sheetName val="³»¿ª¼­_(CIVIL-6)15"/>
      <sheetName val="³»¿ª¼­_(CIVIL-7)15"/>
      <sheetName val="2002³â_ÇöÀå°ø»çºñ_±¹³»_½ÇÀû15"/>
      <sheetName val="2003³â±¹³»ÇöÀå°ø»çºñ_½ÇÀû15"/>
      <sheetName val="내역서_耰&quot;_x005f_x005f_x005f_x0000__x005f_x005f_x0015"/>
      <sheetName val="계측_내역서15"/>
      <sheetName val="7__월별투입내역서15"/>
      <sheetName val="2_2_STAFF_Scedule15"/>
      <sheetName val="내역서_耰&quot;_x005f_x005f_x005f_x005f_x005f_x005f_x00015"/>
      <sheetName val="Z-_GENERAL_PRICE_SUMMARY15"/>
      <sheetName val="_Estimate__15"/>
      <sheetName val="MP_MOB15"/>
      <sheetName val="Form_B15"/>
      <sheetName val="T_315"/>
      <sheetName val="HORI__VESSEL15"/>
      <sheetName val="EQUIP_LIST15"/>
      <sheetName val="Precios_Unitarios15"/>
      <sheetName val="Vind_-_BtB15"/>
      <sheetName val="LV_induction_motors15"/>
      <sheetName val="BSD_(2)15"/>
      <sheetName val="Administrative_Prices15"/>
      <sheetName val="WBS_4415"/>
      <sheetName val="WBS_4115"/>
      <sheetName val="Precios_por_Administración15"/>
      <sheetName val="Subcon_A15"/>
      <sheetName val="BM_DATA_SHEET16"/>
      <sheetName val="Material_Selections15"/>
      <sheetName val="Monthly_Load15"/>
      <sheetName val="Weekly_Load15"/>
      <sheetName val="내역서_耰&quot;_x005f_x005f_x005f_x005f_x005f_x005f_x00515"/>
      <sheetName val="[SANDAN_XLS??15"/>
      <sheetName val="Piping_BQ_for_one_turbine15"/>
      <sheetName val="97_사업추정(WEKI)15"/>
      <sheetName val="Eq__Mobilization15"/>
      <sheetName val="breakdown_of_wage_rate15"/>
      <sheetName val="Indirect_Cost15"/>
      <sheetName val="단가_(2)14"/>
      <sheetName val="4-3LEVEL-5_epic_414"/>
      <sheetName val="Equipment_List15"/>
      <sheetName val="Form1_SQP15"/>
      <sheetName val="Resource_table15"/>
      <sheetName val="SCHEDD_TAMBAHAN15"/>
      <sheetName val="공정계획(내부계획25%,내부w_f)15"/>
      <sheetName val="Fire_Protection15"/>
      <sheetName val="입찰내역_발주처_양식15"/>
      <sheetName val="AG_Pipe_Qty_Analysis15"/>
      <sheetName val="Heavy_Equipments15"/>
      <sheetName val="SFN_ORIG15"/>
      <sheetName val="Dir_Manpower_Other_Exp_15"/>
      <sheetName val="Utility_and_Fire_flange15"/>
      <sheetName val="w't_table15"/>
      <sheetName val="_SANDAN_XLS__15"/>
      <sheetName val="BOQ-B_DOWN14"/>
      <sheetName val="MODULE_CONFIRM14"/>
      <sheetName val="ITB_COST15"/>
      <sheetName val="내역서_(∮ἀ嘆ɶ14"/>
      <sheetName val="실행예산_MM14"/>
      <sheetName val="FWBS_153014"/>
      <sheetName val="plan&amp;section_of_foundation11"/>
      <sheetName val="working_load_at_the_btm_ft_11"/>
      <sheetName val="stability_check11"/>
      <sheetName val="design_load11"/>
      <sheetName val="PROTECTION_14"/>
      <sheetName val="PROJECT_BRIEF10"/>
      <sheetName val="내역서1999_8최종10"/>
      <sheetName val="Cash_In-Cash_Out_Actual14"/>
      <sheetName val="Updating_Form-Oct_201110"/>
      <sheetName val="Weld_Consumable10"/>
      <sheetName val="NDE_Cost-Summary10"/>
      <sheetName val="9July_Above_Ground_Pipe10"/>
      <sheetName val="M_1110"/>
      <sheetName val="Process_Data_110"/>
      <sheetName val="TDC_COA_Sumry10"/>
      <sheetName val="TDC_Item_Dets10"/>
      <sheetName val="TDC_Item_Sumry10"/>
      <sheetName val="TDC_Key_Qty_Sumry10"/>
      <sheetName val="List_-_Components10"/>
      <sheetName val="List_-_Equipment10"/>
      <sheetName val="COA_Sumry_-_Std_Imp10"/>
      <sheetName val="Contr_TDC_-_Std_Imp10"/>
      <sheetName val="Item_Sumry_-_Std_Imp10"/>
      <sheetName val="Unit_Costs_-_Std_Imp10"/>
      <sheetName val="Unit_MH_-_Std_Imp10"/>
      <sheetName val="Proj_TIC_-_Std_Imp10"/>
      <sheetName val="Closeout_Control10"/>
      <sheetName val="Unit_Price_10"/>
      <sheetName val="4-Basic_Price10"/>
      <sheetName val="Evaluasi_Penw10"/>
      <sheetName val="Sum_(Case-3)10"/>
      <sheetName val="Man_Power_&amp;_Comp10"/>
      <sheetName val="Data_List10"/>
      <sheetName val="Currency_Rate10"/>
      <sheetName val="CUADRO_DE_PRECIOS14"/>
      <sheetName val="Site_Findings_Status_Sheet10"/>
      <sheetName val="5_)_Time_Delays10"/>
      <sheetName val="1100-1200-1300-1910-2140-LEV_10"/>
      <sheetName val="Material_Price16"/>
      <sheetName val="내역서_耰&quot;_x005f_x005f_x005f_x0000_10"/>
      <sheetName val="내역서_耰&quot;_x005f_x005f_x005f_x005f_10"/>
      <sheetName val="내역서_耰&quot;_x005f_x0000__x000011"/>
      <sheetName val="할증_10"/>
      <sheetName val="2__현장_자금투입_집계표10"/>
      <sheetName val="Item_code10"/>
      <sheetName val="RAB_AR&amp;STR10"/>
      <sheetName val="UP_MINOR10"/>
      <sheetName val="Ocean_Transporation_Charge10"/>
      <sheetName val="Codes_Pers10"/>
      <sheetName val="BO䁑-B_䁄OWN10"/>
      <sheetName val="Exchange_Rate10"/>
      <sheetName val="In-House_Summary10"/>
      <sheetName val="SUMMARY_(0A)10"/>
      <sheetName val="SUMMARY_(1A)10"/>
      <sheetName val="SUMMARY_(1B)10"/>
      <sheetName val="SUMMARY_(03)10"/>
      <sheetName val="F1(Cable_Rack)10"/>
      <sheetName val="F2(Cable_Rack)10"/>
      <sheetName val="F3(Cable_Rack)10"/>
      <sheetName val="F1_(POLYMER)10"/>
      <sheetName val="F2_(POLYMER)10"/>
      <sheetName val="F3_(POLYMER)10"/>
      <sheetName val="F4_(POLYMER)10"/>
      <sheetName val="F5(_Polymerization_)10"/>
      <sheetName val="F6_(_Polymerization_)10"/>
      <sheetName val="B1_(Grid_A-7,_-6)10"/>
      <sheetName val="B1_(Grid_A,_B)10"/>
      <sheetName val="B1_(Grid_C-7,_-6)10"/>
      <sheetName val="B2_(Grid_-7_B,_C)_(1)10"/>
      <sheetName val="B2_(Grid_-7_B,_C)_(2)10"/>
      <sheetName val="B2_(Grid_-6_B,_C)_(1)10"/>
      <sheetName val="B2_(Grid_-6_B,_C)_(2)10"/>
      <sheetName val="F1_(MONOMER)10"/>
      <sheetName val="F2_(MONOMER)10"/>
      <sheetName val="F3_(MONOMER)10"/>
      <sheetName val="90K060C_(MONOMER)10"/>
      <sheetName val="F1_(EXTRUSION)10"/>
      <sheetName val="F2_(EXTRUSION)10"/>
      <sheetName val="F3_(EXTRUSION)10"/>
      <sheetName val="F4_(EXTRUSION)10"/>
      <sheetName val="F5_(EXTRUSION)10"/>
      <sheetName val="F6A_(EXTRUSION)10"/>
      <sheetName val="F6D_(EXTRUSION)10"/>
      <sheetName val="F7_(EXTRUSION)10"/>
      <sheetName val="F8_(EXTRUSION)10"/>
      <sheetName val="F9_(EXTRUSION)10"/>
      <sheetName val="F10_(EXTRUSION)10"/>
      <sheetName val="F11_(EXTRUSION)10"/>
      <sheetName val="B1_(Grid_F-5`,_4`)10"/>
      <sheetName val="B2_(Grid_F,E-4`)10"/>
      <sheetName val="B2_(Grid_F,E-5`)10"/>
      <sheetName val="B3_(Grid_C,B-4`)10"/>
      <sheetName val="B4_(Grid_B,A-4`)10"/>
      <sheetName val="B5_(Grid_E-5`)_&amp;_(Grid_D-5`)10"/>
      <sheetName val="B6_(Grid_E,D-5')10"/>
      <sheetName val="B7_(Grid_E,D-5')10"/>
      <sheetName val="95D040,_A50610"/>
      <sheetName val="95P040AB,_A50710"/>
      <sheetName val="95X020-U08,_A60210"/>
      <sheetName val="95X020-U07,_A60610"/>
      <sheetName val="95E040,_A50910"/>
      <sheetName val="95D024;025,_A61510"/>
      <sheetName val="95X020-U05,_A60110"/>
      <sheetName val="95X020-U02,_A20410"/>
      <sheetName val="Extruder_FDN10"/>
      <sheetName val="BOG_COMP__FDN10"/>
      <sheetName val="SOG_COMP__FDN10"/>
      <sheetName val="1G1_(Ground_Beam)10"/>
      <sheetName val="1G2-1(Ground_Beam)10"/>
      <sheetName val="1G2-2(Ground_Beam)10"/>
      <sheetName val="P15,_1610"/>
      <sheetName val="LO_CONSOLE_FDN10"/>
      <sheetName val="OIL_COOLER_FDN10"/>
      <sheetName val="CW_CONSOLE_FDN_(SOG)10"/>
      <sheetName val="PD3_(SOG)10"/>
      <sheetName val="SF1_(SOG)10"/>
      <sheetName val="SF2_(SOG)10"/>
      <sheetName val="SLAB_(1S1-1)10"/>
      <sheetName val="SLAB_(1S1-2)10"/>
      <sheetName val="SLAB_(1S1-3)10"/>
      <sheetName val="COLUMN_(+5500)10"/>
      <sheetName val="COLUMN_(+12500)10"/>
      <sheetName val="COLUMN_(+15500)10"/>
      <sheetName val="ETC_10"/>
      <sheetName val="Tools_&amp;_Settings10"/>
      <sheetName val="Data_Summary10"/>
      <sheetName val="Crew_Costs10"/>
      <sheetName val="Spread_Costs10"/>
      <sheetName val="Unique_List_Misc10"/>
      <sheetName val="Equip_Rental_Summary_by_Contr10"/>
      <sheetName val="Project_Equip_Rental_Summary10"/>
      <sheetName val="Contractor_Indirect_Sumry10"/>
      <sheetName val="Project_Indirect_Sumry10"/>
      <sheetName val="COA_Sumry_by_Area10"/>
      <sheetName val="COA_Sumry_by_Contr10"/>
      <sheetName val="COA_Sumry_by_RG10"/>
      <sheetName val="TDC_COA_Grp_Sumry10"/>
      <sheetName val="TDC_COA_Grp_Sumry_by_Area10"/>
      <sheetName val="TDC_COA_Grp_Sumry_by_RG10"/>
      <sheetName val="Equipment_Sumry10"/>
      <sheetName val="TDC_Item_Dets-Full10"/>
      <sheetName val="TDC_Item_Dets-IPM-Full10"/>
      <sheetName val="TDC_Item_Sumry_by_Area10"/>
      <sheetName val="TDC_Item_Sumry_by_RG10"/>
      <sheetName val="TDC_Key_Qty_Sumry_by_RG10"/>
      <sheetName val="List_-_Equipment_by_Area10"/>
      <sheetName val="List_-_Equipment_by_Contr10"/>
      <sheetName val="Equipment_-_Unit_Costs_by_Mat10"/>
      <sheetName val="List_-_Equipment_by_Rep_Grp10"/>
      <sheetName val="Craft_Summary_by_Contr10"/>
      <sheetName val="Project_Craft_Summary10"/>
      <sheetName val="Project_Metrics10"/>
      <sheetName val="99__FWBS(Ref)10"/>
      <sheetName val="99__Change_Rate10"/>
      <sheetName val="Unt_rate10"/>
      <sheetName val="Direct_PMS10"/>
      <sheetName val="Pengesahan_10"/>
      <sheetName val="Aux_10"/>
      <sheetName val="Discounted_Cash_Flow10"/>
      <sheetName val="Cash_Flow_bulanan10"/>
      <sheetName val="H_Satuan10"/>
      <sheetName val="OCT_FDN10"/>
      <sheetName val="General_Notes10"/>
      <sheetName val="_도면_및_도서_제출목록_및_일정_170202_xls10"/>
      <sheetName val="Rates_&amp;_Legend10"/>
      <sheetName val="Raw_data9"/>
      <sheetName val="2_Overall_Summary_9"/>
      <sheetName val="00-Summary_Information-ABB9"/>
      <sheetName val="breakdown_of_wage_ra9"/>
      <sheetName val="breakdown_of_wage_ra`f9"/>
      <sheetName val="__10"/>
      <sheetName val="_10"/>
      <sheetName val="breakdown_of_wage_rað-9"/>
      <sheetName val="breakdown_of_wage_rap9"/>
      <sheetName val="DROP_DOWN9"/>
      <sheetName val="Bill_rekap10"/>
      <sheetName val="Action_Item9"/>
      <sheetName val="Equipment_Spec_List9"/>
      <sheetName val="차트_(2)10"/>
      <sheetName val="DATA_MENTAH9"/>
      <sheetName val="Material_code9"/>
      <sheetName val="ID_CD9"/>
      <sheetName val="Harga_Satuan10"/>
      <sheetName val="F_ALARM10"/>
      <sheetName val="PABS,Site_info9"/>
      <sheetName val="0__Resource　Code9"/>
      <sheetName val="개시대사_(2)9"/>
      <sheetName val="SPEC_LIST(EQUP,_SYS)9"/>
      <sheetName val="Distribution_Table9"/>
      <sheetName val="내역서_耰&quot;_x005f_x0000_10"/>
      <sheetName val="내역서_耰&quot;_x005f_x005f_10"/>
      <sheetName val="Process_Data_(2)10"/>
      <sheetName val="11_자재단가7"/>
      <sheetName val="SUM_8"/>
      <sheetName val="Air_Cooler-E9"/>
      <sheetName val="HO_Site_Rates-20119"/>
      <sheetName val="Al_Taweelah9"/>
      <sheetName val="Particular_Sch9"/>
      <sheetName val="내역서_耰&quot;_9"/>
      <sheetName val="내역서_(N____x000a_10"/>
      <sheetName val="TQ_Format8"/>
      <sheetName val="breakdown_of_wage_raÐ¾8"/>
      <sheetName val="Additional_data8"/>
      <sheetName val="Linelist_LNGC_Process9"/>
      <sheetName val="리스크_분류체계7"/>
      <sheetName val="SECL_리스크_분류체계_(2)7"/>
      <sheetName val="Cashflow_Analysis7"/>
      <sheetName val="Finansal_tamamlanma_Eğrisi7"/>
      <sheetName val="Attach_4-187"/>
      <sheetName val="33628-Rev__A7"/>
      <sheetName val="내역서_(∮ἀ嘆ɶ?᠀㬁?7"/>
      <sheetName val="INPUT_DATA_OF_SCHEDULE7"/>
      <sheetName val="LIFE_&amp;_REP_PROVN7"/>
      <sheetName val="O&amp;M_CREW7"/>
      <sheetName val="Tender_data7"/>
      <sheetName val="Scheme_Area_Details_Block___C27"/>
      <sheetName val="14-Eng_rate7"/>
      <sheetName val="광통신_견적내역서17"/>
      <sheetName val="Cash_Flow7"/>
      <sheetName val="1_설계기준7"/>
      <sheetName val="REF_for_VV7"/>
      <sheetName val="OIL_SEPARATOR7"/>
      <sheetName val="CATCH_BASIN7"/>
      <sheetName val="FW_Post_Indicator_Valve_24&quot;7"/>
      <sheetName val="FW_Post_Indicator_Valve_20&quot;7"/>
      <sheetName val="FW_Post_Indicator_Valve_6&quot;7"/>
      <sheetName val="Fire_Monitor_or_Hydrant_6&quot;_FDN7"/>
      <sheetName val="SUMP_VB7"/>
      <sheetName val="CLEANOUT_4&quot;7"/>
      <sheetName val="Not_reqd7"/>
      <sheetName val="호환성_보고서7"/>
      <sheetName val="GM_0007"/>
      <sheetName val="Admin_Manu_2-Equipment_Type_ID7"/>
      <sheetName val="일위대가_7"/>
      <sheetName val="5__월별투입내역서7"/>
      <sheetName val="Master_List7"/>
      <sheetName val="Fig_4-147"/>
      <sheetName val="설산1_나7"/>
      <sheetName val="OPT_8"/>
      <sheetName val="Weekl_8"/>
      <sheetName val="내역서_(N____23"/>
      <sheetName val="__x07"/>
      <sheetName val="BM_#17"/>
      <sheetName val="Activity_Form7"/>
      <sheetName val="Itembalance_Report_(18-sep-18)7"/>
      <sheetName val="BUDGET_SUMMARY_7"/>
      <sheetName val="Analisa_Fave7"/>
      <sheetName val="Harsat_Bahan7"/>
      <sheetName val="Harsat_Subkon7"/>
      <sheetName val="Harsat_Upah7"/>
      <sheetName val="Master_1_07"/>
      <sheetName val="Agregat_Halus_&amp;_Kasar7"/>
      <sheetName val="HARGA_MATERIAL7"/>
      <sheetName val="Harga_Sat_APP7"/>
      <sheetName val="Tgh_JGC-Inv_I_clp7"/>
      <sheetName val="PCS_7"/>
      <sheetName val="Progress_Statement-SI7"/>
      <sheetName val="Progress_Payment-31107"/>
      <sheetName val="Direct_Histogram_Rev__A_(f)7"/>
      <sheetName val="Cost_Code7"/>
      <sheetName val="Data_Ref7"/>
      <sheetName val="Interdept_Rate7"/>
      <sheetName val="Perm__Test7"/>
      <sheetName val="Galian_17"/>
      <sheetName val="Analisa_Lump_sum7"/>
      <sheetName val="Sec_I_ML7"/>
      <sheetName val="64_47"/>
      <sheetName val="64_57"/>
      <sheetName val="36_27"/>
      <sheetName val="36_17"/>
      <sheetName val="EQUIPOS_DE_SEGURIDAD7"/>
      <sheetName val="MATERIALES_CONSUMIBLES7"/>
      <sheetName val="PERSONAL_INDIRECTO_7"/>
      <sheetName val="Land_Dev't__Ph-119"/>
      <sheetName val="4300_UTILITY_BLDG_(2)7"/>
      <sheetName val="P-Ins_&amp;_Bonds7"/>
      <sheetName val="INSTLIST_17"/>
      <sheetName val="6_공정표5"/>
      <sheetName val="Tables_3_1_to_3_5_EXH_G7"/>
      <sheetName val="Schedule_7"/>
      <sheetName val="Loading_Struc7"/>
      <sheetName val="Loading_Pip7"/>
      <sheetName val="Loading_Overall_(BASE_Proposal7"/>
      <sheetName val="Steel_Structure7"/>
      <sheetName val="PIPING_AG-UG_NEW_UNITS7"/>
      <sheetName val="MEC_PIPING_PREFABR7"/>
      <sheetName val="Working_File-Pip7"/>
      <sheetName val="Equip_ISBL_&amp;_OSBL_7"/>
      <sheetName val="List_register7"/>
      <sheetName val="Att-1_CTCI_MH_rate7"/>
      <sheetName val="dongia_(2)7"/>
      <sheetName val="A__ENGINEERING5"/>
      <sheetName val="B-1__배관자재5"/>
      <sheetName val="B-2__전기자재5"/>
      <sheetName val="B-3__계장자재5"/>
      <sheetName val="B-4__기계자재5"/>
      <sheetName val="C-1__공통가설5"/>
      <sheetName val="C-2__토목5"/>
      <sheetName val="C-4__철골5"/>
      <sheetName val="C-5__기계5"/>
      <sheetName val="C-6__배관5"/>
      <sheetName val="C-7__전기5"/>
      <sheetName val="C-8__계장5"/>
      <sheetName val="C-9__중장비5"/>
      <sheetName val="C-10__소방설비5"/>
      <sheetName val="C-11__보온5"/>
      <sheetName val="C-12__CMS5"/>
      <sheetName val="SPEC(CABLE_&amp;_WIRE)5"/>
      <sheetName val="5__Work_load(현재원기준)7"/>
      <sheetName val="내역서_(N__x007"/>
      <sheetName val="1_11_b5"/>
      <sheetName val="05__Curva_S6"/>
      <sheetName val="TR_Rev_vs_Commit5"/>
      <sheetName val="TR_+MMHE_PL_report5"/>
      <sheetName val="P23P2724___Commitment_5"/>
      <sheetName val="G_R300경비5"/>
      <sheetName val="AS포장복구_5"/>
      <sheetName val="중기조종사_단위단가5"/>
      <sheetName val="설_계5"/>
      <sheetName val="External_Issues5"/>
      <sheetName val="내역서_(N____110"/>
      <sheetName val="RESUMEN_CD5"/>
      <sheetName val="BOQ_REV65"/>
      <sheetName val="Maliyet_Ozet5"/>
      <sheetName val="1_1-1_25"/>
      <sheetName val="1_3-_1_45"/>
      <sheetName val="3_15"/>
      <sheetName val="3_25"/>
      <sheetName val="4_1(a)5"/>
      <sheetName val="4_1(b)5"/>
      <sheetName val="4_1_(c)5"/>
      <sheetName val="5_15"/>
      <sheetName val="4-Lane_bridge19"/>
      <sheetName val="동상부_Tact_기준_반입일정_및_수량_02175"/>
      <sheetName val="Bill_4_7_Predestain_Bridge_5"/>
      <sheetName val="Bill_4_7_Predestain5"/>
      <sheetName val="1_1_FT_type_15"/>
      <sheetName val="1_2_FT_type_1A5"/>
      <sheetName val="1_3_FT_type_25"/>
      <sheetName val="1_4_FT_type_35"/>
      <sheetName val="1_5_FT_type_45"/>
      <sheetName val="2_1_CL_Outside5"/>
      <sheetName val="2_2_CL_Inside5"/>
      <sheetName val="2_3_CL_Ramp5"/>
      <sheetName val="3_1_CB_Outside5"/>
      <sheetName val="3_2_CB_Inside5"/>
      <sheetName val="4_Stair5"/>
      <sheetName val="5_Ramp5"/>
      <sheetName val="6_Handrail5"/>
      <sheetName val="Invoice_(Interim_No_28)5"/>
      <sheetName val="Cost_Summary5"/>
      <sheetName val="Direct_Cost5"/>
      <sheetName val="Direct_Cost_(2)5"/>
      <sheetName val="Summary_(3)5"/>
      <sheetName val="Indirect_Cost_Summary5"/>
      <sheetName val="CONCRETE_TYPE5"/>
      <sheetName val="본부_SHOP5"/>
      <sheetName val="#6_MDU_일반5"/>
      <sheetName val="#6_MDU엄반장5"/>
      <sheetName val="#6MDU_기계5"/>
      <sheetName val="HOU_COMP`5"/>
      <sheetName val="FCC_OBL-SHOP5"/>
      <sheetName val="NEW_FCC_OBL5"/>
      <sheetName val="#4_MDU5"/>
      <sheetName val="#6_SHOP5"/>
      <sheetName val="NRC_OBL-조연식5"/>
      <sheetName val="광양-조연식_반장5"/>
      <sheetName val="#5MDU_REV5"/>
      <sheetName val="LBO_PROJECT5"/>
      <sheetName val="VENDOR_LIST5"/>
      <sheetName val="BOP_LINE_LIST5"/>
      <sheetName val="3_부제O호표5"/>
      <sheetName val="5_소모재료비5"/>
      <sheetName val="8_시멘트제원표5"/>
      <sheetName val="2_품제O호표5"/>
      <sheetName val="5_Cennik6"/>
      <sheetName val="내역서_(∮ἀ嘆ɶ_᠀㬁_6"/>
      <sheetName val="Vehicle_Log5"/>
      <sheetName val="M&amp;E_Summary5"/>
      <sheetName val="rev_summary5"/>
      <sheetName val="M&amp;E_Prelims5"/>
      <sheetName val="B-FP_(2)5"/>
      <sheetName val="Sch_15"/>
      <sheetName val="tblg_denda6"/>
      <sheetName val="_토목_처리장도급내역서_5"/>
      <sheetName val="Rekap_Biaya4"/>
      <sheetName val="Kuantitas_&amp;_Harga4"/>
      <sheetName val="Nopember_(2)4"/>
      <sheetName val="GRAND_REKAP4"/>
      <sheetName val="analisa_(2)4"/>
      <sheetName val="Analisa_24"/>
      <sheetName val="F1_45"/>
      <sheetName val="LRK_5"/>
      <sheetName val="Statprod_gab6"/>
      <sheetName val="L_16"/>
      <sheetName val="Equip_Mstr_FOR_3A15"/>
      <sheetName val="สรุปยอดเหล็กตาม_Cost_Record_VY5"/>
      <sheetName val="แนบ_PR5"/>
      <sheetName val="OR21_Final_Forecast_Rev_25"/>
      <sheetName val="Summary_Forecast_Budget_1&amp;25"/>
      <sheetName val="Summary_Forecast_Budget_Rev_25"/>
      <sheetName val="Backup_OR21_5"/>
      <sheetName val="Budget_for_ENT5"/>
      <sheetName val="ADJ__D-Wall&amp;BR_Ent__Rev_2_15"/>
      <sheetName val="Rebar+Conพื้น_Waste10%5"/>
      <sheetName val="Backup_D-Wall_Ent__13_07_195"/>
      <sheetName val="Backup_BR_ENT__13_07_195"/>
      <sheetName val="Final_Forecast_721115"/>
      <sheetName val="IMP_OR21_2019_07_115"/>
      <sheetName val="Concrete_721125"/>
      <sheetName val="หินเกล็ด_5"/>
      <sheetName val="เปรียบเทียบBudget_BR_5"/>
      <sheetName val="ADJ__BR_Ent__Rev_2_1_(2)5"/>
      <sheetName val="แผนงานBarrette_Pile5"/>
      <sheetName val="BOQ__VI_03_09_19_5"/>
      <sheetName val="Backup_BR_BMA5"/>
      <sheetName val="Sum_Budget&amp;Rev_15"/>
      <sheetName val="Sum_Budget_Rev_15"/>
      <sheetName val="Sum_Budget&amp;Rev_1_Rebar5"/>
      <sheetName val="Sum_Budget_Rev_2_Rebar5"/>
      <sheetName val="Rebar+Conพื้น_Waste10%_Rev_005"/>
      <sheetName val="Rebar+Conพื้น_Waste10%_Rev_01_5"/>
      <sheetName val="Equip_Rev_00_Budget5"/>
      <sheetName val="Budget_Waterpoofing5"/>
      <sheetName val="ABB_Summary5"/>
      <sheetName val="Man_power_rate5"/>
      <sheetName val="Const_equip_rate5"/>
      <sheetName val="01-Gang_Rate_&amp;_Info5"/>
      <sheetName val="05-Sum_Cost5"/>
      <sheetName val="06-Indirect_Loading5"/>
      <sheetName val="07-Heavy_Equipment5"/>
      <sheetName val="08-RR_Check_List5"/>
      <sheetName val="1)_Risk_and_Opportunities5"/>
      <sheetName val="2)_Full_Cost_Calculation5"/>
      <sheetName val="Equipt_Rental5"/>
      <sheetName val="EQ_USED_(CORRECTED)5"/>
      <sheetName val="Rebar_Constant5"/>
      <sheetName val="ENE-CAL_13"/>
      <sheetName val="Memb_Schd4"/>
      <sheetName val="Coef_et_données4"/>
      <sheetName val="Manpower_Categories5"/>
      <sheetName val="Up_&amp;_bhn4"/>
      <sheetName val="HRG_BHN4"/>
      <sheetName val="Analisa_(ok_punya)4"/>
      <sheetName val="Alat_(2)4"/>
      <sheetName val="Garph_Work-Cost5"/>
      <sheetName val="Urai__Resap_pengikat4"/>
      <sheetName val="DAF_HRG4"/>
      <sheetName val="7_공정표4"/>
      <sheetName val="Kolom_UT4"/>
      <sheetName val="HB_4"/>
      <sheetName val="Eng_Hrs_(HO)4"/>
      <sheetName val="MFG_&amp;_DEL4"/>
      <sheetName val="InsertListDrawing_1_4"/>
      <sheetName val="InD_Mpower5"/>
      <sheetName val="원가조정_내역4"/>
      <sheetName val="P_Staff_fac4"/>
      <sheetName val="beam-reinft-IIInd_floor4"/>
      <sheetName val="P-Site_fac4"/>
      <sheetName val="P-Clients_fac4"/>
      <sheetName val="Ramp_data4"/>
      <sheetName val="Lower_Ground4"/>
      <sheetName val="Cap_Cost4"/>
      <sheetName val="RLV_Calc4"/>
      <sheetName val="Costs_(dev)4"/>
      <sheetName val="Bluewater_NPV_-_sell_January4"/>
      <sheetName val="Upper_Ground4"/>
      <sheetName val="PARK_NE4"/>
      <sheetName val="Financial_Summary4"/>
      <sheetName val="D&amp;C_Calcs4"/>
      <sheetName val="CA_Upside_Downside_Old4"/>
      <sheetName val="EASEL_CA_Example4"/>
      <sheetName val="Scaffolding_Volume2"/>
      <sheetName val="내역서_(N____24"/>
      <sheetName val="Dsr_Hitung2"/>
      <sheetName val="Mat_Tower2"/>
      <sheetName val="RT13526_CPI2"/>
      <sheetName val="Inputs_-_Results2"/>
      <sheetName val="GENERAL_2"/>
      <sheetName val="Tank_Loading2"/>
      <sheetName val="Fdn_Calc2"/>
      <sheetName val="LATERAL_OCDI_BH-022"/>
      <sheetName val="Lateral_Broms2"/>
      <sheetName val="N-SPT_corr2"/>
      <sheetName val="Curve_N-SPT2"/>
      <sheetName val="COST_BD2"/>
      <sheetName val="MSP-Operator_Building-Area_C2"/>
      <sheetName val="Monthly_S_Curve_SPK2"/>
      <sheetName val="a_h_ars_sum4"/>
      <sheetName val="a_h_ars4"/>
      <sheetName val="내역서_(N____25"/>
      <sheetName val="내역서_耰&quot;_x005f9"/>
      <sheetName val="P2-Project_Data4"/>
      <sheetName val="Insulation_1501085"/>
      <sheetName val="MASTER_RATE_ANALYSIS5"/>
      <sheetName val="MN_T_B_5"/>
      <sheetName val="INDIGINEOUS_ITEMS_5"/>
      <sheetName val="Core_Data5"/>
      <sheetName val="final_abstract5"/>
      <sheetName val="Bang_KL1"/>
      <sheetName val="Raw_Ref1"/>
      <sheetName val="Cost_Codes1"/>
      <sheetName val="Addendum_No_1_BILL_22"/>
      <sheetName val="PLSt_03__1"/>
      <sheetName val="П_7_курс_аванса1"/>
      <sheetName val="IncStat_03-041"/>
      <sheetName val="IncStat_03__1"/>
      <sheetName val="Авансы_по_СНГ1"/>
      <sheetName val="Week_ending1"/>
      <sheetName val="Planners_Workload1"/>
      <sheetName val="MAY_00-Bobbins1"/>
      <sheetName val="2_2_띠장의_설계1"/>
      <sheetName val="(10)_Other_Costs51"/>
      <sheetName val="7_6_3_J_Inline_Instrument1"/>
      <sheetName val="Code_071"/>
      <sheetName val="combined_9-3027"/>
      <sheetName val="worksheet_inchican27"/>
      <sheetName val="combined_9_3027"/>
      <sheetName val="bar_chart-rev27"/>
      <sheetName val="MATERIAL'S_PRICE25"/>
      <sheetName val="Schedule_S-Curve_Revision#323"/>
      <sheetName val="PC_&amp;_PVS21"/>
      <sheetName val="2_223M_due_to_adj_profit16"/>
      <sheetName val="Inchican_Road_Accomplishment19"/>
      <sheetName val="Shut_down16"/>
      <sheetName val="bill_216"/>
      <sheetName val="sorksheet_inchican16"/>
      <sheetName val="sombined_9-3016"/>
      <sheetName val="PH_516"/>
      <sheetName val="remaining_billing16"/>
      <sheetName val="Hac_Lots16"/>
      <sheetName val="Res_Lots16"/>
      <sheetName val="Spine_Road16"/>
      <sheetName val="INPUT_DATA_HERE15"/>
      <sheetName val="option_Y115"/>
      <sheetName val="Summary_(overall)2"/>
      <sheetName val="Adimi_bldg2"/>
      <sheetName val="Pump_House2"/>
      <sheetName val="Fuel_Regu_Station2"/>
      <sheetName val="Footing_Tie_Beam2"/>
      <sheetName val="FINAL_NEGO2"/>
      <sheetName val="RFP_Codes2"/>
      <sheetName val="Bill_summary_of_cost2"/>
      <sheetName val="unit_price2"/>
      <sheetName val="Schedule_S-Curve_(new_scheme)2"/>
      <sheetName val="Fire_Suppression2"/>
      <sheetName val="tabulation_(comparison)2"/>
      <sheetName val="area_comp_2011_01_182"/>
      <sheetName val="Tabulation_1"/>
      <sheetName val="3_-RESOURCE_LIST1"/>
      <sheetName val="0_-SUMMARY1"/>
      <sheetName val="3_2_AUX1"/>
      <sheetName val="3_3_AUX-21"/>
      <sheetName val="GRAND_SUM1"/>
      <sheetName val="VCC_11110-4611"/>
      <sheetName val="C1_(calcolo)1"/>
      <sheetName val="5_5FWBS_CODE1"/>
      <sheetName val="Integrated-S_Curve1"/>
      <sheetName val="Main_Control1"/>
      <sheetName val="Instrument_Proc1"/>
      <sheetName val="MTO_Civil_Work1"/>
      <sheetName val="Sched_3_(Construction)1"/>
      <sheetName val="Sched_1_(Engineering)1"/>
      <sheetName val="Sched_2_(Procurement_1"/>
      <sheetName val="JOB_Code1"/>
      <sheetName val="COVER_RECAP_INSTALL_(2)1"/>
      <sheetName val="Rekap_Summary1"/>
      <sheetName val="Rekap_Breakdown1"/>
      <sheetName val="Equiv_Length1"/>
      <sheetName val="Man_Power1"/>
      <sheetName val="pro_ra_op1"/>
      <sheetName val="analis_standar(8m)1"/>
      <sheetName val="ShareCapital_1"/>
      <sheetName val="내역서_(∮ἀ嘆ɶ_x005f_x0000_᠀㬁_x005f_x0000_1"/>
      <sheetName val="__x005f_x0000__x005f_x001b__x005f_x0000__x005f_x0006__2"/>
      <sheetName val="내역서_耰&quot;_x005f_x005f_x005f_x0000__x00005"/>
      <sheetName val="내역서_(N__x005f_x000e__x005f_x000e__x005f_x000e___1"/>
      <sheetName val="내역서_(N____x005f_x000a_4"/>
      <sheetName val="Bangunan_Utama1"/>
      <sheetName val="Hrg_Sat1"/>
      <sheetName val="Dinh_muc_CP_KTCB_khac1"/>
      <sheetName val="TH_May_TC1"/>
      <sheetName val="KLDT_DIEN1"/>
      <sheetName val="PTVT_DIEN1"/>
      <sheetName val="TH_kinh_phi1"/>
      <sheetName val="Thong_ke_thiet_bi1"/>
      <sheetName val="TH_vat_tu1"/>
      <sheetName val="A_SIS1"/>
      <sheetName val="gia_vt1"/>
      <sheetName val="1_BILL_MOI_THAU_CAN_THUONG1"/>
      <sheetName val="PHAN_NGAM1"/>
      <sheetName val="집계표(2_안)1"/>
      <sheetName val="uraian_analisa1"/>
      <sheetName val="8LT_121"/>
      <sheetName val="Basic_Price1"/>
      <sheetName val="Rekap_Analisa1"/>
      <sheetName val="ANALISA_PEK_UMUM1"/>
      <sheetName val="IN_OUT1"/>
      <sheetName val="내역서_ᢐ_x005f_x001f_1"/>
      <sheetName val="내역서_ᢐ_x005f_x001f__x005f_x0000__x005f_x0000_1"/>
      <sheetName val="Sat_Bah___Up1"/>
      <sheetName val="DATA_PROYEK1"/>
      <sheetName val="rab_me_(by_owner)_1"/>
      <sheetName val="BQ_(by_owner)1"/>
      <sheetName val="rab_me_(fisik)1"/>
      <sheetName val="LIST_ANHARSAT1"/>
      <sheetName val="BQ_Summary1"/>
      <sheetName val="Process_Piping1"/>
      <sheetName val="Home_Office1"/>
      <sheetName val="renc_mgn1"/>
      <sheetName val="P__control1"/>
      <sheetName val="Costing_Detailed1"/>
      <sheetName val="Basic_Data_Inputs1"/>
      <sheetName val="BILL_11"/>
      <sheetName val="Step2_-&gt;_Mat__Cost1"/>
      <sheetName val="TEMP_PROFILE1"/>
      <sheetName val="_선택_속성(잠금)1"/>
      <sheetName val="Drop-down_lists1"/>
      <sheetName val="VS_P-Q1"/>
      <sheetName val="Daily_Photo1"/>
      <sheetName val="Manpower_Status1"/>
      <sheetName val="LV_induction_1"/>
      <sheetName val="Harga_material_11"/>
      <sheetName val="Peralatan_(2)1"/>
      <sheetName val="建筑定额_(2002)1"/>
      <sheetName val="ADI_Edison_Termoelettrica1"/>
      <sheetName val="Daily_Forwards1"/>
      <sheetName val="Team_3_S-Curve1"/>
      <sheetName val="MH_and_Unit_Cost1"/>
      <sheetName val="Material_Cost(as_per_Nation)1"/>
      <sheetName val="Bilanz_Bus_plan_2002"/>
      <sheetName val="Mei_LD"/>
      <sheetName val="Data_Input"/>
      <sheetName val="Project_budget_BTS"/>
      <sheetName val="Well_Plan_1"/>
      <sheetName val="PAD_TR보호대기초"/>
      <sheetName val="cespiti_cet2_piombino_(2)"/>
      <sheetName val="建筑工程统计表06月份_"/>
      <sheetName val="LV_induction_mot1"/>
      <sheetName val="Fire_Fighting"/>
      <sheetName val="HARGA_DASAR"/>
      <sheetName val="KR2&amp;KVCM(MAR_1-6'99)"/>
      <sheetName val="TH_VL,_NC,_DDHT_Thanhphuoc"/>
      <sheetName val="J直材4"/>
      <sheetName val="GENDATA Sht 1"/>
      <sheetName val="Tmp1"/>
      <sheetName val="FPF-Unit Rates"/>
      <sheetName val="PNT-Unit Rates"/>
      <sheetName val="N賃率-職"/>
      <sheetName val="날개벽수량표"/>
      <sheetName val="TOSHIBA-Structure"/>
      <sheetName val="PEF24_0I_mnpwr"/>
      <sheetName val="PEF25_0I_mnhr"/>
      <sheetName val="Penjumlahan"/>
      <sheetName val="AGREGAT"/>
      <sheetName val="Rekap Bill"/>
      <sheetName val="Menu"/>
      <sheetName val="Daf Alat"/>
      <sheetName val="Jdw Alat"/>
      <sheetName val="S Penawar"/>
      <sheetName val="O"/>
      <sheetName val="UPH,BHN,ALT"/>
      <sheetName val="Analis harga"/>
      <sheetName val="Content-i"/>
      <sheetName val="Sat Bah &amp; Up"/>
      <sheetName val=" PE-F-42 MR 9 Manpower"/>
      <sheetName val="TABEL BAJA"/>
      <sheetName val="BAG-III"/>
      <sheetName val="Analis Kusen okk"/>
      <sheetName val="Subkon"/>
      <sheetName val="Electrikal"/>
      <sheetName val="Elektronik"/>
      <sheetName val="Item Kompensasi"/>
      <sheetName val="rekap str+ars"/>
      <sheetName val="struktur"/>
      <sheetName val="첨부2. 물량소화계획 상세"/>
      <sheetName val="S&amp;M Opex"/>
      <sheetName val="Perhitungan"/>
      <sheetName val="REN2000"/>
      <sheetName val="STEP1.a-JUL03"/>
      <sheetName val="Equip COA Sumry"/>
      <sheetName val="Admin"/>
      <sheetName val="Har_Sat"/>
      <sheetName val="DIV_3"/>
      <sheetName val="DIV_9"/>
      <sheetName val="LOKASI_RIG_Litbang"/>
      <sheetName val="ocean voyage"/>
      <sheetName val="내역서_耰&quot;_x0009"/>
      <sheetName val="내역서_耰&quot;_x0010"/>
      <sheetName val="내역서_耰&quot;_x00009"/>
      <sheetName val="내역서_耰&quot;_x00010"/>
      <sheetName val="내역서_耰&quot;_x00510"/>
      <sheetName val="_______x005f_x0000__x00_2"/>
      <sheetName val="_______x005f_x005f_x000_2"/>
      <sheetName val="SOHAR(2nd)"/>
      <sheetName val="내역ࠜĀ_x005f_x005f_x005f_x005F_x005f_x0000_M4"/>
      <sheetName val="내역서 耰&quot;_x005f_x005f_x005f_x005F_x005f_x0000_"/>
      <sheetName val="_x005f_x005f_x005f_x005F_x005f_x0008_"/>
      <sheetName val="내역ࠜĀ_x005f_x005f_x005f_x005F_x005f_x005f_x0"/>
      <sheetName val="내역서 耰&quot;_x005f_x005f_x005f_x005F_x005f_x005f_"/>
      <sheetName val="내역서_耰&quot;_x005f_x005f_x005f_x005F_x005f_x0000_"/>
      <sheetName val="내역서_耰&quot;_x005f_x005f_x005f_x005F_x005f_x005f_"/>
      <sheetName val="내역서 耰&quot;?_x0000"/>
      <sheetName val="내역서_耰&quot;?_x0000"/>
      <sheetName val="내역ࠜĀ?M4"/>
      <sheetName val="내역서_耰&quot;?_x0001"/>
      <sheetName val="내역서_耰&quot;?_x0002"/>
      <sheetName val="_?_x001b_?_x0006__x"/>
      <sheetName val="바닥판?⽷?"/>
      <sheetName val="EQUIPMENT_-?"/>
      <sheetName val="내역서 ᢐ_x001f_??"/>
      <sheetName val=" ?_x001b_?_x0006__x"/>
      <sheetName val="Weekl_x0004_?_x0016__x000"/>
      <sheetName val="내역서_耰&quot;_x005f_x005f_x005f_x005F_x00006"/>
      <sheetName val="내역서_耰&quot;_x005f_x005f_x005f_x005F_x005f6"/>
      <sheetName val="Precios Unitariԯ?"/>
      <sheetName val="내역서_耰&quot;?_x0004"/>
      <sheetName val="내역서_耰&quot;?_x0003"/>
      <sheetName val="내역서_耰&quot;?_x0005"/>
      <sheetName val="OPT_x0012_?_x0010_?"/>
      <sheetName val="내역서 耰&quot;?"/>
      <sheetName val="내역서_耰&quot;?"/>
      <sheetName val="내역서_耰&quot;?_x00001"/>
      <sheetName val="내역서_耰&quot;_x005f_x005f_x005f_x005F_x00007"/>
      <sheetName val="내역서_耰&quot;_x005f_x005f_x005f_x005F_x005f7"/>
      <sheetName val="_x005f_x005f_x005f_x005F_x00ည톐ឮ"/>
      <sheetName val="내역서_耰&quot;?_x0006"/>
      <sheetName val="?_x0004_"/>
      <sheetName val="내역서_耰&quot;_x005f_x005f_x005f_x005F_x00008"/>
      <sheetName val="내역서_耰&quot;_x005f_x005f_x005f_x005F_x005f8"/>
      <sheetName val="Site??"/>
      <sheetName val="내역서_耰&quot;?_x00002"/>
      <sheetName val="내역서_耰&quot;?1"/>
      <sheetName val="내역서_耰&quot;?_x00003"/>
      <sheetName val="내역서_耰&quot;?2"/>
      <sheetName val="내역서_耰&quot;_x005f_x0000__x005f_x005f_x0009"/>
      <sheetName val="내역서_耰&quot;_x005f_x005f_x005f_x005F_x00009"/>
      <sheetName val="내역서_耰&quot;_x005f_x005f_x005f_x005F_x005f9"/>
      <sheetName val="내역서_耰&quot;_x005f_x0000__x005f_x005f_x0010"/>
      <sheetName val="내역서_耰&quot;_x005f_x005f_x005f_x005F_x00010"/>
      <sheetName val="내역서_耰&quot;_x005f_x005f_x005f_x005F_x00510"/>
      <sheetName val="-0_5_TABLA_PRESUPUESTOS3"/>
      <sheetName val="ﾄﾞﾊﾞｲFUEL_GAS追見3"/>
      <sheetName val="breakdown_of_FA1132"/>
      <sheetName val="Sheet_142"/>
      <sheetName val="JGSummit_Package_2_(CTCI)2"/>
      <sheetName val="ANALISA_KONST_BTN"/>
      <sheetName val="Materials_"/>
      <sheetName val="M_MM"/>
      <sheetName val="Sheet1_(4)"/>
      <sheetName val="Rev_"/>
      <sheetName val="struktur_tdk_dipakai"/>
      <sheetName val="sch_1_2"/>
      <sheetName val="B_10_(4)"/>
      <sheetName val="Country_(kVA-Hz_)"/>
      <sheetName val="Vind_-鴃宼蠀"/>
      <sheetName val="HaulingLine_hardware"/>
      <sheetName val="S_Curve"/>
      <sheetName val="Branch_Power"/>
      <sheetName val="C__letter_3rd_QT"/>
      <sheetName val="INPUT_DATAS"/>
      <sheetName val="Perhitungan_RAB"/>
      <sheetName val="ABK_04_AWALR+CO+TAB_RUPS"/>
      <sheetName val="9_58&quot;_single"/>
      <sheetName val="A-11_Steel_Str"/>
      <sheetName val="A-03_Pile"/>
      <sheetName val="CONS_"/>
      <sheetName val="잡철물"/>
      <sheetName val="원하도급내역서(당초)"/>
      <sheetName val="Ca máy"/>
      <sheetName val="Cước VC + ĐM CP Tư vấn"/>
      <sheetName val="Dự toán"/>
      <sheetName val="Đơn Giá TH"/>
      <sheetName val="Nhân công"/>
      <sheetName val="Phân tích"/>
      <sheetName val="Hệ số"/>
      <sheetName val="C.P Thiết bị"/>
      <sheetName val="T.H Kinh phí"/>
      <sheetName val="Vật tư"/>
      <sheetName val="Trang bìa"/>
      <sheetName val="당초_ȭ"/>
      <sheetName val="당초_➴ȭ"/>
      <sheetName val="TWO PASS"/>
      <sheetName val="THREE PASS"/>
      <sheetName val="Fuel"/>
      <sheetName val="D.Base"/>
      <sheetName val="BBM"/>
      <sheetName val="Neraca"/>
      <sheetName val="R-L"/>
      <sheetName val="DETANAL-AUG"/>
      <sheetName val="YRACCT"/>
      <sheetName val="B表"/>
      <sheetName val="TOWER 12TON"/>
      <sheetName val="TOWER 10TON"/>
      <sheetName val="CW"/>
      <sheetName val="RELACION COSTE"/>
      <sheetName val="New Rates"/>
      <sheetName val="OOC Form"/>
      <sheetName val="Cut to spoil (sound rock)"/>
      <sheetName val="Cut to spoil (soft rock)"/>
      <sheetName val="Divertions"/>
      <sheetName val="Extra over haulages.."/>
      <sheetName val="Fill from borrow"/>
      <sheetName val="Milling 10.6 TO 58"/>
      <sheetName val="Obliteration"/>
      <sheetName val="Removal Top Soil"/>
      <sheetName val="Removal unsuitable"/>
      <sheetName val="Subbase"/>
      <sheetName val="Site clearance"/>
      <sheetName val="Eqpt"/>
      <sheetName val="Drn"/>
      <sheetName val="11FEB"/>
      <sheetName val="E1"/>
      <sheetName val="개산공사비"/>
      <sheetName val="proj"/>
      <sheetName val="Riesgos y Oportunidades"/>
      <sheetName val="배관쳻᫥"/>
      <sheetName val="배관䳝ᇪ"/>
      <sheetName val="배관᳝᧪"/>
      <sheetName val="U4350"/>
      <sheetName val="Introduction"/>
      <sheetName val="Cover (sh 1)"/>
      <sheetName val="Instructions"/>
      <sheetName val="2_x0010__x000a__x0003__x000d__x0008__x0010__x0004__x0004__x0004_"/>
      <sheetName val="Sheet_x0005_ư"/>
      <sheetName val="Sheet_x0005_፠"/>
      <sheetName val="Sheet_x0005__xded0_"/>
      <sheetName val="Sheet_x0005_팠"/>
      <sheetName val="Sheet_x0005_⡰"/>
      <sheetName val="Sheet_x0005_㜰"/>
      <sheetName val="Sheet_x0005_븰"/>
      <sheetName val="내역서_耰&quot;_x0008"/>
      <sheetName val="Sheet_x0005_"/>
      <sheetName val="내역서_耰&quot;_x0000__x0009"/>
      <sheetName val="내역서_耰&quot;_x0000__x0010"/>
      <sheetName val="부하계산서"/>
      <sheetName val="D -12"/>
      <sheetName val="2004"/>
      <sheetName val="SPK"/>
      <sheetName val="BA"/>
      <sheetName val="A H S P"/>
      <sheetName val="Harga Bahan"/>
      <sheetName val="HSA &amp; PAB"/>
      <sheetName val="Format Report-for analysis only"/>
      <sheetName val="Rekap BQ-Pompong"/>
      <sheetName val="DATA(입력)"/>
      <sheetName val="골조"/>
      <sheetName val="Data Sheet"/>
      <sheetName val="@risk rents and incentives"/>
      <sheetName val="Car park lease"/>
      <sheetName val="Net rent analysis"/>
      <sheetName val="cost project"/>
      <sheetName val="Results"/>
      <sheetName val="co-no.2"/>
      <sheetName val="Labor abs-NMR"/>
      <sheetName val="Malaysia incl. RET"/>
      <sheetName val="GM &amp; TA"/>
      <sheetName val="Scaff-Rose"/>
      <sheetName val="Zone 1"/>
      <sheetName val="Zone 2"/>
      <sheetName val="Zone 3"/>
      <sheetName val="Zone 4"/>
      <sheetName val="Zone 5"/>
      <sheetName val="0. Index"/>
      <sheetName val="Cause Categories"/>
      <sheetName val="1 间接人工费"/>
      <sheetName val="Page 2api"/>
      <sheetName val="1.Unit Price"/>
      <sheetName val="_x0004__ __x0003___x0004___x0016__ __x0004_"/>
      <sheetName val="Weekl_x0004___x0016__ _"/>
      <sheetName val="_x0004__ __x0"/>
      <sheetName val="Absen 4"/>
      <sheetName val="Evaluasi Teknis _B_"/>
      <sheetName val="Jadwal"/>
      <sheetName val="Koreksi Aritmatika"/>
      <sheetName val="Kreteria"/>
      <sheetName val="Range HPS"/>
      <sheetName val="Cover1"/>
      <sheetName val="Pt"/>
      <sheetName val="Rkap1998"/>
      <sheetName val="lm7-11"/>
      <sheetName val="laru-kbn"/>
      <sheetName val="REALABO"/>
      <sheetName val="内訳書"/>
      <sheetName val="TRENCH"/>
      <sheetName val="Cost Control"/>
      <sheetName val="Factor Sheet"/>
      <sheetName val="Price Sheet"/>
      <sheetName val="Room Type"/>
      <sheetName val="Basement2 DB"/>
      <sheetName val="FAC"/>
      <sheetName val="COST"/>
      <sheetName val="BOQ SUM"/>
      <sheetName val="Cost Factor Sheet"/>
      <sheetName val="Ragama"/>
      <sheetName val="MALZEME"/>
      <sheetName val="IRR_sponsor6"/>
      <sheetName val="Enron_Form6"/>
      <sheetName val="List_Equip6"/>
      <sheetName val="Process_C_(1-166)6"/>
      <sheetName val="TRUCK_HAUL_CYCLE-waste6"/>
      <sheetName val="Existing_PC_Pavement6"/>
      <sheetName val="Sch_66"/>
      <sheetName val="Master_Data6"/>
      <sheetName val="ind'l_cp6"/>
      <sheetName val="LAST_UPDATE6"/>
      <sheetName val="0_품의서(전체)6"/>
      <sheetName val="SUMMARY_MTO_02_2_356"/>
      <sheetName val="N_G_METERING_CALC_6"/>
      <sheetName val="N_G_METERING6"/>
      <sheetName val="N_G_METERING_(2)6"/>
      <sheetName val="CUMENE_METERING6"/>
      <sheetName val="N2_METERING_6"/>
      <sheetName val="H2_METERING__6"/>
      <sheetName val="CO_METERING6"/>
      <sheetName val="SPT_vs_PHI6"/>
      <sheetName val="1_자금요약6"/>
      <sheetName val="2_실행비투입6"/>
      <sheetName val="3_본사집계6"/>
      <sheetName val="3-1_본사투입6"/>
      <sheetName val="4_지사집계6"/>
      <sheetName val="4-1_지사투입6"/>
      <sheetName val="5_현장총집계6"/>
      <sheetName val="5-1_현금집계6"/>
      <sheetName val="5-2_현금출납6"/>
      <sheetName val="5-3_외상집계6"/>
      <sheetName val="5-4_외상투입6"/>
      <sheetName val="6_미지급금6"/>
      <sheetName val="5-5_기타공제집계6"/>
      <sheetName val="5-6_기타공제6"/>
      <sheetName val="7_기성현황(실)6"/>
      <sheetName val="8_한국인수당6"/>
      <sheetName val="8_한국인수당_(Master_file)6"/>
      <sheetName val="9_기타수입6"/>
      <sheetName val="10_투입집계6"/>
      <sheetName val="5-4_외상투입_(2)6"/>
      <sheetName val="16_기성현황(예)6"/>
      <sheetName val="17_자금요약26"/>
      <sheetName val="18_실행대비투입26"/>
      <sheetName val="Consortium_VP6"/>
      <sheetName val="Summary_MONTH6"/>
      <sheetName val="DESICON_SUM6"/>
      <sheetName val="DES_TCF_Rental6"/>
      <sheetName val="DES_TCF_Maints_pers6"/>
      <sheetName val="DES_TCF_Heavy_Equipment6"/>
      <sheetName val="BANK_BOND6"/>
      <sheetName val="PHC_WAREHOUSE_-_INFOONLY6"/>
      <sheetName val="CATERING_CONTROL6"/>
      <sheetName val="SUB_CONTRACT6"/>
      <sheetName val="SPDC_-_INFONLY6"/>
      <sheetName val="VENDOR_SCHEDUL6"/>
      <sheetName val="VENDOR_PRESENCE_-_COMM6"/>
      <sheetName val="VENDOR_PRESENCE_-_RECH6"/>
      <sheetName val="VENDOR_PRESENCE_-_COMM_6"/>
      <sheetName val="CONTRACT_RATES6"/>
      <sheetName val="Payment_Certificate-16"/>
      <sheetName val="Floor_wet6"/>
      <sheetName val="Floor_Balcony6"/>
      <sheetName val="Hard_scape_Floor6"/>
      <sheetName val="P03_Skirting6"/>
      <sheetName val="GF_wall6"/>
      <sheetName val="Kitchen_Wall_wet_LIN-7016"/>
      <sheetName val="Wall_wet_LIN-601_6"/>
      <sheetName val="BOQ_(2)6"/>
      <sheetName val="VO_Schedule-16"/>
      <sheetName val="HOLD_AMOUNT6"/>
      <sheetName val="Back_Charge_(2)6"/>
      <sheetName val="Temporary_Deductions-1_6"/>
      <sheetName val="Contracharges_Check_list-1_6"/>
      <sheetName val="PC_036"/>
      <sheetName val="Measurement_sheet6"/>
      <sheetName val="Material_Only6"/>
      <sheetName val="Man_power_supply6"/>
      <sheetName val="Camp_Deduction6"/>
      <sheetName val="2013电气概算_价目表_(营改增调整)6"/>
      <sheetName val="Other_data6"/>
      <sheetName val="단중"/>
      <sheetName val="품셈표"/>
      <sheetName val="BOKOR TOPSIDE LS_3.17M480R"/>
      <sheetName val="ZKPAOINCURREDTS"/>
      <sheetName val="ZKPAOBALANCETSJKT"/>
      <sheetName val="ZKPAOBALANCETS"/>
      <sheetName val="ZKPAOINCURREDJKT"/>
      <sheetName val="ZKPAOPRJKT"/>
      <sheetName val="ZKPAOPRTS"/>
      <sheetName val="Control Panel"/>
      <sheetName val="基础资料"/>
      <sheetName val="using rjs409 progress data"/>
      <sheetName val="公司"/>
      <sheetName val="公司部门"/>
      <sheetName val="Summary F-217 R6"/>
      <sheetName val="BEU btm nozz @ tsht"/>
      <sheetName val="401_1"/>
      <sheetName val="401_2"/>
      <sheetName val="401_3"/>
      <sheetName val="401_4"/>
      <sheetName val="401_5"/>
      <sheetName val="401_7"/>
      <sheetName val="Cover Sheet"/>
      <sheetName val="SI No.25"/>
      <sheetName val="Additional Work"/>
      <sheetName val="DPA"/>
      <sheetName val="Boq(1)"/>
      <sheetName val="p17 POP 2"/>
      <sheetName val="p16 POP 1"/>
      <sheetName val="p14 cooling mp 2"/>
      <sheetName val="p15 cooling mp 3"/>
      <sheetName val="基本"/>
      <sheetName val="att4建造-电气"/>
      <sheetName val="att4建造-仪表"/>
      <sheetName val="RENUN"/>
      <sheetName val="VA_code"/>
      <sheetName val="bs分析"/>
      <sheetName val="PROJECT MPP"/>
      <sheetName val="UOP"/>
      <sheetName val="coverpage"/>
      <sheetName val="FA"/>
      <sheetName val="8000"/>
      <sheetName val="Billing"/>
      <sheetName val="HO mhrs-sum"/>
      <sheetName val="FB"/>
      <sheetName val="CS mhrs-sum"/>
      <sheetName val="FC"/>
      <sheetName val="SP"/>
      <sheetName val="分包资金计划台账"/>
      <sheetName val="1 Cover"/>
      <sheetName val="교각계산"/>
      <sheetName val="Sheet15"/>
      <sheetName val="Sheet13"/>
      <sheetName val="APT"/>
      <sheetName val="사통"/>
      <sheetName val="_x005f_x005f_x005f_x005f_x005f_x005f_x00Ȋ_x0000_䀀"/>
      <sheetName val="_x005f_x005f_x005f_x005f_x005f_x005f_x00《䕩堤"/>
      <sheetName val="PAY"/>
      <sheetName val="공사사진"/>
      <sheetName val="MOTOR OPERATED VALVE LIST_1"/>
      <sheetName val="배製㤁"/>
      <sheetName val="__x001b__x0006__x0006__x0008__"/>
      <sheetName val="__x001b__x0"/>
      <sheetName val="OPT_x0012__x0010__"/>
      <sheetName val="15.2 - HVAC Works"/>
      <sheetName val="내역서_(CIVI_x0000__x0000_鷘ș痰"/>
      <sheetName val="내역서_(CIVI痰ā㨬Õ"/>
      <sheetName val="내역서_(CIVI"/>
      <sheetName val="SANDAN_XLS11"/>
      <sheetName val="내역서_耰&quot;14"/>
      <sheetName val="SANDAN_XLS12"/>
      <sheetName val="내역서_(∮ἀ嘆ɶ᠀㬁4"/>
      <sheetName val="Bored_Pile"/>
      <sheetName val="03-13_Anticipated"/>
      <sheetName val="03-13_Approved"/>
      <sheetName val="간접비_총괄표"/>
      <sheetName val="Gas_Specific_Gravities_and_GHV"/>
      <sheetName val="04_09_19_Mufqi(2)"/>
      <sheetName val="04_09_19_Winda(2)"/>
      <sheetName val="Mufqi_29_08_19"/>
      <sheetName val="Ade_30_08_19"/>
      <sheetName val="Pramudibyo_30_08_19"/>
      <sheetName val="Aji_02_09_19"/>
      <sheetName val="Diah_02_09_19"/>
      <sheetName val="_09_19"/>
      <sheetName val="Issue_Log_"/>
      <sheetName val="Material_Groups"/>
      <sheetName val="Material_Kind"/>
      <sheetName val="SA516-60,70_(정리)"/>
      <sheetName val="1_집계표(일반전기)"/>
      <sheetName val="2_집계표(선행공사)"/>
      <sheetName val="3_집계표(소방공사)"/>
      <sheetName val="CABLE_TRAY"/>
      <sheetName val="P_M_별"/>
      <sheetName val="p_mgmt"/>
      <sheetName val="Dati_base"/>
      <sheetName val="Asset_Mansys_Sum"/>
      <sheetName val="Job_List_(2)"/>
      <sheetName val="Constn_&amp;_Install_-_LEV_4"/>
      <sheetName val="LEV_4_Project_Managem"/>
      <sheetName val="Site_Management"/>
      <sheetName val="Manhrs_Sum"/>
      <sheetName val="BG_Working_Sheet"/>
      <sheetName val="아파트_기성내역서"/>
      <sheetName val="Mix Design"/>
      <sheetName val="REC. SALV."/>
      <sheetName val="WORK INDEX"/>
      <sheetName val="쬏+쫶&amp;쫹AN.XLS]______x005f_x001f__x000_4"/>
      <sheetName val="쬏+쫶&amp;쫹AN.XLS]______x005f_x001f__x000_2"/>
      <sheetName val="쬏+쫶&amp;쫹AN.XLS]______x005f_x001f__x000_3"/>
      <sheetName val="old BREADKOWN"/>
      <sheetName val="Blk A"/>
      <sheetName val="경비"/>
      <sheetName val="지질조사분석"/>
      <sheetName val="Bill 2K"/>
      <sheetName val="ESTRECAP"/>
      <sheetName val="PDA2"/>
      <sheetName val="ExSum"/>
      <sheetName val="방배2E"/>
      <sheetName val="CONSTANT"/>
      <sheetName val="form"/>
      <sheetName val="CHECKLIST"/>
      <sheetName val="Angkatan Mewah"/>
      <sheetName val="March"/>
      <sheetName val="FOL - Bar"/>
      <sheetName val="7.조직표 (수정)"/>
      <sheetName val="TCS"/>
      <sheetName val="#REF!"/>
      <sheetName val="Ana__PU2"/>
      <sheetName val="UPAH_&amp;_BHN_ARS2"/>
      <sheetName val="AHS_ARS2"/>
      <sheetName val="Analisa_HSP2"/>
      <sheetName val="Analisa_Neraca2"/>
      <sheetName val="입찰내역_발주처_양卤2"/>
      <sheetName val="Detail_Eng2"/>
      <sheetName val="cost_curve_calc1"/>
      <sheetName val="Project_Grading1"/>
      <sheetName val="Page_22"/>
      <sheetName val="1)_COMMON_FACILITIES1"/>
      <sheetName val="기성"/>
      <sheetName val="기타 (3)"/>
      <sheetName val="2_x0010__x0000_ _x0000__x0003__x0000__x000d__x0000__x0008__x0000__x0010__x0000__x0004__x0000__x0004__x0000__x0004_"/>
      <sheetName val="내역서_(N___ 9"/>
      <sheetName val="? ???? ?"/>
      <sheetName val=" ????? ??"/>
      <sheetName val="Weekl?? ?"/>
      <sheetName val="? ?_x0"/>
      <sheetName val=" ??_x0"/>
      <sheetName val="OPT?? ?"/>
      <sheetName val="인원칠ᦑ"/>
      <sheetName val="샘플수"/>
      <sheetName val="Precios_Unitariԯ6"/>
      <sheetName val="COS_REP_XLS"/>
      <sheetName val="upah_bahan"/>
      <sheetName val="AnalisaSIPIL_RIIL"/>
      <sheetName val="Rek_Analisa"/>
      <sheetName val="HRG_BAHAN_&amp;_UPAH_okk"/>
      <sheetName val="TS_MINGGUAN_rev_(2)"/>
      <sheetName val="DAF_ALAT"/>
      <sheetName val="State_List"/>
      <sheetName val="배명(단가)"/>
      <sheetName val="drop down list"/>
      <sheetName val="탈황2팀(밸브)"/>
      <sheetName val="입상내역"/>
      <sheetName val="Chap_2-_Page_4_3"/>
      <sheetName val="VAT_TU_DIEN3"/>
      <sheetName val="bldg_list3"/>
      <sheetName val="SWALE_(구산)3"/>
      <sheetName val="REF_ONLY3"/>
      <sheetName val="Data_Ref_3"/>
      <sheetName val="KKS_System_Codes3"/>
      <sheetName val="Price_Schedule_Code3"/>
      <sheetName val="ANAL_BOW2"/>
      <sheetName val="Isolasi_Luar_Dalam2"/>
      <sheetName val="Isolasi_Luar2"/>
      <sheetName val="내역서_(N____26"/>
      <sheetName val="график_финансирования2"/>
      <sheetName val="OE_(KSB)2"/>
      <sheetName val="galian_saluran2"/>
      <sheetName val="Perhit_Alat2"/>
      <sheetName val="05_Analisa_Teknik2"/>
      <sheetName val="Analisa_SNI_STANDART_2"/>
      <sheetName val="1_B2"/>
      <sheetName val="Project_D2"/>
      <sheetName val="Tender_Summary2"/>
      <sheetName val="6_2_Floor_Finishes3"/>
      <sheetName val="Ra__stair2"/>
      <sheetName val="Harga_Mat_2"/>
      <sheetName val="1195_B12"/>
      <sheetName val="page_62"/>
      <sheetName val="Capel_KI2"/>
      <sheetName val="Capel_PK2"/>
      <sheetName val="Summary_HS_Pipa_CS2"/>
      <sheetName val="Raw_Data-Combined2"/>
      <sheetName val="lkalibrasi_BENENAIN2"/>
      <sheetName val="_hrg_bhn2"/>
      <sheetName val="Rekap_Addendum2"/>
      <sheetName val="AT_22"/>
      <sheetName val="Section_12"/>
      <sheetName val="BQ_Working1"/>
      <sheetName val="Star_Rate1"/>
      <sheetName val="9011_EXPAT_MANP1"/>
      <sheetName val="App_A_Basis_of_Design1"/>
      <sheetName val="tabel_berat1"/>
      <sheetName val="MR_EUR1"/>
      <sheetName val="Ind__Budget1"/>
      <sheetName val="SEK_Vertrieb1"/>
      <sheetName val="SEK_Montage1"/>
      <sheetName val="SEK_IBN1"/>
      <sheetName val="КС2_24_1-8_(4_1_8_11_200)corr1"/>
      <sheetName val="KUWATI(Total)_20"/>
      <sheetName val="집계표_(TOTAL)20"/>
      <sheetName val="집계표_(CIVIL-23)20"/>
      <sheetName val="집계표_(FGRU)20"/>
      <sheetName val="집계표_(25,26)20"/>
      <sheetName val="집계표_(MEROX)20"/>
      <sheetName val="집계표_(NITROGEN)20"/>
      <sheetName val="집계표_(M4)20"/>
      <sheetName val="집계표_(CIVIL4)20"/>
      <sheetName val="집계표_(CIVIL6)20"/>
      <sheetName val="집계표_(CIVIL7)20"/>
      <sheetName val="내역서(DEMO_TOTAL)20"/>
      <sheetName val="내역서_(CIVIL-23)20"/>
      <sheetName val="내역서_(fgru)20"/>
      <sheetName val="내역서_(25&amp;26)20"/>
      <sheetName val="내역서_(MEROX)20"/>
      <sheetName val="내역서_(NITROGEN)20"/>
      <sheetName val="내역서_(M4)20"/>
      <sheetName val="내역서_(CIVIL-4)20"/>
      <sheetName val="내역서_(CIVIL-6)20"/>
      <sheetName val="내역서_(CIVIL-7)20"/>
      <sheetName val="OPTION_220"/>
      <sheetName val="OPTION_320"/>
      <sheetName val="2002년_현장공사비_국내_실적20"/>
      <sheetName val="2003년국내현장공사비_실적20"/>
      <sheetName val="VC2_10_9920"/>
      <sheetName val="INPUT_DATA19"/>
      <sheetName val="집계표_(25,26ဩ19"/>
      <sheetName val="입출재고현황_(2)18"/>
      <sheetName val="Form_019"/>
      <sheetName val="Form_D-118"/>
      <sheetName val="Form_B-118"/>
      <sheetName val="Form_F-118"/>
      <sheetName val="Form_A18"/>
      <sheetName val="General_Data19"/>
      <sheetName val="LABOR_&amp;_자재18"/>
      <sheetName val="간접비_총괄18"/>
      <sheetName val="3_공통공사대비18"/>
      <sheetName val="Price_Schedule18"/>
      <sheetName val="Rate_Analysis18"/>
      <sheetName val="EQUIPMENT_-218"/>
      <sheetName val="CAL_18"/>
      <sheetName val="내역서_耰&quot;??18"/>
      <sheetName val="WEIGHT_LIST17"/>
      <sheetName val="산#2-1_(2)17"/>
      <sheetName val="BEND_LOSS17"/>
      <sheetName val="공사비_내역_(가)17"/>
      <sheetName val="Form_A_17"/>
      <sheetName val="단면_(2)17"/>
      <sheetName val="Static_Equip17"/>
      <sheetName val="3_Breakdown_Direct_Paint17"/>
      <sheetName val="6PILE__(돌출)17"/>
      <sheetName val="Man_Hole16"/>
      <sheetName val="내역서_耰&quot;_x005f_x0000__x005f_x0000_17"/>
      <sheetName val="Áý°èÇ¥_(TOTAL)16"/>
      <sheetName val="Áý°èÇ¥_(CIVIL-23)16"/>
      <sheetName val="Áý°èÇ¥_(FGRU)16"/>
      <sheetName val="Áý°èÇ¥_(25,26)16"/>
      <sheetName val="Áý°èÇ¥_(MEROX)16"/>
      <sheetName val="Áý°èÇ¥_(NITROGEN)16"/>
      <sheetName val="Áý°èÇ¥_(M4)16"/>
      <sheetName val="Áý°èÇ¥_(CIVIL4)16"/>
      <sheetName val="Áý°èÇ¥_(CIVIL6)16"/>
      <sheetName val="Áý°èÇ¥_(CIVIL7)16"/>
      <sheetName val="³»¿ª¼­(DEMO_TOTAL)16"/>
      <sheetName val="³»¿ª¼­_(CIVIL-23)16"/>
      <sheetName val="³»¿ª¼­_(fgru)16"/>
      <sheetName val="³»¿ª¼­_(25&amp;26)16"/>
      <sheetName val="³»¿ª¼­_(MEROX)16"/>
      <sheetName val="³»¿ª¼­_(NITROGEN)16"/>
      <sheetName val="³»¿ª¼­_(M4)16"/>
      <sheetName val="³»¿ª¼­_(CIVIL-4)16"/>
      <sheetName val="³»¿ª¼­_(CIVIL-6)16"/>
      <sheetName val="³»¿ª¼­_(CIVIL-7)16"/>
      <sheetName val="2002³â_ÇöÀå°ø»çºñ_±¹³»_½ÇÀû16"/>
      <sheetName val="2003³â±¹³»ÇöÀå°ø»çºñ_½ÇÀû16"/>
      <sheetName val="Civil_117"/>
      <sheetName val="Civil_217"/>
      <sheetName val="Civil_317"/>
      <sheetName val="Site_117"/>
      <sheetName val="Site_217"/>
      <sheetName val="Site_317"/>
      <sheetName val="Site_Faci17"/>
      <sheetName val="내역서_耰&quot;__18"/>
      <sheetName val="Summary_Sheets17"/>
      <sheetName val="Administrative_Prices16"/>
      <sheetName val="WBS_4416"/>
      <sheetName val="WBS_4116"/>
      <sheetName val="Precios_por_Administración16"/>
      <sheetName val="Precios_Unitarios16"/>
      <sheetName val="Subcon_A16"/>
      <sheetName val="Sheet1_(2)17"/>
      <sheetName val="내역서_耰&quot;_x005f_x005f_x005f_x0000__x005f_x005f_x0016"/>
      <sheetName val="계측_내역서16"/>
      <sheetName val="2_2_STAFF_Scedule16"/>
      <sheetName val="7__월별투입내역서16"/>
      <sheetName val="내역서_耰&quot;_x005f_x005f_x005f_x005f_x005f_x005f_x00016"/>
      <sheetName val="Z-_GENERAL_PRICE_SUMMARY16"/>
      <sheetName val="_Estimate__16"/>
      <sheetName val="T_316"/>
      <sheetName val="HORI__VESSEL16"/>
      <sheetName val="BM_DATA_SHEET17"/>
      <sheetName val="내역서_耰&quot;_x005f_x005f_x005f_x005f_x005f_x005f_x00516"/>
      <sheetName val="Vind_-_BtB16"/>
      <sheetName val="LV_induction_motors16"/>
      <sheetName val="BSD_(2)16"/>
      <sheetName val="EQUIP_LIST16"/>
      <sheetName val="MP_MOB16"/>
      <sheetName val="Form_B16"/>
      <sheetName val="97_사업추정(WEKI)16"/>
      <sheetName val="Monthly_Load16"/>
      <sheetName val="Weekly_Load16"/>
      <sheetName val="breakdown_of_wage_rate16"/>
      <sheetName val="Indirect_Cost16"/>
      <sheetName val="Material_Selections16"/>
      <sheetName val="[SANDAN_XLS??16"/>
      <sheetName val="Piping_BQ_for_one_turbine16"/>
      <sheetName val="Eq__Mobilization16"/>
      <sheetName val="Utility_and_Fire_flange16"/>
      <sheetName val="Heavy_Equipments16"/>
      <sheetName val="AG_Pipe_Qty_Analysis16"/>
      <sheetName val="_SANDAN_XLS__16"/>
      <sheetName val="입찰내역_발주처_양식16"/>
      <sheetName val="Resource_table16"/>
      <sheetName val="Equipment_List16"/>
      <sheetName val="Form1_SQP16"/>
      <sheetName val="공정계획(내부계획25%,내부w_f)16"/>
      <sheetName val="SCHEDD_TAMBAHAN16"/>
      <sheetName val="w't_table16"/>
      <sheetName val="SFN_ORIG16"/>
      <sheetName val="Fire_Protection16"/>
      <sheetName val="FWBS_153015"/>
      <sheetName val="내역서_(∮ἀ嘆ɶ15"/>
      <sheetName val="Dir_Manpower_Other_Exp_16"/>
      <sheetName val="실행예산_MM15"/>
      <sheetName val="BOQ-B_DOWN15"/>
      <sheetName val="단가_(2)15"/>
      <sheetName val="4-3LEVEL-5_epic_415"/>
      <sheetName val="ITB_COST16"/>
      <sheetName val="MODULE_CONFIRM15"/>
      <sheetName val="PROTECTION_15"/>
      <sheetName val="1100-1200-1300-1910-2140-LEV_11"/>
      <sheetName val="Cash_In-Cash_Out_Actual15"/>
      <sheetName val="Material_Price17"/>
      <sheetName val="TDC_COA_Sumry11"/>
      <sheetName val="TDC_Item_Dets11"/>
      <sheetName val="TDC_Item_Sumry11"/>
      <sheetName val="TDC_Key_Qty_Sumry11"/>
      <sheetName val="List_-_Components11"/>
      <sheetName val="List_-_Equipment11"/>
      <sheetName val="COA_Sumry_-_Std_Imp11"/>
      <sheetName val="Contr_TDC_-_Std_Imp11"/>
      <sheetName val="Item_Sumry_-_Std_Imp11"/>
      <sheetName val="Unit_Costs_-_Std_Imp11"/>
      <sheetName val="Unit_MH_-_Std_Imp11"/>
      <sheetName val="Proj_TIC_-_Std_Imp11"/>
      <sheetName val="plan&amp;section_of_foundation12"/>
      <sheetName val="Unit_Price_11"/>
      <sheetName val="내역서1999_8최종11"/>
      <sheetName val="CUADRO_DE_PRECIOS15"/>
      <sheetName val="In-House_Summary11"/>
      <sheetName val="Updating_Form-Oct_201111"/>
      <sheetName val="Weld_Consumable11"/>
      <sheetName val="NDE_Cost-Summary11"/>
      <sheetName val="9July_Above_Ground_Pipe11"/>
      <sheetName val="M_1111"/>
      <sheetName val="Process_Data_111"/>
      <sheetName val="working_load_at_the_btm_ft_12"/>
      <sheetName val="stability_check12"/>
      <sheetName val="design_load12"/>
      <sheetName val="Currency_Rate11"/>
      <sheetName val="4-Basic_Price11"/>
      <sheetName val="Evaluasi_Penw11"/>
      <sheetName val="Man_Power_&amp;_Comp11"/>
      <sheetName val="Data_List11"/>
      <sheetName val="Closeout_Control11"/>
      <sheetName val="Site_Findings_Status_Sheet11"/>
      <sheetName val="내역서_耰&quot;_x005f_x005f_x005f_x0000_11"/>
      <sheetName val="내역서_耰&quot;_x005f_x005f_x005f_x005f_11"/>
      <sheetName val="내역서_耰&quot;_x005f_x0000__x000012"/>
      <sheetName val="Direct_PMS11"/>
      <sheetName val="Sum_(Case-3)11"/>
      <sheetName val="PROJECT_BRIEF11"/>
      <sheetName val="Tools_&amp;_Settings11"/>
      <sheetName val="Data_Summary11"/>
      <sheetName val="Crew_Costs11"/>
      <sheetName val="Spread_Costs11"/>
      <sheetName val="Unique_List_Misc11"/>
      <sheetName val="Codes_Pers11"/>
      <sheetName val="할증_11"/>
      <sheetName val="5_)_Time_Delays11"/>
      <sheetName val="Pengesahan_11"/>
      <sheetName val="RAB_AR&amp;STR11"/>
      <sheetName val="99__FWBS(Ref)11"/>
      <sheetName val="99__Change_Rate11"/>
      <sheetName val="Equip_Rental_Summary_by_Contr11"/>
      <sheetName val="Project_Equip_Rental_Summary11"/>
      <sheetName val="Contractor_Indirect_Sumry11"/>
      <sheetName val="Project_Indirect_Sumry11"/>
      <sheetName val="COA_Sumry_by_Area11"/>
      <sheetName val="COA_Sumry_by_Contr11"/>
      <sheetName val="COA_Sumry_by_RG11"/>
      <sheetName val="TDC_COA_Grp_Sumry11"/>
      <sheetName val="TDC_COA_Grp_Sumry_by_Area11"/>
      <sheetName val="TDC_COA_Grp_Sumry_by_RG11"/>
      <sheetName val="Equipment_Sumry11"/>
      <sheetName val="TDC_Item_Dets-Full11"/>
      <sheetName val="TDC_Item_Dets-IPM-Full11"/>
      <sheetName val="TDC_Item_Sumry_by_Area11"/>
      <sheetName val="TDC_Item_Sumry_by_RG11"/>
      <sheetName val="TDC_Key_Qty_Sumry_by_RG11"/>
      <sheetName val="List_-_Equipment_by_Area11"/>
      <sheetName val="List_-_Equipment_by_Contr11"/>
      <sheetName val="Equipment_-_Unit_Costs_by_Mat11"/>
      <sheetName val="List_-_Equipment_by_Rep_Grp11"/>
      <sheetName val="Craft_Summary_by_Contr11"/>
      <sheetName val="Project_Craft_Summary11"/>
      <sheetName val="Project_Metrics11"/>
      <sheetName val="00-Summary_Information-ABB10"/>
      <sheetName val="Unt_rate11"/>
      <sheetName val="__11"/>
      <sheetName val="_11"/>
      <sheetName val="SUMMARY_(0A)11"/>
      <sheetName val="SUMMARY_(1A)11"/>
      <sheetName val="SUMMARY_(1B)11"/>
      <sheetName val="SUMMARY_(03)11"/>
      <sheetName val="F1(Cable_Rack)11"/>
      <sheetName val="F2(Cable_Rack)11"/>
      <sheetName val="F3(Cable_Rack)11"/>
      <sheetName val="F1_(POLYMER)11"/>
      <sheetName val="F2_(POLYMER)11"/>
      <sheetName val="F3_(POLYMER)11"/>
      <sheetName val="F4_(POLYMER)11"/>
      <sheetName val="F5(_Polymerization_)11"/>
      <sheetName val="F6_(_Polymerization_)11"/>
      <sheetName val="B1_(Grid_A-7,_-6)11"/>
      <sheetName val="B1_(Grid_A,_B)11"/>
      <sheetName val="B1_(Grid_C-7,_-6)11"/>
      <sheetName val="B2_(Grid_-7_B,_C)_(1)11"/>
      <sheetName val="B2_(Grid_-7_B,_C)_(2)11"/>
      <sheetName val="B2_(Grid_-6_B,_C)_(1)11"/>
      <sheetName val="B2_(Grid_-6_B,_C)_(2)11"/>
      <sheetName val="F1_(MONOMER)11"/>
      <sheetName val="F2_(MONOMER)11"/>
      <sheetName val="F3_(MONOMER)11"/>
      <sheetName val="90K060C_(MONOMER)11"/>
      <sheetName val="F1_(EXTRUSION)11"/>
      <sheetName val="F2_(EXTRUSION)11"/>
      <sheetName val="F3_(EXTRUSION)11"/>
      <sheetName val="F4_(EXTRUSION)11"/>
      <sheetName val="F5_(EXTRUSION)11"/>
      <sheetName val="F6A_(EXTRUSION)11"/>
      <sheetName val="F6D_(EXTRUSION)11"/>
      <sheetName val="F7_(EXTRUSION)11"/>
      <sheetName val="F8_(EXTRUSION)11"/>
      <sheetName val="F9_(EXTRUSION)11"/>
      <sheetName val="F10_(EXTRUSION)11"/>
      <sheetName val="F11_(EXTRUSION)11"/>
      <sheetName val="B1_(Grid_F-5`,_4`)11"/>
      <sheetName val="B2_(Grid_F,E-4`)11"/>
      <sheetName val="B2_(Grid_F,E-5`)11"/>
      <sheetName val="B3_(Grid_C,B-4`)11"/>
      <sheetName val="B4_(Grid_B,A-4`)11"/>
      <sheetName val="B5_(Grid_E-5`)_&amp;_(Grid_D-5`)11"/>
      <sheetName val="B6_(Grid_E,D-5')11"/>
      <sheetName val="B7_(Grid_E,D-5')11"/>
      <sheetName val="95D040,_A50611"/>
      <sheetName val="95P040AB,_A50711"/>
      <sheetName val="95X020-U08,_A60211"/>
      <sheetName val="95X020-U07,_A60611"/>
      <sheetName val="95E040,_A50911"/>
      <sheetName val="95D024;025,_A61511"/>
      <sheetName val="95X020-U05,_A60111"/>
      <sheetName val="95X020-U02,_A20411"/>
      <sheetName val="Extruder_FDN11"/>
      <sheetName val="BOG_COMP__FDN11"/>
      <sheetName val="SOG_COMP__FDN11"/>
      <sheetName val="1G1_(Ground_Beam)11"/>
      <sheetName val="1G2-1(Ground_Beam)11"/>
      <sheetName val="1G2-2(Ground_Beam)11"/>
      <sheetName val="P15,_1611"/>
      <sheetName val="LO_CONSOLE_FDN11"/>
      <sheetName val="OIL_COOLER_FDN11"/>
      <sheetName val="CW_CONSOLE_FDN_(SOG)11"/>
      <sheetName val="PD3_(SOG)11"/>
      <sheetName val="SF1_(SOG)11"/>
      <sheetName val="SF2_(SOG)11"/>
      <sheetName val="SLAB_(1S1-1)11"/>
      <sheetName val="SLAB_(1S1-2)11"/>
      <sheetName val="SLAB_(1S1-3)11"/>
      <sheetName val="COLUMN_(+5500)11"/>
      <sheetName val="COLUMN_(+12500)11"/>
      <sheetName val="COLUMN_(+15500)11"/>
      <sheetName val="ETC_11"/>
      <sheetName val="breakdown_of_wage_ra`f10"/>
      <sheetName val="breakdown_of_wage_ra10"/>
      <sheetName val="breakdown_of_wage_rað-10"/>
      <sheetName val="UP_MINOR11"/>
      <sheetName val="Discounted_Cash_Flow11"/>
      <sheetName val="Ocean_Transporation_Charge11"/>
      <sheetName val="Cash_Flow_bulanan11"/>
      <sheetName val="H_Satuan11"/>
      <sheetName val="Item_code11"/>
      <sheetName val="BO䁑-B_䁄OWN11"/>
      <sheetName val="Aux_11"/>
      <sheetName val="OCT_FDN11"/>
      <sheetName val="Bill_rekap11"/>
      <sheetName val="Harga_Satuan11"/>
      <sheetName val="F_ALARM11"/>
      <sheetName val="2_Overall_Summary_10"/>
      <sheetName val="Exchange_Rate11"/>
      <sheetName val="General_Notes11"/>
      <sheetName val="PABS,Site_info10"/>
      <sheetName val="0__Resource　Code10"/>
      <sheetName val="내역서_耰&quot;_x005f_x0000_11"/>
      <sheetName val="내역서_耰&quot;_x005f_x005f_11"/>
      <sheetName val="breakdown_of_wage_rap10"/>
      <sheetName val="Process_Data_(2)11"/>
      <sheetName val="차트_(2)11"/>
      <sheetName val="2__현장_자금투입_집계표11"/>
      <sheetName val="Rates_&amp;_Legend11"/>
      <sheetName val="DATA_MENTAH10"/>
      <sheetName val="내역서_耰&quot;_10"/>
      <sheetName val="Material_code10"/>
      <sheetName val="_도면_및_도서_제출목록_및_일정_170202_xls11"/>
      <sheetName val="Raw_data10"/>
      <sheetName val="Distribution_Table10"/>
      <sheetName val="DROP_DOWN10"/>
      <sheetName val="개시대사_(2)10"/>
      <sheetName val="Action_Item10"/>
      <sheetName val="ID_CD10"/>
      <sheetName val="Equipment_Spec_List10"/>
      <sheetName val="SPEC_LIST(EQUP,_SYS)10"/>
      <sheetName val="Cashflow_Analysis8"/>
      <sheetName val="Finansal_tamamlanma_Eğrisi8"/>
      <sheetName val="내역서_(N____x000a_11"/>
      <sheetName val="HO_Site_Rates-201110"/>
      <sheetName val="Linelist_LNGC_Process10"/>
      <sheetName val="TQ_Format9"/>
      <sheetName val="breakdown_of_wage_raÐ¾9"/>
      <sheetName val="Additional_data9"/>
      <sheetName val="Particular_Sch10"/>
      <sheetName val="11_자재단가8"/>
      <sheetName val="Al_Taweelah10"/>
      <sheetName val="Air_Cooler-E10"/>
      <sheetName val="LIFE_&amp;_REP_PROVN8"/>
      <sheetName val="O&amp;M_CREW8"/>
      <sheetName val="SUM_9"/>
      <sheetName val="내역서_(∮ἀ嘆ɶ?᠀㬁?8"/>
      <sheetName val="INPUT_DATA_OF_SCHEDULE8"/>
      <sheetName val="Master_List8"/>
      <sheetName val="Attach_4-188"/>
      <sheetName val="33628-Rev__A8"/>
      <sheetName val="Admin_Manu_2-Equipment_Type_ID8"/>
      <sheetName val="OIL_SEPARATOR8"/>
      <sheetName val="CATCH_BASIN8"/>
      <sheetName val="FW_Post_Indicator_Valve_24&quot;8"/>
      <sheetName val="FW_Post_Indicator_Valve_20&quot;8"/>
      <sheetName val="FW_Post_Indicator_Valve_6&quot;8"/>
      <sheetName val="Fire_Monitor_or_Hydrant_6&quot;_FDN8"/>
      <sheetName val="SUMP_VB8"/>
      <sheetName val="CLEANOUT_4&quot;8"/>
      <sheetName val="Not_reqd8"/>
      <sheetName val="호환성_보고서8"/>
      <sheetName val="Fig_4-148"/>
      <sheetName val="GM_0008"/>
      <sheetName val="Tender_data8"/>
      <sheetName val="Itembalance_Report_(18-sep-18)8"/>
      <sheetName val="BUDGET_SUMMARY_8"/>
      <sheetName val="EQUIPOS_DE_SEGURIDAD8"/>
      <sheetName val="MATERIALES_CONSUMIBLES8"/>
      <sheetName val="PERSONAL_INDIRECTO_8"/>
      <sheetName val="Scheme_Area_Details_Block___C28"/>
      <sheetName val="14-Eng_rate8"/>
      <sheetName val="리스크_분류체계8"/>
      <sheetName val="Activity_Form8"/>
      <sheetName val="Schedule_8"/>
      <sheetName val="Loading_Struc8"/>
      <sheetName val="Loading_Pip8"/>
      <sheetName val="Loading_Overall_(BASE_Proposal8"/>
      <sheetName val="Steel_Structure8"/>
      <sheetName val="PIPING_AG-UG_NEW_UNITS8"/>
      <sheetName val="MEC_PIPING_PREFABR8"/>
      <sheetName val="Working_File-Pip8"/>
      <sheetName val="Equip_ISBL_&amp;_OSBL_8"/>
      <sheetName val="1_설계기준8"/>
      <sheetName val="광통신_견적내역서18"/>
      <sheetName val="Cash_Flow8"/>
      <sheetName val="5__월별투입내역서8"/>
      <sheetName val="Tables_3_1_to_3_5_EXH_G8"/>
      <sheetName val="List_register8"/>
      <sheetName val="Direct_Histogram_Rev__A_(f)8"/>
      <sheetName val="SECL_리스크_분류체계_(2)8"/>
      <sheetName val="REF_for_VV8"/>
      <sheetName val="설산1_나8"/>
      <sheetName val="일위대가_8"/>
      <sheetName val="05__Curva_S7"/>
      <sheetName val="P-Ins_&amp;_Bonds8"/>
      <sheetName val="INSTLIST_18"/>
      <sheetName val="Weekl_9"/>
      <sheetName val="내역서_(N____27"/>
      <sheetName val="내역서_(N____28"/>
      <sheetName val="__x08"/>
      <sheetName val="OPT_9"/>
      <sheetName val="Att-1_CTCI_MH_rate8"/>
      <sheetName val="Cost_Code8"/>
      <sheetName val="Data_Ref8"/>
      <sheetName val="Interdept_Rate8"/>
      <sheetName val="BM_#18"/>
      <sheetName val="Analisa_Fave8"/>
      <sheetName val="Harsat_Bahan8"/>
      <sheetName val="Harsat_Subkon8"/>
      <sheetName val="Harsat_Upah8"/>
      <sheetName val="Master_1_08"/>
      <sheetName val="Agregat_Halus_&amp;_Kasar8"/>
      <sheetName val="HARGA_MATERIAL8"/>
      <sheetName val="Harga_Sat_APP8"/>
      <sheetName val="Tgh_JGC-Inv_I_clp8"/>
      <sheetName val="PCS_8"/>
      <sheetName val="Progress_Statement-SI8"/>
      <sheetName val="Progress_Payment-31108"/>
      <sheetName val="Perm__Test8"/>
      <sheetName val="Galian_18"/>
      <sheetName val="Analisa_Lump_sum8"/>
      <sheetName val="Sec_I_ML8"/>
      <sheetName val="dongia_(2)8"/>
      <sheetName val="내역서_(N__x008"/>
      <sheetName val="64_48"/>
      <sheetName val="64_58"/>
      <sheetName val="36_28"/>
      <sheetName val="36_18"/>
      <sheetName val="Land_Dev't__Ph-120"/>
      <sheetName val="4300_UTILITY_BLDG_(2)8"/>
      <sheetName val="RESUMEN_CD6"/>
      <sheetName val="BOQ_REV66"/>
      <sheetName val="Maliyet_Ozet6"/>
      <sheetName val="1_1-1_26"/>
      <sheetName val="1_3-_1_46"/>
      <sheetName val="3_16"/>
      <sheetName val="3_26"/>
      <sheetName val="4_1(a)6"/>
      <sheetName val="4_1(b)6"/>
      <sheetName val="4_1_(c)6"/>
      <sheetName val="5_16"/>
      <sheetName val="1_11_b6"/>
      <sheetName val="SPEC(CABLE_&amp;_WIRE)6"/>
      <sheetName val="6_공정표6"/>
      <sheetName val="Bill_4_7_Predestain_Bridge_6"/>
      <sheetName val="Bill_4_7_Predestain6"/>
      <sheetName val="1_1_FT_type_16"/>
      <sheetName val="1_2_FT_type_1A6"/>
      <sheetName val="1_3_FT_type_26"/>
      <sheetName val="1_4_FT_type_36"/>
      <sheetName val="1_5_FT_type_46"/>
      <sheetName val="2_1_CL_Outside6"/>
      <sheetName val="2_2_CL_Inside6"/>
      <sheetName val="2_3_CL_Ramp6"/>
      <sheetName val="3_1_CB_Outside6"/>
      <sheetName val="3_2_CB_Inside6"/>
      <sheetName val="4_Stair6"/>
      <sheetName val="5_Ramp6"/>
      <sheetName val="6_Handrail6"/>
      <sheetName val="Invoice_(Interim_No_28)6"/>
      <sheetName val="Cost_Summary6"/>
      <sheetName val="Direct_Cost6"/>
      <sheetName val="Direct_Cost_(2)6"/>
      <sheetName val="Summary_(3)6"/>
      <sheetName val="Indirect_Cost_Summary6"/>
      <sheetName val="TR_Rev_vs_Commit6"/>
      <sheetName val="TR_+MMHE_PL_report6"/>
      <sheetName val="P23P2724___Commitment_6"/>
      <sheetName val="Ramp_data5"/>
      <sheetName val="Lower_Ground5"/>
      <sheetName val="Cap_Cost5"/>
      <sheetName val="RLV_Calc5"/>
      <sheetName val="Costs_(dev)5"/>
      <sheetName val="Bluewater_NPV_-_sell_January5"/>
      <sheetName val="Upper_Ground5"/>
      <sheetName val="PARK_NE5"/>
      <sheetName val="Financial_Summary5"/>
      <sheetName val="D&amp;C_Calcs5"/>
      <sheetName val="CA_Upside_Downside_Old5"/>
      <sheetName val="EASEL_CA_Example5"/>
      <sheetName val="내역서_(∮ἀ嘆ɶ_᠀㬁_7"/>
      <sheetName val="Vehicle_Log6"/>
      <sheetName val="M&amp;E_Summary6"/>
      <sheetName val="rev_summary6"/>
      <sheetName val="M&amp;E_Prelims6"/>
      <sheetName val="B-FP_(2)6"/>
      <sheetName val="Sch_16"/>
      <sheetName val="5_Cennik7"/>
      <sheetName val="내역서_(N____111"/>
      <sheetName val="External_Issues6"/>
      <sheetName val="Manpower_Categories6"/>
      <sheetName val="tblg_denda7"/>
      <sheetName val="F1_46"/>
      <sheetName val="5__Work_load(현재원기준)8"/>
      <sheetName val="4-Lane_bridge20"/>
      <sheetName val="P_Staff_fac5"/>
      <sheetName val="beam-reinft-IIInd_floor5"/>
      <sheetName val="P-Site_fac5"/>
      <sheetName val="P-Clients_fac5"/>
      <sheetName val="CONCRETE_TYPE6"/>
      <sheetName val="MFG_&amp;_DEL5"/>
      <sheetName val="A__ENGINEERING6"/>
      <sheetName val="B-1__배관자재6"/>
      <sheetName val="B-2__전기자재6"/>
      <sheetName val="B-3__계장자재6"/>
      <sheetName val="B-4__기계자재6"/>
      <sheetName val="C-1__공통가설6"/>
      <sheetName val="C-2__토목6"/>
      <sheetName val="C-4__철골6"/>
      <sheetName val="C-5__기계6"/>
      <sheetName val="C-6__배관6"/>
      <sheetName val="C-7__전기6"/>
      <sheetName val="C-8__계장6"/>
      <sheetName val="C-9__중장비6"/>
      <sheetName val="C-10__소방설비6"/>
      <sheetName val="C-11__보온6"/>
      <sheetName val="C-12__CMS6"/>
      <sheetName val="G_R300경비6"/>
      <sheetName val="AS포장복구_6"/>
      <sheetName val="중기조종사_단위단가6"/>
      <sheetName val="설_계6"/>
      <sheetName val="_토목_처리장도급내역서_6"/>
      <sheetName val="3_부제O호표6"/>
      <sheetName val="5_소모재료비6"/>
      <sheetName val="8_시멘트제원표6"/>
      <sheetName val="2_품제O호표6"/>
      <sheetName val="본부_SHOP6"/>
      <sheetName val="#6_MDU_일반6"/>
      <sheetName val="#6_MDU엄반장6"/>
      <sheetName val="#6MDU_기계6"/>
      <sheetName val="HOU_COMP`6"/>
      <sheetName val="FCC_OBL-SHOP6"/>
      <sheetName val="NEW_FCC_OBL6"/>
      <sheetName val="#4_MDU6"/>
      <sheetName val="#6_SHOP6"/>
      <sheetName val="NRC_OBL-조연식6"/>
      <sheetName val="광양-조연식_반장6"/>
      <sheetName val="#5MDU_REV6"/>
      <sheetName val="LBO_PROJECT6"/>
      <sheetName val="VENDOR_LIST6"/>
      <sheetName val="BOP_LINE_LIST6"/>
      <sheetName val="Equip_Mstr_FOR_3A16"/>
      <sheetName val="สรุปยอดเหล็กตาม_Cost_Record_VY6"/>
      <sheetName val="แนบ_PR6"/>
      <sheetName val="OR21_Final_Forecast_Rev_26"/>
      <sheetName val="Summary_Forecast_Budget_1&amp;26"/>
      <sheetName val="Summary_Forecast_Budget_Rev_26"/>
      <sheetName val="Backup_OR21_6"/>
      <sheetName val="Budget_for_ENT6"/>
      <sheetName val="ADJ__D-Wall&amp;BR_Ent__Rev_2_16"/>
      <sheetName val="Rebar+Conพื้น_Waste10%6"/>
      <sheetName val="Backup_D-Wall_Ent__13_07_196"/>
      <sheetName val="Backup_BR_ENT__13_07_196"/>
      <sheetName val="Final_Forecast_721116"/>
      <sheetName val="IMP_OR21_2019_07_116"/>
      <sheetName val="Concrete_721126"/>
      <sheetName val="หินเกล็ด_6"/>
      <sheetName val="เปรียบเทียบBudget_BR_6"/>
      <sheetName val="ADJ__BR_Ent__Rev_2_1_(2)6"/>
      <sheetName val="แผนงานBarrette_Pile6"/>
      <sheetName val="BOQ__VI_03_09_19_6"/>
      <sheetName val="Backup_BR_BMA6"/>
      <sheetName val="Sum_Budget&amp;Rev_16"/>
      <sheetName val="Sum_Budget_Rev_16"/>
      <sheetName val="Sum_Budget&amp;Rev_1_Rebar6"/>
      <sheetName val="Sum_Budget_Rev_2_Rebar6"/>
      <sheetName val="Rebar+Conพื้น_Waste10%_Rev_006"/>
      <sheetName val="Rebar+Conพื้น_Waste10%_Rev_01_6"/>
      <sheetName val="Equip_Rev_00_Budget6"/>
      <sheetName val="Budget_Waterpoofing6"/>
      <sheetName val="ABB_Summary6"/>
      <sheetName val="Man_power_rate6"/>
      <sheetName val="Const_equip_rate6"/>
      <sheetName val="01-Gang_Rate_&amp;_Info6"/>
      <sheetName val="05-Sum_Cost6"/>
      <sheetName val="06-Indirect_Loading6"/>
      <sheetName val="07-Heavy_Equipment6"/>
      <sheetName val="08-RR_Check_List6"/>
      <sheetName val="1)_Risk_and_Opportunities6"/>
      <sheetName val="2)_Full_Cost_Calculation6"/>
      <sheetName val="동상부_Tact_기준_반입일정_및_수량_02176"/>
      <sheetName val="Equipt_Rental6"/>
      <sheetName val="EQ_USED_(CORRECTED)6"/>
      <sheetName val="Rebar_Constant6"/>
      <sheetName val="Statprod_gab7"/>
      <sheetName val="L_17"/>
      <sheetName val="Eng_Hrs_(HO)5"/>
      <sheetName val="Garph_Work-Cost6"/>
      <sheetName val="LRK_6"/>
      <sheetName val="GRAND_REKAP5"/>
      <sheetName val="analisa_(2)5"/>
      <sheetName val="Analisa_25"/>
      <sheetName val="Up_&amp;_bhn5"/>
      <sheetName val="HRG_BHN5"/>
      <sheetName val="Analisa_(ok_punya)5"/>
      <sheetName val="Alat_(2)5"/>
      <sheetName val="InsertListDrawing_1_5"/>
      <sheetName val="InD_Mpower6"/>
      <sheetName val="Rekap_Biaya5"/>
      <sheetName val="Kuantitas_&amp;_Harga5"/>
      <sheetName val="Nopember_(2)5"/>
      <sheetName val="Chap_2-_Page_4_4"/>
      <sheetName val="VAT_TU_DIEN4"/>
      <sheetName val="bldg_list4"/>
      <sheetName val="P2-Project_Data5"/>
      <sheetName val="a_h_ars_sum5"/>
      <sheetName val="a_h_ars5"/>
      <sheetName val="DAF_HRG5"/>
      <sheetName val="Urai__Resap_pengikat5"/>
      <sheetName val="Kolom_UT5"/>
      <sheetName val="HB_5"/>
      <sheetName val="7_공정표5"/>
      <sheetName val="SWALE_(구산)4"/>
      <sheetName val="REF_ONLY4"/>
      <sheetName val="Memb_Schd5"/>
      <sheetName val="Coef_et_données5"/>
      <sheetName val="원가조정_내역5"/>
      <sheetName val="Data_Ref_4"/>
      <sheetName val="KKS_System_Codes4"/>
      <sheetName val="Price_Schedule_Code4"/>
      <sheetName val="내역서_(N____29"/>
      <sheetName val="Dsr_Hitung3"/>
      <sheetName val="Mat_Tower3"/>
      <sheetName val="RT13526_CPI3"/>
      <sheetName val="Inputs_-_Results3"/>
      <sheetName val="GENERAL_3"/>
      <sheetName val="Tank_Loading3"/>
      <sheetName val="Fdn_Calc3"/>
      <sheetName val="LATERAL_OCDI_BH-023"/>
      <sheetName val="Lateral_Broms3"/>
      <sheetName val="N-SPT_corr3"/>
      <sheetName val="Curve_N-SPT3"/>
      <sheetName val="COST_BD3"/>
      <sheetName val="MSP-Operator_Building-Area_C3"/>
      <sheetName val="Monthly_S_Curve_SPK3"/>
      <sheetName val="UPAH_&amp;_BHN_ARS3"/>
      <sheetName val="AHS_ARS3"/>
      <sheetName val="Analisa_HSP3"/>
      <sheetName val="입찰내역_발주처_양卤3"/>
      <sheetName val="Analisa_Neraca3"/>
      <sheetName val="ENE-CAL_14"/>
      <sheetName val="Scaffolding_Volume3"/>
      <sheetName val="ANAL_BOW3"/>
      <sheetName val="Isolasi_Luar_Dalam3"/>
      <sheetName val="Isolasi_Luar3"/>
      <sheetName val="내역서_(N____210"/>
      <sheetName val="график_финансирования3"/>
      <sheetName val="OE_(KSB)3"/>
      <sheetName val="Ana__PU3"/>
      <sheetName val="galian_saluran3"/>
      <sheetName val="Perhit_Alat3"/>
      <sheetName val="05_Analisa_Teknik3"/>
      <sheetName val="내역서_耰&quot;_x005f10"/>
      <sheetName val="Analisa_SNI_STANDART_3"/>
      <sheetName val="1_B3"/>
      <sheetName val="MASTER_RATE_ANALYSIS6"/>
      <sheetName val="MN_T_B_6"/>
      <sheetName val="INDIGINEOUS_ITEMS_6"/>
      <sheetName val="Core_Data6"/>
      <sheetName val="final_abstract6"/>
      <sheetName val="Appendix_A2"/>
      <sheetName val="-0_5_TABLA_PRESUPUESTOS4"/>
      <sheetName val="ﾄﾞﾊﾞｲFUEL_GAS追見4"/>
      <sheetName val="breakdown_of_FA1133"/>
      <sheetName val="Insulation_1501086"/>
      <sheetName val="Sheet_143"/>
      <sheetName val="Project_D3"/>
      <sheetName val="Tender_Summary3"/>
      <sheetName val="PLSt_03__2"/>
      <sheetName val="П_7_курс_аванса2"/>
      <sheetName val="IncStat_03-042"/>
      <sheetName val="IncStat_03__2"/>
      <sheetName val="Авансы_по_СНГ2"/>
      <sheetName val="Home_Office2"/>
      <sheetName val="6_2_Floor_Finishes4"/>
      <sheetName val="C1_(calcolo)2"/>
      <sheetName val="Week_ending2"/>
      <sheetName val="Planners_Workload2"/>
      <sheetName val="MAY_00-Bobbins2"/>
      <sheetName val="2_2_띠장의_설계2"/>
      <sheetName val="Raw_Ref2"/>
      <sheetName val="Cost_Codes2"/>
      <sheetName val="(10)_Other_Costs52"/>
      <sheetName val="Ra__stair3"/>
      <sheetName val="Addendum_No_1_BILL_23"/>
      <sheetName val="7_6_3_J_Inline_Instrument2"/>
      <sheetName val="Bang_KL2"/>
      <sheetName val="Harga_Mat_3"/>
      <sheetName val="Code_072"/>
      <sheetName val="combined_9-3028"/>
      <sheetName val="worksheet_inchican28"/>
      <sheetName val="combined_9_3028"/>
      <sheetName val="bar_chart-rev28"/>
      <sheetName val="MATERIAL'S_PRICE26"/>
      <sheetName val="Schedule_S-Curve_Revision#324"/>
      <sheetName val="PC_&amp;_PVS22"/>
      <sheetName val="2_223M_due_to_adj_profit17"/>
      <sheetName val="Inchican_Road_Accomplishment20"/>
      <sheetName val="Shut_down17"/>
      <sheetName val="bill_217"/>
      <sheetName val="sorksheet_inchican17"/>
      <sheetName val="sombined_9-3017"/>
      <sheetName val="PH_517"/>
      <sheetName val="remaining_billing17"/>
      <sheetName val="Hac_Lots17"/>
      <sheetName val="Res_Lots17"/>
      <sheetName val="Spine_Road17"/>
      <sheetName val="INPUT_DATA_HERE16"/>
      <sheetName val="option_Y116"/>
      <sheetName val="Summary_(overall)3"/>
      <sheetName val="Adimi_bldg3"/>
      <sheetName val="Pump_House3"/>
      <sheetName val="Fuel_Regu_Station3"/>
      <sheetName val="Footing_Tie_Beam3"/>
      <sheetName val="FINAL_NEGO3"/>
      <sheetName val="RFP_Codes3"/>
      <sheetName val="Bill_summary_of_cost3"/>
      <sheetName val="unit_price3"/>
      <sheetName val="Schedule_S-Curve_(new_scheme)3"/>
      <sheetName val="Fire_Suppression3"/>
      <sheetName val="tabulation_(comparison)3"/>
      <sheetName val="area_comp_2011_01_183"/>
      <sheetName val="Tabulation_2"/>
      <sheetName val="3_-RESOURCE_LIST2"/>
      <sheetName val="0_-SUMMARY2"/>
      <sheetName val="3_2_AUX2"/>
      <sheetName val="3_3_AUX-22"/>
      <sheetName val="GRAND_SUM2"/>
      <sheetName val="VCC_11110-4612"/>
      <sheetName val="JGSummit_Package_2_(CTCI)3"/>
      <sheetName val="5_5FWBS_CODE2"/>
      <sheetName val="1195_B13"/>
      <sheetName val="page_63"/>
      <sheetName val="Capel_KI3"/>
      <sheetName val="Capel_PK3"/>
      <sheetName val="Summary_HS_Pipa_CS3"/>
      <sheetName val="Raw_Data-Combined3"/>
      <sheetName val="Instrument_Proc2"/>
      <sheetName val="MTO_Civil_Work2"/>
      <sheetName val="Sched_3_(Construction)2"/>
      <sheetName val="Sched_1_(Engineering)2"/>
      <sheetName val="Sched_2_(Procurement_2"/>
      <sheetName val="JOB_Code2"/>
      <sheetName val="COVER_RECAP_INSTALL_(2)2"/>
      <sheetName val="Rekap_Summary2"/>
      <sheetName val="Rekap_Breakdown2"/>
      <sheetName val="Equiv_Length2"/>
      <sheetName val="lkalibrasi_BENENAIN3"/>
      <sheetName val="Integrated-S_Curve2"/>
      <sheetName val="_hrg_bhn3"/>
      <sheetName val="Main_Control2"/>
      <sheetName val="Man_Power2"/>
      <sheetName val="pro_ra_op2"/>
      <sheetName val="analis_standar(8m)2"/>
      <sheetName val="ShareCapital_2"/>
      <sheetName val="내역서_(∮ἀ嘆ɶ_x005f_x0000_᠀㬁_x005f_x0000_2"/>
      <sheetName val="__x005f_x0000__x005f_x001b__x005f_x0000__x005f_x0006__3"/>
      <sheetName val="내역서_耰&quot;_x005f_x005f_x005f_x0000__x00006"/>
      <sheetName val="내역서_(N__x005f_x000e__x005f_x000e__x005f_x000e___2"/>
      <sheetName val="내역서_(N____x005f_x000a_5"/>
      <sheetName val="Bangunan_Utama2"/>
      <sheetName val="Hrg_Sat2"/>
      <sheetName val="BILL_12"/>
      <sheetName val="Step2_-&gt;_Mat__Cost2"/>
      <sheetName val="Team_3_S-Curve2"/>
      <sheetName val="Rekap_Addendum3"/>
      <sheetName val="AT_23"/>
      <sheetName val="Section_13"/>
      <sheetName val="MH_and_Unit_Cost2"/>
      <sheetName val="Material_Cost(as_per_Nation)2"/>
      <sheetName val="Materials_1"/>
      <sheetName val="Rekap_Analisa2"/>
      <sheetName val="ANALISA_PEK_UMUM2"/>
      <sheetName val="IN_OUT2"/>
      <sheetName val="내역서_ᢐ_x005f_x001f_2"/>
      <sheetName val="내역서_ᢐ_x005f_x001f__x005f_x0000__x005f_x0000_2"/>
      <sheetName val="Sat_Bah___Up2"/>
      <sheetName val="DATA_PROYEK2"/>
      <sheetName val="rab_me_(by_owner)_2"/>
      <sheetName val="BQ_(by_owner)2"/>
      <sheetName val="rab_me_(fisik)2"/>
      <sheetName val="LIST_ANHARSAT2"/>
      <sheetName val="BQ_Working2"/>
      <sheetName val="P__control2"/>
      <sheetName val="Costing_Detailed2"/>
      <sheetName val="Basic_Data_Inputs2"/>
      <sheetName val="Star_Rate2"/>
      <sheetName val="LV_induction_2"/>
      <sheetName val="TEMP_PROFILE2"/>
      <sheetName val="_선택_속성(잠금)2"/>
      <sheetName val="Drop-down_lists2"/>
      <sheetName val="9011_EXPAT_MANP2"/>
      <sheetName val="App_A_Basis_of_Design2"/>
      <sheetName val="renc_mgn2"/>
      <sheetName val="BQ_Summary2"/>
      <sheetName val="Dinh_muc_CP_KTCB_khac2"/>
      <sheetName val="TH_May_TC2"/>
      <sheetName val="KLDT_DIEN2"/>
      <sheetName val="PTVT_DIEN2"/>
      <sheetName val="TH_kinh_phi2"/>
      <sheetName val="Thong_ke_thiet_bi2"/>
      <sheetName val="TH_vat_tu2"/>
      <sheetName val="A_SIS2"/>
      <sheetName val="gia_vt2"/>
      <sheetName val="1_BILL_MOI_THAU_CAN_THUONG2"/>
      <sheetName val="PHAN_NGAM2"/>
      <sheetName val="tabel_berat2"/>
      <sheetName val="Process_Piping2"/>
      <sheetName val="MR_EUR2"/>
      <sheetName val="Ind__Budget2"/>
      <sheetName val="내역서_耰&quot;_x005f_x0000__x005f_x005f_x00002"/>
      <sheetName val="Daily_Photo2"/>
      <sheetName val="Manpower_Status2"/>
      <sheetName val="ENQ222394AL_NASR_Steel_Report1"/>
      <sheetName val="uraian_analisa2"/>
      <sheetName val="8LT_122"/>
      <sheetName val="Basic_Price2"/>
      <sheetName val="집계표(2_안)2"/>
      <sheetName val="Dynamic_Query1"/>
      <sheetName val="cost_curve_calc2"/>
      <sheetName val="1_0_Criteria_New1"/>
      <sheetName val="SEK_Vertrieb2"/>
      <sheetName val="SEK_Montage2"/>
      <sheetName val="SEK_IBN2"/>
      <sheetName val="VS_P-Q2"/>
      <sheetName val="建筑定额_(2002)2"/>
      <sheetName val="ADI_Edison_Termoelettrica2"/>
      <sheetName val="Daily_Forwards2"/>
      <sheetName val="Harga_material_12"/>
      <sheetName val="Peralatan_(2)2"/>
      <sheetName val="İnsan_Gücü1"/>
      <sheetName val="LV_induction_mot2"/>
      <sheetName val="RINC_hotel1"/>
      <sheetName val="RINC_FIN_T4_1"/>
      <sheetName val="RINC_FIN_T4___3_1"/>
      <sheetName val="RINC_FIN_T4___2_1"/>
      <sheetName val="КС2_24_1-8_(4_1_8_11_200)corr2"/>
      <sheetName val="Fire_Fighting1"/>
      <sheetName val="HARGA_DASAR1"/>
      <sheetName val="KR2&amp;KVCM(MAR_1-6'99)1"/>
      <sheetName val="ANALISA_KONST_BTN1"/>
      <sheetName val="Bilanz_Bus_plan_20021"/>
      <sheetName val="Mei_LD1"/>
      <sheetName val="Data_Input1"/>
      <sheetName val="Project_budget_BTS1"/>
      <sheetName val="Well_Plan_11"/>
      <sheetName val="ANL_TEK_61"/>
      <sheetName val="HM_MEK_1"/>
      <sheetName val="PAD_TR보호대기초1"/>
      <sheetName val="Bill_of_Qty1"/>
      <sheetName val="ALAT2_(TDK_DIPAKAI)1"/>
      <sheetName val="Fill_this_out_first___1"/>
      <sheetName val="Z-_GENERAL_PRIC橿⿂1"/>
      <sheetName val="Z-_GENERAL_PRIC鋘@俀~橿⿂1"/>
      <sheetName val="Z-_GENERAL_PRIC1"/>
      <sheetName val="TH_VL,_NC,_DDHT_Thanhphuoc1"/>
      <sheetName val="报价说明_(3)1"/>
      <sheetName val="报价说明_(4)1"/>
      <sheetName val="2_履约阶段供应链管理计划1"/>
      <sheetName val="sis_xlm1"/>
      <sheetName val="spot_prices1"/>
      <sheetName val="Forma_E-171"/>
      <sheetName val="1999_BUDGET1"/>
      <sheetName val="M_MM1"/>
      <sheetName val="PROG_"/>
      <sheetName val="Calc_Sheet"/>
      <sheetName val="Batam_Forecast3"/>
      <sheetName val="Batam_Forecast_jun3"/>
      <sheetName val="Fabrication_Summary3"/>
      <sheetName val="D6978_Mar_21_-_FProj073"/>
      <sheetName val="GEAC_-_Dec193"/>
      <sheetName val="2__Steel_Structural"/>
      <sheetName val="DO_NOT_DELETE"/>
      <sheetName val="Risk_Variables"/>
      <sheetName val="BOQ_LIST"/>
      <sheetName val="Unit_of_Measurement_"/>
      <sheetName val="첨부_#8_기자재_Cost_Summary"/>
      <sheetName val="3_6M_RETAINING_WALL"/>
      <sheetName val="내역서_(N____31"/>
      <sheetName val="내역서_(N____41"/>
      <sheetName val="내역서_(N____51"/>
      <sheetName val="?_????_?"/>
      <sheetName val="Weekl??_?"/>
      <sheetName val="?_?_x0"/>
      <sheetName val="_??_x0"/>
      <sheetName val="OPT??_?"/>
      <sheetName val="내역서_(N____61"/>
      <sheetName val="내역서_(N____71"/>
      <sheetName val="내역서_(N____81"/>
      <sheetName val="Dia_Inch"/>
      <sheetName val="FPF-Unit_Rates"/>
      <sheetName val="PNT-Unit_Rates"/>
      <sheetName val="sc"/>
      <sheetName val="Sheet_x0000__x0000__x0005__x0000_�"/>
      <sheetName val="011C101"/>
      <sheetName val="JIB CRANE,HOIST"/>
      <sheetName val="gd_02"/>
      <sheetName val="jj"/>
      <sheetName val="表四"/>
      <sheetName val="表一丙"/>
      <sheetName val="土建b2"/>
      <sheetName val="建筑b2"/>
      <sheetName val="补给水"/>
      <sheetName val="厂外单项土方"/>
      <sheetName val="厂外单项临时"/>
      <sheetName val="地基处理"/>
      <sheetName val="表4"/>
      <sheetName val="燃料"/>
      <sheetName val="水质净化"/>
      <sheetName val="热力系统"/>
      <sheetName val="Tbl 1y 4"/>
      <sheetName val="表二"/>
      <sheetName val="cash budget"/>
      <sheetName val="PLAGCoct03"/>
      <sheetName val="单价"/>
      <sheetName val="综合预算价格"/>
      <sheetName val="2001概算定额"/>
      <sheetName val="예산작성기준(전기)"/>
      <sheetName val="LIMA-CANTA"/>
      <sheetName val="2002년_현장공사비_국내_ꠀꌕ⠃"/>
      <sheetName val="BCC CABLE DATA"/>
      <sheetName val="FJR CABLE DATA"/>
      <sheetName val="JRT CABLE DATA"/>
      <sheetName val="PD CABLE DATA "/>
      <sheetName val="TBA CABLE DATA"/>
      <sheetName val="TY CABLE DATA"/>
      <sheetName val="5a. Code_E"/>
      <sheetName val="WBS"/>
      <sheetName val="Inputdata"/>
      <sheetName val="Progress Tables"/>
      <sheetName val="Twr (15)"/>
      <sheetName val="Shedule"/>
      <sheetName val="ocean_voyage"/>
      <sheetName val="anal_rab"/>
      <sheetName val="Pivot_Table"/>
      <sheetName val="DE-110"/>
      <sheetName val="PUNCH DESCRIPTION"/>
      <sheetName val="Part 3-Cladding"/>
      <sheetName val="SS MH"/>
      <sheetName val="2_x0010___x0003__x000d__x0008__x0010__x0004__x0004__x0004_"/>
      <sheetName val="Customize Your Invoice"/>
      <sheetName val="Parking B"/>
      <sheetName val="수량집계표"/>
      <sheetName val="L01 Actual Cashflow  Rev 3"/>
      <sheetName val="Material List "/>
      <sheetName val="REQ_REMARKS"/>
      <sheetName val="Project data"/>
      <sheetName val="실행예산_MM_x0019_2"/>
      <sheetName val="ITB_COST13_x0000_볷檼謀谁臛픉_x0016_"/>
      <sheetName val="输煤冲洗水泵房"/>
      <sheetName val="Analisa HS"/>
      <sheetName val="HPS PC"/>
      <sheetName val="Pile Cap"/>
      <sheetName val="SUR-HARGA"/>
      <sheetName val="COMM"/>
      <sheetName val="Progress %"/>
      <sheetName val="VST재료산출"/>
      <sheetName val="Change_Order_Log"/>
      <sheetName val="UC"/>
      <sheetName val="pricing"/>
      <sheetName val="Dir-Conc "/>
      <sheetName val="OPTION_221"/>
      <sheetName val="OPTION_321"/>
      <sheetName val="KUWATI(Total)_21"/>
      <sheetName val="집계표_(TOTAL)21"/>
      <sheetName val="집계표_(CIVIL-23)21"/>
      <sheetName val="집계표_(FGRU)21"/>
      <sheetName val="집계표_(25,26)21"/>
      <sheetName val="집계표_(MEROX)21"/>
      <sheetName val="집계표_(NITROGEN)21"/>
      <sheetName val="집계표_(M4)21"/>
      <sheetName val="집계표_(CIVIL4)21"/>
      <sheetName val="집계표_(CIVIL6)21"/>
      <sheetName val="집계표_(CIVIL7)21"/>
      <sheetName val="내역서(DEMO_TOTAL)21"/>
      <sheetName val="내역서_(CIVIL-23)21"/>
      <sheetName val="내역서_(fgru)21"/>
      <sheetName val="내역서_(25&amp;26)21"/>
      <sheetName val="내역서_(MEROX)21"/>
      <sheetName val="내역서_(NITROGEN)21"/>
      <sheetName val="내역서_(M4)21"/>
      <sheetName val="내역서_(CIVIL-4)21"/>
      <sheetName val="내역서_(CIVIL-6)21"/>
      <sheetName val="내역서_(CIVIL-7)21"/>
      <sheetName val="2002년_현장공사비_국내_실적21"/>
      <sheetName val="2003년국내현장공사비_실적21"/>
      <sheetName val="VC2_10_9921"/>
      <sheetName val="집계표_(25,26ဩ20"/>
      <sheetName val="INPUT_DATA20"/>
      <sheetName val="Form_020"/>
      <sheetName val="General_Data20"/>
      <sheetName val="Form_D-119"/>
      <sheetName val="Form_B-119"/>
      <sheetName val="Form_F-119"/>
      <sheetName val="Form_A19"/>
      <sheetName val="LABOR_&amp;_자재19"/>
      <sheetName val="입출재고현황_(2)19"/>
      <sheetName val="WEIGHT_LIST18"/>
      <sheetName val="산#2-1_(2)18"/>
      <sheetName val="BEND_LOSS18"/>
      <sheetName val="단면_(2)18"/>
      <sheetName val="3_공통공사대비19"/>
      <sheetName val="간접비_총괄19"/>
      <sheetName val="Price_Schedule19"/>
      <sheetName val="CAL_19"/>
      <sheetName val="Rate_Analysis19"/>
      <sheetName val="EQUIPMENT_-219"/>
      <sheetName val="내역서_耰&quot;??19"/>
      <sheetName val="공사비_내역_(가)18"/>
      <sheetName val="6PILE__(돌출)18"/>
      <sheetName val="Static_Equip18"/>
      <sheetName val="Form_A_18"/>
      <sheetName val="내역서_耰&quot;_x005f_x0000__x005f_x0000_18"/>
      <sheetName val="3_Breakdown_Direct_Paint18"/>
      <sheetName val="내역서_耰&quot;__19"/>
      <sheetName val="Summary_Sheets18"/>
      <sheetName val="Civil_118"/>
      <sheetName val="Civil_218"/>
      <sheetName val="Civil_318"/>
      <sheetName val="Site_118"/>
      <sheetName val="Site_218"/>
      <sheetName val="Site_318"/>
      <sheetName val="Site_Faci18"/>
      <sheetName val="7__월별투입내역서17"/>
      <sheetName val="Man_Hole17"/>
      <sheetName val="Sheet1_(2)18"/>
      <sheetName val="Áý°èÇ¥_(TOTAL)17"/>
      <sheetName val="Áý°èÇ¥_(CIVIL-23)17"/>
      <sheetName val="Áý°èÇ¥_(FGRU)17"/>
      <sheetName val="Áý°èÇ¥_(25,26)17"/>
      <sheetName val="Áý°èÇ¥_(MEROX)17"/>
      <sheetName val="Áý°èÇ¥_(NITROGEN)17"/>
      <sheetName val="Áý°èÇ¥_(M4)17"/>
      <sheetName val="Áý°èÇ¥_(CIVIL4)17"/>
      <sheetName val="Áý°èÇ¥_(CIVIL6)17"/>
      <sheetName val="Áý°èÇ¥_(CIVIL7)17"/>
      <sheetName val="³»¿ª¼­(DEMO_TOTAL)17"/>
      <sheetName val="³»¿ª¼­_(CIVIL-23)17"/>
      <sheetName val="³»¿ª¼­_(fgru)17"/>
      <sheetName val="³»¿ª¼­_(25&amp;26)17"/>
      <sheetName val="³»¿ª¼­_(MEROX)17"/>
      <sheetName val="³»¿ª¼­_(NITROGEN)17"/>
      <sheetName val="³»¿ª¼­_(M4)17"/>
      <sheetName val="³»¿ª¼­_(CIVIL-4)17"/>
      <sheetName val="³»¿ª¼­_(CIVIL-6)17"/>
      <sheetName val="³»¿ª¼­_(CIVIL-7)17"/>
      <sheetName val="2002³â_ÇöÀå°ø»çºñ_±¹³»_½ÇÀû17"/>
      <sheetName val="2003³â±¹³»ÇöÀå°ø»çºñ_½ÇÀû17"/>
      <sheetName val="계측_내역서17"/>
      <sheetName val="Form_B17"/>
      <sheetName val="내역서_耰&quot;_x005f_x005f_x005f_x0000__x005f_x005f_x0017"/>
      <sheetName val="2_2_STAFF_Scedule17"/>
      <sheetName val="내역서_耰&quot;_x005f_x005f_x005f_x005f_x005f_x005f_x00017"/>
      <sheetName val="Z-_GENERAL_PRICE_SUMMARY17"/>
      <sheetName val="_Estimate__17"/>
      <sheetName val="T_317"/>
      <sheetName val="HORI__VESSEL17"/>
      <sheetName val="EQUIP_LIST17"/>
      <sheetName val="Precios_Unitarios17"/>
      <sheetName val="MP_MOB17"/>
      <sheetName val="Vind_-_BtB17"/>
      <sheetName val="LV_induction_motors17"/>
      <sheetName val="BSD_(2)17"/>
      <sheetName val="Administrative_Prices17"/>
      <sheetName val="WBS_4417"/>
      <sheetName val="WBS_4117"/>
      <sheetName val="Precios_por_Administración17"/>
      <sheetName val="Subcon_A17"/>
      <sheetName val="BM_DATA_SHEET18"/>
      <sheetName val="Material_Selections17"/>
      <sheetName val="Monthly_Load17"/>
      <sheetName val="Weekly_Load17"/>
      <sheetName val="내역서_耰&quot;_x005f_x005f_x005f_x005f_x005f_x005f_x00517"/>
      <sheetName val="97_사업추정(WEKI)17"/>
      <sheetName val="Eq__Mobilization17"/>
      <sheetName val="[SANDAN_XLS??17"/>
      <sheetName val="breakdown_of_wage_rate17"/>
      <sheetName val="Indirect_Cost17"/>
      <sheetName val="Piping_BQ_for_one_turbine17"/>
      <sheetName val="Resource_table17"/>
      <sheetName val="Utility_and_Fire_flange17"/>
      <sheetName val="Equipment_List17"/>
      <sheetName val="Form1_SQP17"/>
      <sheetName val="공정계획(내부계획25%,내부w_f)17"/>
      <sheetName val="Heavy_Equipments17"/>
      <sheetName val="AG_Pipe_Qty_Analysis17"/>
      <sheetName val="4-3LEVEL-5_epic_416"/>
      <sheetName val="단가_(2)16"/>
      <sheetName val="w't_table17"/>
      <sheetName val="SCHEDD_TAMBAHAN17"/>
      <sheetName val="_SANDAN_XLS__17"/>
      <sheetName val="SFN_ORIG17"/>
      <sheetName val="Fire_Protection17"/>
      <sheetName val="입찰내역_발주처_양식17"/>
      <sheetName val="BOQ-B_DOWN16"/>
      <sheetName val="Dir_Manpower_Other_Exp_17"/>
      <sheetName val="내역서_(∮ἀ嘆ɶ16"/>
      <sheetName val="ITB_COST17"/>
      <sheetName val="MODULE_CONFIRM16"/>
      <sheetName val="Cash_In-Cash_Out_Actual16"/>
      <sheetName val="실행예산_MM16"/>
      <sheetName val="FWBS_153016"/>
      <sheetName val="plan&amp;section_of_foundation13"/>
      <sheetName val="working_load_at_the_btm_ft_13"/>
      <sheetName val="stability_check13"/>
      <sheetName val="design_criteria8"/>
      <sheetName val="design_load13"/>
      <sheetName val="PROTECTION_16"/>
      <sheetName val="TDC_COA_Sumry12"/>
      <sheetName val="TDC_Item_Dets12"/>
      <sheetName val="TDC_Item_Sumry12"/>
      <sheetName val="TDC_Key_Qty_Sumry12"/>
      <sheetName val="List_-_Components12"/>
      <sheetName val="List_-_Equipment12"/>
      <sheetName val="COA_Sumry_-_Std_Imp12"/>
      <sheetName val="Contr_TDC_-_Std_Imp12"/>
      <sheetName val="Item_Sumry_-_Std_Imp12"/>
      <sheetName val="Unit_Costs_-_Std_Imp12"/>
      <sheetName val="Unit_MH_-_Std_Imp12"/>
      <sheetName val="Proj_TIC_-_Std_Imp12"/>
      <sheetName val="Currency_Rate12"/>
      <sheetName val="Unit_Price_12"/>
      <sheetName val="4-Basic_Price12"/>
      <sheetName val="Evaluasi_Penw12"/>
      <sheetName val="Man_Power_&amp;_Comp12"/>
      <sheetName val="Data_List12"/>
      <sheetName val="PROJECT_BRIEF12"/>
      <sheetName val="내역서1999_8최종12"/>
      <sheetName val="Sum_(Case-3)12"/>
      <sheetName val="할증_12"/>
      <sheetName val="RAB_AR&amp;STR12"/>
      <sheetName val="UP_MINOR12"/>
      <sheetName val="Updating_Form-Oct_201112"/>
      <sheetName val="Weld_Consumable12"/>
      <sheetName val="NDE_Cost-Summary12"/>
      <sheetName val="9July_Above_Ground_Pipe12"/>
      <sheetName val="M_1112"/>
      <sheetName val="Process_Data_112"/>
      <sheetName val="1100-1200-1300-1910-2140-LEV_12"/>
      <sheetName val="Material_Price18"/>
      <sheetName val="CUADRO_DE_PRECIOS16"/>
      <sheetName val="Tools_&amp;_Settings12"/>
      <sheetName val="Data_Summary12"/>
      <sheetName val="Crew_Costs12"/>
      <sheetName val="Spread_Costs12"/>
      <sheetName val="Unique_List_Misc12"/>
      <sheetName val="Closeout_Control12"/>
      <sheetName val="내역서_耰&quot;_x005f_x005f_x005f_x0000_12"/>
      <sheetName val="내역서_耰&quot;_x005f_x005f_x005f_x005f_12"/>
      <sheetName val="내역서_耰&quot;_x005f_x0000__x000013"/>
      <sheetName val="Site_Findings_Status_Sheet12"/>
      <sheetName val="Equip_Rental_Summary_by_Contr12"/>
      <sheetName val="Project_Equip_Rental_Summary12"/>
      <sheetName val="Contractor_Indirect_Sumry12"/>
      <sheetName val="Project_Indirect_Sumry12"/>
      <sheetName val="COA_Sumry_by_Area12"/>
      <sheetName val="COA_Sumry_by_Contr12"/>
      <sheetName val="COA_Sumry_by_RG12"/>
      <sheetName val="TDC_COA_Grp_Sumry12"/>
      <sheetName val="TDC_COA_Grp_Sumry_by_Area12"/>
      <sheetName val="TDC_COA_Grp_Sumry_by_RG12"/>
      <sheetName val="Equipment_Sumry12"/>
      <sheetName val="TDC_Item_Dets-Full12"/>
      <sheetName val="TDC_Item_Dets-IPM-Full12"/>
      <sheetName val="TDC_Item_Sumry_by_Area12"/>
      <sheetName val="TDC_Item_Sumry_by_RG12"/>
      <sheetName val="TDC_Key_Qty_Sumry_by_RG12"/>
      <sheetName val="List_-_Equipment_by_Area12"/>
      <sheetName val="List_-_Equipment_by_Contr12"/>
      <sheetName val="Equipment_-_Unit_Costs_by_Mat12"/>
      <sheetName val="List_-_Equipment_by_Rep_Grp12"/>
      <sheetName val="Craft_Summary_by_Contr12"/>
      <sheetName val="Project_Craft_Summary12"/>
      <sheetName val="Project_Metrics12"/>
      <sheetName val="99__FWBS(Ref)12"/>
      <sheetName val="99__Change_Rate12"/>
      <sheetName val="5_)_Time_Delays12"/>
      <sheetName val="Item_code12"/>
      <sheetName val="In-House_Summary12"/>
      <sheetName val="Unt_rate12"/>
      <sheetName val="SUMMARY_(0A)12"/>
      <sheetName val="SUMMARY_(1A)12"/>
      <sheetName val="SUMMARY_(1B)12"/>
      <sheetName val="SUMMARY_(03)12"/>
      <sheetName val="F1(Cable_Rack)12"/>
      <sheetName val="F2(Cable_Rack)12"/>
      <sheetName val="F3(Cable_Rack)12"/>
      <sheetName val="F1_(POLYMER)12"/>
      <sheetName val="F2_(POLYMER)12"/>
      <sheetName val="F3_(POLYMER)12"/>
      <sheetName val="F4_(POLYMER)12"/>
      <sheetName val="F5(_Polymerization_)12"/>
      <sheetName val="F6_(_Polymerization_)12"/>
      <sheetName val="B1_(Grid_A-7,_-6)12"/>
      <sheetName val="B1_(Grid_A,_B)12"/>
      <sheetName val="B1_(Grid_C-7,_-6)12"/>
      <sheetName val="B2_(Grid_-7_B,_C)_(1)12"/>
      <sheetName val="B2_(Grid_-7_B,_C)_(2)12"/>
      <sheetName val="B2_(Grid_-6_B,_C)_(1)12"/>
      <sheetName val="B2_(Grid_-6_B,_C)_(2)12"/>
      <sheetName val="F1_(MONOMER)12"/>
      <sheetName val="F2_(MONOMER)12"/>
      <sheetName val="F3_(MONOMER)12"/>
      <sheetName val="90K060C_(MONOMER)12"/>
      <sheetName val="F1_(EXTRUSION)12"/>
      <sheetName val="F2_(EXTRUSION)12"/>
      <sheetName val="F3_(EXTRUSION)12"/>
      <sheetName val="F4_(EXTRUSION)12"/>
      <sheetName val="F5_(EXTRUSION)12"/>
      <sheetName val="F6A_(EXTRUSION)12"/>
      <sheetName val="F6D_(EXTRUSION)12"/>
      <sheetName val="F7_(EXTRUSION)12"/>
      <sheetName val="F8_(EXTRUSION)12"/>
      <sheetName val="F9_(EXTRUSION)12"/>
      <sheetName val="F10_(EXTRUSION)12"/>
      <sheetName val="F11_(EXTRUSION)12"/>
      <sheetName val="B1_(Grid_F-5`,_4`)12"/>
      <sheetName val="B2_(Grid_F,E-4`)12"/>
      <sheetName val="B2_(Grid_F,E-5`)12"/>
      <sheetName val="B3_(Grid_C,B-4`)12"/>
      <sheetName val="B4_(Grid_B,A-4`)12"/>
      <sheetName val="B5_(Grid_E-5`)_&amp;_(Grid_D-5`)12"/>
      <sheetName val="B6_(Grid_E,D-5')12"/>
      <sheetName val="B7_(Grid_E,D-5')12"/>
      <sheetName val="95D040,_A50612"/>
      <sheetName val="95P040AB,_A50712"/>
      <sheetName val="95X020-U08,_A60212"/>
      <sheetName val="95X020-U07,_A60612"/>
      <sheetName val="95E040,_A50912"/>
      <sheetName val="95D024;025,_A61512"/>
      <sheetName val="95X020-U05,_A60112"/>
      <sheetName val="95X020-U02,_A20412"/>
      <sheetName val="Extruder_FDN12"/>
      <sheetName val="BOG_COMP__FDN12"/>
      <sheetName val="SOG_COMP__FDN12"/>
      <sheetName val="1G1_(Ground_Beam)12"/>
      <sheetName val="1G2-1(Ground_Beam)12"/>
      <sheetName val="1G2-2(Ground_Beam)12"/>
      <sheetName val="P15,_1612"/>
      <sheetName val="LO_CONSOLE_FDN12"/>
      <sheetName val="OIL_COOLER_FDN12"/>
      <sheetName val="CW_CONSOLE_FDN_(SOG)12"/>
      <sheetName val="PD3_(SOG)12"/>
      <sheetName val="SF1_(SOG)12"/>
      <sheetName val="SF2_(SOG)12"/>
      <sheetName val="SLAB_(1S1-1)12"/>
      <sheetName val="SLAB_(1S1-2)12"/>
      <sheetName val="SLAB_(1S1-3)12"/>
      <sheetName val="COLUMN_(+5500)12"/>
      <sheetName val="COLUMN_(+12500)12"/>
      <sheetName val="COLUMN_(+15500)12"/>
      <sheetName val="ETC_12"/>
      <sheetName val="Direct_PMS12"/>
      <sheetName val="Codes_Pers12"/>
      <sheetName val="Ocean_Transporation_Charge12"/>
      <sheetName val="Raw_data11"/>
      <sheetName val="2__현장_자금투입_집계표12"/>
      <sheetName val="_도면_및_도서_제출목록_및_일정_170202_xls12"/>
      <sheetName val="Aux_12"/>
      <sheetName val="Rates_&amp;_Legend12"/>
      <sheetName val="General_Notes12"/>
      <sheetName val="BO䁑-B_䁄OWN12"/>
      <sheetName val="Discounted_Cash_Flow12"/>
      <sheetName val="Cash_Flow_bulanan12"/>
      <sheetName val="H_Satuan12"/>
      <sheetName val="Pengesahan_12"/>
      <sheetName val="OCT_FDN12"/>
      <sheetName val="Bill_rekap12"/>
      <sheetName val="Exchange_Rate12"/>
      <sheetName val="Process_Data_(2)12"/>
      <sheetName val="__12"/>
      <sheetName val="_12"/>
      <sheetName val="breakdown_of_wage_ra`f11"/>
      <sheetName val="breakdown_of_wage_ra11"/>
      <sheetName val="breakdown_of_wage_rað-11"/>
      <sheetName val="00-Summary_Information-ABB11"/>
      <sheetName val="내역서_耰&quot;_x005f_x0000_12"/>
      <sheetName val="내역서_耰&quot;_x005f_x005f_12"/>
      <sheetName val="2_Overall_Summary_11"/>
      <sheetName val="breakdown_of_wage_rap11"/>
      <sheetName val="0__Resource　Code11"/>
      <sheetName val="DROP_DOWN11"/>
      <sheetName val="Action_Item11"/>
      <sheetName val="ID_CD11"/>
      <sheetName val="개시대사_(2)11"/>
      <sheetName val="Material_code11"/>
      <sheetName val="PABS,Site_info11"/>
      <sheetName val="Harga_Satuan12"/>
      <sheetName val="F_ALARM12"/>
      <sheetName val="Equipment_Spec_List11"/>
      <sheetName val="차트_(2)12"/>
      <sheetName val="SPEC_LIST(EQUP,_SYS)11"/>
      <sheetName val="Distribution_Table11"/>
      <sheetName val="Air_Cooler-E11"/>
      <sheetName val="DATA_MENTAH11"/>
      <sheetName val="HO_Site_Rates-201111"/>
      <sheetName val="Al_Taweelah11"/>
      <sheetName val="Particular_Sch11"/>
      <sheetName val="SUM_10"/>
      <sheetName val="내역서_(N____x000a_12"/>
      <sheetName val="내역서_耰&quot;_11"/>
      <sheetName val="Linelist_LNGC_Process11"/>
      <sheetName val="TQ_Format10"/>
      <sheetName val="breakdown_of_wage_raÐ¾10"/>
      <sheetName val="Additional_data10"/>
      <sheetName val="33628-Rev__A9"/>
      <sheetName val="11_자재단가9"/>
      <sheetName val="Cashflow_Analysis9"/>
      <sheetName val="Finansal_tamamlanma_Eğrisi9"/>
      <sheetName val="INPUT_DATA_OF_SCHEDULE9"/>
      <sheetName val="LIFE_&amp;_REP_PROVN9"/>
      <sheetName val="O&amp;M_CREW9"/>
      <sheetName val="Tender_data9"/>
      <sheetName val="Attach_4-189"/>
      <sheetName val="내역서_(∮ἀ嘆ɶ?᠀㬁?9"/>
      <sheetName val="Scheme_Area_Details_Block___C29"/>
      <sheetName val="14-Eng_rate9"/>
      <sheetName val="리스크_분류체계9"/>
      <sheetName val="광통신_견적내역서19"/>
      <sheetName val="Cash_Flow9"/>
      <sheetName val="5__월별투입내역서9"/>
      <sheetName val="Cost_Code9"/>
      <sheetName val="Data_Ref9"/>
      <sheetName val="Interdept_Rate9"/>
      <sheetName val="Itembalance_Report_(18-sep-18)9"/>
      <sheetName val="BUDGET_SUMMARY_9"/>
      <sheetName val="OIL_SEPARATOR9"/>
      <sheetName val="CATCH_BASIN9"/>
      <sheetName val="FW_Post_Indicator_Valve_24&quot;9"/>
      <sheetName val="FW_Post_Indicator_Valve_20&quot;9"/>
      <sheetName val="FW_Post_Indicator_Valve_6&quot;9"/>
      <sheetName val="Fire_Monitor_or_Hydrant_6&quot;_FDN9"/>
      <sheetName val="SUMP_VB9"/>
      <sheetName val="CLEANOUT_4&quot;9"/>
      <sheetName val="Not_reqd9"/>
      <sheetName val="호환성_보고서9"/>
      <sheetName val="GM_0009"/>
      <sheetName val="Admin_Manu_2-Equipment_Type_ID9"/>
      <sheetName val="1_설계기준9"/>
      <sheetName val="일위대가_9"/>
      <sheetName val="Master_List9"/>
      <sheetName val="설산1_나9"/>
      <sheetName val="REF_for_VV9"/>
      <sheetName val="BM_#19"/>
      <sheetName val="Activity_Form9"/>
      <sheetName val="EQUIPOS_DE_SEGURIDAD9"/>
      <sheetName val="MATERIALES_CONSUMIBLES9"/>
      <sheetName val="PERSONAL_INDIRECTO_9"/>
      <sheetName val="Weekl_10"/>
      <sheetName val="내역서_(N____30"/>
      <sheetName val="__x09"/>
      <sheetName val="OPT_10"/>
      <sheetName val="SECL_리스크_분류체계_(2)9"/>
      <sheetName val="Land_Dev't__Ph-121"/>
      <sheetName val="4300_UTILITY_BLDG_(2)9"/>
      <sheetName val="P-Ins_&amp;_Bonds9"/>
      <sheetName val="INSTLIST_19"/>
      <sheetName val="Fig_4-149"/>
      <sheetName val="Analisa_Fave9"/>
      <sheetName val="Harsat_Bahan9"/>
      <sheetName val="Harsat_Subkon9"/>
      <sheetName val="Harsat_Upah9"/>
      <sheetName val="Master_1_09"/>
      <sheetName val="Agregat_Halus_&amp;_Kasar9"/>
      <sheetName val="HARGA_MATERIAL9"/>
      <sheetName val="Harga_Sat_APP9"/>
      <sheetName val="Tgh_JGC-Inv_I_clp9"/>
      <sheetName val="PCS_9"/>
      <sheetName val="Progress_Statement-SI9"/>
      <sheetName val="Progress_Payment-31109"/>
      <sheetName val="Direct_Histogram_Rev__A_(f)9"/>
      <sheetName val="Tables_3_1_to_3_5_EXH_G9"/>
      <sheetName val="Schedule_9"/>
      <sheetName val="Loading_Struc9"/>
      <sheetName val="Loading_Pip9"/>
      <sheetName val="Loading_Overall_(BASE_Proposal9"/>
      <sheetName val="Steel_Structure9"/>
      <sheetName val="PIPING_AG-UG_NEW_UNITS9"/>
      <sheetName val="MEC_PIPING_PREFABR9"/>
      <sheetName val="Working_File-Pip9"/>
      <sheetName val="Equip_ISBL_&amp;_OSBL_9"/>
      <sheetName val="List_register9"/>
      <sheetName val="5__Work_load(현재원기준)9"/>
      <sheetName val="Perm__Test9"/>
      <sheetName val="Galian_19"/>
      <sheetName val="Analisa_Lump_sum9"/>
      <sheetName val="Sec_I_ML9"/>
      <sheetName val="Att-1_CTCI_MH_rate9"/>
      <sheetName val="64_49"/>
      <sheetName val="64_59"/>
      <sheetName val="36_29"/>
      <sheetName val="36_19"/>
      <sheetName val="dongia_(2)9"/>
      <sheetName val="SPEC(CABLE_&amp;_WIRE)7"/>
      <sheetName val="_토목_처리장도급내역서_7"/>
      <sheetName val="SPT_vs_PHI7"/>
      <sheetName val="내역서_(N__x009"/>
      <sheetName val="SUMMARY_MTO_02_2_357"/>
      <sheetName val="N_G_METERING_CALC_7"/>
      <sheetName val="N_G_METERING7"/>
      <sheetName val="N_G_METERING_(2)7"/>
      <sheetName val="CUMENE_METERING7"/>
      <sheetName val="N2_METERING_7"/>
      <sheetName val="H2_METERING__7"/>
      <sheetName val="CO_METERING7"/>
      <sheetName val="05__Curva_S8"/>
      <sheetName val="1_자금요약7"/>
      <sheetName val="2_실행비투입7"/>
      <sheetName val="3_본사집계7"/>
      <sheetName val="3-1_본사투입7"/>
      <sheetName val="4_지사집계7"/>
      <sheetName val="4-1_지사투입7"/>
      <sheetName val="5_현장총집계7"/>
      <sheetName val="5-1_현금집계7"/>
      <sheetName val="5-2_현금출납7"/>
      <sheetName val="5-3_외상집계7"/>
      <sheetName val="5-4_외상투입7"/>
      <sheetName val="6_미지급금7"/>
      <sheetName val="5-5_기타공제집계7"/>
      <sheetName val="5-6_기타공제7"/>
      <sheetName val="7_기성현황(실)7"/>
      <sheetName val="8_한국인수당7"/>
      <sheetName val="8_한국인수당_(Master_file)7"/>
      <sheetName val="9_기타수입7"/>
      <sheetName val="10_투입집계7"/>
      <sheetName val="5-4_외상투입_(2)7"/>
      <sheetName val="16_기성현황(예)7"/>
      <sheetName val="17_자금요약27"/>
      <sheetName val="18_실행대비투입27"/>
      <sheetName val="TR_Rev_vs_Commit7"/>
      <sheetName val="TR_+MMHE_PL_report7"/>
      <sheetName val="P23P2724___Commitment_7"/>
      <sheetName val="Payment_Certificate-17"/>
      <sheetName val="Floor_wet7"/>
      <sheetName val="Floor_Balcony7"/>
      <sheetName val="Hard_scape_Floor7"/>
      <sheetName val="P03_Skirting7"/>
      <sheetName val="GF_wall7"/>
      <sheetName val="Kitchen_Wall_wet_LIN-7017"/>
      <sheetName val="Wall_wet_LIN-601_7"/>
      <sheetName val="BOQ_(2)7"/>
      <sheetName val="VO_Schedule-17"/>
      <sheetName val="HOLD_AMOUNT7"/>
      <sheetName val="Back_Charge_(2)7"/>
      <sheetName val="Temporary_Deductions-1_7"/>
      <sheetName val="Contracharges_Check_list-1_7"/>
      <sheetName val="PC_037"/>
      <sheetName val="Measurement_sheet7"/>
      <sheetName val="Material_Only7"/>
      <sheetName val="Man_power_supply7"/>
      <sheetName val="Camp_Deduction7"/>
      <sheetName val="สรุปยอดเหล็กตาม_Cost_Record_VY7"/>
      <sheetName val="แนบ_PR7"/>
      <sheetName val="OR21_Final_Forecast_Rev_27"/>
      <sheetName val="Summary_Forecast_Budget_1&amp;27"/>
      <sheetName val="Summary_Forecast_Budget_Rev_27"/>
      <sheetName val="Backup_OR21_7"/>
      <sheetName val="Budget_for_ENT7"/>
      <sheetName val="ADJ__D-Wall&amp;BR_Ent__Rev_2_17"/>
      <sheetName val="Rebar+Conพื้น_Waste10%7"/>
      <sheetName val="Backup_D-Wall_Ent__13_07_197"/>
      <sheetName val="Backup_BR_ENT__13_07_197"/>
      <sheetName val="Final_Forecast_721117"/>
      <sheetName val="IMP_OR21_2019_07_117"/>
      <sheetName val="Concrete_721127"/>
      <sheetName val="หินเกล็ด_7"/>
      <sheetName val="เปรียบเทียบBudget_BR_7"/>
      <sheetName val="ADJ__BR_Ent__Rev_2_1_(2)7"/>
      <sheetName val="แผนงานBarrette_Pile7"/>
      <sheetName val="BOQ__VI_03_09_19_7"/>
      <sheetName val="Backup_BR_BMA7"/>
      <sheetName val="Sum_Budget&amp;Rev_17"/>
      <sheetName val="Sum_Budget_Rev_17"/>
      <sheetName val="Sum_Budget&amp;Rev_1_Rebar7"/>
      <sheetName val="Sum_Budget_Rev_2_Rebar7"/>
      <sheetName val="Rebar+Conพื้น_Waste10%_Rev_007"/>
      <sheetName val="Rebar+Conพื้น_Waste10%_Rev_01_7"/>
      <sheetName val="Equip_Rev_00_Budget7"/>
      <sheetName val="Budget_Waterpoofing7"/>
      <sheetName val="Bill_4_7_Predestain_Bridge_7"/>
      <sheetName val="Bill_4_7_Predestain7"/>
      <sheetName val="1_1_FT_type_17"/>
      <sheetName val="1_2_FT_type_1A7"/>
      <sheetName val="1_3_FT_type_27"/>
      <sheetName val="1_4_FT_type_37"/>
      <sheetName val="1_5_FT_type_47"/>
      <sheetName val="2_1_CL_Outside7"/>
      <sheetName val="2_2_CL_Inside7"/>
      <sheetName val="2_3_CL_Ramp7"/>
      <sheetName val="3_1_CB_Outside7"/>
      <sheetName val="3_2_CB_Inside7"/>
      <sheetName val="4_Stair7"/>
      <sheetName val="5_Ramp7"/>
      <sheetName val="6_Handrail7"/>
      <sheetName val="Invoice_(Interim_No_28)7"/>
      <sheetName val="Cost_Summary7"/>
      <sheetName val="Direct_Cost7"/>
      <sheetName val="Direct_Cost_(2)7"/>
      <sheetName val="Summary_(3)7"/>
      <sheetName val="Indirect_Cost_Summary7"/>
      <sheetName val="Consortium_VP7"/>
      <sheetName val="Summary_MONTH7"/>
      <sheetName val="DESICON_SUM7"/>
      <sheetName val="DES_TCF_Rental7"/>
      <sheetName val="DES_TCF_Maints_pers7"/>
      <sheetName val="DES_TCF_Heavy_Equipment7"/>
      <sheetName val="BANK_BOND7"/>
      <sheetName val="PHC_WAREHOUSE_-_INFOONLY7"/>
      <sheetName val="CATERING_CONTROL7"/>
      <sheetName val="SUB_CONTRACT7"/>
      <sheetName val="SPDC_-_INFONLY7"/>
      <sheetName val="VENDOR_SCHEDUL7"/>
      <sheetName val="VENDOR_PRESENCE_-_COMM7"/>
      <sheetName val="VENDOR_PRESENCE_-_RECH7"/>
      <sheetName val="VENDOR_PRESENCE_-_COMM_7"/>
      <sheetName val="CONTRACT_RATES7"/>
      <sheetName val="RESUMEN_CD7"/>
      <sheetName val="BOQ_REV67"/>
      <sheetName val="Maliyet_Ozet7"/>
      <sheetName val="1_1-1_27"/>
      <sheetName val="1_3-_1_47"/>
      <sheetName val="3_17"/>
      <sheetName val="3_27"/>
      <sheetName val="4_1(a)7"/>
      <sheetName val="4_1(b)7"/>
      <sheetName val="4_1_(c)7"/>
      <sheetName val="5_17"/>
      <sheetName val="내역서_(N____112"/>
      <sheetName val="6_공정표7"/>
      <sheetName val="Enron_Form7"/>
      <sheetName val="IRR_sponsor7"/>
      <sheetName val="4-Lane_bridge21"/>
      <sheetName val="Sch_67"/>
      <sheetName val="2013电气概算_价目表_(营改增调整)7"/>
      <sheetName val="1_11_b7"/>
      <sheetName val="List_Equip7"/>
      <sheetName val="Process_C_(1-166)7"/>
      <sheetName val="TRUCK_HAUL_CYCLE-waste7"/>
      <sheetName val="Existing_PC_Pavement7"/>
      <sheetName val="Master_Data7"/>
      <sheetName val="ind'l_cp7"/>
      <sheetName val="LAST_UPDATE7"/>
      <sheetName val="0_품의서(전체)7"/>
      <sheetName val="3_부제O호표7"/>
      <sheetName val="5_소모재료비7"/>
      <sheetName val="8_시멘트제원표7"/>
      <sheetName val="2_품제O호표7"/>
      <sheetName val="본부_SHOP7"/>
      <sheetName val="#6_MDU_일반7"/>
      <sheetName val="#6_MDU엄반장7"/>
      <sheetName val="#6MDU_기계7"/>
      <sheetName val="HOU_COMP`7"/>
      <sheetName val="FCC_OBL-SHOP7"/>
      <sheetName val="NEW_FCC_OBL7"/>
      <sheetName val="#4_MDU7"/>
      <sheetName val="#6_SHOP7"/>
      <sheetName val="NRC_OBL-조연식7"/>
      <sheetName val="광양-조연식_반장7"/>
      <sheetName val="#5MDU_REV7"/>
      <sheetName val="LBO_PROJECT7"/>
      <sheetName val="VENDOR_LIST7"/>
      <sheetName val="BOP_LINE_LIST7"/>
      <sheetName val="A__ENGINEERING7"/>
      <sheetName val="B-1__배관자재7"/>
      <sheetName val="B-2__전기자재7"/>
      <sheetName val="B-3__계장자재7"/>
      <sheetName val="B-4__기계자재7"/>
      <sheetName val="C-1__공통가설7"/>
      <sheetName val="C-2__토목7"/>
      <sheetName val="C-4__철골7"/>
      <sheetName val="C-5__기계7"/>
      <sheetName val="C-6__배관7"/>
      <sheetName val="C-7__전기7"/>
      <sheetName val="C-8__계장7"/>
      <sheetName val="C-9__중장비7"/>
      <sheetName val="C-10__소방설비7"/>
      <sheetName val="C-11__보온7"/>
      <sheetName val="C-12__CMS7"/>
      <sheetName val="Equipt_Rental7"/>
      <sheetName val="EQ_USED_(CORRECTED)7"/>
      <sheetName val="Rebar_Constant7"/>
      <sheetName val="CONCRETE_TYPE7"/>
      <sheetName val="ABB_Summary7"/>
      <sheetName val="Man_power_rate7"/>
      <sheetName val="Const_equip_rate7"/>
      <sheetName val="01-Gang_Rate_&amp;_Info7"/>
      <sheetName val="05-Sum_Cost7"/>
      <sheetName val="06-Indirect_Loading7"/>
      <sheetName val="07-Heavy_Equipment7"/>
      <sheetName val="08-RR_Check_List7"/>
      <sheetName val="1)_Risk_and_Opportunities7"/>
      <sheetName val="2)_Full_Cost_Calculation7"/>
      <sheetName val="Statprod_gab8"/>
      <sheetName val="L_18"/>
      <sheetName val="External_Issues7"/>
      <sheetName val="Equip_Mstr_FOR_3A17"/>
      <sheetName val="G_R300경비7"/>
      <sheetName val="AS포장복구_7"/>
      <sheetName val="중기조종사_단위단가7"/>
      <sheetName val="설_계7"/>
      <sheetName val="5_Cennik8"/>
      <sheetName val="tblg_denda8"/>
      <sheetName val="Vehicle_Log7"/>
      <sheetName val="P2-Project_Data6"/>
      <sheetName val="MFG_&amp;_DEL6"/>
      <sheetName val="Other_data7"/>
      <sheetName val="P_Staff_fac6"/>
      <sheetName val="beam-reinft-IIInd_floor6"/>
      <sheetName val="P-Site_fac6"/>
      <sheetName val="P-Clients_fac6"/>
      <sheetName val="F1_47"/>
      <sheetName val="GRAND_REKAP6"/>
      <sheetName val="analisa_(2)6"/>
      <sheetName val="Analisa_26"/>
      <sheetName val="Up_&amp;_bhn6"/>
      <sheetName val="HRG_BHN6"/>
      <sheetName val="a_h_ars_sum6"/>
      <sheetName val="a_h_ars6"/>
      <sheetName val="DAF_HRG6"/>
      <sheetName val="Urai__Resap_pengikat6"/>
      <sheetName val="Analisa_(ok_punya)6"/>
      <sheetName val="LRK_7"/>
      <sheetName val="Kolom_UT6"/>
      <sheetName val="HB_6"/>
      <sheetName val="7_공정표6"/>
      <sheetName val="Manpower_Categories7"/>
      <sheetName val="동상부_Tact_기준_반입일정_및_수량_02177"/>
      <sheetName val="Garph_Work-Cost7"/>
      <sheetName val="Alat_(2)6"/>
      <sheetName val="InsertListDrawing_1_6"/>
      <sheetName val="InD_Mpower7"/>
      <sheetName val="내역서_(∮ἀ嘆ɶ_᠀㬁_8"/>
      <sheetName val="M&amp;E_Summary7"/>
      <sheetName val="rev_summary7"/>
      <sheetName val="M&amp;E_Prelims7"/>
      <sheetName val="B-FP_(2)7"/>
      <sheetName val="Sch_17"/>
      <sheetName val="Rekap_Biaya6"/>
      <sheetName val="Kuantitas_&amp;_Harga6"/>
      <sheetName val="Nopember_(2)6"/>
      <sheetName val="Chap_2-_Page_4_5"/>
      <sheetName val="Eng_Hrs_(HO)6"/>
      <sheetName val="VAT_TU_DIEN5"/>
      <sheetName val="bldg_list5"/>
      <sheetName val="Week_ending3"/>
      <sheetName val="Planners_Workload3"/>
      <sheetName val="Scaffolding_Volume4"/>
      <sheetName val="Ramp_data6"/>
      <sheetName val="Lower_Ground6"/>
      <sheetName val="Cap_Cost6"/>
      <sheetName val="RLV_Calc6"/>
      <sheetName val="Costs_(dev)6"/>
      <sheetName val="Bluewater_NPV_-_sell_January6"/>
      <sheetName val="Upper_Ground6"/>
      <sheetName val="PARK_NE6"/>
      <sheetName val="Financial_Summary6"/>
      <sheetName val="D&amp;C_Calcs6"/>
      <sheetName val="CA_Upside_Downside_Old6"/>
      <sheetName val="EASEL_CA_Example6"/>
      <sheetName val="Memb_Schd6"/>
      <sheetName val="Coef_et_données6"/>
      <sheetName val="원가조정_내역6"/>
      <sheetName val="Insulation_1501087"/>
      <sheetName val="MASTER_RATE_ANALYSIS7"/>
      <sheetName val="MN_T_B_7"/>
      <sheetName val="INDIGINEOUS_ITEMS_7"/>
      <sheetName val="Core_Data7"/>
      <sheetName val="final_abstract7"/>
      <sheetName val="MSP-Operator_Building-Area_C4"/>
      <sheetName val="Ana__PU4"/>
      <sheetName val="Perhit_Alat4"/>
      <sheetName val="SWALE_(구산)5"/>
      <sheetName val="내역서_(N____32"/>
      <sheetName val="Dsr_Hitung4"/>
      <sheetName val="Mat_Tower4"/>
      <sheetName val="RT13526_CPI4"/>
      <sheetName val="Inputs_-_Results4"/>
      <sheetName val="GENERAL_4"/>
      <sheetName val="Tank_Loading4"/>
      <sheetName val="Fdn_Calc4"/>
      <sheetName val="LATERAL_OCDI_BH-024"/>
      <sheetName val="Lateral_Broms4"/>
      <sheetName val="N-SPT_corr4"/>
      <sheetName val="Curve_N-SPT4"/>
      <sheetName val="COST_BD4"/>
      <sheetName val="Monthly_S_Curve_SPK4"/>
      <sheetName val="ENE-CAL_15"/>
      <sheetName val="ANAL_BOW4"/>
      <sheetName val="Isolasi_Luar_Dalam4"/>
      <sheetName val="Isolasi_Luar4"/>
      <sheetName val="график_финансирования4"/>
      <sheetName val="내역서_(N____211"/>
      <sheetName val="UPAH_&amp;_BHN_ARS4"/>
      <sheetName val="AHS_ARS4"/>
      <sheetName val="Analisa_HSP4"/>
      <sheetName val="입찰내역_발주처_양卤4"/>
      <sheetName val="Analisa_Neraca4"/>
      <sheetName val="Raw_Ref3"/>
      <sheetName val="Cost_Codes3"/>
      <sheetName val="Addendum_No_1_BILL_24"/>
      <sheetName val="-0_5_TABLA_PRESUPUESTOS5"/>
      <sheetName val="ﾄﾞﾊﾞｲFUEL_GAS追見5"/>
      <sheetName val="Data_Ref_5"/>
      <sheetName val="KKS_System_Codes5"/>
      <sheetName val="Price_Schedule_Code5"/>
      <sheetName val="REF_ONLY5"/>
      <sheetName val="7_6_3_J_Inline_Instrument3"/>
      <sheetName val="Appendix_A3"/>
      <sheetName val="OE_(KSB)4"/>
      <sheetName val="galian_saluran4"/>
      <sheetName val="05_Analisa_Teknik4"/>
      <sheetName val="내역서_耰&quot;_x005f11"/>
      <sheetName val="Analisa_SNI_STANDART_4"/>
      <sheetName val="1_B4"/>
      <sheetName val="PLSt_03__3"/>
      <sheetName val="П_7_курс_аванса3"/>
      <sheetName val="IncStat_03-043"/>
      <sheetName val="IncStat_03__3"/>
      <sheetName val="Авансы_по_СНГ3"/>
      <sheetName val="Bang_KL3"/>
      <sheetName val="combined_9-3029"/>
      <sheetName val="worksheet_inchican29"/>
      <sheetName val="combined_9_3029"/>
      <sheetName val="bar_chart-rev29"/>
      <sheetName val="MATERIAL'S_PRICE27"/>
      <sheetName val="Schedule_S-Curve_Revision#325"/>
      <sheetName val="PC_&amp;_PVS23"/>
      <sheetName val="2_223M_due_to_adj_profit18"/>
      <sheetName val="Inchican_Road_Accomplishment21"/>
      <sheetName val="Shut_down18"/>
      <sheetName val="bill_218"/>
      <sheetName val="sorksheet_inchican18"/>
      <sheetName val="sombined_9-3018"/>
      <sheetName val="PH_518"/>
      <sheetName val="remaining_billing18"/>
      <sheetName val="Hac_Lots18"/>
      <sheetName val="Res_Lots18"/>
      <sheetName val="Spine_Road18"/>
      <sheetName val="INPUT_DATA_HERE17"/>
      <sheetName val="option_Y117"/>
      <sheetName val="Summary_(overall)4"/>
      <sheetName val="Adimi_bldg4"/>
      <sheetName val="Pump_House4"/>
      <sheetName val="Fuel_Regu_Station4"/>
      <sheetName val="Footing_Tie_Beam4"/>
      <sheetName val="FINAL_NEGO4"/>
      <sheetName val="RFP_Codes4"/>
      <sheetName val="Bill_summary_of_cost4"/>
      <sheetName val="unit_price4"/>
      <sheetName val="Schedule_S-Curve_(new_scheme)4"/>
      <sheetName val="Fire_Suppression4"/>
      <sheetName val="tabulation_(comparison)4"/>
      <sheetName val="area_comp_2011_01_184"/>
      <sheetName val="Tabulation_3"/>
      <sheetName val="Code_073"/>
      <sheetName val="MAY_00-Bobbins3"/>
      <sheetName val="2_2_띠장의_설계3"/>
      <sheetName val="(10)_Other_Costs53"/>
      <sheetName val="breakdown_of_FA1134"/>
      <sheetName val="Sheet_144"/>
      <sheetName val="3_-RESOURCE_LIST3"/>
      <sheetName val="0_-SUMMARY3"/>
      <sheetName val="3_2_AUX3"/>
      <sheetName val="3_3_AUX-23"/>
      <sheetName val="GRAND_SUM3"/>
      <sheetName val="VCC_11110-4613"/>
      <sheetName val="6_2_Floor_Finishes5"/>
      <sheetName val="C1_(calcolo)3"/>
      <sheetName val="5_5FWBS_CODE3"/>
      <sheetName val="JGSummit_Package_2_(CTCI)4"/>
      <sheetName val="Project_D4"/>
      <sheetName val="Tender_Summary4"/>
      <sheetName val="Harga_Mat_4"/>
      <sheetName val="SANDAN_XLS13"/>
      <sheetName val="Main_Control3"/>
      <sheetName val="_hrg_bhn4"/>
      <sheetName val="1195_B14"/>
      <sheetName val="Capel_KI4"/>
      <sheetName val="Capel_PK4"/>
      <sheetName val="page_64"/>
      <sheetName val="Raw_Data-Combined4"/>
      <sheetName val="Summary_HS_Pipa_CS4"/>
      <sheetName val="lkalibrasi_BENENAIN4"/>
      <sheetName val="Rekap_Addendum4"/>
      <sheetName val="AT_24"/>
      <sheetName val="Section_14"/>
      <sheetName val="Dinh_muc_CP_KTCB_khac3"/>
      <sheetName val="TH_May_TC3"/>
      <sheetName val="KLDT_DIEN3"/>
      <sheetName val="PTVT_DIEN3"/>
      <sheetName val="TH_kinh_phi3"/>
      <sheetName val="Thong_ke_thiet_bi3"/>
      <sheetName val="TH_vat_tu3"/>
      <sheetName val="A_SIS3"/>
      <sheetName val="gia_vt3"/>
      <sheetName val="1_BILL_MOI_THAU_CAN_THUONG3"/>
      <sheetName val="PHAN_NGAM3"/>
      <sheetName val="Integrated-S_Curve3"/>
      <sheetName val="Instrument_Proc3"/>
      <sheetName val="MTO_Civil_Work3"/>
      <sheetName val="Sched_3_(Construction)3"/>
      <sheetName val="Sched_1_(Engineering)3"/>
      <sheetName val="Sched_2_(Procurement_3"/>
      <sheetName val="JOB_Code3"/>
      <sheetName val="COVER_RECAP_INSTALL_(2)3"/>
      <sheetName val="Rekap_Summary3"/>
      <sheetName val="Rekap_Breakdown3"/>
      <sheetName val="Detail_Eng3"/>
      <sheetName val="Equiv_Length3"/>
      <sheetName val="Ra__stair4"/>
      <sheetName val="Man_Power3"/>
      <sheetName val="pro_ra_op3"/>
      <sheetName val="analis_standar(8m)3"/>
      <sheetName val="ShareCapital_3"/>
      <sheetName val="내역서_(∮ἀ嘆ɶ_x005f_x0000_᠀㬁_x005f_x0000_3"/>
      <sheetName val="__x005f_x0000__x005f_x001b__x005f_x0000__x005f_x0006__4"/>
      <sheetName val="내역서_耰&quot;_x005f_x005f_x005f_x0000__x00007"/>
      <sheetName val="내역서_(N__x005f_x000e__x005f_x000e__x005f_x000e___3"/>
      <sheetName val="내역서_(N____x005f_x000a_6"/>
      <sheetName val="Bangunan_Utama3"/>
      <sheetName val="Hrg_Sat3"/>
      <sheetName val="uraian_analisa3"/>
      <sheetName val="8LT_123"/>
      <sheetName val="Basic_Price3"/>
      <sheetName val="Rekap_Analisa3"/>
      <sheetName val="ANALISA_PEK_UMUM3"/>
      <sheetName val="IN_OUT3"/>
      <sheetName val="내역서_ᢐ_x005f_x001f_3"/>
      <sheetName val="내역서_ᢐ_x005f_x001f__x005f_x0000__x005f_x0000_3"/>
      <sheetName val="Sat_Bah___Up3"/>
      <sheetName val="DATA_PROYEK3"/>
      <sheetName val="rab_me_(by_owner)_3"/>
      <sheetName val="BQ_(by_owner)3"/>
      <sheetName val="rab_me_(fisik)3"/>
      <sheetName val="LIST_ANHARSAT3"/>
      <sheetName val="Project_Grading2"/>
      <sheetName val="내역서_耰&quot;_x005f_x0000__x005f_x005f_x00003"/>
      <sheetName val="renc_mgn3"/>
      <sheetName val="Bilanz_Bus_plan_20022"/>
      <sheetName val="Mei_LD2"/>
      <sheetName val="Data_Input2"/>
      <sheetName val="Project_budget_BTS2"/>
      <sheetName val="Well_Plan_12"/>
      <sheetName val="P__control3"/>
      <sheetName val="Costing_Detailed3"/>
      <sheetName val="Basic_Data_Inputs3"/>
      <sheetName val="Daily_Forwards3"/>
      <sheetName val="Home_Office3"/>
      <sheetName val="VS_P-Q3"/>
      <sheetName val="TH_VL,_NC,_DDHT_Thanhphuoc2"/>
      <sheetName val="LV_induction_3"/>
      <sheetName val="Z-_GENERAL_PRIC橿⿂2"/>
      <sheetName val="Z-_GENERAL_PRIC鋘@俀~橿⿂2"/>
      <sheetName val="Z-_GENERAL_PRIC2"/>
      <sheetName val="建筑定额_(2002)3"/>
      <sheetName val="ADI_Edison_Termoelettrica3"/>
      <sheetName val="Harga_material_13"/>
      <sheetName val="Peralatan_(2)3"/>
      <sheetName val="집계표(2_안)3"/>
      <sheetName val="BILL_13"/>
      <sheetName val="Step2_-&gt;_Mat__Cost3"/>
      <sheetName val="Team_3_S-Curve3"/>
      <sheetName val="MH_and_Unit_Cost3"/>
      <sheetName val="Material_Cost(as_per_Nation)3"/>
      <sheetName val="PAD_TR보호대기초2"/>
      <sheetName val="TEMP_PROFILE3"/>
      <sheetName val="_선택_속성(잠금)3"/>
      <sheetName val="Drop-down_lists3"/>
      <sheetName val="RINC_hotel2"/>
      <sheetName val="RINC_FIN_T4_2"/>
      <sheetName val="RINC_FIN_T4___3_2"/>
      <sheetName val="RINC_FIN_T4___2_2"/>
      <sheetName val="BQ_Summary3"/>
      <sheetName val="cespiti_cet2_piombino_(2)2"/>
      <sheetName val="建筑工程统计表06月份_2"/>
      <sheetName val="Daily_Photo3"/>
      <sheetName val="Manpower_Status3"/>
      <sheetName val="Process_Piping3"/>
      <sheetName val="Fire_Fighting2"/>
      <sheetName val="HARGA_DASAR2"/>
      <sheetName val="HM_MEK_2"/>
      <sheetName val="BQ_Working3"/>
      <sheetName val="9011_EXPAT_MANP3"/>
      <sheetName val="App_A_Basis_of_Design3"/>
      <sheetName val="1_0_Criteria_New2"/>
      <sheetName val="İnsan_Gücü2"/>
      <sheetName val="LV_induction_mot3"/>
      <sheetName val="KR2&amp;KVCM(MAR_1-6'99)2"/>
      <sheetName val="Rev_2"/>
      <sheetName val="tabel_berat3"/>
      <sheetName val="报价说明_(3)2"/>
      <sheetName val="报价说明_(4)2"/>
      <sheetName val="2_履约阶段供应链管理计划2"/>
      <sheetName val="sis_xlm2"/>
      <sheetName val="spot_prices2"/>
      <sheetName val="Forma_E-172"/>
      <sheetName val="1999_BUDGET2"/>
      <sheetName val="Materials_2"/>
      <sheetName val="M_MM2"/>
      <sheetName val="ANALISA_KONST_BTN2"/>
      <sheetName val="cost_curve_calc3"/>
      <sheetName val="Page_23"/>
      <sheetName val="ANL_TEK_62"/>
      <sheetName val="Vind_-鴃宼蠀2"/>
      <sheetName val="Bill_of_Qty2"/>
      <sheetName val="DIV_32"/>
      <sheetName val="DIV_92"/>
      <sheetName val="LOKASI_RIG_Litbang2"/>
      <sheetName val="struktur_tdk_dipakai2"/>
      <sheetName val="sch_1_22"/>
      <sheetName val="B_10_(4)2"/>
      <sheetName val="Country_(kVA-Hz_)2"/>
      <sheetName val="INPUT_DATAS2"/>
      <sheetName val="ALAT2_(TDK_DIPAKAI)2"/>
      <sheetName val="Fill_this_out_first___2"/>
      <sheetName val="5_세운W-A2"/>
      <sheetName val="ABK_04_AWALR+CO+TAB_RUPS2"/>
      <sheetName val="9_58&quot;_single2"/>
      <sheetName val="A-11_Steel_Str2"/>
      <sheetName val="A-03_Pile2"/>
      <sheetName val="CONS_2"/>
      <sheetName val="SA516-60,70_(정리)2"/>
      <sheetName val="MR_EUR3"/>
      <sheetName val="Ind__Budget3"/>
      <sheetName val="Star_Rate3"/>
      <sheetName val="HaulingLine_hardware2"/>
      <sheetName val="S_Curve2"/>
      <sheetName val="Branch_Power2"/>
      <sheetName val="C__letter_3rd_QT2"/>
      <sheetName val="Sheet1_(4)2"/>
      <sheetName val="SEK_Vertrieb3"/>
      <sheetName val="SEK_Montage3"/>
      <sheetName val="SEK_IBN3"/>
      <sheetName val="КС2_24_1-8_(4_1_8_11_200)corr3"/>
      <sheetName val="Perhitungan_RAB2"/>
      <sheetName val="Gas_Specific_Gravities_and_GHV2"/>
      <sheetName val="1_집계표(일반전기)2"/>
      <sheetName val="2_집계표(선행공사)2"/>
      <sheetName val="3_집계표(소방공사)2"/>
      <sheetName val="CABLE_TRAY2"/>
      <sheetName val="5_세운W-A"/>
      <sheetName val="design_criteria7"/>
      <sheetName val="cespiti_cet2_piombino_(2)1"/>
      <sheetName val="建筑工程统计表06月份_1"/>
      <sheetName val="Rev_1"/>
      <sheetName val="Vind_-鴃宼蠀1"/>
      <sheetName val="DIV_31"/>
      <sheetName val="DIV_91"/>
      <sheetName val="LOKASI_RIG_Litbang1"/>
      <sheetName val="struktur_tdk_dipakai1"/>
      <sheetName val="sch_1_21"/>
      <sheetName val="B_10_(4)1"/>
      <sheetName val="Country_(kVA-Hz_)1"/>
      <sheetName val="INPUT_DATAS1"/>
      <sheetName val="5_세운W-A1"/>
      <sheetName val="ABK_04_AWALR+CO+TAB_RUPS1"/>
      <sheetName val="9_58&quot;_single1"/>
      <sheetName val="A-11_Steel_Str1"/>
      <sheetName val="A-03_Pile1"/>
      <sheetName val="CONS_1"/>
      <sheetName val="SA516-60,70_(정리)1"/>
      <sheetName val="HaulingLine_hardware1"/>
      <sheetName val="S_Curve1"/>
      <sheetName val="Branch_Power1"/>
      <sheetName val="C__letter_3rd_QT1"/>
      <sheetName val="Sheet1_(4)1"/>
      <sheetName val="Perhitungan_RAB1"/>
      <sheetName val="Gas_Specific_Gravities_and_GHV1"/>
      <sheetName val="1_집계표(일반전기)1"/>
      <sheetName val="2_집계표(선행공사)1"/>
      <sheetName val="3_집계표(소방공사)1"/>
      <sheetName val="CABLE_TRAY1"/>
      <sheetName val="Unit Price Analysis"/>
      <sheetName val="D8(1)"/>
      <sheetName val="Rot-Pack"/>
      <sheetName val="STEP"/>
      <sheetName val="Analisa ME"/>
      <sheetName val="MTL(AG)"/>
      <sheetName val="eqp-rek"/>
      <sheetName val="L V Separator"/>
      <sheetName val="구의33고"/>
      <sheetName val="내역서_耰&quot;15"/>
      <sheetName val="Precios_Unitariԯ7"/>
      <sheetName val="BG_Working_Sheet1"/>
      <sheetName val="p_mgmt1"/>
      <sheetName val="Dati_base1"/>
      <sheetName val="Asset_Mansys_Sum1"/>
      <sheetName val="Job_List_(2)1"/>
      <sheetName val="Constn_&amp;_Install_-_LEV_41"/>
      <sheetName val="LEV_4_Project_Managem1"/>
      <sheetName val="Site_Management1"/>
      <sheetName val="Manhrs_Sum1"/>
      <sheetName val="내역서_耰&quot;_x000010"/>
      <sheetName val="Z-_GENERAL_PRIC橿⿂⒘ࡈ1"/>
      <sheetName val="Z-_GENERAL_PRIC鋘@俀~橿⿂⍈1"/>
      <sheetName val="S&amp;M_Opex"/>
      <sheetName val="아파트_기성내역서1"/>
      <sheetName val="H__Dasar"/>
      <sheetName val="HRG_BH"/>
      <sheetName val="CHITIET_VL-NC-TT_-1p"/>
      <sheetName val="TONG_HOP_VL-NC"/>
      <sheetName val="TONGKE3p_"/>
      <sheetName val="DON_GIA"/>
      <sheetName val="t-h_HA_THE"/>
      <sheetName val="THPDMoi__(2)"/>
      <sheetName val="TONG_HOP_VL-NC_TT"/>
      <sheetName val="TH_XL"/>
      <sheetName val="CHITIET_VL-NC"/>
      <sheetName val="01A__RAB"/>
      <sheetName val="53_"/>
      <sheetName val="MH_CIVIL"/>
      <sheetName val="HARGA_SAT"/>
      <sheetName val="DIV_21"/>
      <sheetName val="DIV_7"/>
      <sheetName val="DIV_81"/>
      <sheetName val="Unit_Rate"/>
      <sheetName val="D-3_(M)"/>
      <sheetName val="D-7_(M)"/>
      <sheetName val="01A-_RAB"/>
      <sheetName val="Cycle_Time"/>
      <sheetName val="rekap_harga_satuan_pek"/>
      <sheetName val="rab_j17"/>
      <sheetName val="첨부2__물량소화계획_상세"/>
      <sheetName val="upah_bahan1"/>
      <sheetName val="AnalisaSIPIL_RIIL1"/>
      <sheetName val="Har_Sat1"/>
      <sheetName val="Rek_Analisa1"/>
      <sheetName val="HRG_BAHAN_&amp;_UPAH_okk1"/>
      <sheetName val="TS_MINGGUAN_rev_(2)1"/>
      <sheetName val="DAF_ALAT1"/>
      <sheetName val="Breakdown_Instrument"/>
      <sheetName val="Hujan_BUlanan"/>
      <sheetName val="Deliverable_list"/>
      <sheetName val="member_design"/>
      <sheetName val="Data_basic_price_jgan_diprint"/>
      <sheetName val="Sewa_Alat"/>
      <sheetName val="BQ_ARS"/>
      <sheetName val="DAFTAR_ISI"/>
      <sheetName val="DAFTAR_TBL___FORM"/>
      <sheetName val="Harga_ME_"/>
      <sheetName val="Form_4___4_A"/>
      <sheetName val="T-3_2_UP_Material"/>
      <sheetName val="Analisa_STR"/>
      <sheetName val="anal_alat"/>
      <sheetName val="Daf_1"/>
      <sheetName val="Data_SRL"/>
      <sheetName val="Data_Prod_Graf"/>
      <sheetName val="RAB_J18_"/>
      <sheetName val="HARGA_J18"/>
      <sheetName val="analisa_J18"/>
      <sheetName val="Cash_Out_Table"/>
      <sheetName val="Net_Cash_Table"/>
      <sheetName val="COS_REP_XLS1"/>
      <sheetName val="JP-I_500155"/>
      <sheetName val="Rek_An"/>
      <sheetName val="Rencana_Anggaran_Biaya"/>
      <sheetName val="State_List1"/>
      <sheetName val="Subcon_Rate"/>
      <sheetName val="Basic_Rate1"/>
      <sheetName val="앉음벽_(2)"/>
      <sheetName val="5_새들부해석_및_철근배근"/>
      <sheetName val="Executive_Summary_(Aug_25)"/>
      <sheetName val="내역서_耰&quot;_x005f_x005f_x005f_x005F_x005f_x0000_1"/>
      <sheetName val="내역서_耰&quot;_x005f_x005f_x005f_x005F_x005f_x005f_1"/>
      <sheetName val="내역서_耰&quot;?_x00004"/>
      <sheetName val="_??_x"/>
      <sheetName val="내역서_ᢐ??"/>
      <sheetName val="_??_x1"/>
      <sheetName val="Weekl?_x000"/>
      <sheetName val="Precios_Unitariԯ?"/>
      <sheetName val="OPT??"/>
      <sheetName val="내역서_耰&quot;?3"/>
      <sheetName val="?"/>
      <sheetName val="D_Base"/>
      <sheetName val="TWO_PASS"/>
      <sheetName val="THREE_PASS"/>
      <sheetName val="19__drill_CD6"/>
      <sheetName val="MASTER_AR"/>
      <sheetName val="3__PE_Unit_"/>
      <sheetName val="Man__Sum_"/>
      <sheetName val="unit_mh_study"/>
      <sheetName val="Offer_Sum_"/>
      <sheetName val="Indirect_Pers_"/>
      <sheetName val="endirek_ad-sa"/>
      <sheetName val="Support_Pers_"/>
      <sheetName val="Indirect_Pers__Assumptions"/>
      <sheetName val="ind__cost_of_direct"/>
      <sheetName val="Net_Salary_of_a_Direct"/>
      <sheetName val="Direct_Cost_Sum_"/>
      <sheetName val="Water_Cons_"/>
      <sheetName val="Ind_Sale"/>
      <sheetName val="GWP3_Outfitting_Works_Indirect_"/>
      <sheetName val="_anal_hrg_sat"/>
      <sheetName val="RAB_KapukII"/>
      <sheetName val="Committed_Cost"/>
      <sheetName val="Div26_-_Elect"/>
      <sheetName val="23_FILTH_"/>
      <sheetName val="02_01E_coli"/>
      <sheetName val="ctTBA"/>
      <sheetName val="해평견적"/>
      <sheetName val="Sheet233"/>
      <sheetName val="Sheet229"/>
      <sheetName val="[SANDAN.XLS€??"/>
      <sheetName val="PT_DPT_Manifold (TR)"/>
      <sheetName val="PT_DPT_Seal (TR)"/>
      <sheetName val="Item Details"/>
      <sheetName val="Price Summary (1)"/>
      <sheetName val="Price Summary (2)"/>
      <sheetName val="Base BM-rebar"/>
      <sheetName val="Bang chi tiet-Direct work"/>
      <sheetName val="rap rinci"/>
      <sheetName val="DД"/>
      <sheetName val="Номенклатура BOE"/>
      <sheetName val="Типы оборудования"/>
      <sheetName val="Basic-Engineering"/>
      <sheetName val="Startphase"/>
      <sheetName val="Katsayilar"/>
      <sheetName val="Номенклатура BOM"/>
      <sheetName val="系数516"/>
      <sheetName val="내역서_(∮ἀ嘆ɶ᠀㬁5"/>
      <sheetName val="_x0004_ _x0003__x0004__x0016_ _x0004_"/>
      <sheetName val="Weekl_x0004__x0016_ "/>
      <sheetName val="_x0004_ _x0"/>
      <sheetName val="내역서_耰&quot;16"/>
      <sheetName val="SANDAN_XLS14"/>
      <sheetName val="내역서_(∮ἀ嘆ɶ᠀㬁6"/>
      <sheetName val="4.6二构装修工程"/>
      <sheetName val="4.5钢结构工程"/>
      <sheetName val="1成本汇总表 "/>
      <sheetName val="取费表"/>
      <sheetName val="武汉丁二烯静止设备"/>
      <sheetName val="中石油安装石油化工装置"/>
      <sheetName val="土建全民一级不含构件取费"/>
      <sheetName val="单位"/>
      <sheetName val="SpecITEM"/>
      <sheetName val="LINE_Sc"/>
      <sheetName val="MOTOR"/>
      <sheetName val="价差测算"/>
      <sheetName val="参数表"/>
      <sheetName val="gVL"/>
      <sheetName val="임대"/>
      <sheetName val="9911실적(공장)"/>
      <sheetName val="정산표"/>
      <sheetName val="회사정보"/>
      <sheetName val="선수금(29)"/>
      <sheetName val="호남2"/>
      <sheetName val="계정code"/>
      <sheetName val="BOJUNGGM"/>
      <sheetName val="(참조)RCM_Final_수정_감사실"/>
      <sheetName val="공사기성"/>
      <sheetName val="1100A"/>
      <sheetName val="대차대조표"/>
      <sheetName val="손익계산서"/>
      <sheetName val="이익잉여금"/>
      <sheetName val="통장출금액"/>
      <sheetName val="은행"/>
      <sheetName val="COBS"/>
      <sheetName val="지점장"/>
      <sheetName val="산출"/>
      <sheetName val="리스"/>
      <sheetName val="(참고) 리스크 맵"/>
      <sheetName val="CM_history"/>
      <sheetName val="보험"/>
      <sheetName val="질의(금액)참조"/>
      <sheetName val="합손"/>
      <sheetName val="상각률표"/>
      <sheetName val="fmv"/>
      <sheetName val="99.7월 당월회수 실적"/>
      <sheetName val="선급금"/>
      <sheetName val="당월"/>
      <sheetName val="4b Consolidated PL"/>
      <sheetName val="현장"/>
      <sheetName val="하수급견적대비"/>
      <sheetName val="손익항목표"/>
      <sheetName val="외환익"/>
      <sheetName val="신공항A-9(원가수정)"/>
      <sheetName val="시산"/>
      <sheetName val="Scoping"/>
      <sheetName val="ROMM"/>
      <sheetName val="Materiality - Fin.(계획)"/>
      <sheetName val="Lead"/>
      <sheetName val="LU"/>
      <sheetName val="Dropdowns"/>
      <sheetName val="Workings"/>
      <sheetName val="Controls"/>
      <sheetName val="CMA Reconciliation"/>
      <sheetName val="Financial Statements"/>
      <sheetName val="select ---&gt; hide"/>
      <sheetName val="Balance Sheet"/>
      <sheetName val="Income Statement"/>
      <sheetName val="32.1"/>
      <sheetName val="이자비용 (2)"/>
      <sheetName val="감가상각"/>
      <sheetName val="DB명세"/>
      <sheetName val="Currency"/>
      <sheetName val="SAPHDB.05"/>
      <sheetName val="SAPHDB.06"/>
      <sheetName val="SAPHDB.10"/>
      <sheetName val="SAPHDB.14"/>
      <sheetName val="SAPHDB.15"/>
      <sheetName val="SAPHDB.16"/>
      <sheetName val="SUPER_T3"/>
      <sheetName val="Set Parameters"/>
      <sheetName val="Non-Statistical Sampling"/>
      <sheetName val="portfolio"/>
      <sheetName val="ins"/>
      <sheetName val="Non-Statistical Sampling Master"/>
      <sheetName val="Materiality - Components(계획)"/>
      <sheetName val="IT Function"/>
      <sheetName val="정리기입"/>
      <sheetName val="SAP.23a"/>
      <sheetName val="SAP.24a"/>
      <sheetName val="SAP.25a"/>
      <sheetName val="SAP.26a"/>
      <sheetName val="SAP.13a"/>
      <sheetName val="SAP.21a"/>
      <sheetName val="SAP.15a"/>
      <sheetName val="SAP.18a"/>
      <sheetName val="SAP.05a"/>
      <sheetName val="SAP.11a"/>
      <sheetName val="SAP.27a"/>
      <sheetName val="Rules"/>
      <sheetName val="AR Drop Downs"/>
      <sheetName val="Control Activities"/>
      <sheetName val="Two Step Revenue Testing Master"/>
      <sheetName val="OS명세"/>
      <sheetName val="ELBLOCK(981021)"/>
      <sheetName val="ARP Q3 Security Access Review"/>
      <sheetName val="AB1 Q3 Security Access Review"/>
      <sheetName val="6월추가불출"/>
      <sheetName val="12-31-2000"/>
      <sheetName val="AB1 FY12"/>
      <sheetName val="SAP011"/>
      <sheetName val="f5"/>
      <sheetName val="f4"/>
      <sheetName val="유형자산"/>
      <sheetName val="F456"/>
      <sheetName val="Global Data"/>
      <sheetName val="vapoc-00p12"/>
      <sheetName val="wi"/>
      <sheetName val="Section"/>
      <sheetName val="감가상각LS"/>
      <sheetName val="LS (2)"/>
      <sheetName val="건물 (2)"/>
      <sheetName val="유선방송설비 (2)"/>
      <sheetName val="차량운반구 (2)"/>
      <sheetName val="전송선로설비 (2)"/>
      <sheetName val="집기비품 (2)"/>
      <sheetName val="공구기구 (2)"/>
      <sheetName val="구축물 (2)"/>
      <sheetName val="컨버터 (2)"/>
      <sheetName val="LS "/>
      <sheetName val="PAJE,PRJE"/>
      <sheetName val="업무처리전"/>
      <sheetName val="用水量"/>
      <sheetName val="집계표(실적)"/>
      <sheetName val="⑤-1. 기계"/>
      <sheetName val="SITE DEV,T"/>
      <sheetName val="Change_Order_Log1"/>
      <sheetName val="MIJIBI"/>
      <sheetName val="unit_weight"/>
      <sheetName val="ES-aLL"/>
      <sheetName val="HASAT"/>
      <sheetName val="Piping_BQ_fMrZone_turbine7"/>
      <sheetName val="3_Breakdown_Direct_Saent9"/>
      <sheetName val="일위대가-1"/>
      <sheetName val="원가계산서구조조정"/>
      <sheetName val="토적표"/>
      <sheetName val="coastal"/>
      <sheetName val="GL"/>
      <sheetName val="HSDM"/>
      <sheetName val="MAPDC"/>
      <sheetName val="RPP-6"/>
      <sheetName val="Hsatuan-OK"/>
      <sheetName val="NAMES"/>
      <sheetName val="DaftarHarga"/>
      <sheetName val="Monitor"/>
      <sheetName val="BHN-ALAT"/>
      <sheetName val="bhn-upah"/>
      <sheetName val="MAP2"/>
      <sheetName val="anal-mpu"/>
      <sheetName val="ADD"/>
      <sheetName val="ANALISA "/>
      <sheetName val="Metode"/>
      <sheetName val="rumus"/>
      <sheetName val="Time Schedule"/>
      <sheetName val="ANALISA railing"/>
      <sheetName val="BELAGIO"/>
      <sheetName val="ARTAGDING"/>
      <sheetName val="POMALA"/>
      <sheetName val="SEMANAN"/>
      <sheetName val="BKPM"/>
      <sheetName val="차액보증"/>
      <sheetName val="장비명"/>
      <sheetName val="Solieu"/>
      <sheetName val="Xuly Data"/>
      <sheetName val="?????????"/>
      <sheetName val="ค่าขนส่ง"/>
      <sheetName val="nHDD"/>
      <sheetName val="ค่าขนส่ง(6ล้อ)"/>
      <sheetName val="ค่าขนส่ง(พ่วง)"/>
      <sheetName val="Mat_Source"/>
      <sheetName val="Form1"/>
      <sheetName val="ได้ราคาคอนกรีต-เหล็กเสริม"/>
      <sheetName val="Form3"/>
      <sheetName val="ได้งานตีเส้น"/>
      <sheetName val="ข้อมูลวัสดุและค่าดำเนินการ"/>
      <sheetName val="concrete&amp;งานไม้แบบ"/>
      <sheetName val="ราคาวัสดุ"/>
      <sheetName val="Grand summary Lot#1"/>
      <sheetName val="Part1 Preliminaries &amp; General"/>
      <sheetName val="Part2 Wastewater System"/>
      <sheetName val="Part3 Stormwater Drainage Syste"/>
      <sheetName val="Part4 Dayworks"/>
      <sheetName val="Part5 O&amp;M Equipment"/>
      <sheetName val="Part6 Training"/>
      <sheetName val="Saisie"/>
      <sheetName val="MTO 18 Jul07&amp;19Nov08"/>
      <sheetName val="MPP"/>
      <sheetName val="Cancelled"/>
      <sheetName val="Data1"/>
      <sheetName val="DataMO"/>
      <sheetName val="RFI_Bolt"/>
      <sheetName val="Varible"/>
      <sheetName val="U-TYPE(1)"/>
      <sheetName val="Bunga"/>
      <sheetName val="RAB_DURI"/>
      <sheetName val="Mark-up"/>
      <sheetName val="Alat &amp; Bahan"/>
      <sheetName val="CONSUMABLE"/>
      <sheetName val="영흥TL(UP,DOWN) "/>
      <sheetName val="기초단가"/>
      <sheetName val="Bond &amp; Stamp"/>
      <sheetName val="작성기준"/>
      <sheetName val="CutOffDates"/>
      <sheetName val="Prec.OTS"/>
      <sheetName val="Buildg-200"/>
      <sheetName val="B2-UNIT 207"/>
      <sheetName val="BS-Notes"/>
      <sheetName val="BQ INSUL"/>
      <sheetName val="BQ PIPE"/>
      <sheetName val="SHOP FIELD INSTALL %"/>
      <sheetName val="LINE TESTS"/>
      <sheetName val="H"/>
      <sheetName val="D"/>
      <sheetName val="J"/>
      <sheetName val="Working"/>
      <sheetName val="11.별도장부가"/>
      <sheetName val="PBC)주식기준보상부여"/>
      <sheetName val="day"/>
      <sheetName val="AGG A"/>
      <sheetName val="AGG B"/>
      <sheetName val="DAFTAR BAHAN"/>
      <sheetName val="DAFTAR ALAT"/>
      <sheetName val="DAFTAR UPAH"/>
      <sheetName val="PAS. BATU"/>
      <sheetName val="URUKAN"/>
      <sheetName val="MARKA"/>
      <sheetName val="PRIME COAT"/>
      <sheetName val="TACK COAT"/>
      <sheetName val="급여관련자료"/>
      <sheetName val="CIMB IDR"/>
      <sheetName val="JUL"/>
      <sheetName val="DAF.INVEN U.O"/>
      <sheetName val="CGS"/>
      <sheetName val="Biaya2"/>
      <sheetName val="COGM"/>
      <sheetName val="Bahan "/>
      <sheetName val="Harga "/>
      <sheetName val="2__"/>
      <sheetName val="내역서 耰&quot;__x0000"/>
      <sheetName val="내역서_耰&quot;__x0000"/>
      <sheetName val="내역ࠜĀ_M4"/>
      <sheetName val="내역서_耰&quot;__x0001"/>
      <sheetName val="내역서_耰&quot;__x0002"/>
      <sheetName val="___x001b___x0006__x"/>
      <sheetName val="바닥판_⽷_"/>
      <sheetName val="EQUIPMENT_-_"/>
      <sheetName val="내역서 ᢐ_x001f___"/>
      <sheetName val=" __x001b___x0006__x"/>
      <sheetName val="Weekl_x0004___x0016__x000"/>
      <sheetName val="Precios Unitariԯ_"/>
      <sheetName val="내역서_耰&quot;__x0004"/>
      <sheetName val="내역서_耰&quot;__x0003"/>
      <sheetName val="내역서_耰&quot;__x0005"/>
      <sheetName val=" __x001b___x0"/>
      <sheetName val="OPT_x0012___x0010__ _"/>
      <sheetName val="OPT_x0012___x0010__"/>
      <sheetName val="내역서_耰&quot;__x00001"/>
      <sheetName val="내역서_耰&quot;__x0006"/>
      <sheetName val="__x0004_"/>
      <sheetName val="Site__"/>
      <sheetName val="내역서_耰&quot;__x00002"/>
      <sheetName val="내역서_耰&quot;__x00003"/>
      <sheetName val="UNIT 3"/>
      <sheetName val="BOM_TOTAL"/>
      <sheetName val="Pen Macadam"/>
      <sheetName val="BEFORE ALLOCATION"/>
      <sheetName val="砂石料"/>
      <sheetName val="3__PE_Unit_1"/>
      <sheetName val="Man__Sum_1"/>
      <sheetName val="unit_mh_study1"/>
      <sheetName val="Offer_Sum_1"/>
      <sheetName val="Indirect_Pers_1"/>
      <sheetName val="endirek_ad-sa1"/>
      <sheetName val="Support_Pers_1"/>
      <sheetName val="Indirect_Pers__Assumptions1"/>
      <sheetName val="ind__cost_of_direct1"/>
      <sheetName val="Net_Salary_of_a_Direct1"/>
      <sheetName val="Direct_Cost_Sum_1"/>
      <sheetName val="Water_Cons_1"/>
      <sheetName val="Ind_Sale1"/>
      <sheetName val="GWP3_Outfitting_Works_Indirect1"/>
      <sheetName val="Batam_Forecast4"/>
      <sheetName val="Batam_Forecast_jun4"/>
      <sheetName val="Fabrication_Summary4"/>
      <sheetName val="D6978_Mar_21_-_FProj074"/>
      <sheetName val="GEAC_-_Dec194"/>
      <sheetName val="내역서_(N____42"/>
      <sheetName val="내역서_(N____52"/>
      <sheetName val="내역서_(N____62"/>
      <sheetName val="내역서_(N____72"/>
      <sheetName val="내역서_(N____82"/>
      <sheetName val="Control_Panel1"/>
      <sheetName val="using_rjs409_progress_data1"/>
      <sheetName val="Summary_F-217_R61"/>
      <sheetName val="BEU_btm_nozz_@_tsht1"/>
      <sheetName val="Cover_Sheet1"/>
      <sheetName val="DO_NOT_DELETE1"/>
      <sheetName val="Control_Panel"/>
      <sheetName val="using_rjs409_progress_data"/>
      <sheetName val="Summary_F-217_R6"/>
      <sheetName val="BEU_btm_nozz_@_tsht"/>
      <sheetName val="Cover_Sheet"/>
      <sheetName val="取费"/>
      <sheetName val="WITHOUT_C&amp;I_PROFIT_(3)1"/>
      <sheetName val="환경기계공정표_(3)"/>
      <sheetName val="Project_Information_In-Out"/>
      <sheetName val="Issue_Detail_(2nd_Stage)"/>
      <sheetName val="Prog Pay Events_Prog Pay Events"/>
      <sheetName val="Critical - Key Drawings"/>
      <sheetName val="Mat Deliv Vs ZMM071"/>
      <sheetName val="girder"/>
      <sheetName val="GWC"/>
      <sheetName val="NWC"/>
      <sheetName val="단면치수"/>
      <sheetName val="sum1 (2)"/>
      <sheetName val="화전내"/>
      <sheetName val="CFS3"/>
      <sheetName val="2002상반기노임기준"/>
      <sheetName val="_x0004_?_x000d_?_x0003_?_x0004_"/>
      <sheetName val="_x000a_?_x001b_?_x0006_?_x0006_"/>
      <sheetName val=" ?_x001b_?_x0006_?_x0006_?_x000"/>
      <sheetName val="_______x005f_x005f_x005f_x0000_"/>
      <sheetName val="_____x005f_x005f_x005f_x005f_x0"/>
      <sheetName val="_______x005f_x005f_x005f_x005f_"/>
      <sheetName val="LV induction _x0000__x0000__x00"/>
      <sheetName val="_x005f_x0002__x005f_x0000_뻘N_x0"/>
      <sheetName val="내역서 (∮ἀ嘆ɶ_x005f_x0000_᠀㬁_x005f"/>
      <sheetName val="_x005f_x0002__뻘N___x005f_x0001_"/>
      <sheetName val="_x005f_x0004__x005f_x0000__x005"/>
      <sheetName val="_x005f_x000a__x005f_x0000__x005"/>
      <sheetName val=" _x005f_x0000__x005f_x001b__x00"/>
      <sheetName val="Weekl_x005f_x0004__x005f_x0000_"/>
      <sheetName val="_x005f_x0000__x005f_x000e__x005"/>
      <sheetName val="내역서_(N_x005f_x0009__x000e"/>
      <sheetName val="내역서_(N _x005f_x000e__x000"/>
      <sheetName val="7422CW_x005f_x0013__x0000"/>
      <sheetName val="OPT_x005f_x0012__x005f_x0000__x"/>
      <sheetName val="_x005f_x0000__x005f_x0013__x005"/>
      <sheetName val="내역서 ᢐ_x005f_x001f__x005f_x0000_"/>
      <sheetName val="__x005f_x0000__x005f_x001b__x00"/>
      <sheetName val="Daf-Harga"/>
      <sheetName val="Divisi Operasi"/>
      <sheetName val="Divisi Produksi &amp; Distribusi"/>
      <sheetName val="HARGA ALAT"/>
      <sheetName val="BOQ INTERN"/>
      <sheetName val="BL"/>
      <sheetName val="hsat-SD"/>
      <sheetName val="an-satuan"/>
      <sheetName val="Rekap-SD"/>
      <sheetName val="BOQ EXTERN"/>
      <sheetName val="skets"/>
      <sheetName val="Sumber Daya"/>
      <sheetName val="AVP"/>
      <sheetName val="DCF"/>
      <sheetName val="Estimates"/>
      <sheetName val="Valuation Summary"/>
      <sheetName val="Ownership"/>
      <sheetName val="Shares Traded"/>
      <sheetName val="Public &amp; Private Valuation"/>
      <sheetName val="Momentum"/>
      <sheetName val="11421"/>
      <sheetName val="ArusKas"/>
      <sheetName val="COA-17"/>
      <sheetName val="C-18"/>
      <sheetName val="2_x0010_ _x0003__x000d__x0008__x0010__x0004__x0004__x0004_"/>
      <sheetName val="Sheet_x0005_�"/>
      <sheetName val="LV induction _x00"/>
      <sheetName val="breakdown_of_wage_ra5"/>
      <sheetName val="breakdown_of_wage_ra6"/>
      <sheetName val="breakdown_of_wage_ra7"/>
      <sheetName val="breakdown_of_wage_ra8"/>
      <sheetName val="Sheetư"/>
      <sheetName val="Sheet፠"/>
      <sheetName val="Sheet팠"/>
      <sheetName val="Sheet⡰"/>
      <sheetName val="Sheet㜰"/>
      <sheetName val="Sheet븰"/>
      <sheetName val="breakdown_of_wage_ra9"/>
      <sheetName val="breakdown_of_wage_ra10"/>
      <sheetName val="breakdown_of_wage_ra11"/>
      <sheetName val="Sheet"/>
      <sheetName val="_x005f_x005f_x005f_x005f_x005f_x005f_x00Ȋ"/>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ow r="4">
          <cell r="I4">
            <v>0</v>
          </cell>
        </row>
      </sheetData>
      <sheetData sheetId="6642" refreshError="1"/>
      <sheetData sheetId="6643" refreshError="1"/>
      <sheetData sheetId="6644" refreshError="1"/>
      <sheetData sheetId="6645" refreshError="1"/>
      <sheetData sheetId="6646" refreshError="1"/>
      <sheetData sheetId="6647">
        <row r="4">
          <cell r="I4">
            <v>0</v>
          </cell>
        </row>
      </sheetData>
      <sheetData sheetId="6648" refreshError="1"/>
      <sheetData sheetId="6649" refreshError="1"/>
      <sheetData sheetId="6650" refreshError="1"/>
      <sheetData sheetId="6651" refreshError="1"/>
      <sheetData sheetId="6652" refreshError="1"/>
      <sheetData sheetId="6653" refreshError="1"/>
      <sheetData sheetId="6654">
        <row r="4">
          <cell r="I4">
            <v>0</v>
          </cell>
        </row>
      </sheetData>
      <sheetData sheetId="6655">
        <row r="4">
          <cell r="I4">
            <v>0</v>
          </cell>
        </row>
      </sheetData>
      <sheetData sheetId="6656">
        <row r="4">
          <cell r="I4">
            <v>0</v>
          </cell>
        </row>
      </sheetData>
      <sheetData sheetId="6657" refreshError="1"/>
      <sheetData sheetId="6658" refreshError="1"/>
      <sheetData sheetId="6659" refreshError="1"/>
      <sheetData sheetId="6660" refreshError="1"/>
      <sheetData sheetId="6661">
        <row r="4">
          <cell r="I4">
            <v>0</v>
          </cell>
        </row>
      </sheetData>
      <sheetData sheetId="6662" refreshError="1"/>
      <sheetData sheetId="6663" refreshError="1"/>
      <sheetData sheetId="6664" refreshError="1"/>
      <sheetData sheetId="6665" refreshError="1"/>
      <sheetData sheetId="6666" refreshError="1"/>
      <sheetData sheetId="6667">
        <row r="4">
          <cell r="I4">
            <v>0</v>
          </cell>
        </row>
      </sheetData>
      <sheetData sheetId="6668" refreshError="1"/>
      <sheetData sheetId="6669" refreshError="1"/>
      <sheetData sheetId="6670" refreshError="1"/>
      <sheetData sheetId="6671" refreshError="1"/>
      <sheetData sheetId="6672" refreshError="1"/>
      <sheetData sheetId="6673" refreshError="1"/>
      <sheetData sheetId="6674">
        <row r="4">
          <cell r="I4">
            <v>0</v>
          </cell>
        </row>
      </sheetData>
      <sheetData sheetId="6675">
        <row r="4">
          <cell r="I4">
            <v>0</v>
          </cell>
        </row>
      </sheetData>
      <sheetData sheetId="6676">
        <row r="4">
          <cell r="I4">
            <v>0</v>
          </cell>
        </row>
      </sheetData>
      <sheetData sheetId="6677">
        <row r="4">
          <cell r="I4">
            <v>0</v>
          </cell>
        </row>
      </sheetData>
      <sheetData sheetId="6678" refreshError="1"/>
      <sheetData sheetId="6679" refreshError="1"/>
      <sheetData sheetId="6680" refreshError="1"/>
      <sheetData sheetId="6681" refreshError="1"/>
      <sheetData sheetId="6682">
        <row r="4">
          <cell r="I4">
            <v>0</v>
          </cell>
        </row>
      </sheetData>
      <sheetData sheetId="6683">
        <row r="4">
          <cell r="I4">
            <v>0</v>
          </cell>
        </row>
      </sheetData>
      <sheetData sheetId="6684">
        <row r="4">
          <cell r="I4">
            <v>0</v>
          </cell>
        </row>
      </sheetData>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ow r="4">
          <cell r="I4">
            <v>0</v>
          </cell>
        </row>
      </sheetData>
      <sheetData sheetId="6720">
        <row r="4">
          <cell r="I4">
            <v>0</v>
          </cell>
        </row>
      </sheetData>
      <sheetData sheetId="6721">
        <row r="4">
          <cell r="I4">
            <v>0</v>
          </cell>
        </row>
      </sheetData>
      <sheetData sheetId="6722">
        <row r="4">
          <cell r="I4">
            <v>0</v>
          </cell>
        </row>
      </sheetData>
      <sheetData sheetId="6723">
        <row r="4">
          <cell r="I4">
            <v>0</v>
          </cell>
        </row>
      </sheetData>
      <sheetData sheetId="6724">
        <row r="4">
          <cell r="I4">
            <v>0</v>
          </cell>
        </row>
      </sheetData>
      <sheetData sheetId="6725">
        <row r="4">
          <cell r="I4">
            <v>0</v>
          </cell>
        </row>
      </sheetData>
      <sheetData sheetId="6726">
        <row r="4">
          <cell r="I4">
            <v>0</v>
          </cell>
        </row>
      </sheetData>
      <sheetData sheetId="6727">
        <row r="4">
          <cell r="I4">
            <v>0</v>
          </cell>
        </row>
      </sheetData>
      <sheetData sheetId="6728">
        <row r="4">
          <cell r="I4">
            <v>0</v>
          </cell>
        </row>
      </sheetData>
      <sheetData sheetId="6729">
        <row r="4">
          <cell r="I4">
            <v>0</v>
          </cell>
        </row>
      </sheetData>
      <sheetData sheetId="6730">
        <row r="4">
          <cell r="I4">
            <v>0</v>
          </cell>
        </row>
      </sheetData>
      <sheetData sheetId="6731">
        <row r="4">
          <cell r="I4">
            <v>0</v>
          </cell>
        </row>
      </sheetData>
      <sheetData sheetId="6732">
        <row r="4">
          <cell r="I4">
            <v>0</v>
          </cell>
        </row>
      </sheetData>
      <sheetData sheetId="6733">
        <row r="4">
          <cell r="I4">
            <v>0</v>
          </cell>
        </row>
      </sheetData>
      <sheetData sheetId="6734">
        <row r="4">
          <cell r="I4">
            <v>0</v>
          </cell>
        </row>
      </sheetData>
      <sheetData sheetId="6735">
        <row r="4">
          <cell r="I4">
            <v>0</v>
          </cell>
        </row>
      </sheetData>
      <sheetData sheetId="6736">
        <row r="4">
          <cell r="I4">
            <v>0</v>
          </cell>
        </row>
      </sheetData>
      <sheetData sheetId="6737">
        <row r="4">
          <cell r="I4">
            <v>0</v>
          </cell>
        </row>
      </sheetData>
      <sheetData sheetId="6738">
        <row r="4">
          <cell r="I4">
            <v>0</v>
          </cell>
        </row>
      </sheetData>
      <sheetData sheetId="6739">
        <row r="4">
          <cell r="I4">
            <v>0</v>
          </cell>
        </row>
      </sheetData>
      <sheetData sheetId="6740">
        <row r="4">
          <cell r="I4">
            <v>0</v>
          </cell>
        </row>
      </sheetData>
      <sheetData sheetId="6741">
        <row r="4">
          <cell r="I4">
            <v>0</v>
          </cell>
        </row>
      </sheetData>
      <sheetData sheetId="6742">
        <row r="4">
          <cell r="I4">
            <v>0</v>
          </cell>
        </row>
      </sheetData>
      <sheetData sheetId="6743">
        <row r="4">
          <cell r="I4">
            <v>0</v>
          </cell>
        </row>
      </sheetData>
      <sheetData sheetId="6744">
        <row r="4">
          <cell r="I4">
            <v>0</v>
          </cell>
        </row>
      </sheetData>
      <sheetData sheetId="6745">
        <row r="4">
          <cell r="I4">
            <v>0</v>
          </cell>
        </row>
      </sheetData>
      <sheetData sheetId="6746">
        <row r="4">
          <cell r="I4">
            <v>0</v>
          </cell>
        </row>
      </sheetData>
      <sheetData sheetId="6747">
        <row r="4">
          <cell r="I4">
            <v>0</v>
          </cell>
        </row>
      </sheetData>
      <sheetData sheetId="6748">
        <row r="4">
          <cell r="I4">
            <v>0</v>
          </cell>
        </row>
      </sheetData>
      <sheetData sheetId="6749">
        <row r="4">
          <cell r="I4">
            <v>0</v>
          </cell>
        </row>
      </sheetData>
      <sheetData sheetId="6750">
        <row r="4">
          <cell r="I4">
            <v>0</v>
          </cell>
        </row>
      </sheetData>
      <sheetData sheetId="6751">
        <row r="4">
          <cell r="I4">
            <v>0</v>
          </cell>
        </row>
      </sheetData>
      <sheetData sheetId="6752">
        <row r="4">
          <cell r="I4">
            <v>0</v>
          </cell>
        </row>
      </sheetData>
      <sheetData sheetId="6753">
        <row r="4">
          <cell r="I4">
            <v>0</v>
          </cell>
        </row>
      </sheetData>
      <sheetData sheetId="6754">
        <row r="4">
          <cell r="I4">
            <v>0</v>
          </cell>
        </row>
      </sheetData>
      <sheetData sheetId="6755">
        <row r="4">
          <cell r="I4">
            <v>0</v>
          </cell>
        </row>
      </sheetData>
      <sheetData sheetId="6756">
        <row r="4">
          <cell r="I4">
            <v>0</v>
          </cell>
        </row>
      </sheetData>
      <sheetData sheetId="6757">
        <row r="4">
          <cell r="I4">
            <v>0</v>
          </cell>
        </row>
      </sheetData>
      <sheetData sheetId="6758">
        <row r="4">
          <cell r="I4">
            <v>0</v>
          </cell>
        </row>
      </sheetData>
      <sheetData sheetId="6759">
        <row r="4">
          <cell r="I4">
            <v>0</v>
          </cell>
        </row>
      </sheetData>
      <sheetData sheetId="6760">
        <row r="4">
          <cell r="I4">
            <v>0</v>
          </cell>
        </row>
      </sheetData>
      <sheetData sheetId="6761">
        <row r="4">
          <cell r="I4">
            <v>0</v>
          </cell>
        </row>
      </sheetData>
      <sheetData sheetId="6762">
        <row r="4">
          <cell r="I4">
            <v>0</v>
          </cell>
        </row>
      </sheetData>
      <sheetData sheetId="6763">
        <row r="4">
          <cell r="I4">
            <v>0</v>
          </cell>
        </row>
      </sheetData>
      <sheetData sheetId="6764">
        <row r="4">
          <cell r="I4">
            <v>0</v>
          </cell>
        </row>
      </sheetData>
      <sheetData sheetId="6765">
        <row r="4">
          <cell r="I4">
            <v>0</v>
          </cell>
        </row>
      </sheetData>
      <sheetData sheetId="6766">
        <row r="4">
          <cell r="I4">
            <v>0</v>
          </cell>
        </row>
      </sheetData>
      <sheetData sheetId="6767">
        <row r="4">
          <cell r="I4">
            <v>0</v>
          </cell>
        </row>
      </sheetData>
      <sheetData sheetId="6768">
        <row r="4">
          <cell r="I4">
            <v>0</v>
          </cell>
        </row>
      </sheetData>
      <sheetData sheetId="6769">
        <row r="4">
          <cell r="I4">
            <v>0</v>
          </cell>
        </row>
      </sheetData>
      <sheetData sheetId="6770">
        <row r="4">
          <cell r="I4">
            <v>0</v>
          </cell>
        </row>
      </sheetData>
      <sheetData sheetId="6771">
        <row r="4">
          <cell r="I4">
            <v>0</v>
          </cell>
        </row>
      </sheetData>
      <sheetData sheetId="6772">
        <row r="4">
          <cell r="I4">
            <v>0</v>
          </cell>
        </row>
      </sheetData>
      <sheetData sheetId="6773">
        <row r="4">
          <cell r="I4">
            <v>0</v>
          </cell>
        </row>
      </sheetData>
      <sheetData sheetId="6774">
        <row r="4">
          <cell r="I4">
            <v>0</v>
          </cell>
        </row>
      </sheetData>
      <sheetData sheetId="6775">
        <row r="4">
          <cell r="I4">
            <v>0</v>
          </cell>
        </row>
      </sheetData>
      <sheetData sheetId="6776">
        <row r="4">
          <cell r="I4">
            <v>0</v>
          </cell>
        </row>
      </sheetData>
      <sheetData sheetId="6777">
        <row r="4">
          <cell r="I4">
            <v>0</v>
          </cell>
        </row>
      </sheetData>
      <sheetData sheetId="6778">
        <row r="4">
          <cell r="I4">
            <v>0</v>
          </cell>
        </row>
      </sheetData>
      <sheetData sheetId="6779">
        <row r="4">
          <cell r="I4">
            <v>0</v>
          </cell>
        </row>
      </sheetData>
      <sheetData sheetId="6780">
        <row r="4">
          <cell r="I4">
            <v>0</v>
          </cell>
        </row>
      </sheetData>
      <sheetData sheetId="6781">
        <row r="4">
          <cell r="I4">
            <v>0</v>
          </cell>
        </row>
      </sheetData>
      <sheetData sheetId="6782">
        <row r="4">
          <cell r="I4">
            <v>0</v>
          </cell>
        </row>
      </sheetData>
      <sheetData sheetId="6783">
        <row r="4">
          <cell r="I4">
            <v>0</v>
          </cell>
        </row>
      </sheetData>
      <sheetData sheetId="6784">
        <row r="4">
          <cell r="I4">
            <v>0</v>
          </cell>
        </row>
      </sheetData>
      <sheetData sheetId="6785">
        <row r="4">
          <cell r="I4">
            <v>0</v>
          </cell>
        </row>
      </sheetData>
      <sheetData sheetId="6786">
        <row r="4">
          <cell r="I4">
            <v>0</v>
          </cell>
        </row>
      </sheetData>
      <sheetData sheetId="6787">
        <row r="4">
          <cell r="I4">
            <v>0</v>
          </cell>
        </row>
      </sheetData>
      <sheetData sheetId="6788">
        <row r="4">
          <cell r="I4">
            <v>0</v>
          </cell>
        </row>
      </sheetData>
      <sheetData sheetId="6789">
        <row r="4">
          <cell r="I4">
            <v>0</v>
          </cell>
        </row>
      </sheetData>
      <sheetData sheetId="6790">
        <row r="4">
          <cell r="I4">
            <v>0</v>
          </cell>
        </row>
      </sheetData>
      <sheetData sheetId="6791">
        <row r="4">
          <cell r="I4">
            <v>0</v>
          </cell>
        </row>
      </sheetData>
      <sheetData sheetId="6792">
        <row r="4">
          <cell r="I4">
            <v>0</v>
          </cell>
        </row>
      </sheetData>
      <sheetData sheetId="6793">
        <row r="4">
          <cell r="I4">
            <v>0</v>
          </cell>
        </row>
      </sheetData>
      <sheetData sheetId="6794">
        <row r="4">
          <cell r="I4">
            <v>0</v>
          </cell>
        </row>
      </sheetData>
      <sheetData sheetId="6795">
        <row r="4">
          <cell r="I4">
            <v>0</v>
          </cell>
        </row>
      </sheetData>
      <sheetData sheetId="6796">
        <row r="4">
          <cell r="I4">
            <v>0</v>
          </cell>
        </row>
      </sheetData>
      <sheetData sheetId="6797">
        <row r="4">
          <cell r="I4">
            <v>0</v>
          </cell>
        </row>
      </sheetData>
      <sheetData sheetId="6798">
        <row r="4">
          <cell r="I4">
            <v>0</v>
          </cell>
        </row>
      </sheetData>
      <sheetData sheetId="6799">
        <row r="4">
          <cell r="I4">
            <v>0</v>
          </cell>
        </row>
      </sheetData>
      <sheetData sheetId="6800">
        <row r="4">
          <cell r="I4">
            <v>0</v>
          </cell>
        </row>
      </sheetData>
      <sheetData sheetId="6801">
        <row r="4">
          <cell r="I4">
            <v>0</v>
          </cell>
        </row>
      </sheetData>
      <sheetData sheetId="6802">
        <row r="4">
          <cell r="I4">
            <v>0</v>
          </cell>
        </row>
      </sheetData>
      <sheetData sheetId="6803">
        <row r="4">
          <cell r="I4">
            <v>0</v>
          </cell>
        </row>
      </sheetData>
      <sheetData sheetId="6804">
        <row r="4">
          <cell r="I4">
            <v>0</v>
          </cell>
        </row>
      </sheetData>
      <sheetData sheetId="6805">
        <row r="4">
          <cell r="I4">
            <v>0</v>
          </cell>
        </row>
      </sheetData>
      <sheetData sheetId="6806">
        <row r="4">
          <cell r="I4">
            <v>0</v>
          </cell>
        </row>
      </sheetData>
      <sheetData sheetId="6807">
        <row r="4">
          <cell r="I4">
            <v>0</v>
          </cell>
        </row>
      </sheetData>
      <sheetData sheetId="6808">
        <row r="4">
          <cell r="I4">
            <v>0</v>
          </cell>
        </row>
      </sheetData>
      <sheetData sheetId="6809">
        <row r="4">
          <cell r="I4">
            <v>0</v>
          </cell>
        </row>
      </sheetData>
      <sheetData sheetId="6810">
        <row r="4">
          <cell r="I4">
            <v>0</v>
          </cell>
        </row>
      </sheetData>
      <sheetData sheetId="6811">
        <row r="4">
          <cell r="I4">
            <v>0</v>
          </cell>
        </row>
      </sheetData>
      <sheetData sheetId="6812">
        <row r="4">
          <cell r="I4">
            <v>0</v>
          </cell>
        </row>
      </sheetData>
      <sheetData sheetId="6813">
        <row r="4">
          <cell r="I4">
            <v>0</v>
          </cell>
        </row>
      </sheetData>
      <sheetData sheetId="6814">
        <row r="4">
          <cell r="I4">
            <v>0</v>
          </cell>
        </row>
      </sheetData>
      <sheetData sheetId="6815">
        <row r="4">
          <cell r="I4">
            <v>0</v>
          </cell>
        </row>
      </sheetData>
      <sheetData sheetId="6816">
        <row r="4">
          <cell r="I4">
            <v>0</v>
          </cell>
        </row>
      </sheetData>
      <sheetData sheetId="6817">
        <row r="4">
          <cell r="I4">
            <v>0</v>
          </cell>
        </row>
      </sheetData>
      <sheetData sheetId="6818">
        <row r="4">
          <cell r="I4">
            <v>0</v>
          </cell>
        </row>
      </sheetData>
      <sheetData sheetId="6819">
        <row r="4">
          <cell r="I4">
            <v>0</v>
          </cell>
        </row>
      </sheetData>
      <sheetData sheetId="6820">
        <row r="4">
          <cell r="I4">
            <v>0</v>
          </cell>
        </row>
      </sheetData>
      <sheetData sheetId="6821">
        <row r="4">
          <cell r="I4">
            <v>0</v>
          </cell>
        </row>
      </sheetData>
      <sheetData sheetId="6822">
        <row r="4">
          <cell r="I4">
            <v>0</v>
          </cell>
        </row>
      </sheetData>
      <sheetData sheetId="6823">
        <row r="4">
          <cell r="I4">
            <v>0</v>
          </cell>
        </row>
      </sheetData>
      <sheetData sheetId="6824">
        <row r="4">
          <cell r="I4">
            <v>0</v>
          </cell>
        </row>
      </sheetData>
      <sheetData sheetId="6825">
        <row r="4">
          <cell r="I4">
            <v>0</v>
          </cell>
        </row>
      </sheetData>
      <sheetData sheetId="6826">
        <row r="4">
          <cell r="I4">
            <v>0</v>
          </cell>
        </row>
      </sheetData>
      <sheetData sheetId="6827">
        <row r="4">
          <cell r="I4">
            <v>0</v>
          </cell>
        </row>
      </sheetData>
      <sheetData sheetId="6828">
        <row r="4">
          <cell r="I4">
            <v>0</v>
          </cell>
        </row>
      </sheetData>
      <sheetData sheetId="6829">
        <row r="4">
          <cell r="I4">
            <v>0</v>
          </cell>
        </row>
      </sheetData>
      <sheetData sheetId="6830">
        <row r="4">
          <cell r="I4">
            <v>0</v>
          </cell>
        </row>
      </sheetData>
      <sheetData sheetId="6831">
        <row r="4">
          <cell r="I4">
            <v>0</v>
          </cell>
        </row>
      </sheetData>
      <sheetData sheetId="6832">
        <row r="4">
          <cell r="I4">
            <v>0</v>
          </cell>
        </row>
      </sheetData>
      <sheetData sheetId="6833">
        <row r="4">
          <cell r="I4">
            <v>0</v>
          </cell>
        </row>
      </sheetData>
      <sheetData sheetId="6834">
        <row r="4">
          <cell r="I4">
            <v>0</v>
          </cell>
        </row>
      </sheetData>
      <sheetData sheetId="6835">
        <row r="4">
          <cell r="I4">
            <v>0</v>
          </cell>
        </row>
      </sheetData>
      <sheetData sheetId="6836">
        <row r="4">
          <cell r="I4">
            <v>0</v>
          </cell>
        </row>
      </sheetData>
      <sheetData sheetId="6837">
        <row r="4">
          <cell r="I4">
            <v>0</v>
          </cell>
        </row>
      </sheetData>
      <sheetData sheetId="6838">
        <row r="4">
          <cell r="I4">
            <v>0</v>
          </cell>
        </row>
      </sheetData>
      <sheetData sheetId="6839">
        <row r="4">
          <cell r="I4">
            <v>0</v>
          </cell>
        </row>
      </sheetData>
      <sheetData sheetId="6840">
        <row r="4">
          <cell r="I4">
            <v>0</v>
          </cell>
        </row>
      </sheetData>
      <sheetData sheetId="6841">
        <row r="4">
          <cell r="I4">
            <v>0</v>
          </cell>
        </row>
      </sheetData>
      <sheetData sheetId="6842">
        <row r="4">
          <cell r="I4">
            <v>0</v>
          </cell>
        </row>
      </sheetData>
      <sheetData sheetId="6843">
        <row r="4">
          <cell r="I4">
            <v>0</v>
          </cell>
        </row>
      </sheetData>
      <sheetData sheetId="6844">
        <row r="4">
          <cell r="I4">
            <v>0</v>
          </cell>
        </row>
      </sheetData>
      <sheetData sheetId="6845">
        <row r="4">
          <cell r="I4">
            <v>0</v>
          </cell>
        </row>
      </sheetData>
      <sheetData sheetId="6846">
        <row r="4">
          <cell r="I4">
            <v>0</v>
          </cell>
        </row>
      </sheetData>
      <sheetData sheetId="6847">
        <row r="4">
          <cell r="I4">
            <v>0</v>
          </cell>
        </row>
      </sheetData>
      <sheetData sheetId="6848">
        <row r="4">
          <cell r="I4">
            <v>0</v>
          </cell>
        </row>
      </sheetData>
      <sheetData sheetId="6849">
        <row r="4">
          <cell r="I4">
            <v>0</v>
          </cell>
        </row>
      </sheetData>
      <sheetData sheetId="6850">
        <row r="4">
          <cell r="I4">
            <v>0</v>
          </cell>
        </row>
      </sheetData>
      <sheetData sheetId="6851">
        <row r="4">
          <cell r="I4">
            <v>0</v>
          </cell>
        </row>
      </sheetData>
      <sheetData sheetId="6852">
        <row r="4">
          <cell r="I4">
            <v>0</v>
          </cell>
        </row>
      </sheetData>
      <sheetData sheetId="6853">
        <row r="4">
          <cell r="I4">
            <v>0</v>
          </cell>
        </row>
      </sheetData>
      <sheetData sheetId="6854">
        <row r="4">
          <cell r="I4">
            <v>0</v>
          </cell>
        </row>
      </sheetData>
      <sheetData sheetId="6855">
        <row r="4">
          <cell r="I4">
            <v>0</v>
          </cell>
        </row>
      </sheetData>
      <sheetData sheetId="6856">
        <row r="4">
          <cell r="I4">
            <v>0</v>
          </cell>
        </row>
      </sheetData>
      <sheetData sheetId="6857">
        <row r="4">
          <cell r="I4">
            <v>0</v>
          </cell>
        </row>
      </sheetData>
      <sheetData sheetId="6858">
        <row r="4">
          <cell r="I4">
            <v>0</v>
          </cell>
        </row>
      </sheetData>
      <sheetData sheetId="6859">
        <row r="4">
          <cell r="I4">
            <v>0</v>
          </cell>
        </row>
      </sheetData>
      <sheetData sheetId="6860">
        <row r="4">
          <cell r="I4">
            <v>0</v>
          </cell>
        </row>
      </sheetData>
      <sheetData sheetId="6861">
        <row r="4">
          <cell r="I4">
            <v>0</v>
          </cell>
        </row>
      </sheetData>
      <sheetData sheetId="6862">
        <row r="4">
          <cell r="I4">
            <v>0</v>
          </cell>
        </row>
      </sheetData>
      <sheetData sheetId="6863">
        <row r="4">
          <cell r="I4">
            <v>0</v>
          </cell>
        </row>
      </sheetData>
      <sheetData sheetId="6864">
        <row r="4">
          <cell r="I4">
            <v>0</v>
          </cell>
        </row>
      </sheetData>
      <sheetData sheetId="6865">
        <row r="4">
          <cell r="I4">
            <v>0</v>
          </cell>
        </row>
      </sheetData>
      <sheetData sheetId="6866">
        <row r="4">
          <cell r="I4">
            <v>0</v>
          </cell>
        </row>
      </sheetData>
      <sheetData sheetId="6867">
        <row r="4">
          <cell r="I4">
            <v>0</v>
          </cell>
        </row>
      </sheetData>
      <sheetData sheetId="6868">
        <row r="4">
          <cell r="I4">
            <v>0</v>
          </cell>
        </row>
      </sheetData>
      <sheetData sheetId="6869">
        <row r="4">
          <cell r="I4">
            <v>0</v>
          </cell>
        </row>
      </sheetData>
      <sheetData sheetId="6870">
        <row r="4">
          <cell r="I4">
            <v>0</v>
          </cell>
        </row>
      </sheetData>
      <sheetData sheetId="6871">
        <row r="4">
          <cell r="I4">
            <v>0</v>
          </cell>
        </row>
      </sheetData>
      <sheetData sheetId="6872">
        <row r="4">
          <cell r="I4">
            <v>0</v>
          </cell>
        </row>
      </sheetData>
      <sheetData sheetId="6873">
        <row r="4">
          <cell r="I4">
            <v>0</v>
          </cell>
        </row>
      </sheetData>
      <sheetData sheetId="6874">
        <row r="4">
          <cell r="I4">
            <v>0</v>
          </cell>
        </row>
      </sheetData>
      <sheetData sheetId="6875">
        <row r="4">
          <cell r="I4">
            <v>0</v>
          </cell>
        </row>
      </sheetData>
      <sheetData sheetId="6876">
        <row r="4">
          <cell r="I4">
            <v>0</v>
          </cell>
        </row>
      </sheetData>
      <sheetData sheetId="6877">
        <row r="4">
          <cell r="I4">
            <v>0</v>
          </cell>
        </row>
      </sheetData>
      <sheetData sheetId="6878">
        <row r="4">
          <cell r="I4">
            <v>0</v>
          </cell>
        </row>
      </sheetData>
      <sheetData sheetId="6879">
        <row r="4">
          <cell r="I4">
            <v>0</v>
          </cell>
        </row>
      </sheetData>
      <sheetData sheetId="6880">
        <row r="4">
          <cell r="I4">
            <v>0</v>
          </cell>
        </row>
      </sheetData>
      <sheetData sheetId="6881">
        <row r="4">
          <cell r="I4">
            <v>0</v>
          </cell>
        </row>
      </sheetData>
      <sheetData sheetId="6882">
        <row r="4">
          <cell r="I4">
            <v>0</v>
          </cell>
        </row>
      </sheetData>
      <sheetData sheetId="6883">
        <row r="4">
          <cell r="I4">
            <v>0</v>
          </cell>
        </row>
      </sheetData>
      <sheetData sheetId="6884">
        <row r="4">
          <cell r="I4">
            <v>0</v>
          </cell>
        </row>
      </sheetData>
      <sheetData sheetId="6885">
        <row r="4">
          <cell r="I4">
            <v>0</v>
          </cell>
        </row>
      </sheetData>
      <sheetData sheetId="6886">
        <row r="4">
          <cell r="I4">
            <v>0</v>
          </cell>
        </row>
      </sheetData>
      <sheetData sheetId="6887">
        <row r="4">
          <cell r="I4">
            <v>0</v>
          </cell>
        </row>
      </sheetData>
      <sheetData sheetId="6888">
        <row r="4">
          <cell r="I4">
            <v>0</v>
          </cell>
        </row>
      </sheetData>
      <sheetData sheetId="6889">
        <row r="4">
          <cell r="I4">
            <v>0</v>
          </cell>
        </row>
      </sheetData>
      <sheetData sheetId="6890">
        <row r="4">
          <cell r="I4">
            <v>0</v>
          </cell>
        </row>
      </sheetData>
      <sheetData sheetId="6891">
        <row r="4">
          <cell r="I4">
            <v>0</v>
          </cell>
        </row>
      </sheetData>
      <sheetData sheetId="6892">
        <row r="4">
          <cell r="I4">
            <v>0</v>
          </cell>
        </row>
      </sheetData>
      <sheetData sheetId="6893">
        <row r="4">
          <cell r="I4">
            <v>0</v>
          </cell>
        </row>
      </sheetData>
      <sheetData sheetId="6894">
        <row r="4">
          <cell r="I4">
            <v>0</v>
          </cell>
        </row>
      </sheetData>
      <sheetData sheetId="6895">
        <row r="4">
          <cell r="I4">
            <v>0</v>
          </cell>
        </row>
      </sheetData>
      <sheetData sheetId="6896">
        <row r="4">
          <cell r="I4">
            <v>0</v>
          </cell>
        </row>
      </sheetData>
      <sheetData sheetId="6897">
        <row r="4">
          <cell r="I4">
            <v>0</v>
          </cell>
        </row>
      </sheetData>
      <sheetData sheetId="6898">
        <row r="4">
          <cell r="I4">
            <v>0</v>
          </cell>
        </row>
      </sheetData>
      <sheetData sheetId="6899">
        <row r="4">
          <cell r="I4">
            <v>0</v>
          </cell>
        </row>
      </sheetData>
      <sheetData sheetId="6900">
        <row r="4">
          <cell r="I4">
            <v>0</v>
          </cell>
        </row>
      </sheetData>
      <sheetData sheetId="6901">
        <row r="4">
          <cell r="I4">
            <v>0</v>
          </cell>
        </row>
      </sheetData>
      <sheetData sheetId="6902">
        <row r="4">
          <cell r="I4">
            <v>0</v>
          </cell>
        </row>
      </sheetData>
      <sheetData sheetId="6903">
        <row r="4">
          <cell r="I4">
            <v>0</v>
          </cell>
        </row>
      </sheetData>
      <sheetData sheetId="6904">
        <row r="4">
          <cell r="I4">
            <v>0</v>
          </cell>
        </row>
      </sheetData>
      <sheetData sheetId="6905">
        <row r="4">
          <cell r="I4">
            <v>0</v>
          </cell>
        </row>
      </sheetData>
      <sheetData sheetId="6906">
        <row r="4">
          <cell r="I4">
            <v>0</v>
          </cell>
        </row>
      </sheetData>
      <sheetData sheetId="6907">
        <row r="4">
          <cell r="I4">
            <v>0</v>
          </cell>
        </row>
      </sheetData>
      <sheetData sheetId="6908">
        <row r="4">
          <cell r="I4">
            <v>0</v>
          </cell>
        </row>
      </sheetData>
      <sheetData sheetId="6909">
        <row r="4">
          <cell r="I4">
            <v>0</v>
          </cell>
        </row>
      </sheetData>
      <sheetData sheetId="6910">
        <row r="4">
          <cell r="I4">
            <v>0</v>
          </cell>
        </row>
      </sheetData>
      <sheetData sheetId="6911">
        <row r="4">
          <cell r="I4">
            <v>0</v>
          </cell>
        </row>
      </sheetData>
      <sheetData sheetId="6912">
        <row r="4">
          <cell r="I4">
            <v>0</v>
          </cell>
        </row>
      </sheetData>
      <sheetData sheetId="6913">
        <row r="4">
          <cell r="I4">
            <v>0</v>
          </cell>
        </row>
      </sheetData>
      <sheetData sheetId="6914">
        <row r="4">
          <cell r="I4">
            <v>0</v>
          </cell>
        </row>
      </sheetData>
      <sheetData sheetId="6915">
        <row r="4">
          <cell r="I4">
            <v>0</v>
          </cell>
        </row>
      </sheetData>
      <sheetData sheetId="6916">
        <row r="4">
          <cell r="I4">
            <v>0</v>
          </cell>
        </row>
      </sheetData>
      <sheetData sheetId="6917">
        <row r="4">
          <cell r="I4">
            <v>0</v>
          </cell>
        </row>
      </sheetData>
      <sheetData sheetId="6918">
        <row r="4">
          <cell r="I4">
            <v>0</v>
          </cell>
        </row>
      </sheetData>
      <sheetData sheetId="6919">
        <row r="4">
          <cell r="I4">
            <v>0</v>
          </cell>
        </row>
      </sheetData>
      <sheetData sheetId="6920">
        <row r="4">
          <cell r="I4">
            <v>0</v>
          </cell>
        </row>
      </sheetData>
      <sheetData sheetId="6921">
        <row r="4">
          <cell r="I4">
            <v>0</v>
          </cell>
        </row>
      </sheetData>
      <sheetData sheetId="6922">
        <row r="4">
          <cell r="I4">
            <v>0</v>
          </cell>
        </row>
      </sheetData>
      <sheetData sheetId="6923">
        <row r="4">
          <cell r="I4">
            <v>0</v>
          </cell>
        </row>
      </sheetData>
      <sheetData sheetId="6924">
        <row r="4">
          <cell r="I4">
            <v>0</v>
          </cell>
        </row>
      </sheetData>
      <sheetData sheetId="6925">
        <row r="4">
          <cell r="I4">
            <v>0</v>
          </cell>
        </row>
      </sheetData>
      <sheetData sheetId="6926">
        <row r="4">
          <cell r="I4">
            <v>0</v>
          </cell>
        </row>
      </sheetData>
      <sheetData sheetId="6927">
        <row r="4">
          <cell r="I4">
            <v>0</v>
          </cell>
        </row>
      </sheetData>
      <sheetData sheetId="6928">
        <row r="4">
          <cell r="I4">
            <v>0</v>
          </cell>
        </row>
      </sheetData>
      <sheetData sheetId="6929">
        <row r="4">
          <cell r="I4">
            <v>0</v>
          </cell>
        </row>
      </sheetData>
      <sheetData sheetId="6930">
        <row r="4">
          <cell r="I4">
            <v>0</v>
          </cell>
        </row>
      </sheetData>
      <sheetData sheetId="6931">
        <row r="4">
          <cell r="I4">
            <v>0</v>
          </cell>
        </row>
      </sheetData>
      <sheetData sheetId="6932">
        <row r="4">
          <cell r="I4">
            <v>0</v>
          </cell>
        </row>
      </sheetData>
      <sheetData sheetId="6933">
        <row r="4">
          <cell r="I4">
            <v>0</v>
          </cell>
        </row>
      </sheetData>
      <sheetData sheetId="6934">
        <row r="4">
          <cell r="I4">
            <v>0</v>
          </cell>
        </row>
      </sheetData>
      <sheetData sheetId="6935">
        <row r="4">
          <cell r="I4">
            <v>0</v>
          </cell>
        </row>
      </sheetData>
      <sheetData sheetId="6936">
        <row r="4">
          <cell r="I4">
            <v>0</v>
          </cell>
        </row>
      </sheetData>
      <sheetData sheetId="6937">
        <row r="4">
          <cell r="I4">
            <v>0</v>
          </cell>
        </row>
      </sheetData>
      <sheetData sheetId="6938">
        <row r="4">
          <cell r="I4">
            <v>0</v>
          </cell>
        </row>
      </sheetData>
      <sheetData sheetId="6939">
        <row r="4">
          <cell r="I4">
            <v>0</v>
          </cell>
        </row>
      </sheetData>
      <sheetData sheetId="6940">
        <row r="4">
          <cell r="I4">
            <v>0</v>
          </cell>
        </row>
      </sheetData>
      <sheetData sheetId="6941">
        <row r="4">
          <cell r="I4">
            <v>0</v>
          </cell>
        </row>
      </sheetData>
      <sheetData sheetId="6942">
        <row r="4">
          <cell r="I4">
            <v>0</v>
          </cell>
        </row>
      </sheetData>
      <sheetData sheetId="6943">
        <row r="4">
          <cell r="I4">
            <v>0</v>
          </cell>
        </row>
      </sheetData>
      <sheetData sheetId="6944">
        <row r="4">
          <cell r="I4">
            <v>0</v>
          </cell>
        </row>
      </sheetData>
      <sheetData sheetId="6945">
        <row r="4">
          <cell r="I4">
            <v>0</v>
          </cell>
        </row>
      </sheetData>
      <sheetData sheetId="6946">
        <row r="4">
          <cell r="I4">
            <v>0</v>
          </cell>
        </row>
      </sheetData>
      <sheetData sheetId="6947">
        <row r="4">
          <cell r="I4">
            <v>0</v>
          </cell>
        </row>
      </sheetData>
      <sheetData sheetId="6948">
        <row r="4">
          <cell r="I4">
            <v>0</v>
          </cell>
        </row>
      </sheetData>
      <sheetData sheetId="6949">
        <row r="4">
          <cell r="I4">
            <v>0</v>
          </cell>
        </row>
      </sheetData>
      <sheetData sheetId="6950">
        <row r="4">
          <cell r="I4">
            <v>0</v>
          </cell>
        </row>
      </sheetData>
      <sheetData sheetId="6951">
        <row r="4">
          <cell r="I4">
            <v>0</v>
          </cell>
        </row>
      </sheetData>
      <sheetData sheetId="6952">
        <row r="4">
          <cell r="I4">
            <v>0</v>
          </cell>
        </row>
      </sheetData>
      <sheetData sheetId="6953">
        <row r="4">
          <cell r="I4">
            <v>0</v>
          </cell>
        </row>
      </sheetData>
      <sheetData sheetId="6954">
        <row r="4">
          <cell r="I4">
            <v>0</v>
          </cell>
        </row>
      </sheetData>
      <sheetData sheetId="6955">
        <row r="4">
          <cell r="I4">
            <v>0</v>
          </cell>
        </row>
      </sheetData>
      <sheetData sheetId="6956">
        <row r="4">
          <cell r="I4">
            <v>0</v>
          </cell>
        </row>
      </sheetData>
      <sheetData sheetId="6957">
        <row r="4">
          <cell r="I4">
            <v>0</v>
          </cell>
        </row>
      </sheetData>
      <sheetData sheetId="6958">
        <row r="4">
          <cell r="I4">
            <v>0</v>
          </cell>
        </row>
      </sheetData>
      <sheetData sheetId="6959">
        <row r="4">
          <cell r="I4">
            <v>0</v>
          </cell>
        </row>
      </sheetData>
      <sheetData sheetId="6960">
        <row r="4">
          <cell r="I4">
            <v>0</v>
          </cell>
        </row>
      </sheetData>
      <sheetData sheetId="6961">
        <row r="4">
          <cell r="I4">
            <v>0</v>
          </cell>
        </row>
      </sheetData>
      <sheetData sheetId="6962">
        <row r="4">
          <cell r="I4">
            <v>0</v>
          </cell>
        </row>
      </sheetData>
      <sheetData sheetId="6963">
        <row r="4">
          <cell r="I4">
            <v>0</v>
          </cell>
        </row>
      </sheetData>
      <sheetData sheetId="6964">
        <row r="4">
          <cell r="I4">
            <v>0</v>
          </cell>
        </row>
      </sheetData>
      <sheetData sheetId="6965">
        <row r="4">
          <cell r="I4">
            <v>0</v>
          </cell>
        </row>
      </sheetData>
      <sheetData sheetId="6966">
        <row r="4">
          <cell r="I4">
            <v>0</v>
          </cell>
        </row>
      </sheetData>
      <sheetData sheetId="6967">
        <row r="4">
          <cell r="I4">
            <v>0</v>
          </cell>
        </row>
      </sheetData>
      <sheetData sheetId="6968">
        <row r="4">
          <cell r="I4">
            <v>0</v>
          </cell>
        </row>
      </sheetData>
      <sheetData sheetId="6969">
        <row r="4">
          <cell r="I4">
            <v>0</v>
          </cell>
        </row>
      </sheetData>
      <sheetData sheetId="6970">
        <row r="4">
          <cell r="I4">
            <v>0</v>
          </cell>
        </row>
      </sheetData>
      <sheetData sheetId="6971">
        <row r="4">
          <cell r="I4">
            <v>0</v>
          </cell>
        </row>
      </sheetData>
      <sheetData sheetId="6972">
        <row r="4">
          <cell r="I4">
            <v>0</v>
          </cell>
        </row>
      </sheetData>
      <sheetData sheetId="6973">
        <row r="4">
          <cell r="I4">
            <v>0</v>
          </cell>
        </row>
      </sheetData>
      <sheetData sheetId="6974">
        <row r="4">
          <cell r="I4">
            <v>0</v>
          </cell>
        </row>
      </sheetData>
      <sheetData sheetId="6975">
        <row r="4">
          <cell r="I4">
            <v>0</v>
          </cell>
        </row>
      </sheetData>
      <sheetData sheetId="6976">
        <row r="4">
          <cell r="I4">
            <v>0</v>
          </cell>
        </row>
      </sheetData>
      <sheetData sheetId="6977">
        <row r="4">
          <cell r="I4">
            <v>0</v>
          </cell>
        </row>
      </sheetData>
      <sheetData sheetId="6978">
        <row r="4">
          <cell r="I4">
            <v>0</v>
          </cell>
        </row>
      </sheetData>
      <sheetData sheetId="6979">
        <row r="4">
          <cell r="I4">
            <v>0</v>
          </cell>
        </row>
      </sheetData>
      <sheetData sheetId="6980">
        <row r="4">
          <cell r="I4">
            <v>0</v>
          </cell>
        </row>
      </sheetData>
      <sheetData sheetId="6981">
        <row r="4">
          <cell r="I4">
            <v>0</v>
          </cell>
        </row>
      </sheetData>
      <sheetData sheetId="6982">
        <row r="4">
          <cell r="I4">
            <v>0</v>
          </cell>
        </row>
      </sheetData>
      <sheetData sheetId="6983">
        <row r="4">
          <cell r="I4">
            <v>0</v>
          </cell>
        </row>
      </sheetData>
      <sheetData sheetId="6984">
        <row r="4">
          <cell r="I4">
            <v>0</v>
          </cell>
        </row>
      </sheetData>
      <sheetData sheetId="6985">
        <row r="4">
          <cell r="I4">
            <v>0</v>
          </cell>
        </row>
      </sheetData>
      <sheetData sheetId="6986">
        <row r="4">
          <cell r="I4">
            <v>0</v>
          </cell>
        </row>
      </sheetData>
      <sheetData sheetId="6987">
        <row r="4">
          <cell r="I4">
            <v>0</v>
          </cell>
        </row>
      </sheetData>
      <sheetData sheetId="6988">
        <row r="4">
          <cell r="I4">
            <v>0</v>
          </cell>
        </row>
      </sheetData>
      <sheetData sheetId="6989">
        <row r="4">
          <cell r="I4">
            <v>0</v>
          </cell>
        </row>
      </sheetData>
      <sheetData sheetId="6990">
        <row r="4">
          <cell r="I4">
            <v>0</v>
          </cell>
        </row>
      </sheetData>
      <sheetData sheetId="6991">
        <row r="4">
          <cell r="I4">
            <v>0</v>
          </cell>
        </row>
      </sheetData>
      <sheetData sheetId="6992">
        <row r="4">
          <cell r="I4">
            <v>0</v>
          </cell>
        </row>
      </sheetData>
      <sheetData sheetId="6993">
        <row r="4">
          <cell r="I4">
            <v>0</v>
          </cell>
        </row>
      </sheetData>
      <sheetData sheetId="6994">
        <row r="4">
          <cell r="I4">
            <v>0</v>
          </cell>
        </row>
      </sheetData>
      <sheetData sheetId="6995">
        <row r="4">
          <cell r="I4">
            <v>0</v>
          </cell>
        </row>
      </sheetData>
      <sheetData sheetId="6996">
        <row r="4">
          <cell r="I4">
            <v>0</v>
          </cell>
        </row>
      </sheetData>
      <sheetData sheetId="6997">
        <row r="4">
          <cell r="I4">
            <v>0</v>
          </cell>
        </row>
      </sheetData>
      <sheetData sheetId="6998">
        <row r="4">
          <cell r="I4">
            <v>0</v>
          </cell>
        </row>
      </sheetData>
      <sheetData sheetId="6999">
        <row r="4">
          <cell r="I4">
            <v>0</v>
          </cell>
        </row>
      </sheetData>
      <sheetData sheetId="7000">
        <row r="4">
          <cell r="I4">
            <v>0</v>
          </cell>
        </row>
      </sheetData>
      <sheetData sheetId="7001">
        <row r="4">
          <cell r="I4">
            <v>0</v>
          </cell>
        </row>
      </sheetData>
      <sheetData sheetId="7002">
        <row r="4">
          <cell r="I4">
            <v>0</v>
          </cell>
        </row>
      </sheetData>
      <sheetData sheetId="7003">
        <row r="4">
          <cell r="I4">
            <v>0</v>
          </cell>
        </row>
      </sheetData>
      <sheetData sheetId="7004">
        <row r="4">
          <cell r="I4">
            <v>0</v>
          </cell>
        </row>
      </sheetData>
      <sheetData sheetId="7005">
        <row r="4">
          <cell r="I4">
            <v>0</v>
          </cell>
        </row>
      </sheetData>
      <sheetData sheetId="7006">
        <row r="4">
          <cell r="I4">
            <v>0</v>
          </cell>
        </row>
      </sheetData>
      <sheetData sheetId="7007">
        <row r="4">
          <cell r="I4">
            <v>0</v>
          </cell>
        </row>
      </sheetData>
      <sheetData sheetId="7008">
        <row r="4">
          <cell r="I4">
            <v>0</v>
          </cell>
        </row>
      </sheetData>
      <sheetData sheetId="7009">
        <row r="4">
          <cell r="I4">
            <v>0</v>
          </cell>
        </row>
      </sheetData>
      <sheetData sheetId="7010">
        <row r="4">
          <cell r="I4">
            <v>0</v>
          </cell>
        </row>
      </sheetData>
      <sheetData sheetId="7011">
        <row r="4">
          <cell r="I4">
            <v>0</v>
          </cell>
        </row>
      </sheetData>
      <sheetData sheetId="7012">
        <row r="4">
          <cell r="I4">
            <v>0</v>
          </cell>
        </row>
      </sheetData>
      <sheetData sheetId="7013">
        <row r="4">
          <cell r="I4">
            <v>0</v>
          </cell>
        </row>
      </sheetData>
      <sheetData sheetId="7014">
        <row r="4">
          <cell r="I4">
            <v>0</v>
          </cell>
        </row>
      </sheetData>
      <sheetData sheetId="7015">
        <row r="4">
          <cell r="I4">
            <v>0</v>
          </cell>
        </row>
      </sheetData>
      <sheetData sheetId="7016">
        <row r="4">
          <cell r="I4">
            <v>0</v>
          </cell>
        </row>
      </sheetData>
      <sheetData sheetId="7017">
        <row r="4">
          <cell r="I4">
            <v>0</v>
          </cell>
        </row>
      </sheetData>
      <sheetData sheetId="7018">
        <row r="4">
          <cell r="I4">
            <v>0</v>
          </cell>
        </row>
      </sheetData>
      <sheetData sheetId="7019">
        <row r="4">
          <cell r="I4">
            <v>0</v>
          </cell>
        </row>
      </sheetData>
      <sheetData sheetId="7020">
        <row r="4">
          <cell r="I4">
            <v>0</v>
          </cell>
        </row>
      </sheetData>
      <sheetData sheetId="7021">
        <row r="4">
          <cell r="I4">
            <v>0</v>
          </cell>
        </row>
      </sheetData>
      <sheetData sheetId="7022">
        <row r="4">
          <cell r="I4">
            <v>0</v>
          </cell>
        </row>
      </sheetData>
      <sheetData sheetId="7023">
        <row r="4">
          <cell r="I4">
            <v>0</v>
          </cell>
        </row>
      </sheetData>
      <sheetData sheetId="7024">
        <row r="4">
          <cell r="I4">
            <v>0</v>
          </cell>
        </row>
      </sheetData>
      <sheetData sheetId="7025">
        <row r="4">
          <cell r="I4">
            <v>0</v>
          </cell>
        </row>
      </sheetData>
      <sheetData sheetId="7026">
        <row r="4">
          <cell r="I4">
            <v>0</v>
          </cell>
        </row>
      </sheetData>
      <sheetData sheetId="7027">
        <row r="4">
          <cell r="I4">
            <v>0</v>
          </cell>
        </row>
      </sheetData>
      <sheetData sheetId="7028">
        <row r="4">
          <cell r="I4">
            <v>0</v>
          </cell>
        </row>
      </sheetData>
      <sheetData sheetId="7029">
        <row r="4">
          <cell r="I4">
            <v>0</v>
          </cell>
        </row>
      </sheetData>
      <sheetData sheetId="7030">
        <row r="4">
          <cell r="I4">
            <v>0</v>
          </cell>
        </row>
      </sheetData>
      <sheetData sheetId="7031">
        <row r="4">
          <cell r="I4">
            <v>0</v>
          </cell>
        </row>
      </sheetData>
      <sheetData sheetId="7032">
        <row r="4">
          <cell r="I4">
            <v>0</v>
          </cell>
        </row>
      </sheetData>
      <sheetData sheetId="7033">
        <row r="4">
          <cell r="I4">
            <v>0</v>
          </cell>
        </row>
      </sheetData>
      <sheetData sheetId="7034">
        <row r="4">
          <cell r="I4">
            <v>0</v>
          </cell>
        </row>
      </sheetData>
      <sheetData sheetId="7035">
        <row r="4">
          <cell r="I4">
            <v>0</v>
          </cell>
        </row>
      </sheetData>
      <sheetData sheetId="7036">
        <row r="4">
          <cell r="I4">
            <v>0</v>
          </cell>
        </row>
      </sheetData>
      <sheetData sheetId="7037">
        <row r="4">
          <cell r="I4">
            <v>0</v>
          </cell>
        </row>
      </sheetData>
      <sheetData sheetId="7038">
        <row r="4">
          <cell r="I4">
            <v>0</v>
          </cell>
        </row>
      </sheetData>
      <sheetData sheetId="7039">
        <row r="4">
          <cell r="I4">
            <v>0</v>
          </cell>
        </row>
      </sheetData>
      <sheetData sheetId="7040">
        <row r="4">
          <cell r="I4">
            <v>0</v>
          </cell>
        </row>
      </sheetData>
      <sheetData sheetId="7041">
        <row r="4">
          <cell r="I4">
            <v>0</v>
          </cell>
        </row>
      </sheetData>
      <sheetData sheetId="7042">
        <row r="4">
          <cell r="I4">
            <v>0</v>
          </cell>
        </row>
      </sheetData>
      <sheetData sheetId="7043">
        <row r="4">
          <cell r="I4">
            <v>0</v>
          </cell>
        </row>
      </sheetData>
      <sheetData sheetId="7044">
        <row r="4">
          <cell r="I4">
            <v>0</v>
          </cell>
        </row>
      </sheetData>
      <sheetData sheetId="7045">
        <row r="4">
          <cell r="I4">
            <v>0</v>
          </cell>
        </row>
      </sheetData>
      <sheetData sheetId="7046">
        <row r="4">
          <cell r="I4">
            <v>0</v>
          </cell>
        </row>
      </sheetData>
      <sheetData sheetId="7047">
        <row r="4">
          <cell r="I4">
            <v>0</v>
          </cell>
        </row>
      </sheetData>
      <sheetData sheetId="7048">
        <row r="4">
          <cell r="I4">
            <v>0</v>
          </cell>
        </row>
      </sheetData>
      <sheetData sheetId="7049">
        <row r="4">
          <cell r="I4">
            <v>0</v>
          </cell>
        </row>
      </sheetData>
      <sheetData sheetId="7050">
        <row r="4">
          <cell r="I4">
            <v>0</v>
          </cell>
        </row>
      </sheetData>
      <sheetData sheetId="7051">
        <row r="4">
          <cell r="I4">
            <v>0</v>
          </cell>
        </row>
      </sheetData>
      <sheetData sheetId="7052">
        <row r="4">
          <cell r="I4">
            <v>0</v>
          </cell>
        </row>
      </sheetData>
      <sheetData sheetId="7053">
        <row r="4">
          <cell r="I4">
            <v>0</v>
          </cell>
        </row>
      </sheetData>
      <sheetData sheetId="7054">
        <row r="4">
          <cell r="I4">
            <v>0</v>
          </cell>
        </row>
      </sheetData>
      <sheetData sheetId="7055">
        <row r="4">
          <cell r="I4">
            <v>0</v>
          </cell>
        </row>
      </sheetData>
      <sheetData sheetId="7056">
        <row r="4">
          <cell r="I4">
            <v>0</v>
          </cell>
        </row>
      </sheetData>
      <sheetData sheetId="7057">
        <row r="4">
          <cell r="I4">
            <v>0</v>
          </cell>
        </row>
      </sheetData>
      <sheetData sheetId="7058">
        <row r="4">
          <cell r="I4">
            <v>0</v>
          </cell>
        </row>
      </sheetData>
      <sheetData sheetId="7059">
        <row r="4">
          <cell r="I4">
            <v>0</v>
          </cell>
        </row>
      </sheetData>
      <sheetData sheetId="7060">
        <row r="4">
          <cell r="I4">
            <v>0</v>
          </cell>
        </row>
      </sheetData>
      <sheetData sheetId="7061">
        <row r="4">
          <cell r="I4">
            <v>0</v>
          </cell>
        </row>
      </sheetData>
      <sheetData sheetId="7062">
        <row r="4">
          <cell r="I4">
            <v>0</v>
          </cell>
        </row>
      </sheetData>
      <sheetData sheetId="7063">
        <row r="4">
          <cell r="I4">
            <v>0</v>
          </cell>
        </row>
      </sheetData>
      <sheetData sheetId="7064">
        <row r="4">
          <cell r="I4">
            <v>0</v>
          </cell>
        </row>
      </sheetData>
      <sheetData sheetId="7065">
        <row r="4">
          <cell r="I4">
            <v>0</v>
          </cell>
        </row>
      </sheetData>
      <sheetData sheetId="7066">
        <row r="4">
          <cell r="I4">
            <v>0</v>
          </cell>
        </row>
      </sheetData>
      <sheetData sheetId="7067">
        <row r="4">
          <cell r="I4">
            <v>0</v>
          </cell>
        </row>
      </sheetData>
      <sheetData sheetId="7068">
        <row r="4">
          <cell r="I4">
            <v>0</v>
          </cell>
        </row>
      </sheetData>
      <sheetData sheetId="7069">
        <row r="4">
          <cell r="I4">
            <v>0</v>
          </cell>
        </row>
      </sheetData>
      <sheetData sheetId="7070">
        <row r="4">
          <cell r="I4">
            <v>0</v>
          </cell>
        </row>
      </sheetData>
      <sheetData sheetId="7071">
        <row r="4">
          <cell r="I4">
            <v>0</v>
          </cell>
        </row>
      </sheetData>
      <sheetData sheetId="7072">
        <row r="4">
          <cell r="I4">
            <v>0</v>
          </cell>
        </row>
      </sheetData>
      <sheetData sheetId="7073">
        <row r="4">
          <cell r="I4">
            <v>0</v>
          </cell>
        </row>
      </sheetData>
      <sheetData sheetId="7074">
        <row r="4">
          <cell r="I4">
            <v>0</v>
          </cell>
        </row>
      </sheetData>
      <sheetData sheetId="7075">
        <row r="4">
          <cell r="I4">
            <v>0</v>
          </cell>
        </row>
      </sheetData>
      <sheetData sheetId="7076">
        <row r="4">
          <cell r="I4">
            <v>0</v>
          </cell>
        </row>
      </sheetData>
      <sheetData sheetId="7077">
        <row r="4">
          <cell r="I4">
            <v>0</v>
          </cell>
        </row>
      </sheetData>
      <sheetData sheetId="7078">
        <row r="4">
          <cell r="I4">
            <v>0</v>
          </cell>
        </row>
      </sheetData>
      <sheetData sheetId="7079">
        <row r="4">
          <cell r="I4">
            <v>0</v>
          </cell>
        </row>
      </sheetData>
      <sheetData sheetId="7080">
        <row r="4">
          <cell r="I4">
            <v>0</v>
          </cell>
        </row>
      </sheetData>
      <sheetData sheetId="7081">
        <row r="4">
          <cell r="I4">
            <v>0</v>
          </cell>
        </row>
      </sheetData>
      <sheetData sheetId="7082">
        <row r="4">
          <cell r="I4">
            <v>0</v>
          </cell>
        </row>
      </sheetData>
      <sheetData sheetId="7083">
        <row r="4">
          <cell r="I4">
            <v>0</v>
          </cell>
        </row>
      </sheetData>
      <sheetData sheetId="7084">
        <row r="4">
          <cell r="I4">
            <v>0</v>
          </cell>
        </row>
      </sheetData>
      <sheetData sheetId="7085">
        <row r="4">
          <cell r="I4">
            <v>0</v>
          </cell>
        </row>
      </sheetData>
      <sheetData sheetId="7086">
        <row r="4">
          <cell r="I4">
            <v>0</v>
          </cell>
        </row>
      </sheetData>
      <sheetData sheetId="7087">
        <row r="4">
          <cell r="I4">
            <v>0</v>
          </cell>
        </row>
      </sheetData>
      <sheetData sheetId="7088">
        <row r="4">
          <cell r="I4">
            <v>0</v>
          </cell>
        </row>
      </sheetData>
      <sheetData sheetId="7089">
        <row r="4">
          <cell r="I4">
            <v>0</v>
          </cell>
        </row>
      </sheetData>
      <sheetData sheetId="7090">
        <row r="4">
          <cell r="I4">
            <v>0</v>
          </cell>
        </row>
      </sheetData>
      <sheetData sheetId="7091">
        <row r="4">
          <cell r="I4">
            <v>0</v>
          </cell>
        </row>
      </sheetData>
      <sheetData sheetId="7092">
        <row r="4">
          <cell r="I4">
            <v>0</v>
          </cell>
        </row>
      </sheetData>
      <sheetData sheetId="7093">
        <row r="4">
          <cell r="I4">
            <v>0</v>
          </cell>
        </row>
      </sheetData>
      <sheetData sheetId="7094">
        <row r="4">
          <cell r="I4">
            <v>0</v>
          </cell>
        </row>
      </sheetData>
      <sheetData sheetId="7095">
        <row r="4">
          <cell r="I4">
            <v>0</v>
          </cell>
        </row>
      </sheetData>
      <sheetData sheetId="7096">
        <row r="4">
          <cell r="I4">
            <v>0</v>
          </cell>
        </row>
      </sheetData>
      <sheetData sheetId="7097">
        <row r="4">
          <cell r="I4">
            <v>0</v>
          </cell>
        </row>
      </sheetData>
      <sheetData sheetId="7098">
        <row r="4">
          <cell r="I4">
            <v>0</v>
          </cell>
        </row>
      </sheetData>
      <sheetData sheetId="7099">
        <row r="4">
          <cell r="I4">
            <v>0</v>
          </cell>
        </row>
      </sheetData>
      <sheetData sheetId="7100">
        <row r="4">
          <cell r="I4">
            <v>0</v>
          </cell>
        </row>
      </sheetData>
      <sheetData sheetId="7101">
        <row r="4">
          <cell r="I4">
            <v>0</v>
          </cell>
        </row>
      </sheetData>
      <sheetData sheetId="7102">
        <row r="4">
          <cell r="I4">
            <v>0</v>
          </cell>
        </row>
      </sheetData>
      <sheetData sheetId="7103">
        <row r="4">
          <cell r="I4">
            <v>0</v>
          </cell>
        </row>
      </sheetData>
      <sheetData sheetId="7104">
        <row r="4">
          <cell r="I4">
            <v>0</v>
          </cell>
        </row>
      </sheetData>
      <sheetData sheetId="7105">
        <row r="4">
          <cell r="I4">
            <v>0</v>
          </cell>
        </row>
      </sheetData>
      <sheetData sheetId="7106">
        <row r="4">
          <cell r="I4">
            <v>0</v>
          </cell>
        </row>
      </sheetData>
      <sheetData sheetId="7107">
        <row r="4">
          <cell r="I4">
            <v>0</v>
          </cell>
        </row>
      </sheetData>
      <sheetData sheetId="7108">
        <row r="4">
          <cell r="I4">
            <v>0</v>
          </cell>
        </row>
      </sheetData>
      <sheetData sheetId="7109">
        <row r="4">
          <cell r="I4">
            <v>0</v>
          </cell>
        </row>
      </sheetData>
      <sheetData sheetId="7110">
        <row r="4">
          <cell r="I4">
            <v>0</v>
          </cell>
        </row>
      </sheetData>
      <sheetData sheetId="7111">
        <row r="4">
          <cell r="I4">
            <v>0</v>
          </cell>
        </row>
      </sheetData>
      <sheetData sheetId="7112">
        <row r="4">
          <cell r="I4">
            <v>0</v>
          </cell>
        </row>
      </sheetData>
      <sheetData sheetId="7113">
        <row r="4">
          <cell r="I4">
            <v>0</v>
          </cell>
        </row>
      </sheetData>
      <sheetData sheetId="7114">
        <row r="4">
          <cell r="I4">
            <v>0</v>
          </cell>
        </row>
      </sheetData>
      <sheetData sheetId="7115">
        <row r="4">
          <cell r="I4">
            <v>0</v>
          </cell>
        </row>
      </sheetData>
      <sheetData sheetId="7116">
        <row r="4">
          <cell r="I4">
            <v>0</v>
          </cell>
        </row>
      </sheetData>
      <sheetData sheetId="7117">
        <row r="4">
          <cell r="I4">
            <v>0</v>
          </cell>
        </row>
      </sheetData>
      <sheetData sheetId="7118">
        <row r="4">
          <cell r="I4">
            <v>0</v>
          </cell>
        </row>
      </sheetData>
      <sheetData sheetId="7119">
        <row r="4">
          <cell r="I4">
            <v>0</v>
          </cell>
        </row>
      </sheetData>
      <sheetData sheetId="7120">
        <row r="4">
          <cell r="I4">
            <v>0</v>
          </cell>
        </row>
      </sheetData>
      <sheetData sheetId="7121">
        <row r="4">
          <cell r="I4">
            <v>0</v>
          </cell>
        </row>
      </sheetData>
      <sheetData sheetId="7122">
        <row r="4">
          <cell r="I4">
            <v>0</v>
          </cell>
        </row>
      </sheetData>
      <sheetData sheetId="7123">
        <row r="4">
          <cell r="I4">
            <v>0</v>
          </cell>
        </row>
      </sheetData>
      <sheetData sheetId="7124">
        <row r="4">
          <cell r="I4">
            <v>0</v>
          </cell>
        </row>
      </sheetData>
      <sheetData sheetId="7125">
        <row r="4">
          <cell r="I4">
            <v>0</v>
          </cell>
        </row>
      </sheetData>
      <sheetData sheetId="7126">
        <row r="4">
          <cell r="I4">
            <v>0</v>
          </cell>
        </row>
      </sheetData>
      <sheetData sheetId="7127">
        <row r="4">
          <cell r="I4">
            <v>0</v>
          </cell>
        </row>
      </sheetData>
      <sheetData sheetId="7128">
        <row r="4">
          <cell r="I4">
            <v>0</v>
          </cell>
        </row>
      </sheetData>
      <sheetData sheetId="7129">
        <row r="4">
          <cell r="I4">
            <v>0</v>
          </cell>
        </row>
      </sheetData>
      <sheetData sheetId="7130">
        <row r="4">
          <cell r="I4">
            <v>0</v>
          </cell>
        </row>
      </sheetData>
      <sheetData sheetId="7131">
        <row r="4">
          <cell r="I4">
            <v>0</v>
          </cell>
        </row>
      </sheetData>
      <sheetData sheetId="7132">
        <row r="4">
          <cell r="I4">
            <v>0</v>
          </cell>
        </row>
      </sheetData>
      <sheetData sheetId="7133">
        <row r="4">
          <cell r="I4">
            <v>0</v>
          </cell>
        </row>
      </sheetData>
      <sheetData sheetId="7134">
        <row r="4">
          <cell r="I4">
            <v>0</v>
          </cell>
        </row>
      </sheetData>
      <sheetData sheetId="7135">
        <row r="4">
          <cell r="I4">
            <v>0</v>
          </cell>
        </row>
      </sheetData>
      <sheetData sheetId="7136">
        <row r="4">
          <cell r="I4">
            <v>0</v>
          </cell>
        </row>
      </sheetData>
      <sheetData sheetId="7137">
        <row r="4">
          <cell r="I4">
            <v>0</v>
          </cell>
        </row>
      </sheetData>
      <sheetData sheetId="7138">
        <row r="4">
          <cell r="I4">
            <v>0</v>
          </cell>
        </row>
      </sheetData>
      <sheetData sheetId="7139">
        <row r="4">
          <cell r="I4">
            <v>0</v>
          </cell>
        </row>
      </sheetData>
      <sheetData sheetId="7140">
        <row r="4">
          <cell r="I4">
            <v>0</v>
          </cell>
        </row>
      </sheetData>
      <sheetData sheetId="7141">
        <row r="4">
          <cell r="I4">
            <v>0</v>
          </cell>
        </row>
      </sheetData>
      <sheetData sheetId="7142">
        <row r="4">
          <cell r="I4">
            <v>0</v>
          </cell>
        </row>
      </sheetData>
      <sheetData sheetId="7143">
        <row r="4">
          <cell r="I4">
            <v>0</v>
          </cell>
        </row>
      </sheetData>
      <sheetData sheetId="7144">
        <row r="4">
          <cell r="I4">
            <v>0</v>
          </cell>
        </row>
      </sheetData>
      <sheetData sheetId="7145">
        <row r="4">
          <cell r="I4">
            <v>0</v>
          </cell>
        </row>
      </sheetData>
      <sheetData sheetId="7146">
        <row r="4">
          <cell r="I4">
            <v>0</v>
          </cell>
        </row>
      </sheetData>
      <sheetData sheetId="7147">
        <row r="4">
          <cell r="I4">
            <v>0</v>
          </cell>
        </row>
      </sheetData>
      <sheetData sheetId="7148">
        <row r="4">
          <cell r="I4">
            <v>0</v>
          </cell>
        </row>
      </sheetData>
      <sheetData sheetId="7149">
        <row r="4">
          <cell r="I4">
            <v>0</v>
          </cell>
        </row>
      </sheetData>
      <sheetData sheetId="7150">
        <row r="4">
          <cell r="I4">
            <v>0</v>
          </cell>
        </row>
      </sheetData>
      <sheetData sheetId="7151">
        <row r="4">
          <cell r="I4">
            <v>0</v>
          </cell>
        </row>
      </sheetData>
      <sheetData sheetId="7152">
        <row r="4">
          <cell r="I4">
            <v>0</v>
          </cell>
        </row>
      </sheetData>
      <sheetData sheetId="7153">
        <row r="4">
          <cell r="I4">
            <v>0</v>
          </cell>
        </row>
      </sheetData>
      <sheetData sheetId="7154">
        <row r="4">
          <cell r="I4">
            <v>0</v>
          </cell>
        </row>
      </sheetData>
      <sheetData sheetId="7155">
        <row r="4">
          <cell r="I4">
            <v>0</v>
          </cell>
        </row>
      </sheetData>
      <sheetData sheetId="7156">
        <row r="4">
          <cell r="I4">
            <v>0</v>
          </cell>
        </row>
      </sheetData>
      <sheetData sheetId="7157">
        <row r="4">
          <cell r="I4">
            <v>0</v>
          </cell>
        </row>
      </sheetData>
      <sheetData sheetId="7158">
        <row r="4">
          <cell r="I4">
            <v>0</v>
          </cell>
        </row>
      </sheetData>
      <sheetData sheetId="7159">
        <row r="4">
          <cell r="I4">
            <v>0</v>
          </cell>
        </row>
      </sheetData>
      <sheetData sheetId="7160">
        <row r="4">
          <cell r="I4">
            <v>0</v>
          </cell>
        </row>
      </sheetData>
      <sheetData sheetId="7161">
        <row r="4">
          <cell r="I4">
            <v>0</v>
          </cell>
        </row>
      </sheetData>
      <sheetData sheetId="7162">
        <row r="4">
          <cell r="I4">
            <v>0</v>
          </cell>
        </row>
      </sheetData>
      <sheetData sheetId="7163">
        <row r="4">
          <cell r="I4">
            <v>0</v>
          </cell>
        </row>
      </sheetData>
      <sheetData sheetId="7164">
        <row r="4">
          <cell r="I4">
            <v>0</v>
          </cell>
        </row>
      </sheetData>
      <sheetData sheetId="7165">
        <row r="4">
          <cell r="I4">
            <v>0</v>
          </cell>
        </row>
      </sheetData>
      <sheetData sheetId="7166">
        <row r="4">
          <cell r="I4">
            <v>0</v>
          </cell>
        </row>
      </sheetData>
      <sheetData sheetId="7167">
        <row r="4">
          <cell r="I4">
            <v>0</v>
          </cell>
        </row>
      </sheetData>
      <sheetData sheetId="7168">
        <row r="4">
          <cell r="I4">
            <v>0</v>
          </cell>
        </row>
      </sheetData>
      <sheetData sheetId="7169">
        <row r="4">
          <cell r="I4">
            <v>0</v>
          </cell>
        </row>
      </sheetData>
      <sheetData sheetId="7170">
        <row r="4">
          <cell r="I4">
            <v>0</v>
          </cell>
        </row>
      </sheetData>
      <sheetData sheetId="7171">
        <row r="4">
          <cell r="I4">
            <v>0</v>
          </cell>
        </row>
      </sheetData>
      <sheetData sheetId="7172">
        <row r="4">
          <cell r="I4">
            <v>0</v>
          </cell>
        </row>
      </sheetData>
      <sheetData sheetId="7173">
        <row r="4">
          <cell r="I4">
            <v>0</v>
          </cell>
        </row>
      </sheetData>
      <sheetData sheetId="7174">
        <row r="4">
          <cell r="I4">
            <v>0</v>
          </cell>
        </row>
      </sheetData>
      <sheetData sheetId="7175">
        <row r="4">
          <cell r="I4">
            <v>0</v>
          </cell>
        </row>
      </sheetData>
      <sheetData sheetId="7176">
        <row r="4">
          <cell r="I4">
            <v>0</v>
          </cell>
        </row>
      </sheetData>
      <sheetData sheetId="7177">
        <row r="4">
          <cell r="I4">
            <v>0</v>
          </cell>
        </row>
      </sheetData>
      <sheetData sheetId="7178">
        <row r="4">
          <cell r="I4">
            <v>0</v>
          </cell>
        </row>
      </sheetData>
      <sheetData sheetId="7179">
        <row r="4">
          <cell r="I4">
            <v>0</v>
          </cell>
        </row>
      </sheetData>
      <sheetData sheetId="7180">
        <row r="4">
          <cell r="I4">
            <v>0</v>
          </cell>
        </row>
      </sheetData>
      <sheetData sheetId="7181">
        <row r="4">
          <cell r="I4">
            <v>0</v>
          </cell>
        </row>
      </sheetData>
      <sheetData sheetId="7182">
        <row r="4">
          <cell r="I4">
            <v>0</v>
          </cell>
        </row>
      </sheetData>
      <sheetData sheetId="7183">
        <row r="4">
          <cell r="I4">
            <v>0</v>
          </cell>
        </row>
      </sheetData>
      <sheetData sheetId="7184">
        <row r="4">
          <cell r="I4">
            <v>0</v>
          </cell>
        </row>
      </sheetData>
      <sheetData sheetId="7185">
        <row r="4">
          <cell r="I4">
            <v>0</v>
          </cell>
        </row>
      </sheetData>
      <sheetData sheetId="7186">
        <row r="4">
          <cell r="I4">
            <v>0</v>
          </cell>
        </row>
      </sheetData>
      <sheetData sheetId="7187">
        <row r="4">
          <cell r="I4">
            <v>0</v>
          </cell>
        </row>
      </sheetData>
      <sheetData sheetId="7188">
        <row r="4">
          <cell r="I4">
            <v>0</v>
          </cell>
        </row>
      </sheetData>
      <sheetData sheetId="7189">
        <row r="4">
          <cell r="I4">
            <v>0</v>
          </cell>
        </row>
      </sheetData>
      <sheetData sheetId="7190">
        <row r="4">
          <cell r="I4">
            <v>0</v>
          </cell>
        </row>
      </sheetData>
      <sheetData sheetId="7191">
        <row r="4">
          <cell r="I4">
            <v>0</v>
          </cell>
        </row>
      </sheetData>
      <sheetData sheetId="7192">
        <row r="4">
          <cell r="I4">
            <v>0</v>
          </cell>
        </row>
      </sheetData>
      <sheetData sheetId="7193">
        <row r="4">
          <cell r="I4">
            <v>0</v>
          </cell>
        </row>
      </sheetData>
      <sheetData sheetId="7194">
        <row r="4">
          <cell r="I4">
            <v>0</v>
          </cell>
        </row>
      </sheetData>
      <sheetData sheetId="7195">
        <row r="4">
          <cell r="I4">
            <v>0</v>
          </cell>
        </row>
      </sheetData>
      <sheetData sheetId="7196">
        <row r="4">
          <cell r="I4">
            <v>0</v>
          </cell>
        </row>
      </sheetData>
      <sheetData sheetId="7197">
        <row r="4">
          <cell r="I4">
            <v>0</v>
          </cell>
        </row>
      </sheetData>
      <sheetData sheetId="7198">
        <row r="4">
          <cell r="I4">
            <v>0</v>
          </cell>
        </row>
      </sheetData>
      <sheetData sheetId="7199">
        <row r="4">
          <cell r="I4">
            <v>0</v>
          </cell>
        </row>
      </sheetData>
      <sheetData sheetId="7200">
        <row r="4">
          <cell r="I4">
            <v>0</v>
          </cell>
        </row>
      </sheetData>
      <sheetData sheetId="7201">
        <row r="4">
          <cell r="I4">
            <v>0</v>
          </cell>
        </row>
      </sheetData>
      <sheetData sheetId="7202">
        <row r="4">
          <cell r="I4">
            <v>0</v>
          </cell>
        </row>
      </sheetData>
      <sheetData sheetId="7203">
        <row r="4">
          <cell r="I4">
            <v>0</v>
          </cell>
        </row>
      </sheetData>
      <sheetData sheetId="7204">
        <row r="4">
          <cell r="I4">
            <v>0</v>
          </cell>
        </row>
      </sheetData>
      <sheetData sheetId="7205">
        <row r="4">
          <cell r="I4">
            <v>0</v>
          </cell>
        </row>
      </sheetData>
      <sheetData sheetId="7206">
        <row r="4">
          <cell r="I4">
            <v>0</v>
          </cell>
        </row>
      </sheetData>
      <sheetData sheetId="7207">
        <row r="4">
          <cell r="I4">
            <v>0</v>
          </cell>
        </row>
      </sheetData>
      <sheetData sheetId="7208">
        <row r="4">
          <cell r="I4">
            <v>0</v>
          </cell>
        </row>
      </sheetData>
      <sheetData sheetId="7209">
        <row r="4">
          <cell r="I4">
            <v>0</v>
          </cell>
        </row>
      </sheetData>
      <sheetData sheetId="7210">
        <row r="4">
          <cell r="I4">
            <v>0</v>
          </cell>
        </row>
      </sheetData>
      <sheetData sheetId="7211">
        <row r="4">
          <cell r="I4">
            <v>0</v>
          </cell>
        </row>
      </sheetData>
      <sheetData sheetId="7212">
        <row r="4">
          <cell r="I4">
            <v>0</v>
          </cell>
        </row>
      </sheetData>
      <sheetData sheetId="7213">
        <row r="4">
          <cell r="I4">
            <v>0</v>
          </cell>
        </row>
      </sheetData>
      <sheetData sheetId="7214">
        <row r="4">
          <cell r="I4">
            <v>0</v>
          </cell>
        </row>
      </sheetData>
      <sheetData sheetId="7215">
        <row r="4">
          <cell r="I4">
            <v>0</v>
          </cell>
        </row>
      </sheetData>
      <sheetData sheetId="7216">
        <row r="4">
          <cell r="I4">
            <v>0</v>
          </cell>
        </row>
      </sheetData>
      <sheetData sheetId="7217">
        <row r="4">
          <cell r="I4">
            <v>0</v>
          </cell>
        </row>
      </sheetData>
      <sheetData sheetId="7218">
        <row r="4">
          <cell r="I4">
            <v>0</v>
          </cell>
        </row>
      </sheetData>
      <sheetData sheetId="7219">
        <row r="4">
          <cell r="I4">
            <v>0</v>
          </cell>
        </row>
      </sheetData>
      <sheetData sheetId="7220">
        <row r="4">
          <cell r="I4">
            <v>0</v>
          </cell>
        </row>
      </sheetData>
      <sheetData sheetId="7221">
        <row r="4">
          <cell r="I4">
            <v>0</v>
          </cell>
        </row>
      </sheetData>
      <sheetData sheetId="7222">
        <row r="4">
          <cell r="I4">
            <v>0</v>
          </cell>
        </row>
      </sheetData>
      <sheetData sheetId="7223">
        <row r="4">
          <cell r="I4">
            <v>0</v>
          </cell>
        </row>
      </sheetData>
      <sheetData sheetId="7224">
        <row r="4">
          <cell r="I4">
            <v>0</v>
          </cell>
        </row>
      </sheetData>
      <sheetData sheetId="7225">
        <row r="4">
          <cell r="I4">
            <v>0</v>
          </cell>
        </row>
      </sheetData>
      <sheetData sheetId="7226">
        <row r="4">
          <cell r="I4">
            <v>0</v>
          </cell>
        </row>
      </sheetData>
      <sheetData sheetId="7227">
        <row r="4">
          <cell r="I4">
            <v>0</v>
          </cell>
        </row>
      </sheetData>
      <sheetData sheetId="7228">
        <row r="4">
          <cell r="I4">
            <v>0</v>
          </cell>
        </row>
      </sheetData>
      <sheetData sheetId="7229">
        <row r="4">
          <cell r="I4">
            <v>0</v>
          </cell>
        </row>
      </sheetData>
      <sheetData sheetId="7230">
        <row r="4">
          <cell r="I4">
            <v>0</v>
          </cell>
        </row>
      </sheetData>
      <sheetData sheetId="7231">
        <row r="4">
          <cell r="I4">
            <v>0</v>
          </cell>
        </row>
      </sheetData>
      <sheetData sheetId="7232">
        <row r="4">
          <cell r="I4">
            <v>0</v>
          </cell>
        </row>
      </sheetData>
      <sheetData sheetId="7233">
        <row r="4">
          <cell r="I4">
            <v>0</v>
          </cell>
        </row>
      </sheetData>
      <sheetData sheetId="7234">
        <row r="4">
          <cell r="I4">
            <v>0</v>
          </cell>
        </row>
      </sheetData>
      <sheetData sheetId="7235">
        <row r="4">
          <cell r="I4">
            <v>0</v>
          </cell>
        </row>
      </sheetData>
      <sheetData sheetId="7236">
        <row r="4">
          <cell r="I4">
            <v>0</v>
          </cell>
        </row>
      </sheetData>
      <sheetData sheetId="7237">
        <row r="4">
          <cell r="I4">
            <v>0</v>
          </cell>
        </row>
      </sheetData>
      <sheetData sheetId="7238">
        <row r="4">
          <cell r="I4">
            <v>0</v>
          </cell>
        </row>
      </sheetData>
      <sheetData sheetId="7239">
        <row r="4">
          <cell r="I4">
            <v>0</v>
          </cell>
        </row>
      </sheetData>
      <sheetData sheetId="7240">
        <row r="4">
          <cell r="I4">
            <v>0</v>
          </cell>
        </row>
      </sheetData>
      <sheetData sheetId="7241">
        <row r="4">
          <cell r="I4">
            <v>0</v>
          </cell>
        </row>
      </sheetData>
      <sheetData sheetId="7242">
        <row r="4">
          <cell r="I4">
            <v>0</v>
          </cell>
        </row>
      </sheetData>
      <sheetData sheetId="7243">
        <row r="4">
          <cell r="I4">
            <v>0</v>
          </cell>
        </row>
      </sheetData>
      <sheetData sheetId="7244">
        <row r="4">
          <cell r="I4">
            <v>0</v>
          </cell>
        </row>
      </sheetData>
      <sheetData sheetId="7245">
        <row r="4">
          <cell r="I4">
            <v>0</v>
          </cell>
        </row>
      </sheetData>
      <sheetData sheetId="7246">
        <row r="4">
          <cell r="I4">
            <v>0</v>
          </cell>
        </row>
      </sheetData>
      <sheetData sheetId="7247">
        <row r="4">
          <cell r="I4">
            <v>0</v>
          </cell>
        </row>
      </sheetData>
      <sheetData sheetId="7248">
        <row r="4">
          <cell r="I4">
            <v>0</v>
          </cell>
        </row>
      </sheetData>
      <sheetData sheetId="7249">
        <row r="4">
          <cell r="I4">
            <v>0</v>
          </cell>
        </row>
      </sheetData>
      <sheetData sheetId="7250">
        <row r="4">
          <cell r="I4">
            <v>0</v>
          </cell>
        </row>
      </sheetData>
      <sheetData sheetId="7251">
        <row r="4">
          <cell r="I4">
            <v>0</v>
          </cell>
        </row>
      </sheetData>
      <sheetData sheetId="7252">
        <row r="4">
          <cell r="I4">
            <v>0</v>
          </cell>
        </row>
      </sheetData>
      <sheetData sheetId="7253">
        <row r="4">
          <cell r="I4">
            <v>0</v>
          </cell>
        </row>
      </sheetData>
      <sheetData sheetId="7254">
        <row r="4">
          <cell r="I4">
            <v>0</v>
          </cell>
        </row>
      </sheetData>
      <sheetData sheetId="7255">
        <row r="4">
          <cell r="I4">
            <v>0</v>
          </cell>
        </row>
      </sheetData>
      <sheetData sheetId="7256">
        <row r="4">
          <cell r="I4">
            <v>0</v>
          </cell>
        </row>
      </sheetData>
      <sheetData sheetId="7257">
        <row r="4">
          <cell r="I4">
            <v>0</v>
          </cell>
        </row>
      </sheetData>
      <sheetData sheetId="7258">
        <row r="4">
          <cell r="I4">
            <v>0</v>
          </cell>
        </row>
      </sheetData>
      <sheetData sheetId="7259">
        <row r="4">
          <cell r="I4">
            <v>0</v>
          </cell>
        </row>
      </sheetData>
      <sheetData sheetId="7260">
        <row r="4">
          <cell r="I4">
            <v>0</v>
          </cell>
        </row>
      </sheetData>
      <sheetData sheetId="7261">
        <row r="4">
          <cell r="I4">
            <v>0</v>
          </cell>
        </row>
      </sheetData>
      <sheetData sheetId="7262">
        <row r="4">
          <cell r="I4">
            <v>0</v>
          </cell>
        </row>
      </sheetData>
      <sheetData sheetId="7263">
        <row r="4">
          <cell r="I4">
            <v>0</v>
          </cell>
        </row>
      </sheetData>
      <sheetData sheetId="7264">
        <row r="4">
          <cell r="I4">
            <v>0</v>
          </cell>
        </row>
      </sheetData>
      <sheetData sheetId="7265">
        <row r="4">
          <cell r="I4">
            <v>0</v>
          </cell>
        </row>
      </sheetData>
      <sheetData sheetId="7266">
        <row r="4">
          <cell r="I4">
            <v>0</v>
          </cell>
        </row>
      </sheetData>
      <sheetData sheetId="7267">
        <row r="4">
          <cell r="I4">
            <v>0</v>
          </cell>
        </row>
      </sheetData>
      <sheetData sheetId="7268">
        <row r="4">
          <cell r="I4">
            <v>0</v>
          </cell>
        </row>
      </sheetData>
      <sheetData sheetId="7269">
        <row r="4">
          <cell r="I4">
            <v>0</v>
          </cell>
        </row>
      </sheetData>
      <sheetData sheetId="7270">
        <row r="4">
          <cell r="I4">
            <v>0</v>
          </cell>
        </row>
      </sheetData>
      <sheetData sheetId="7271">
        <row r="4">
          <cell r="I4">
            <v>0</v>
          </cell>
        </row>
      </sheetData>
      <sheetData sheetId="7272">
        <row r="4">
          <cell r="I4">
            <v>0</v>
          </cell>
        </row>
      </sheetData>
      <sheetData sheetId="7273">
        <row r="4">
          <cell r="I4">
            <v>0</v>
          </cell>
        </row>
      </sheetData>
      <sheetData sheetId="7274">
        <row r="4">
          <cell r="I4">
            <v>0</v>
          </cell>
        </row>
      </sheetData>
      <sheetData sheetId="7275">
        <row r="4">
          <cell r="I4">
            <v>0</v>
          </cell>
        </row>
      </sheetData>
      <sheetData sheetId="7276">
        <row r="4">
          <cell r="I4">
            <v>0</v>
          </cell>
        </row>
      </sheetData>
      <sheetData sheetId="7277">
        <row r="4">
          <cell r="I4">
            <v>0</v>
          </cell>
        </row>
      </sheetData>
      <sheetData sheetId="7278">
        <row r="4">
          <cell r="I4">
            <v>0</v>
          </cell>
        </row>
      </sheetData>
      <sheetData sheetId="7279">
        <row r="4">
          <cell r="I4">
            <v>0</v>
          </cell>
        </row>
      </sheetData>
      <sheetData sheetId="7280">
        <row r="4">
          <cell r="I4">
            <v>0</v>
          </cell>
        </row>
      </sheetData>
      <sheetData sheetId="7281">
        <row r="4">
          <cell r="I4">
            <v>0</v>
          </cell>
        </row>
      </sheetData>
      <sheetData sheetId="7282">
        <row r="4">
          <cell r="I4">
            <v>0</v>
          </cell>
        </row>
      </sheetData>
      <sheetData sheetId="7283">
        <row r="4">
          <cell r="I4">
            <v>0</v>
          </cell>
        </row>
      </sheetData>
      <sheetData sheetId="7284">
        <row r="4">
          <cell r="I4">
            <v>0</v>
          </cell>
        </row>
      </sheetData>
      <sheetData sheetId="7285">
        <row r="4">
          <cell r="I4">
            <v>0</v>
          </cell>
        </row>
      </sheetData>
      <sheetData sheetId="7286">
        <row r="4">
          <cell r="I4">
            <v>0</v>
          </cell>
        </row>
      </sheetData>
      <sheetData sheetId="7287">
        <row r="4">
          <cell r="I4">
            <v>0</v>
          </cell>
        </row>
      </sheetData>
      <sheetData sheetId="7288">
        <row r="4">
          <cell r="I4">
            <v>0</v>
          </cell>
        </row>
      </sheetData>
      <sheetData sheetId="7289">
        <row r="4">
          <cell r="I4">
            <v>0</v>
          </cell>
        </row>
      </sheetData>
      <sheetData sheetId="7290">
        <row r="4">
          <cell r="I4">
            <v>0</v>
          </cell>
        </row>
      </sheetData>
      <sheetData sheetId="7291">
        <row r="4">
          <cell r="I4">
            <v>0</v>
          </cell>
        </row>
      </sheetData>
      <sheetData sheetId="7292">
        <row r="4">
          <cell r="I4">
            <v>0</v>
          </cell>
        </row>
      </sheetData>
      <sheetData sheetId="7293">
        <row r="4">
          <cell r="I4">
            <v>0</v>
          </cell>
        </row>
      </sheetData>
      <sheetData sheetId="7294">
        <row r="4">
          <cell r="I4">
            <v>0</v>
          </cell>
        </row>
      </sheetData>
      <sheetData sheetId="7295">
        <row r="4">
          <cell r="I4">
            <v>0</v>
          </cell>
        </row>
      </sheetData>
      <sheetData sheetId="7296">
        <row r="4">
          <cell r="I4">
            <v>0</v>
          </cell>
        </row>
      </sheetData>
      <sheetData sheetId="7297">
        <row r="4">
          <cell r="I4">
            <v>0</v>
          </cell>
        </row>
      </sheetData>
      <sheetData sheetId="7298">
        <row r="4">
          <cell r="I4">
            <v>0</v>
          </cell>
        </row>
      </sheetData>
      <sheetData sheetId="7299">
        <row r="4">
          <cell r="I4">
            <v>0</v>
          </cell>
        </row>
      </sheetData>
      <sheetData sheetId="7300">
        <row r="4">
          <cell r="I4">
            <v>0</v>
          </cell>
        </row>
      </sheetData>
      <sheetData sheetId="7301">
        <row r="4">
          <cell r="I4">
            <v>0</v>
          </cell>
        </row>
      </sheetData>
      <sheetData sheetId="7302">
        <row r="4">
          <cell r="I4">
            <v>0</v>
          </cell>
        </row>
      </sheetData>
      <sheetData sheetId="7303">
        <row r="4">
          <cell r="I4">
            <v>0</v>
          </cell>
        </row>
      </sheetData>
      <sheetData sheetId="7304">
        <row r="4">
          <cell r="I4">
            <v>0</v>
          </cell>
        </row>
      </sheetData>
      <sheetData sheetId="7305">
        <row r="4">
          <cell r="I4">
            <v>0</v>
          </cell>
        </row>
      </sheetData>
      <sheetData sheetId="7306">
        <row r="4">
          <cell r="I4">
            <v>0</v>
          </cell>
        </row>
      </sheetData>
      <sheetData sheetId="7307">
        <row r="4">
          <cell r="I4">
            <v>0</v>
          </cell>
        </row>
      </sheetData>
      <sheetData sheetId="7308">
        <row r="4">
          <cell r="I4">
            <v>0</v>
          </cell>
        </row>
      </sheetData>
      <sheetData sheetId="7309">
        <row r="4">
          <cell r="I4">
            <v>0</v>
          </cell>
        </row>
      </sheetData>
      <sheetData sheetId="7310">
        <row r="4">
          <cell r="I4">
            <v>0</v>
          </cell>
        </row>
      </sheetData>
      <sheetData sheetId="7311">
        <row r="4">
          <cell r="I4">
            <v>0</v>
          </cell>
        </row>
      </sheetData>
      <sheetData sheetId="7312">
        <row r="4">
          <cell r="I4">
            <v>0</v>
          </cell>
        </row>
      </sheetData>
      <sheetData sheetId="7313">
        <row r="4">
          <cell r="I4">
            <v>0</v>
          </cell>
        </row>
      </sheetData>
      <sheetData sheetId="7314">
        <row r="4">
          <cell r="I4">
            <v>0</v>
          </cell>
        </row>
      </sheetData>
      <sheetData sheetId="7315">
        <row r="4">
          <cell r="I4">
            <v>0</v>
          </cell>
        </row>
      </sheetData>
      <sheetData sheetId="7316">
        <row r="4">
          <cell r="I4">
            <v>0</v>
          </cell>
        </row>
      </sheetData>
      <sheetData sheetId="7317">
        <row r="4">
          <cell r="I4">
            <v>0</v>
          </cell>
        </row>
      </sheetData>
      <sheetData sheetId="7318">
        <row r="4">
          <cell r="I4">
            <v>0</v>
          </cell>
        </row>
      </sheetData>
      <sheetData sheetId="7319">
        <row r="4">
          <cell r="I4">
            <v>0</v>
          </cell>
        </row>
      </sheetData>
      <sheetData sheetId="7320">
        <row r="4">
          <cell r="I4">
            <v>0</v>
          </cell>
        </row>
      </sheetData>
      <sheetData sheetId="7321">
        <row r="4">
          <cell r="I4">
            <v>0</v>
          </cell>
        </row>
      </sheetData>
      <sheetData sheetId="7322">
        <row r="4">
          <cell r="I4">
            <v>0</v>
          </cell>
        </row>
      </sheetData>
      <sheetData sheetId="7323">
        <row r="4">
          <cell r="I4">
            <v>0</v>
          </cell>
        </row>
      </sheetData>
      <sheetData sheetId="7324">
        <row r="4">
          <cell r="I4">
            <v>0</v>
          </cell>
        </row>
      </sheetData>
      <sheetData sheetId="7325">
        <row r="4">
          <cell r="I4">
            <v>0</v>
          </cell>
        </row>
      </sheetData>
      <sheetData sheetId="7326">
        <row r="4">
          <cell r="I4">
            <v>0</v>
          </cell>
        </row>
      </sheetData>
      <sheetData sheetId="7327">
        <row r="4">
          <cell r="I4">
            <v>0</v>
          </cell>
        </row>
      </sheetData>
      <sheetData sheetId="7328">
        <row r="4">
          <cell r="I4">
            <v>0</v>
          </cell>
        </row>
      </sheetData>
      <sheetData sheetId="7329">
        <row r="4">
          <cell r="I4">
            <v>0</v>
          </cell>
        </row>
      </sheetData>
      <sheetData sheetId="7330">
        <row r="4">
          <cell r="I4">
            <v>0</v>
          </cell>
        </row>
      </sheetData>
      <sheetData sheetId="7331">
        <row r="4">
          <cell r="I4">
            <v>0</v>
          </cell>
        </row>
      </sheetData>
      <sheetData sheetId="7332">
        <row r="4">
          <cell r="I4">
            <v>0</v>
          </cell>
        </row>
      </sheetData>
      <sheetData sheetId="7333">
        <row r="4">
          <cell r="I4">
            <v>0</v>
          </cell>
        </row>
      </sheetData>
      <sheetData sheetId="7334">
        <row r="4">
          <cell r="I4">
            <v>0</v>
          </cell>
        </row>
      </sheetData>
      <sheetData sheetId="7335">
        <row r="4">
          <cell r="I4">
            <v>0</v>
          </cell>
        </row>
      </sheetData>
      <sheetData sheetId="7336">
        <row r="4">
          <cell r="I4">
            <v>0</v>
          </cell>
        </row>
      </sheetData>
      <sheetData sheetId="7337">
        <row r="4">
          <cell r="I4">
            <v>0</v>
          </cell>
        </row>
      </sheetData>
      <sheetData sheetId="7338">
        <row r="4">
          <cell r="I4">
            <v>0</v>
          </cell>
        </row>
      </sheetData>
      <sheetData sheetId="7339">
        <row r="4">
          <cell r="I4">
            <v>0</v>
          </cell>
        </row>
      </sheetData>
      <sheetData sheetId="7340">
        <row r="4">
          <cell r="I4">
            <v>0</v>
          </cell>
        </row>
      </sheetData>
      <sheetData sheetId="7341">
        <row r="4">
          <cell r="I4">
            <v>0</v>
          </cell>
        </row>
      </sheetData>
      <sheetData sheetId="7342">
        <row r="4">
          <cell r="I4">
            <v>0</v>
          </cell>
        </row>
      </sheetData>
      <sheetData sheetId="7343">
        <row r="4">
          <cell r="I4">
            <v>0</v>
          </cell>
        </row>
      </sheetData>
      <sheetData sheetId="7344">
        <row r="4">
          <cell r="I4">
            <v>0</v>
          </cell>
        </row>
      </sheetData>
      <sheetData sheetId="7345">
        <row r="4">
          <cell r="I4">
            <v>0</v>
          </cell>
        </row>
      </sheetData>
      <sheetData sheetId="7346">
        <row r="4">
          <cell r="I4">
            <v>0</v>
          </cell>
        </row>
      </sheetData>
      <sheetData sheetId="7347">
        <row r="4">
          <cell r="I4">
            <v>0</v>
          </cell>
        </row>
      </sheetData>
      <sheetData sheetId="7348">
        <row r="4">
          <cell r="I4">
            <v>0</v>
          </cell>
        </row>
      </sheetData>
      <sheetData sheetId="7349">
        <row r="4">
          <cell r="I4">
            <v>0</v>
          </cell>
        </row>
      </sheetData>
      <sheetData sheetId="7350">
        <row r="4">
          <cell r="I4">
            <v>0</v>
          </cell>
        </row>
      </sheetData>
      <sheetData sheetId="7351">
        <row r="4">
          <cell r="I4">
            <v>0</v>
          </cell>
        </row>
      </sheetData>
      <sheetData sheetId="7352">
        <row r="4">
          <cell r="I4">
            <v>0</v>
          </cell>
        </row>
      </sheetData>
      <sheetData sheetId="7353">
        <row r="4">
          <cell r="I4">
            <v>0</v>
          </cell>
        </row>
      </sheetData>
      <sheetData sheetId="7354">
        <row r="4">
          <cell r="I4">
            <v>0</v>
          </cell>
        </row>
      </sheetData>
      <sheetData sheetId="7355">
        <row r="4">
          <cell r="I4">
            <v>0</v>
          </cell>
        </row>
      </sheetData>
      <sheetData sheetId="7356">
        <row r="4">
          <cell r="I4">
            <v>0</v>
          </cell>
        </row>
      </sheetData>
      <sheetData sheetId="7357">
        <row r="4">
          <cell r="I4">
            <v>0</v>
          </cell>
        </row>
      </sheetData>
      <sheetData sheetId="7358">
        <row r="4">
          <cell r="I4">
            <v>0</v>
          </cell>
        </row>
      </sheetData>
      <sheetData sheetId="7359">
        <row r="4">
          <cell r="I4">
            <v>0</v>
          </cell>
        </row>
      </sheetData>
      <sheetData sheetId="7360">
        <row r="4">
          <cell r="I4">
            <v>0</v>
          </cell>
        </row>
      </sheetData>
      <sheetData sheetId="7361">
        <row r="4">
          <cell r="I4">
            <v>0</v>
          </cell>
        </row>
      </sheetData>
      <sheetData sheetId="7362">
        <row r="4">
          <cell r="I4">
            <v>0</v>
          </cell>
        </row>
      </sheetData>
      <sheetData sheetId="7363">
        <row r="4">
          <cell r="I4">
            <v>0</v>
          </cell>
        </row>
      </sheetData>
      <sheetData sheetId="7364">
        <row r="4">
          <cell r="I4">
            <v>0</v>
          </cell>
        </row>
      </sheetData>
      <sheetData sheetId="7365">
        <row r="4">
          <cell r="I4">
            <v>0</v>
          </cell>
        </row>
      </sheetData>
      <sheetData sheetId="7366">
        <row r="4">
          <cell r="I4">
            <v>0</v>
          </cell>
        </row>
      </sheetData>
      <sheetData sheetId="7367">
        <row r="4">
          <cell r="I4">
            <v>0</v>
          </cell>
        </row>
      </sheetData>
      <sheetData sheetId="7368">
        <row r="4">
          <cell r="I4">
            <v>0</v>
          </cell>
        </row>
      </sheetData>
      <sheetData sheetId="7369">
        <row r="4">
          <cell r="I4">
            <v>0</v>
          </cell>
        </row>
      </sheetData>
      <sheetData sheetId="7370">
        <row r="4">
          <cell r="I4">
            <v>0</v>
          </cell>
        </row>
      </sheetData>
      <sheetData sheetId="7371">
        <row r="4">
          <cell r="I4">
            <v>0</v>
          </cell>
        </row>
      </sheetData>
      <sheetData sheetId="7372">
        <row r="4">
          <cell r="I4">
            <v>0</v>
          </cell>
        </row>
      </sheetData>
      <sheetData sheetId="7373">
        <row r="4">
          <cell r="I4">
            <v>0</v>
          </cell>
        </row>
      </sheetData>
      <sheetData sheetId="7374">
        <row r="4">
          <cell r="I4">
            <v>0</v>
          </cell>
        </row>
      </sheetData>
      <sheetData sheetId="7375">
        <row r="4">
          <cell r="I4">
            <v>0</v>
          </cell>
        </row>
      </sheetData>
      <sheetData sheetId="7376">
        <row r="4">
          <cell r="I4">
            <v>0</v>
          </cell>
        </row>
      </sheetData>
      <sheetData sheetId="7377">
        <row r="4">
          <cell r="I4">
            <v>0</v>
          </cell>
        </row>
      </sheetData>
      <sheetData sheetId="7378">
        <row r="4">
          <cell r="I4">
            <v>0</v>
          </cell>
        </row>
      </sheetData>
      <sheetData sheetId="7379">
        <row r="4">
          <cell r="I4">
            <v>0</v>
          </cell>
        </row>
      </sheetData>
      <sheetData sheetId="7380">
        <row r="4">
          <cell r="I4">
            <v>0</v>
          </cell>
        </row>
      </sheetData>
      <sheetData sheetId="7381">
        <row r="4">
          <cell r="I4">
            <v>0</v>
          </cell>
        </row>
      </sheetData>
      <sheetData sheetId="7382">
        <row r="4">
          <cell r="I4">
            <v>0</v>
          </cell>
        </row>
      </sheetData>
      <sheetData sheetId="7383">
        <row r="4">
          <cell r="I4">
            <v>0</v>
          </cell>
        </row>
      </sheetData>
      <sheetData sheetId="7384">
        <row r="4">
          <cell r="I4">
            <v>0</v>
          </cell>
        </row>
      </sheetData>
      <sheetData sheetId="7385">
        <row r="4">
          <cell r="I4">
            <v>0</v>
          </cell>
        </row>
      </sheetData>
      <sheetData sheetId="7386">
        <row r="4">
          <cell r="I4">
            <v>0</v>
          </cell>
        </row>
      </sheetData>
      <sheetData sheetId="7387">
        <row r="4">
          <cell r="I4">
            <v>0</v>
          </cell>
        </row>
      </sheetData>
      <sheetData sheetId="7388">
        <row r="4">
          <cell r="I4">
            <v>0</v>
          </cell>
        </row>
      </sheetData>
      <sheetData sheetId="7389">
        <row r="4">
          <cell r="I4">
            <v>0</v>
          </cell>
        </row>
      </sheetData>
      <sheetData sheetId="7390">
        <row r="4">
          <cell r="I4">
            <v>0</v>
          </cell>
        </row>
      </sheetData>
      <sheetData sheetId="7391">
        <row r="4">
          <cell r="I4">
            <v>0</v>
          </cell>
        </row>
      </sheetData>
      <sheetData sheetId="7392">
        <row r="4">
          <cell r="I4">
            <v>0</v>
          </cell>
        </row>
      </sheetData>
      <sheetData sheetId="7393">
        <row r="4">
          <cell r="I4">
            <v>0</v>
          </cell>
        </row>
      </sheetData>
      <sheetData sheetId="7394">
        <row r="4">
          <cell r="I4">
            <v>0</v>
          </cell>
        </row>
      </sheetData>
      <sheetData sheetId="7395">
        <row r="4">
          <cell r="I4">
            <v>0</v>
          </cell>
        </row>
      </sheetData>
      <sheetData sheetId="7396">
        <row r="4">
          <cell r="I4">
            <v>0</v>
          </cell>
        </row>
      </sheetData>
      <sheetData sheetId="7397">
        <row r="4">
          <cell r="I4">
            <v>0</v>
          </cell>
        </row>
      </sheetData>
      <sheetData sheetId="7398">
        <row r="4">
          <cell r="I4">
            <v>0</v>
          </cell>
        </row>
      </sheetData>
      <sheetData sheetId="7399">
        <row r="4">
          <cell r="I4">
            <v>0</v>
          </cell>
        </row>
      </sheetData>
      <sheetData sheetId="7400">
        <row r="4">
          <cell r="I4">
            <v>0</v>
          </cell>
        </row>
      </sheetData>
      <sheetData sheetId="7401">
        <row r="4">
          <cell r="I4">
            <v>0</v>
          </cell>
        </row>
      </sheetData>
      <sheetData sheetId="7402">
        <row r="4">
          <cell r="I4">
            <v>0</v>
          </cell>
        </row>
      </sheetData>
      <sheetData sheetId="7403">
        <row r="4">
          <cell r="I4">
            <v>0</v>
          </cell>
        </row>
      </sheetData>
      <sheetData sheetId="7404">
        <row r="4">
          <cell r="I4">
            <v>0</v>
          </cell>
        </row>
      </sheetData>
      <sheetData sheetId="7405">
        <row r="4">
          <cell r="I4">
            <v>0</v>
          </cell>
        </row>
      </sheetData>
      <sheetData sheetId="7406">
        <row r="4">
          <cell r="I4">
            <v>0</v>
          </cell>
        </row>
      </sheetData>
      <sheetData sheetId="7407">
        <row r="4">
          <cell r="I4">
            <v>0</v>
          </cell>
        </row>
      </sheetData>
      <sheetData sheetId="7408">
        <row r="4">
          <cell r="I4">
            <v>0</v>
          </cell>
        </row>
      </sheetData>
      <sheetData sheetId="7409">
        <row r="4">
          <cell r="I4">
            <v>0</v>
          </cell>
        </row>
      </sheetData>
      <sheetData sheetId="7410">
        <row r="4">
          <cell r="I4">
            <v>0</v>
          </cell>
        </row>
      </sheetData>
      <sheetData sheetId="7411">
        <row r="4">
          <cell r="I4">
            <v>0</v>
          </cell>
        </row>
      </sheetData>
      <sheetData sheetId="7412">
        <row r="4">
          <cell r="I4">
            <v>0</v>
          </cell>
        </row>
      </sheetData>
      <sheetData sheetId="7413">
        <row r="4">
          <cell r="I4">
            <v>0</v>
          </cell>
        </row>
      </sheetData>
      <sheetData sheetId="7414">
        <row r="4">
          <cell r="I4">
            <v>0</v>
          </cell>
        </row>
      </sheetData>
      <sheetData sheetId="7415">
        <row r="4">
          <cell r="I4">
            <v>0</v>
          </cell>
        </row>
      </sheetData>
      <sheetData sheetId="7416">
        <row r="4">
          <cell r="I4">
            <v>0</v>
          </cell>
        </row>
      </sheetData>
      <sheetData sheetId="7417">
        <row r="4">
          <cell r="I4">
            <v>0</v>
          </cell>
        </row>
      </sheetData>
      <sheetData sheetId="7418">
        <row r="4">
          <cell r="I4">
            <v>0</v>
          </cell>
        </row>
      </sheetData>
      <sheetData sheetId="7419">
        <row r="4">
          <cell r="I4">
            <v>0</v>
          </cell>
        </row>
      </sheetData>
      <sheetData sheetId="7420">
        <row r="4">
          <cell r="I4">
            <v>0</v>
          </cell>
        </row>
      </sheetData>
      <sheetData sheetId="7421">
        <row r="4">
          <cell r="I4">
            <v>0</v>
          </cell>
        </row>
      </sheetData>
      <sheetData sheetId="7422">
        <row r="4">
          <cell r="I4">
            <v>0</v>
          </cell>
        </row>
      </sheetData>
      <sheetData sheetId="7423">
        <row r="4">
          <cell r="I4">
            <v>0</v>
          </cell>
        </row>
      </sheetData>
      <sheetData sheetId="7424">
        <row r="4">
          <cell r="I4">
            <v>0</v>
          </cell>
        </row>
      </sheetData>
      <sheetData sheetId="7425">
        <row r="4">
          <cell r="I4">
            <v>0</v>
          </cell>
        </row>
      </sheetData>
      <sheetData sheetId="7426">
        <row r="4">
          <cell r="I4">
            <v>0</v>
          </cell>
        </row>
      </sheetData>
      <sheetData sheetId="7427">
        <row r="4">
          <cell r="I4">
            <v>0</v>
          </cell>
        </row>
      </sheetData>
      <sheetData sheetId="7428">
        <row r="4">
          <cell r="I4">
            <v>0</v>
          </cell>
        </row>
      </sheetData>
      <sheetData sheetId="7429">
        <row r="4">
          <cell r="I4">
            <v>0</v>
          </cell>
        </row>
      </sheetData>
      <sheetData sheetId="7430">
        <row r="4">
          <cell r="I4">
            <v>0</v>
          </cell>
        </row>
      </sheetData>
      <sheetData sheetId="7431">
        <row r="4">
          <cell r="I4">
            <v>0</v>
          </cell>
        </row>
      </sheetData>
      <sheetData sheetId="7432">
        <row r="4">
          <cell r="I4">
            <v>0</v>
          </cell>
        </row>
      </sheetData>
      <sheetData sheetId="7433">
        <row r="4">
          <cell r="I4">
            <v>0</v>
          </cell>
        </row>
      </sheetData>
      <sheetData sheetId="7434">
        <row r="4">
          <cell r="I4">
            <v>0</v>
          </cell>
        </row>
      </sheetData>
      <sheetData sheetId="7435">
        <row r="4">
          <cell r="I4">
            <v>0</v>
          </cell>
        </row>
      </sheetData>
      <sheetData sheetId="7436">
        <row r="4">
          <cell r="I4">
            <v>0</v>
          </cell>
        </row>
      </sheetData>
      <sheetData sheetId="7437">
        <row r="4">
          <cell r="I4">
            <v>0</v>
          </cell>
        </row>
      </sheetData>
      <sheetData sheetId="7438">
        <row r="4">
          <cell r="I4">
            <v>0</v>
          </cell>
        </row>
      </sheetData>
      <sheetData sheetId="7439">
        <row r="4">
          <cell r="I4">
            <v>0</v>
          </cell>
        </row>
      </sheetData>
      <sheetData sheetId="7440">
        <row r="4">
          <cell r="I4">
            <v>0</v>
          </cell>
        </row>
      </sheetData>
      <sheetData sheetId="7441">
        <row r="4">
          <cell r="I4">
            <v>0</v>
          </cell>
        </row>
      </sheetData>
      <sheetData sheetId="7442">
        <row r="4">
          <cell r="I4">
            <v>0</v>
          </cell>
        </row>
      </sheetData>
      <sheetData sheetId="7443">
        <row r="4">
          <cell r="I4">
            <v>0</v>
          </cell>
        </row>
      </sheetData>
      <sheetData sheetId="7444">
        <row r="4">
          <cell r="I4">
            <v>0</v>
          </cell>
        </row>
      </sheetData>
      <sheetData sheetId="7445">
        <row r="4">
          <cell r="I4">
            <v>0</v>
          </cell>
        </row>
      </sheetData>
      <sheetData sheetId="7446">
        <row r="4">
          <cell r="I4">
            <v>0</v>
          </cell>
        </row>
      </sheetData>
      <sheetData sheetId="7447">
        <row r="4">
          <cell r="I4">
            <v>0</v>
          </cell>
        </row>
      </sheetData>
      <sheetData sheetId="7448">
        <row r="4">
          <cell r="I4">
            <v>0</v>
          </cell>
        </row>
      </sheetData>
      <sheetData sheetId="7449">
        <row r="4">
          <cell r="I4">
            <v>0</v>
          </cell>
        </row>
      </sheetData>
      <sheetData sheetId="7450">
        <row r="4">
          <cell r="I4">
            <v>0</v>
          </cell>
        </row>
      </sheetData>
      <sheetData sheetId="7451">
        <row r="4">
          <cell r="I4">
            <v>0</v>
          </cell>
        </row>
      </sheetData>
      <sheetData sheetId="7452">
        <row r="4">
          <cell r="I4">
            <v>0</v>
          </cell>
        </row>
      </sheetData>
      <sheetData sheetId="7453">
        <row r="4">
          <cell r="I4">
            <v>0</v>
          </cell>
        </row>
      </sheetData>
      <sheetData sheetId="7454">
        <row r="4">
          <cell r="I4">
            <v>0</v>
          </cell>
        </row>
      </sheetData>
      <sheetData sheetId="7455">
        <row r="4">
          <cell r="I4">
            <v>0</v>
          </cell>
        </row>
      </sheetData>
      <sheetData sheetId="7456">
        <row r="4">
          <cell r="I4">
            <v>0</v>
          </cell>
        </row>
      </sheetData>
      <sheetData sheetId="7457">
        <row r="4">
          <cell r="I4">
            <v>0</v>
          </cell>
        </row>
      </sheetData>
      <sheetData sheetId="7458">
        <row r="4">
          <cell r="I4">
            <v>0</v>
          </cell>
        </row>
      </sheetData>
      <sheetData sheetId="7459">
        <row r="4">
          <cell r="I4">
            <v>0</v>
          </cell>
        </row>
      </sheetData>
      <sheetData sheetId="7460">
        <row r="4">
          <cell r="I4">
            <v>0</v>
          </cell>
        </row>
      </sheetData>
      <sheetData sheetId="7461">
        <row r="4">
          <cell r="I4">
            <v>0</v>
          </cell>
        </row>
      </sheetData>
      <sheetData sheetId="7462">
        <row r="4">
          <cell r="I4">
            <v>0</v>
          </cell>
        </row>
      </sheetData>
      <sheetData sheetId="7463">
        <row r="4">
          <cell r="I4">
            <v>0</v>
          </cell>
        </row>
      </sheetData>
      <sheetData sheetId="7464">
        <row r="4">
          <cell r="I4">
            <v>0</v>
          </cell>
        </row>
      </sheetData>
      <sheetData sheetId="7465">
        <row r="4">
          <cell r="I4">
            <v>0</v>
          </cell>
        </row>
      </sheetData>
      <sheetData sheetId="7466">
        <row r="4">
          <cell r="I4">
            <v>0</v>
          </cell>
        </row>
      </sheetData>
      <sheetData sheetId="7467">
        <row r="4">
          <cell r="I4">
            <v>0</v>
          </cell>
        </row>
      </sheetData>
      <sheetData sheetId="7468">
        <row r="4">
          <cell r="I4">
            <v>0</v>
          </cell>
        </row>
      </sheetData>
      <sheetData sheetId="7469">
        <row r="4">
          <cell r="I4">
            <v>0</v>
          </cell>
        </row>
      </sheetData>
      <sheetData sheetId="7470">
        <row r="4">
          <cell r="I4">
            <v>0</v>
          </cell>
        </row>
      </sheetData>
      <sheetData sheetId="7471">
        <row r="4">
          <cell r="I4">
            <v>0</v>
          </cell>
        </row>
      </sheetData>
      <sheetData sheetId="7472">
        <row r="4">
          <cell r="I4">
            <v>0</v>
          </cell>
        </row>
      </sheetData>
      <sheetData sheetId="7473">
        <row r="4">
          <cell r="I4">
            <v>0</v>
          </cell>
        </row>
      </sheetData>
      <sheetData sheetId="7474">
        <row r="4">
          <cell r="I4">
            <v>0</v>
          </cell>
        </row>
      </sheetData>
      <sheetData sheetId="7475">
        <row r="4">
          <cell r="I4">
            <v>0</v>
          </cell>
        </row>
      </sheetData>
      <sheetData sheetId="7476">
        <row r="4">
          <cell r="I4">
            <v>0</v>
          </cell>
        </row>
      </sheetData>
      <sheetData sheetId="7477">
        <row r="4">
          <cell r="I4">
            <v>0</v>
          </cell>
        </row>
      </sheetData>
      <sheetData sheetId="7478">
        <row r="4">
          <cell r="I4">
            <v>0</v>
          </cell>
        </row>
      </sheetData>
      <sheetData sheetId="7479">
        <row r="4">
          <cell r="I4">
            <v>0</v>
          </cell>
        </row>
      </sheetData>
      <sheetData sheetId="7480">
        <row r="4">
          <cell r="I4">
            <v>0</v>
          </cell>
        </row>
      </sheetData>
      <sheetData sheetId="7481">
        <row r="4">
          <cell r="I4">
            <v>0</v>
          </cell>
        </row>
      </sheetData>
      <sheetData sheetId="7482">
        <row r="4">
          <cell r="I4">
            <v>0</v>
          </cell>
        </row>
      </sheetData>
      <sheetData sheetId="7483">
        <row r="4">
          <cell r="I4">
            <v>0</v>
          </cell>
        </row>
      </sheetData>
      <sheetData sheetId="7484">
        <row r="4">
          <cell r="I4">
            <v>0</v>
          </cell>
        </row>
      </sheetData>
      <sheetData sheetId="7485">
        <row r="4">
          <cell r="I4">
            <v>0</v>
          </cell>
        </row>
      </sheetData>
      <sheetData sheetId="7486">
        <row r="4">
          <cell r="I4">
            <v>0</v>
          </cell>
        </row>
      </sheetData>
      <sheetData sheetId="7487">
        <row r="4">
          <cell r="I4">
            <v>0</v>
          </cell>
        </row>
      </sheetData>
      <sheetData sheetId="7488">
        <row r="4">
          <cell r="I4">
            <v>0</v>
          </cell>
        </row>
      </sheetData>
      <sheetData sheetId="7489">
        <row r="4">
          <cell r="I4">
            <v>0</v>
          </cell>
        </row>
      </sheetData>
      <sheetData sheetId="7490">
        <row r="4">
          <cell r="I4">
            <v>0</v>
          </cell>
        </row>
      </sheetData>
      <sheetData sheetId="7491">
        <row r="4">
          <cell r="I4">
            <v>0</v>
          </cell>
        </row>
      </sheetData>
      <sheetData sheetId="7492">
        <row r="4">
          <cell r="I4">
            <v>0</v>
          </cell>
        </row>
      </sheetData>
      <sheetData sheetId="7493">
        <row r="4">
          <cell r="I4">
            <v>0</v>
          </cell>
        </row>
      </sheetData>
      <sheetData sheetId="7494">
        <row r="4">
          <cell r="I4">
            <v>0</v>
          </cell>
        </row>
      </sheetData>
      <sheetData sheetId="7495">
        <row r="4">
          <cell r="I4">
            <v>0</v>
          </cell>
        </row>
      </sheetData>
      <sheetData sheetId="7496">
        <row r="4">
          <cell r="I4">
            <v>0</v>
          </cell>
        </row>
      </sheetData>
      <sheetData sheetId="7497">
        <row r="4">
          <cell r="I4">
            <v>0</v>
          </cell>
        </row>
      </sheetData>
      <sheetData sheetId="7498">
        <row r="4">
          <cell r="I4">
            <v>0</v>
          </cell>
        </row>
      </sheetData>
      <sheetData sheetId="7499">
        <row r="4">
          <cell r="I4">
            <v>0</v>
          </cell>
        </row>
      </sheetData>
      <sheetData sheetId="7500">
        <row r="4">
          <cell r="I4">
            <v>0</v>
          </cell>
        </row>
      </sheetData>
      <sheetData sheetId="7501">
        <row r="4">
          <cell r="I4">
            <v>0</v>
          </cell>
        </row>
      </sheetData>
      <sheetData sheetId="7502">
        <row r="4">
          <cell r="I4">
            <v>0</v>
          </cell>
        </row>
      </sheetData>
      <sheetData sheetId="7503">
        <row r="4">
          <cell r="I4">
            <v>0</v>
          </cell>
        </row>
      </sheetData>
      <sheetData sheetId="7504">
        <row r="4">
          <cell r="I4">
            <v>0</v>
          </cell>
        </row>
      </sheetData>
      <sheetData sheetId="7505">
        <row r="4">
          <cell r="I4">
            <v>0</v>
          </cell>
        </row>
      </sheetData>
      <sheetData sheetId="7506">
        <row r="4">
          <cell r="I4">
            <v>0</v>
          </cell>
        </row>
      </sheetData>
      <sheetData sheetId="7507">
        <row r="4">
          <cell r="I4">
            <v>0</v>
          </cell>
        </row>
      </sheetData>
      <sheetData sheetId="7508">
        <row r="4">
          <cell r="I4">
            <v>0</v>
          </cell>
        </row>
      </sheetData>
      <sheetData sheetId="7509">
        <row r="4">
          <cell r="I4">
            <v>0</v>
          </cell>
        </row>
      </sheetData>
      <sheetData sheetId="7510">
        <row r="4">
          <cell r="I4">
            <v>0</v>
          </cell>
        </row>
      </sheetData>
      <sheetData sheetId="7511">
        <row r="4">
          <cell r="I4">
            <v>0</v>
          </cell>
        </row>
      </sheetData>
      <sheetData sheetId="7512">
        <row r="4">
          <cell r="I4">
            <v>0</v>
          </cell>
        </row>
      </sheetData>
      <sheetData sheetId="7513">
        <row r="4">
          <cell r="I4">
            <v>0</v>
          </cell>
        </row>
      </sheetData>
      <sheetData sheetId="7514">
        <row r="4">
          <cell r="I4">
            <v>0</v>
          </cell>
        </row>
      </sheetData>
      <sheetData sheetId="7515">
        <row r="4">
          <cell r="I4">
            <v>0</v>
          </cell>
        </row>
      </sheetData>
      <sheetData sheetId="7516">
        <row r="4">
          <cell r="I4">
            <v>0</v>
          </cell>
        </row>
      </sheetData>
      <sheetData sheetId="7517">
        <row r="4">
          <cell r="I4">
            <v>0</v>
          </cell>
        </row>
      </sheetData>
      <sheetData sheetId="7518">
        <row r="4">
          <cell r="I4">
            <v>0</v>
          </cell>
        </row>
      </sheetData>
      <sheetData sheetId="7519">
        <row r="4">
          <cell r="I4">
            <v>0</v>
          </cell>
        </row>
      </sheetData>
      <sheetData sheetId="7520">
        <row r="4">
          <cell r="I4">
            <v>0</v>
          </cell>
        </row>
      </sheetData>
      <sheetData sheetId="7521">
        <row r="4">
          <cell r="I4">
            <v>0</v>
          </cell>
        </row>
      </sheetData>
      <sheetData sheetId="7522">
        <row r="4">
          <cell r="I4">
            <v>0</v>
          </cell>
        </row>
      </sheetData>
      <sheetData sheetId="7523">
        <row r="4">
          <cell r="I4">
            <v>0</v>
          </cell>
        </row>
      </sheetData>
      <sheetData sheetId="7524">
        <row r="4">
          <cell r="I4">
            <v>0</v>
          </cell>
        </row>
      </sheetData>
      <sheetData sheetId="7525">
        <row r="4">
          <cell r="I4">
            <v>0</v>
          </cell>
        </row>
      </sheetData>
      <sheetData sheetId="7526">
        <row r="4">
          <cell r="I4">
            <v>0</v>
          </cell>
        </row>
      </sheetData>
      <sheetData sheetId="7527">
        <row r="4">
          <cell r="I4">
            <v>0</v>
          </cell>
        </row>
      </sheetData>
      <sheetData sheetId="7528">
        <row r="4">
          <cell r="I4">
            <v>0</v>
          </cell>
        </row>
      </sheetData>
      <sheetData sheetId="7529">
        <row r="4">
          <cell r="I4">
            <v>0</v>
          </cell>
        </row>
      </sheetData>
      <sheetData sheetId="7530">
        <row r="4">
          <cell r="I4">
            <v>0</v>
          </cell>
        </row>
      </sheetData>
      <sheetData sheetId="7531">
        <row r="4">
          <cell r="I4">
            <v>0</v>
          </cell>
        </row>
      </sheetData>
      <sheetData sheetId="7532">
        <row r="4">
          <cell r="I4">
            <v>0</v>
          </cell>
        </row>
      </sheetData>
      <sheetData sheetId="7533">
        <row r="4">
          <cell r="I4">
            <v>0</v>
          </cell>
        </row>
      </sheetData>
      <sheetData sheetId="7534">
        <row r="4">
          <cell r="I4">
            <v>0</v>
          </cell>
        </row>
      </sheetData>
      <sheetData sheetId="7535">
        <row r="4">
          <cell r="I4">
            <v>0</v>
          </cell>
        </row>
      </sheetData>
      <sheetData sheetId="7536">
        <row r="4">
          <cell r="I4">
            <v>0</v>
          </cell>
        </row>
      </sheetData>
      <sheetData sheetId="7537">
        <row r="4">
          <cell r="I4">
            <v>0</v>
          </cell>
        </row>
      </sheetData>
      <sheetData sheetId="7538">
        <row r="4">
          <cell r="I4">
            <v>0</v>
          </cell>
        </row>
      </sheetData>
      <sheetData sheetId="7539">
        <row r="4">
          <cell r="I4">
            <v>0</v>
          </cell>
        </row>
      </sheetData>
      <sheetData sheetId="7540">
        <row r="4">
          <cell r="I4">
            <v>0</v>
          </cell>
        </row>
      </sheetData>
      <sheetData sheetId="7541">
        <row r="4">
          <cell r="I4">
            <v>0</v>
          </cell>
        </row>
      </sheetData>
      <sheetData sheetId="7542">
        <row r="4">
          <cell r="I4">
            <v>0</v>
          </cell>
        </row>
      </sheetData>
      <sheetData sheetId="7543">
        <row r="4">
          <cell r="I4">
            <v>0</v>
          </cell>
        </row>
      </sheetData>
      <sheetData sheetId="7544">
        <row r="4">
          <cell r="I4">
            <v>0</v>
          </cell>
        </row>
      </sheetData>
      <sheetData sheetId="7545">
        <row r="4">
          <cell r="I4">
            <v>0</v>
          </cell>
        </row>
      </sheetData>
      <sheetData sheetId="7546">
        <row r="4">
          <cell r="I4">
            <v>0</v>
          </cell>
        </row>
      </sheetData>
      <sheetData sheetId="7547">
        <row r="4">
          <cell r="I4">
            <v>0</v>
          </cell>
        </row>
      </sheetData>
      <sheetData sheetId="7548">
        <row r="4">
          <cell r="I4">
            <v>0</v>
          </cell>
        </row>
      </sheetData>
      <sheetData sheetId="7549">
        <row r="4">
          <cell r="I4">
            <v>0</v>
          </cell>
        </row>
      </sheetData>
      <sheetData sheetId="7550">
        <row r="4">
          <cell r="I4">
            <v>0</v>
          </cell>
        </row>
      </sheetData>
      <sheetData sheetId="7551">
        <row r="4">
          <cell r="I4">
            <v>0</v>
          </cell>
        </row>
      </sheetData>
      <sheetData sheetId="7552">
        <row r="4">
          <cell r="I4">
            <v>0</v>
          </cell>
        </row>
      </sheetData>
      <sheetData sheetId="7553">
        <row r="4">
          <cell r="I4">
            <v>0</v>
          </cell>
        </row>
      </sheetData>
      <sheetData sheetId="7554">
        <row r="4">
          <cell r="I4">
            <v>0</v>
          </cell>
        </row>
      </sheetData>
      <sheetData sheetId="7555">
        <row r="4">
          <cell r="I4">
            <v>0</v>
          </cell>
        </row>
      </sheetData>
      <sheetData sheetId="7556">
        <row r="4">
          <cell r="I4">
            <v>0</v>
          </cell>
        </row>
      </sheetData>
      <sheetData sheetId="7557">
        <row r="4">
          <cell r="I4">
            <v>0</v>
          </cell>
        </row>
      </sheetData>
      <sheetData sheetId="7558">
        <row r="4">
          <cell r="I4">
            <v>0</v>
          </cell>
        </row>
      </sheetData>
      <sheetData sheetId="7559">
        <row r="4">
          <cell r="I4">
            <v>0</v>
          </cell>
        </row>
      </sheetData>
      <sheetData sheetId="7560">
        <row r="4">
          <cell r="I4">
            <v>0</v>
          </cell>
        </row>
      </sheetData>
      <sheetData sheetId="7561">
        <row r="4">
          <cell r="I4">
            <v>0</v>
          </cell>
        </row>
      </sheetData>
      <sheetData sheetId="7562">
        <row r="4">
          <cell r="I4">
            <v>0</v>
          </cell>
        </row>
      </sheetData>
      <sheetData sheetId="7563">
        <row r="4">
          <cell r="I4">
            <v>0</v>
          </cell>
        </row>
      </sheetData>
      <sheetData sheetId="7564">
        <row r="4">
          <cell r="I4">
            <v>0</v>
          </cell>
        </row>
      </sheetData>
      <sheetData sheetId="7565">
        <row r="4">
          <cell r="I4">
            <v>0</v>
          </cell>
        </row>
      </sheetData>
      <sheetData sheetId="7566">
        <row r="4">
          <cell r="I4">
            <v>0</v>
          </cell>
        </row>
      </sheetData>
      <sheetData sheetId="7567">
        <row r="4">
          <cell r="I4">
            <v>0</v>
          </cell>
        </row>
      </sheetData>
      <sheetData sheetId="7568">
        <row r="4">
          <cell r="I4">
            <v>0</v>
          </cell>
        </row>
      </sheetData>
      <sheetData sheetId="7569">
        <row r="4">
          <cell r="I4">
            <v>0</v>
          </cell>
        </row>
      </sheetData>
      <sheetData sheetId="7570">
        <row r="4">
          <cell r="I4">
            <v>0</v>
          </cell>
        </row>
      </sheetData>
      <sheetData sheetId="7571">
        <row r="4">
          <cell r="I4">
            <v>0</v>
          </cell>
        </row>
      </sheetData>
      <sheetData sheetId="7572">
        <row r="4">
          <cell r="I4">
            <v>0</v>
          </cell>
        </row>
      </sheetData>
      <sheetData sheetId="7573">
        <row r="4">
          <cell r="I4">
            <v>0</v>
          </cell>
        </row>
      </sheetData>
      <sheetData sheetId="7574">
        <row r="4">
          <cell r="I4">
            <v>0</v>
          </cell>
        </row>
      </sheetData>
      <sheetData sheetId="7575">
        <row r="4">
          <cell r="I4">
            <v>0</v>
          </cell>
        </row>
      </sheetData>
      <sheetData sheetId="7576">
        <row r="4">
          <cell r="I4">
            <v>0</v>
          </cell>
        </row>
      </sheetData>
      <sheetData sheetId="7577">
        <row r="4">
          <cell r="I4">
            <v>0</v>
          </cell>
        </row>
      </sheetData>
      <sheetData sheetId="7578">
        <row r="4">
          <cell r="I4">
            <v>0</v>
          </cell>
        </row>
      </sheetData>
      <sheetData sheetId="7579">
        <row r="4">
          <cell r="I4">
            <v>0</v>
          </cell>
        </row>
      </sheetData>
      <sheetData sheetId="7580">
        <row r="4">
          <cell r="I4">
            <v>0</v>
          </cell>
        </row>
      </sheetData>
      <sheetData sheetId="7581">
        <row r="4">
          <cell r="I4">
            <v>0</v>
          </cell>
        </row>
      </sheetData>
      <sheetData sheetId="7582">
        <row r="4">
          <cell r="I4">
            <v>0</v>
          </cell>
        </row>
      </sheetData>
      <sheetData sheetId="7583">
        <row r="4">
          <cell r="I4">
            <v>0</v>
          </cell>
        </row>
      </sheetData>
      <sheetData sheetId="7584">
        <row r="4">
          <cell r="I4">
            <v>0</v>
          </cell>
        </row>
      </sheetData>
      <sheetData sheetId="7585">
        <row r="4">
          <cell r="I4">
            <v>0</v>
          </cell>
        </row>
      </sheetData>
      <sheetData sheetId="7586">
        <row r="4">
          <cell r="I4">
            <v>0</v>
          </cell>
        </row>
      </sheetData>
      <sheetData sheetId="7587">
        <row r="4">
          <cell r="I4">
            <v>0</v>
          </cell>
        </row>
      </sheetData>
      <sheetData sheetId="7588">
        <row r="4">
          <cell r="I4">
            <v>0</v>
          </cell>
        </row>
      </sheetData>
      <sheetData sheetId="7589">
        <row r="4">
          <cell r="I4">
            <v>0</v>
          </cell>
        </row>
      </sheetData>
      <sheetData sheetId="7590">
        <row r="4">
          <cell r="I4">
            <v>0</v>
          </cell>
        </row>
      </sheetData>
      <sheetData sheetId="7591">
        <row r="4">
          <cell r="I4">
            <v>0</v>
          </cell>
        </row>
      </sheetData>
      <sheetData sheetId="7592">
        <row r="4">
          <cell r="I4">
            <v>0</v>
          </cell>
        </row>
      </sheetData>
      <sheetData sheetId="7593">
        <row r="4">
          <cell r="I4">
            <v>0</v>
          </cell>
        </row>
      </sheetData>
      <sheetData sheetId="7594">
        <row r="4">
          <cell r="I4">
            <v>0</v>
          </cell>
        </row>
      </sheetData>
      <sheetData sheetId="7595">
        <row r="4">
          <cell r="I4">
            <v>0</v>
          </cell>
        </row>
      </sheetData>
      <sheetData sheetId="7596">
        <row r="4">
          <cell r="I4">
            <v>0</v>
          </cell>
        </row>
      </sheetData>
      <sheetData sheetId="7597">
        <row r="4">
          <cell r="I4">
            <v>0</v>
          </cell>
        </row>
      </sheetData>
      <sheetData sheetId="7598">
        <row r="4">
          <cell r="I4">
            <v>0</v>
          </cell>
        </row>
      </sheetData>
      <sheetData sheetId="7599">
        <row r="4">
          <cell r="I4">
            <v>0</v>
          </cell>
        </row>
      </sheetData>
      <sheetData sheetId="7600">
        <row r="4">
          <cell r="I4">
            <v>0</v>
          </cell>
        </row>
      </sheetData>
      <sheetData sheetId="7601">
        <row r="4">
          <cell r="I4">
            <v>0</v>
          </cell>
        </row>
      </sheetData>
      <sheetData sheetId="7602">
        <row r="4">
          <cell r="I4">
            <v>0</v>
          </cell>
        </row>
      </sheetData>
      <sheetData sheetId="7603">
        <row r="4">
          <cell r="I4">
            <v>0</v>
          </cell>
        </row>
      </sheetData>
      <sheetData sheetId="7604">
        <row r="4">
          <cell r="I4">
            <v>0</v>
          </cell>
        </row>
      </sheetData>
      <sheetData sheetId="7605">
        <row r="4">
          <cell r="I4">
            <v>0</v>
          </cell>
        </row>
      </sheetData>
      <sheetData sheetId="7606">
        <row r="4">
          <cell r="I4">
            <v>0</v>
          </cell>
        </row>
      </sheetData>
      <sheetData sheetId="7607">
        <row r="4">
          <cell r="I4">
            <v>0</v>
          </cell>
        </row>
      </sheetData>
      <sheetData sheetId="7608">
        <row r="4">
          <cell r="I4">
            <v>0</v>
          </cell>
        </row>
      </sheetData>
      <sheetData sheetId="7609">
        <row r="4">
          <cell r="I4">
            <v>0</v>
          </cell>
        </row>
      </sheetData>
      <sheetData sheetId="7610">
        <row r="4">
          <cell r="I4">
            <v>0</v>
          </cell>
        </row>
      </sheetData>
      <sheetData sheetId="7611">
        <row r="4">
          <cell r="I4">
            <v>0</v>
          </cell>
        </row>
      </sheetData>
      <sheetData sheetId="7612">
        <row r="4">
          <cell r="I4">
            <v>0</v>
          </cell>
        </row>
      </sheetData>
      <sheetData sheetId="7613">
        <row r="4">
          <cell r="I4">
            <v>0</v>
          </cell>
        </row>
      </sheetData>
      <sheetData sheetId="7614">
        <row r="4">
          <cell r="I4">
            <v>0</v>
          </cell>
        </row>
      </sheetData>
      <sheetData sheetId="7615">
        <row r="4">
          <cell r="I4">
            <v>0</v>
          </cell>
        </row>
      </sheetData>
      <sheetData sheetId="7616">
        <row r="4">
          <cell r="I4">
            <v>0</v>
          </cell>
        </row>
      </sheetData>
      <sheetData sheetId="7617">
        <row r="4">
          <cell r="I4">
            <v>0</v>
          </cell>
        </row>
      </sheetData>
      <sheetData sheetId="7618">
        <row r="4">
          <cell r="I4">
            <v>0</v>
          </cell>
        </row>
      </sheetData>
      <sheetData sheetId="7619">
        <row r="4">
          <cell r="I4">
            <v>0</v>
          </cell>
        </row>
      </sheetData>
      <sheetData sheetId="7620">
        <row r="4">
          <cell r="I4">
            <v>0</v>
          </cell>
        </row>
      </sheetData>
      <sheetData sheetId="7621">
        <row r="4">
          <cell r="I4">
            <v>0</v>
          </cell>
        </row>
      </sheetData>
      <sheetData sheetId="7622">
        <row r="4">
          <cell r="I4">
            <v>0</v>
          </cell>
        </row>
      </sheetData>
      <sheetData sheetId="7623">
        <row r="4">
          <cell r="I4">
            <v>0</v>
          </cell>
        </row>
      </sheetData>
      <sheetData sheetId="7624">
        <row r="4">
          <cell r="I4">
            <v>0</v>
          </cell>
        </row>
      </sheetData>
      <sheetData sheetId="7625">
        <row r="4">
          <cell r="I4">
            <v>0</v>
          </cell>
        </row>
      </sheetData>
      <sheetData sheetId="7626">
        <row r="4">
          <cell r="I4">
            <v>0</v>
          </cell>
        </row>
      </sheetData>
      <sheetData sheetId="7627">
        <row r="4">
          <cell r="I4">
            <v>0</v>
          </cell>
        </row>
      </sheetData>
      <sheetData sheetId="7628">
        <row r="4">
          <cell r="I4">
            <v>0</v>
          </cell>
        </row>
      </sheetData>
      <sheetData sheetId="7629">
        <row r="4">
          <cell r="I4">
            <v>0</v>
          </cell>
        </row>
      </sheetData>
      <sheetData sheetId="7630">
        <row r="4">
          <cell r="I4">
            <v>0</v>
          </cell>
        </row>
      </sheetData>
      <sheetData sheetId="7631">
        <row r="4">
          <cell r="I4">
            <v>0</v>
          </cell>
        </row>
      </sheetData>
      <sheetData sheetId="7632">
        <row r="4">
          <cell r="I4">
            <v>0</v>
          </cell>
        </row>
      </sheetData>
      <sheetData sheetId="7633">
        <row r="4">
          <cell r="I4">
            <v>0</v>
          </cell>
        </row>
      </sheetData>
      <sheetData sheetId="7634">
        <row r="4">
          <cell r="I4">
            <v>0</v>
          </cell>
        </row>
      </sheetData>
      <sheetData sheetId="7635">
        <row r="4">
          <cell r="I4">
            <v>0</v>
          </cell>
        </row>
      </sheetData>
      <sheetData sheetId="7636">
        <row r="4">
          <cell r="I4">
            <v>0</v>
          </cell>
        </row>
      </sheetData>
      <sheetData sheetId="7637">
        <row r="4">
          <cell r="I4">
            <v>0</v>
          </cell>
        </row>
      </sheetData>
      <sheetData sheetId="7638">
        <row r="4">
          <cell r="I4">
            <v>0</v>
          </cell>
        </row>
      </sheetData>
      <sheetData sheetId="7639">
        <row r="4">
          <cell r="I4">
            <v>0</v>
          </cell>
        </row>
      </sheetData>
      <sheetData sheetId="7640">
        <row r="4">
          <cell r="I4">
            <v>0</v>
          </cell>
        </row>
      </sheetData>
      <sheetData sheetId="7641">
        <row r="4">
          <cell r="I4">
            <v>0</v>
          </cell>
        </row>
      </sheetData>
      <sheetData sheetId="7642">
        <row r="4">
          <cell r="I4">
            <v>0</v>
          </cell>
        </row>
      </sheetData>
      <sheetData sheetId="7643">
        <row r="4">
          <cell r="I4">
            <v>0</v>
          </cell>
        </row>
      </sheetData>
      <sheetData sheetId="7644">
        <row r="4">
          <cell r="I4">
            <v>0</v>
          </cell>
        </row>
      </sheetData>
      <sheetData sheetId="7645">
        <row r="4">
          <cell r="I4">
            <v>0</v>
          </cell>
        </row>
      </sheetData>
      <sheetData sheetId="7646">
        <row r="4">
          <cell r="I4">
            <v>0</v>
          </cell>
        </row>
      </sheetData>
      <sheetData sheetId="7647">
        <row r="4">
          <cell r="I4">
            <v>0</v>
          </cell>
        </row>
      </sheetData>
      <sheetData sheetId="7648">
        <row r="4">
          <cell r="I4">
            <v>0</v>
          </cell>
        </row>
      </sheetData>
      <sheetData sheetId="7649">
        <row r="4">
          <cell r="I4">
            <v>0</v>
          </cell>
        </row>
      </sheetData>
      <sheetData sheetId="7650">
        <row r="4">
          <cell r="I4">
            <v>0</v>
          </cell>
        </row>
      </sheetData>
      <sheetData sheetId="7651">
        <row r="4">
          <cell r="I4">
            <v>0</v>
          </cell>
        </row>
      </sheetData>
      <sheetData sheetId="7652">
        <row r="4">
          <cell r="I4">
            <v>0</v>
          </cell>
        </row>
      </sheetData>
      <sheetData sheetId="7653">
        <row r="4">
          <cell r="I4">
            <v>0</v>
          </cell>
        </row>
      </sheetData>
      <sheetData sheetId="7654">
        <row r="4">
          <cell r="I4">
            <v>0</v>
          </cell>
        </row>
      </sheetData>
      <sheetData sheetId="7655">
        <row r="4">
          <cell r="I4">
            <v>0</v>
          </cell>
        </row>
      </sheetData>
      <sheetData sheetId="7656">
        <row r="4">
          <cell r="I4">
            <v>0</v>
          </cell>
        </row>
      </sheetData>
      <sheetData sheetId="7657">
        <row r="4">
          <cell r="I4">
            <v>0</v>
          </cell>
        </row>
      </sheetData>
      <sheetData sheetId="7658">
        <row r="4">
          <cell r="I4">
            <v>0</v>
          </cell>
        </row>
      </sheetData>
      <sheetData sheetId="7659">
        <row r="4">
          <cell r="I4">
            <v>0</v>
          </cell>
        </row>
      </sheetData>
      <sheetData sheetId="7660">
        <row r="4">
          <cell r="I4">
            <v>0</v>
          </cell>
        </row>
      </sheetData>
      <sheetData sheetId="7661">
        <row r="4">
          <cell r="I4">
            <v>0</v>
          </cell>
        </row>
      </sheetData>
      <sheetData sheetId="7662">
        <row r="4">
          <cell r="I4">
            <v>0</v>
          </cell>
        </row>
      </sheetData>
      <sheetData sheetId="7663">
        <row r="4">
          <cell r="I4">
            <v>0</v>
          </cell>
        </row>
      </sheetData>
      <sheetData sheetId="7664">
        <row r="4">
          <cell r="I4">
            <v>0</v>
          </cell>
        </row>
      </sheetData>
      <sheetData sheetId="7665">
        <row r="4">
          <cell r="I4">
            <v>0</v>
          </cell>
        </row>
      </sheetData>
      <sheetData sheetId="7666">
        <row r="4">
          <cell r="I4">
            <v>0</v>
          </cell>
        </row>
      </sheetData>
      <sheetData sheetId="7667">
        <row r="4">
          <cell r="I4">
            <v>0</v>
          </cell>
        </row>
      </sheetData>
      <sheetData sheetId="7668">
        <row r="4">
          <cell r="I4">
            <v>0</v>
          </cell>
        </row>
      </sheetData>
      <sheetData sheetId="7669">
        <row r="4">
          <cell r="I4">
            <v>0</v>
          </cell>
        </row>
      </sheetData>
      <sheetData sheetId="7670">
        <row r="4">
          <cell r="I4">
            <v>0</v>
          </cell>
        </row>
      </sheetData>
      <sheetData sheetId="7671">
        <row r="4">
          <cell r="I4">
            <v>0</v>
          </cell>
        </row>
      </sheetData>
      <sheetData sheetId="7672">
        <row r="4">
          <cell r="I4">
            <v>0</v>
          </cell>
        </row>
      </sheetData>
      <sheetData sheetId="7673">
        <row r="4">
          <cell r="I4">
            <v>0</v>
          </cell>
        </row>
      </sheetData>
      <sheetData sheetId="7674">
        <row r="4">
          <cell r="I4">
            <v>0</v>
          </cell>
        </row>
      </sheetData>
      <sheetData sheetId="7675">
        <row r="4">
          <cell r="I4">
            <v>0</v>
          </cell>
        </row>
      </sheetData>
      <sheetData sheetId="7676">
        <row r="4">
          <cell r="I4">
            <v>0</v>
          </cell>
        </row>
      </sheetData>
      <sheetData sheetId="7677">
        <row r="4">
          <cell r="I4">
            <v>0</v>
          </cell>
        </row>
      </sheetData>
      <sheetData sheetId="7678">
        <row r="4">
          <cell r="I4">
            <v>0</v>
          </cell>
        </row>
      </sheetData>
      <sheetData sheetId="7679">
        <row r="4">
          <cell r="I4">
            <v>0</v>
          </cell>
        </row>
      </sheetData>
      <sheetData sheetId="7680">
        <row r="4">
          <cell r="I4">
            <v>0</v>
          </cell>
        </row>
      </sheetData>
      <sheetData sheetId="7681">
        <row r="4">
          <cell r="I4">
            <v>0</v>
          </cell>
        </row>
      </sheetData>
      <sheetData sheetId="7682">
        <row r="4">
          <cell r="I4">
            <v>0</v>
          </cell>
        </row>
      </sheetData>
      <sheetData sheetId="7683">
        <row r="4">
          <cell r="I4">
            <v>0</v>
          </cell>
        </row>
      </sheetData>
      <sheetData sheetId="7684">
        <row r="4">
          <cell r="I4">
            <v>0</v>
          </cell>
        </row>
      </sheetData>
      <sheetData sheetId="7685">
        <row r="4">
          <cell r="I4">
            <v>0</v>
          </cell>
        </row>
      </sheetData>
      <sheetData sheetId="7686">
        <row r="4">
          <cell r="I4">
            <v>0</v>
          </cell>
        </row>
      </sheetData>
      <sheetData sheetId="7687">
        <row r="4">
          <cell r="I4">
            <v>0</v>
          </cell>
        </row>
      </sheetData>
      <sheetData sheetId="7688">
        <row r="4">
          <cell r="I4">
            <v>0</v>
          </cell>
        </row>
      </sheetData>
      <sheetData sheetId="7689">
        <row r="4">
          <cell r="I4">
            <v>0</v>
          </cell>
        </row>
      </sheetData>
      <sheetData sheetId="7690">
        <row r="4">
          <cell r="I4">
            <v>0</v>
          </cell>
        </row>
      </sheetData>
      <sheetData sheetId="7691">
        <row r="4">
          <cell r="I4">
            <v>0</v>
          </cell>
        </row>
      </sheetData>
      <sheetData sheetId="7692">
        <row r="4">
          <cell r="I4">
            <v>0</v>
          </cell>
        </row>
      </sheetData>
      <sheetData sheetId="7693">
        <row r="4">
          <cell r="I4">
            <v>0</v>
          </cell>
        </row>
      </sheetData>
      <sheetData sheetId="7694">
        <row r="4">
          <cell r="I4">
            <v>0</v>
          </cell>
        </row>
      </sheetData>
      <sheetData sheetId="7695">
        <row r="4">
          <cell r="I4">
            <v>0</v>
          </cell>
        </row>
      </sheetData>
      <sheetData sheetId="7696">
        <row r="4">
          <cell r="I4">
            <v>0</v>
          </cell>
        </row>
      </sheetData>
      <sheetData sheetId="7697">
        <row r="4">
          <cell r="I4">
            <v>0</v>
          </cell>
        </row>
      </sheetData>
      <sheetData sheetId="7698">
        <row r="4">
          <cell r="I4">
            <v>0</v>
          </cell>
        </row>
      </sheetData>
      <sheetData sheetId="7699">
        <row r="4">
          <cell r="I4">
            <v>0</v>
          </cell>
        </row>
      </sheetData>
      <sheetData sheetId="7700">
        <row r="4">
          <cell r="I4">
            <v>0</v>
          </cell>
        </row>
      </sheetData>
      <sheetData sheetId="7701">
        <row r="4">
          <cell r="I4">
            <v>0</v>
          </cell>
        </row>
      </sheetData>
      <sheetData sheetId="7702">
        <row r="4">
          <cell r="I4">
            <v>0</v>
          </cell>
        </row>
      </sheetData>
      <sheetData sheetId="7703">
        <row r="4">
          <cell r="I4">
            <v>0</v>
          </cell>
        </row>
      </sheetData>
      <sheetData sheetId="7704">
        <row r="4">
          <cell r="I4">
            <v>0</v>
          </cell>
        </row>
      </sheetData>
      <sheetData sheetId="7705">
        <row r="4">
          <cell r="I4">
            <v>0</v>
          </cell>
        </row>
      </sheetData>
      <sheetData sheetId="7706">
        <row r="4">
          <cell r="I4">
            <v>0</v>
          </cell>
        </row>
      </sheetData>
      <sheetData sheetId="7707">
        <row r="4">
          <cell r="I4">
            <v>0</v>
          </cell>
        </row>
      </sheetData>
      <sheetData sheetId="7708">
        <row r="4">
          <cell r="I4">
            <v>0</v>
          </cell>
        </row>
      </sheetData>
      <sheetData sheetId="7709">
        <row r="4">
          <cell r="I4">
            <v>0</v>
          </cell>
        </row>
      </sheetData>
      <sheetData sheetId="7710">
        <row r="4">
          <cell r="I4">
            <v>0</v>
          </cell>
        </row>
      </sheetData>
      <sheetData sheetId="7711">
        <row r="4">
          <cell r="I4">
            <v>0</v>
          </cell>
        </row>
      </sheetData>
      <sheetData sheetId="7712">
        <row r="4">
          <cell r="I4">
            <v>0</v>
          </cell>
        </row>
      </sheetData>
      <sheetData sheetId="7713">
        <row r="4">
          <cell r="I4">
            <v>0</v>
          </cell>
        </row>
      </sheetData>
      <sheetData sheetId="7714">
        <row r="4">
          <cell r="I4">
            <v>0</v>
          </cell>
        </row>
      </sheetData>
      <sheetData sheetId="7715">
        <row r="4">
          <cell r="I4">
            <v>0</v>
          </cell>
        </row>
      </sheetData>
      <sheetData sheetId="7716">
        <row r="4">
          <cell r="I4">
            <v>0</v>
          </cell>
        </row>
      </sheetData>
      <sheetData sheetId="7717">
        <row r="4">
          <cell r="I4">
            <v>0</v>
          </cell>
        </row>
      </sheetData>
      <sheetData sheetId="7718">
        <row r="4">
          <cell r="I4">
            <v>0</v>
          </cell>
        </row>
      </sheetData>
      <sheetData sheetId="7719">
        <row r="4">
          <cell r="I4">
            <v>0</v>
          </cell>
        </row>
      </sheetData>
      <sheetData sheetId="7720">
        <row r="4">
          <cell r="I4">
            <v>0</v>
          </cell>
        </row>
      </sheetData>
      <sheetData sheetId="7721">
        <row r="4">
          <cell r="I4">
            <v>0</v>
          </cell>
        </row>
      </sheetData>
      <sheetData sheetId="7722">
        <row r="4">
          <cell r="I4">
            <v>0</v>
          </cell>
        </row>
      </sheetData>
      <sheetData sheetId="7723">
        <row r="4">
          <cell r="I4">
            <v>0</v>
          </cell>
        </row>
      </sheetData>
      <sheetData sheetId="7724">
        <row r="4">
          <cell r="I4">
            <v>0</v>
          </cell>
        </row>
      </sheetData>
      <sheetData sheetId="7725">
        <row r="4">
          <cell r="I4">
            <v>0</v>
          </cell>
        </row>
      </sheetData>
      <sheetData sheetId="7726">
        <row r="4">
          <cell r="I4">
            <v>0</v>
          </cell>
        </row>
      </sheetData>
      <sheetData sheetId="7727">
        <row r="4">
          <cell r="I4">
            <v>0</v>
          </cell>
        </row>
      </sheetData>
      <sheetData sheetId="7728">
        <row r="4">
          <cell r="I4">
            <v>0</v>
          </cell>
        </row>
      </sheetData>
      <sheetData sheetId="7729">
        <row r="4">
          <cell r="I4">
            <v>0</v>
          </cell>
        </row>
      </sheetData>
      <sheetData sheetId="7730">
        <row r="4">
          <cell r="I4">
            <v>0</v>
          </cell>
        </row>
      </sheetData>
      <sheetData sheetId="7731">
        <row r="4">
          <cell r="I4">
            <v>0</v>
          </cell>
        </row>
      </sheetData>
      <sheetData sheetId="7732">
        <row r="4">
          <cell r="I4">
            <v>0</v>
          </cell>
        </row>
      </sheetData>
      <sheetData sheetId="7733">
        <row r="4">
          <cell r="I4">
            <v>0</v>
          </cell>
        </row>
      </sheetData>
      <sheetData sheetId="7734">
        <row r="4">
          <cell r="I4">
            <v>0</v>
          </cell>
        </row>
      </sheetData>
      <sheetData sheetId="7735">
        <row r="4">
          <cell r="I4">
            <v>0</v>
          </cell>
        </row>
      </sheetData>
      <sheetData sheetId="7736">
        <row r="4">
          <cell r="I4">
            <v>0</v>
          </cell>
        </row>
      </sheetData>
      <sheetData sheetId="7737">
        <row r="4">
          <cell r="I4">
            <v>0</v>
          </cell>
        </row>
      </sheetData>
      <sheetData sheetId="7738">
        <row r="4">
          <cell r="I4">
            <v>0</v>
          </cell>
        </row>
      </sheetData>
      <sheetData sheetId="7739">
        <row r="4">
          <cell r="I4">
            <v>0</v>
          </cell>
        </row>
      </sheetData>
      <sheetData sheetId="7740">
        <row r="4">
          <cell r="I4">
            <v>0</v>
          </cell>
        </row>
      </sheetData>
      <sheetData sheetId="7741">
        <row r="4">
          <cell r="I4">
            <v>0</v>
          </cell>
        </row>
      </sheetData>
      <sheetData sheetId="7742">
        <row r="4">
          <cell r="I4">
            <v>0</v>
          </cell>
        </row>
      </sheetData>
      <sheetData sheetId="7743">
        <row r="4">
          <cell r="I4">
            <v>0</v>
          </cell>
        </row>
      </sheetData>
      <sheetData sheetId="7744">
        <row r="4">
          <cell r="I4">
            <v>0</v>
          </cell>
        </row>
      </sheetData>
      <sheetData sheetId="7745">
        <row r="4">
          <cell r="I4">
            <v>0</v>
          </cell>
        </row>
      </sheetData>
      <sheetData sheetId="7746">
        <row r="4">
          <cell r="I4">
            <v>0</v>
          </cell>
        </row>
      </sheetData>
      <sheetData sheetId="7747">
        <row r="4">
          <cell r="I4">
            <v>0</v>
          </cell>
        </row>
      </sheetData>
      <sheetData sheetId="7748">
        <row r="4">
          <cell r="I4">
            <v>0</v>
          </cell>
        </row>
      </sheetData>
      <sheetData sheetId="7749">
        <row r="4">
          <cell r="I4">
            <v>0</v>
          </cell>
        </row>
      </sheetData>
      <sheetData sheetId="7750">
        <row r="4">
          <cell r="I4">
            <v>0</v>
          </cell>
        </row>
      </sheetData>
      <sheetData sheetId="7751">
        <row r="4">
          <cell r="I4">
            <v>0</v>
          </cell>
        </row>
      </sheetData>
      <sheetData sheetId="7752">
        <row r="4">
          <cell r="I4">
            <v>0</v>
          </cell>
        </row>
      </sheetData>
      <sheetData sheetId="7753">
        <row r="4">
          <cell r="I4">
            <v>0</v>
          </cell>
        </row>
      </sheetData>
      <sheetData sheetId="7754">
        <row r="4">
          <cell r="I4">
            <v>0</v>
          </cell>
        </row>
      </sheetData>
      <sheetData sheetId="7755">
        <row r="4">
          <cell r="I4">
            <v>0</v>
          </cell>
        </row>
      </sheetData>
      <sheetData sheetId="7756">
        <row r="4">
          <cell r="I4">
            <v>0</v>
          </cell>
        </row>
      </sheetData>
      <sheetData sheetId="7757">
        <row r="4">
          <cell r="I4">
            <v>0</v>
          </cell>
        </row>
      </sheetData>
      <sheetData sheetId="7758">
        <row r="4">
          <cell r="I4">
            <v>0</v>
          </cell>
        </row>
      </sheetData>
      <sheetData sheetId="7759">
        <row r="4">
          <cell r="I4">
            <v>0</v>
          </cell>
        </row>
      </sheetData>
      <sheetData sheetId="7760">
        <row r="4">
          <cell r="I4">
            <v>0</v>
          </cell>
        </row>
      </sheetData>
      <sheetData sheetId="7761">
        <row r="4">
          <cell r="I4">
            <v>0</v>
          </cell>
        </row>
      </sheetData>
      <sheetData sheetId="7762">
        <row r="4">
          <cell r="I4">
            <v>0</v>
          </cell>
        </row>
      </sheetData>
      <sheetData sheetId="7763">
        <row r="4">
          <cell r="I4">
            <v>0</v>
          </cell>
        </row>
      </sheetData>
      <sheetData sheetId="7764">
        <row r="4">
          <cell r="I4">
            <v>0</v>
          </cell>
        </row>
      </sheetData>
      <sheetData sheetId="7765">
        <row r="4">
          <cell r="I4">
            <v>0</v>
          </cell>
        </row>
      </sheetData>
      <sheetData sheetId="7766">
        <row r="4">
          <cell r="I4">
            <v>0</v>
          </cell>
        </row>
      </sheetData>
      <sheetData sheetId="7767">
        <row r="4">
          <cell r="I4">
            <v>0</v>
          </cell>
        </row>
      </sheetData>
      <sheetData sheetId="7768">
        <row r="4">
          <cell r="I4">
            <v>0</v>
          </cell>
        </row>
      </sheetData>
      <sheetData sheetId="7769">
        <row r="4">
          <cell r="I4">
            <v>0</v>
          </cell>
        </row>
      </sheetData>
      <sheetData sheetId="7770">
        <row r="4">
          <cell r="I4">
            <v>0</v>
          </cell>
        </row>
      </sheetData>
      <sheetData sheetId="7771">
        <row r="4">
          <cell r="I4">
            <v>0</v>
          </cell>
        </row>
      </sheetData>
      <sheetData sheetId="7772">
        <row r="4">
          <cell r="I4">
            <v>0</v>
          </cell>
        </row>
      </sheetData>
      <sheetData sheetId="7773">
        <row r="4">
          <cell r="I4">
            <v>0</v>
          </cell>
        </row>
      </sheetData>
      <sheetData sheetId="7774">
        <row r="4">
          <cell r="I4">
            <v>0</v>
          </cell>
        </row>
      </sheetData>
      <sheetData sheetId="7775">
        <row r="4">
          <cell r="I4">
            <v>0</v>
          </cell>
        </row>
      </sheetData>
      <sheetData sheetId="7776">
        <row r="4">
          <cell r="I4">
            <v>0</v>
          </cell>
        </row>
      </sheetData>
      <sheetData sheetId="7777">
        <row r="4">
          <cell r="I4">
            <v>0</v>
          </cell>
        </row>
      </sheetData>
      <sheetData sheetId="7778">
        <row r="4">
          <cell r="I4">
            <v>0</v>
          </cell>
        </row>
      </sheetData>
      <sheetData sheetId="7779">
        <row r="4">
          <cell r="I4">
            <v>0</v>
          </cell>
        </row>
      </sheetData>
      <sheetData sheetId="7780">
        <row r="4">
          <cell r="I4">
            <v>0</v>
          </cell>
        </row>
      </sheetData>
      <sheetData sheetId="7781">
        <row r="4">
          <cell r="I4">
            <v>0</v>
          </cell>
        </row>
      </sheetData>
      <sheetData sheetId="7782">
        <row r="4">
          <cell r="I4">
            <v>0</v>
          </cell>
        </row>
      </sheetData>
      <sheetData sheetId="7783">
        <row r="4">
          <cell r="I4">
            <v>0</v>
          </cell>
        </row>
      </sheetData>
      <sheetData sheetId="7784">
        <row r="4">
          <cell r="I4">
            <v>0</v>
          </cell>
        </row>
      </sheetData>
      <sheetData sheetId="7785">
        <row r="4">
          <cell r="I4">
            <v>0</v>
          </cell>
        </row>
      </sheetData>
      <sheetData sheetId="7786">
        <row r="4">
          <cell r="I4">
            <v>0</v>
          </cell>
        </row>
      </sheetData>
      <sheetData sheetId="7787">
        <row r="4">
          <cell r="I4">
            <v>0</v>
          </cell>
        </row>
      </sheetData>
      <sheetData sheetId="7788">
        <row r="4">
          <cell r="I4">
            <v>0</v>
          </cell>
        </row>
      </sheetData>
      <sheetData sheetId="7789">
        <row r="4">
          <cell r="I4">
            <v>0</v>
          </cell>
        </row>
      </sheetData>
      <sheetData sheetId="7790">
        <row r="4">
          <cell r="I4">
            <v>0</v>
          </cell>
        </row>
      </sheetData>
      <sheetData sheetId="7791">
        <row r="4">
          <cell r="I4">
            <v>0</v>
          </cell>
        </row>
      </sheetData>
      <sheetData sheetId="7792">
        <row r="4">
          <cell r="I4">
            <v>0</v>
          </cell>
        </row>
      </sheetData>
      <sheetData sheetId="7793">
        <row r="4">
          <cell r="I4">
            <v>0</v>
          </cell>
        </row>
      </sheetData>
      <sheetData sheetId="7794">
        <row r="4">
          <cell r="I4">
            <v>0</v>
          </cell>
        </row>
      </sheetData>
      <sheetData sheetId="7795">
        <row r="4">
          <cell r="I4">
            <v>0</v>
          </cell>
        </row>
      </sheetData>
      <sheetData sheetId="7796">
        <row r="4">
          <cell r="I4">
            <v>0</v>
          </cell>
        </row>
      </sheetData>
      <sheetData sheetId="7797">
        <row r="4">
          <cell r="I4">
            <v>0</v>
          </cell>
        </row>
      </sheetData>
      <sheetData sheetId="7798">
        <row r="4">
          <cell r="I4">
            <v>0</v>
          </cell>
        </row>
      </sheetData>
      <sheetData sheetId="7799">
        <row r="4">
          <cell r="I4">
            <v>0</v>
          </cell>
        </row>
      </sheetData>
      <sheetData sheetId="7800">
        <row r="4">
          <cell r="I4">
            <v>0</v>
          </cell>
        </row>
      </sheetData>
      <sheetData sheetId="7801">
        <row r="4">
          <cell r="I4">
            <v>0</v>
          </cell>
        </row>
      </sheetData>
      <sheetData sheetId="7802">
        <row r="4">
          <cell r="I4">
            <v>0</v>
          </cell>
        </row>
      </sheetData>
      <sheetData sheetId="7803">
        <row r="4">
          <cell r="I4">
            <v>0</v>
          </cell>
        </row>
      </sheetData>
      <sheetData sheetId="7804">
        <row r="4">
          <cell r="I4">
            <v>0</v>
          </cell>
        </row>
      </sheetData>
      <sheetData sheetId="7805">
        <row r="4">
          <cell r="I4">
            <v>0</v>
          </cell>
        </row>
      </sheetData>
      <sheetData sheetId="7806">
        <row r="4">
          <cell r="I4">
            <v>0</v>
          </cell>
        </row>
      </sheetData>
      <sheetData sheetId="7807">
        <row r="4">
          <cell r="I4">
            <v>0</v>
          </cell>
        </row>
      </sheetData>
      <sheetData sheetId="7808">
        <row r="4">
          <cell r="I4">
            <v>0</v>
          </cell>
        </row>
      </sheetData>
      <sheetData sheetId="7809">
        <row r="4">
          <cell r="I4">
            <v>0</v>
          </cell>
        </row>
      </sheetData>
      <sheetData sheetId="7810">
        <row r="4">
          <cell r="I4">
            <v>0</v>
          </cell>
        </row>
      </sheetData>
      <sheetData sheetId="7811">
        <row r="4">
          <cell r="I4">
            <v>0</v>
          </cell>
        </row>
      </sheetData>
      <sheetData sheetId="7812">
        <row r="4">
          <cell r="I4">
            <v>0</v>
          </cell>
        </row>
      </sheetData>
      <sheetData sheetId="7813">
        <row r="4">
          <cell r="I4">
            <v>0</v>
          </cell>
        </row>
      </sheetData>
      <sheetData sheetId="7814">
        <row r="4">
          <cell r="I4">
            <v>0</v>
          </cell>
        </row>
      </sheetData>
      <sheetData sheetId="7815">
        <row r="4">
          <cell r="I4">
            <v>0</v>
          </cell>
        </row>
      </sheetData>
      <sheetData sheetId="7816">
        <row r="4">
          <cell r="I4">
            <v>0</v>
          </cell>
        </row>
      </sheetData>
      <sheetData sheetId="7817">
        <row r="4">
          <cell r="I4">
            <v>0</v>
          </cell>
        </row>
      </sheetData>
      <sheetData sheetId="7818">
        <row r="4">
          <cell r="I4">
            <v>0</v>
          </cell>
        </row>
      </sheetData>
      <sheetData sheetId="7819">
        <row r="4">
          <cell r="I4">
            <v>0</v>
          </cell>
        </row>
      </sheetData>
      <sheetData sheetId="7820">
        <row r="4">
          <cell r="I4">
            <v>0</v>
          </cell>
        </row>
      </sheetData>
      <sheetData sheetId="7821">
        <row r="4">
          <cell r="I4">
            <v>0</v>
          </cell>
        </row>
      </sheetData>
      <sheetData sheetId="7822">
        <row r="4">
          <cell r="I4">
            <v>0</v>
          </cell>
        </row>
      </sheetData>
      <sheetData sheetId="7823">
        <row r="4">
          <cell r="I4">
            <v>0</v>
          </cell>
        </row>
      </sheetData>
      <sheetData sheetId="7824">
        <row r="4">
          <cell r="I4">
            <v>0</v>
          </cell>
        </row>
      </sheetData>
      <sheetData sheetId="7825">
        <row r="4">
          <cell r="I4">
            <v>0</v>
          </cell>
        </row>
      </sheetData>
      <sheetData sheetId="7826">
        <row r="4">
          <cell r="I4">
            <v>0</v>
          </cell>
        </row>
      </sheetData>
      <sheetData sheetId="7827">
        <row r="4">
          <cell r="I4">
            <v>0</v>
          </cell>
        </row>
      </sheetData>
      <sheetData sheetId="7828">
        <row r="4">
          <cell r="I4">
            <v>0</v>
          </cell>
        </row>
      </sheetData>
      <sheetData sheetId="7829">
        <row r="4">
          <cell r="I4">
            <v>0</v>
          </cell>
        </row>
      </sheetData>
      <sheetData sheetId="7830">
        <row r="4">
          <cell r="I4">
            <v>0</v>
          </cell>
        </row>
      </sheetData>
      <sheetData sheetId="7831">
        <row r="4">
          <cell r="I4">
            <v>0</v>
          </cell>
        </row>
      </sheetData>
      <sheetData sheetId="7832">
        <row r="4">
          <cell r="I4">
            <v>0</v>
          </cell>
        </row>
      </sheetData>
      <sheetData sheetId="7833">
        <row r="4">
          <cell r="I4">
            <v>0</v>
          </cell>
        </row>
      </sheetData>
      <sheetData sheetId="7834">
        <row r="4">
          <cell r="I4">
            <v>0</v>
          </cell>
        </row>
      </sheetData>
      <sheetData sheetId="7835">
        <row r="4">
          <cell r="I4">
            <v>0</v>
          </cell>
        </row>
      </sheetData>
      <sheetData sheetId="7836">
        <row r="4">
          <cell r="I4">
            <v>0</v>
          </cell>
        </row>
      </sheetData>
      <sheetData sheetId="7837">
        <row r="4">
          <cell r="I4">
            <v>0</v>
          </cell>
        </row>
      </sheetData>
      <sheetData sheetId="7838">
        <row r="4">
          <cell r="I4">
            <v>0</v>
          </cell>
        </row>
      </sheetData>
      <sheetData sheetId="7839">
        <row r="4">
          <cell r="I4">
            <v>0</v>
          </cell>
        </row>
      </sheetData>
      <sheetData sheetId="7840">
        <row r="4">
          <cell r="I4">
            <v>0</v>
          </cell>
        </row>
      </sheetData>
      <sheetData sheetId="7841">
        <row r="4">
          <cell r="I4">
            <v>0</v>
          </cell>
        </row>
      </sheetData>
      <sheetData sheetId="7842">
        <row r="4">
          <cell r="I4">
            <v>0</v>
          </cell>
        </row>
      </sheetData>
      <sheetData sheetId="7843">
        <row r="4">
          <cell r="I4">
            <v>0</v>
          </cell>
        </row>
      </sheetData>
      <sheetData sheetId="7844">
        <row r="4">
          <cell r="I4">
            <v>0</v>
          </cell>
        </row>
      </sheetData>
      <sheetData sheetId="7845">
        <row r="4">
          <cell r="I4">
            <v>0</v>
          </cell>
        </row>
      </sheetData>
      <sheetData sheetId="7846">
        <row r="4">
          <cell r="I4">
            <v>0</v>
          </cell>
        </row>
      </sheetData>
      <sheetData sheetId="7847">
        <row r="4">
          <cell r="I4">
            <v>0</v>
          </cell>
        </row>
      </sheetData>
      <sheetData sheetId="7848">
        <row r="4">
          <cell r="I4">
            <v>0</v>
          </cell>
        </row>
      </sheetData>
      <sheetData sheetId="7849">
        <row r="4">
          <cell r="I4">
            <v>0</v>
          </cell>
        </row>
      </sheetData>
      <sheetData sheetId="7850">
        <row r="4">
          <cell r="I4">
            <v>0</v>
          </cell>
        </row>
      </sheetData>
      <sheetData sheetId="7851">
        <row r="4">
          <cell r="I4">
            <v>0</v>
          </cell>
        </row>
      </sheetData>
      <sheetData sheetId="7852">
        <row r="4">
          <cell r="I4">
            <v>0</v>
          </cell>
        </row>
      </sheetData>
      <sheetData sheetId="7853">
        <row r="4">
          <cell r="I4">
            <v>0</v>
          </cell>
        </row>
      </sheetData>
      <sheetData sheetId="7854">
        <row r="4">
          <cell r="I4">
            <v>0</v>
          </cell>
        </row>
      </sheetData>
      <sheetData sheetId="7855">
        <row r="4">
          <cell r="I4">
            <v>0</v>
          </cell>
        </row>
      </sheetData>
      <sheetData sheetId="7856">
        <row r="4">
          <cell r="I4">
            <v>0</v>
          </cell>
        </row>
      </sheetData>
      <sheetData sheetId="7857">
        <row r="4">
          <cell r="I4">
            <v>0</v>
          </cell>
        </row>
      </sheetData>
      <sheetData sheetId="7858">
        <row r="4">
          <cell r="I4">
            <v>0</v>
          </cell>
        </row>
      </sheetData>
      <sheetData sheetId="7859">
        <row r="4">
          <cell r="I4">
            <v>0</v>
          </cell>
        </row>
      </sheetData>
      <sheetData sheetId="7860">
        <row r="4">
          <cell r="I4">
            <v>0</v>
          </cell>
        </row>
      </sheetData>
      <sheetData sheetId="7861">
        <row r="4">
          <cell r="I4">
            <v>0</v>
          </cell>
        </row>
      </sheetData>
      <sheetData sheetId="7862">
        <row r="4">
          <cell r="I4">
            <v>0</v>
          </cell>
        </row>
      </sheetData>
      <sheetData sheetId="7863">
        <row r="4">
          <cell r="I4">
            <v>0</v>
          </cell>
        </row>
      </sheetData>
      <sheetData sheetId="7864">
        <row r="4">
          <cell r="I4">
            <v>0</v>
          </cell>
        </row>
      </sheetData>
      <sheetData sheetId="7865">
        <row r="4">
          <cell r="I4">
            <v>0</v>
          </cell>
        </row>
      </sheetData>
      <sheetData sheetId="7866">
        <row r="4">
          <cell r="I4">
            <v>0</v>
          </cell>
        </row>
      </sheetData>
      <sheetData sheetId="7867">
        <row r="4">
          <cell r="I4">
            <v>0</v>
          </cell>
        </row>
      </sheetData>
      <sheetData sheetId="7868">
        <row r="4">
          <cell r="I4">
            <v>0</v>
          </cell>
        </row>
      </sheetData>
      <sheetData sheetId="7869">
        <row r="4">
          <cell r="I4">
            <v>0</v>
          </cell>
        </row>
      </sheetData>
      <sheetData sheetId="7870">
        <row r="4">
          <cell r="I4">
            <v>0</v>
          </cell>
        </row>
      </sheetData>
      <sheetData sheetId="7871">
        <row r="4">
          <cell r="I4">
            <v>0</v>
          </cell>
        </row>
      </sheetData>
      <sheetData sheetId="7872">
        <row r="4">
          <cell r="I4">
            <v>0</v>
          </cell>
        </row>
      </sheetData>
      <sheetData sheetId="7873">
        <row r="4">
          <cell r="I4">
            <v>0</v>
          </cell>
        </row>
      </sheetData>
      <sheetData sheetId="7874">
        <row r="4">
          <cell r="I4">
            <v>0</v>
          </cell>
        </row>
      </sheetData>
      <sheetData sheetId="7875">
        <row r="4">
          <cell r="I4">
            <v>0</v>
          </cell>
        </row>
      </sheetData>
      <sheetData sheetId="7876">
        <row r="4">
          <cell r="I4">
            <v>0</v>
          </cell>
        </row>
      </sheetData>
      <sheetData sheetId="7877">
        <row r="4">
          <cell r="I4">
            <v>0</v>
          </cell>
        </row>
      </sheetData>
      <sheetData sheetId="7878">
        <row r="4">
          <cell r="I4">
            <v>0</v>
          </cell>
        </row>
      </sheetData>
      <sheetData sheetId="7879">
        <row r="4">
          <cell r="I4">
            <v>0</v>
          </cell>
        </row>
      </sheetData>
      <sheetData sheetId="7880">
        <row r="4">
          <cell r="I4">
            <v>0</v>
          </cell>
        </row>
      </sheetData>
      <sheetData sheetId="7881">
        <row r="4">
          <cell r="I4">
            <v>0</v>
          </cell>
        </row>
      </sheetData>
      <sheetData sheetId="7882">
        <row r="4">
          <cell r="I4">
            <v>0</v>
          </cell>
        </row>
      </sheetData>
      <sheetData sheetId="7883">
        <row r="4">
          <cell r="I4">
            <v>0</v>
          </cell>
        </row>
      </sheetData>
      <sheetData sheetId="7884">
        <row r="4">
          <cell r="I4">
            <v>0</v>
          </cell>
        </row>
      </sheetData>
      <sheetData sheetId="7885">
        <row r="4">
          <cell r="I4">
            <v>0</v>
          </cell>
        </row>
      </sheetData>
      <sheetData sheetId="7886">
        <row r="4">
          <cell r="I4">
            <v>0</v>
          </cell>
        </row>
      </sheetData>
      <sheetData sheetId="7887">
        <row r="4">
          <cell r="I4">
            <v>0</v>
          </cell>
        </row>
      </sheetData>
      <sheetData sheetId="7888">
        <row r="4">
          <cell r="I4">
            <v>0</v>
          </cell>
        </row>
      </sheetData>
      <sheetData sheetId="7889">
        <row r="4">
          <cell r="I4">
            <v>0</v>
          </cell>
        </row>
      </sheetData>
      <sheetData sheetId="7890">
        <row r="4">
          <cell r="I4">
            <v>0</v>
          </cell>
        </row>
      </sheetData>
      <sheetData sheetId="7891">
        <row r="4">
          <cell r="I4">
            <v>0</v>
          </cell>
        </row>
      </sheetData>
      <sheetData sheetId="7892">
        <row r="4">
          <cell r="I4">
            <v>0</v>
          </cell>
        </row>
      </sheetData>
      <sheetData sheetId="7893">
        <row r="4">
          <cell r="I4">
            <v>0</v>
          </cell>
        </row>
      </sheetData>
      <sheetData sheetId="7894">
        <row r="4">
          <cell r="I4">
            <v>0</v>
          </cell>
        </row>
      </sheetData>
      <sheetData sheetId="7895">
        <row r="4">
          <cell r="I4">
            <v>0</v>
          </cell>
        </row>
      </sheetData>
      <sheetData sheetId="7896">
        <row r="4">
          <cell r="I4">
            <v>0</v>
          </cell>
        </row>
      </sheetData>
      <sheetData sheetId="7897">
        <row r="4">
          <cell r="I4">
            <v>0</v>
          </cell>
        </row>
      </sheetData>
      <sheetData sheetId="7898">
        <row r="4">
          <cell r="I4">
            <v>0</v>
          </cell>
        </row>
      </sheetData>
      <sheetData sheetId="7899">
        <row r="4">
          <cell r="I4">
            <v>0</v>
          </cell>
        </row>
      </sheetData>
      <sheetData sheetId="7900">
        <row r="4">
          <cell r="I4">
            <v>0</v>
          </cell>
        </row>
      </sheetData>
      <sheetData sheetId="7901">
        <row r="4">
          <cell r="I4">
            <v>0</v>
          </cell>
        </row>
      </sheetData>
      <sheetData sheetId="7902">
        <row r="4">
          <cell r="I4">
            <v>0</v>
          </cell>
        </row>
      </sheetData>
      <sheetData sheetId="7903">
        <row r="4">
          <cell r="I4">
            <v>0</v>
          </cell>
        </row>
      </sheetData>
      <sheetData sheetId="7904">
        <row r="4">
          <cell r="I4">
            <v>0</v>
          </cell>
        </row>
      </sheetData>
      <sheetData sheetId="7905">
        <row r="4">
          <cell r="I4">
            <v>0</v>
          </cell>
        </row>
      </sheetData>
      <sheetData sheetId="7906">
        <row r="4">
          <cell r="I4">
            <v>0</v>
          </cell>
        </row>
      </sheetData>
      <sheetData sheetId="7907">
        <row r="4">
          <cell r="I4">
            <v>0</v>
          </cell>
        </row>
      </sheetData>
      <sheetData sheetId="7908">
        <row r="4">
          <cell r="I4">
            <v>0</v>
          </cell>
        </row>
      </sheetData>
      <sheetData sheetId="7909">
        <row r="4">
          <cell r="I4">
            <v>0</v>
          </cell>
        </row>
      </sheetData>
      <sheetData sheetId="7910">
        <row r="4">
          <cell r="I4">
            <v>0</v>
          </cell>
        </row>
      </sheetData>
      <sheetData sheetId="7911">
        <row r="4">
          <cell r="I4">
            <v>0</v>
          </cell>
        </row>
      </sheetData>
      <sheetData sheetId="7912">
        <row r="4">
          <cell r="I4">
            <v>0</v>
          </cell>
        </row>
      </sheetData>
      <sheetData sheetId="7913">
        <row r="4">
          <cell r="I4">
            <v>0</v>
          </cell>
        </row>
      </sheetData>
      <sheetData sheetId="7914">
        <row r="4">
          <cell r="I4">
            <v>0</v>
          </cell>
        </row>
      </sheetData>
      <sheetData sheetId="7915">
        <row r="4">
          <cell r="I4">
            <v>0</v>
          </cell>
        </row>
      </sheetData>
      <sheetData sheetId="7916">
        <row r="4">
          <cell r="I4">
            <v>0</v>
          </cell>
        </row>
      </sheetData>
      <sheetData sheetId="7917">
        <row r="4">
          <cell r="I4">
            <v>0</v>
          </cell>
        </row>
      </sheetData>
      <sheetData sheetId="7918">
        <row r="4">
          <cell r="I4">
            <v>0</v>
          </cell>
        </row>
      </sheetData>
      <sheetData sheetId="7919">
        <row r="4">
          <cell r="I4">
            <v>0</v>
          </cell>
        </row>
      </sheetData>
      <sheetData sheetId="7920">
        <row r="4">
          <cell r="I4">
            <v>0</v>
          </cell>
        </row>
      </sheetData>
      <sheetData sheetId="7921">
        <row r="4">
          <cell r="I4">
            <v>0</v>
          </cell>
        </row>
      </sheetData>
      <sheetData sheetId="7922">
        <row r="4">
          <cell r="I4">
            <v>0</v>
          </cell>
        </row>
      </sheetData>
      <sheetData sheetId="7923">
        <row r="4">
          <cell r="I4">
            <v>0</v>
          </cell>
        </row>
      </sheetData>
      <sheetData sheetId="7924">
        <row r="4">
          <cell r="I4">
            <v>0</v>
          </cell>
        </row>
      </sheetData>
      <sheetData sheetId="7925">
        <row r="4">
          <cell r="I4">
            <v>0</v>
          </cell>
        </row>
      </sheetData>
      <sheetData sheetId="7926">
        <row r="4">
          <cell r="I4">
            <v>0</v>
          </cell>
        </row>
      </sheetData>
      <sheetData sheetId="7927">
        <row r="4">
          <cell r="I4">
            <v>0</v>
          </cell>
        </row>
      </sheetData>
      <sheetData sheetId="7928">
        <row r="4">
          <cell r="I4">
            <v>0</v>
          </cell>
        </row>
      </sheetData>
      <sheetData sheetId="7929">
        <row r="4">
          <cell r="I4">
            <v>0</v>
          </cell>
        </row>
      </sheetData>
      <sheetData sheetId="7930">
        <row r="4">
          <cell r="I4">
            <v>0</v>
          </cell>
        </row>
      </sheetData>
      <sheetData sheetId="7931">
        <row r="4">
          <cell r="I4">
            <v>0</v>
          </cell>
        </row>
      </sheetData>
      <sheetData sheetId="7932">
        <row r="4">
          <cell r="I4">
            <v>0</v>
          </cell>
        </row>
      </sheetData>
      <sheetData sheetId="7933">
        <row r="4">
          <cell r="I4">
            <v>0</v>
          </cell>
        </row>
      </sheetData>
      <sheetData sheetId="7934">
        <row r="4">
          <cell r="I4">
            <v>0</v>
          </cell>
        </row>
      </sheetData>
      <sheetData sheetId="7935">
        <row r="4">
          <cell r="I4">
            <v>0</v>
          </cell>
        </row>
      </sheetData>
      <sheetData sheetId="7936">
        <row r="4">
          <cell r="I4">
            <v>0</v>
          </cell>
        </row>
      </sheetData>
      <sheetData sheetId="7937">
        <row r="4">
          <cell r="I4">
            <v>0</v>
          </cell>
        </row>
      </sheetData>
      <sheetData sheetId="7938">
        <row r="4">
          <cell r="I4">
            <v>0</v>
          </cell>
        </row>
      </sheetData>
      <sheetData sheetId="7939">
        <row r="4">
          <cell r="I4">
            <v>0</v>
          </cell>
        </row>
      </sheetData>
      <sheetData sheetId="7940">
        <row r="4">
          <cell r="I4">
            <v>0</v>
          </cell>
        </row>
      </sheetData>
      <sheetData sheetId="7941">
        <row r="4">
          <cell r="I4">
            <v>0</v>
          </cell>
        </row>
      </sheetData>
      <sheetData sheetId="7942">
        <row r="4">
          <cell r="I4">
            <v>0</v>
          </cell>
        </row>
      </sheetData>
      <sheetData sheetId="7943">
        <row r="4">
          <cell r="I4">
            <v>0</v>
          </cell>
        </row>
      </sheetData>
      <sheetData sheetId="7944">
        <row r="4">
          <cell r="I4">
            <v>0</v>
          </cell>
        </row>
      </sheetData>
      <sheetData sheetId="7945">
        <row r="4">
          <cell r="I4">
            <v>0</v>
          </cell>
        </row>
      </sheetData>
      <sheetData sheetId="7946">
        <row r="4">
          <cell r="I4">
            <v>0</v>
          </cell>
        </row>
      </sheetData>
      <sheetData sheetId="7947">
        <row r="4">
          <cell r="I4">
            <v>0</v>
          </cell>
        </row>
      </sheetData>
      <sheetData sheetId="7948">
        <row r="4">
          <cell r="I4">
            <v>0</v>
          </cell>
        </row>
      </sheetData>
      <sheetData sheetId="7949">
        <row r="4">
          <cell r="I4">
            <v>0</v>
          </cell>
        </row>
      </sheetData>
      <sheetData sheetId="7950">
        <row r="4">
          <cell r="I4">
            <v>0</v>
          </cell>
        </row>
      </sheetData>
      <sheetData sheetId="7951">
        <row r="4">
          <cell r="I4">
            <v>0</v>
          </cell>
        </row>
      </sheetData>
      <sheetData sheetId="7952">
        <row r="4">
          <cell r="I4">
            <v>0</v>
          </cell>
        </row>
      </sheetData>
      <sheetData sheetId="7953">
        <row r="4">
          <cell r="I4">
            <v>0</v>
          </cell>
        </row>
      </sheetData>
      <sheetData sheetId="7954">
        <row r="4">
          <cell r="I4">
            <v>0</v>
          </cell>
        </row>
      </sheetData>
      <sheetData sheetId="7955">
        <row r="4">
          <cell r="I4">
            <v>0</v>
          </cell>
        </row>
      </sheetData>
      <sheetData sheetId="7956">
        <row r="4">
          <cell r="I4">
            <v>0</v>
          </cell>
        </row>
      </sheetData>
      <sheetData sheetId="7957">
        <row r="4">
          <cell r="I4">
            <v>0</v>
          </cell>
        </row>
      </sheetData>
      <sheetData sheetId="7958">
        <row r="4">
          <cell r="I4">
            <v>0</v>
          </cell>
        </row>
      </sheetData>
      <sheetData sheetId="7959">
        <row r="4">
          <cell r="I4">
            <v>0</v>
          </cell>
        </row>
      </sheetData>
      <sheetData sheetId="7960">
        <row r="4">
          <cell r="I4">
            <v>0</v>
          </cell>
        </row>
      </sheetData>
      <sheetData sheetId="7961">
        <row r="4">
          <cell r="I4">
            <v>0</v>
          </cell>
        </row>
      </sheetData>
      <sheetData sheetId="7962">
        <row r="4">
          <cell r="I4">
            <v>0</v>
          </cell>
        </row>
      </sheetData>
      <sheetData sheetId="7963">
        <row r="4">
          <cell r="I4">
            <v>0</v>
          </cell>
        </row>
      </sheetData>
      <sheetData sheetId="7964">
        <row r="4">
          <cell r="I4">
            <v>0</v>
          </cell>
        </row>
      </sheetData>
      <sheetData sheetId="7965">
        <row r="4">
          <cell r="I4">
            <v>0</v>
          </cell>
        </row>
      </sheetData>
      <sheetData sheetId="7966">
        <row r="4">
          <cell r="I4">
            <v>0</v>
          </cell>
        </row>
      </sheetData>
      <sheetData sheetId="7967">
        <row r="4">
          <cell r="I4">
            <v>0</v>
          </cell>
        </row>
      </sheetData>
      <sheetData sheetId="7968">
        <row r="4">
          <cell r="I4">
            <v>0</v>
          </cell>
        </row>
      </sheetData>
      <sheetData sheetId="7969">
        <row r="4">
          <cell r="I4">
            <v>0</v>
          </cell>
        </row>
      </sheetData>
      <sheetData sheetId="7970">
        <row r="4">
          <cell r="I4">
            <v>0</v>
          </cell>
        </row>
      </sheetData>
      <sheetData sheetId="7971">
        <row r="4">
          <cell r="I4">
            <v>0</v>
          </cell>
        </row>
      </sheetData>
      <sheetData sheetId="7972">
        <row r="4">
          <cell r="I4">
            <v>0</v>
          </cell>
        </row>
      </sheetData>
      <sheetData sheetId="7973">
        <row r="4">
          <cell r="I4">
            <v>0</v>
          </cell>
        </row>
      </sheetData>
      <sheetData sheetId="7974">
        <row r="4">
          <cell r="I4">
            <v>0</v>
          </cell>
        </row>
      </sheetData>
      <sheetData sheetId="7975">
        <row r="4">
          <cell r="I4">
            <v>0</v>
          </cell>
        </row>
      </sheetData>
      <sheetData sheetId="7976">
        <row r="4">
          <cell r="I4">
            <v>0</v>
          </cell>
        </row>
      </sheetData>
      <sheetData sheetId="7977">
        <row r="4">
          <cell r="I4">
            <v>0</v>
          </cell>
        </row>
      </sheetData>
      <sheetData sheetId="7978">
        <row r="4">
          <cell r="I4">
            <v>0</v>
          </cell>
        </row>
      </sheetData>
      <sheetData sheetId="7979">
        <row r="4">
          <cell r="I4">
            <v>0</v>
          </cell>
        </row>
      </sheetData>
      <sheetData sheetId="7980">
        <row r="4">
          <cell r="I4">
            <v>0</v>
          </cell>
        </row>
      </sheetData>
      <sheetData sheetId="7981">
        <row r="4">
          <cell r="I4">
            <v>0</v>
          </cell>
        </row>
      </sheetData>
      <sheetData sheetId="7982">
        <row r="4">
          <cell r="I4">
            <v>0</v>
          </cell>
        </row>
      </sheetData>
      <sheetData sheetId="7983">
        <row r="4">
          <cell r="I4">
            <v>0</v>
          </cell>
        </row>
      </sheetData>
      <sheetData sheetId="7984">
        <row r="4">
          <cell r="I4">
            <v>0</v>
          </cell>
        </row>
      </sheetData>
      <sheetData sheetId="7985">
        <row r="4">
          <cell r="I4">
            <v>0</v>
          </cell>
        </row>
      </sheetData>
      <sheetData sheetId="7986">
        <row r="4">
          <cell r="I4">
            <v>0</v>
          </cell>
        </row>
      </sheetData>
      <sheetData sheetId="7987">
        <row r="4">
          <cell r="I4">
            <v>0</v>
          </cell>
        </row>
      </sheetData>
      <sheetData sheetId="7988">
        <row r="4">
          <cell r="I4">
            <v>0</v>
          </cell>
        </row>
      </sheetData>
      <sheetData sheetId="7989">
        <row r="4">
          <cell r="I4">
            <v>0</v>
          </cell>
        </row>
      </sheetData>
      <sheetData sheetId="7990">
        <row r="4">
          <cell r="I4">
            <v>0</v>
          </cell>
        </row>
      </sheetData>
      <sheetData sheetId="7991">
        <row r="4">
          <cell r="I4">
            <v>0</v>
          </cell>
        </row>
      </sheetData>
      <sheetData sheetId="7992">
        <row r="4">
          <cell r="I4">
            <v>0</v>
          </cell>
        </row>
      </sheetData>
      <sheetData sheetId="7993">
        <row r="4">
          <cell r="I4">
            <v>0</v>
          </cell>
        </row>
      </sheetData>
      <sheetData sheetId="7994">
        <row r="4">
          <cell r="I4">
            <v>0</v>
          </cell>
        </row>
      </sheetData>
      <sheetData sheetId="7995">
        <row r="4">
          <cell r="I4">
            <v>0</v>
          </cell>
        </row>
      </sheetData>
      <sheetData sheetId="7996">
        <row r="4">
          <cell r="I4">
            <v>0</v>
          </cell>
        </row>
      </sheetData>
      <sheetData sheetId="7997">
        <row r="4">
          <cell r="I4">
            <v>0</v>
          </cell>
        </row>
      </sheetData>
      <sheetData sheetId="7998">
        <row r="4">
          <cell r="I4">
            <v>0</v>
          </cell>
        </row>
      </sheetData>
      <sheetData sheetId="7999">
        <row r="4">
          <cell r="I4">
            <v>0</v>
          </cell>
        </row>
      </sheetData>
      <sheetData sheetId="8000">
        <row r="4">
          <cell r="I4">
            <v>0</v>
          </cell>
        </row>
      </sheetData>
      <sheetData sheetId="8001">
        <row r="4">
          <cell r="I4">
            <v>0</v>
          </cell>
        </row>
      </sheetData>
      <sheetData sheetId="8002">
        <row r="4">
          <cell r="I4">
            <v>0</v>
          </cell>
        </row>
      </sheetData>
      <sheetData sheetId="8003">
        <row r="4">
          <cell r="I4">
            <v>0</v>
          </cell>
        </row>
      </sheetData>
      <sheetData sheetId="8004">
        <row r="4">
          <cell r="I4">
            <v>0</v>
          </cell>
        </row>
      </sheetData>
      <sheetData sheetId="8005">
        <row r="4">
          <cell r="I4">
            <v>0</v>
          </cell>
        </row>
      </sheetData>
      <sheetData sheetId="8006">
        <row r="4">
          <cell r="I4">
            <v>0</v>
          </cell>
        </row>
      </sheetData>
      <sheetData sheetId="8007">
        <row r="4">
          <cell r="I4">
            <v>0</v>
          </cell>
        </row>
      </sheetData>
      <sheetData sheetId="8008">
        <row r="4">
          <cell r="I4">
            <v>0</v>
          </cell>
        </row>
      </sheetData>
      <sheetData sheetId="8009">
        <row r="4">
          <cell r="I4">
            <v>0</v>
          </cell>
        </row>
      </sheetData>
      <sheetData sheetId="8010">
        <row r="4">
          <cell r="I4">
            <v>0</v>
          </cell>
        </row>
      </sheetData>
      <sheetData sheetId="8011">
        <row r="4">
          <cell r="I4">
            <v>0</v>
          </cell>
        </row>
      </sheetData>
      <sheetData sheetId="8012">
        <row r="4">
          <cell r="I4">
            <v>0</v>
          </cell>
        </row>
      </sheetData>
      <sheetData sheetId="8013">
        <row r="4">
          <cell r="I4">
            <v>0</v>
          </cell>
        </row>
      </sheetData>
      <sheetData sheetId="8014">
        <row r="4">
          <cell r="I4">
            <v>0</v>
          </cell>
        </row>
      </sheetData>
      <sheetData sheetId="8015">
        <row r="4">
          <cell r="I4">
            <v>0</v>
          </cell>
        </row>
      </sheetData>
      <sheetData sheetId="8016">
        <row r="4">
          <cell r="I4">
            <v>0</v>
          </cell>
        </row>
      </sheetData>
      <sheetData sheetId="8017">
        <row r="4">
          <cell r="I4">
            <v>0</v>
          </cell>
        </row>
      </sheetData>
      <sheetData sheetId="8018">
        <row r="4">
          <cell r="I4">
            <v>0</v>
          </cell>
        </row>
      </sheetData>
      <sheetData sheetId="8019">
        <row r="4">
          <cell r="I4">
            <v>0</v>
          </cell>
        </row>
      </sheetData>
      <sheetData sheetId="8020">
        <row r="4">
          <cell r="I4">
            <v>0</v>
          </cell>
        </row>
      </sheetData>
      <sheetData sheetId="8021">
        <row r="4">
          <cell r="I4">
            <v>0</v>
          </cell>
        </row>
      </sheetData>
      <sheetData sheetId="8022">
        <row r="4">
          <cell r="I4">
            <v>0</v>
          </cell>
        </row>
      </sheetData>
      <sheetData sheetId="8023">
        <row r="4">
          <cell r="I4">
            <v>0</v>
          </cell>
        </row>
      </sheetData>
      <sheetData sheetId="8024">
        <row r="4">
          <cell r="I4">
            <v>0</v>
          </cell>
        </row>
      </sheetData>
      <sheetData sheetId="8025">
        <row r="4">
          <cell r="I4">
            <v>0</v>
          </cell>
        </row>
      </sheetData>
      <sheetData sheetId="8026">
        <row r="4">
          <cell r="I4">
            <v>0</v>
          </cell>
        </row>
      </sheetData>
      <sheetData sheetId="8027">
        <row r="4">
          <cell r="I4">
            <v>0</v>
          </cell>
        </row>
      </sheetData>
      <sheetData sheetId="8028">
        <row r="4">
          <cell r="I4">
            <v>0</v>
          </cell>
        </row>
      </sheetData>
      <sheetData sheetId="8029">
        <row r="4">
          <cell r="I4">
            <v>0</v>
          </cell>
        </row>
      </sheetData>
      <sheetData sheetId="8030">
        <row r="4">
          <cell r="I4">
            <v>0</v>
          </cell>
        </row>
      </sheetData>
      <sheetData sheetId="8031">
        <row r="4">
          <cell r="I4">
            <v>0</v>
          </cell>
        </row>
      </sheetData>
      <sheetData sheetId="8032">
        <row r="4">
          <cell r="I4">
            <v>0</v>
          </cell>
        </row>
      </sheetData>
      <sheetData sheetId="8033">
        <row r="4">
          <cell r="I4">
            <v>0</v>
          </cell>
        </row>
      </sheetData>
      <sheetData sheetId="8034">
        <row r="4">
          <cell r="I4">
            <v>0</v>
          </cell>
        </row>
      </sheetData>
      <sheetData sheetId="8035">
        <row r="4">
          <cell r="I4">
            <v>0</v>
          </cell>
        </row>
      </sheetData>
      <sheetData sheetId="8036">
        <row r="4">
          <cell r="I4">
            <v>0</v>
          </cell>
        </row>
      </sheetData>
      <sheetData sheetId="8037">
        <row r="4">
          <cell r="I4">
            <v>0</v>
          </cell>
        </row>
      </sheetData>
      <sheetData sheetId="8038">
        <row r="4">
          <cell r="I4">
            <v>0</v>
          </cell>
        </row>
      </sheetData>
      <sheetData sheetId="8039">
        <row r="4">
          <cell r="I4">
            <v>0</v>
          </cell>
        </row>
      </sheetData>
      <sheetData sheetId="8040">
        <row r="4">
          <cell r="I4">
            <v>0</v>
          </cell>
        </row>
      </sheetData>
      <sheetData sheetId="8041">
        <row r="4">
          <cell r="I4">
            <v>0</v>
          </cell>
        </row>
      </sheetData>
      <sheetData sheetId="8042">
        <row r="4">
          <cell r="I4">
            <v>0</v>
          </cell>
        </row>
      </sheetData>
      <sheetData sheetId="8043">
        <row r="4">
          <cell r="I4">
            <v>0</v>
          </cell>
        </row>
      </sheetData>
      <sheetData sheetId="8044">
        <row r="4">
          <cell r="I4">
            <v>0</v>
          </cell>
        </row>
      </sheetData>
      <sheetData sheetId="8045">
        <row r="4">
          <cell r="I4">
            <v>0</v>
          </cell>
        </row>
      </sheetData>
      <sheetData sheetId="8046">
        <row r="4">
          <cell r="I4">
            <v>0</v>
          </cell>
        </row>
      </sheetData>
      <sheetData sheetId="8047">
        <row r="4">
          <cell r="I4">
            <v>0</v>
          </cell>
        </row>
      </sheetData>
      <sheetData sheetId="8048">
        <row r="4">
          <cell r="I4">
            <v>0</v>
          </cell>
        </row>
      </sheetData>
      <sheetData sheetId="8049">
        <row r="4">
          <cell r="I4">
            <v>0</v>
          </cell>
        </row>
      </sheetData>
      <sheetData sheetId="8050">
        <row r="4">
          <cell r="I4">
            <v>0</v>
          </cell>
        </row>
      </sheetData>
      <sheetData sheetId="8051">
        <row r="4">
          <cell r="I4">
            <v>0</v>
          </cell>
        </row>
      </sheetData>
      <sheetData sheetId="8052">
        <row r="4">
          <cell r="I4">
            <v>0</v>
          </cell>
        </row>
      </sheetData>
      <sheetData sheetId="8053">
        <row r="4">
          <cell r="I4">
            <v>0</v>
          </cell>
        </row>
      </sheetData>
      <sheetData sheetId="8054">
        <row r="4">
          <cell r="I4">
            <v>0</v>
          </cell>
        </row>
      </sheetData>
      <sheetData sheetId="8055">
        <row r="4">
          <cell r="I4">
            <v>0</v>
          </cell>
        </row>
      </sheetData>
      <sheetData sheetId="8056">
        <row r="4">
          <cell r="I4">
            <v>0</v>
          </cell>
        </row>
      </sheetData>
      <sheetData sheetId="8057">
        <row r="4">
          <cell r="I4">
            <v>0</v>
          </cell>
        </row>
      </sheetData>
      <sheetData sheetId="8058">
        <row r="4">
          <cell r="I4">
            <v>0</v>
          </cell>
        </row>
      </sheetData>
      <sheetData sheetId="8059">
        <row r="4">
          <cell r="I4">
            <v>0</v>
          </cell>
        </row>
      </sheetData>
      <sheetData sheetId="8060">
        <row r="4">
          <cell r="I4">
            <v>0</v>
          </cell>
        </row>
      </sheetData>
      <sheetData sheetId="8061">
        <row r="4">
          <cell r="I4">
            <v>0</v>
          </cell>
        </row>
      </sheetData>
      <sheetData sheetId="8062">
        <row r="4">
          <cell r="I4">
            <v>0</v>
          </cell>
        </row>
      </sheetData>
      <sheetData sheetId="8063">
        <row r="4">
          <cell r="I4">
            <v>0</v>
          </cell>
        </row>
      </sheetData>
      <sheetData sheetId="8064">
        <row r="4">
          <cell r="I4">
            <v>0</v>
          </cell>
        </row>
      </sheetData>
      <sheetData sheetId="8065">
        <row r="4">
          <cell r="I4">
            <v>0</v>
          </cell>
        </row>
      </sheetData>
      <sheetData sheetId="8066">
        <row r="4">
          <cell r="I4">
            <v>0</v>
          </cell>
        </row>
      </sheetData>
      <sheetData sheetId="8067">
        <row r="4">
          <cell r="I4">
            <v>0</v>
          </cell>
        </row>
      </sheetData>
      <sheetData sheetId="8068">
        <row r="4">
          <cell r="I4">
            <v>0</v>
          </cell>
        </row>
      </sheetData>
      <sheetData sheetId="8069">
        <row r="4">
          <cell r="I4">
            <v>0</v>
          </cell>
        </row>
      </sheetData>
      <sheetData sheetId="8070">
        <row r="4">
          <cell r="I4">
            <v>0</v>
          </cell>
        </row>
      </sheetData>
      <sheetData sheetId="8071">
        <row r="4">
          <cell r="I4">
            <v>0</v>
          </cell>
        </row>
      </sheetData>
      <sheetData sheetId="8072">
        <row r="4">
          <cell r="I4">
            <v>0</v>
          </cell>
        </row>
      </sheetData>
      <sheetData sheetId="8073">
        <row r="4">
          <cell r="I4">
            <v>0</v>
          </cell>
        </row>
      </sheetData>
      <sheetData sheetId="8074">
        <row r="4">
          <cell r="I4">
            <v>0</v>
          </cell>
        </row>
      </sheetData>
      <sheetData sheetId="8075">
        <row r="4">
          <cell r="I4">
            <v>0</v>
          </cell>
        </row>
      </sheetData>
      <sheetData sheetId="8076">
        <row r="4">
          <cell r="I4">
            <v>0</v>
          </cell>
        </row>
      </sheetData>
      <sheetData sheetId="8077">
        <row r="4">
          <cell r="I4">
            <v>0</v>
          </cell>
        </row>
      </sheetData>
      <sheetData sheetId="8078">
        <row r="4">
          <cell r="I4">
            <v>0</v>
          </cell>
        </row>
      </sheetData>
      <sheetData sheetId="8079">
        <row r="4">
          <cell r="I4">
            <v>0</v>
          </cell>
        </row>
      </sheetData>
      <sheetData sheetId="8080">
        <row r="4">
          <cell r="I4">
            <v>0</v>
          </cell>
        </row>
      </sheetData>
      <sheetData sheetId="8081">
        <row r="4">
          <cell r="I4">
            <v>0</v>
          </cell>
        </row>
      </sheetData>
      <sheetData sheetId="8082">
        <row r="4">
          <cell r="I4">
            <v>0</v>
          </cell>
        </row>
      </sheetData>
      <sheetData sheetId="8083">
        <row r="4">
          <cell r="I4">
            <v>0</v>
          </cell>
        </row>
      </sheetData>
      <sheetData sheetId="8084">
        <row r="4">
          <cell r="I4">
            <v>0</v>
          </cell>
        </row>
      </sheetData>
      <sheetData sheetId="8085">
        <row r="4">
          <cell r="I4">
            <v>0</v>
          </cell>
        </row>
      </sheetData>
      <sheetData sheetId="8086">
        <row r="4">
          <cell r="I4">
            <v>0</v>
          </cell>
        </row>
      </sheetData>
      <sheetData sheetId="8087">
        <row r="4">
          <cell r="I4">
            <v>0</v>
          </cell>
        </row>
      </sheetData>
      <sheetData sheetId="8088">
        <row r="4">
          <cell r="I4">
            <v>0</v>
          </cell>
        </row>
      </sheetData>
      <sheetData sheetId="8089">
        <row r="4">
          <cell r="I4">
            <v>0</v>
          </cell>
        </row>
      </sheetData>
      <sheetData sheetId="8090">
        <row r="4">
          <cell r="I4">
            <v>0</v>
          </cell>
        </row>
      </sheetData>
      <sheetData sheetId="8091">
        <row r="4">
          <cell r="I4">
            <v>0</v>
          </cell>
        </row>
      </sheetData>
      <sheetData sheetId="8092">
        <row r="4">
          <cell r="I4">
            <v>0</v>
          </cell>
        </row>
      </sheetData>
      <sheetData sheetId="8093">
        <row r="4">
          <cell r="I4">
            <v>0</v>
          </cell>
        </row>
      </sheetData>
      <sheetData sheetId="8094">
        <row r="4">
          <cell r="I4">
            <v>0</v>
          </cell>
        </row>
      </sheetData>
      <sheetData sheetId="8095">
        <row r="4">
          <cell r="I4">
            <v>0</v>
          </cell>
        </row>
      </sheetData>
      <sheetData sheetId="8096">
        <row r="4">
          <cell r="I4">
            <v>0</v>
          </cell>
        </row>
      </sheetData>
      <sheetData sheetId="8097">
        <row r="4">
          <cell r="I4">
            <v>0</v>
          </cell>
        </row>
      </sheetData>
      <sheetData sheetId="8098">
        <row r="4">
          <cell r="I4">
            <v>0</v>
          </cell>
        </row>
      </sheetData>
      <sheetData sheetId="8099">
        <row r="4">
          <cell r="I4">
            <v>0</v>
          </cell>
        </row>
      </sheetData>
      <sheetData sheetId="8100">
        <row r="4">
          <cell r="I4">
            <v>0</v>
          </cell>
        </row>
      </sheetData>
      <sheetData sheetId="8101">
        <row r="4">
          <cell r="I4">
            <v>0</v>
          </cell>
        </row>
      </sheetData>
      <sheetData sheetId="8102">
        <row r="4">
          <cell r="I4">
            <v>0</v>
          </cell>
        </row>
      </sheetData>
      <sheetData sheetId="8103">
        <row r="4">
          <cell r="I4">
            <v>0</v>
          </cell>
        </row>
      </sheetData>
      <sheetData sheetId="8104">
        <row r="4">
          <cell r="I4">
            <v>0</v>
          </cell>
        </row>
      </sheetData>
      <sheetData sheetId="8105">
        <row r="4">
          <cell r="I4">
            <v>0</v>
          </cell>
        </row>
      </sheetData>
      <sheetData sheetId="8106">
        <row r="4">
          <cell r="I4">
            <v>0</v>
          </cell>
        </row>
      </sheetData>
      <sheetData sheetId="8107">
        <row r="4">
          <cell r="I4">
            <v>0</v>
          </cell>
        </row>
      </sheetData>
      <sheetData sheetId="8108">
        <row r="4">
          <cell r="I4">
            <v>0</v>
          </cell>
        </row>
      </sheetData>
      <sheetData sheetId="8109">
        <row r="4">
          <cell r="I4">
            <v>0</v>
          </cell>
        </row>
      </sheetData>
      <sheetData sheetId="8110">
        <row r="4">
          <cell r="I4">
            <v>0</v>
          </cell>
        </row>
      </sheetData>
      <sheetData sheetId="8111">
        <row r="4">
          <cell r="I4">
            <v>0</v>
          </cell>
        </row>
      </sheetData>
      <sheetData sheetId="8112">
        <row r="4">
          <cell r="I4">
            <v>0</v>
          </cell>
        </row>
      </sheetData>
      <sheetData sheetId="8113">
        <row r="4">
          <cell r="I4">
            <v>0</v>
          </cell>
        </row>
      </sheetData>
      <sheetData sheetId="8114">
        <row r="4">
          <cell r="I4">
            <v>0</v>
          </cell>
        </row>
      </sheetData>
      <sheetData sheetId="8115">
        <row r="4">
          <cell r="I4">
            <v>0</v>
          </cell>
        </row>
      </sheetData>
      <sheetData sheetId="8116">
        <row r="4">
          <cell r="I4">
            <v>0</v>
          </cell>
        </row>
      </sheetData>
      <sheetData sheetId="8117">
        <row r="4">
          <cell r="I4">
            <v>0</v>
          </cell>
        </row>
      </sheetData>
      <sheetData sheetId="8118">
        <row r="4">
          <cell r="I4">
            <v>0</v>
          </cell>
        </row>
      </sheetData>
      <sheetData sheetId="8119">
        <row r="4">
          <cell r="I4">
            <v>0</v>
          </cell>
        </row>
      </sheetData>
      <sheetData sheetId="8120">
        <row r="4">
          <cell r="I4">
            <v>0</v>
          </cell>
        </row>
      </sheetData>
      <sheetData sheetId="8121">
        <row r="4">
          <cell r="I4">
            <v>0</v>
          </cell>
        </row>
      </sheetData>
      <sheetData sheetId="8122">
        <row r="4">
          <cell r="I4">
            <v>0</v>
          </cell>
        </row>
      </sheetData>
      <sheetData sheetId="8123">
        <row r="4">
          <cell r="I4">
            <v>0</v>
          </cell>
        </row>
      </sheetData>
      <sheetData sheetId="8124">
        <row r="4">
          <cell r="I4">
            <v>0</v>
          </cell>
        </row>
      </sheetData>
      <sheetData sheetId="8125">
        <row r="4">
          <cell r="I4">
            <v>0</v>
          </cell>
        </row>
      </sheetData>
      <sheetData sheetId="8126">
        <row r="4">
          <cell r="I4">
            <v>0</v>
          </cell>
        </row>
      </sheetData>
      <sheetData sheetId="8127">
        <row r="4">
          <cell r="I4">
            <v>0</v>
          </cell>
        </row>
      </sheetData>
      <sheetData sheetId="8128">
        <row r="4">
          <cell r="I4">
            <v>0</v>
          </cell>
        </row>
      </sheetData>
      <sheetData sheetId="8129">
        <row r="4">
          <cell r="I4">
            <v>0</v>
          </cell>
        </row>
      </sheetData>
      <sheetData sheetId="8130">
        <row r="4">
          <cell r="I4">
            <v>0</v>
          </cell>
        </row>
      </sheetData>
      <sheetData sheetId="8131">
        <row r="4">
          <cell r="I4">
            <v>0</v>
          </cell>
        </row>
      </sheetData>
      <sheetData sheetId="8132">
        <row r="4">
          <cell r="I4">
            <v>0</v>
          </cell>
        </row>
      </sheetData>
      <sheetData sheetId="8133">
        <row r="4">
          <cell r="I4">
            <v>0</v>
          </cell>
        </row>
      </sheetData>
      <sheetData sheetId="8134">
        <row r="4">
          <cell r="I4">
            <v>0</v>
          </cell>
        </row>
      </sheetData>
      <sheetData sheetId="8135">
        <row r="4">
          <cell r="I4">
            <v>0</v>
          </cell>
        </row>
      </sheetData>
      <sheetData sheetId="8136">
        <row r="4">
          <cell r="I4">
            <v>0</v>
          </cell>
        </row>
      </sheetData>
      <sheetData sheetId="8137">
        <row r="4">
          <cell r="I4">
            <v>0</v>
          </cell>
        </row>
      </sheetData>
      <sheetData sheetId="8138">
        <row r="4">
          <cell r="I4">
            <v>0</v>
          </cell>
        </row>
      </sheetData>
      <sheetData sheetId="8139">
        <row r="4">
          <cell r="I4">
            <v>0</v>
          </cell>
        </row>
      </sheetData>
      <sheetData sheetId="8140">
        <row r="4">
          <cell r="I4">
            <v>0</v>
          </cell>
        </row>
      </sheetData>
      <sheetData sheetId="8141">
        <row r="4">
          <cell r="I4">
            <v>0</v>
          </cell>
        </row>
      </sheetData>
      <sheetData sheetId="8142">
        <row r="4">
          <cell r="I4">
            <v>0</v>
          </cell>
        </row>
      </sheetData>
      <sheetData sheetId="8143">
        <row r="4">
          <cell r="I4">
            <v>0</v>
          </cell>
        </row>
      </sheetData>
      <sheetData sheetId="8144">
        <row r="4">
          <cell r="I4">
            <v>0</v>
          </cell>
        </row>
      </sheetData>
      <sheetData sheetId="8145">
        <row r="4">
          <cell r="I4">
            <v>0</v>
          </cell>
        </row>
      </sheetData>
      <sheetData sheetId="8146">
        <row r="4">
          <cell r="I4">
            <v>0</v>
          </cell>
        </row>
      </sheetData>
      <sheetData sheetId="8147">
        <row r="4">
          <cell r="I4">
            <v>0</v>
          </cell>
        </row>
      </sheetData>
      <sheetData sheetId="8148">
        <row r="4">
          <cell r="I4">
            <v>0</v>
          </cell>
        </row>
      </sheetData>
      <sheetData sheetId="8149">
        <row r="4">
          <cell r="I4">
            <v>0</v>
          </cell>
        </row>
      </sheetData>
      <sheetData sheetId="8150">
        <row r="4">
          <cell r="I4">
            <v>0</v>
          </cell>
        </row>
      </sheetData>
      <sheetData sheetId="8151">
        <row r="4">
          <cell r="I4">
            <v>0</v>
          </cell>
        </row>
      </sheetData>
      <sheetData sheetId="8152">
        <row r="4">
          <cell r="I4">
            <v>0</v>
          </cell>
        </row>
      </sheetData>
      <sheetData sheetId="8153">
        <row r="4">
          <cell r="I4">
            <v>0</v>
          </cell>
        </row>
      </sheetData>
      <sheetData sheetId="8154">
        <row r="4">
          <cell r="I4">
            <v>0</v>
          </cell>
        </row>
      </sheetData>
      <sheetData sheetId="8155">
        <row r="4">
          <cell r="I4">
            <v>0</v>
          </cell>
        </row>
      </sheetData>
      <sheetData sheetId="8156">
        <row r="4">
          <cell r="I4">
            <v>0</v>
          </cell>
        </row>
      </sheetData>
      <sheetData sheetId="8157">
        <row r="4">
          <cell r="I4">
            <v>0</v>
          </cell>
        </row>
      </sheetData>
      <sheetData sheetId="8158">
        <row r="4">
          <cell r="I4">
            <v>0</v>
          </cell>
        </row>
      </sheetData>
      <sheetData sheetId="8159">
        <row r="4">
          <cell r="I4">
            <v>0</v>
          </cell>
        </row>
      </sheetData>
      <sheetData sheetId="8160">
        <row r="4">
          <cell r="I4">
            <v>0</v>
          </cell>
        </row>
      </sheetData>
      <sheetData sheetId="8161">
        <row r="4">
          <cell r="I4">
            <v>0</v>
          </cell>
        </row>
      </sheetData>
      <sheetData sheetId="8162">
        <row r="4">
          <cell r="I4">
            <v>0</v>
          </cell>
        </row>
      </sheetData>
      <sheetData sheetId="8163">
        <row r="4">
          <cell r="I4">
            <v>0</v>
          </cell>
        </row>
      </sheetData>
      <sheetData sheetId="8164">
        <row r="4">
          <cell r="I4">
            <v>0</v>
          </cell>
        </row>
      </sheetData>
      <sheetData sheetId="8165">
        <row r="4">
          <cell r="I4">
            <v>0</v>
          </cell>
        </row>
      </sheetData>
      <sheetData sheetId="8166">
        <row r="4">
          <cell r="I4">
            <v>0</v>
          </cell>
        </row>
      </sheetData>
      <sheetData sheetId="8167">
        <row r="4">
          <cell r="I4">
            <v>0</v>
          </cell>
        </row>
      </sheetData>
      <sheetData sheetId="8168">
        <row r="4">
          <cell r="I4">
            <v>0</v>
          </cell>
        </row>
      </sheetData>
      <sheetData sheetId="8169">
        <row r="4">
          <cell r="I4">
            <v>0</v>
          </cell>
        </row>
      </sheetData>
      <sheetData sheetId="8170">
        <row r="4">
          <cell r="I4">
            <v>0</v>
          </cell>
        </row>
      </sheetData>
      <sheetData sheetId="8171">
        <row r="4">
          <cell r="I4">
            <v>0</v>
          </cell>
        </row>
      </sheetData>
      <sheetData sheetId="8172">
        <row r="4">
          <cell r="I4">
            <v>0</v>
          </cell>
        </row>
      </sheetData>
      <sheetData sheetId="8173">
        <row r="4">
          <cell r="I4">
            <v>0</v>
          </cell>
        </row>
      </sheetData>
      <sheetData sheetId="8174">
        <row r="4">
          <cell r="I4">
            <v>0</v>
          </cell>
        </row>
      </sheetData>
      <sheetData sheetId="8175">
        <row r="4">
          <cell r="I4">
            <v>0</v>
          </cell>
        </row>
      </sheetData>
      <sheetData sheetId="8176">
        <row r="4">
          <cell r="I4">
            <v>0</v>
          </cell>
        </row>
      </sheetData>
      <sheetData sheetId="8177">
        <row r="4">
          <cell r="I4">
            <v>0</v>
          </cell>
        </row>
      </sheetData>
      <sheetData sheetId="8178">
        <row r="4">
          <cell r="I4">
            <v>0</v>
          </cell>
        </row>
      </sheetData>
      <sheetData sheetId="8179">
        <row r="4">
          <cell r="I4">
            <v>0</v>
          </cell>
        </row>
      </sheetData>
      <sheetData sheetId="8180">
        <row r="4">
          <cell r="I4">
            <v>0</v>
          </cell>
        </row>
      </sheetData>
      <sheetData sheetId="8181">
        <row r="4">
          <cell r="I4">
            <v>0</v>
          </cell>
        </row>
      </sheetData>
      <sheetData sheetId="8182">
        <row r="4">
          <cell r="I4">
            <v>0</v>
          </cell>
        </row>
      </sheetData>
      <sheetData sheetId="8183">
        <row r="4">
          <cell r="I4">
            <v>0</v>
          </cell>
        </row>
      </sheetData>
      <sheetData sheetId="8184">
        <row r="4">
          <cell r="I4">
            <v>0</v>
          </cell>
        </row>
      </sheetData>
      <sheetData sheetId="8185">
        <row r="4">
          <cell r="I4">
            <v>0</v>
          </cell>
        </row>
      </sheetData>
      <sheetData sheetId="8186">
        <row r="4">
          <cell r="I4">
            <v>0</v>
          </cell>
        </row>
      </sheetData>
      <sheetData sheetId="8187">
        <row r="4">
          <cell r="I4">
            <v>0</v>
          </cell>
        </row>
      </sheetData>
      <sheetData sheetId="8188">
        <row r="4">
          <cell r="I4">
            <v>0</v>
          </cell>
        </row>
      </sheetData>
      <sheetData sheetId="8189">
        <row r="4">
          <cell r="I4">
            <v>0</v>
          </cell>
        </row>
      </sheetData>
      <sheetData sheetId="8190">
        <row r="4">
          <cell r="I4">
            <v>0</v>
          </cell>
        </row>
      </sheetData>
      <sheetData sheetId="8191">
        <row r="4">
          <cell r="I4">
            <v>0</v>
          </cell>
        </row>
      </sheetData>
      <sheetData sheetId="8192">
        <row r="4">
          <cell r="I4">
            <v>0</v>
          </cell>
        </row>
      </sheetData>
      <sheetData sheetId="8193">
        <row r="4">
          <cell r="I4">
            <v>0</v>
          </cell>
        </row>
      </sheetData>
      <sheetData sheetId="8194">
        <row r="4">
          <cell r="I4">
            <v>0</v>
          </cell>
        </row>
      </sheetData>
      <sheetData sheetId="8195">
        <row r="4">
          <cell r="I4">
            <v>0</v>
          </cell>
        </row>
      </sheetData>
      <sheetData sheetId="8196">
        <row r="4">
          <cell r="I4">
            <v>0</v>
          </cell>
        </row>
      </sheetData>
      <sheetData sheetId="8197">
        <row r="4">
          <cell r="I4">
            <v>0</v>
          </cell>
        </row>
      </sheetData>
      <sheetData sheetId="8198">
        <row r="4">
          <cell r="I4">
            <v>0</v>
          </cell>
        </row>
      </sheetData>
      <sheetData sheetId="8199">
        <row r="4">
          <cell r="I4">
            <v>0</v>
          </cell>
        </row>
      </sheetData>
      <sheetData sheetId="8200">
        <row r="4">
          <cell r="I4">
            <v>0</v>
          </cell>
        </row>
      </sheetData>
      <sheetData sheetId="8201">
        <row r="4">
          <cell r="I4">
            <v>0</v>
          </cell>
        </row>
      </sheetData>
      <sheetData sheetId="8202">
        <row r="4">
          <cell r="I4">
            <v>0</v>
          </cell>
        </row>
      </sheetData>
      <sheetData sheetId="8203">
        <row r="4">
          <cell r="I4">
            <v>0</v>
          </cell>
        </row>
      </sheetData>
      <sheetData sheetId="8204">
        <row r="4">
          <cell r="I4">
            <v>0</v>
          </cell>
        </row>
      </sheetData>
      <sheetData sheetId="8205">
        <row r="4">
          <cell r="I4">
            <v>0</v>
          </cell>
        </row>
      </sheetData>
      <sheetData sheetId="8206">
        <row r="4">
          <cell r="I4">
            <v>0</v>
          </cell>
        </row>
      </sheetData>
      <sheetData sheetId="8207">
        <row r="4">
          <cell r="I4">
            <v>0</v>
          </cell>
        </row>
      </sheetData>
      <sheetData sheetId="8208">
        <row r="4">
          <cell r="I4">
            <v>0</v>
          </cell>
        </row>
      </sheetData>
      <sheetData sheetId="8209">
        <row r="4">
          <cell r="I4">
            <v>0</v>
          </cell>
        </row>
      </sheetData>
      <sheetData sheetId="8210">
        <row r="4">
          <cell r="I4">
            <v>0</v>
          </cell>
        </row>
      </sheetData>
      <sheetData sheetId="8211">
        <row r="4">
          <cell r="I4">
            <v>0</v>
          </cell>
        </row>
      </sheetData>
      <sheetData sheetId="8212">
        <row r="4">
          <cell r="I4">
            <v>0</v>
          </cell>
        </row>
      </sheetData>
      <sheetData sheetId="8213">
        <row r="4">
          <cell r="I4">
            <v>0</v>
          </cell>
        </row>
      </sheetData>
      <sheetData sheetId="8214">
        <row r="4">
          <cell r="I4">
            <v>0</v>
          </cell>
        </row>
      </sheetData>
      <sheetData sheetId="8215">
        <row r="4">
          <cell r="I4">
            <v>0</v>
          </cell>
        </row>
      </sheetData>
      <sheetData sheetId="8216">
        <row r="4">
          <cell r="I4">
            <v>0</v>
          </cell>
        </row>
      </sheetData>
      <sheetData sheetId="8217">
        <row r="4">
          <cell r="I4">
            <v>0</v>
          </cell>
        </row>
      </sheetData>
      <sheetData sheetId="8218">
        <row r="4">
          <cell r="I4">
            <v>0</v>
          </cell>
        </row>
      </sheetData>
      <sheetData sheetId="8219">
        <row r="4">
          <cell r="I4">
            <v>0</v>
          </cell>
        </row>
      </sheetData>
      <sheetData sheetId="8220">
        <row r="4">
          <cell r="I4">
            <v>0</v>
          </cell>
        </row>
      </sheetData>
      <sheetData sheetId="8221">
        <row r="4">
          <cell r="I4">
            <v>0</v>
          </cell>
        </row>
      </sheetData>
      <sheetData sheetId="8222">
        <row r="4">
          <cell r="I4">
            <v>0</v>
          </cell>
        </row>
      </sheetData>
      <sheetData sheetId="8223">
        <row r="4">
          <cell r="I4">
            <v>0</v>
          </cell>
        </row>
      </sheetData>
      <sheetData sheetId="8224">
        <row r="4">
          <cell r="I4">
            <v>0</v>
          </cell>
        </row>
      </sheetData>
      <sheetData sheetId="8225">
        <row r="4">
          <cell r="I4">
            <v>0</v>
          </cell>
        </row>
      </sheetData>
      <sheetData sheetId="8226">
        <row r="4">
          <cell r="I4">
            <v>0</v>
          </cell>
        </row>
      </sheetData>
      <sheetData sheetId="8227">
        <row r="4">
          <cell r="I4">
            <v>0</v>
          </cell>
        </row>
      </sheetData>
      <sheetData sheetId="8228">
        <row r="4">
          <cell r="I4">
            <v>0</v>
          </cell>
        </row>
      </sheetData>
      <sheetData sheetId="8229">
        <row r="4">
          <cell r="I4">
            <v>0</v>
          </cell>
        </row>
      </sheetData>
      <sheetData sheetId="8230">
        <row r="4">
          <cell r="I4">
            <v>0</v>
          </cell>
        </row>
      </sheetData>
      <sheetData sheetId="8231">
        <row r="4">
          <cell r="I4">
            <v>0</v>
          </cell>
        </row>
      </sheetData>
      <sheetData sheetId="8232">
        <row r="4">
          <cell r="I4">
            <v>0</v>
          </cell>
        </row>
      </sheetData>
      <sheetData sheetId="8233">
        <row r="4">
          <cell r="I4">
            <v>0</v>
          </cell>
        </row>
      </sheetData>
      <sheetData sheetId="8234">
        <row r="4">
          <cell r="I4">
            <v>0</v>
          </cell>
        </row>
      </sheetData>
      <sheetData sheetId="8235">
        <row r="4">
          <cell r="I4">
            <v>0</v>
          </cell>
        </row>
      </sheetData>
      <sheetData sheetId="8236">
        <row r="4">
          <cell r="I4">
            <v>0</v>
          </cell>
        </row>
      </sheetData>
      <sheetData sheetId="8237">
        <row r="4">
          <cell r="I4">
            <v>0</v>
          </cell>
        </row>
      </sheetData>
      <sheetData sheetId="8238">
        <row r="4">
          <cell r="I4">
            <v>0</v>
          </cell>
        </row>
      </sheetData>
      <sheetData sheetId="8239">
        <row r="4">
          <cell r="I4">
            <v>0</v>
          </cell>
        </row>
      </sheetData>
      <sheetData sheetId="8240">
        <row r="4">
          <cell r="I4">
            <v>0</v>
          </cell>
        </row>
      </sheetData>
      <sheetData sheetId="8241">
        <row r="4">
          <cell r="I4">
            <v>0</v>
          </cell>
        </row>
      </sheetData>
      <sheetData sheetId="8242">
        <row r="4">
          <cell r="I4">
            <v>0</v>
          </cell>
        </row>
      </sheetData>
      <sheetData sheetId="8243">
        <row r="4">
          <cell r="I4">
            <v>0</v>
          </cell>
        </row>
      </sheetData>
      <sheetData sheetId="8244">
        <row r="4">
          <cell r="I4">
            <v>0</v>
          </cell>
        </row>
      </sheetData>
      <sheetData sheetId="8245">
        <row r="4">
          <cell r="I4">
            <v>0</v>
          </cell>
        </row>
      </sheetData>
      <sheetData sheetId="8246">
        <row r="4">
          <cell r="I4">
            <v>0</v>
          </cell>
        </row>
      </sheetData>
      <sheetData sheetId="8247">
        <row r="4">
          <cell r="I4">
            <v>0</v>
          </cell>
        </row>
      </sheetData>
      <sheetData sheetId="8248">
        <row r="4">
          <cell r="I4">
            <v>0</v>
          </cell>
        </row>
      </sheetData>
      <sheetData sheetId="8249">
        <row r="4">
          <cell r="I4">
            <v>0</v>
          </cell>
        </row>
      </sheetData>
      <sheetData sheetId="8250">
        <row r="4">
          <cell r="I4">
            <v>0</v>
          </cell>
        </row>
      </sheetData>
      <sheetData sheetId="8251">
        <row r="4">
          <cell r="I4">
            <v>0</v>
          </cell>
        </row>
      </sheetData>
      <sheetData sheetId="8252">
        <row r="4">
          <cell r="I4">
            <v>0</v>
          </cell>
        </row>
      </sheetData>
      <sheetData sheetId="8253">
        <row r="4">
          <cell r="I4">
            <v>0</v>
          </cell>
        </row>
      </sheetData>
      <sheetData sheetId="8254">
        <row r="4">
          <cell r="I4">
            <v>0</v>
          </cell>
        </row>
      </sheetData>
      <sheetData sheetId="8255">
        <row r="4">
          <cell r="I4">
            <v>0</v>
          </cell>
        </row>
      </sheetData>
      <sheetData sheetId="8256">
        <row r="4">
          <cell r="I4">
            <v>0</v>
          </cell>
        </row>
      </sheetData>
      <sheetData sheetId="8257">
        <row r="4">
          <cell r="I4">
            <v>0</v>
          </cell>
        </row>
      </sheetData>
      <sheetData sheetId="8258">
        <row r="4">
          <cell r="I4">
            <v>0</v>
          </cell>
        </row>
      </sheetData>
      <sheetData sheetId="8259">
        <row r="4">
          <cell r="I4">
            <v>0</v>
          </cell>
        </row>
      </sheetData>
      <sheetData sheetId="8260">
        <row r="4">
          <cell r="I4">
            <v>0</v>
          </cell>
        </row>
      </sheetData>
      <sheetData sheetId="8261">
        <row r="4">
          <cell r="I4">
            <v>0</v>
          </cell>
        </row>
      </sheetData>
      <sheetData sheetId="8262">
        <row r="4">
          <cell r="I4">
            <v>0</v>
          </cell>
        </row>
      </sheetData>
      <sheetData sheetId="8263">
        <row r="4">
          <cell r="I4">
            <v>0</v>
          </cell>
        </row>
      </sheetData>
      <sheetData sheetId="8264">
        <row r="4">
          <cell r="I4">
            <v>0</v>
          </cell>
        </row>
      </sheetData>
      <sheetData sheetId="8265">
        <row r="4">
          <cell r="I4">
            <v>0</v>
          </cell>
        </row>
      </sheetData>
      <sheetData sheetId="8266">
        <row r="4">
          <cell r="I4">
            <v>0</v>
          </cell>
        </row>
      </sheetData>
      <sheetData sheetId="8267">
        <row r="4">
          <cell r="I4">
            <v>0</v>
          </cell>
        </row>
      </sheetData>
      <sheetData sheetId="8268">
        <row r="4">
          <cell r="I4">
            <v>0</v>
          </cell>
        </row>
      </sheetData>
      <sheetData sheetId="8269">
        <row r="4">
          <cell r="I4">
            <v>0</v>
          </cell>
        </row>
      </sheetData>
      <sheetData sheetId="8270">
        <row r="4">
          <cell r="I4">
            <v>0</v>
          </cell>
        </row>
      </sheetData>
      <sheetData sheetId="8271">
        <row r="4">
          <cell r="I4">
            <v>0</v>
          </cell>
        </row>
      </sheetData>
      <sheetData sheetId="8272">
        <row r="4">
          <cell r="I4">
            <v>0</v>
          </cell>
        </row>
      </sheetData>
      <sheetData sheetId="8273">
        <row r="4">
          <cell r="I4">
            <v>0</v>
          </cell>
        </row>
      </sheetData>
      <sheetData sheetId="8274">
        <row r="4">
          <cell r="I4">
            <v>0</v>
          </cell>
        </row>
      </sheetData>
      <sheetData sheetId="8275">
        <row r="4">
          <cell r="I4">
            <v>0</v>
          </cell>
        </row>
      </sheetData>
      <sheetData sheetId="8276">
        <row r="4">
          <cell r="I4">
            <v>0</v>
          </cell>
        </row>
      </sheetData>
      <sheetData sheetId="8277">
        <row r="4">
          <cell r="I4">
            <v>0</v>
          </cell>
        </row>
      </sheetData>
      <sheetData sheetId="8278">
        <row r="4">
          <cell r="I4">
            <v>0</v>
          </cell>
        </row>
      </sheetData>
      <sheetData sheetId="8279">
        <row r="4">
          <cell r="I4">
            <v>0</v>
          </cell>
        </row>
      </sheetData>
      <sheetData sheetId="8280">
        <row r="4">
          <cell r="I4">
            <v>0</v>
          </cell>
        </row>
      </sheetData>
      <sheetData sheetId="8281">
        <row r="4">
          <cell r="I4">
            <v>0</v>
          </cell>
        </row>
      </sheetData>
      <sheetData sheetId="8282">
        <row r="4">
          <cell r="I4">
            <v>0</v>
          </cell>
        </row>
      </sheetData>
      <sheetData sheetId="8283">
        <row r="4">
          <cell r="I4">
            <v>0</v>
          </cell>
        </row>
      </sheetData>
      <sheetData sheetId="8284">
        <row r="4">
          <cell r="I4">
            <v>0</v>
          </cell>
        </row>
      </sheetData>
      <sheetData sheetId="8285">
        <row r="4">
          <cell r="I4">
            <v>0</v>
          </cell>
        </row>
      </sheetData>
      <sheetData sheetId="8286">
        <row r="4">
          <cell r="I4">
            <v>0</v>
          </cell>
        </row>
      </sheetData>
      <sheetData sheetId="8287">
        <row r="4">
          <cell r="I4">
            <v>0</v>
          </cell>
        </row>
      </sheetData>
      <sheetData sheetId="8288">
        <row r="4">
          <cell r="I4">
            <v>0</v>
          </cell>
        </row>
      </sheetData>
      <sheetData sheetId="8289">
        <row r="4">
          <cell r="I4">
            <v>0</v>
          </cell>
        </row>
      </sheetData>
      <sheetData sheetId="8290">
        <row r="4">
          <cell r="I4">
            <v>0</v>
          </cell>
        </row>
      </sheetData>
      <sheetData sheetId="8291">
        <row r="4">
          <cell r="I4">
            <v>0</v>
          </cell>
        </row>
      </sheetData>
      <sheetData sheetId="8292">
        <row r="4">
          <cell r="I4">
            <v>0</v>
          </cell>
        </row>
      </sheetData>
      <sheetData sheetId="8293">
        <row r="4">
          <cell r="I4">
            <v>0</v>
          </cell>
        </row>
      </sheetData>
      <sheetData sheetId="8294">
        <row r="4">
          <cell r="I4">
            <v>0</v>
          </cell>
        </row>
      </sheetData>
      <sheetData sheetId="8295">
        <row r="4">
          <cell r="I4">
            <v>0</v>
          </cell>
        </row>
      </sheetData>
      <sheetData sheetId="8296">
        <row r="4">
          <cell r="I4">
            <v>0</v>
          </cell>
        </row>
      </sheetData>
      <sheetData sheetId="8297">
        <row r="4">
          <cell r="I4">
            <v>0</v>
          </cell>
        </row>
      </sheetData>
      <sheetData sheetId="8298">
        <row r="4">
          <cell r="I4">
            <v>0</v>
          </cell>
        </row>
      </sheetData>
      <sheetData sheetId="8299">
        <row r="4">
          <cell r="I4">
            <v>0</v>
          </cell>
        </row>
      </sheetData>
      <sheetData sheetId="8300">
        <row r="4">
          <cell r="I4">
            <v>0</v>
          </cell>
        </row>
      </sheetData>
      <sheetData sheetId="8301">
        <row r="4">
          <cell r="I4">
            <v>0</v>
          </cell>
        </row>
      </sheetData>
      <sheetData sheetId="8302">
        <row r="4">
          <cell r="I4">
            <v>0</v>
          </cell>
        </row>
      </sheetData>
      <sheetData sheetId="8303">
        <row r="4">
          <cell r="I4">
            <v>0</v>
          </cell>
        </row>
      </sheetData>
      <sheetData sheetId="8304">
        <row r="4">
          <cell r="I4">
            <v>0</v>
          </cell>
        </row>
      </sheetData>
      <sheetData sheetId="8305">
        <row r="4">
          <cell r="I4">
            <v>0</v>
          </cell>
        </row>
      </sheetData>
      <sheetData sheetId="8306">
        <row r="4">
          <cell r="I4">
            <v>0</v>
          </cell>
        </row>
      </sheetData>
      <sheetData sheetId="8307">
        <row r="4">
          <cell r="I4">
            <v>0</v>
          </cell>
        </row>
      </sheetData>
      <sheetData sheetId="8308">
        <row r="4">
          <cell r="I4">
            <v>0</v>
          </cell>
        </row>
      </sheetData>
      <sheetData sheetId="8309">
        <row r="4">
          <cell r="I4">
            <v>0</v>
          </cell>
        </row>
      </sheetData>
      <sheetData sheetId="8310">
        <row r="4">
          <cell r="I4">
            <v>0</v>
          </cell>
        </row>
      </sheetData>
      <sheetData sheetId="8311">
        <row r="4">
          <cell r="I4">
            <v>0</v>
          </cell>
        </row>
      </sheetData>
      <sheetData sheetId="8312">
        <row r="4">
          <cell r="I4">
            <v>0</v>
          </cell>
        </row>
      </sheetData>
      <sheetData sheetId="8313">
        <row r="4">
          <cell r="I4">
            <v>0</v>
          </cell>
        </row>
      </sheetData>
      <sheetData sheetId="8314">
        <row r="4">
          <cell r="I4">
            <v>0</v>
          </cell>
        </row>
      </sheetData>
      <sheetData sheetId="8315">
        <row r="4">
          <cell r="I4">
            <v>0</v>
          </cell>
        </row>
      </sheetData>
      <sheetData sheetId="8316">
        <row r="4">
          <cell r="I4">
            <v>0</v>
          </cell>
        </row>
      </sheetData>
      <sheetData sheetId="8317">
        <row r="4">
          <cell r="I4">
            <v>0</v>
          </cell>
        </row>
      </sheetData>
      <sheetData sheetId="8318">
        <row r="4">
          <cell r="I4">
            <v>0</v>
          </cell>
        </row>
      </sheetData>
      <sheetData sheetId="8319">
        <row r="4">
          <cell r="I4">
            <v>0</v>
          </cell>
        </row>
      </sheetData>
      <sheetData sheetId="8320">
        <row r="4">
          <cell r="I4">
            <v>0</v>
          </cell>
        </row>
      </sheetData>
      <sheetData sheetId="8321">
        <row r="4">
          <cell r="I4">
            <v>0</v>
          </cell>
        </row>
      </sheetData>
      <sheetData sheetId="8322">
        <row r="4">
          <cell r="I4">
            <v>0</v>
          </cell>
        </row>
      </sheetData>
      <sheetData sheetId="8323">
        <row r="4">
          <cell r="I4">
            <v>0</v>
          </cell>
        </row>
      </sheetData>
      <sheetData sheetId="8324">
        <row r="4">
          <cell r="I4">
            <v>0</v>
          </cell>
        </row>
      </sheetData>
      <sheetData sheetId="8325">
        <row r="4">
          <cell r="I4">
            <v>0</v>
          </cell>
        </row>
      </sheetData>
      <sheetData sheetId="8326">
        <row r="4">
          <cell r="I4">
            <v>0</v>
          </cell>
        </row>
      </sheetData>
      <sheetData sheetId="8327">
        <row r="4">
          <cell r="I4">
            <v>0</v>
          </cell>
        </row>
      </sheetData>
      <sheetData sheetId="8328">
        <row r="4">
          <cell r="I4">
            <v>0</v>
          </cell>
        </row>
      </sheetData>
      <sheetData sheetId="8329">
        <row r="4">
          <cell r="I4">
            <v>0</v>
          </cell>
        </row>
      </sheetData>
      <sheetData sheetId="8330">
        <row r="4">
          <cell r="I4">
            <v>0</v>
          </cell>
        </row>
      </sheetData>
      <sheetData sheetId="8331">
        <row r="4">
          <cell r="I4">
            <v>0</v>
          </cell>
        </row>
      </sheetData>
      <sheetData sheetId="8332">
        <row r="4">
          <cell r="I4">
            <v>0</v>
          </cell>
        </row>
      </sheetData>
      <sheetData sheetId="8333">
        <row r="4">
          <cell r="I4">
            <v>0</v>
          </cell>
        </row>
      </sheetData>
      <sheetData sheetId="8334">
        <row r="4">
          <cell r="I4">
            <v>0</v>
          </cell>
        </row>
      </sheetData>
      <sheetData sheetId="8335">
        <row r="4">
          <cell r="I4">
            <v>0</v>
          </cell>
        </row>
      </sheetData>
      <sheetData sheetId="8336">
        <row r="4">
          <cell r="I4">
            <v>0</v>
          </cell>
        </row>
      </sheetData>
      <sheetData sheetId="8337">
        <row r="4">
          <cell r="I4">
            <v>0</v>
          </cell>
        </row>
      </sheetData>
      <sheetData sheetId="8338">
        <row r="4">
          <cell r="I4">
            <v>0</v>
          </cell>
        </row>
      </sheetData>
      <sheetData sheetId="8339">
        <row r="4">
          <cell r="I4">
            <v>0</v>
          </cell>
        </row>
      </sheetData>
      <sheetData sheetId="8340">
        <row r="4">
          <cell r="I4">
            <v>0</v>
          </cell>
        </row>
      </sheetData>
      <sheetData sheetId="8341">
        <row r="4">
          <cell r="I4">
            <v>0</v>
          </cell>
        </row>
      </sheetData>
      <sheetData sheetId="8342">
        <row r="4">
          <cell r="I4">
            <v>0</v>
          </cell>
        </row>
      </sheetData>
      <sheetData sheetId="8343">
        <row r="4">
          <cell r="I4">
            <v>0</v>
          </cell>
        </row>
      </sheetData>
      <sheetData sheetId="8344">
        <row r="4">
          <cell r="I4">
            <v>0</v>
          </cell>
        </row>
      </sheetData>
      <sheetData sheetId="8345">
        <row r="4">
          <cell r="I4">
            <v>0</v>
          </cell>
        </row>
      </sheetData>
      <sheetData sheetId="8346">
        <row r="4">
          <cell r="I4">
            <v>0</v>
          </cell>
        </row>
      </sheetData>
      <sheetData sheetId="8347">
        <row r="4">
          <cell r="I4">
            <v>0</v>
          </cell>
        </row>
      </sheetData>
      <sheetData sheetId="8348">
        <row r="4">
          <cell r="I4">
            <v>0</v>
          </cell>
        </row>
      </sheetData>
      <sheetData sheetId="8349">
        <row r="4">
          <cell r="I4">
            <v>0</v>
          </cell>
        </row>
      </sheetData>
      <sheetData sheetId="8350">
        <row r="4">
          <cell r="I4">
            <v>0</v>
          </cell>
        </row>
      </sheetData>
      <sheetData sheetId="8351">
        <row r="4">
          <cell r="I4">
            <v>0</v>
          </cell>
        </row>
      </sheetData>
      <sheetData sheetId="8352">
        <row r="4">
          <cell r="I4">
            <v>0</v>
          </cell>
        </row>
      </sheetData>
      <sheetData sheetId="8353">
        <row r="4">
          <cell r="I4">
            <v>0</v>
          </cell>
        </row>
      </sheetData>
      <sheetData sheetId="8354">
        <row r="4">
          <cell r="I4">
            <v>0</v>
          </cell>
        </row>
      </sheetData>
      <sheetData sheetId="8355">
        <row r="4">
          <cell r="I4">
            <v>0</v>
          </cell>
        </row>
      </sheetData>
      <sheetData sheetId="8356">
        <row r="4">
          <cell r="I4">
            <v>0</v>
          </cell>
        </row>
      </sheetData>
      <sheetData sheetId="8357">
        <row r="4">
          <cell r="I4">
            <v>0</v>
          </cell>
        </row>
      </sheetData>
      <sheetData sheetId="8358">
        <row r="4">
          <cell r="I4">
            <v>0</v>
          </cell>
        </row>
      </sheetData>
      <sheetData sheetId="8359">
        <row r="4">
          <cell r="I4">
            <v>0</v>
          </cell>
        </row>
      </sheetData>
      <sheetData sheetId="8360">
        <row r="4">
          <cell r="I4">
            <v>0</v>
          </cell>
        </row>
      </sheetData>
      <sheetData sheetId="8361">
        <row r="4">
          <cell r="I4">
            <v>0</v>
          </cell>
        </row>
      </sheetData>
      <sheetData sheetId="8362">
        <row r="4">
          <cell r="I4">
            <v>0</v>
          </cell>
        </row>
      </sheetData>
      <sheetData sheetId="8363">
        <row r="4">
          <cell r="I4">
            <v>0</v>
          </cell>
        </row>
      </sheetData>
      <sheetData sheetId="8364">
        <row r="4">
          <cell r="I4">
            <v>0</v>
          </cell>
        </row>
      </sheetData>
      <sheetData sheetId="8365">
        <row r="4">
          <cell r="I4">
            <v>0</v>
          </cell>
        </row>
      </sheetData>
      <sheetData sheetId="8366">
        <row r="4">
          <cell r="I4">
            <v>0</v>
          </cell>
        </row>
      </sheetData>
      <sheetData sheetId="8367">
        <row r="4">
          <cell r="I4">
            <v>0</v>
          </cell>
        </row>
      </sheetData>
      <sheetData sheetId="8368">
        <row r="4">
          <cell r="I4">
            <v>0</v>
          </cell>
        </row>
      </sheetData>
      <sheetData sheetId="8369">
        <row r="4">
          <cell r="I4">
            <v>0</v>
          </cell>
        </row>
      </sheetData>
      <sheetData sheetId="8370">
        <row r="4">
          <cell r="I4">
            <v>0</v>
          </cell>
        </row>
      </sheetData>
      <sheetData sheetId="8371">
        <row r="4">
          <cell r="I4">
            <v>0</v>
          </cell>
        </row>
      </sheetData>
      <sheetData sheetId="8372">
        <row r="4">
          <cell r="I4">
            <v>0</v>
          </cell>
        </row>
      </sheetData>
      <sheetData sheetId="8373">
        <row r="4">
          <cell r="I4">
            <v>0</v>
          </cell>
        </row>
      </sheetData>
      <sheetData sheetId="8374">
        <row r="4">
          <cell r="I4">
            <v>0</v>
          </cell>
        </row>
      </sheetData>
      <sheetData sheetId="8375">
        <row r="4">
          <cell r="I4">
            <v>0</v>
          </cell>
        </row>
      </sheetData>
      <sheetData sheetId="8376">
        <row r="4">
          <cell r="I4">
            <v>0</v>
          </cell>
        </row>
      </sheetData>
      <sheetData sheetId="8377">
        <row r="4">
          <cell r="I4">
            <v>0</v>
          </cell>
        </row>
      </sheetData>
      <sheetData sheetId="8378">
        <row r="4">
          <cell r="I4">
            <v>0</v>
          </cell>
        </row>
      </sheetData>
      <sheetData sheetId="8379">
        <row r="4">
          <cell r="I4">
            <v>0</v>
          </cell>
        </row>
      </sheetData>
      <sheetData sheetId="8380">
        <row r="4">
          <cell r="I4">
            <v>0</v>
          </cell>
        </row>
      </sheetData>
      <sheetData sheetId="8381">
        <row r="4">
          <cell r="I4">
            <v>0</v>
          </cell>
        </row>
      </sheetData>
      <sheetData sheetId="8382">
        <row r="4">
          <cell r="I4">
            <v>0</v>
          </cell>
        </row>
      </sheetData>
      <sheetData sheetId="8383">
        <row r="4">
          <cell r="I4">
            <v>0</v>
          </cell>
        </row>
      </sheetData>
      <sheetData sheetId="8384">
        <row r="4">
          <cell r="I4">
            <v>0</v>
          </cell>
        </row>
      </sheetData>
      <sheetData sheetId="8385">
        <row r="4">
          <cell r="I4">
            <v>0</v>
          </cell>
        </row>
      </sheetData>
      <sheetData sheetId="8386">
        <row r="4">
          <cell r="I4">
            <v>0</v>
          </cell>
        </row>
      </sheetData>
      <sheetData sheetId="8387">
        <row r="4">
          <cell r="I4">
            <v>0</v>
          </cell>
        </row>
      </sheetData>
      <sheetData sheetId="8388">
        <row r="4">
          <cell r="I4">
            <v>0</v>
          </cell>
        </row>
      </sheetData>
      <sheetData sheetId="8389">
        <row r="4">
          <cell r="I4">
            <v>0</v>
          </cell>
        </row>
      </sheetData>
      <sheetData sheetId="8390">
        <row r="4">
          <cell r="I4">
            <v>0</v>
          </cell>
        </row>
      </sheetData>
      <sheetData sheetId="8391">
        <row r="4">
          <cell r="I4">
            <v>0</v>
          </cell>
        </row>
      </sheetData>
      <sheetData sheetId="8392">
        <row r="4">
          <cell r="I4">
            <v>0</v>
          </cell>
        </row>
      </sheetData>
      <sheetData sheetId="8393">
        <row r="4">
          <cell r="I4">
            <v>0</v>
          </cell>
        </row>
      </sheetData>
      <sheetData sheetId="8394">
        <row r="4">
          <cell r="I4">
            <v>0</v>
          </cell>
        </row>
      </sheetData>
      <sheetData sheetId="8395">
        <row r="4">
          <cell r="I4">
            <v>0</v>
          </cell>
        </row>
      </sheetData>
      <sheetData sheetId="8396">
        <row r="4">
          <cell r="I4">
            <v>0</v>
          </cell>
        </row>
      </sheetData>
      <sheetData sheetId="8397">
        <row r="4">
          <cell r="I4">
            <v>0</v>
          </cell>
        </row>
      </sheetData>
      <sheetData sheetId="8398">
        <row r="4">
          <cell r="I4">
            <v>0</v>
          </cell>
        </row>
      </sheetData>
      <sheetData sheetId="8399">
        <row r="4">
          <cell r="I4">
            <v>0</v>
          </cell>
        </row>
      </sheetData>
      <sheetData sheetId="8400">
        <row r="4">
          <cell r="I4">
            <v>0</v>
          </cell>
        </row>
      </sheetData>
      <sheetData sheetId="8401">
        <row r="4">
          <cell r="I4">
            <v>0</v>
          </cell>
        </row>
      </sheetData>
      <sheetData sheetId="8402">
        <row r="4">
          <cell r="I4">
            <v>0</v>
          </cell>
        </row>
      </sheetData>
      <sheetData sheetId="8403">
        <row r="4">
          <cell r="I4">
            <v>0</v>
          </cell>
        </row>
      </sheetData>
      <sheetData sheetId="8404">
        <row r="4">
          <cell r="I4">
            <v>0</v>
          </cell>
        </row>
      </sheetData>
      <sheetData sheetId="8405">
        <row r="4">
          <cell r="I4">
            <v>0</v>
          </cell>
        </row>
      </sheetData>
      <sheetData sheetId="8406">
        <row r="4">
          <cell r="I4">
            <v>0</v>
          </cell>
        </row>
      </sheetData>
      <sheetData sheetId="8407">
        <row r="4">
          <cell r="I4">
            <v>0</v>
          </cell>
        </row>
      </sheetData>
      <sheetData sheetId="8408">
        <row r="4">
          <cell r="I4">
            <v>0</v>
          </cell>
        </row>
      </sheetData>
      <sheetData sheetId="8409">
        <row r="4">
          <cell r="I4">
            <v>0</v>
          </cell>
        </row>
      </sheetData>
      <sheetData sheetId="8410">
        <row r="4">
          <cell r="I4">
            <v>0</v>
          </cell>
        </row>
      </sheetData>
      <sheetData sheetId="8411">
        <row r="4">
          <cell r="I4">
            <v>0</v>
          </cell>
        </row>
      </sheetData>
      <sheetData sheetId="8412">
        <row r="4">
          <cell r="I4">
            <v>0</v>
          </cell>
        </row>
      </sheetData>
      <sheetData sheetId="8413">
        <row r="4">
          <cell r="I4">
            <v>0</v>
          </cell>
        </row>
      </sheetData>
      <sheetData sheetId="8414">
        <row r="4">
          <cell r="I4">
            <v>0</v>
          </cell>
        </row>
      </sheetData>
      <sheetData sheetId="8415">
        <row r="4">
          <cell r="I4">
            <v>0</v>
          </cell>
        </row>
      </sheetData>
      <sheetData sheetId="8416">
        <row r="4">
          <cell r="I4">
            <v>0</v>
          </cell>
        </row>
      </sheetData>
      <sheetData sheetId="8417">
        <row r="4">
          <cell r="I4">
            <v>0</v>
          </cell>
        </row>
      </sheetData>
      <sheetData sheetId="8418">
        <row r="4">
          <cell r="I4">
            <v>0</v>
          </cell>
        </row>
      </sheetData>
      <sheetData sheetId="8419">
        <row r="4">
          <cell r="I4">
            <v>0</v>
          </cell>
        </row>
      </sheetData>
      <sheetData sheetId="8420">
        <row r="4">
          <cell r="I4">
            <v>0</v>
          </cell>
        </row>
      </sheetData>
      <sheetData sheetId="8421">
        <row r="4">
          <cell r="I4">
            <v>0</v>
          </cell>
        </row>
      </sheetData>
      <sheetData sheetId="8422">
        <row r="4">
          <cell r="I4">
            <v>0</v>
          </cell>
        </row>
      </sheetData>
      <sheetData sheetId="8423">
        <row r="4">
          <cell r="I4">
            <v>0</v>
          </cell>
        </row>
      </sheetData>
      <sheetData sheetId="8424">
        <row r="4">
          <cell r="I4">
            <v>0</v>
          </cell>
        </row>
      </sheetData>
      <sheetData sheetId="8425">
        <row r="4">
          <cell r="I4">
            <v>0</v>
          </cell>
        </row>
      </sheetData>
      <sheetData sheetId="8426">
        <row r="4">
          <cell r="I4">
            <v>0</v>
          </cell>
        </row>
      </sheetData>
      <sheetData sheetId="8427">
        <row r="4">
          <cell r="I4">
            <v>0</v>
          </cell>
        </row>
      </sheetData>
      <sheetData sheetId="8428">
        <row r="4">
          <cell r="I4">
            <v>0</v>
          </cell>
        </row>
      </sheetData>
      <sheetData sheetId="8429">
        <row r="4">
          <cell r="I4">
            <v>0</v>
          </cell>
        </row>
      </sheetData>
      <sheetData sheetId="8430">
        <row r="4">
          <cell r="I4">
            <v>0</v>
          </cell>
        </row>
      </sheetData>
      <sheetData sheetId="8431">
        <row r="4">
          <cell r="I4">
            <v>0</v>
          </cell>
        </row>
      </sheetData>
      <sheetData sheetId="8432">
        <row r="4">
          <cell r="I4">
            <v>0</v>
          </cell>
        </row>
      </sheetData>
      <sheetData sheetId="8433">
        <row r="4">
          <cell r="I4">
            <v>0</v>
          </cell>
        </row>
      </sheetData>
      <sheetData sheetId="8434">
        <row r="4">
          <cell r="I4">
            <v>0</v>
          </cell>
        </row>
      </sheetData>
      <sheetData sheetId="8435">
        <row r="4">
          <cell r="I4">
            <v>0</v>
          </cell>
        </row>
      </sheetData>
      <sheetData sheetId="8436">
        <row r="4">
          <cell r="I4">
            <v>0</v>
          </cell>
        </row>
      </sheetData>
      <sheetData sheetId="8437">
        <row r="4">
          <cell r="I4">
            <v>0</v>
          </cell>
        </row>
      </sheetData>
      <sheetData sheetId="8438">
        <row r="4">
          <cell r="I4">
            <v>0</v>
          </cell>
        </row>
      </sheetData>
      <sheetData sheetId="8439">
        <row r="4">
          <cell r="I4">
            <v>0</v>
          </cell>
        </row>
      </sheetData>
      <sheetData sheetId="8440">
        <row r="4">
          <cell r="I4">
            <v>0</v>
          </cell>
        </row>
      </sheetData>
      <sheetData sheetId="8441">
        <row r="4">
          <cell r="I4">
            <v>0</v>
          </cell>
        </row>
      </sheetData>
      <sheetData sheetId="8442">
        <row r="4">
          <cell r="I4">
            <v>0</v>
          </cell>
        </row>
      </sheetData>
      <sheetData sheetId="8443">
        <row r="4">
          <cell r="I4">
            <v>0</v>
          </cell>
        </row>
      </sheetData>
      <sheetData sheetId="8444">
        <row r="4">
          <cell r="I4">
            <v>0</v>
          </cell>
        </row>
      </sheetData>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ow r="4">
          <cell r="I4">
            <v>0</v>
          </cell>
        </row>
      </sheetData>
      <sheetData sheetId="8497">
        <row r="4">
          <cell r="I4">
            <v>0</v>
          </cell>
        </row>
      </sheetData>
      <sheetData sheetId="8498">
        <row r="4">
          <cell r="I4">
            <v>0</v>
          </cell>
        </row>
      </sheetData>
      <sheetData sheetId="8499">
        <row r="4">
          <cell r="I4">
            <v>0</v>
          </cell>
        </row>
      </sheetData>
      <sheetData sheetId="8500">
        <row r="4">
          <cell r="I4">
            <v>0</v>
          </cell>
        </row>
      </sheetData>
      <sheetData sheetId="8501">
        <row r="4">
          <cell r="I4">
            <v>0</v>
          </cell>
        </row>
      </sheetData>
      <sheetData sheetId="8502">
        <row r="4">
          <cell r="I4">
            <v>0</v>
          </cell>
        </row>
      </sheetData>
      <sheetData sheetId="8503">
        <row r="4">
          <cell r="I4">
            <v>0</v>
          </cell>
        </row>
      </sheetData>
      <sheetData sheetId="8504">
        <row r="4">
          <cell r="I4">
            <v>0</v>
          </cell>
        </row>
      </sheetData>
      <sheetData sheetId="8505">
        <row r="4">
          <cell r="I4">
            <v>0</v>
          </cell>
        </row>
      </sheetData>
      <sheetData sheetId="8506">
        <row r="4">
          <cell r="I4">
            <v>0</v>
          </cell>
        </row>
      </sheetData>
      <sheetData sheetId="8507">
        <row r="4">
          <cell r="I4">
            <v>0</v>
          </cell>
        </row>
      </sheetData>
      <sheetData sheetId="8508">
        <row r="4">
          <cell r="I4">
            <v>0</v>
          </cell>
        </row>
      </sheetData>
      <sheetData sheetId="8509">
        <row r="4">
          <cell r="I4">
            <v>0</v>
          </cell>
        </row>
      </sheetData>
      <sheetData sheetId="8510">
        <row r="4">
          <cell r="I4">
            <v>0</v>
          </cell>
        </row>
      </sheetData>
      <sheetData sheetId="8511">
        <row r="4">
          <cell r="I4">
            <v>0</v>
          </cell>
        </row>
      </sheetData>
      <sheetData sheetId="8512" refreshError="1"/>
      <sheetData sheetId="8513" refreshError="1"/>
      <sheetData sheetId="8514" refreshError="1"/>
      <sheetData sheetId="8515" refreshError="1"/>
      <sheetData sheetId="8516">
        <row r="4">
          <cell r="I4">
            <v>0</v>
          </cell>
        </row>
      </sheetData>
      <sheetData sheetId="8517">
        <row r="4">
          <cell r="I4">
            <v>0</v>
          </cell>
        </row>
      </sheetData>
      <sheetData sheetId="8518">
        <row r="4">
          <cell r="I4">
            <v>0</v>
          </cell>
        </row>
      </sheetData>
      <sheetData sheetId="8519">
        <row r="4">
          <cell r="I4">
            <v>0</v>
          </cell>
        </row>
      </sheetData>
      <sheetData sheetId="8520">
        <row r="4">
          <cell r="I4">
            <v>0</v>
          </cell>
        </row>
      </sheetData>
      <sheetData sheetId="8521">
        <row r="4">
          <cell r="I4">
            <v>0</v>
          </cell>
        </row>
      </sheetData>
      <sheetData sheetId="8522">
        <row r="4">
          <cell r="I4">
            <v>0</v>
          </cell>
        </row>
      </sheetData>
      <sheetData sheetId="8523">
        <row r="4">
          <cell r="I4">
            <v>0</v>
          </cell>
        </row>
      </sheetData>
      <sheetData sheetId="8524">
        <row r="4">
          <cell r="I4">
            <v>0</v>
          </cell>
        </row>
      </sheetData>
      <sheetData sheetId="8525">
        <row r="4">
          <cell r="I4">
            <v>0</v>
          </cell>
        </row>
      </sheetData>
      <sheetData sheetId="8526">
        <row r="4">
          <cell r="I4">
            <v>0</v>
          </cell>
        </row>
      </sheetData>
      <sheetData sheetId="8527">
        <row r="4">
          <cell r="I4">
            <v>0</v>
          </cell>
        </row>
      </sheetData>
      <sheetData sheetId="8528">
        <row r="4">
          <cell r="I4">
            <v>0</v>
          </cell>
        </row>
      </sheetData>
      <sheetData sheetId="8529" refreshError="1"/>
      <sheetData sheetId="8530" refreshError="1"/>
      <sheetData sheetId="8531" refreshError="1"/>
      <sheetData sheetId="8532" refreshError="1"/>
      <sheetData sheetId="8533">
        <row r="4">
          <cell r="I4">
            <v>0</v>
          </cell>
        </row>
      </sheetData>
      <sheetData sheetId="8534">
        <row r="4">
          <cell r="I4">
            <v>0</v>
          </cell>
        </row>
      </sheetData>
      <sheetData sheetId="8535">
        <row r="4">
          <cell r="I4">
            <v>0</v>
          </cell>
        </row>
      </sheetData>
      <sheetData sheetId="8536">
        <row r="4">
          <cell r="I4">
            <v>0</v>
          </cell>
        </row>
      </sheetData>
      <sheetData sheetId="8537">
        <row r="4">
          <cell r="I4">
            <v>0</v>
          </cell>
        </row>
      </sheetData>
      <sheetData sheetId="8538">
        <row r="4">
          <cell r="I4">
            <v>0</v>
          </cell>
        </row>
      </sheetData>
      <sheetData sheetId="8539">
        <row r="4">
          <cell r="I4">
            <v>0</v>
          </cell>
        </row>
      </sheetData>
      <sheetData sheetId="8540">
        <row r="4">
          <cell r="I4">
            <v>0</v>
          </cell>
        </row>
      </sheetData>
      <sheetData sheetId="8541">
        <row r="4">
          <cell r="I4">
            <v>0</v>
          </cell>
        </row>
      </sheetData>
      <sheetData sheetId="8542">
        <row r="4">
          <cell r="I4">
            <v>0</v>
          </cell>
        </row>
      </sheetData>
      <sheetData sheetId="8543">
        <row r="4">
          <cell r="I4">
            <v>0</v>
          </cell>
        </row>
      </sheetData>
      <sheetData sheetId="8544">
        <row r="4">
          <cell r="I4">
            <v>0</v>
          </cell>
        </row>
      </sheetData>
      <sheetData sheetId="8545" refreshError="1"/>
      <sheetData sheetId="8546" refreshError="1"/>
      <sheetData sheetId="8547" refreshError="1"/>
      <sheetData sheetId="8548" refreshError="1"/>
      <sheetData sheetId="8549" refreshError="1"/>
      <sheetData sheetId="8550" refreshError="1"/>
      <sheetData sheetId="8551">
        <row r="4">
          <cell r="I4">
            <v>0</v>
          </cell>
        </row>
      </sheetData>
      <sheetData sheetId="8552">
        <row r="4">
          <cell r="I4">
            <v>0</v>
          </cell>
        </row>
      </sheetData>
      <sheetData sheetId="8553">
        <row r="4">
          <cell r="I4">
            <v>0</v>
          </cell>
        </row>
      </sheetData>
      <sheetData sheetId="8554">
        <row r="4">
          <cell r="I4">
            <v>0</v>
          </cell>
        </row>
      </sheetData>
      <sheetData sheetId="8555">
        <row r="4">
          <cell r="I4">
            <v>0</v>
          </cell>
        </row>
      </sheetData>
      <sheetData sheetId="8556">
        <row r="4">
          <cell r="I4">
            <v>0</v>
          </cell>
        </row>
      </sheetData>
      <sheetData sheetId="8557">
        <row r="4">
          <cell r="I4">
            <v>0</v>
          </cell>
        </row>
      </sheetData>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ow r="4">
          <cell r="I4">
            <v>0</v>
          </cell>
        </row>
      </sheetData>
      <sheetData sheetId="8593">
        <row r="4">
          <cell r="I4">
            <v>0</v>
          </cell>
        </row>
      </sheetData>
      <sheetData sheetId="8594" refreshError="1"/>
      <sheetData sheetId="8595" refreshError="1"/>
      <sheetData sheetId="8596" refreshError="1"/>
      <sheetData sheetId="8597" refreshError="1"/>
      <sheetData sheetId="8598" refreshError="1"/>
      <sheetData sheetId="8599" refreshError="1"/>
      <sheetData sheetId="8600" refreshError="1"/>
      <sheetData sheetId="8601">
        <row r="4">
          <cell r="I4">
            <v>0</v>
          </cell>
        </row>
      </sheetData>
      <sheetData sheetId="8602">
        <row r="4">
          <cell r="I4">
            <v>0</v>
          </cell>
        </row>
      </sheetData>
      <sheetData sheetId="8603">
        <row r="4">
          <cell r="I4">
            <v>0</v>
          </cell>
        </row>
      </sheetData>
      <sheetData sheetId="8604">
        <row r="4">
          <cell r="I4">
            <v>0</v>
          </cell>
        </row>
      </sheetData>
      <sheetData sheetId="8605">
        <row r="4">
          <cell r="I4">
            <v>0</v>
          </cell>
        </row>
      </sheetData>
      <sheetData sheetId="8606">
        <row r="4">
          <cell r="I4">
            <v>0</v>
          </cell>
        </row>
      </sheetData>
      <sheetData sheetId="8607">
        <row r="4">
          <cell r="I4">
            <v>0</v>
          </cell>
        </row>
      </sheetData>
      <sheetData sheetId="8608">
        <row r="4">
          <cell r="I4">
            <v>0</v>
          </cell>
        </row>
      </sheetData>
      <sheetData sheetId="8609">
        <row r="4">
          <cell r="I4">
            <v>0</v>
          </cell>
        </row>
      </sheetData>
      <sheetData sheetId="8610">
        <row r="4">
          <cell r="I4">
            <v>0</v>
          </cell>
        </row>
      </sheetData>
      <sheetData sheetId="8611">
        <row r="4">
          <cell r="I4">
            <v>0</v>
          </cell>
        </row>
      </sheetData>
      <sheetData sheetId="8612">
        <row r="4">
          <cell r="I4">
            <v>0</v>
          </cell>
        </row>
      </sheetData>
      <sheetData sheetId="8613">
        <row r="4">
          <cell r="I4">
            <v>0</v>
          </cell>
        </row>
      </sheetData>
      <sheetData sheetId="8614">
        <row r="4">
          <cell r="I4">
            <v>0</v>
          </cell>
        </row>
      </sheetData>
      <sheetData sheetId="8615">
        <row r="4">
          <cell r="I4">
            <v>0</v>
          </cell>
        </row>
      </sheetData>
      <sheetData sheetId="8616">
        <row r="4">
          <cell r="I4">
            <v>0</v>
          </cell>
        </row>
      </sheetData>
      <sheetData sheetId="8617">
        <row r="4">
          <cell r="I4">
            <v>0</v>
          </cell>
        </row>
      </sheetData>
      <sheetData sheetId="8618">
        <row r="4">
          <cell r="I4">
            <v>0</v>
          </cell>
        </row>
      </sheetData>
      <sheetData sheetId="8619">
        <row r="4">
          <cell r="I4">
            <v>0</v>
          </cell>
        </row>
      </sheetData>
      <sheetData sheetId="8620">
        <row r="4">
          <cell r="I4">
            <v>0</v>
          </cell>
        </row>
      </sheetData>
      <sheetData sheetId="8621">
        <row r="4">
          <cell r="I4">
            <v>0</v>
          </cell>
        </row>
      </sheetData>
      <sheetData sheetId="8622">
        <row r="4">
          <cell r="I4">
            <v>0</v>
          </cell>
        </row>
      </sheetData>
      <sheetData sheetId="8623">
        <row r="4">
          <cell r="I4">
            <v>0</v>
          </cell>
        </row>
      </sheetData>
      <sheetData sheetId="8624">
        <row r="4">
          <cell r="I4">
            <v>0</v>
          </cell>
        </row>
      </sheetData>
      <sheetData sheetId="8625">
        <row r="4">
          <cell r="I4">
            <v>0</v>
          </cell>
        </row>
      </sheetData>
      <sheetData sheetId="8626">
        <row r="4">
          <cell r="I4">
            <v>0</v>
          </cell>
        </row>
      </sheetData>
      <sheetData sheetId="8627">
        <row r="4">
          <cell r="I4">
            <v>0</v>
          </cell>
        </row>
      </sheetData>
      <sheetData sheetId="8628">
        <row r="4">
          <cell r="I4">
            <v>0</v>
          </cell>
        </row>
      </sheetData>
      <sheetData sheetId="8629">
        <row r="4">
          <cell r="I4">
            <v>0</v>
          </cell>
        </row>
      </sheetData>
      <sheetData sheetId="8630">
        <row r="4">
          <cell r="I4">
            <v>0</v>
          </cell>
        </row>
      </sheetData>
      <sheetData sheetId="8631">
        <row r="4">
          <cell r="I4">
            <v>0</v>
          </cell>
        </row>
      </sheetData>
      <sheetData sheetId="8632">
        <row r="4">
          <cell r="I4">
            <v>0</v>
          </cell>
        </row>
      </sheetData>
      <sheetData sheetId="8633">
        <row r="4">
          <cell r="I4">
            <v>0</v>
          </cell>
        </row>
      </sheetData>
      <sheetData sheetId="8634">
        <row r="4">
          <cell r="I4">
            <v>0</v>
          </cell>
        </row>
      </sheetData>
      <sheetData sheetId="8635">
        <row r="4">
          <cell r="I4">
            <v>0</v>
          </cell>
        </row>
      </sheetData>
      <sheetData sheetId="8636">
        <row r="4">
          <cell r="I4">
            <v>0</v>
          </cell>
        </row>
      </sheetData>
      <sheetData sheetId="8637">
        <row r="4">
          <cell r="I4">
            <v>0</v>
          </cell>
        </row>
      </sheetData>
      <sheetData sheetId="8638">
        <row r="4">
          <cell r="I4">
            <v>0</v>
          </cell>
        </row>
      </sheetData>
      <sheetData sheetId="8639">
        <row r="4">
          <cell r="I4">
            <v>0</v>
          </cell>
        </row>
      </sheetData>
      <sheetData sheetId="8640">
        <row r="4">
          <cell r="I4">
            <v>0</v>
          </cell>
        </row>
      </sheetData>
      <sheetData sheetId="8641">
        <row r="4">
          <cell r="I4">
            <v>0</v>
          </cell>
        </row>
      </sheetData>
      <sheetData sheetId="8642">
        <row r="4">
          <cell r="I4">
            <v>0</v>
          </cell>
        </row>
      </sheetData>
      <sheetData sheetId="8643">
        <row r="4">
          <cell r="I4">
            <v>0</v>
          </cell>
        </row>
      </sheetData>
      <sheetData sheetId="8644">
        <row r="4">
          <cell r="I4">
            <v>0</v>
          </cell>
        </row>
      </sheetData>
      <sheetData sheetId="8645">
        <row r="4">
          <cell r="I4">
            <v>0</v>
          </cell>
        </row>
      </sheetData>
      <sheetData sheetId="8646">
        <row r="4">
          <cell r="I4">
            <v>0</v>
          </cell>
        </row>
      </sheetData>
      <sheetData sheetId="8647">
        <row r="4">
          <cell r="I4">
            <v>0</v>
          </cell>
        </row>
      </sheetData>
      <sheetData sheetId="8648">
        <row r="4">
          <cell r="I4">
            <v>0</v>
          </cell>
        </row>
      </sheetData>
      <sheetData sheetId="8649">
        <row r="4">
          <cell r="I4">
            <v>0</v>
          </cell>
        </row>
      </sheetData>
      <sheetData sheetId="8650">
        <row r="4">
          <cell r="I4">
            <v>0</v>
          </cell>
        </row>
      </sheetData>
      <sheetData sheetId="8651">
        <row r="4">
          <cell r="I4">
            <v>0</v>
          </cell>
        </row>
      </sheetData>
      <sheetData sheetId="8652">
        <row r="4">
          <cell r="I4">
            <v>0</v>
          </cell>
        </row>
      </sheetData>
      <sheetData sheetId="8653">
        <row r="4">
          <cell r="I4">
            <v>0</v>
          </cell>
        </row>
      </sheetData>
      <sheetData sheetId="8654">
        <row r="4">
          <cell r="I4">
            <v>0</v>
          </cell>
        </row>
      </sheetData>
      <sheetData sheetId="8655">
        <row r="4">
          <cell r="I4">
            <v>0</v>
          </cell>
        </row>
      </sheetData>
      <sheetData sheetId="8656">
        <row r="4">
          <cell r="I4">
            <v>0</v>
          </cell>
        </row>
      </sheetData>
      <sheetData sheetId="8657">
        <row r="4">
          <cell r="I4">
            <v>0</v>
          </cell>
        </row>
      </sheetData>
      <sheetData sheetId="8658">
        <row r="4">
          <cell r="I4">
            <v>0</v>
          </cell>
        </row>
      </sheetData>
      <sheetData sheetId="8659">
        <row r="4">
          <cell r="I4">
            <v>0</v>
          </cell>
        </row>
      </sheetData>
      <sheetData sheetId="8660">
        <row r="4">
          <cell r="I4">
            <v>0</v>
          </cell>
        </row>
      </sheetData>
      <sheetData sheetId="8661">
        <row r="4">
          <cell r="I4">
            <v>0</v>
          </cell>
        </row>
      </sheetData>
      <sheetData sheetId="8662">
        <row r="4">
          <cell r="I4">
            <v>0</v>
          </cell>
        </row>
      </sheetData>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refreshError="1"/>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refreshError="1"/>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refreshError="1"/>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refreshError="1"/>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row r="4">
          <cell r="I4">
            <v>0</v>
          </cell>
        </row>
      </sheetData>
      <sheetData sheetId="9297">
        <row r="4">
          <cell r="I4">
            <v>0</v>
          </cell>
        </row>
      </sheetData>
      <sheetData sheetId="9298"/>
      <sheetData sheetId="9299"/>
      <sheetData sheetId="9300"/>
      <sheetData sheetId="9301"/>
      <sheetData sheetId="9302"/>
      <sheetData sheetId="9303"/>
      <sheetData sheetId="9304"/>
      <sheetData sheetId="9305"/>
      <sheetData sheetId="9306" refreshError="1"/>
      <sheetData sheetId="9307"/>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ow r="4">
          <cell r="I4">
            <v>0</v>
          </cell>
        </row>
      </sheetData>
      <sheetData sheetId="9322">
        <row r="4">
          <cell r="I4">
            <v>0</v>
          </cell>
        </row>
      </sheetData>
      <sheetData sheetId="9323">
        <row r="4">
          <cell r="I4">
            <v>0</v>
          </cell>
        </row>
      </sheetData>
      <sheetData sheetId="9324">
        <row r="4">
          <cell r="I4">
            <v>0</v>
          </cell>
        </row>
      </sheetData>
      <sheetData sheetId="9325" refreshError="1"/>
      <sheetData sheetId="9326">
        <row r="4">
          <cell r="I4">
            <v>0</v>
          </cell>
        </row>
      </sheetData>
      <sheetData sheetId="9327">
        <row r="4">
          <cell r="I4">
            <v>0</v>
          </cell>
        </row>
      </sheetData>
      <sheetData sheetId="9328">
        <row r="4">
          <cell r="I4">
            <v>0</v>
          </cell>
        </row>
      </sheetData>
      <sheetData sheetId="9329">
        <row r="4">
          <cell r="I4">
            <v>0</v>
          </cell>
        </row>
      </sheetData>
      <sheetData sheetId="9330" refreshError="1"/>
      <sheetData sheetId="9331">
        <row r="4">
          <cell r="I4">
            <v>0</v>
          </cell>
        </row>
      </sheetData>
      <sheetData sheetId="9332">
        <row r="4">
          <cell r="I4">
            <v>0</v>
          </cell>
        </row>
      </sheetData>
      <sheetData sheetId="9333">
        <row r="4">
          <cell r="I4">
            <v>0</v>
          </cell>
        </row>
      </sheetData>
      <sheetData sheetId="9334"/>
      <sheetData sheetId="9335"/>
      <sheetData sheetId="9336">
        <row r="4">
          <cell r="I4">
            <v>0</v>
          </cell>
        </row>
      </sheetData>
      <sheetData sheetId="9337">
        <row r="4">
          <cell r="I4">
            <v>0</v>
          </cell>
        </row>
      </sheetData>
      <sheetData sheetId="9338">
        <row r="4">
          <cell r="I4">
            <v>0</v>
          </cell>
        </row>
      </sheetData>
      <sheetData sheetId="9339">
        <row r="4">
          <cell r="I4">
            <v>0</v>
          </cell>
        </row>
      </sheetData>
      <sheetData sheetId="9340">
        <row r="4">
          <cell r="I4">
            <v>0</v>
          </cell>
        </row>
      </sheetData>
      <sheetData sheetId="9341">
        <row r="4">
          <cell r="M4">
            <v>100</v>
          </cell>
        </row>
      </sheetData>
      <sheetData sheetId="9342">
        <row r="4">
          <cell r="I4">
            <v>0</v>
          </cell>
        </row>
      </sheetData>
      <sheetData sheetId="9343">
        <row r="4">
          <cell r="I4">
            <v>0</v>
          </cell>
        </row>
      </sheetData>
      <sheetData sheetId="9344">
        <row r="4">
          <cell r="I4">
            <v>0</v>
          </cell>
        </row>
      </sheetData>
      <sheetData sheetId="9345"/>
      <sheetData sheetId="9346" refreshError="1"/>
      <sheetData sheetId="9347"/>
      <sheetData sheetId="9348"/>
      <sheetData sheetId="9349"/>
      <sheetData sheetId="9350"/>
      <sheetData sheetId="9351"/>
      <sheetData sheetId="9352"/>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sheetData sheetId="9388"/>
      <sheetData sheetId="9389"/>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ow r="4">
          <cell r="I4">
            <v>0</v>
          </cell>
        </row>
      </sheetData>
      <sheetData sheetId="9604">
        <row r="4">
          <cell r="I4">
            <v>0</v>
          </cell>
        </row>
      </sheetData>
      <sheetData sheetId="9605">
        <row r="4">
          <cell r="I4">
            <v>0</v>
          </cell>
        </row>
      </sheetData>
      <sheetData sheetId="9606">
        <row r="4">
          <cell r="I4">
            <v>0</v>
          </cell>
        </row>
      </sheetData>
      <sheetData sheetId="9607">
        <row r="4">
          <cell r="I4">
            <v>0</v>
          </cell>
        </row>
      </sheetData>
      <sheetData sheetId="9608">
        <row r="4">
          <cell r="I4">
            <v>0</v>
          </cell>
        </row>
      </sheetData>
      <sheetData sheetId="9609">
        <row r="4">
          <cell r="I4">
            <v>0</v>
          </cell>
        </row>
      </sheetData>
      <sheetData sheetId="9610">
        <row r="4">
          <cell r="I4">
            <v>0</v>
          </cell>
        </row>
      </sheetData>
      <sheetData sheetId="9611">
        <row r="4">
          <cell r="I4">
            <v>0</v>
          </cell>
        </row>
      </sheetData>
      <sheetData sheetId="9612">
        <row r="4">
          <cell r="I4">
            <v>0</v>
          </cell>
        </row>
      </sheetData>
      <sheetData sheetId="9613">
        <row r="4">
          <cell r="I4">
            <v>0</v>
          </cell>
        </row>
      </sheetData>
      <sheetData sheetId="9614">
        <row r="4">
          <cell r="I4">
            <v>0</v>
          </cell>
        </row>
      </sheetData>
      <sheetData sheetId="9615">
        <row r="4">
          <cell r="I4">
            <v>0</v>
          </cell>
        </row>
      </sheetData>
      <sheetData sheetId="9616">
        <row r="4">
          <cell r="I4">
            <v>0</v>
          </cell>
        </row>
      </sheetData>
      <sheetData sheetId="9617">
        <row r="4">
          <cell r="I4">
            <v>0</v>
          </cell>
        </row>
      </sheetData>
      <sheetData sheetId="9618">
        <row r="4">
          <cell r="I4">
            <v>0</v>
          </cell>
        </row>
      </sheetData>
      <sheetData sheetId="9619">
        <row r="4">
          <cell r="I4">
            <v>0</v>
          </cell>
        </row>
      </sheetData>
      <sheetData sheetId="9620">
        <row r="4">
          <cell r="I4">
            <v>0</v>
          </cell>
        </row>
      </sheetData>
      <sheetData sheetId="9621">
        <row r="4">
          <cell r="I4">
            <v>0</v>
          </cell>
        </row>
      </sheetData>
      <sheetData sheetId="9622">
        <row r="4">
          <cell r="I4">
            <v>0</v>
          </cell>
        </row>
      </sheetData>
      <sheetData sheetId="9623">
        <row r="4">
          <cell r="I4">
            <v>0</v>
          </cell>
        </row>
      </sheetData>
      <sheetData sheetId="9624">
        <row r="4">
          <cell r="I4">
            <v>0</v>
          </cell>
        </row>
      </sheetData>
      <sheetData sheetId="9625">
        <row r="4">
          <cell r="I4">
            <v>0</v>
          </cell>
        </row>
      </sheetData>
      <sheetData sheetId="9626">
        <row r="4">
          <cell r="I4">
            <v>0</v>
          </cell>
        </row>
      </sheetData>
      <sheetData sheetId="9627">
        <row r="4">
          <cell r="I4">
            <v>0</v>
          </cell>
        </row>
      </sheetData>
      <sheetData sheetId="9628">
        <row r="4">
          <cell r="I4">
            <v>0</v>
          </cell>
        </row>
      </sheetData>
      <sheetData sheetId="9629">
        <row r="4">
          <cell r="I4">
            <v>0</v>
          </cell>
        </row>
      </sheetData>
      <sheetData sheetId="9630">
        <row r="4">
          <cell r="I4">
            <v>0</v>
          </cell>
        </row>
      </sheetData>
      <sheetData sheetId="9631">
        <row r="4">
          <cell r="I4">
            <v>0</v>
          </cell>
        </row>
      </sheetData>
      <sheetData sheetId="9632">
        <row r="4">
          <cell r="I4">
            <v>0</v>
          </cell>
        </row>
      </sheetData>
      <sheetData sheetId="9633">
        <row r="4">
          <cell r="I4">
            <v>0</v>
          </cell>
        </row>
      </sheetData>
      <sheetData sheetId="9634">
        <row r="4">
          <cell r="I4">
            <v>0</v>
          </cell>
        </row>
      </sheetData>
      <sheetData sheetId="9635">
        <row r="4">
          <cell r="I4">
            <v>0</v>
          </cell>
        </row>
      </sheetData>
      <sheetData sheetId="9636">
        <row r="4">
          <cell r="I4">
            <v>0</v>
          </cell>
        </row>
      </sheetData>
      <sheetData sheetId="9637">
        <row r="4">
          <cell r="I4">
            <v>0</v>
          </cell>
        </row>
      </sheetData>
      <sheetData sheetId="9638">
        <row r="4">
          <cell r="I4">
            <v>0</v>
          </cell>
        </row>
      </sheetData>
      <sheetData sheetId="9639">
        <row r="4">
          <cell r="I4">
            <v>0</v>
          </cell>
        </row>
      </sheetData>
      <sheetData sheetId="9640">
        <row r="4">
          <cell r="I4">
            <v>0</v>
          </cell>
        </row>
      </sheetData>
      <sheetData sheetId="9641">
        <row r="4">
          <cell r="I4">
            <v>0</v>
          </cell>
        </row>
      </sheetData>
      <sheetData sheetId="9642">
        <row r="4">
          <cell r="I4">
            <v>0</v>
          </cell>
        </row>
      </sheetData>
      <sheetData sheetId="9643">
        <row r="4">
          <cell r="I4">
            <v>0</v>
          </cell>
        </row>
      </sheetData>
      <sheetData sheetId="9644">
        <row r="4">
          <cell r="I4">
            <v>0</v>
          </cell>
        </row>
      </sheetData>
      <sheetData sheetId="9645">
        <row r="4">
          <cell r="I4">
            <v>0</v>
          </cell>
        </row>
      </sheetData>
      <sheetData sheetId="9646">
        <row r="4">
          <cell r="I4">
            <v>0</v>
          </cell>
        </row>
      </sheetData>
      <sheetData sheetId="9647">
        <row r="4">
          <cell r="I4">
            <v>0</v>
          </cell>
        </row>
      </sheetData>
      <sheetData sheetId="9648">
        <row r="4">
          <cell r="I4">
            <v>0</v>
          </cell>
        </row>
      </sheetData>
      <sheetData sheetId="9649">
        <row r="4">
          <cell r="I4">
            <v>0</v>
          </cell>
        </row>
      </sheetData>
      <sheetData sheetId="9650">
        <row r="4">
          <cell r="I4">
            <v>0</v>
          </cell>
        </row>
      </sheetData>
      <sheetData sheetId="9651">
        <row r="4">
          <cell r="I4">
            <v>0</v>
          </cell>
        </row>
      </sheetData>
      <sheetData sheetId="9652">
        <row r="4">
          <cell r="I4">
            <v>0</v>
          </cell>
        </row>
      </sheetData>
      <sheetData sheetId="9653">
        <row r="4">
          <cell r="I4">
            <v>0</v>
          </cell>
        </row>
      </sheetData>
      <sheetData sheetId="9654">
        <row r="4">
          <cell r="I4">
            <v>0</v>
          </cell>
        </row>
      </sheetData>
      <sheetData sheetId="9655">
        <row r="4">
          <cell r="I4">
            <v>0</v>
          </cell>
        </row>
      </sheetData>
      <sheetData sheetId="9656">
        <row r="4">
          <cell r="I4">
            <v>0</v>
          </cell>
        </row>
      </sheetData>
      <sheetData sheetId="9657">
        <row r="4">
          <cell r="I4">
            <v>0</v>
          </cell>
        </row>
      </sheetData>
      <sheetData sheetId="9658">
        <row r="4">
          <cell r="I4">
            <v>0</v>
          </cell>
        </row>
      </sheetData>
      <sheetData sheetId="9659">
        <row r="4">
          <cell r="I4">
            <v>0</v>
          </cell>
        </row>
      </sheetData>
      <sheetData sheetId="9660">
        <row r="4">
          <cell r="I4">
            <v>0</v>
          </cell>
        </row>
      </sheetData>
      <sheetData sheetId="9661">
        <row r="4">
          <cell r="I4">
            <v>0</v>
          </cell>
        </row>
      </sheetData>
      <sheetData sheetId="9662">
        <row r="4">
          <cell r="I4">
            <v>0</v>
          </cell>
        </row>
      </sheetData>
      <sheetData sheetId="9663">
        <row r="4">
          <cell r="I4">
            <v>0</v>
          </cell>
        </row>
      </sheetData>
      <sheetData sheetId="9664">
        <row r="4">
          <cell r="I4">
            <v>0</v>
          </cell>
        </row>
      </sheetData>
      <sheetData sheetId="9665">
        <row r="4">
          <cell r="I4">
            <v>0</v>
          </cell>
        </row>
      </sheetData>
      <sheetData sheetId="9666">
        <row r="4">
          <cell r="I4">
            <v>0</v>
          </cell>
        </row>
      </sheetData>
      <sheetData sheetId="9667">
        <row r="4">
          <cell r="I4">
            <v>0</v>
          </cell>
        </row>
      </sheetData>
      <sheetData sheetId="9668">
        <row r="4">
          <cell r="I4">
            <v>0</v>
          </cell>
        </row>
      </sheetData>
      <sheetData sheetId="9669">
        <row r="4">
          <cell r="I4">
            <v>0</v>
          </cell>
        </row>
      </sheetData>
      <sheetData sheetId="9670">
        <row r="4">
          <cell r="I4">
            <v>0</v>
          </cell>
        </row>
      </sheetData>
      <sheetData sheetId="9671">
        <row r="4">
          <cell r="I4">
            <v>0</v>
          </cell>
        </row>
      </sheetData>
      <sheetData sheetId="9672">
        <row r="4">
          <cell r="I4">
            <v>0</v>
          </cell>
        </row>
      </sheetData>
      <sheetData sheetId="9673">
        <row r="4">
          <cell r="I4">
            <v>0</v>
          </cell>
        </row>
      </sheetData>
      <sheetData sheetId="9674">
        <row r="4">
          <cell r="I4">
            <v>0</v>
          </cell>
        </row>
      </sheetData>
      <sheetData sheetId="9675">
        <row r="4">
          <cell r="I4">
            <v>0</v>
          </cell>
        </row>
      </sheetData>
      <sheetData sheetId="9676">
        <row r="4">
          <cell r="I4">
            <v>0</v>
          </cell>
        </row>
      </sheetData>
      <sheetData sheetId="9677">
        <row r="4">
          <cell r="I4">
            <v>0</v>
          </cell>
        </row>
      </sheetData>
      <sheetData sheetId="9678">
        <row r="4">
          <cell r="I4">
            <v>0</v>
          </cell>
        </row>
      </sheetData>
      <sheetData sheetId="9679">
        <row r="4">
          <cell r="I4">
            <v>0</v>
          </cell>
        </row>
      </sheetData>
      <sheetData sheetId="9680">
        <row r="4">
          <cell r="I4">
            <v>0</v>
          </cell>
        </row>
      </sheetData>
      <sheetData sheetId="9681">
        <row r="4">
          <cell r="I4">
            <v>0</v>
          </cell>
        </row>
      </sheetData>
      <sheetData sheetId="9682">
        <row r="4">
          <cell r="I4">
            <v>0</v>
          </cell>
        </row>
      </sheetData>
      <sheetData sheetId="9683">
        <row r="4">
          <cell r="I4">
            <v>0</v>
          </cell>
        </row>
      </sheetData>
      <sheetData sheetId="9684">
        <row r="4">
          <cell r="I4">
            <v>0</v>
          </cell>
        </row>
      </sheetData>
      <sheetData sheetId="9685">
        <row r="4">
          <cell r="I4">
            <v>0</v>
          </cell>
        </row>
      </sheetData>
      <sheetData sheetId="9686">
        <row r="4">
          <cell r="I4">
            <v>0</v>
          </cell>
        </row>
      </sheetData>
      <sheetData sheetId="9687">
        <row r="4">
          <cell r="I4">
            <v>0</v>
          </cell>
        </row>
      </sheetData>
      <sheetData sheetId="9688" refreshError="1"/>
      <sheetData sheetId="9689">
        <row r="4">
          <cell r="I4">
            <v>0</v>
          </cell>
        </row>
      </sheetData>
      <sheetData sheetId="9690" refreshError="1"/>
      <sheetData sheetId="9691" refreshError="1"/>
      <sheetData sheetId="9692">
        <row r="4">
          <cell r="I4">
            <v>0</v>
          </cell>
        </row>
      </sheetData>
      <sheetData sheetId="9693">
        <row r="4">
          <cell r="I4">
            <v>0</v>
          </cell>
        </row>
      </sheetData>
      <sheetData sheetId="9694">
        <row r="4">
          <cell r="I4">
            <v>0</v>
          </cell>
        </row>
      </sheetData>
      <sheetData sheetId="9695" refreshError="1"/>
      <sheetData sheetId="9696" refreshError="1"/>
      <sheetData sheetId="9697" refreshError="1"/>
      <sheetData sheetId="9698" refreshError="1"/>
      <sheetData sheetId="9699" refreshError="1"/>
      <sheetData sheetId="9700">
        <row r="4">
          <cell r="I4">
            <v>0</v>
          </cell>
        </row>
      </sheetData>
      <sheetData sheetId="9701">
        <row r="4">
          <cell r="I4">
            <v>0</v>
          </cell>
        </row>
      </sheetData>
      <sheetData sheetId="9702">
        <row r="4">
          <cell r="I4">
            <v>0</v>
          </cell>
        </row>
      </sheetData>
      <sheetData sheetId="9703">
        <row r="4">
          <cell r="I4">
            <v>0</v>
          </cell>
        </row>
      </sheetData>
      <sheetData sheetId="9704">
        <row r="4">
          <cell r="I4">
            <v>0</v>
          </cell>
        </row>
      </sheetData>
      <sheetData sheetId="9705">
        <row r="4">
          <cell r="I4">
            <v>0</v>
          </cell>
        </row>
      </sheetData>
      <sheetData sheetId="9706">
        <row r="4">
          <cell r="I4">
            <v>0</v>
          </cell>
        </row>
      </sheetData>
      <sheetData sheetId="9707">
        <row r="4">
          <cell r="I4">
            <v>0</v>
          </cell>
        </row>
      </sheetData>
      <sheetData sheetId="9708">
        <row r="4">
          <cell r="I4">
            <v>0</v>
          </cell>
        </row>
      </sheetData>
      <sheetData sheetId="9709">
        <row r="4">
          <cell r="I4">
            <v>0</v>
          </cell>
        </row>
      </sheetData>
      <sheetData sheetId="9710">
        <row r="4">
          <cell r="I4">
            <v>0</v>
          </cell>
        </row>
      </sheetData>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sheetData sheetId="9722" refreshError="1"/>
      <sheetData sheetId="9723">
        <row r="4">
          <cell r="I4">
            <v>0</v>
          </cell>
        </row>
      </sheetData>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ow r="4">
          <cell r="I4">
            <v>0</v>
          </cell>
        </row>
      </sheetData>
      <sheetData sheetId="9733">
        <row r="4">
          <cell r="I4">
            <v>0</v>
          </cell>
        </row>
      </sheetData>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ow r="4">
          <cell r="I4">
            <v>0</v>
          </cell>
        </row>
      </sheetData>
      <sheetData sheetId="9751">
        <row r="4">
          <cell r="I4">
            <v>0</v>
          </cell>
        </row>
      </sheetData>
      <sheetData sheetId="9752">
        <row r="4">
          <cell r="I4">
            <v>0</v>
          </cell>
        </row>
      </sheetData>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ow r="4">
          <cell r="I4">
            <v>0</v>
          </cell>
        </row>
      </sheetData>
      <sheetData sheetId="9776">
        <row r="4">
          <cell r="I4">
            <v>0</v>
          </cell>
        </row>
      </sheetData>
      <sheetData sheetId="9777">
        <row r="4">
          <cell r="I4">
            <v>0</v>
          </cell>
        </row>
      </sheetData>
      <sheetData sheetId="9778">
        <row r="4">
          <cell r="I4">
            <v>0</v>
          </cell>
        </row>
      </sheetData>
      <sheetData sheetId="9779">
        <row r="4">
          <cell r="I4">
            <v>0</v>
          </cell>
        </row>
      </sheetData>
      <sheetData sheetId="9780">
        <row r="4">
          <cell r="I4">
            <v>0</v>
          </cell>
        </row>
      </sheetData>
      <sheetData sheetId="9781">
        <row r="4">
          <cell r="I4">
            <v>0</v>
          </cell>
        </row>
      </sheetData>
      <sheetData sheetId="9782">
        <row r="4">
          <cell r="I4">
            <v>0</v>
          </cell>
        </row>
      </sheetData>
      <sheetData sheetId="9783">
        <row r="4">
          <cell r="I4">
            <v>0</v>
          </cell>
        </row>
      </sheetData>
      <sheetData sheetId="9784">
        <row r="4">
          <cell r="I4">
            <v>0</v>
          </cell>
        </row>
      </sheetData>
      <sheetData sheetId="9785">
        <row r="4">
          <cell r="I4">
            <v>0</v>
          </cell>
        </row>
      </sheetData>
      <sheetData sheetId="9786">
        <row r="4">
          <cell r="I4">
            <v>0</v>
          </cell>
        </row>
      </sheetData>
      <sheetData sheetId="9787">
        <row r="4">
          <cell r="I4">
            <v>0</v>
          </cell>
        </row>
      </sheetData>
      <sheetData sheetId="9788">
        <row r="4">
          <cell r="I4">
            <v>0</v>
          </cell>
        </row>
      </sheetData>
      <sheetData sheetId="9789">
        <row r="4">
          <cell r="I4">
            <v>0</v>
          </cell>
        </row>
      </sheetData>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ow r="4">
          <cell r="I4">
            <v>0</v>
          </cell>
        </row>
      </sheetData>
      <sheetData sheetId="9836">
        <row r="4">
          <cell r="I4">
            <v>0</v>
          </cell>
        </row>
      </sheetData>
      <sheetData sheetId="9837">
        <row r="4">
          <cell r="I4">
            <v>0</v>
          </cell>
        </row>
      </sheetData>
      <sheetData sheetId="9838">
        <row r="4">
          <cell r="I4">
            <v>0</v>
          </cell>
        </row>
      </sheetData>
      <sheetData sheetId="9839">
        <row r="4">
          <cell r="I4">
            <v>0</v>
          </cell>
        </row>
      </sheetData>
      <sheetData sheetId="9840">
        <row r="4">
          <cell r="I4">
            <v>0</v>
          </cell>
        </row>
      </sheetData>
      <sheetData sheetId="9841">
        <row r="4">
          <cell r="I4">
            <v>0</v>
          </cell>
        </row>
      </sheetData>
      <sheetData sheetId="9842">
        <row r="4">
          <cell r="I4">
            <v>0</v>
          </cell>
        </row>
      </sheetData>
      <sheetData sheetId="9843">
        <row r="4">
          <cell r="I4">
            <v>0</v>
          </cell>
        </row>
      </sheetData>
      <sheetData sheetId="9844">
        <row r="4">
          <cell r="I4">
            <v>0</v>
          </cell>
        </row>
      </sheetData>
      <sheetData sheetId="9845">
        <row r="4">
          <cell r="I4">
            <v>0</v>
          </cell>
        </row>
      </sheetData>
      <sheetData sheetId="9846">
        <row r="4">
          <cell r="I4">
            <v>0</v>
          </cell>
        </row>
      </sheetData>
      <sheetData sheetId="9847">
        <row r="4">
          <cell r="I4">
            <v>0</v>
          </cell>
        </row>
      </sheetData>
      <sheetData sheetId="9848">
        <row r="4">
          <cell r="I4">
            <v>0</v>
          </cell>
        </row>
      </sheetData>
      <sheetData sheetId="9849">
        <row r="4">
          <cell r="I4">
            <v>0</v>
          </cell>
        </row>
      </sheetData>
      <sheetData sheetId="9850">
        <row r="4">
          <cell r="I4">
            <v>0</v>
          </cell>
        </row>
      </sheetData>
      <sheetData sheetId="9851">
        <row r="4">
          <cell r="I4">
            <v>0</v>
          </cell>
        </row>
      </sheetData>
      <sheetData sheetId="9852">
        <row r="4">
          <cell r="I4">
            <v>0</v>
          </cell>
        </row>
      </sheetData>
      <sheetData sheetId="9853">
        <row r="4">
          <cell r="I4">
            <v>0</v>
          </cell>
        </row>
      </sheetData>
      <sheetData sheetId="9854">
        <row r="4">
          <cell r="I4">
            <v>0</v>
          </cell>
        </row>
      </sheetData>
      <sheetData sheetId="9855">
        <row r="4">
          <cell r="I4">
            <v>0</v>
          </cell>
        </row>
      </sheetData>
      <sheetData sheetId="9856">
        <row r="4">
          <cell r="I4">
            <v>0</v>
          </cell>
        </row>
      </sheetData>
      <sheetData sheetId="9857">
        <row r="4">
          <cell r="I4">
            <v>0</v>
          </cell>
        </row>
      </sheetData>
      <sheetData sheetId="9858">
        <row r="4">
          <cell r="I4">
            <v>0</v>
          </cell>
        </row>
      </sheetData>
      <sheetData sheetId="9859">
        <row r="4">
          <cell r="I4">
            <v>0</v>
          </cell>
        </row>
      </sheetData>
      <sheetData sheetId="9860">
        <row r="4">
          <cell r="I4">
            <v>0</v>
          </cell>
        </row>
      </sheetData>
      <sheetData sheetId="9861">
        <row r="4">
          <cell r="I4">
            <v>0</v>
          </cell>
        </row>
      </sheetData>
      <sheetData sheetId="9862">
        <row r="4">
          <cell r="I4">
            <v>0</v>
          </cell>
        </row>
      </sheetData>
      <sheetData sheetId="9863">
        <row r="4">
          <cell r="I4">
            <v>0</v>
          </cell>
        </row>
      </sheetData>
      <sheetData sheetId="9864">
        <row r="4">
          <cell r="I4">
            <v>0</v>
          </cell>
        </row>
      </sheetData>
      <sheetData sheetId="9865">
        <row r="4">
          <cell r="I4">
            <v>0</v>
          </cell>
        </row>
      </sheetData>
      <sheetData sheetId="9866">
        <row r="4">
          <cell r="I4">
            <v>0</v>
          </cell>
        </row>
      </sheetData>
      <sheetData sheetId="9867">
        <row r="4">
          <cell r="I4">
            <v>0</v>
          </cell>
        </row>
      </sheetData>
      <sheetData sheetId="9868">
        <row r="4">
          <cell r="I4">
            <v>0</v>
          </cell>
        </row>
      </sheetData>
      <sheetData sheetId="9869">
        <row r="4">
          <cell r="I4">
            <v>0</v>
          </cell>
        </row>
      </sheetData>
      <sheetData sheetId="9870">
        <row r="4">
          <cell r="I4">
            <v>0</v>
          </cell>
        </row>
      </sheetData>
      <sheetData sheetId="9871">
        <row r="4">
          <cell r="I4">
            <v>0</v>
          </cell>
        </row>
      </sheetData>
      <sheetData sheetId="9872">
        <row r="4">
          <cell r="I4">
            <v>0</v>
          </cell>
        </row>
      </sheetData>
      <sheetData sheetId="9873">
        <row r="4">
          <cell r="I4">
            <v>0</v>
          </cell>
        </row>
      </sheetData>
      <sheetData sheetId="9874">
        <row r="4">
          <cell r="I4">
            <v>0</v>
          </cell>
        </row>
      </sheetData>
      <sheetData sheetId="9875">
        <row r="4">
          <cell r="I4">
            <v>0</v>
          </cell>
        </row>
      </sheetData>
      <sheetData sheetId="9876">
        <row r="4">
          <cell r="I4">
            <v>0</v>
          </cell>
        </row>
      </sheetData>
      <sheetData sheetId="9877">
        <row r="4">
          <cell r="I4">
            <v>0</v>
          </cell>
        </row>
      </sheetData>
      <sheetData sheetId="9878">
        <row r="4">
          <cell r="I4">
            <v>0</v>
          </cell>
        </row>
      </sheetData>
      <sheetData sheetId="9879">
        <row r="4">
          <cell r="I4">
            <v>0</v>
          </cell>
        </row>
      </sheetData>
      <sheetData sheetId="9880">
        <row r="4">
          <cell r="I4">
            <v>0</v>
          </cell>
        </row>
      </sheetData>
      <sheetData sheetId="9881">
        <row r="4">
          <cell r="I4">
            <v>0</v>
          </cell>
        </row>
      </sheetData>
      <sheetData sheetId="9882">
        <row r="4">
          <cell r="I4">
            <v>0</v>
          </cell>
        </row>
      </sheetData>
      <sheetData sheetId="9883">
        <row r="4">
          <cell r="I4">
            <v>0</v>
          </cell>
        </row>
      </sheetData>
      <sheetData sheetId="9884">
        <row r="4">
          <cell r="I4">
            <v>0</v>
          </cell>
        </row>
      </sheetData>
      <sheetData sheetId="9885">
        <row r="4">
          <cell r="I4">
            <v>0</v>
          </cell>
        </row>
      </sheetData>
      <sheetData sheetId="9886">
        <row r="4">
          <cell r="I4">
            <v>0</v>
          </cell>
        </row>
      </sheetData>
      <sheetData sheetId="9887">
        <row r="4">
          <cell r="I4">
            <v>0</v>
          </cell>
        </row>
      </sheetData>
      <sheetData sheetId="9888">
        <row r="4">
          <cell r="I4">
            <v>0</v>
          </cell>
        </row>
      </sheetData>
      <sheetData sheetId="9889">
        <row r="4">
          <cell r="I4">
            <v>0</v>
          </cell>
        </row>
      </sheetData>
      <sheetData sheetId="9890">
        <row r="4">
          <cell r="I4">
            <v>0</v>
          </cell>
        </row>
      </sheetData>
      <sheetData sheetId="9891" refreshError="1"/>
      <sheetData sheetId="9892" refreshError="1"/>
      <sheetData sheetId="9893">
        <row r="4">
          <cell r="I4">
            <v>0</v>
          </cell>
        </row>
      </sheetData>
      <sheetData sheetId="9894" refreshError="1"/>
      <sheetData sheetId="9895">
        <row r="4">
          <cell r="I4">
            <v>0</v>
          </cell>
        </row>
      </sheetData>
      <sheetData sheetId="9896">
        <row r="4">
          <cell r="I4">
            <v>0</v>
          </cell>
        </row>
      </sheetData>
      <sheetData sheetId="9897">
        <row r="4">
          <cell r="I4">
            <v>0</v>
          </cell>
        </row>
      </sheetData>
      <sheetData sheetId="9898">
        <row r="4">
          <cell r="I4">
            <v>0</v>
          </cell>
        </row>
      </sheetData>
      <sheetData sheetId="9899">
        <row r="4">
          <cell r="I4">
            <v>0</v>
          </cell>
        </row>
      </sheetData>
      <sheetData sheetId="9900">
        <row r="4">
          <cell r="I4">
            <v>0</v>
          </cell>
        </row>
      </sheetData>
      <sheetData sheetId="9901">
        <row r="4">
          <cell r="I4">
            <v>0</v>
          </cell>
        </row>
      </sheetData>
      <sheetData sheetId="9902">
        <row r="4">
          <cell r="I4">
            <v>0</v>
          </cell>
        </row>
      </sheetData>
      <sheetData sheetId="9903">
        <row r="4">
          <cell r="I4">
            <v>0</v>
          </cell>
        </row>
      </sheetData>
      <sheetData sheetId="9904">
        <row r="4">
          <cell r="I4">
            <v>0</v>
          </cell>
        </row>
      </sheetData>
      <sheetData sheetId="9905">
        <row r="4">
          <cell r="I4">
            <v>0</v>
          </cell>
        </row>
      </sheetData>
      <sheetData sheetId="9906">
        <row r="4">
          <cell r="I4">
            <v>0</v>
          </cell>
        </row>
      </sheetData>
      <sheetData sheetId="9907">
        <row r="4">
          <cell r="I4">
            <v>0</v>
          </cell>
        </row>
      </sheetData>
      <sheetData sheetId="9908">
        <row r="4">
          <cell r="I4">
            <v>0</v>
          </cell>
        </row>
      </sheetData>
      <sheetData sheetId="9909">
        <row r="4">
          <cell r="I4">
            <v>0</v>
          </cell>
        </row>
      </sheetData>
      <sheetData sheetId="9910">
        <row r="4">
          <cell r="I4">
            <v>0</v>
          </cell>
        </row>
      </sheetData>
      <sheetData sheetId="9911">
        <row r="4">
          <cell r="I4">
            <v>0</v>
          </cell>
        </row>
      </sheetData>
      <sheetData sheetId="9912">
        <row r="4">
          <cell r="I4">
            <v>0</v>
          </cell>
        </row>
      </sheetData>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ow r="4">
          <cell r="I4">
            <v>0</v>
          </cell>
        </row>
      </sheetData>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ow r="4">
          <cell r="I4">
            <v>0</v>
          </cell>
        </row>
      </sheetData>
      <sheetData sheetId="10087">
        <row r="4">
          <cell r="I4">
            <v>0</v>
          </cell>
        </row>
      </sheetData>
      <sheetData sheetId="10088">
        <row r="4">
          <cell r="I4">
            <v>0</v>
          </cell>
        </row>
      </sheetData>
      <sheetData sheetId="10089">
        <row r="4">
          <cell r="I4">
            <v>0</v>
          </cell>
        </row>
      </sheetData>
      <sheetData sheetId="10090">
        <row r="4">
          <cell r="I4">
            <v>0</v>
          </cell>
        </row>
      </sheetData>
      <sheetData sheetId="10091">
        <row r="4">
          <cell r="I4">
            <v>0</v>
          </cell>
        </row>
      </sheetData>
      <sheetData sheetId="10092">
        <row r="4">
          <cell r="I4">
            <v>0</v>
          </cell>
        </row>
      </sheetData>
      <sheetData sheetId="10093">
        <row r="4">
          <cell r="I4">
            <v>0</v>
          </cell>
        </row>
      </sheetData>
      <sheetData sheetId="10094">
        <row r="4">
          <cell r="I4">
            <v>0</v>
          </cell>
        </row>
      </sheetData>
      <sheetData sheetId="10095">
        <row r="4">
          <cell r="I4">
            <v>0</v>
          </cell>
        </row>
      </sheetData>
      <sheetData sheetId="10096">
        <row r="4">
          <cell r="I4">
            <v>0</v>
          </cell>
        </row>
      </sheetData>
      <sheetData sheetId="10097">
        <row r="4">
          <cell r="I4">
            <v>0</v>
          </cell>
        </row>
      </sheetData>
      <sheetData sheetId="10098">
        <row r="4">
          <cell r="I4">
            <v>0</v>
          </cell>
        </row>
      </sheetData>
      <sheetData sheetId="10099">
        <row r="4">
          <cell r="I4">
            <v>0</v>
          </cell>
        </row>
      </sheetData>
      <sheetData sheetId="10100">
        <row r="4">
          <cell r="I4">
            <v>0</v>
          </cell>
        </row>
      </sheetData>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ow r="4">
          <cell r="I4">
            <v>0</v>
          </cell>
        </row>
      </sheetData>
      <sheetData sheetId="10113">
        <row r="4">
          <cell r="I4">
            <v>0</v>
          </cell>
        </row>
      </sheetData>
      <sheetData sheetId="10114">
        <row r="4">
          <cell r="I4">
            <v>0</v>
          </cell>
        </row>
      </sheetData>
      <sheetData sheetId="10115" refreshError="1"/>
      <sheetData sheetId="10116" refreshError="1"/>
      <sheetData sheetId="10117" refreshError="1"/>
      <sheetData sheetId="10118" refreshError="1"/>
      <sheetData sheetId="10119" refreshError="1"/>
      <sheetData sheetId="10120">
        <row r="4">
          <cell r="I4">
            <v>0</v>
          </cell>
        </row>
      </sheetData>
      <sheetData sheetId="10121">
        <row r="4">
          <cell r="I4">
            <v>0</v>
          </cell>
        </row>
      </sheetData>
      <sheetData sheetId="10122">
        <row r="4">
          <cell r="I4">
            <v>0</v>
          </cell>
        </row>
      </sheetData>
      <sheetData sheetId="10123">
        <row r="4">
          <cell r="I4">
            <v>0</v>
          </cell>
        </row>
      </sheetData>
      <sheetData sheetId="10124">
        <row r="4">
          <cell r="I4">
            <v>0</v>
          </cell>
        </row>
      </sheetData>
      <sheetData sheetId="10125">
        <row r="4">
          <cell r="I4">
            <v>0</v>
          </cell>
        </row>
      </sheetData>
      <sheetData sheetId="10126">
        <row r="4">
          <cell r="I4">
            <v>0</v>
          </cell>
        </row>
      </sheetData>
      <sheetData sheetId="10127">
        <row r="4">
          <cell r="I4">
            <v>0</v>
          </cell>
        </row>
      </sheetData>
      <sheetData sheetId="10128">
        <row r="4">
          <cell r="I4">
            <v>0</v>
          </cell>
        </row>
      </sheetData>
      <sheetData sheetId="10129">
        <row r="4">
          <cell r="I4">
            <v>0</v>
          </cell>
        </row>
      </sheetData>
      <sheetData sheetId="10130">
        <row r="4">
          <cell r="I4">
            <v>0</v>
          </cell>
        </row>
      </sheetData>
      <sheetData sheetId="10131">
        <row r="4">
          <cell r="I4">
            <v>0</v>
          </cell>
        </row>
      </sheetData>
      <sheetData sheetId="10132">
        <row r="4">
          <cell r="I4">
            <v>0</v>
          </cell>
        </row>
      </sheetData>
      <sheetData sheetId="10133">
        <row r="4">
          <cell r="I4">
            <v>0</v>
          </cell>
        </row>
      </sheetData>
      <sheetData sheetId="10134">
        <row r="4">
          <cell r="I4">
            <v>0</v>
          </cell>
        </row>
      </sheetData>
      <sheetData sheetId="10135" refreshError="1"/>
      <sheetData sheetId="10136">
        <row r="4">
          <cell r="I4">
            <v>0</v>
          </cell>
        </row>
      </sheetData>
      <sheetData sheetId="10137">
        <row r="4">
          <cell r="I4">
            <v>0</v>
          </cell>
        </row>
      </sheetData>
      <sheetData sheetId="10138">
        <row r="4">
          <cell r="I4">
            <v>0</v>
          </cell>
        </row>
      </sheetData>
      <sheetData sheetId="10139">
        <row r="4">
          <cell r="I4">
            <v>0</v>
          </cell>
        </row>
      </sheetData>
      <sheetData sheetId="10140">
        <row r="4">
          <cell r="I4">
            <v>0</v>
          </cell>
        </row>
      </sheetData>
      <sheetData sheetId="10141">
        <row r="4">
          <cell r="I4">
            <v>0</v>
          </cell>
        </row>
      </sheetData>
      <sheetData sheetId="10142">
        <row r="4">
          <cell r="I4">
            <v>0</v>
          </cell>
        </row>
      </sheetData>
      <sheetData sheetId="10143">
        <row r="4">
          <cell r="I4">
            <v>0</v>
          </cell>
        </row>
      </sheetData>
      <sheetData sheetId="10144">
        <row r="4">
          <cell r="I4">
            <v>0</v>
          </cell>
        </row>
      </sheetData>
      <sheetData sheetId="10145">
        <row r="4">
          <cell r="I4">
            <v>0</v>
          </cell>
        </row>
      </sheetData>
      <sheetData sheetId="10146">
        <row r="4">
          <cell r="I4">
            <v>0</v>
          </cell>
        </row>
      </sheetData>
      <sheetData sheetId="10147">
        <row r="4">
          <cell r="I4">
            <v>0</v>
          </cell>
        </row>
      </sheetData>
      <sheetData sheetId="10148">
        <row r="4">
          <cell r="I4">
            <v>0</v>
          </cell>
        </row>
      </sheetData>
      <sheetData sheetId="10149">
        <row r="4">
          <cell r="I4">
            <v>0</v>
          </cell>
        </row>
      </sheetData>
      <sheetData sheetId="10150">
        <row r="4">
          <cell r="I4">
            <v>0</v>
          </cell>
        </row>
      </sheetData>
      <sheetData sheetId="10151">
        <row r="4">
          <cell r="I4">
            <v>0</v>
          </cell>
        </row>
      </sheetData>
      <sheetData sheetId="10152">
        <row r="4">
          <cell r="I4">
            <v>0</v>
          </cell>
        </row>
      </sheetData>
      <sheetData sheetId="10153">
        <row r="4">
          <cell r="I4">
            <v>0</v>
          </cell>
        </row>
      </sheetData>
      <sheetData sheetId="10154">
        <row r="4">
          <cell r="I4">
            <v>0</v>
          </cell>
        </row>
      </sheetData>
      <sheetData sheetId="10155">
        <row r="4">
          <cell r="I4">
            <v>0</v>
          </cell>
        </row>
      </sheetData>
      <sheetData sheetId="10156">
        <row r="4">
          <cell r="I4">
            <v>0</v>
          </cell>
        </row>
      </sheetData>
      <sheetData sheetId="10157">
        <row r="4">
          <cell r="I4">
            <v>0</v>
          </cell>
        </row>
      </sheetData>
      <sheetData sheetId="10158">
        <row r="4">
          <cell r="I4">
            <v>0</v>
          </cell>
        </row>
      </sheetData>
      <sheetData sheetId="10159">
        <row r="4">
          <cell r="I4">
            <v>0</v>
          </cell>
        </row>
      </sheetData>
      <sheetData sheetId="10160">
        <row r="4">
          <cell r="I4">
            <v>0</v>
          </cell>
        </row>
      </sheetData>
      <sheetData sheetId="10161">
        <row r="4">
          <cell r="I4">
            <v>0</v>
          </cell>
        </row>
      </sheetData>
      <sheetData sheetId="10162">
        <row r="4">
          <cell r="I4">
            <v>0</v>
          </cell>
        </row>
      </sheetData>
      <sheetData sheetId="10163">
        <row r="4">
          <cell r="I4">
            <v>0</v>
          </cell>
        </row>
      </sheetData>
      <sheetData sheetId="10164">
        <row r="4">
          <cell r="I4">
            <v>0</v>
          </cell>
        </row>
      </sheetData>
      <sheetData sheetId="10165">
        <row r="4">
          <cell r="I4">
            <v>0</v>
          </cell>
        </row>
      </sheetData>
      <sheetData sheetId="10166">
        <row r="4">
          <cell r="I4">
            <v>0</v>
          </cell>
        </row>
      </sheetData>
      <sheetData sheetId="10167">
        <row r="4">
          <cell r="I4">
            <v>0</v>
          </cell>
        </row>
      </sheetData>
      <sheetData sheetId="10168">
        <row r="4">
          <cell r="I4">
            <v>0</v>
          </cell>
        </row>
      </sheetData>
      <sheetData sheetId="10169">
        <row r="4">
          <cell r="I4">
            <v>0</v>
          </cell>
        </row>
      </sheetData>
      <sheetData sheetId="10170">
        <row r="4">
          <cell r="I4">
            <v>0</v>
          </cell>
        </row>
      </sheetData>
      <sheetData sheetId="10171">
        <row r="4">
          <cell r="I4">
            <v>0</v>
          </cell>
        </row>
      </sheetData>
      <sheetData sheetId="10172">
        <row r="4">
          <cell r="I4">
            <v>0</v>
          </cell>
        </row>
      </sheetData>
      <sheetData sheetId="10173">
        <row r="4">
          <cell r="I4">
            <v>0</v>
          </cell>
        </row>
      </sheetData>
      <sheetData sheetId="10174">
        <row r="4">
          <cell r="I4">
            <v>0</v>
          </cell>
        </row>
      </sheetData>
      <sheetData sheetId="10175">
        <row r="4">
          <cell r="I4">
            <v>0</v>
          </cell>
        </row>
      </sheetData>
      <sheetData sheetId="10176">
        <row r="4">
          <cell r="I4">
            <v>0</v>
          </cell>
        </row>
      </sheetData>
      <sheetData sheetId="10177">
        <row r="4">
          <cell r="I4">
            <v>0</v>
          </cell>
        </row>
      </sheetData>
      <sheetData sheetId="10178">
        <row r="4">
          <cell r="I4">
            <v>0</v>
          </cell>
        </row>
      </sheetData>
      <sheetData sheetId="10179">
        <row r="4">
          <cell r="I4">
            <v>0</v>
          </cell>
        </row>
      </sheetData>
      <sheetData sheetId="10180">
        <row r="4">
          <cell r="I4">
            <v>0</v>
          </cell>
        </row>
      </sheetData>
      <sheetData sheetId="10181">
        <row r="4">
          <cell r="I4">
            <v>0</v>
          </cell>
        </row>
      </sheetData>
      <sheetData sheetId="10182">
        <row r="4">
          <cell r="I4">
            <v>0</v>
          </cell>
        </row>
      </sheetData>
      <sheetData sheetId="10183">
        <row r="4">
          <cell r="I4">
            <v>0</v>
          </cell>
        </row>
      </sheetData>
      <sheetData sheetId="10184">
        <row r="4">
          <cell r="I4">
            <v>0</v>
          </cell>
        </row>
      </sheetData>
      <sheetData sheetId="10185">
        <row r="4">
          <cell r="I4">
            <v>0</v>
          </cell>
        </row>
      </sheetData>
      <sheetData sheetId="10186">
        <row r="4">
          <cell r="I4">
            <v>0</v>
          </cell>
        </row>
      </sheetData>
      <sheetData sheetId="10187">
        <row r="4">
          <cell r="I4">
            <v>0</v>
          </cell>
        </row>
      </sheetData>
      <sheetData sheetId="10188">
        <row r="4">
          <cell r="I4">
            <v>0</v>
          </cell>
        </row>
      </sheetData>
      <sheetData sheetId="10189">
        <row r="4">
          <cell r="I4">
            <v>0</v>
          </cell>
        </row>
      </sheetData>
      <sheetData sheetId="10190">
        <row r="4">
          <cell r="I4">
            <v>0</v>
          </cell>
        </row>
      </sheetData>
      <sheetData sheetId="10191">
        <row r="4">
          <cell r="I4">
            <v>0</v>
          </cell>
        </row>
      </sheetData>
      <sheetData sheetId="10192">
        <row r="4">
          <cell r="I4">
            <v>0</v>
          </cell>
        </row>
      </sheetData>
      <sheetData sheetId="10193">
        <row r="4">
          <cell r="I4">
            <v>0</v>
          </cell>
        </row>
      </sheetData>
      <sheetData sheetId="10194">
        <row r="4">
          <cell r="I4">
            <v>0</v>
          </cell>
        </row>
      </sheetData>
      <sheetData sheetId="10195">
        <row r="4">
          <cell r="I4">
            <v>0</v>
          </cell>
        </row>
      </sheetData>
      <sheetData sheetId="10196">
        <row r="4">
          <cell r="I4">
            <v>0</v>
          </cell>
        </row>
      </sheetData>
      <sheetData sheetId="10197">
        <row r="4">
          <cell r="I4">
            <v>0</v>
          </cell>
        </row>
      </sheetData>
      <sheetData sheetId="10198">
        <row r="4">
          <cell r="I4">
            <v>0</v>
          </cell>
        </row>
      </sheetData>
      <sheetData sheetId="10199">
        <row r="4">
          <cell r="I4">
            <v>0</v>
          </cell>
        </row>
      </sheetData>
      <sheetData sheetId="10200">
        <row r="4">
          <cell r="I4">
            <v>0</v>
          </cell>
        </row>
      </sheetData>
      <sheetData sheetId="10201">
        <row r="4">
          <cell r="I4">
            <v>0</v>
          </cell>
        </row>
      </sheetData>
      <sheetData sheetId="10202">
        <row r="4">
          <cell r="I4">
            <v>0</v>
          </cell>
        </row>
      </sheetData>
      <sheetData sheetId="10203">
        <row r="4">
          <cell r="I4">
            <v>0</v>
          </cell>
        </row>
      </sheetData>
      <sheetData sheetId="10204">
        <row r="4">
          <cell r="I4">
            <v>0</v>
          </cell>
        </row>
      </sheetData>
      <sheetData sheetId="10205">
        <row r="4">
          <cell r="I4">
            <v>0</v>
          </cell>
        </row>
      </sheetData>
      <sheetData sheetId="10206">
        <row r="4">
          <cell r="I4">
            <v>0</v>
          </cell>
        </row>
      </sheetData>
      <sheetData sheetId="10207">
        <row r="4">
          <cell r="I4">
            <v>0</v>
          </cell>
        </row>
      </sheetData>
      <sheetData sheetId="10208">
        <row r="4">
          <cell r="I4">
            <v>0</v>
          </cell>
        </row>
      </sheetData>
      <sheetData sheetId="10209">
        <row r="4">
          <cell r="I4">
            <v>0</v>
          </cell>
        </row>
      </sheetData>
      <sheetData sheetId="10210">
        <row r="4">
          <cell r="I4">
            <v>0</v>
          </cell>
        </row>
      </sheetData>
      <sheetData sheetId="10211">
        <row r="4">
          <cell r="I4">
            <v>0</v>
          </cell>
        </row>
      </sheetData>
      <sheetData sheetId="10212">
        <row r="4">
          <cell r="I4">
            <v>0</v>
          </cell>
        </row>
      </sheetData>
      <sheetData sheetId="10213">
        <row r="4">
          <cell r="I4">
            <v>0</v>
          </cell>
        </row>
      </sheetData>
      <sheetData sheetId="10214">
        <row r="4">
          <cell r="I4">
            <v>0</v>
          </cell>
        </row>
      </sheetData>
      <sheetData sheetId="10215">
        <row r="4">
          <cell r="I4">
            <v>0</v>
          </cell>
        </row>
      </sheetData>
      <sheetData sheetId="10216">
        <row r="4">
          <cell r="I4">
            <v>0</v>
          </cell>
        </row>
      </sheetData>
      <sheetData sheetId="10217">
        <row r="4">
          <cell r="I4">
            <v>0</v>
          </cell>
        </row>
      </sheetData>
      <sheetData sheetId="10218">
        <row r="4">
          <cell r="I4">
            <v>0</v>
          </cell>
        </row>
      </sheetData>
      <sheetData sheetId="10219">
        <row r="4">
          <cell r="I4">
            <v>0</v>
          </cell>
        </row>
      </sheetData>
      <sheetData sheetId="10220">
        <row r="4">
          <cell r="I4">
            <v>0</v>
          </cell>
        </row>
      </sheetData>
      <sheetData sheetId="10221">
        <row r="4">
          <cell r="I4">
            <v>0</v>
          </cell>
        </row>
      </sheetData>
      <sheetData sheetId="10222">
        <row r="4">
          <cell r="I4">
            <v>0</v>
          </cell>
        </row>
      </sheetData>
      <sheetData sheetId="10223">
        <row r="4">
          <cell r="I4">
            <v>0</v>
          </cell>
        </row>
      </sheetData>
      <sheetData sheetId="10224">
        <row r="4">
          <cell r="I4">
            <v>0</v>
          </cell>
        </row>
      </sheetData>
      <sheetData sheetId="10225">
        <row r="4">
          <cell r="I4">
            <v>0</v>
          </cell>
        </row>
      </sheetData>
      <sheetData sheetId="10226">
        <row r="4">
          <cell r="I4">
            <v>0</v>
          </cell>
        </row>
      </sheetData>
      <sheetData sheetId="10227">
        <row r="4">
          <cell r="I4">
            <v>0</v>
          </cell>
        </row>
      </sheetData>
      <sheetData sheetId="10228">
        <row r="4">
          <cell r="I4">
            <v>0</v>
          </cell>
        </row>
      </sheetData>
      <sheetData sheetId="10229">
        <row r="4">
          <cell r="I4">
            <v>0</v>
          </cell>
        </row>
      </sheetData>
      <sheetData sheetId="10230">
        <row r="4">
          <cell r="I4">
            <v>0</v>
          </cell>
        </row>
      </sheetData>
      <sheetData sheetId="10231">
        <row r="4">
          <cell r="I4">
            <v>0</v>
          </cell>
        </row>
      </sheetData>
      <sheetData sheetId="10232">
        <row r="4">
          <cell r="I4">
            <v>0</v>
          </cell>
        </row>
      </sheetData>
      <sheetData sheetId="10233">
        <row r="4">
          <cell r="I4">
            <v>0</v>
          </cell>
        </row>
      </sheetData>
      <sheetData sheetId="10234">
        <row r="4">
          <cell r="I4">
            <v>0</v>
          </cell>
        </row>
      </sheetData>
      <sheetData sheetId="10235">
        <row r="4">
          <cell r="I4">
            <v>0</v>
          </cell>
        </row>
      </sheetData>
      <sheetData sheetId="10236">
        <row r="4">
          <cell r="I4">
            <v>0</v>
          </cell>
        </row>
      </sheetData>
      <sheetData sheetId="10237">
        <row r="4">
          <cell r="I4">
            <v>0</v>
          </cell>
        </row>
      </sheetData>
      <sheetData sheetId="10238">
        <row r="4">
          <cell r="I4">
            <v>0</v>
          </cell>
        </row>
      </sheetData>
      <sheetData sheetId="10239">
        <row r="4">
          <cell r="I4">
            <v>0</v>
          </cell>
        </row>
      </sheetData>
      <sheetData sheetId="10240">
        <row r="4">
          <cell r="I4">
            <v>0</v>
          </cell>
        </row>
      </sheetData>
      <sheetData sheetId="10241">
        <row r="4">
          <cell r="I4">
            <v>0</v>
          </cell>
        </row>
      </sheetData>
      <sheetData sheetId="10242">
        <row r="4">
          <cell r="I4">
            <v>0</v>
          </cell>
        </row>
      </sheetData>
      <sheetData sheetId="10243">
        <row r="4">
          <cell r="I4">
            <v>0</v>
          </cell>
        </row>
      </sheetData>
      <sheetData sheetId="10244">
        <row r="4">
          <cell r="I4">
            <v>0</v>
          </cell>
        </row>
      </sheetData>
      <sheetData sheetId="10245">
        <row r="4">
          <cell r="I4">
            <v>0</v>
          </cell>
        </row>
      </sheetData>
      <sheetData sheetId="10246">
        <row r="4">
          <cell r="I4">
            <v>0</v>
          </cell>
        </row>
      </sheetData>
      <sheetData sheetId="10247">
        <row r="4">
          <cell r="I4">
            <v>0</v>
          </cell>
        </row>
      </sheetData>
      <sheetData sheetId="10248">
        <row r="4">
          <cell r="I4">
            <v>0</v>
          </cell>
        </row>
      </sheetData>
      <sheetData sheetId="10249">
        <row r="4">
          <cell r="I4">
            <v>0</v>
          </cell>
        </row>
      </sheetData>
      <sheetData sheetId="10250">
        <row r="4">
          <cell r="I4">
            <v>0</v>
          </cell>
        </row>
      </sheetData>
      <sheetData sheetId="10251">
        <row r="4">
          <cell r="I4">
            <v>0</v>
          </cell>
        </row>
      </sheetData>
      <sheetData sheetId="10252">
        <row r="4">
          <cell r="I4">
            <v>0</v>
          </cell>
        </row>
      </sheetData>
      <sheetData sheetId="10253">
        <row r="4">
          <cell r="I4">
            <v>0</v>
          </cell>
        </row>
      </sheetData>
      <sheetData sheetId="10254">
        <row r="4">
          <cell r="I4">
            <v>0</v>
          </cell>
        </row>
      </sheetData>
      <sheetData sheetId="10255">
        <row r="4">
          <cell r="I4">
            <v>0</v>
          </cell>
        </row>
      </sheetData>
      <sheetData sheetId="10256">
        <row r="4">
          <cell r="I4">
            <v>0</v>
          </cell>
        </row>
      </sheetData>
      <sheetData sheetId="10257">
        <row r="4">
          <cell r="I4">
            <v>0</v>
          </cell>
        </row>
      </sheetData>
      <sheetData sheetId="10258">
        <row r="4">
          <cell r="I4">
            <v>0</v>
          </cell>
        </row>
      </sheetData>
      <sheetData sheetId="10259">
        <row r="4">
          <cell r="I4">
            <v>0</v>
          </cell>
        </row>
      </sheetData>
      <sheetData sheetId="10260">
        <row r="4">
          <cell r="I4">
            <v>0</v>
          </cell>
        </row>
      </sheetData>
      <sheetData sheetId="10261">
        <row r="4">
          <cell r="I4">
            <v>0</v>
          </cell>
        </row>
      </sheetData>
      <sheetData sheetId="10262">
        <row r="4">
          <cell r="I4">
            <v>0</v>
          </cell>
        </row>
      </sheetData>
      <sheetData sheetId="10263">
        <row r="4">
          <cell r="I4">
            <v>0</v>
          </cell>
        </row>
      </sheetData>
      <sheetData sheetId="10264">
        <row r="4">
          <cell r="I4">
            <v>0</v>
          </cell>
        </row>
      </sheetData>
      <sheetData sheetId="10265">
        <row r="4">
          <cell r="I4">
            <v>0</v>
          </cell>
        </row>
      </sheetData>
      <sheetData sheetId="10266">
        <row r="4">
          <cell r="I4">
            <v>0</v>
          </cell>
        </row>
      </sheetData>
      <sheetData sheetId="10267">
        <row r="4">
          <cell r="I4">
            <v>0</v>
          </cell>
        </row>
      </sheetData>
      <sheetData sheetId="10268">
        <row r="4">
          <cell r="I4">
            <v>0</v>
          </cell>
        </row>
      </sheetData>
      <sheetData sheetId="10269">
        <row r="4">
          <cell r="I4">
            <v>0</v>
          </cell>
        </row>
      </sheetData>
      <sheetData sheetId="10270">
        <row r="4">
          <cell r="I4">
            <v>0</v>
          </cell>
        </row>
      </sheetData>
      <sheetData sheetId="10271">
        <row r="4">
          <cell r="I4">
            <v>0</v>
          </cell>
        </row>
      </sheetData>
      <sheetData sheetId="10272">
        <row r="4">
          <cell r="I4">
            <v>0</v>
          </cell>
        </row>
      </sheetData>
      <sheetData sheetId="10273">
        <row r="4">
          <cell r="I4">
            <v>0</v>
          </cell>
        </row>
      </sheetData>
      <sheetData sheetId="10274">
        <row r="4">
          <cell r="I4">
            <v>0</v>
          </cell>
        </row>
      </sheetData>
      <sheetData sheetId="10275">
        <row r="4">
          <cell r="I4">
            <v>0</v>
          </cell>
        </row>
      </sheetData>
      <sheetData sheetId="10276">
        <row r="4">
          <cell r="I4">
            <v>0</v>
          </cell>
        </row>
      </sheetData>
      <sheetData sheetId="10277">
        <row r="4">
          <cell r="I4">
            <v>0</v>
          </cell>
        </row>
      </sheetData>
      <sheetData sheetId="10278">
        <row r="4">
          <cell r="I4">
            <v>0</v>
          </cell>
        </row>
      </sheetData>
      <sheetData sheetId="10279">
        <row r="4">
          <cell r="I4">
            <v>0</v>
          </cell>
        </row>
      </sheetData>
      <sheetData sheetId="10280">
        <row r="4">
          <cell r="I4">
            <v>0</v>
          </cell>
        </row>
      </sheetData>
      <sheetData sheetId="10281">
        <row r="4">
          <cell r="I4">
            <v>0</v>
          </cell>
        </row>
      </sheetData>
      <sheetData sheetId="10282">
        <row r="4">
          <cell r="I4">
            <v>0</v>
          </cell>
        </row>
      </sheetData>
      <sheetData sheetId="10283">
        <row r="4">
          <cell r="I4">
            <v>0</v>
          </cell>
        </row>
      </sheetData>
      <sheetData sheetId="10284">
        <row r="4">
          <cell r="I4">
            <v>0</v>
          </cell>
        </row>
      </sheetData>
      <sheetData sheetId="10285">
        <row r="4">
          <cell r="I4">
            <v>0</v>
          </cell>
        </row>
      </sheetData>
      <sheetData sheetId="10286">
        <row r="4">
          <cell r="I4">
            <v>0</v>
          </cell>
        </row>
      </sheetData>
      <sheetData sheetId="10287">
        <row r="4">
          <cell r="I4">
            <v>0</v>
          </cell>
        </row>
      </sheetData>
      <sheetData sheetId="10288">
        <row r="4">
          <cell r="I4">
            <v>0</v>
          </cell>
        </row>
      </sheetData>
      <sheetData sheetId="10289">
        <row r="4">
          <cell r="I4">
            <v>0</v>
          </cell>
        </row>
      </sheetData>
      <sheetData sheetId="10290">
        <row r="4">
          <cell r="I4">
            <v>0</v>
          </cell>
        </row>
      </sheetData>
      <sheetData sheetId="10291">
        <row r="4">
          <cell r="I4">
            <v>0</v>
          </cell>
        </row>
      </sheetData>
      <sheetData sheetId="10292">
        <row r="4">
          <cell r="I4">
            <v>0</v>
          </cell>
        </row>
      </sheetData>
      <sheetData sheetId="10293">
        <row r="4">
          <cell r="I4">
            <v>0</v>
          </cell>
        </row>
      </sheetData>
      <sheetData sheetId="10294">
        <row r="4">
          <cell r="I4">
            <v>0</v>
          </cell>
        </row>
      </sheetData>
      <sheetData sheetId="10295">
        <row r="4">
          <cell r="I4">
            <v>0</v>
          </cell>
        </row>
      </sheetData>
      <sheetData sheetId="10296">
        <row r="4">
          <cell r="I4">
            <v>0</v>
          </cell>
        </row>
      </sheetData>
      <sheetData sheetId="10297">
        <row r="4">
          <cell r="I4">
            <v>0</v>
          </cell>
        </row>
      </sheetData>
      <sheetData sheetId="10298">
        <row r="4">
          <cell r="I4">
            <v>0</v>
          </cell>
        </row>
      </sheetData>
      <sheetData sheetId="10299">
        <row r="4">
          <cell r="I4">
            <v>0</v>
          </cell>
        </row>
      </sheetData>
      <sheetData sheetId="10300">
        <row r="4">
          <cell r="I4">
            <v>0</v>
          </cell>
        </row>
      </sheetData>
      <sheetData sheetId="10301">
        <row r="4">
          <cell r="I4">
            <v>0</v>
          </cell>
        </row>
      </sheetData>
      <sheetData sheetId="10302">
        <row r="4">
          <cell r="I4">
            <v>0</v>
          </cell>
        </row>
      </sheetData>
      <sheetData sheetId="10303">
        <row r="4">
          <cell r="I4">
            <v>0</v>
          </cell>
        </row>
      </sheetData>
      <sheetData sheetId="10304">
        <row r="4">
          <cell r="I4">
            <v>0</v>
          </cell>
        </row>
      </sheetData>
      <sheetData sheetId="10305">
        <row r="4">
          <cell r="I4">
            <v>0</v>
          </cell>
        </row>
      </sheetData>
      <sheetData sheetId="10306">
        <row r="4">
          <cell r="I4">
            <v>0</v>
          </cell>
        </row>
      </sheetData>
      <sheetData sheetId="10307">
        <row r="4">
          <cell r="I4">
            <v>0</v>
          </cell>
        </row>
      </sheetData>
      <sheetData sheetId="10308">
        <row r="4">
          <cell r="I4">
            <v>0</v>
          </cell>
        </row>
      </sheetData>
      <sheetData sheetId="10309">
        <row r="4">
          <cell r="I4">
            <v>0</v>
          </cell>
        </row>
      </sheetData>
      <sheetData sheetId="10310">
        <row r="4">
          <cell r="I4">
            <v>0</v>
          </cell>
        </row>
      </sheetData>
      <sheetData sheetId="10311">
        <row r="4">
          <cell r="I4">
            <v>0</v>
          </cell>
        </row>
      </sheetData>
      <sheetData sheetId="10312">
        <row r="4">
          <cell r="I4">
            <v>0</v>
          </cell>
        </row>
      </sheetData>
      <sheetData sheetId="10313">
        <row r="4">
          <cell r="I4">
            <v>0</v>
          </cell>
        </row>
      </sheetData>
      <sheetData sheetId="10314">
        <row r="4">
          <cell r="I4">
            <v>0</v>
          </cell>
        </row>
      </sheetData>
      <sheetData sheetId="10315">
        <row r="4">
          <cell r="I4">
            <v>0</v>
          </cell>
        </row>
      </sheetData>
      <sheetData sheetId="10316">
        <row r="4">
          <cell r="I4">
            <v>0</v>
          </cell>
        </row>
      </sheetData>
      <sheetData sheetId="10317">
        <row r="4">
          <cell r="I4">
            <v>0</v>
          </cell>
        </row>
      </sheetData>
      <sheetData sheetId="10318">
        <row r="4">
          <cell r="I4">
            <v>0</v>
          </cell>
        </row>
      </sheetData>
      <sheetData sheetId="10319">
        <row r="4">
          <cell r="I4">
            <v>0</v>
          </cell>
        </row>
      </sheetData>
      <sheetData sheetId="10320">
        <row r="4">
          <cell r="I4">
            <v>0</v>
          </cell>
        </row>
      </sheetData>
      <sheetData sheetId="10321">
        <row r="4">
          <cell r="I4">
            <v>0</v>
          </cell>
        </row>
      </sheetData>
      <sheetData sheetId="10322">
        <row r="4">
          <cell r="I4">
            <v>0</v>
          </cell>
        </row>
      </sheetData>
      <sheetData sheetId="10323">
        <row r="4">
          <cell r="I4">
            <v>0</v>
          </cell>
        </row>
      </sheetData>
      <sheetData sheetId="10324">
        <row r="4">
          <cell r="I4">
            <v>0</v>
          </cell>
        </row>
      </sheetData>
      <sheetData sheetId="10325">
        <row r="4">
          <cell r="I4">
            <v>0</v>
          </cell>
        </row>
      </sheetData>
      <sheetData sheetId="10326">
        <row r="4">
          <cell r="I4">
            <v>0</v>
          </cell>
        </row>
      </sheetData>
      <sheetData sheetId="10327">
        <row r="4">
          <cell r="I4">
            <v>0</v>
          </cell>
        </row>
      </sheetData>
      <sheetData sheetId="10328">
        <row r="4">
          <cell r="I4">
            <v>0</v>
          </cell>
        </row>
      </sheetData>
      <sheetData sheetId="10329">
        <row r="4">
          <cell r="I4">
            <v>0</v>
          </cell>
        </row>
      </sheetData>
      <sheetData sheetId="10330">
        <row r="4">
          <cell r="I4">
            <v>0</v>
          </cell>
        </row>
      </sheetData>
      <sheetData sheetId="10331">
        <row r="4">
          <cell r="I4">
            <v>0</v>
          </cell>
        </row>
      </sheetData>
      <sheetData sheetId="10332">
        <row r="4">
          <cell r="I4">
            <v>0</v>
          </cell>
        </row>
      </sheetData>
      <sheetData sheetId="10333">
        <row r="4">
          <cell r="I4">
            <v>0</v>
          </cell>
        </row>
      </sheetData>
      <sheetData sheetId="10334">
        <row r="4">
          <cell r="I4">
            <v>0</v>
          </cell>
        </row>
      </sheetData>
      <sheetData sheetId="10335">
        <row r="4">
          <cell r="I4">
            <v>0</v>
          </cell>
        </row>
      </sheetData>
      <sheetData sheetId="10336">
        <row r="4">
          <cell r="I4">
            <v>0</v>
          </cell>
        </row>
      </sheetData>
      <sheetData sheetId="10337">
        <row r="4">
          <cell r="I4">
            <v>0</v>
          </cell>
        </row>
      </sheetData>
      <sheetData sheetId="10338">
        <row r="4">
          <cell r="I4">
            <v>0</v>
          </cell>
        </row>
      </sheetData>
      <sheetData sheetId="10339">
        <row r="4">
          <cell r="I4">
            <v>0</v>
          </cell>
        </row>
      </sheetData>
      <sheetData sheetId="10340">
        <row r="4">
          <cell r="I4">
            <v>0</v>
          </cell>
        </row>
      </sheetData>
      <sheetData sheetId="10341">
        <row r="4">
          <cell r="I4">
            <v>0</v>
          </cell>
        </row>
      </sheetData>
      <sheetData sheetId="10342">
        <row r="4">
          <cell r="I4">
            <v>0</v>
          </cell>
        </row>
      </sheetData>
      <sheetData sheetId="10343">
        <row r="4">
          <cell r="I4">
            <v>0</v>
          </cell>
        </row>
      </sheetData>
      <sheetData sheetId="10344">
        <row r="4">
          <cell r="I4">
            <v>0</v>
          </cell>
        </row>
      </sheetData>
      <sheetData sheetId="10345">
        <row r="4">
          <cell r="I4">
            <v>0</v>
          </cell>
        </row>
      </sheetData>
      <sheetData sheetId="10346">
        <row r="4">
          <cell r="I4">
            <v>0</v>
          </cell>
        </row>
      </sheetData>
      <sheetData sheetId="10347">
        <row r="4">
          <cell r="I4">
            <v>0</v>
          </cell>
        </row>
      </sheetData>
      <sheetData sheetId="10348">
        <row r="4">
          <cell r="I4">
            <v>0</v>
          </cell>
        </row>
      </sheetData>
      <sheetData sheetId="10349">
        <row r="4">
          <cell r="I4">
            <v>0</v>
          </cell>
        </row>
      </sheetData>
      <sheetData sheetId="10350">
        <row r="4">
          <cell r="I4">
            <v>0</v>
          </cell>
        </row>
      </sheetData>
      <sheetData sheetId="10351">
        <row r="4">
          <cell r="I4">
            <v>0</v>
          </cell>
        </row>
      </sheetData>
      <sheetData sheetId="10352">
        <row r="4">
          <cell r="I4">
            <v>0</v>
          </cell>
        </row>
      </sheetData>
      <sheetData sheetId="10353">
        <row r="4">
          <cell r="I4">
            <v>0</v>
          </cell>
        </row>
      </sheetData>
      <sheetData sheetId="10354">
        <row r="4">
          <cell r="I4">
            <v>0</v>
          </cell>
        </row>
      </sheetData>
      <sheetData sheetId="10355">
        <row r="4">
          <cell r="I4">
            <v>0</v>
          </cell>
        </row>
      </sheetData>
      <sheetData sheetId="10356">
        <row r="4">
          <cell r="I4">
            <v>0</v>
          </cell>
        </row>
      </sheetData>
      <sheetData sheetId="10357">
        <row r="4">
          <cell r="I4">
            <v>0</v>
          </cell>
        </row>
      </sheetData>
      <sheetData sheetId="10358">
        <row r="4">
          <cell r="I4">
            <v>0</v>
          </cell>
        </row>
      </sheetData>
      <sheetData sheetId="10359">
        <row r="4">
          <cell r="I4">
            <v>0</v>
          </cell>
        </row>
      </sheetData>
      <sheetData sheetId="10360">
        <row r="4">
          <cell r="I4">
            <v>0</v>
          </cell>
        </row>
      </sheetData>
      <sheetData sheetId="10361">
        <row r="4">
          <cell r="I4">
            <v>0</v>
          </cell>
        </row>
      </sheetData>
      <sheetData sheetId="10362">
        <row r="4">
          <cell r="I4">
            <v>0</v>
          </cell>
        </row>
      </sheetData>
      <sheetData sheetId="10363">
        <row r="4">
          <cell r="I4">
            <v>0</v>
          </cell>
        </row>
      </sheetData>
      <sheetData sheetId="10364">
        <row r="4">
          <cell r="I4">
            <v>0</v>
          </cell>
        </row>
      </sheetData>
      <sheetData sheetId="10365">
        <row r="4">
          <cell r="I4">
            <v>0</v>
          </cell>
        </row>
      </sheetData>
      <sheetData sheetId="10366">
        <row r="4">
          <cell r="I4">
            <v>0</v>
          </cell>
        </row>
      </sheetData>
      <sheetData sheetId="10367">
        <row r="4">
          <cell r="I4">
            <v>0</v>
          </cell>
        </row>
      </sheetData>
      <sheetData sheetId="10368">
        <row r="4">
          <cell r="I4">
            <v>0</v>
          </cell>
        </row>
      </sheetData>
      <sheetData sheetId="10369">
        <row r="4">
          <cell r="I4">
            <v>0</v>
          </cell>
        </row>
      </sheetData>
      <sheetData sheetId="10370">
        <row r="4">
          <cell r="I4">
            <v>0</v>
          </cell>
        </row>
      </sheetData>
      <sheetData sheetId="10371">
        <row r="4">
          <cell r="I4">
            <v>0</v>
          </cell>
        </row>
      </sheetData>
      <sheetData sheetId="10372">
        <row r="4">
          <cell r="I4">
            <v>0</v>
          </cell>
        </row>
      </sheetData>
      <sheetData sheetId="10373">
        <row r="4">
          <cell r="I4">
            <v>0</v>
          </cell>
        </row>
      </sheetData>
      <sheetData sheetId="10374">
        <row r="4">
          <cell r="I4">
            <v>0</v>
          </cell>
        </row>
      </sheetData>
      <sheetData sheetId="10375">
        <row r="4">
          <cell r="I4">
            <v>0</v>
          </cell>
        </row>
      </sheetData>
      <sheetData sheetId="10376">
        <row r="4">
          <cell r="I4">
            <v>0</v>
          </cell>
        </row>
      </sheetData>
      <sheetData sheetId="10377">
        <row r="4">
          <cell r="I4">
            <v>0</v>
          </cell>
        </row>
      </sheetData>
      <sheetData sheetId="10378">
        <row r="4">
          <cell r="I4">
            <v>0</v>
          </cell>
        </row>
      </sheetData>
      <sheetData sheetId="10379">
        <row r="4">
          <cell r="I4">
            <v>0</v>
          </cell>
        </row>
      </sheetData>
      <sheetData sheetId="10380">
        <row r="4">
          <cell r="I4">
            <v>0</v>
          </cell>
        </row>
      </sheetData>
      <sheetData sheetId="10381">
        <row r="4">
          <cell r="I4">
            <v>0</v>
          </cell>
        </row>
      </sheetData>
      <sheetData sheetId="10382">
        <row r="4">
          <cell r="I4">
            <v>0</v>
          </cell>
        </row>
      </sheetData>
      <sheetData sheetId="10383">
        <row r="4">
          <cell r="I4">
            <v>0</v>
          </cell>
        </row>
      </sheetData>
      <sheetData sheetId="10384">
        <row r="4">
          <cell r="I4">
            <v>0</v>
          </cell>
        </row>
      </sheetData>
      <sheetData sheetId="10385">
        <row r="4">
          <cell r="I4">
            <v>0</v>
          </cell>
        </row>
      </sheetData>
      <sheetData sheetId="10386">
        <row r="4">
          <cell r="I4">
            <v>0</v>
          </cell>
        </row>
      </sheetData>
      <sheetData sheetId="10387">
        <row r="4">
          <cell r="I4">
            <v>0</v>
          </cell>
        </row>
      </sheetData>
      <sheetData sheetId="10388">
        <row r="4">
          <cell r="I4">
            <v>0</v>
          </cell>
        </row>
      </sheetData>
      <sheetData sheetId="10389">
        <row r="4">
          <cell r="I4">
            <v>0</v>
          </cell>
        </row>
      </sheetData>
      <sheetData sheetId="10390">
        <row r="4">
          <cell r="I4">
            <v>0</v>
          </cell>
        </row>
      </sheetData>
      <sheetData sheetId="10391">
        <row r="4">
          <cell r="I4">
            <v>0</v>
          </cell>
        </row>
      </sheetData>
      <sheetData sheetId="10392">
        <row r="4">
          <cell r="I4">
            <v>0</v>
          </cell>
        </row>
      </sheetData>
      <sheetData sheetId="10393">
        <row r="4">
          <cell r="I4">
            <v>0</v>
          </cell>
        </row>
      </sheetData>
      <sheetData sheetId="10394">
        <row r="4">
          <cell r="I4">
            <v>0</v>
          </cell>
        </row>
      </sheetData>
      <sheetData sheetId="10395">
        <row r="4">
          <cell r="I4">
            <v>0</v>
          </cell>
        </row>
      </sheetData>
      <sheetData sheetId="10396">
        <row r="4">
          <cell r="I4">
            <v>0</v>
          </cell>
        </row>
      </sheetData>
      <sheetData sheetId="10397">
        <row r="4">
          <cell r="I4">
            <v>0</v>
          </cell>
        </row>
      </sheetData>
      <sheetData sheetId="10398">
        <row r="4">
          <cell r="I4">
            <v>0</v>
          </cell>
        </row>
      </sheetData>
      <sheetData sheetId="10399">
        <row r="4">
          <cell r="I4">
            <v>0</v>
          </cell>
        </row>
      </sheetData>
      <sheetData sheetId="10400">
        <row r="4">
          <cell r="I4">
            <v>0</v>
          </cell>
        </row>
      </sheetData>
      <sheetData sheetId="10401">
        <row r="4">
          <cell r="I4">
            <v>0</v>
          </cell>
        </row>
      </sheetData>
      <sheetData sheetId="10402">
        <row r="4">
          <cell r="I4">
            <v>0</v>
          </cell>
        </row>
      </sheetData>
      <sheetData sheetId="10403">
        <row r="4">
          <cell r="I4">
            <v>0</v>
          </cell>
        </row>
      </sheetData>
      <sheetData sheetId="10404">
        <row r="4">
          <cell r="I4">
            <v>0</v>
          </cell>
        </row>
      </sheetData>
      <sheetData sheetId="10405">
        <row r="4">
          <cell r="I4">
            <v>0</v>
          </cell>
        </row>
      </sheetData>
      <sheetData sheetId="10406">
        <row r="4">
          <cell r="I4">
            <v>0</v>
          </cell>
        </row>
      </sheetData>
      <sheetData sheetId="10407">
        <row r="4">
          <cell r="I4">
            <v>0</v>
          </cell>
        </row>
      </sheetData>
      <sheetData sheetId="10408">
        <row r="4">
          <cell r="I4">
            <v>0</v>
          </cell>
        </row>
      </sheetData>
      <sheetData sheetId="10409">
        <row r="4">
          <cell r="I4">
            <v>0</v>
          </cell>
        </row>
      </sheetData>
      <sheetData sheetId="10410">
        <row r="4">
          <cell r="I4">
            <v>0</v>
          </cell>
        </row>
      </sheetData>
      <sheetData sheetId="10411">
        <row r="4">
          <cell r="I4">
            <v>0</v>
          </cell>
        </row>
      </sheetData>
      <sheetData sheetId="10412">
        <row r="4">
          <cell r="I4">
            <v>0</v>
          </cell>
        </row>
      </sheetData>
      <sheetData sheetId="10413">
        <row r="4">
          <cell r="I4">
            <v>0</v>
          </cell>
        </row>
      </sheetData>
      <sheetData sheetId="10414">
        <row r="4">
          <cell r="I4">
            <v>0</v>
          </cell>
        </row>
      </sheetData>
      <sheetData sheetId="10415">
        <row r="4">
          <cell r="I4">
            <v>0</v>
          </cell>
        </row>
      </sheetData>
      <sheetData sheetId="10416">
        <row r="4">
          <cell r="I4">
            <v>0</v>
          </cell>
        </row>
      </sheetData>
      <sheetData sheetId="10417">
        <row r="4">
          <cell r="I4">
            <v>0</v>
          </cell>
        </row>
      </sheetData>
      <sheetData sheetId="10418">
        <row r="4">
          <cell r="I4">
            <v>0</v>
          </cell>
        </row>
      </sheetData>
      <sheetData sheetId="10419">
        <row r="4">
          <cell r="I4">
            <v>0</v>
          </cell>
        </row>
      </sheetData>
      <sheetData sheetId="10420">
        <row r="4">
          <cell r="I4">
            <v>0</v>
          </cell>
        </row>
      </sheetData>
      <sheetData sheetId="10421">
        <row r="4">
          <cell r="I4">
            <v>0</v>
          </cell>
        </row>
      </sheetData>
      <sheetData sheetId="10422">
        <row r="4">
          <cell r="I4">
            <v>0</v>
          </cell>
        </row>
      </sheetData>
      <sheetData sheetId="10423">
        <row r="4">
          <cell r="I4">
            <v>0</v>
          </cell>
        </row>
      </sheetData>
      <sheetData sheetId="10424">
        <row r="4">
          <cell r="I4">
            <v>0</v>
          </cell>
        </row>
      </sheetData>
      <sheetData sheetId="10425">
        <row r="4">
          <cell r="I4">
            <v>0</v>
          </cell>
        </row>
      </sheetData>
      <sheetData sheetId="10426">
        <row r="4">
          <cell r="I4">
            <v>0</v>
          </cell>
        </row>
      </sheetData>
      <sheetData sheetId="10427">
        <row r="4">
          <cell r="I4">
            <v>0</v>
          </cell>
        </row>
      </sheetData>
      <sheetData sheetId="10428">
        <row r="4">
          <cell r="I4">
            <v>0</v>
          </cell>
        </row>
      </sheetData>
      <sheetData sheetId="10429">
        <row r="4">
          <cell r="I4">
            <v>0</v>
          </cell>
        </row>
      </sheetData>
      <sheetData sheetId="10430">
        <row r="4">
          <cell r="I4">
            <v>0</v>
          </cell>
        </row>
      </sheetData>
      <sheetData sheetId="10431">
        <row r="4">
          <cell r="I4">
            <v>0</v>
          </cell>
        </row>
      </sheetData>
      <sheetData sheetId="10432">
        <row r="4">
          <cell r="I4">
            <v>0</v>
          </cell>
        </row>
      </sheetData>
      <sheetData sheetId="10433">
        <row r="4">
          <cell r="I4">
            <v>0</v>
          </cell>
        </row>
      </sheetData>
      <sheetData sheetId="10434">
        <row r="4">
          <cell r="I4">
            <v>0</v>
          </cell>
        </row>
      </sheetData>
      <sheetData sheetId="10435">
        <row r="4">
          <cell r="I4">
            <v>0</v>
          </cell>
        </row>
      </sheetData>
      <sheetData sheetId="10436">
        <row r="4">
          <cell r="I4">
            <v>0</v>
          </cell>
        </row>
      </sheetData>
      <sheetData sheetId="10437">
        <row r="4">
          <cell r="I4">
            <v>0</v>
          </cell>
        </row>
      </sheetData>
      <sheetData sheetId="10438">
        <row r="4">
          <cell r="I4">
            <v>0</v>
          </cell>
        </row>
      </sheetData>
      <sheetData sheetId="10439">
        <row r="4">
          <cell r="I4">
            <v>0</v>
          </cell>
        </row>
      </sheetData>
      <sheetData sheetId="10440">
        <row r="4">
          <cell r="I4">
            <v>0</v>
          </cell>
        </row>
      </sheetData>
      <sheetData sheetId="10441">
        <row r="4">
          <cell r="I4">
            <v>0</v>
          </cell>
        </row>
      </sheetData>
      <sheetData sheetId="10442">
        <row r="4">
          <cell r="I4">
            <v>0</v>
          </cell>
        </row>
      </sheetData>
      <sheetData sheetId="10443">
        <row r="4">
          <cell r="I4">
            <v>0</v>
          </cell>
        </row>
      </sheetData>
      <sheetData sheetId="10444">
        <row r="4">
          <cell r="I4">
            <v>0</v>
          </cell>
        </row>
      </sheetData>
      <sheetData sheetId="10445">
        <row r="4">
          <cell r="I4">
            <v>0</v>
          </cell>
        </row>
      </sheetData>
      <sheetData sheetId="10446">
        <row r="4">
          <cell r="I4">
            <v>0</v>
          </cell>
        </row>
      </sheetData>
      <sheetData sheetId="10447">
        <row r="4">
          <cell r="I4">
            <v>0</v>
          </cell>
        </row>
      </sheetData>
      <sheetData sheetId="10448">
        <row r="4">
          <cell r="I4">
            <v>0</v>
          </cell>
        </row>
      </sheetData>
      <sheetData sheetId="10449">
        <row r="4">
          <cell r="I4">
            <v>0</v>
          </cell>
        </row>
      </sheetData>
      <sheetData sheetId="10450">
        <row r="4">
          <cell r="I4">
            <v>0</v>
          </cell>
        </row>
      </sheetData>
      <sheetData sheetId="10451">
        <row r="4">
          <cell r="I4">
            <v>0</v>
          </cell>
        </row>
      </sheetData>
      <sheetData sheetId="10452">
        <row r="4">
          <cell r="I4">
            <v>0</v>
          </cell>
        </row>
      </sheetData>
      <sheetData sheetId="10453">
        <row r="4">
          <cell r="I4">
            <v>0</v>
          </cell>
        </row>
      </sheetData>
      <sheetData sheetId="10454">
        <row r="4">
          <cell r="I4">
            <v>0</v>
          </cell>
        </row>
      </sheetData>
      <sheetData sheetId="10455">
        <row r="4">
          <cell r="I4">
            <v>0</v>
          </cell>
        </row>
      </sheetData>
      <sheetData sheetId="10456">
        <row r="4">
          <cell r="I4">
            <v>0</v>
          </cell>
        </row>
      </sheetData>
      <sheetData sheetId="10457">
        <row r="4">
          <cell r="I4">
            <v>0</v>
          </cell>
        </row>
      </sheetData>
      <sheetData sheetId="10458">
        <row r="4">
          <cell r="I4">
            <v>0</v>
          </cell>
        </row>
      </sheetData>
      <sheetData sheetId="10459">
        <row r="4">
          <cell r="I4">
            <v>0</v>
          </cell>
        </row>
      </sheetData>
      <sheetData sheetId="10460">
        <row r="4">
          <cell r="I4">
            <v>0</v>
          </cell>
        </row>
      </sheetData>
      <sheetData sheetId="10461">
        <row r="4">
          <cell r="I4">
            <v>0</v>
          </cell>
        </row>
      </sheetData>
      <sheetData sheetId="10462">
        <row r="4">
          <cell r="I4">
            <v>0</v>
          </cell>
        </row>
      </sheetData>
      <sheetData sheetId="10463">
        <row r="4">
          <cell r="I4">
            <v>0</v>
          </cell>
        </row>
      </sheetData>
      <sheetData sheetId="10464">
        <row r="4">
          <cell r="I4">
            <v>0</v>
          </cell>
        </row>
      </sheetData>
      <sheetData sheetId="10465">
        <row r="4">
          <cell r="I4">
            <v>0</v>
          </cell>
        </row>
      </sheetData>
      <sheetData sheetId="10466">
        <row r="4">
          <cell r="I4">
            <v>0</v>
          </cell>
        </row>
      </sheetData>
      <sheetData sheetId="10467">
        <row r="4">
          <cell r="I4">
            <v>0</v>
          </cell>
        </row>
      </sheetData>
      <sheetData sheetId="10468">
        <row r="4">
          <cell r="I4">
            <v>0</v>
          </cell>
        </row>
      </sheetData>
      <sheetData sheetId="10469">
        <row r="4">
          <cell r="I4">
            <v>0</v>
          </cell>
        </row>
      </sheetData>
      <sheetData sheetId="10470">
        <row r="4">
          <cell r="I4">
            <v>0</v>
          </cell>
        </row>
      </sheetData>
      <sheetData sheetId="10471">
        <row r="4">
          <cell r="I4">
            <v>0</v>
          </cell>
        </row>
      </sheetData>
      <sheetData sheetId="10472">
        <row r="4">
          <cell r="I4">
            <v>0</v>
          </cell>
        </row>
      </sheetData>
      <sheetData sheetId="10473">
        <row r="4">
          <cell r="I4">
            <v>0</v>
          </cell>
        </row>
      </sheetData>
      <sheetData sheetId="10474">
        <row r="4">
          <cell r="I4">
            <v>0</v>
          </cell>
        </row>
      </sheetData>
      <sheetData sheetId="10475">
        <row r="4">
          <cell r="I4">
            <v>0</v>
          </cell>
        </row>
      </sheetData>
      <sheetData sheetId="10476">
        <row r="4">
          <cell r="I4">
            <v>0</v>
          </cell>
        </row>
      </sheetData>
      <sheetData sheetId="10477">
        <row r="4">
          <cell r="I4">
            <v>0</v>
          </cell>
        </row>
      </sheetData>
      <sheetData sheetId="10478">
        <row r="4">
          <cell r="I4">
            <v>0</v>
          </cell>
        </row>
      </sheetData>
      <sheetData sheetId="10479">
        <row r="4">
          <cell r="I4">
            <v>0</v>
          </cell>
        </row>
      </sheetData>
      <sheetData sheetId="10480">
        <row r="4">
          <cell r="I4">
            <v>0</v>
          </cell>
        </row>
      </sheetData>
      <sheetData sheetId="10481">
        <row r="4">
          <cell r="I4">
            <v>0</v>
          </cell>
        </row>
      </sheetData>
      <sheetData sheetId="10482">
        <row r="4">
          <cell r="I4">
            <v>0</v>
          </cell>
        </row>
      </sheetData>
      <sheetData sheetId="10483">
        <row r="4">
          <cell r="I4">
            <v>0</v>
          </cell>
        </row>
      </sheetData>
      <sheetData sheetId="10484">
        <row r="4">
          <cell r="I4">
            <v>0</v>
          </cell>
        </row>
      </sheetData>
      <sheetData sheetId="10485">
        <row r="4">
          <cell r="I4">
            <v>0</v>
          </cell>
        </row>
      </sheetData>
      <sheetData sheetId="10486">
        <row r="4">
          <cell r="I4">
            <v>0</v>
          </cell>
        </row>
      </sheetData>
      <sheetData sheetId="10487">
        <row r="4">
          <cell r="I4">
            <v>0</v>
          </cell>
        </row>
      </sheetData>
      <sheetData sheetId="10488">
        <row r="4">
          <cell r="I4">
            <v>0</v>
          </cell>
        </row>
      </sheetData>
      <sheetData sheetId="10489">
        <row r="4">
          <cell r="I4">
            <v>0</v>
          </cell>
        </row>
      </sheetData>
      <sheetData sheetId="10490">
        <row r="4">
          <cell r="I4">
            <v>0</v>
          </cell>
        </row>
      </sheetData>
      <sheetData sheetId="10491">
        <row r="4">
          <cell r="I4">
            <v>0</v>
          </cell>
        </row>
      </sheetData>
      <sheetData sheetId="10492">
        <row r="4">
          <cell r="I4">
            <v>0</v>
          </cell>
        </row>
      </sheetData>
      <sheetData sheetId="10493">
        <row r="4">
          <cell r="I4">
            <v>0</v>
          </cell>
        </row>
      </sheetData>
      <sheetData sheetId="10494">
        <row r="4">
          <cell r="I4">
            <v>0</v>
          </cell>
        </row>
      </sheetData>
      <sheetData sheetId="10495">
        <row r="4">
          <cell r="I4">
            <v>0</v>
          </cell>
        </row>
      </sheetData>
      <sheetData sheetId="10496">
        <row r="4">
          <cell r="I4">
            <v>0</v>
          </cell>
        </row>
      </sheetData>
      <sheetData sheetId="10497">
        <row r="4">
          <cell r="I4">
            <v>0</v>
          </cell>
        </row>
      </sheetData>
      <sheetData sheetId="10498">
        <row r="4">
          <cell r="I4">
            <v>0</v>
          </cell>
        </row>
      </sheetData>
      <sheetData sheetId="10499">
        <row r="4">
          <cell r="I4">
            <v>0</v>
          </cell>
        </row>
      </sheetData>
      <sheetData sheetId="10500">
        <row r="4">
          <cell r="I4">
            <v>0</v>
          </cell>
        </row>
      </sheetData>
      <sheetData sheetId="10501">
        <row r="4">
          <cell r="I4">
            <v>0</v>
          </cell>
        </row>
      </sheetData>
      <sheetData sheetId="10502">
        <row r="4">
          <cell r="I4">
            <v>0</v>
          </cell>
        </row>
      </sheetData>
      <sheetData sheetId="10503">
        <row r="4">
          <cell r="I4">
            <v>0</v>
          </cell>
        </row>
      </sheetData>
      <sheetData sheetId="10504">
        <row r="4">
          <cell r="I4">
            <v>0</v>
          </cell>
        </row>
      </sheetData>
      <sheetData sheetId="10505">
        <row r="4">
          <cell r="I4">
            <v>0</v>
          </cell>
        </row>
      </sheetData>
      <sheetData sheetId="10506">
        <row r="4">
          <cell r="I4">
            <v>0</v>
          </cell>
        </row>
      </sheetData>
      <sheetData sheetId="10507">
        <row r="4">
          <cell r="I4">
            <v>0</v>
          </cell>
        </row>
      </sheetData>
      <sheetData sheetId="10508">
        <row r="4">
          <cell r="I4">
            <v>0</v>
          </cell>
        </row>
      </sheetData>
      <sheetData sheetId="10509">
        <row r="4">
          <cell r="I4">
            <v>0</v>
          </cell>
        </row>
      </sheetData>
      <sheetData sheetId="10510">
        <row r="4">
          <cell r="I4">
            <v>0</v>
          </cell>
        </row>
      </sheetData>
      <sheetData sheetId="10511">
        <row r="4">
          <cell r="I4">
            <v>0</v>
          </cell>
        </row>
      </sheetData>
      <sheetData sheetId="10512">
        <row r="4">
          <cell r="I4">
            <v>0</v>
          </cell>
        </row>
      </sheetData>
      <sheetData sheetId="10513">
        <row r="4">
          <cell r="I4">
            <v>0</v>
          </cell>
        </row>
      </sheetData>
      <sheetData sheetId="10514">
        <row r="4">
          <cell r="I4">
            <v>0</v>
          </cell>
        </row>
      </sheetData>
      <sheetData sheetId="10515">
        <row r="4">
          <cell r="I4">
            <v>0</v>
          </cell>
        </row>
      </sheetData>
      <sheetData sheetId="10516">
        <row r="4">
          <cell r="I4">
            <v>0</v>
          </cell>
        </row>
      </sheetData>
      <sheetData sheetId="10517">
        <row r="4">
          <cell r="I4">
            <v>0</v>
          </cell>
        </row>
      </sheetData>
      <sheetData sheetId="10518">
        <row r="4">
          <cell r="I4">
            <v>0</v>
          </cell>
        </row>
      </sheetData>
      <sheetData sheetId="10519">
        <row r="4">
          <cell r="I4">
            <v>0</v>
          </cell>
        </row>
      </sheetData>
      <sheetData sheetId="10520">
        <row r="4">
          <cell r="I4">
            <v>0</v>
          </cell>
        </row>
      </sheetData>
      <sheetData sheetId="10521">
        <row r="4">
          <cell r="I4">
            <v>0</v>
          </cell>
        </row>
      </sheetData>
      <sheetData sheetId="10522">
        <row r="4">
          <cell r="I4">
            <v>0</v>
          </cell>
        </row>
      </sheetData>
      <sheetData sheetId="10523">
        <row r="4">
          <cell r="I4">
            <v>0</v>
          </cell>
        </row>
      </sheetData>
      <sheetData sheetId="10524">
        <row r="4">
          <cell r="I4">
            <v>0</v>
          </cell>
        </row>
      </sheetData>
      <sheetData sheetId="10525">
        <row r="4">
          <cell r="I4">
            <v>0</v>
          </cell>
        </row>
      </sheetData>
      <sheetData sheetId="10526">
        <row r="4">
          <cell r="I4">
            <v>0</v>
          </cell>
        </row>
      </sheetData>
      <sheetData sheetId="10527">
        <row r="4">
          <cell r="I4">
            <v>0</v>
          </cell>
        </row>
      </sheetData>
      <sheetData sheetId="10528">
        <row r="4">
          <cell r="I4">
            <v>0</v>
          </cell>
        </row>
      </sheetData>
      <sheetData sheetId="10529">
        <row r="4">
          <cell r="I4">
            <v>0</v>
          </cell>
        </row>
      </sheetData>
      <sheetData sheetId="10530">
        <row r="4">
          <cell r="I4">
            <v>0</v>
          </cell>
        </row>
      </sheetData>
      <sheetData sheetId="10531">
        <row r="4">
          <cell r="I4">
            <v>0</v>
          </cell>
        </row>
      </sheetData>
      <sheetData sheetId="10532">
        <row r="4">
          <cell r="I4">
            <v>0</v>
          </cell>
        </row>
      </sheetData>
      <sheetData sheetId="10533">
        <row r="4">
          <cell r="I4">
            <v>0</v>
          </cell>
        </row>
      </sheetData>
      <sheetData sheetId="10534">
        <row r="4">
          <cell r="I4">
            <v>0</v>
          </cell>
        </row>
      </sheetData>
      <sheetData sheetId="10535">
        <row r="4">
          <cell r="I4">
            <v>0</v>
          </cell>
        </row>
      </sheetData>
      <sheetData sheetId="10536">
        <row r="4">
          <cell r="I4">
            <v>0</v>
          </cell>
        </row>
      </sheetData>
      <sheetData sheetId="10537">
        <row r="4">
          <cell r="I4">
            <v>0</v>
          </cell>
        </row>
      </sheetData>
      <sheetData sheetId="10538">
        <row r="4">
          <cell r="I4">
            <v>0</v>
          </cell>
        </row>
      </sheetData>
      <sheetData sheetId="10539">
        <row r="4">
          <cell r="I4">
            <v>0</v>
          </cell>
        </row>
      </sheetData>
      <sheetData sheetId="10540">
        <row r="4">
          <cell r="I4">
            <v>0</v>
          </cell>
        </row>
      </sheetData>
      <sheetData sheetId="10541">
        <row r="4">
          <cell r="I4">
            <v>0</v>
          </cell>
        </row>
      </sheetData>
      <sheetData sheetId="10542">
        <row r="4">
          <cell r="I4">
            <v>0</v>
          </cell>
        </row>
      </sheetData>
      <sheetData sheetId="10543">
        <row r="4">
          <cell r="I4">
            <v>0</v>
          </cell>
        </row>
      </sheetData>
      <sheetData sheetId="10544">
        <row r="4">
          <cell r="I4">
            <v>0</v>
          </cell>
        </row>
      </sheetData>
      <sheetData sheetId="10545">
        <row r="4">
          <cell r="I4">
            <v>0</v>
          </cell>
        </row>
      </sheetData>
      <sheetData sheetId="10546">
        <row r="4">
          <cell r="I4">
            <v>0</v>
          </cell>
        </row>
      </sheetData>
      <sheetData sheetId="10547">
        <row r="4">
          <cell r="I4">
            <v>0</v>
          </cell>
        </row>
      </sheetData>
      <sheetData sheetId="10548">
        <row r="4">
          <cell r="I4">
            <v>0</v>
          </cell>
        </row>
      </sheetData>
      <sheetData sheetId="10549">
        <row r="4">
          <cell r="I4">
            <v>0</v>
          </cell>
        </row>
      </sheetData>
      <sheetData sheetId="10550">
        <row r="4">
          <cell r="I4">
            <v>0</v>
          </cell>
        </row>
      </sheetData>
      <sheetData sheetId="10551">
        <row r="4">
          <cell r="I4">
            <v>0</v>
          </cell>
        </row>
      </sheetData>
      <sheetData sheetId="10552">
        <row r="4">
          <cell r="I4">
            <v>0</v>
          </cell>
        </row>
      </sheetData>
      <sheetData sheetId="10553">
        <row r="4">
          <cell r="I4">
            <v>0</v>
          </cell>
        </row>
      </sheetData>
      <sheetData sheetId="10554">
        <row r="4">
          <cell r="I4">
            <v>0</v>
          </cell>
        </row>
      </sheetData>
      <sheetData sheetId="10555">
        <row r="4">
          <cell r="I4">
            <v>0</v>
          </cell>
        </row>
      </sheetData>
      <sheetData sheetId="10556">
        <row r="4">
          <cell r="I4">
            <v>0</v>
          </cell>
        </row>
      </sheetData>
      <sheetData sheetId="10557">
        <row r="4">
          <cell r="I4">
            <v>0</v>
          </cell>
        </row>
      </sheetData>
      <sheetData sheetId="10558">
        <row r="4">
          <cell r="I4">
            <v>0</v>
          </cell>
        </row>
      </sheetData>
      <sheetData sheetId="10559">
        <row r="4">
          <cell r="I4">
            <v>0</v>
          </cell>
        </row>
      </sheetData>
      <sheetData sheetId="10560">
        <row r="4">
          <cell r="I4">
            <v>0</v>
          </cell>
        </row>
      </sheetData>
      <sheetData sheetId="10561">
        <row r="4">
          <cell r="I4">
            <v>0</v>
          </cell>
        </row>
      </sheetData>
      <sheetData sheetId="10562">
        <row r="4">
          <cell r="I4">
            <v>0</v>
          </cell>
        </row>
      </sheetData>
      <sheetData sheetId="10563">
        <row r="4">
          <cell r="I4">
            <v>0</v>
          </cell>
        </row>
      </sheetData>
      <sheetData sheetId="10564">
        <row r="4">
          <cell r="I4">
            <v>0</v>
          </cell>
        </row>
      </sheetData>
      <sheetData sheetId="10565">
        <row r="4">
          <cell r="I4">
            <v>0</v>
          </cell>
        </row>
      </sheetData>
      <sheetData sheetId="10566">
        <row r="4">
          <cell r="I4">
            <v>0</v>
          </cell>
        </row>
      </sheetData>
      <sheetData sheetId="10567">
        <row r="4">
          <cell r="I4">
            <v>0</v>
          </cell>
        </row>
      </sheetData>
      <sheetData sheetId="10568">
        <row r="4">
          <cell r="I4">
            <v>0</v>
          </cell>
        </row>
      </sheetData>
      <sheetData sheetId="10569">
        <row r="4">
          <cell r="I4">
            <v>0</v>
          </cell>
        </row>
      </sheetData>
      <sheetData sheetId="10570">
        <row r="4">
          <cell r="I4">
            <v>0</v>
          </cell>
        </row>
      </sheetData>
      <sheetData sheetId="10571">
        <row r="4">
          <cell r="I4">
            <v>0</v>
          </cell>
        </row>
      </sheetData>
      <sheetData sheetId="10572">
        <row r="4">
          <cell r="I4">
            <v>0</v>
          </cell>
        </row>
      </sheetData>
      <sheetData sheetId="10573">
        <row r="4">
          <cell r="I4">
            <v>0</v>
          </cell>
        </row>
      </sheetData>
      <sheetData sheetId="10574">
        <row r="4">
          <cell r="I4">
            <v>0</v>
          </cell>
        </row>
      </sheetData>
      <sheetData sheetId="10575">
        <row r="4">
          <cell r="I4">
            <v>0</v>
          </cell>
        </row>
      </sheetData>
      <sheetData sheetId="10576">
        <row r="4">
          <cell r="I4">
            <v>0</v>
          </cell>
        </row>
      </sheetData>
      <sheetData sheetId="10577">
        <row r="4">
          <cell r="I4">
            <v>0</v>
          </cell>
        </row>
      </sheetData>
      <sheetData sheetId="10578">
        <row r="4">
          <cell r="I4">
            <v>0</v>
          </cell>
        </row>
      </sheetData>
      <sheetData sheetId="10579">
        <row r="4">
          <cell r="I4">
            <v>0</v>
          </cell>
        </row>
      </sheetData>
      <sheetData sheetId="10580">
        <row r="4">
          <cell r="I4">
            <v>0</v>
          </cell>
        </row>
      </sheetData>
      <sheetData sheetId="10581">
        <row r="4">
          <cell r="I4">
            <v>0</v>
          </cell>
        </row>
      </sheetData>
      <sheetData sheetId="10582">
        <row r="4">
          <cell r="I4">
            <v>0</v>
          </cell>
        </row>
      </sheetData>
      <sheetData sheetId="10583">
        <row r="4">
          <cell r="I4">
            <v>0</v>
          </cell>
        </row>
      </sheetData>
      <sheetData sheetId="10584">
        <row r="4">
          <cell r="I4">
            <v>0</v>
          </cell>
        </row>
      </sheetData>
      <sheetData sheetId="10585">
        <row r="4">
          <cell r="I4">
            <v>0</v>
          </cell>
        </row>
      </sheetData>
      <sheetData sheetId="10586">
        <row r="4">
          <cell r="I4">
            <v>0</v>
          </cell>
        </row>
      </sheetData>
      <sheetData sheetId="10587">
        <row r="4">
          <cell r="I4">
            <v>0</v>
          </cell>
        </row>
      </sheetData>
      <sheetData sheetId="10588">
        <row r="4">
          <cell r="I4">
            <v>0</v>
          </cell>
        </row>
      </sheetData>
      <sheetData sheetId="10589">
        <row r="4">
          <cell r="I4">
            <v>0</v>
          </cell>
        </row>
      </sheetData>
      <sheetData sheetId="10590">
        <row r="4">
          <cell r="I4">
            <v>0</v>
          </cell>
        </row>
      </sheetData>
      <sheetData sheetId="10591">
        <row r="4">
          <cell r="I4">
            <v>0</v>
          </cell>
        </row>
      </sheetData>
      <sheetData sheetId="10592">
        <row r="4">
          <cell r="I4">
            <v>0</v>
          </cell>
        </row>
      </sheetData>
      <sheetData sheetId="10593">
        <row r="4">
          <cell r="I4">
            <v>0</v>
          </cell>
        </row>
      </sheetData>
      <sheetData sheetId="10594">
        <row r="4">
          <cell r="I4">
            <v>0</v>
          </cell>
        </row>
      </sheetData>
      <sheetData sheetId="10595">
        <row r="4">
          <cell r="I4">
            <v>0</v>
          </cell>
        </row>
      </sheetData>
      <sheetData sheetId="10596">
        <row r="4">
          <cell r="I4">
            <v>0</v>
          </cell>
        </row>
      </sheetData>
      <sheetData sheetId="10597">
        <row r="4">
          <cell r="I4">
            <v>0</v>
          </cell>
        </row>
      </sheetData>
      <sheetData sheetId="10598">
        <row r="4">
          <cell r="I4">
            <v>0</v>
          </cell>
        </row>
      </sheetData>
      <sheetData sheetId="10599">
        <row r="4">
          <cell r="I4">
            <v>0</v>
          </cell>
        </row>
      </sheetData>
      <sheetData sheetId="10600">
        <row r="4">
          <cell r="I4">
            <v>0</v>
          </cell>
        </row>
      </sheetData>
      <sheetData sheetId="10601">
        <row r="4">
          <cell r="I4">
            <v>0</v>
          </cell>
        </row>
      </sheetData>
      <sheetData sheetId="10602">
        <row r="4">
          <cell r="I4">
            <v>0</v>
          </cell>
        </row>
      </sheetData>
      <sheetData sheetId="10603">
        <row r="4">
          <cell r="I4">
            <v>0</v>
          </cell>
        </row>
      </sheetData>
      <sheetData sheetId="10604">
        <row r="4">
          <cell r="I4">
            <v>0</v>
          </cell>
        </row>
      </sheetData>
      <sheetData sheetId="10605">
        <row r="4">
          <cell r="I4">
            <v>0</v>
          </cell>
        </row>
      </sheetData>
      <sheetData sheetId="10606">
        <row r="4">
          <cell r="I4">
            <v>0</v>
          </cell>
        </row>
      </sheetData>
      <sheetData sheetId="10607">
        <row r="4">
          <cell r="I4">
            <v>0</v>
          </cell>
        </row>
      </sheetData>
      <sheetData sheetId="10608">
        <row r="4">
          <cell r="I4">
            <v>0</v>
          </cell>
        </row>
      </sheetData>
      <sheetData sheetId="10609">
        <row r="4">
          <cell r="I4">
            <v>0</v>
          </cell>
        </row>
      </sheetData>
      <sheetData sheetId="10610">
        <row r="4">
          <cell r="I4">
            <v>0</v>
          </cell>
        </row>
      </sheetData>
      <sheetData sheetId="10611">
        <row r="4">
          <cell r="I4">
            <v>0</v>
          </cell>
        </row>
      </sheetData>
      <sheetData sheetId="10612">
        <row r="4">
          <cell r="I4">
            <v>0</v>
          </cell>
        </row>
      </sheetData>
      <sheetData sheetId="10613">
        <row r="4">
          <cell r="I4">
            <v>0</v>
          </cell>
        </row>
      </sheetData>
      <sheetData sheetId="10614">
        <row r="4">
          <cell r="I4">
            <v>0</v>
          </cell>
        </row>
      </sheetData>
      <sheetData sheetId="10615">
        <row r="4">
          <cell r="I4">
            <v>0</v>
          </cell>
        </row>
      </sheetData>
      <sheetData sheetId="10616">
        <row r="4">
          <cell r="I4">
            <v>0</v>
          </cell>
        </row>
      </sheetData>
      <sheetData sheetId="10617">
        <row r="4">
          <cell r="I4">
            <v>0</v>
          </cell>
        </row>
      </sheetData>
      <sheetData sheetId="10618">
        <row r="4">
          <cell r="I4">
            <v>0</v>
          </cell>
        </row>
      </sheetData>
      <sheetData sheetId="10619">
        <row r="4">
          <cell r="I4">
            <v>0</v>
          </cell>
        </row>
      </sheetData>
      <sheetData sheetId="10620">
        <row r="4">
          <cell r="I4">
            <v>0</v>
          </cell>
        </row>
      </sheetData>
      <sheetData sheetId="10621">
        <row r="4">
          <cell r="I4">
            <v>0</v>
          </cell>
        </row>
      </sheetData>
      <sheetData sheetId="10622">
        <row r="4">
          <cell r="I4">
            <v>0</v>
          </cell>
        </row>
      </sheetData>
      <sheetData sheetId="10623">
        <row r="4">
          <cell r="I4">
            <v>0</v>
          </cell>
        </row>
      </sheetData>
      <sheetData sheetId="10624">
        <row r="4">
          <cell r="I4">
            <v>0</v>
          </cell>
        </row>
      </sheetData>
      <sheetData sheetId="10625">
        <row r="4">
          <cell r="I4">
            <v>0</v>
          </cell>
        </row>
      </sheetData>
      <sheetData sheetId="10626">
        <row r="4">
          <cell r="I4">
            <v>0</v>
          </cell>
        </row>
      </sheetData>
      <sheetData sheetId="10627">
        <row r="4">
          <cell r="I4">
            <v>0</v>
          </cell>
        </row>
      </sheetData>
      <sheetData sheetId="10628">
        <row r="4">
          <cell r="I4">
            <v>0</v>
          </cell>
        </row>
      </sheetData>
      <sheetData sheetId="10629">
        <row r="4">
          <cell r="I4">
            <v>0</v>
          </cell>
        </row>
      </sheetData>
      <sheetData sheetId="10630">
        <row r="4">
          <cell r="I4">
            <v>0</v>
          </cell>
        </row>
      </sheetData>
      <sheetData sheetId="10631">
        <row r="4">
          <cell r="I4">
            <v>0</v>
          </cell>
        </row>
      </sheetData>
      <sheetData sheetId="10632">
        <row r="4">
          <cell r="I4">
            <v>0</v>
          </cell>
        </row>
      </sheetData>
      <sheetData sheetId="10633">
        <row r="4">
          <cell r="I4">
            <v>0</v>
          </cell>
        </row>
      </sheetData>
      <sheetData sheetId="10634">
        <row r="4">
          <cell r="I4">
            <v>0</v>
          </cell>
        </row>
      </sheetData>
      <sheetData sheetId="10635">
        <row r="4">
          <cell r="I4">
            <v>0</v>
          </cell>
        </row>
      </sheetData>
      <sheetData sheetId="10636">
        <row r="4">
          <cell r="I4">
            <v>0</v>
          </cell>
        </row>
      </sheetData>
      <sheetData sheetId="10637">
        <row r="4">
          <cell r="I4">
            <v>0</v>
          </cell>
        </row>
      </sheetData>
      <sheetData sheetId="10638">
        <row r="4">
          <cell r="I4">
            <v>0</v>
          </cell>
        </row>
      </sheetData>
      <sheetData sheetId="10639">
        <row r="4">
          <cell r="I4">
            <v>0</v>
          </cell>
        </row>
      </sheetData>
      <sheetData sheetId="10640">
        <row r="4">
          <cell r="I4">
            <v>0</v>
          </cell>
        </row>
      </sheetData>
      <sheetData sheetId="10641">
        <row r="4">
          <cell r="I4">
            <v>0</v>
          </cell>
        </row>
      </sheetData>
      <sheetData sheetId="10642">
        <row r="4">
          <cell r="I4">
            <v>0</v>
          </cell>
        </row>
      </sheetData>
      <sheetData sheetId="10643">
        <row r="4">
          <cell r="I4">
            <v>0</v>
          </cell>
        </row>
      </sheetData>
      <sheetData sheetId="10644">
        <row r="4">
          <cell r="I4">
            <v>0</v>
          </cell>
        </row>
      </sheetData>
      <sheetData sheetId="10645">
        <row r="4">
          <cell r="I4">
            <v>0</v>
          </cell>
        </row>
      </sheetData>
      <sheetData sheetId="10646">
        <row r="4">
          <cell r="I4">
            <v>0</v>
          </cell>
        </row>
      </sheetData>
      <sheetData sheetId="10647">
        <row r="4">
          <cell r="I4">
            <v>0</v>
          </cell>
        </row>
      </sheetData>
      <sheetData sheetId="10648">
        <row r="4">
          <cell r="I4">
            <v>0</v>
          </cell>
        </row>
      </sheetData>
      <sheetData sheetId="10649">
        <row r="4">
          <cell r="I4">
            <v>0</v>
          </cell>
        </row>
      </sheetData>
      <sheetData sheetId="10650">
        <row r="4">
          <cell r="I4">
            <v>0</v>
          </cell>
        </row>
      </sheetData>
      <sheetData sheetId="10651">
        <row r="4">
          <cell r="I4">
            <v>0</v>
          </cell>
        </row>
      </sheetData>
      <sheetData sheetId="10652">
        <row r="4">
          <cell r="I4">
            <v>0</v>
          </cell>
        </row>
      </sheetData>
      <sheetData sheetId="10653">
        <row r="4">
          <cell r="I4">
            <v>0</v>
          </cell>
        </row>
      </sheetData>
      <sheetData sheetId="10654">
        <row r="4">
          <cell r="I4">
            <v>0</v>
          </cell>
        </row>
      </sheetData>
      <sheetData sheetId="10655">
        <row r="4">
          <cell r="I4">
            <v>0</v>
          </cell>
        </row>
      </sheetData>
      <sheetData sheetId="10656">
        <row r="4">
          <cell r="I4">
            <v>0</v>
          </cell>
        </row>
      </sheetData>
      <sheetData sheetId="10657">
        <row r="4">
          <cell r="I4">
            <v>0</v>
          </cell>
        </row>
      </sheetData>
      <sheetData sheetId="10658">
        <row r="4">
          <cell r="I4">
            <v>0</v>
          </cell>
        </row>
      </sheetData>
      <sheetData sheetId="10659">
        <row r="4">
          <cell r="I4">
            <v>0</v>
          </cell>
        </row>
      </sheetData>
      <sheetData sheetId="10660">
        <row r="4">
          <cell r="I4">
            <v>0</v>
          </cell>
        </row>
      </sheetData>
      <sheetData sheetId="10661">
        <row r="4">
          <cell r="I4">
            <v>0</v>
          </cell>
        </row>
      </sheetData>
      <sheetData sheetId="10662">
        <row r="4">
          <cell r="I4">
            <v>0</v>
          </cell>
        </row>
      </sheetData>
      <sheetData sheetId="10663">
        <row r="4">
          <cell r="I4">
            <v>0</v>
          </cell>
        </row>
      </sheetData>
      <sheetData sheetId="10664">
        <row r="4">
          <cell r="I4">
            <v>0</v>
          </cell>
        </row>
      </sheetData>
      <sheetData sheetId="10665">
        <row r="4">
          <cell r="I4">
            <v>0</v>
          </cell>
        </row>
      </sheetData>
      <sheetData sheetId="10666">
        <row r="4">
          <cell r="I4">
            <v>0</v>
          </cell>
        </row>
      </sheetData>
      <sheetData sheetId="10667">
        <row r="4">
          <cell r="I4">
            <v>0</v>
          </cell>
        </row>
      </sheetData>
      <sheetData sheetId="10668">
        <row r="4">
          <cell r="I4">
            <v>0</v>
          </cell>
        </row>
      </sheetData>
      <sheetData sheetId="10669">
        <row r="4">
          <cell r="I4">
            <v>0</v>
          </cell>
        </row>
      </sheetData>
      <sheetData sheetId="10670">
        <row r="4">
          <cell r="I4">
            <v>0</v>
          </cell>
        </row>
      </sheetData>
      <sheetData sheetId="10671">
        <row r="4">
          <cell r="I4">
            <v>0</v>
          </cell>
        </row>
      </sheetData>
      <sheetData sheetId="10672">
        <row r="4">
          <cell r="I4">
            <v>0</v>
          </cell>
        </row>
      </sheetData>
      <sheetData sheetId="10673">
        <row r="4">
          <cell r="I4">
            <v>0</v>
          </cell>
        </row>
      </sheetData>
      <sheetData sheetId="10674">
        <row r="4">
          <cell r="I4">
            <v>0</v>
          </cell>
        </row>
      </sheetData>
      <sheetData sheetId="10675">
        <row r="4">
          <cell r="I4">
            <v>0</v>
          </cell>
        </row>
      </sheetData>
      <sheetData sheetId="10676">
        <row r="4">
          <cell r="I4">
            <v>0</v>
          </cell>
        </row>
      </sheetData>
      <sheetData sheetId="10677">
        <row r="4">
          <cell r="I4">
            <v>0</v>
          </cell>
        </row>
      </sheetData>
      <sheetData sheetId="10678">
        <row r="4">
          <cell r="I4">
            <v>0</v>
          </cell>
        </row>
      </sheetData>
      <sheetData sheetId="10679">
        <row r="4">
          <cell r="I4">
            <v>0</v>
          </cell>
        </row>
      </sheetData>
      <sheetData sheetId="10680">
        <row r="4">
          <cell r="I4">
            <v>0</v>
          </cell>
        </row>
      </sheetData>
      <sheetData sheetId="10681">
        <row r="4">
          <cell r="I4">
            <v>0</v>
          </cell>
        </row>
      </sheetData>
      <sheetData sheetId="10682">
        <row r="4">
          <cell r="I4">
            <v>0</v>
          </cell>
        </row>
      </sheetData>
      <sheetData sheetId="10683">
        <row r="4">
          <cell r="I4">
            <v>0</v>
          </cell>
        </row>
      </sheetData>
      <sheetData sheetId="10684">
        <row r="4">
          <cell r="I4">
            <v>0</v>
          </cell>
        </row>
      </sheetData>
      <sheetData sheetId="10685">
        <row r="4">
          <cell r="I4">
            <v>0</v>
          </cell>
        </row>
      </sheetData>
      <sheetData sheetId="10686">
        <row r="4">
          <cell r="I4">
            <v>0</v>
          </cell>
        </row>
      </sheetData>
      <sheetData sheetId="10687">
        <row r="4">
          <cell r="I4">
            <v>0</v>
          </cell>
        </row>
      </sheetData>
      <sheetData sheetId="10688">
        <row r="4">
          <cell r="I4">
            <v>0</v>
          </cell>
        </row>
      </sheetData>
      <sheetData sheetId="10689">
        <row r="4">
          <cell r="I4">
            <v>0</v>
          </cell>
        </row>
      </sheetData>
      <sheetData sheetId="10690">
        <row r="4">
          <cell r="I4">
            <v>0</v>
          </cell>
        </row>
      </sheetData>
      <sheetData sheetId="10691">
        <row r="4">
          <cell r="I4">
            <v>0</v>
          </cell>
        </row>
      </sheetData>
      <sheetData sheetId="10692">
        <row r="4">
          <cell r="I4">
            <v>0</v>
          </cell>
        </row>
      </sheetData>
      <sheetData sheetId="10693">
        <row r="4">
          <cell r="I4">
            <v>0</v>
          </cell>
        </row>
      </sheetData>
      <sheetData sheetId="10694">
        <row r="4">
          <cell r="I4">
            <v>0</v>
          </cell>
        </row>
      </sheetData>
      <sheetData sheetId="10695">
        <row r="4">
          <cell r="I4">
            <v>0</v>
          </cell>
        </row>
      </sheetData>
      <sheetData sheetId="10696">
        <row r="4">
          <cell r="I4">
            <v>0</v>
          </cell>
        </row>
      </sheetData>
      <sheetData sheetId="10697">
        <row r="4">
          <cell r="I4">
            <v>0</v>
          </cell>
        </row>
      </sheetData>
      <sheetData sheetId="10698">
        <row r="4">
          <cell r="I4">
            <v>0</v>
          </cell>
        </row>
      </sheetData>
      <sheetData sheetId="10699">
        <row r="4">
          <cell r="I4">
            <v>0</v>
          </cell>
        </row>
      </sheetData>
      <sheetData sheetId="10700">
        <row r="4">
          <cell r="I4">
            <v>0</v>
          </cell>
        </row>
      </sheetData>
      <sheetData sheetId="10701">
        <row r="4">
          <cell r="I4">
            <v>0</v>
          </cell>
        </row>
      </sheetData>
      <sheetData sheetId="10702">
        <row r="4">
          <cell r="I4">
            <v>0</v>
          </cell>
        </row>
      </sheetData>
      <sheetData sheetId="10703">
        <row r="4">
          <cell r="I4">
            <v>0</v>
          </cell>
        </row>
      </sheetData>
      <sheetData sheetId="10704">
        <row r="4">
          <cell r="I4">
            <v>0</v>
          </cell>
        </row>
      </sheetData>
      <sheetData sheetId="10705">
        <row r="4">
          <cell r="I4">
            <v>0</v>
          </cell>
        </row>
      </sheetData>
      <sheetData sheetId="10706">
        <row r="4">
          <cell r="I4">
            <v>0</v>
          </cell>
        </row>
      </sheetData>
      <sheetData sheetId="10707">
        <row r="4">
          <cell r="I4">
            <v>0</v>
          </cell>
        </row>
      </sheetData>
      <sheetData sheetId="10708">
        <row r="4">
          <cell r="I4">
            <v>0</v>
          </cell>
        </row>
      </sheetData>
      <sheetData sheetId="10709">
        <row r="4">
          <cell r="I4">
            <v>0</v>
          </cell>
        </row>
      </sheetData>
      <sheetData sheetId="10710">
        <row r="4">
          <cell r="I4">
            <v>0</v>
          </cell>
        </row>
      </sheetData>
      <sheetData sheetId="10711">
        <row r="4">
          <cell r="I4">
            <v>0</v>
          </cell>
        </row>
      </sheetData>
      <sheetData sheetId="10712">
        <row r="4">
          <cell r="I4">
            <v>0</v>
          </cell>
        </row>
      </sheetData>
      <sheetData sheetId="10713">
        <row r="4">
          <cell r="I4">
            <v>0</v>
          </cell>
        </row>
      </sheetData>
      <sheetData sheetId="10714">
        <row r="4">
          <cell r="I4">
            <v>0</v>
          </cell>
        </row>
      </sheetData>
      <sheetData sheetId="10715">
        <row r="4">
          <cell r="I4">
            <v>0</v>
          </cell>
        </row>
      </sheetData>
      <sheetData sheetId="10716">
        <row r="4">
          <cell r="I4">
            <v>0</v>
          </cell>
        </row>
      </sheetData>
      <sheetData sheetId="10717">
        <row r="4">
          <cell r="I4">
            <v>0</v>
          </cell>
        </row>
      </sheetData>
      <sheetData sheetId="10718">
        <row r="4">
          <cell r="I4">
            <v>0</v>
          </cell>
        </row>
      </sheetData>
      <sheetData sheetId="10719">
        <row r="4">
          <cell r="I4">
            <v>0</v>
          </cell>
        </row>
      </sheetData>
      <sheetData sheetId="10720">
        <row r="4">
          <cell r="I4">
            <v>0</v>
          </cell>
        </row>
      </sheetData>
      <sheetData sheetId="10721">
        <row r="4">
          <cell r="I4">
            <v>0</v>
          </cell>
        </row>
      </sheetData>
      <sheetData sheetId="10722">
        <row r="4">
          <cell r="I4">
            <v>0</v>
          </cell>
        </row>
      </sheetData>
      <sheetData sheetId="10723">
        <row r="4">
          <cell r="I4">
            <v>0</v>
          </cell>
        </row>
      </sheetData>
      <sheetData sheetId="10724">
        <row r="4">
          <cell r="I4">
            <v>0</v>
          </cell>
        </row>
      </sheetData>
      <sheetData sheetId="10725">
        <row r="4">
          <cell r="I4">
            <v>0</v>
          </cell>
        </row>
      </sheetData>
      <sheetData sheetId="10726">
        <row r="4">
          <cell r="I4">
            <v>0</v>
          </cell>
        </row>
      </sheetData>
      <sheetData sheetId="10727">
        <row r="4">
          <cell r="I4">
            <v>0</v>
          </cell>
        </row>
      </sheetData>
      <sheetData sheetId="10728">
        <row r="4">
          <cell r="I4">
            <v>0</v>
          </cell>
        </row>
      </sheetData>
      <sheetData sheetId="10729">
        <row r="4">
          <cell r="I4">
            <v>0</v>
          </cell>
        </row>
      </sheetData>
      <sheetData sheetId="10730">
        <row r="4">
          <cell r="I4">
            <v>0</v>
          </cell>
        </row>
      </sheetData>
      <sheetData sheetId="10731">
        <row r="4">
          <cell r="I4">
            <v>0</v>
          </cell>
        </row>
      </sheetData>
      <sheetData sheetId="10732">
        <row r="4">
          <cell r="I4">
            <v>0</v>
          </cell>
        </row>
      </sheetData>
      <sheetData sheetId="10733">
        <row r="4">
          <cell r="I4">
            <v>0</v>
          </cell>
        </row>
      </sheetData>
      <sheetData sheetId="10734">
        <row r="4">
          <cell r="I4">
            <v>0</v>
          </cell>
        </row>
      </sheetData>
      <sheetData sheetId="10735">
        <row r="4">
          <cell r="I4">
            <v>0</v>
          </cell>
        </row>
      </sheetData>
      <sheetData sheetId="10736">
        <row r="4">
          <cell r="I4">
            <v>0</v>
          </cell>
        </row>
      </sheetData>
      <sheetData sheetId="10737">
        <row r="4">
          <cell r="I4">
            <v>0</v>
          </cell>
        </row>
      </sheetData>
      <sheetData sheetId="10738">
        <row r="4">
          <cell r="I4">
            <v>0</v>
          </cell>
        </row>
      </sheetData>
      <sheetData sheetId="10739">
        <row r="4">
          <cell r="I4">
            <v>0</v>
          </cell>
        </row>
      </sheetData>
      <sheetData sheetId="10740">
        <row r="4">
          <cell r="I4">
            <v>0</v>
          </cell>
        </row>
      </sheetData>
      <sheetData sheetId="10741">
        <row r="4">
          <cell r="I4">
            <v>0</v>
          </cell>
        </row>
      </sheetData>
      <sheetData sheetId="10742">
        <row r="4">
          <cell r="I4">
            <v>0</v>
          </cell>
        </row>
      </sheetData>
      <sheetData sheetId="10743">
        <row r="4">
          <cell r="I4">
            <v>0</v>
          </cell>
        </row>
      </sheetData>
      <sheetData sheetId="10744">
        <row r="4">
          <cell r="I4">
            <v>0</v>
          </cell>
        </row>
      </sheetData>
      <sheetData sheetId="10745">
        <row r="4">
          <cell r="I4">
            <v>0</v>
          </cell>
        </row>
      </sheetData>
      <sheetData sheetId="10746">
        <row r="4">
          <cell r="I4">
            <v>0</v>
          </cell>
        </row>
      </sheetData>
      <sheetData sheetId="10747">
        <row r="4">
          <cell r="I4">
            <v>0</v>
          </cell>
        </row>
      </sheetData>
      <sheetData sheetId="10748">
        <row r="4">
          <cell r="I4">
            <v>0</v>
          </cell>
        </row>
      </sheetData>
      <sheetData sheetId="10749">
        <row r="4">
          <cell r="I4">
            <v>0</v>
          </cell>
        </row>
      </sheetData>
      <sheetData sheetId="10750">
        <row r="4">
          <cell r="I4">
            <v>0</v>
          </cell>
        </row>
      </sheetData>
      <sheetData sheetId="10751">
        <row r="4">
          <cell r="I4">
            <v>0</v>
          </cell>
        </row>
      </sheetData>
      <sheetData sheetId="10752">
        <row r="4">
          <cell r="I4">
            <v>0</v>
          </cell>
        </row>
      </sheetData>
      <sheetData sheetId="10753">
        <row r="4">
          <cell r="I4">
            <v>0</v>
          </cell>
        </row>
      </sheetData>
      <sheetData sheetId="10754">
        <row r="4">
          <cell r="I4">
            <v>0</v>
          </cell>
        </row>
      </sheetData>
      <sheetData sheetId="10755">
        <row r="4">
          <cell r="I4">
            <v>0</v>
          </cell>
        </row>
      </sheetData>
      <sheetData sheetId="10756">
        <row r="4">
          <cell r="I4">
            <v>0</v>
          </cell>
        </row>
      </sheetData>
      <sheetData sheetId="10757">
        <row r="4">
          <cell r="I4">
            <v>0</v>
          </cell>
        </row>
      </sheetData>
      <sheetData sheetId="10758">
        <row r="4">
          <cell r="I4">
            <v>0</v>
          </cell>
        </row>
      </sheetData>
      <sheetData sheetId="10759">
        <row r="4">
          <cell r="I4">
            <v>0</v>
          </cell>
        </row>
      </sheetData>
      <sheetData sheetId="10760">
        <row r="4">
          <cell r="I4">
            <v>0</v>
          </cell>
        </row>
      </sheetData>
      <sheetData sheetId="10761">
        <row r="4">
          <cell r="I4">
            <v>0</v>
          </cell>
        </row>
      </sheetData>
      <sheetData sheetId="10762">
        <row r="4">
          <cell r="I4">
            <v>0</v>
          </cell>
        </row>
      </sheetData>
      <sheetData sheetId="10763">
        <row r="4">
          <cell r="I4">
            <v>0</v>
          </cell>
        </row>
      </sheetData>
      <sheetData sheetId="10764">
        <row r="4">
          <cell r="I4">
            <v>0</v>
          </cell>
        </row>
      </sheetData>
      <sheetData sheetId="10765">
        <row r="4">
          <cell r="I4">
            <v>0</v>
          </cell>
        </row>
      </sheetData>
      <sheetData sheetId="10766">
        <row r="4">
          <cell r="I4">
            <v>0</v>
          </cell>
        </row>
      </sheetData>
      <sheetData sheetId="10767">
        <row r="4">
          <cell r="I4">
            <v>0</v>
          </cell>
        </row>
      </sheetData>
      <sheetData sheetId="10768">
        <row r="4">
          <cell r="I4">
            <v>0</v>
          </cell>
        </row>
      </sheetData>
      <sheetData sheetId="10769">
        <row r="4">
          <cell r="I4">
            <v>0</v>
          </cell>
        </row>
      </sheetData>
      <sheetData sheetId="10770">
        <row r="4">
          <cell r="I4">
            <v>0</v>
          </cell>
        </row>
      </sheetData>
      <sheetData sheetId="10771">
        <row r="4">
          <cell r="I4">
            <v>0</v>
          </cell>
        </row>
      </sheetData>
      <sheetData sheetId="10772">
        <row r="4">
          <cell r="I4">
            <v>0</v>
          </cell>
        </row>
      </sheetData>
      <sheetData sheetId="10773">
        <row r="4">
          <cell r="I4">
            <v>0</v>
          </cell>
        </row>
      </sheetData>
      <sheetData sheetId="10774">
        <row r="4">
          <cell r="I4">
            <v>0</v>
          </cell>
        </row>
      </sheetData>
      <sheetData sheetId="10775">
        <row r="4">
          <cell r="I4">
            <v>0</v>
          </cell>
        </row>
      </sheetData>
      <sheetData sheetId="10776">
        <row r="4">
          <cell r="I4">
            <v>0</v>
          </cell>
        </row>
      </sheetData>
      <sheetData sheetId="10777">
        <row r="4">
          <cell r="I4">
            <v>0</v>
          </cell>
        </row>
      </sheetData>
      <sheetData sheetId="10778">
        <row r="4">
          <cell r="I4">
            <v>0</v>
          </cell>
        </row>
      </sheetData>
      <sheetData sheetId="10779">
        <row r="4">
          <cell r="I4">
            <v>0</v>
          </cell>
        </row>
      </sheetData>
      <sheetData sheetId="10780">
        <row r="4">
          <cell r="I4">
            <v>0</v>
          </cell>
        </row>
      </sheetData>
      <sheetData sheetId="10781">
        <row r="4">
          <cell r="I4">
            <v>0</v>
          </cell>
        </row>
      </sheetData>
      <sheetData sheetId="10782">
        <row r="4">
          <cell r="I4">
            <v>0</v>
          </cell>
        </row>
      </sheetData>
      <sheetData sheetId="10783">
        <row r="4">
          <cell r="I4">
            <v>0</v>
          </cell>
        </row>
      </sheetData>
      <sheetData sheetId="10784">
        <row r="4">
          <cell r="I4">
            <v>0</v>
          </cell>
        </row>
      </sheetData>
      <sheetData sheetId="10785">
        <row r="4">
          <cell r="I4">
            <v>0</v>
          </cell>
        </row>
      </sheetData>
      <sheetData sheetId="10786">
        <row r="4">
          <cell r="I4">
            <v>0</v>
          </cell>
        </row>
      </sheetData>
      <sheetData sheetId="10787">
        <row r="4">
          <cell r="I4">
            <v>0</v>
          </cell>
        </row>
      </sheetData>
      <sheetData sheetId="10788">
        <row r="4">
          <cell r="I4">
            <v>0</v>
          </cell>
        </row>
      </sheetData>
      <sheetData sheetId="10789">
        <row r="4">
          <cell r="I4">
            <v>0</v>
          </cell>
        </row>
      </sheetData>
      <sheetData sheetId="10790">
        <row r="4">
          <cell r="I4">
            <v>0</v>
          </cell>
        </row>
      </sheetData>
      <sheetData sheetId="10791">
        <row r="4">
          <cell r="I4">
            <v>0</v>
          </cell>
        </row>
      </sheetData>
      <sheetData sheetId="10792">
        <row r="4">
          <cell r="I4">
            <v>0</v>
          </cell>
        </row>
      </sheetData>
      <sheetData sheetId="10793">
        <row r="4">
          <cell r="I4">
            <v>0</v>
          </cell>
        </row>
      </sheetData>
      <sheetData sheetId="10794">
        <row r="4">
          <cell r="I4">
            <v>0</v>
          </cell>
        </row>
      </sheetData>
      <sheetData sheetId="10795">
        <row r="4">
          <cell r="I4">
            <v>0</v>
          </cell>
        </row>
      </sheetData>
      <sheetData sheetId="10796">
        <row r="4">
          <cell r="I4">
            <v>0</v>
          </cell>
        </row>
      </sheetData>
      <sheetData sheetId="10797">
        <row r="4">
          <cell r="I4">
            <v>0</v>
          </cell>
        </row>
      </sheetData>
      <sheetData sheetId="10798">
        <row r="4">
          <cell r="I4">
            <v>0</v>
          </cell>
        </row>
      </sheetData>
      <sheetData sheetId="10799">
        <row r="4">
          <cell r="I4">
            <v>0</v>
          </cell>
        </row>
      </sheetData>
      <sheetData sheetId="10800">
        <row r="4">
          <cell r="I4">
            <v>0</v>
          </cell>
        </row>
      </sheetData>
      <sheetData sheetId="10801">
        <row r="4">
          <cell r="I4">
            <v>0</v>
          </cell>
        </row>
      </sheetData>
      <sheetData sheetId="10802">
        <row r="4">
          <cell r="I4">
            <v>0</v>
          </cell>
        </row>
      </sheetData>
      <sheetData sheetId="10803">
        <row r="4">
          <cell r="I4">
            <v>0</v>
          </cell>
        </row>
      </sheetData>
      <sheetData sheetId="10804">
        <row r="4">
          <cell r="I4">
            <v>0</v>
          </cell>
        </row>
      </sheetData>
      <sheetData sheetId="10805">
        <row r="4">
          <cell r="I4">
            <v>0</v>
          </cell>
        </row>
      </sheetData>
      <sheetData sheetId="10806">
        <row r="4">
          <cell r="I4">
            <v>0</v>
          </cell>
        </row>
      </sheetData>
      <sheetData sheetId="10807">
        <row r="4">
          <cell r="I4">
            <v>0</v>
          </cell>
        </row>
      </sheetData>
      <sheetData sheetId="10808">
        <row r="4">
          <cell r="I4">
            <v>0</v>
          </cell>
        </row>
      </sheetData>
      <sheetData sheetId="10809">
        <row r="4">
          <cell r="I4">
            <v>0</v>
          </cell>
        </row>
      </sheetData>
      <sheetData sheetId="10810">
        <row r="4">
          <cell r="I4">
            <v>0</v>
          </cell>
        </row>
      </sheetData>
      <sheetData sheetId="10811">
        <row r="4">
          <cell r="I4">
            <v>0</v>
          </cell>
        </row>
      </sheetData>
      <sheetData sheetId="10812">
        <row r="4">
          <cell r="I4">
            <v>0</v>
          </cell>
        </row>
      </sheetData>
      <sheetData sheetId="10813">
        <row r="4">
          <cell r="I4">
            <v>0</v>
          </cell>
        </row>
      </sheetData>
      <sheetData sheetId="10814">
        <row r="4">
          <cell r="I4">
            <v>0</v>
          </cell>
        </row>
      </sheetData>
      <sheetData sheetId="10815">
        <row r="4">
          <cell r="I4">
            <v>0</v>
          </cell>
        </row>
      </sheetData>
      <sheetData sheetId="10816">
        <row r="4">
          <cell r="I4">
            <v>0</v>
          </cell>
        </row>
      </sheetData>
      <sheetData sheetId="10817">
        <row r="4">
          <cell r="I4">
            <v>0</v>
          </cell>
        </row>
      </sheetData>
      <sheetData sheetId="10818">
        <row r="4">
          <cell r="I4">
            <v>0</v>
          </cell>
        </row>
      </sheetData>
      <sheetData sheetId="10819">
        <row r="4">
          <cell r="I4">
            <v>0</v>
          </cell>
        </row>
      </sheetData>
      <sheetData sheetId="10820">
        <row r="4">
          <cell r="I4">
            <v>0</v>
          </cell>
        </row>
      </sheetData>
      <sheetData sheetId="10821">
        <row r="4">
          <cell r="I4">
            <v>0</v>
          </cell>
        </row>
      </sheetData>
      <sheetData sheetId="10822">
        <row r="4">
          <cell r="I4">
            <v>0</v>
          </cell>
        </row>
      </sheetData>
      <sheetData sheetId="10823">
        <row r="4">
          <cell r="I4">
            <v>0</v>
          </cell>
        </row>
      </sheetData>
      <sheetData sheetId="10824">
        <row r="4">
          <cell r="I4">
            <v>0</v>
          </cell>
        </row>
      </sheetData>
      <sheetData sheetId="10825">
        <row r="4">
          <cell r="I4">
            <v>0</v>
          </cell>
        </row>
      </sheetData>
      <sheetData sheetId="10826">
        <row r="4">
          <cell r="I4">
            <v>0</v>
          </cell>
        </row>
      </sheetData>
      <sheetData sheetId="10827">
        <row r="4">
          <cell r="I4">
            <v>0</v>
          </cell>
        </row>
      </sheetData>
      <sheetData sheetId="10828">
        <row r="4">
          <cell r="I4">
            <v>0</v>
          </cell>
        </row>
      </sheetData>
      <sheetData sheetId="10829">
        <row r="4">
          <cell r="I4">
            <v>0</v>
          </cell>
        </row>
      </sheetData>
      <sheetData sheetId="10830">
        <row r="4">
          <cell r="I4">
            <v>0</v>
          </cell>
        </row>
      </sheetData>
      <sheetData sheetId="10831">
        <row r="4">
          <cell r="I4">
            <v>0</v>
          </cell>
        </row>
      </sheetData>
      <sheetData sheetId="10832">
        <row r="4">
          <cell r="I4">
            <v>0</v>
          </cell>
        </row>
      </sheetData>
      <sheetData sheetId="10833">
        <row r="4">
          <cell r="I4">
            <v>0</v>
          </cell>
        </row>
      </sheetData>
      <sheetData sheetId="10834">
        <row r="4">
          <cell r="I4">
            <v>0</v>
          </cell>
        </row>
      </sheetData>
      <sheetData sheetId="10835">
        <row r="4">
          <cell r="I4">
            <v>0</v>
          </cell>
        </row>
      </sheetData>
      <sheetData sheetId="10836">
        <row r="4">
          <cell r="I4">
            <v>0</v>
          </cell>
        </row>
      </sheetData>
      <sheetData sheetId="10837">
        <row r="4">
          <cell r="I4">
            <v>0</v>
          </cell>
        </row>
      </sheetData>
      <sheetData sheetId="10838">
        <row r="4">
          <cell r="I4">
            <v>0</v>
          </cell>
        </row>
      </sheetData>
      <sheetData sheetId="10839">
        <row r="4">
          <cell r="I4">
            <v>0</v>
          </cell>
        </row>
      </sheetData>
      <sheetData sheetId="10840">
        <row r="4">
          <cell r="I4">
            <v>0</v>
          </cell>
        </row>
      </sheetData>
      <sheetData sheetId="10841">
        <row r="4">
          <cell r="I4">
            <v>0</v>
          </cell>
        </row>
      </sheetData>
      <sheetData sheetId="10842">
        <row r="4">
          <cell r="I4">
            <v>0</v>
          </cell>
        </row>
      </sheetData>
      <sheetData sheetId="10843">
        <row r="4">
          <cell r="I4">
            <v>0</v>
          </cell>
        </row>
      </sheetData>
      <sheetData sheetId="10844">
        <row r="4">
          <cell r="I4">
            <v>0</v>
          </cell>
        </row>
      </sheetData>
      <sheetData sheetId="10845">
        <row r="4">
          <cell r="I4">
            <v>0</v>
          </cell>
        </row>
      </sheetData>
      <sheetData sheetId="10846">
        <row r="4">
          <cell r="I4">
            <v>0</v>
          </cell>
        </row>
      </sheetData>
      <sheetData sheetId="10847">
        <row r="4">
          <cell r="I4">
            <v>0</v>
          </cell>
        </row>
      </sheetData>
      <sheetData sheetId="10848">
        <row r="4">
          <cell r="I4">
            <v>0</v>
          </cell>
        </row>
      </sheetData>
      <sheetData sheetId="10849">
        <row r="4">
          <cell r="I4">
            <v>0</v>
          </cell>
        </row>
      </sheetData>
      <sheetData sheetId="10850">
        <row r="4">
          <cell r="I4">
            <v>0</v>
          </cell>
        </row>
      </sheetData>
      <sheetData sheetId="10851">
        <row r="4">
          <cell r="I4">
            <v>0</v>
          </cell>
        </row>
      </sheetData>
      <sheetData sheetId="10852">
        <row r="4">
          <cell r="I4">
            <v>0</v>
          </cell>
        </row>
      </sheetData>
      <sheetData sheetId="10853">
        <row r="4">
          <cell r="I4">
            <v>0</v>
          </cell>
        </row>
      </sheetData>
      <sheetData sheetId="10854">
        <row r="4">
          <cell r="I4">
            <v>0</v>
          </cell>
        </row>
      </sheetData>
      <sheetData sheetId="10855">
        <row r="4">
          <cell r="I4">
            <v>0</v>
          </cell>
        </row>
      </sheetData>
      <sheetData sheetId="10856">
        <row r="4">
          <cell r="I4">
            <v>0</v>
          </cell>
        </row>
      </sheetData>
      <sheetData sheetId="10857">
        <row r="4">
          <cell r="I4">
            <v>0</v>
          </cell>
        </row>
      </sheetData>
      <sheetData sheetId="10858">
        <row r="4">
          <cell r="I4">
            <v>0</v>
          </cell>
        </row>
      </sheetData>
      <sheetData sheetId="10859">
        <row r="4">
          <cell r="I4">
            <v>0</v>
          </cell>
        </row>
      </sheetData>
      <sheetData sheetId="10860">
        <row r="4">
          <cell r="I4">
            <v>0</v>
          </cell>
        </row>
      </sheetData>
      <sheetData sheetId="10861">
        <row r="4">
          <cell r="I4">
            <v>0</v>
          </cell>
        </row>
      </sheetData>
      <sheetData sheetId="10862">
        <row r="4">
          <cell r="I4">
            <v>0</v>
          </cell>
        </row>
      </sheetData>
      <sheetData sheetId="10863">
        <row r="4">
          <cell r="I4">
            <v>0</v>
          </cell>
        </row>
      </sheetData>
      <sheetData sheetId="10864">
        <row r="4">
          <cell r="I4">
            <v>0</v>
          </cell>
        </row>
      </sheetData>
      <sheetData sheetId="10865">
        <row r="4">
          <cell r="I4">
            <v>0</v>
          </cell>
        </row>
      </sheetData>
      <sheetData sheetId="10866">
        <row r="4">
          <cell r="I4">
            <v>0</v>
          </cell>
        </row>
      </sheetData>
      <sheetData sheetId="10867">
        <row r="4">
          <cell r="I4">
            <v>0</v>
          </cell>
        </row>
      </sheetData>
      <sheetData sheetId="10868">
        <row r="4">
          <cell r="I4">
            <v>0</v>
          </cell>
        </row>
      </sheetData>
      <sheetData sheetId="10869">
        <row r="4">
          <cell r="I4">
            <v>0</v>
          </cell>
        </row>
      </sheetData>
      <sheetData sheetId="10870">
        <row r="4">
          <cell r="I4">
            <v>0</v>
          </cell>
        </row>
      </sheetData>
      <sheetData sheetId="10871">
        <row r="4">
          <cell r="I4">
            <v>0</v>
          </cell>
        </row>
      </sheetData>
      <sheetData sheetId="10872">
        <row r="4">
          <cell r="I4">
            <v>0</v>
          </cell>
        </row>
      </sheetData>
      <sheetData sheetId="10873">
        <row r="4">
          <cell r="I4">
            <v>0</v>
          </cell>
        </row>
      </sheetData>
      <sheetData sheetId="10874">
        <row r="4">
          <cell r="I4">
            <v>0</v>
          </cell>
        </row>
      </sheetData>
      <sheetData sheetId="10875">
        <row r="4">
          <cell r="I4">
            <v>0</v>
          </cell>
        </row>
      </sheetData>
      <sheetData sheetId="10876">
        <row r="4">
          <cell r="I4">
            <v>0</v>
          </cell>
        </row>
      </sheetData>
      <sheetData sheetId="10877">
        <row r="4">
          <cell r="I4">
            <v>0</v>
          </cell>
        </row>
      </sheetData>
      <sheetData sheetId="10878">
        <row r="4">
          <cell r="I4">
            <v>0</v>
          </cell>
        </row>
      </sheetData>
      <sheetData sheetId="10879">
        <row r="4">
          <cell r="I4">
            <v>0</v>
          </cell>
        </row>
      </sheetData>
      <sheetData sheetId="10880">
        <row r="4">
          <cell r="I4">
            <v>0</v>
          </cell>
        </row>
      </sheetData>
      <sheetData sheetId="10881">
        <row r="4">
          <cell r="I4">
            <v>0</v>
          </cell>
        </row>
      </sheetData>
      <sheetData sheetId="10882">
        <row r="4">
          <cell r="I4">
            <v>0</v>
          </cell>
        </row>
      </sheetData>
      <sheetData sheetId="10883">
        <row r="4">
          <cell r="I4">
            <v>0</v>
          </cell>
        </row>
      </sheetData>
      <sheetData sheetId="10884">
        <row r="4">
          <cell r="I4">
            <v>0</v>
          </cell>
        </row>
      </sheetData>
      <sheetData sheetId="10885">
        <row r="4">
          <cell r="I4">
            <v>0</v>
          </cell>
        </row>
      </sheetData>
      <sheetData sheetId="10886">
        <row r="4">
          <cell r="I4">
            <v>0</v>
          </cell>
        </row>
      </sheetData>
      <sheetData sheetId="10887">
        <row r="4">
          <cell r="I4">
            <v>0</v>
          </cell>
        </row>
      </sheetData>
      <sheetData sheetId="10888">
        <row r="4">
          <cell r="I4">
            <v>0</v>
          </cell>
        </row>
      </sheetData>
      <sheetData sheetId="10889">
        <row r="4">
          <cell r="I4">
            <v>0</v>
          </cell>
        </row>
      </sheetData>
      <sheetData sheetId="10890">
        <row r="4">
          <cell r="I4">
            <v>0</v>
          </cell>
        </row>
      </sheetData>
      <sheetData sheetId="10891">
        <row r="4">
          <cell r="I4">
            <v>0</v>
          </cell>
        </row>
      </sheetData>
      <sheetData sheetId="10892">
        <row r="4">
          <cell r="I4">
            <v>0</v>
          </cell>
        </row>
      </sheetData>
      <sheetData sheetId="10893">
        <row r="4">
          <cell r="I4">
            <v>0</v>
          </cell>
        </row>
      </sheetData>
      <sheetData sheetId="10894">
        <row r="4">
          <cell r="I4">
            <v>0</v>
          </cell>
        </row>
      </sheetData>
      <sheetData sheetId="10895">
        <row r="4">
          <cell r="I4">
            <v>0</v>
          </cell>
        </row>
      </sheetData>
      <sheetData sheetId="10896">
        <row r="4">
          <cell r="I4">
            <v>0</v>
          </cell>
        </row>
      </sheetData>
      <sheetData sheetId="10897">
        <row r="4">
          <cell r="I4">
            <v>0</v>
          </cell>
        </row>
      </sheetData>
      <sheetData sheetId="10898">
        <row r="4">
          <cell r="I4">
            <v>0</v>
          </cell>
        </row>
      </sheetData>
      <sheetData sheetId="10899">
        <row r="4">
          <cell r="I4">
            <v>0</v>
          </cell>
        </row>
      </sheetData>
      <sheetData sheetId="10900">
        <row r="4">
          <cell r="I4">
            <v>0</v>
          </cell>
        </row>
      </sheetData>
      <sheetData sheetId="10901">
        <row r="4">
          <cell r="I4">
            <v>0</v>
          </cell>
        </row>
      </sheetData>
      <sheetData sheetId="10902">
        <row r="4">
          <cell r="I4">
            <v>0</v>
          </cell>
        </row>
      </sheetData>
      <sheetData sheetId="10903">
        <row r="4">
          <cell r="I4">
            <v>0</v>
          </cell>
        </row>
      </sheetData>
      <sheetData sheetId="10904">
        <row r="4">
          <cell r="I4">
            <v>0</v>
          </cell>
        </row>
      </sheetData>
      <sheetData sheetId="10905">
        <row r="4">
          <cell r="I4">
            <v>0</v>
          </cell>
        </row>
      </sheetData>
      <sheetData sheetId="10906">
        <row r="4">
          <cell r="I4">
            <v>0</v>
          </cell>
        </row>
      </sheetData>
      <sheetData sheetId="10907">
        <row r="4">
          <cell r="I4">
            <v>0</v>
          </cell>
        </row>
      </sheetData>
      <sheetData sheetId="10908">
        <row r="4">
          <cell r="I4">
            <v>0</v>
          </cell>
        </row>
      </sheetData>
      <sheetData sheetId="10909">
        <row r="4">
          <cell r="I4">
            <v>0</v>
          </cell>
        </row>
      </sheetData>
      <sheetData sheetId="10910">
        <row r="4">
          <cell r="I4">
            <v>0</v>
          </cell>
        </row>
      </sheetData>
      <sheetData sheetId="10911">
        <row r="4">
          <cell r="I4">
            <v>0</v>
          </cell>
        </row>
      </sheetData>
      <sheetData sheetId="10912">
        <row r="4">
          <cell r="I4">
            <v>0</v>
          </cell>
        </row>
      </sheetData>
      <sheetData sheetId="10913">
        <row r="4">
          <cell r="I4">
            <v>0</v>
          </cell>
        </row>
      </sheetData>
      <sheetData sheetId="10914">
        <row r="4">
          <cell r="I4">
            <v>0</v>
          </cell>
        </row>
      </sheetData>
      <sheetData sheetId="10915">
        <row r="4">
          <cell r="I4">
            <v>0</v>
          </cell>
        </row>
      </sheetData>
      <sheetData sheetId="10916">
        <row r="4">
          <cell r="I4">
            <v>0</v>
          </cell>
        </row>
      </sheetData>
      <sheetData sheetId="10917">
        <row r="4">
          <cell r="I4">
            <v>0</v>
          </cell>
        </row>
      </sheetData>
      <sheetData sheetId="10918">
        <row r="4">
          <cell r="I4">
            <v>0</v>
          </cell>
        </row>
      </sheetData>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sheetData sheetId="10942"/>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ow r="4">
          <cell r="I4">
            <v>0</v>
          </cell>
        </row>
      </sheetData>
      <sheetData sheetId="10959">
        <row r="4">
          <cell r="I4">
            <v>0</v>
          </cell>
        </row>
      </sheetData>
      <sheetData sheetId="10960">
        <row r="4">
          <cell r="I4">
            <v>0</v>
          </cell>
        </row>
      </sheetData>
      <sheetData sheetId="10961">
        <row r="4">
          <cell r="I4">
            <v>0</v>
          </cell>
        </row>
      </sheetData>
      <sheetData sheetId="10962">
        <row r="4">
          <cell r="I4">
            <v>0</v>
          </cell>
        </row>
      </sheetData>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ow r="4">
          <cell r="I4">
            <v>0</v>
          </cell>
        </row>
      </sheetData>
      <sheetData sheetId="10972">
        <row r="4">
          <cell r="I4">
            <v>0</v>
          </cell>
        </row>
      </sheetData>
      <sheetData sheetId="10973">
        <row r="4">
          <cell r="I4">
            <v>0</v>
          </cell>
        </row>
      </sheetData>
      <sheetData sheetId="10974">
        <row r="4">
          <cell r="I4">
            <v>0</v>
          </cell>
        </row>
      </sheetData>
      <sheetData sheetId="10975">
        <row r="4">
          <cell r="I4">
            <v>0</v>
          </cell>
        </row>
      </sheetData>
      <sheetData sheetId="10976">
        <row r="4">
          <cell r="I4">
            <v>0</v>
          </cell>
        </row>
      </sheetData>
      <sheetData sheetId="10977">
        <row r="4">
          <cell r="I4">
            <v>0</v>
          </cell>
        </row>
      </sheetData>
      <sheetData sheetId="10978">
        <row r="4">
          <cell r="I4">
            <v>0</v>
          </cell>
        </row>
      </sheetData>
      <sheetData sheetId="10979">
        <row r="4">
          <cell r="I4">
            <v>0</v>
          </cell>
        </row>
      </sheetData>
      <sheetData sheetId="10980">
        <row r="4">
          <cell r="I4">
            <v>0</v>
          </cell>
        </row>
      </sheetData>
      <sheetData sheetId="10981">
        <row r="4">
          <cell r="I4">
            <v>0</v>
          </cell>
        </row>
      </sheetData>
      <sheetData sheetId="10982">
        <row r="4">
          <cell r="I4">
            <v>0</v>
          </cell>
        </row>
      </sheetData>
      <sheetData sheetId="10983">
        <row r="4">
          <cell r="I4">
            <v>0</v>
          </cell>
        </row>
      </sheetData>
      <sheetData sheetId="10984">
        <row r="4">
          <cell r="I4">
            <v>0</v>
          </cell>
        </row>
      </sheetData>
      <sheetData sheetId="10985">
        <row r="4">
          <cell r="I4">
            <v>0</v>
          </cell>
        </row>
      </sheetData>
      <sheetData sheetId="10986">
        <row r="4">
          <cell r="I4">
            <v>0</v>
          </cell>
        </row>
      </sheetData>
      <sheetData sheetId="10987">
        <row r="4">
          <cell r="I4">
            <v>0</v>
          </cell>
        </row>
      </sheetData>
      <sheetData sheetId="10988">
        <row r="4">
          <cell r="I4">
            <v>0</v>
          </cell>
        </row>
      </sheetData>
      <sheetData sheetId="10989">
        <row r="4">
          <cell r="I4">
            <v>0</v>
          </cell>
        </row>
      </sheetData>
      <sheetData sheetId="10990">
        <row r="4">
          <cell r="I4">
            <v>0</v>
          </cell>
        </row>
      </sheetData>
      <sheetData sheetId="10991">
        <row r="4">
          <cell r="I4">
            <v>0</v>
          </cell>
        </row>
      </sheetData>
      <sheetData sheetId="10992">
        <row r="4">
          <cell r="I4">
            <v>0</v>
          </cell>
        </row>
      </sheetData>
      <sheetData sheetId="10993">
        <row r="4">
          <cell r="I4">
            <v>0</v>
          </cell>
        </row>
      </sheetData>
      <sheetData sheetId="10994">
        <row r="4">
          <cell r="I4">
            <v>0</v>
          </cell>
        </row>
      </sheetData>
      <sheetData sheetId="10995">
        <row r="4">
          <cell r="I4">
            <v>0</v>
          </cell>
        </row>
      </sheetData>
      <sheetData sheetId="10996">
        <row r="4">
          <cell r="I4">
            <v>0</v>
          </cell>
        </row>
      </sheetData>
      <sheetData sheetId="10997">
        <row r="4">
          <cell r="I4">
            <v>0</v>
          </cell>
        </row>
      </sheetData>
      <sheetData sheetId="10998">
        <row r="4">
          <cell r="I4">
            <v>0</v>
          </cell>
        </row>
      </sheetData>
      <sheetData sheetId="10999">
        <row r="4">
          <cell r="I4">
            <v>0</v>
          </cell>
        </row>
      </sheetData>
      <sheetData sheetId="11000">
        <row r="4">
          <cell r="I4">
            <v>0</v>
          </cell>
        </row>
      </sheetData>
      <sheetData sheetId="11001">
        <row r="4">
          <cell r="I4">
            <v>0</v>
          </cell>
        </row>
      </sheetData>
      <sheetData sheetId="11002">
        <row r="4">
          <cell r="I4">
            <v>0</v>
          </cell>
        </row>
      </sheetData>
      <sheetData sheetId="11003">
        <row r="4">
          <cell r="I4">
            <v>0</v>
          </cell>
        </row>
      </sheetData>
      <sheetData sheetId="11004">
        <row r="4">
          <cell r="I4">
            <v>0</v>
          </cell>
        </row>
      </sheetData>
      <sheetData sheetId="11005">
        <row r="4">
          <cell r="I4">
            <v>0</v>
          </cell>
        </row>
      </sheetData>
      <sheetData sheetId="11006">
        <row r="4">
          <cell r="I4">
            <v>0</v>
          </cell>
        </row>
      </sheetData>
      <sheetData sheetId="11007">
        <row r="4">
          <cell r="I4">
            <v>0</v>
          </cell>
        </row>
      </sheetData>
      <sheetData sheetId="11008">
        <row r="4">
          <cell r="I4">
            <v>0</v>
          </cell>
        </row>
      </sheetData>
      <sheetData sheetId="11009">
        <row r="4">
          <cell r="I4">
            <v>0</v>
          </cell>
        </row>
      </sheetData>
      <sheetData sheetId="11010">
        <row r="4">
          <cell r="I4">
            <v>0</v>
          </cell>
        </row>
      </sheetData>
      <sheetData sheetId="11011">
        <row r="4">
          <cell r="I4">
            <v>0</v>
          </cell>
        </row>
      </sheetData>
      <sheetData sheetId="11012">
        <row r="4">
          <cell r="I4">
            <v>0</v>
          </cell>
        </row>
      </sheetData>
      <sheetData sheetId="11013">
        <row r="4">
          <cell r="I4">
            <v>0</v>
          </cell>
        </row>
      </sheetData>
      <sheetData sheetId="11014">
        <row r="4">
          <cell r="I4">
            <v>0</v>
          </cell>
        </row>
      </sheetData>
      <sheetData sheetId="11015">
        <row r="4">
          <cell r="I4">
            <v>0</v>
          </cell>
        </row>
      </sheetData>
      <sheetData sheetId="11016">
        <row r="4">
          <cell r="I4">
            <v>0</v>
          </cell>
        </row>
      </sheetData>
      <sheetData sheetId="11017">
        <row r="4">
          <cell r="I4">
            <v>0</v>
          </cell>
        </row>
      </sheetData>
      <sheetData sheetId="11018">
        <row r="4">
          <cell r="I4">
            <v>0</v>
          </cell>
        </row>
      </sheetData>
      <sheetData sheetId="11019">
        <row r="4">
          <cell r="I4">
            <v>0</v>
          </cell>
        </row>
      </sheetData>
      <sheetData sheetId="11020">
        <row r="4">
          <cell r="I4">
            <v>0</v>
          </cell>
        </row>
      </sheetData>
      <sheetData sheetId="11021">
        <row r="4">
          <cell r="I4">
            <v>0</v>
          </cell>
        </row>
      </sheetData>
      <sheetData sheetId="11022">
        <row r="4">
          <cell r="I4">
            <v>0</v>
          </cell>
        </row>
      </sheetData>
      <sheetData sheetId="11023">
        <row r="4">
          <cell r="I4">
            <v>0</v>
          </cell>
        </row>
      </sheetData>
      <sheetData sheetId="11024">
        <row r="4">
          <cell r="I4">
            <v>0</v>
          </cell>
        </row>
      </sheetData>
      <sheetData sheetId="11025">
        <row r="4">
          <cell r="I4">
            <v>0</v>
          </cell>
        </row>
      </sheetData>
      <sheetData sheetId="11026">
        <row r="4">
          <cell r="I4">
            <v>0</v>
          </cell>
        </row>
      </sheetData>
      <sheetData sheetId="11027">
        <row r="4">
          <cell r="I4">
            <v>0</v>
          </cell>
        </row>
      </sheetData>
      <sheetData sheetId="11028">
        <row r="4">
          <cell r="I4">
            <v>0</v>
          </cell>
        </row>
      </sheetData>
      <sheetData sheetId="11029">
        <row r="4">
          <cell r="I4">
            <v>0</v>
          </cell>
        </row>
      </sheetData>
      <sheetData sheetId="11030">
        <row r="4">
          <cell r="I4">
            <v>0</v>
          </cell>
        </row>
      </sheetData>
      <sheetData sheetId="11031">
        <row r="4">
          <cell r="I4">
            <v>0</v>
          </cell>
        </row>
      </sheetData>
      <sheetData sheetId="11032">
        <row r="4">
          <cell r="I4">
            <v>0</v>
          </cell>
        </row>
      </sheetData>
      <sheetData sheetId="11033">
        <row r="4">
          <cell r="I4">
            <v>0</v>
          </cell>
        </row>
      </sheetData>
      <sheetData sheetId="11034">
        <row r="4">
          <cell r="I4">
            <v>0</v>
          </cell>
        </row>
      </sheetData>
      <sheetData sheetId="11035">
        <row r="4">
          <cell r="I4">
            <v>0</v>
          </cell>
        </row>
      </sheetData>
      <sheetData sheetId="11036">
        <row r="4">
          <cell r="I4">
            <v>0</v>
          </cell>
        </row>
      </sheetData>
      <sheetData sheetId="11037">
        <row r="4">
          <cell r="I4">
            <v>0</v>
          </cell>
        </row>
      </sheetData>
      <sheetData sheetId="11038">
        <row r="4">
          <cell r="I4">
            <v>0</v>
          </cell>
        </row>
      </sheetData>
      <sheetData sheetId="11039">
        <row r="4">
          <cell r="I4">
            <v>0</v>
          </cell>
        </row>
      </sheetData>
      <sheetData sheetId="11040">
        <row r="4">
          <cell r="I4">
            <v>0</v>
          </cell>
        </row>
      </sheetData>
      <sheetData sheetId="11041">
        <row r="4">
          <cell r="I4">
            <v>0</v>
          </cell>
        </row>
      </sheetData>
      <sheetData sheetId="11042">
        <row r="4">
          <cell r="I4">
            <v>0</v>
          </cell>
        </row>
      </sheetData>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ow r="4">
          <cell r="I4">
            <v>0</v>
          </cell>
        </row>
      </sheetData>
      <sheetData sheetId="11051">
        <row r="4">
          <cell r="I4">
            <v>0</v>
          </cell>
        </row>
      </sheetData>
      <sheetData sheetId="11052">
        <row r="4">
          <cell r="I4">
            <v>0</v>
          </cell>
        </row>
      </sheetData>
      <sheetData sheetId="11053">
        <row r="4">
          <cell r="I4">
            <v>0</v>
          </cell>
        </row>
      </sheetData>
      <sheetData sheetId="11054">
        <row r="4">
          <cell r="I4">
            <v>0</v>
          </cell>
        </row>
      </sheetData>
      <sheetData sheetId="11055">
        <row r="4">
          <cell r="I4">
            <v>0</v>
          </cell>
        </row>
      </sheetData>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ow r="4">
          <cell r="I4">
            <v>0</v>
          </cell>
        </row>
      </sheetData>
      <sheetData sheetId="11071">
        <row r="4">
          <cell r="I4">
            <v>0</v>
          </cell>
        </row>
      </sheetData>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ow r="4">
          <cell r="I4">
            <v>0</v>
          </cell>
        </row>
      </sheetData>
      <sheetData sheetId="11276">
        <row r="4">
          <cell r="I4">
            <v>0</v>
          </cell>
        </row>
      </sheetData>
      <sheetData sheetId="11277"/>
      <sheetData sheetId="11278" refreshError="1"/>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ow r="4">
          <cell r="I4">
            <v>0</v>
          </cell>
        </row>
      </sheetData>
      <sheetData sheetId="11321">
        <row r="4">
          <cell r="I4">
            <v>0</v>
          </cell>
        </row>
      </sheetData>
      <sheetData sheetId="11322">
        <row r="4">
          <cell r="I4">
            <v>0</v>
          </cell>
        </row>
      </sheetData>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row r="4">
          <cell r="I4">
            <v>0</v>
          </cell>
        </row>
      </sheetData>
      <sheetData sheetId="11341">
        <row r="4">
          <cell r="I4">
            <v>0</v>
          </cell>
        </row>
      </sheetData>
      <sheetData sheetId="11342">
        <row r="4">
          <cell r="I4">
            <v>0</v>
          </cell>
        </row>
      </sheetData>
      <sheetData sheetId="11343">
        <row r="4">
          <cell r="I4">
            <v>0</v>
          </cell>
        </row>
      </sheetData>
      <sheetData sheetId="11344">
        <row r="4">
          <cell r="I4">
            <v>0</v>
          </cell>
        </row>
      </sheetData>
      <sheetData sheetId="11345"/>
      <sheetData sheetId="11346">
        <row r="4">
          <cell r="I4">
            <v>0</v>
          </cell>
        </row>
      </sheetData>
      <sheetData sheetId="11347">
        <row r="4">
          <cell r="I4">
            <v>0</v>
          </cell>
        </row>
      </sheetData>
      <sheetData sheetId="11348">
        <row r="4">
          <cell r="I4">
            <v>0</v>
          </cell>
        </row>
      </sheetData>
      <sheetData sheetId="11349">
        <row r="4">
          <cell r="I4">
            <v>0</v>
          </cell>
        </row>
      </sheetData>
      <sheetData sheetId="11350">
        <row r="4">
          <cell r="I4">
            <v>0</v>
          </cell>
        </row>
      </sheetData>
      <sheetData sheetId="11351">
        <row r="4">
          <cell r="I4">
            <v>0</v>
          </cell>
        </row>
      </sheetData>
      <sheetData sheetId="11352">
        <row r="4">
          <cell r="I4">
            <v>0</v>
          </cell>
        </row>
      </sheetData>
      <sheetData sheetId="11353">
        <row r="4">
          <cell r="I4">
            <v>0</v>
          </cell>
        </row>
      </sheetData>
      <sheetData sheetId="11354">
        <row r="4">
          <cell r="I4">
            <v>0</v>
          </cell>
        </row>
      </sheetData>
      <sheetData sheetId="11355">
        <row r="4">
          <cell r="I4">
            <v>0</v>
          </cell>
        </row>
      </sheetData>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ow r="4">
          <cell r="I4">
            <v>0</v>
          </cell>
        </row>
      </sheetData>
      <sheetData sheetId="11381">
        <row r="4">
          <cell r="I4">
            <v>0</v>
          </cell>
        </row>
      </sheetData>
      <sheetData sheetId="11382">
        <row r="4">
          <cell r="I4">
            <v>0</v>
          </cell>
        </row>
      </sheetData>
      <sheetData sheetId="11383">
        <row r="4">
          <cell r="I4">
            <v>0</v>
          </cell>
        </row>
      </sheetData>
      <sheetData sheetId="11384"/>
      <sheetData sheetId="11385"/>
      <sheetData sheetId="11386"/>
      <sheetData sheetId="11387"/>
      <sheetData sheetId="11388"/>
      <sheetData sheetId="11389"/>
      <sheetData sheetId="11390">
        <row r="4">
          <cell r="I4">
            <v>0</v>
          </cell>
        </row>
      </sheetData>
      <sheetData sheetId="11391" refreshError="1"/>
      <sheetData sheetId="11392" refreshError="1"/>
      <sheetData sheetId="11393" refreshError="1"/>
      <sheetData sheetId="11394" refreshError="1"/>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ow r="4">
          <cell r="I4">
            <v>0</v>
          </cell>
        </row>
      </sheetData>
      <sheetData sheetId="11404">
        <row r="4">
          <cell r="I4">
            <v>0</v>
          </cell>
        </row>
      </sheetData>
      <sheetData sheetId="11405">
        <row r="4">
          <cell r="I4">
            <v>0</v>
          </cell>
        </row>
      </sheetData>
      <sheetData sheetId="11406">
        <row r="4">
          <cell r="I4">
            <v>0</v>
          </cell>
        </row>
      </sheetData>
      <sheetData sheetId="11407">
        <row r="4">
          <cell r="I4">
            <v>0</v>
          </cell>
        </row>
      </sheetData>
      <sheetData sheetId="11408">
        <row r="4">
          <cell r="I4">
            <v>0</v>
          </cell>
        </row>
      </sheetData>
      <sheetData sheetId="11409">
        <row r="4">
          <cell r="I4">
            <v>0</v>
          </cell>
        </row>
      </sheetData>
      <sheetData sheetId="11410">
        <row r="4">
          <cell r="I4">
            <v>0</v>
          </cell>
        </row>
      </sheetData>
      <sheetData sheetId="11411">
        <row r="4">
          <cell r="I4">
            <v>0</v>
          </cell>
        </row>
      </sheetData>
      <sheetData sheetId="11412" refreshError="1"/>
      <sheetData sheetId="11413" refreshError="1"/>
      <sheetData sheetId="11414" refreshError="1"/>
      <sheetData sheetId="11415" refreshError="1"/>
      <sheetData sheetId="11416"/>
      <sheetData sheetId="11417"/>
      <sheetData sheetId="11418"/>
      <sheetData sheetId="11419"/>
      <sheetData sheetId="11420"/>
      <sheetData sheetId="11421"/>
      <sheetData sheetId="11422"/>
      <sheetData sheetId="11423"/>
      <sheetData sheetId="11424"/>
      <sheetData sheetId="11425"/>
      <sheetData sheetId="11426"/>
      <sheetData sheetId="11427">
        <row r="4">
          <cell r="I4">
            <v>0</v>
          </cell>
        </row>
      </sheetData>
      <sheetData sheetId="11428"/>
      <sheetData sheetId="11429"/>
      <sheetData sheetId="11430"/>
      <sheetData sheetId="11431"/>
      <sheetData sheetId="11432"/>
      <sheetData sheetId="11433">
        <row r="4">
          <cell r="I4">
            <v>0</v>
          </cell>
        </row>
      </sheetData>
      <sheetData sheetId="11434"/>
      <sheetData sheetId="11435"/>
      <sheetData sheetId="11436"/>
      <sheetData sheetId="11437">
        <row r="4">
          <cell r="I4">
            <v>0</v>
          </cell>
        </row>
      </sheetData>
      <sheetData sheetId="11438"/>
      <sheetData sheetId="11439"/>
      <sheetData sheetId="11440">
        <row r="4">
          <cell r="I4">
            <v>0</v>
          </cell>
        </row>
      </sheetData>
      <sheetData sheetId="11441">
        <row r="4">
          <cell r="I4">
            <v>0</v>
          </cell>
        </row>
      </sheetData>
      <sheetData sheetId="11442">
        <row r="4">
          <cell r="I4">
            <v>0</v>
          </cell>
        </row>
      </sheetData>
      <sheetData sheetId="11443">
        <row r="4">
          <cell r="M4">
            <v>100</v>
          </cell>
        </row>
      </sheetData>
      <sheetData sheetId="11444">
        <row r="4">
          <cell r="I4">
            <v>0</v>
          </cell>
        </row>
      </sheetData>
      <sheetData sheetId="11445">
        <row r="4">
          <cell r="I4">
            <v>0</v>
          </cell>
        </row>
      </sheetData>
      <sheetData sheetId="11446">
        <row r="4">
          <cell r="I4">
            <v>0</v>
          </cell>
        </row>
      </sheetData>
      <sheetData sheetId="11447"/>
      <sheetData sheetId="11448"/>
      <sheetData sheetId="11449"/>
      <sheetData sheetId="11450"/>
      <sheetData sheetId="11451"/>
      <sheetData sheetId="11452"/>
      <sheetData sheetId="11453"/>
      <sheetData sheetId="11454"/>
      <sheetData sheetId="11455"/>
      <sheetData sheetId="11456">
        <row r="4">
          <cell r="I4">
            <v>0</v>
          </cell>
        </row>
      </sheetData>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row r="4">
          <cell r="I4">
            <v>0</v>
          </cell>
        </row>
      </sheetData>
      <sheetData sheetId="11757">
        <row r="4">
          <cell r="I4">
            <v>0</v>
          </cell>
        </row>
      </sheetData>
      <sheetData sheetId="11758">
        <row r="4">
          <cell r="I4">
            <v>0</v>
          </cell>
        </row>
      </sheetData>
      <sheetData sheetId="11759"/>
      <sheetData sheetId="11760"/>
      <sheetData sheetId="11761"/>
      <sheetData sheetId="11762"/>
      <sheetData sheetId="11763"/>
      <sheetData sheetId="11764">
        <row r="4">
          <cell r="I4">
            <v>0</v>
          </cell>
        </row>
      </sheetData>
      <sheetData sheetId="11765">
        <row r="4">
          <cell r="I4">
            <v>0</v>
          </cell>
        </row>
      </sheetData>
      <sheetData sheetId="11766">
        <row r="4">
          <cell r="I4">
            <v>0</v>
          </cell>
        </row>
      </sheetData>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row r="4">
          <cell r="I4">
            <v>0</v>
          </cell>
        </row>
      </sheetData>
      <sheetData sheetId="11786">
        <row r="4">
          <cell r="I4">
            <v>0</v>
          </cell>
        </row>
      </sheetData>
      <sheetData sheetId="11787">
        <row r="4">
          <cell r="I4">
            <v>0</v>
          </cell>
        </row>
      </sheetData>
      <sheetData sheetId="11788">
        <row r="4">
          <cell r="I4">
            <v>0</v>
          </cell>
        </row>
      </sheetData>
      <sheetData sheetId="11789">
        <row r="4">
          <cell r="I4">
            <v>0</v>
          </cell>
        </row>
      </sheetData>
      <sheetData sheetId="11790"/>
      <sheetData sheetId="11791"/>
      <sheetData sheetId="11792"/>
      <sheetData sheetId="11793"/>
      <sheetData sheetId="11794"/>
      <sheetData sheetId="11795"/>
      <sheetData sheetId="11796">
        <row r="4">
          <cell r="I4">
            <v>0</v>
          </cell>
        </row>
      </sheetData>
      <sheetData sheetId="11797">
        <row r="4">
          <cell r="I4">
            <v>0</v>
          </cell>
        </row>
      </sheetData>
      <sheetData sheetId="11798">
        <row r="4">
          <cell r="I4">
            <v>0</v>
          </cell>
        </row>
      </sheetData>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row r="4">
          <cell r="I4">
            <v>0</v>
          </cell>
        </row>
      </sheetData>
      <sheetData sheetId="11813"/>
      <sheetData sheetId="11814"/>
      <sheetData sheetId="11815"/>
      <sheetData sheetId="11816"/>
      <sheetData sheetId="11817"/>
      <sheetData sheetId="11818"/>
      <sheetData sheetId="11819"/>
      <sheetData sheetId="11820"/>
      <sheetData sheetId="11821"/>
      <sheetData sheetId="11822"/>
      <sheetData sheetId="11823"/>
      <sheetData sheetId="11824">
        <row r="4">
          <cell r="M4">
            <v>100</v>
          </cell>
        </row>
      </sheetData>
      <sheetData sheetId="11825"/>
      <sheetData sheetId="11826"/>
      <sheetData sheetId="11827"/>
      <sheetData sheetId="11828"/>
      <sheetData sheetId="11829">
        <row r="4">
          <cell r="I4">
            <v>0</v>
          </cell>
        </row>
      </sheetData>
      <sheetData sheetId="11830">
        <row r="4">
          <cell r="I4">
            <v>0</v>
          </cell>
        </row>
      </sheetData>
      <sheetData sheetId="11831">
        <row r="4">
          <cell r="I4">
            <v>0</v>
          </cell>
        </row>
      </sheetData>
      <sheetData sheetId="11832">
        <row r="4">
          <cell r="I4">
            <v>0</v>
          </cell>
        </row>
      </sheetData>
      <sheetData sheetId="11833">
        <row r="4">
          <cell r="I4">
            <v>0</v>
          </cell>
        </row>
      </sheetData>
      <sheetData sheetId="11834">
        <row r="4">
          <cell r="I4">
            <v>0</v>
          </cell>
        </row>
      </sheetData>
      <sheetData sheetId="11835">
        <row r="4">
          <cell r="I4">
            <v>0</v>
          </cell>
        </row>
      </sheetData>
      <sheetData sheetId="11836">
        <row r="4">
          <cell r="I4">
            <v>0</v>
          </cell>
        </row>
      </sheetData>
      <sheetData sheetId="11837">
        <row r="4">
          <cell r="I4">
            <v>0</v>
          </cell>
        </row>
      </sheetData>
      <sheetData sheetId="11838">
        <row r="4">
          <cell r="I4">
            <v>0</v>
          </cell>
        </row>
      </sheetData>
      <sheetData sheetId="11839">
        <row r="4">
          <cell r="I4">
            <v>0</v>
          </cell>
        </row>
      </sheetData>
      <sheetData sheetId="11840">
        <row r="4">
          <cell r="I4">
            <v>0</v>
          </cell>
        </row>
      </sheetData>
      <sheetData sheetId="11841">
        <row r="4">
          <cell r="I4">
            <v>0</v>
          </cell>
        </row>
      </sheetData>
      <sheetData sheetId="11842">
        <row r="4">
          <cell r="I4">
            <v>0</v>
          </cell>
        </row>
      </sheetData>
      <sheetData sheetId="11843">
        <row r="4">
          <cell r="I4">
            <v>0</v>
          </cell>
        </row>
      </sheetData>
      <sheetData sheetId="11844">
        <row r="4">
          <cell r="I4">
            <v>0</v>
          </cell>
        </row>
      </sheetData>
      <sheetData sheetId="11845">
        <row r="4">
          <cell r="I4">
            <v>0</v>
          </cell>
        </row>
      </sheetData>
      <sheetData sheetId="11846">
        <row r="4">
          <cell r="I4">
            <v>0</v>
          </cell>
        </row>
      </sheetData>
      <sheetData sheetId="11847">
        <row r="4">
          <cell r="I4">
            <v>0</v>
          </cell>
        </row>
      </sheetData>
      <sheetData sheetId="11848">
        <row r="4">
          <cell r="I4">
            <v>0</v>
          </cell>
        </row>
      </sheetData>
      <sheetData sheetId="11849">
        <row r="4">
          <cell r="I4">
            <v>0</v>
          </cell>
        </row>
      </sheetData>
      <sheetData sheetId="11850">
        <row r="4">
          <cell r="I4">
            <v>0</v>
          </cell>
        </row>
      </sheetData>
      <sheetData sheetId="11851">
        <row r="4">
          <cell r="I4">
            <v>0</v>
          </cell>
        </row>
      </sheetData>
      <sheetData sheetId="11852">
        <row r="4">
          <cell r="I4">
            <v>0</v>
          </cell>
        </row>
      </sheetData>
      <sheetData sheetId="11853">
        <row r="4">
          <cell r="I4">
            <v>0</v>
          </cell>
        </row>
      </sheetData>
      <sheetData sheetId="11854"/>
      <sheetData sheetId="11855"/>
      <sheetData sheetId="11856"/>
      <sheetData sheetId="11857"/>
      <sheetData sheetId="11858"/>
      <sheetData sheetId="11859">
        <row r="4">
          <cell r="I4">
            <v>0</v>
          </cell>
        </row>
      </sheetData>
      <sheetData sheetId="11860">
        <row r="4">
          <cell r="I4">
            <v>0</v>
          </cell>
        </row>
      </sheetData>
      <sheetData sheetId="11861">
        <row r="4">
          <cell r="I4">
            <v>0</v>
          </cell>
        </row>
      </sheetData>
      <sheetData sheetId="11862">
        <row r="4">
          <cell r="I4">
            <v>0</v>
          </cell>
        </row>
      </sheetData>
      <sheetData sheetId="11863">
        <row r="4">
          <cell r="I4">
            <v>0</v>
          </cell>
        </row>
      </sheetData>
      <sheetData sheetId="11864">
        <row r="4">
          <cell r="I4">
            <v>0</v>
          </cell>
        </row>
      </sheetData>
      <sheetData sheetId="11865">
        <row r="4">
          <cell r="I4">
            <v>0</v>
          </cell>
        </row>
      </sheetData>
      <sheetData sheetId="11866">
        <row r="4">
          <cell r="I4">
            <v>0</v>
          </cell>
        </row>
      </sheetData>
      <sheetData sheetId="11867">
        <row r="4">
          <cell r="I4">
            <v>0</v>
          </cell>
        </row>
      </sheetData>
      <sheetData sheetId="11868">
        <row r="4">
          <cell r="I4">
            <v>0</v>
          </cell>
        </row>
      </sheetData>
      <sheetData sheetId="11869"/>
      <sheetData sheetId="11870">
        <row r="4">
          <cell r="I4">
            <v>0</v>
          </cell>
        </row>
      </sheetData>
      <sheetData sheetId="11871">
        <row r="4">
          <cell r="I4">
            <v>0</v>
          </cell>
        </row>
      </sheetData>
      <sheetData sheetId="11872">
        <row r="4">
          <cell r="I4">
            <v>0</v>
          </cell>
        </row>
      </sheetData>
      <sheetData sheetId="11873">
        <row r="4">
          <cell r="I4">
            <v>0</v>
          </cell>
        </row>
      </sheetData>
      <sheetData sheetId="11874">
        <row r="4">
          <cell r="I4">
            <v>0</v>
          </cell>
        </row>
      </sheetData>
      <sheetData sheetId="11875">
        <row r="4">
          <cell r="I4">
            <v>0</v>
          </cell>
        </row>
      </sheetData>
      <sheetData sheetId="11876">
        <row r="4">
          <cell r="I4">
            <v>0</v>
          </cell>
        </row>
      </sheetData>
      <sheetData sheetId="11877">
        <row r="4">
          <cell r="I4">
            <v>0</v>
          </cell>
        </row>
      </sheetData>
      <sheetData sheetId="11878"/>
      <sheetData sheetId="11879">
        <row r="4">
          <cell r="I4">
            <v>0</v>
          </cell>
        </row>
      </sheetData>
      <sheetData sheetId="11880">
        <row r="4">
          <cell r="I4">
            <v>0</v>
          </cell>
        </row>
      </sheetData>
      <sheetData sheetId="11881">
        <row r="4">
          <cell r="I4">
            <v>0</v>
          </cell>
        </row>
      </sheetData>
      <sheetData sheetId="11882">
        <row r="4">
          <cell r="I4">
            <v>0</v>
          </cell>
        </row>
      </sheetData>
      <sheetData sheetId="11883"/>
      <sheetData sheetId="11884"/>
      <sheetData sheetId="11885"/>
      <sheetData sheetId="11886">
        <row r="4">
          <cell r="I4">
            <v>0</v>
          </cell>
        </row>
      </sheetData>
      <sheetData sheetId="11887"/>
      <sheetData sheetId="11888">
        <row r="4">
          <cell r="I4">
            <v>0</v>
          </cell>
        </row>
      </sheetData>
      <sheetData sheetId="11889">
        <row r="4">
          <cell r="I4">
            <v>0</v>
          </cell>
        </row>
      </sheetData>
      <sheetData sheetId="11890">
        <row r="4">
          <cell r="I4">
            <v>0</v>
          </cell>
        </row>
      </sheetData>
      <sheetData sheetId="11891">
        <row r="4">
          <cell r="I4">
            <v>0</v>
          </cell>
        </row>
      </sheetData>
      <sheetData sheetId="11892"/>
      <sheetData sheetId="11893"/>
      <sheetData sheetId="11894"/>
      <sheetData sheetId="11895">
        <row r="4">
          <cell r="I4">
            <v>0</v>
          </cell>
        </row>
      </sheetData>
      <sheetData sheetId="11896">
        <row r="4">
          <cell r="I4">
            <v>0</v>
          </cell>
        </row>
      </sheetData>
      <sheetData sheetId="11897">
        <row r="4">
          <cell r="I4">
            <v>0</v>
          </cell>
        </row>
      </sheetData>
      <sheetData sheetId="11898">
        <row r="4">
          <cell r="I4">
            <v>0</v>
          </cell>
        </row>
      </sheetData>
      <sheetData sheetId="11899">
        <row r="4">
          <cell r="I4">
            <v>0</v>
          </cell>
        </row>
      </sheetData>
      <sheetData sheetId="11900">
        <row r="4">
          <cell r="I4">
            <v>0</v>
          </cell>
        </row>
      </sheetData>
      <sheetData sheetId="11901">
        <row r="4">
          <cell r="I4">
            <v>0</v>
          </cell>
        </row>
      </sheetData>
      <sheetData sheetId="11902">
        <row r="4">
          <cell r="I4">
            <v>0</v>
          </cell>
        </row>
      </sheetData>
      <sheetData sheetId="11903">
        <row r="4">
          <cell r="I4">
            <v>0</v>
          </cell>
        </row>
      </sheetData>
      <sheetData sheetId="11904">
        <row r="4">
          <cell r="I4">
            <v>0</v>
          </cell>
        </row>
      </sheetData>
      <sheetData sheetId="11905">
        <row r="4">
          <cell r="I4">
            <v>0</v>
          </cell>
        </row>
      </sheetData>
      <sheetData sheetId="11906"/>
      <sheetData sheetId="11907">
        <row r="4">
          <cell r="I4">
            <v>0</v>
          </cell>
        </row>
      </sheetData>
      <sheetData sheetId="11908">
        <row r="4">
          <cell r="I4">
            <v>0</v>
          </cell>
        </row>
      </sheetData>
      <sheetData sheetId="11909">
        <row r="4">
          <cell r="I4">
            <v>0</v>
          </cell>
        </row>
      </sheetData>
      <sheetData sheetId="11910">
        <row r="4">
          <cell r="I4">
            <v>0</v>
          </cell>
        </row>
      </sheetData>
      <sheetData sheetId="11911">
        <row r="4">
          <cell r="I4">
            <v>0</v>
          </cell>
        </row>
      </sheetData>
      <sheetData sheetId="11912">
        <row r="4">
          <cell r="I4">
            <v>0</v>
          </cell>
        </row>
      </sheetData>
      <sheetData sheetId="11913">
        <row r="4">
          <cell r="I4">
            <v>0</v>
          </cell>
        </row>
      </sheetData>
      <sheetData sheetId="11914">
        <row r="4">
          <cell r="I4">
            <v>0</v>
          </cell>
        </row>
      </sheetData>
      <sheetData sheetId="11915">
        <row r="4">
          <cell r="I4">
            <v>0</v>
          </cell>
        </row>
      </sheetData>
      <sheetData sheetId="11916">
        <row r="4">
          <cell r="I4">
            <v>0</v>
          </cell>
        </row>
      </sheetData>
      <sheetData sheetId="11917">
        <row r="4">
          <cell r="I4">
            <v>0</v>
          </cell>
        </row>
      </sheetData>
      <sheetData sheetId="11918">
        <row r="4">
          <cell r="I4">
            <v>0</v>
          </cell>
        </row>
      </sheetData>
      <sheetData sheetId="11919">
        <row r="4">
          <cell r="I4">
            <v>0</v>
          </cell>
        </row>
      </sheetData>
      <sheetData sheetId="11920">
        <row r="4">
          <cell r="I4">
            <v>0</v>
          </cell>
        </row>
      </sheetData>
      <sheetData sheetId="11921">
        <row r="4">
          <cell r="I4">
            <v>0</v>
          </cell>
        </row>
      </sheetData>
      <sheetData sheetId="11922">
        <row r="4">
          <cell r="I4">
            <v>0</v>
          </cell>
        </row>
      </sheetData>
      <sheetData sheetId="11923">
        <row r="4">
          <cell r="I4">
            <v>0</v>
          </cell>
        </row>
      </sheetData>
      <sheetData sheetId="11924">
        <row r="4">
          <cell r="I4">
            <v>0</v>
          </cell>
        </row>
      </sheetData>
      <sheetData sheetId="11925">
        <row r="4">
          <cell r="I4">
            <v>0</v>
          </cell>
        </row>
      </sheetData>
      <sheetData sheetId="11926">
        <row r="4">
          <cell r="I4">
            <v>0</v>
          </cell>
        </row>
      </sheetData>
      <sheetData sheetId="11927">
        <row r="4">
          <cell r="I4">
            <v>0</v>
          </cell>
        </row>
      </sheetData>
      <sheetData sheetId="11928">
        <row r="4">
          <cell r="I4">
            <v>0</v>
          </cell>
        </row>
      </sheetData>
      <sheetData sheetId="11929">
        <row r="4">
          <cell r="I4">
            <v>0</v>
          </cell>
        </row>
      </sheetData>
      <sheetData sheetId="11930">
        <row r="4">
          <cell r="I4">
            <v>0</v>
          </cell>
        </row>
      </sheetData>
      <sheetData sheetId="11931">
        <row r="4">
          <cell r="I4">
            <v>0</v>
          </cell>
        </row>
      </sheetData>
      <sheetData sheetId="11932">
        <row r="4">
          <cell r="I4">
            <v>0</v>
          </cell>
        </row>
      </sheetData>
      <sheetData sheetId="11933">
        <row r="4">
          <cell r="I4">
            <v>0</v>
          </cell>
        </row>
      </sheetData>
      <sheetData sheetId="11934">
        <row r="4">
          <cell r="I4">
            <v>0</v>
          </cell>
        </row>
      </sheetData>
      <sheetData sheetId="11935">
        <row r="4">
          <cell r="I4">
            <v>0</v>
          </cell>
        </row>
      </sheetData>
      <sheetData sheetId="11936">
        <row r="4">
          <cell r="I4">
            <v>0</v>
          </cell>
        </row>
      </sheetData>
      <sheetData sheetId="11937">
        <row r="4">
          <cell r="I4">
            <v>0</v>
          </cell>
        </row>
      </sheetData>
      <sheetData sheetId="11938">
        <row r="4">
          <cell r="I4">
            <v>0</v>
          </cell>
        </row>
      </sheetData>
      <sheetData sheetId="11939">
        <row r="4">
          <cell r="I4">
            <v>0</v>
          </cell>
        </row>
      </sheetData>
      <sheetData sheetId="11940">
        <row r="4">
          <cell r="I4">
            <v>0</v>
          </cell>
        </row>
      </sheetData>
      <sheetData sheetId="11941">
        <row r="4">
          <cell r="I4">
            <v>0</v>
          </cell>
        </row>
      </sheetData>
      <sheetData sheetId="11942"/>
      <sheetData sheetId="11943">
        <row r="4">
          <cell r="I4">
            <v>0</v>
          </cell>
        </row>
      </sheetData>
      <sheetData sheetId="11944"/>
      <sheetData sheetId="11945">
        <row r="4">
          <cell r="I4">
            <v>0</v>
          </cell>
        </row>
      </sheetData>
      <sheetData sheetId="11946">
        <row r="4">
          <cell r="I4">
            <v>0</v>
          </cell>
        </row>
      </sheetData>
      <sheetData sheetId="11947">
        <row r="4">
          <cell r="I4">
            <v>0</v>
          </cell>
        </row>
      </sheetData>
      <sheetData sheetId="11948">
        <row r="4">
          <cell r="I4">
            <v>0</v>
          </cell>
        </row>
      </sheetData>
      <sheetData sheetId="11949">
        <row r="4">
          <cell r="I4">
            <v>0</v>
          </cell>
        </row>
      </sheetData>
      <sheetData sheetId="11950">
        <row r="4">
          <cell r="I4">
            <v>0</v>
          </cell>
        </row>
      </sheetData>
      <sheetData sheetId="11951">
        <row r="4">
          <cell r="I4">
            <v>0</v>
          </cell>
        </row>
      </sheetData>
      <sheetData sheetId="11952">
        <row r="4">
          <cell r="I4">
            <v>0</v>
          </cell>
        </row>
      </sheetData>
      <sheetData sheetId="11953">
        <row r="4">
          <cell r="I4">
            <v>0</v>
          </cell>
        </row>
      </sheetData>
      <sheetData sheetId="11954">
        <row r="4">
          <cell r="I4">
            <v>0</v>
          </cell>
        </row>
      </sheetData>
      <sheetData sheetId="11955">
        <row r="4">
          <cell r="I4">
            <v>0</v>
          </cell>
        </row>
      </sheetData>
      <sheetData sheetId="11956">
        <row r="4">
          <cell r="I4">
            <v>0</v>
          </cell>
        </row>
      </sheetData>
      <sheetData sheetId="11957">
        <row r="4">
          <cell r="I4">
            <v>0</v>
          </cell>
        </row>
      </sheetData>
      <sheetData sheetId="11958">
        <row r="4">
          <cell r="I4">
            <v>0</v>
          </cell>
        </row>
      </sheetData>
      <sheetData sheetId="11959">
        <row r="4">
          <cell r="I4">
            <v>0</v>
          </cell>
        </row>
      </sheetData>
      <sheetData sheetId="11960">
        <row r="4">
          <cell r="I4">
            <v>0</v>
          </cell>
        </row>
      </sheetData>
      <sheetData sheetId="11961">
        <row r="4">
          <cell r="I4">
            <v>0</v>
          </cell>
        </row>
      </sheetData>
      <sheetData sheetId="11962">
        <row r="4">
          <cell r="I4">
            <v>0</v>
          </cell>
        </row>
      </sheetData>
      <sheetData sheetId="11963">
        <row r="4">
          <cell r="I4">
            <v>0</v>
          </cell>
        </row>
      </sheetData>
      <sheetData sheetId="11964">
        <row r="4">
          <cell r="I4">
            <v>0</v>
          </cell>
        </row>
      </sheetData>
      <sheetData sheetId="11965">
        <row r="4">
          <cell r="I4">
            <v>0</v>
          </cell>
        </row>
      </sheetData>
      <sheetData sheetId="11966">
        <row r="4">
          <cell r="I4">
            <v>0</v>
          </cell>
        </row>
      </sheetData>
      <sheetData sheetId="11967">
        <row r="4">
          <cell r="I4">
            <v>0</v>
          </cell>
        </row>
      </sheetData>
      <sheetData sheetId="11968">
        <row r="4">
          <cell r="I4">
            <v>0</v>
          </cell>
        </row>
      </sheetData>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row r="4">
          <cell r="I4">
            <v>0</v>
          </cell>
        </row>
      </sheetData>
      <sheetData sheetId="12008">
        <row r="4">
          <cell r="I4">
            <v>0</v>
          </cell>
        </row>
      </sheetData>
      <sheetData sheetId="12009">
        <row r="4">
          <cell r="I4">
            <v>0</v>
          </cell>
        </row>
      </sheetData>
      <sheetData sheetId="12010">
        <row r="4">
          <cell r="I4">
            <v>0</v>
          </cell>
        </row>
      </sheetData>
      <sheetData sheetId="12011">
        <row r="4">
          <cell r="I4">
            <v>0</v>
          </cell>
        </row>
      </sheetData>
      <sheetData sheetId="12012">
        <row r="4">
          <cell r="I4">
            <v>0</v>
          </cell>
        </row>
      </sheetData>
      <sheetData sheetId="12013">
        <row r="4">
          <cell r="I4">
            <v>0</v>
          </cell>
        </row>
      </sheetData>
      <sheetData sheetId="12014">
        <row r="4">
          <cell r="I4">
            <v>0</v>
          </cell>
        </row>
      </sheetData>
      <sheetData sheetId="12015">
        <row r="4">
          <cell r="I4">
            <v>0</v>
          </cell>
        </row>
      </sheetData>
      <sheetData sheetId="12016">
        <row r="4">
          <cell r="I4">
            <v>0</v>
          </cell>
        </row>
      </sheetData>
      <sheetData sheetId="12017">
        <row r="4">
          <cell r="I4">
            <v>0</v>
          </cell>
        </row>
      </sheetData>
      <sheetData sheetId="12018">
        <row r="4">
          <cell r="I4">
            <v>0</v>
          </cell>
        </row>
      </sheetData>
      <sheetData sheetId="12019">
        <row r="4">
          <cell r="I4">
            <v>0</v>
          </cell>
        </row>
      </sheetData>
      <sheetData sheetId="12020">
        <row r="4">
          <cell r="I4">
            <v>0</v>
          </cell>
        </row>
      </sheetData>
      <sheetData sheetId="12021"/>
      <sheetData sheetId="12022">
        <row r="4">
          <cell r="I4">
            <v>0</v>
          </cell>
        </row>
      </sheetData>
      <sheetData sheetId="12023">
        <row r="4">
          <cell r="I4">
            <v>0</v>
          </cell>
        </row>
      </sheetData>
      <sheetData sheetId="12024">
        <row r="4">
          <cell r="I4">
            <v>0</v>
          </cell>
        </row>
      </sheetData>
      <sheetData sheetId="12025">
        <row r="4">
          <cell r="I4">
            <v>0</v>
          </cell>
        </row>
      </sheetData>
      <sheetData sheetId="12026">
        <row r="4">
          <cell r="I4">
            <v>0</v>
          </cell>
        </row>
      </sheetData>
      <sheetData sheetId="12027">
        <row r="4">
          <cell r="I4">
            <v>0</v>
          </cell>
        </row>
      </sheetData>
      <sheetData sheetId="12028">
        <row r="4">
          <cell r="I4">
            <v>0</v>
          </cell>
        </row>
      </sheetData>
      <sheetData sheetId="12029">
        <row r="4">
          <cell r="I4">
            <v>0</v>
          </cell>
        </row>
      </sheetData>
      <sheetData sheetId="12030">
        <row r="4">
          <cell r="I4">
            <v>0</v>
          </cell>
        </row>
      </sheetData>
      <sheetData sheetId="12031">
        <row r="4">
          <cell r="I4">
            <v>0</v>
          </cell>
        </row>
      </sheetData>
      <sheetData sheetId="12032">
        <row r="4">
          <cell r="I4">
            <v>0</v>
          </cell>
        </row>
      </sheetData>
      <sheetData sheetId="12033">
        <row r="4">
          <cell r="I4">
            <v>0</v>
          </cell>
        </row>
      </sheetData>
      <sheetData sheetId="12034">
        <row r="4">
          <cell r="I4">
            <v>0</v>
          </cell>
        </row>
      </sheetData>
      <sheetData sheetId="12035">
        <row r="4">
          <cell r="I4">
            <v>0</v>
          </cell>
        </row>
      </sheetData>
      <sheetData sheetId="12036">
        <row r="4">
          <cell r="I4">
            <v>0</v>
          </cell>
        </row>
      </sheetData>
      <sheetData sheetId="12037">
        <row r="4">
          <cell r="I4">
            <v>0</v>
          </cell>
        </row>
      </sheetData>
      <sheetData sheetId="12038">
        <row r="4">
          <cell r="I4">
            <v>0</v>
          </cell>
        </row>
      </sheetData>
      <sheetData sheetId="12039">
        <row r="4">
          <cell r="I4">
            <v>0</v>
          </cell>
        </row>
      </sheetData>
      <sheetData sheetId="12040">
        <row r="4">
          <cell r="I4">
            <v>0</v>
          </cell>
        </row>
      </sheetData>
      <sheetData sheetId="12041">
        <row r="4">
          <cell r="I4">
            <v>0</v>
          </cell>
        </row>
      </sheetData>
      <sheetData sheetId="12042">
        <row r="4">
          <cell r="I4">
            <v>0</v>
          </cell>
        </row>
      </sheetData>
      <sheetData sheetId="12043">
        <row r="4">
          <cell r="I4">
            <v>0</v>
          </cell>
        </row>
      </sheetData>
      <sheetData sheetId="12044">
        <row r="4">
          <cell r="I4">
            <v>0</v>
          </cell>
        </row>
      </sheetData>
      <sheetData sheetId="12045">
        <row r="4">
          <cell r="I4">
            <v>0</v>
          </cell>
        </row>
      </sheetData>
      <sheetData sheetId="12046">
        <row r="4">
          <cell r="I4">
            <v>0</v>
          </cell>
        </row>
      </sheetData>
      <sheetData sheetId="12047">
        <row r="4">
          <cell r="I4">
            <v>0</v>
          </cell>
        </row>
      </sheetData>
      <sheetData sheetId="12048"/>
      <sheetData sheetId="12049"/>
      <sheetData sheetId="12050"/>
      <sheetData sheetId="12051"/>
      <sheetData sheetId="12052"/>
      <sheetData sheetId="12053"/>
      <sheetData sheetId="12054"/>
      <sheetData sheetId="12055">
        <row r="4">
          <cell r="I4">
            <v>0</v>
          </cell>
        </row>
      </sheetData>
      <sheetData sheetId="12056"/>
      <sheetData sheetId="12057"/>
      <sheetData sheetId="12058"/>
      <sheetData sheetId="12059">
        <row r="4">
          <cell r="I4">
            <v>0</v>
          </cell>
        </row>
      </sheetData>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row r="4">
          <cell r="I4">
            <v>0</v>
          </cell>
        </row>
      </sheetData>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row r="4">
          <cell r="I4">
            <v>0</v>
          </cell>
        </row>
      </sheetData>
      <sheetData sheetId="12100"/>
      <sheetData sheetId="12101"/>
      <sheetData sheetId="12102"/>
      <sheetData sheetId="12103"/>
      <sheetData sheetId="12104">
        <row r="4">
          <cell r="I4">
            <v>0</v>
          </cell>
        </row>
      </sheetData>
      <sheetData sheetId="12105">
        <row r="4">
          <cell r="I4">
            <v>0</v>
          </cell>
        </row>
      </sheetData>
      <sheetData sheetId="12106">
        <row r="4">
          <cell r="I4">
            <v>0</v>
          </cell>
        </row>
      </sheetData>
      <sheetData sheetId="12107">
        <row r="4">
          <cell r="I4">
            <v>0</v>
          </cell>
        </row>
      </sheetData>
      <sheetData sheetId="12108">
        <row r="4">
          <cell r="I4">
            <v>0</v>
          </cell>
        </row>
      </sheetData>
      <sheetData sheetId="12109">
        <row r="4">
          <cell r="I4">
            <v>0</v>
          </cell>
        </row>
      </sheetData>
      <sheetData sheetId="12110">
        <row r="4">
          <cell r="I4">
            <v>0</v>
          </cell>
        </row>
      </sheetData>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row r="4">
          <cell r="I4">
            <v>0</v>
          </cell>
        </row>
      </sheetData>
      <sheetData sheetId="12130"/>
      <sheetData sheetId="12131"/>
      <sheetData sheetId="12132"/>
      <sheetData sheetId="12133">
        <row r="4">
          <cell r="I4">
            <v>0</v>
          </cell>
        </row>
      </sheetData>
      <sheetData sheetId="12134"/>
      <sheetData sheetId="12135"/>
      <sheetData sheetId="12136"/>
      <sheetData sheetId="12137">
        <row r="4">
          <cell r="I4">
            <v>0</v>
          </cell>
        </row>
      </sheetData>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row r="4">
          <cell r="M4">
            <v>100</v>
          </cell>
        </row>
      </sheetData>
      <sheetData sheetId="12155">
        <row r="4">
          <cell r="M4">
            <v>100</v>
          </cell>
        </row>
      </sheetData>
      <sheetData sheetId="12156">
        <row r="4">
          <cell r="M4">
            <v>100</v>
          </cell>
        </row>
      </sheetData>
      <sheetData sheetId="12157">
        <row r="4">
          <cell r="M4">
            <v>100</v>
          </cell>
        </row>
      </sheetData>
      <sheetData sheetId="12158">
        <row r="4">
          <cell r="I4">
            <v>0</v>
          </cell>
        </row>
      </sheetData>
      <sheetData sheetId="12159">
        <row r="4">
          <cell r="M4">
            <v>100</v>
          </cell>
        </row>
      </sheetData>
      <sheetData sheetId="12160">
        <row r="4">
          <cell r="I4">
            <v>0</v>
          </cell>
        </row>
      </sheetData>
      <sheetData sheetId="12161">
        <row r="4">
          <cell r="I4">
            <v>0</v>
          </cell>
        </row>
      </sheetData>
      <sheetData sheetId="12162">
        <row r="4">
          <cell r="M4">
            <v>100</v>
          </cell>
        </row>
      </sheetData>
      <sheetData sheetId="12163">
        <row r="4">
          <cell r="M4">
            <v>100</v>
          </cell>
        </row>
      </sheetData>
      <sheetData sheetId="12164">
        <row r="4">
          <cell r="M4">
            <v>100</v>
          </cell>
        </row>
      </sheetData>
      <sheetData sheetId="12165">
        <row r="4">
          <cell r="M4">
            <v>100</v>
          </cell>
        </row>
      </sheetData>
      <sheetData sheetId="12166">
        <row r="4">
          <cell r="M4">
            <v>100</v>
          </cell>
        </row>
      </sheetData>
      <sheetData sheetId="12167">
        <row r="4">
          <cell r="M4">
            <v>100</v>
          </cell>
        </row>
      </sheetData>
      <sheetData sheetId="12168">
        <row r="4">
          <cell r="M4">
            <v>100</v>
          </cell>
        </row>
      </sheetData>
      <sheetData sheetId="12169">
        <row r="4">
          <cell r="M4">
            <v>100</v>
          </cell>
        </row>
      </sheetData>
      <sheetData sheetId="12170">
        <row r="4">
          <cell r="M4">
            <v>100</v>
          </cell>
        </row>
      </sheetData>
      <sheetData sheetId="12171">
        <row r="4">
          <cell r="M4">
            <v>100</v>
          </cell>
        </row>
      </sheetData>
      <sheetData sheetId="12172">
        <row r="4">
          <cell r="I4">
            <v>0</v>
          </cell>
        </row>
      </sheetData>
      <sheetData sheetId="12173">
        <row r="4">
          <cell r="I4">
            <v>0</v>
          </cell>
        </row>
      </sheetData>
      <sheetData sheetId="12174">
        <row r="4">
          <cell r="I4">
            <v>0</v>
          </cell>
        </row>
      </sheetData>
      <sheetData sheetId="12175">
        <row r="4">
          <cell r="I4">
            <v>0</v>
          </cell>
        </row>
      </sheetData>
      <sheetData sheetId="12176">
        <row r="4">
          <cell r="I4">
            <v>0</v>
          </cell>
        </row>
      </sheetData>
      <sheetData sheetId="12177">
        <row r="4">
          <cell r="I4">
            <v>0</v>
          </cell>
        </row>
      </sheetData>
      <sheetData sheetId="12178">
        <row r="4">
          <cell r="I4">
            <v>0</v>
          </cell>
        </row>
      </sheetData>
      <sheetData sheetId="12179">
        <row r="4">
          <cell r="I4">
            <v>0</v>
          </cell>
        </row>
      </sheetData>
      <sheetData sheetId="12180">
        <row r="4">
          <cell r="I4">
            <v>0</v>
          </cell>
        </row>
      </sheetData>
      <sheetData sheetId="12181">
        <row r="4">
          <cell r="I4">
            <v>0</v>
          </cell>
        </row>
      </sheetData>
      <sheetData sheetId="12182">
        <row r="4">
          <cell r="I4">
            <v>0</v>
          </cell>
        </row>
      </sheetData>
      <sheetData sheetId="12183">
        <row r="4">
          <cell r="I4">
            <v>0</v>
          </cell>
        </row>
      </sheetData>
      <sheetData sheetId="12184">
        <row r="4">
          <cell r="I4">
            <v>0</v>
          </cell>
        </row>
      </sheetData>
      <sheetData sheetId="12185">
        <row r="4">
          <cell r="I4">
            <v>0</v>
          </cell>
        </row>
      </sheetData>
      <sheetData sheetId="12186">
        <row r="4">
          <cell r="I4">
            <v>0</v>
          </cell>
        </row>
      </sheetData>
      <sheetData sheetId="12187">
        <row r="4">
          <cell r="I4">
            <v>0</v>
          </cell>
        </row>
      </sheetData>
      <sheetData sheetId="12188">
        <row r="4">
          <cell r="I4">
            <v>0</v>
          </cell>
        </row>
      </sheetData>
      <sheetData sheetId="12189"/>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4">
          <cell r="I4">
            <v>0</v>
          </cell>
        </row>
      </sheetData>
      <sheetData sheetId="12211">
        <row r="4">
          <cell r="I4">
            <v>0</v>
          </cell>
        </row>
      </sheetData>
      <sheetData sheetId="12212"/>
      <sheetData sheetId="12213"/>
      <sheetData sheetId="12214">
        <row r="4">
          <cell r="I4">
            <v>0</v>
          </cell>
        </row>
      </sheetData>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row r="4">
          <cell r="I4">
            <v>0</v>
          </cell>
        </row>
      </sheetData>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row r="4">
          <cell r="I4">
            <v>0</v>
          </cell>
        </row>
      </sheetData>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row r="4">
          <cell r="I4">
            <v>0</v>
          </cell>
        </row>
      </sheetData>
      <sheetData sheetId="12303">
        <row r="4">
          <cell r="I4">
            <v>0</v>
          </cell>
        </row>
      </sheetData>
      <sheetData sheetId="12304"/>
      <sheetData sheetId="12305"/>
      <sheetData sheetId="12306"/>
      <sheetData sheetId="12307"/>
      <sheetData sheetId="12308"/>
      <sheetData sheetId="12309"/>
      <sheetData sheetId="12310"/>
      <sheetData sheetId="12311"/>
      <sheetData sheetId="12312">
        <row r="4">
          <cell r="I4">
            <v>0</v>
          </cell>
        </row>
      </sheetData>
      <sheetData sheetId="12313"/>
      <sheetData sheetId="12314"/>
      <sheetData sheetId="12315"/>
      <sheetData sheetId="12316"/>
      <sheetData sheetId="12317">
        <row r="4">
          <cell r="M4">
            <v>100</v>
          </cell>
        </row>
      </sheetData>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sheetData sheetId="12355"/>
      <sheetData sheetId="12356"/>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sheetData sheetId="12413"/>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sheetData sheetId="12423" refreshError="1"/>
      <sheetData sheetId="12424" refreshError="1"/>
      <sheetData sheetId="12425" refreshError="1"/>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sheetData sheetId="12443"/>
      <sheetData sheetId="12444"/>
      <sheetData sheetId="12445"/>
      <sheetData sheetId="12446"/>
      <sheetData sheetId="12447"/>
      <sheetData sheetId="12448"/>
      <sheetData sheetId="12449"/>
      <sheetData sheetId="12450"/>
      <sheetData sheetId="12451"/>
      <sheetData sheetId="12452"/>
      <sheetData sheetId="12453"/>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sheetData sheetId="12477"/>
      <sheetData sheetId="12478"/>
      <sheetData sheetId="12479"/>
      <sheetData sheetId="12480"/>
      <sheetData sheetId="12481"/>
      <sheetData sheetId="12482"/>
      <sheetData sheetId="12483"/>
      <sheetData sheetId="12484"/>
      <sheetData sheetId="12485"/>
      <sheetData sheetId="12486"/>
      <sheetData sheetId="12487"/>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efreshError="1"/>
      <sheetData sheetId="12753" refreshError="1"/>
      <sheetData sheetId="12754" refreshError="1"/>
      <sheetData sheetId="12755" refreshError="1"/>
      <sheetData sheetId="12756" refreshError="1"/>
      <sheetData sheetId="12757" refreshError="1"/>
      <sheetData sheetId="12758" refreshError="1"/>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refreshError="1"/>
      <sheetData sheetId="12772" refreshError="1"/>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row r="4">
          <cell r="I4">
            <v>0</v>
          </cell>
        </row>
      </sheetData>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refreshError="1"/>
      <sheetData sheetId="13564" refreshError="1"/>
      <sheetData sheetId="13565"/>
      <sheetData sheetId="13566">
        <row r="4">
          <cell r="I4">
            <v>0</v>
          </cell>
        </row>
      </sheetData>
      <sheetData sheetId="13567">
        <row r="4">
          <cell r="I4">
            <v>0</v>
          </cell>
        </row>
      </sheetData>
      <sheetData sheetId="13568"/>
      <sheetData sheetId="13569"/>
      <sheetData sheetId="13570"/>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sheetData sheetId="13585"/>
      <sheetData sheetId="13586"/>
      <sheetData sheetId="13587"/>
      <sheetData sheetId="13588"/>
      <sheetData sheetId="13589"/>
      <sheetData sheetId="13590"/>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sheetData sheetId="13724" refreshError="1"/>
      <sheetData sheetId="13725"/>
      <sheetData sheetId="13726" refreshError="1"/>
      <sheetData sheetId="13727" refreshError="1"/>
      <sheetData sheetId="13728"/>
      <sheetData sheetId="13729"/>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sheetData sheetId="13775"/>
      <sheetData sheetId="13776">
        <row r="4">
          <cell r="I4">
            <v>0</v>
          </cell>
        </row>
      </sheetData>
      <sheetData sheetId="13777">
        <row r="4">
          <cell r="M4">
            <v>100</v>
          </cell>
        </row>
      </sheetData>
      <sheetData sheetId="13778">
        <row r="4">
          <cell r="I4">
            <v>0</v>
          </cell>
        </row>
      </sheetData>
      <sheetData sheetId="13779">
        <row r="4">
          <cell r="M4">
            <v>100</v>
          </cell>
        </row>
      </sheetData>
      <sheetData sheetId="13780">
        <row r="4">
          <cell r="I4">
            <v>0</v>
          </cell>
        </row>
      </sheetData>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refreshError="1"/>
      <sheetData sheetId="13851" refreshError="1"/>
      <sheetData sheetId="13852"/>
      <sheetData sheetId="13853"/>
      <sheetData sheetId="13854"/>
      <sheetData sheetId="13855"/>
      <sheetData sheetId="13856"/>
      <sheetData sheetId="13857"/>
      <sheetData sheetId="13858"/>
      <sheetData sheetId="13859" refreshError="1"/>
      <sheetData sheetId="13860" refreshError="1"/>
      <sheetData sheetId="13861" refreshError="1"/>
      <sheetData sheetId="13862" refreshError="1"/>
      <sheetData sheetId="13863" refreshError="1"/>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refreshError="1"/>
      <sheetData sheetId="13900"/>
      <sheetData sheetId="13901"/>
      <sheetData sheetId="13902"/>
      <sheetData sheetId="13903"/>
      <sheetData sheetId="13904"/>
      <sheetData sheetId="13905"/>
      <sheetData sheetId="13906"/>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sheetData sheetId="13919"/>
      <sheetData sheetId="13920"/>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efreshError="1"/>
      <sheetData sheetId="13958" refreshError="1"/>
      <sheetData sheetId="13959"/>
      <sheetData sheetId="13960"/>
      <sheetData sheetId="13961" refreshError="1"/>
      <sheetData sheetId="13962" refreshError="1"/>
      <sheetData sheetId="13963" refreshError="1"/>
      <sheetData sheetId="13964">
        <row r="4">
          <cell r="I4">
            <v>0</v>
          </cell>
        </row>
      </sheetData>
      <sheetData sheetId="13965">
        <row r="4">
          <cell r="I4">
            <v>0</v>
          </cell>
        </row>
      </sheetData>
      <sheetData sheetId="13966">
        <row r="4">
          <cell r="I4">
            <v>0</v>
          </cell>
        </row>
      </sheetData>
      <sheetData sheetId="13967"/>
      <sheetData sheetId="13968" refreshError="1"/>
      <sheetData sheetId="13969" refreshError="1"/>
      <sheetData sheetId="13970" refreshError="1"/>
      <sheetData sheetId="13971" refreshError="1"/>
      <sheetData sheetId="13972" refreshError="1"/>
      <sheetData sheetId="13973" refreshError="1"/>
      <sheetData sheetId="13974">
        <row r="4">
          <cell r="I4">
            <v>0</v>
          </cell>
        </row>
      </sheetData>
      <sheetData sheetId="13975"/>
      <sheetData sheetId="13976" refreshError="1"/>
      <sheetData sheetId="13977"/>
      <sheetData sheetId="1397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 Mobilization"/>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phil-week page"/>
      <sheetName val="Phil-month page"/>
      <sheetName val="Weekly %'s"/>
      <sheetName val="Onsite Progress"/>
      <sheetName val="Weekly CMS Progress"/>
      <sheetName val="Productivity"/>
      <sheetName val="Monthly CMS Progress"/>
      <sheetName val="Chart1"/>
      <sheetName val="Design Data"/>
      <sheetName val="RAB AR&amp;STR"/>
      <sheetName val="B"/>
      <sheetName val="Rate Analysis"/>
      <sheetName val="백분율"/>
      <sheetName val="DHEQSUPT"/>
      <sheetName val="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HEQSUPT"/>
      <sheetName val="laroux"/>
      <sheetName val="도급공사비"/>
      <sheetName val="백분율"/>
      <sheetName val="산출근거#2-4(MONORAIL)"/>
      <sheetName val="B"/>
      <sheetName val="BM"/>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SV2701F"/>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액내역서"/>
      <sheetName val="PIPING"/>
      <sheetName val="TTL"/>
      <sheetName val="Rate Analysis"/>
    </sheetNames>
    <sheetDataSet>
      <sheetData sheetId="0">
        <row r="4">
          <cell r="D4" t="str">
            <v>대</v>
          </cell>
        </row>
        <row r="5">
          <cell r="D5" t="str">
            <v>대</v>
          </cell>
        </row>
        <row r="7">
          <cell r="D7" t="str">
            <v>대</v>
          </cell>
        </row>
        <row r="8">
          <cell r="D8" t="str">
            <v>대</v>
          </cell>
        </row>
      </sheetData>
      <sheetData sheetId="1" refreshError="1"/>
      <sheetData sheetId="2" refreshError="1"/>
      <sheetData sheetId="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내역 발주처 양식"/>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C"/>
      <sheetName val="D"/>
      <sheetName val="E"/>
      <sheetName val="G"/>
      <sheetName val="H"/>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Cash1"/>
      <sheetName val="Cash2"/>
      <sheetName val="Cash_Sum"/>
      <sheetName val="Scope"/>
      <sheetName val="공사내역"/>
      <sheetName val="환산표"/>
      <sheetName val="당초"/>
      <sheetName val="Qo-1585"/>
      <sheetName val="BLR 1"/>
      <sheetName val="GEN"/>
      <sheetName val="GAS"/>
      <sheetName val="DEAE"/>
      <sheetName val="BLR2"/>
      <sheetName val="BLR3"/>
      <sheetName val="BLR4"/>
      <sheetName val="BLR5"/>
      <sheetName val="DEM"/>
      <sheetName val="SAM"/>
      <sheetName val="CHEM"/>
      <sheetName val="COP"/>
      <sheetName val="eq_data"/>
      <sheetName val="八幡"/>
      <sheetName val="TTL"/>
      <sheetName val="Sheet4"/>
      <sheetName val="10현장조직"/>
      <sheetName val="as boq list up"/>
      <sheetName val="MixBed"/>
      <sheetName val="CondPol"/>
      <sheetName val="노임단가"/>
      <sheetName val="sheet1"/>
      <sheetName val="자재단가"/>
      <sheetName val="36신설수량"/>
      <sheetName val="물가대비표"/>
      <sheetName val="Sheet6"/>
      <sheetName val="갑지1"/>
      <sheetName val="Utility and Fire flange"/>
      <sheetName val="jobhist"/>
      <sheetName val="현장관리비"/>
      <sheetName val="실행내역"/>
      <sheetName val="Activity(new)"/>
      <sheetName val="EQUIP"/>
      <sheetName val="CAT_5"/>
      <sheetName val="갑지"/>
      <sheetName val="운반"/>
      <sheetName val="해외 연수비용 계산-삭제"/>
      <sheetName val="해외 기술훈련비 (합계)"/>
      <sheetName val="95삼성급(본사)"/>
      <sheetName val="h-013211-2"/>
      <sheetName val="대비표"/>
      <sheetName val="공문"/>
      <sheetName val="DESBASTE"/>
      <sheetName val="집계표"/>
      <sheetName val="개시대사 (2)"/>
      <sheetName val="금액내역서"/>
      <sheetName val="연돌일위집계"/>
      <sheetName val="설산1.나"/>
      <sheetName val="본사S"/>
      <sheetName val="예가표"/>
      <sheetName val="BLR_1"/>
      <sheetName val="Utility_and_Fire_flange"/>
      <sheetName val="해외_연수비용_계산-삭제"/>
      <sheetName val="해외_기술훈련비_(합계)"/>
      <sheetName val="BLR_11"/>
      <sheetName val="Utility_and_Fire_flange1"/>
      <sheetName val="해외_연수비용_계산-삭제1"/>
      <sheetName val="해외_기술훈련비_(합계)1"/>
      <sheetName val="BM"/>
      <sheetName val="M Budget"/>
      <sheetName val="Material of Quantities"/>
      <sheetName val="unit price list"/>
      <sheetName val="Project Data"/>
      <sheetName val="Cover"/>
      <sheetName val="아파트 "/>
      <sheetName val="6MONTHS"/>
      <sheetName val="inter"/>
      <sheetName val="PRECAST lightconc-II"/>
      <sheetName val="Pile-Br-Capacity"/>
      <sheetName val=" RFQ for BOP Bldgs(No.51,53,58)"/>
      <sheetName val="BQMPALOC"/>
      <sheetName val="Eq. Mobilization"/>
      <sheetName val="Air Cooler-E"/>
      <sheetName val="간접인원 급료산출"/>
      <sheetName val="Noname 1"/>
      <sheetName val="Noname 2"/>
      <sheetName val="Noname 3"/>
      <sheetName val="Noname 4"/>
      <sheetName val="Noname 5"/>
      <sheetName val="Noname 6"/>
      <sheetName val="Noname 7"/>
      <sheetName val="Noname 8"/>
      <sheetName val="Noname 9"/>
      <sheetName val="Noname 10"/>
      <sheetName val="Noname 11"/>
      <sheetName val="Noname 12"/>
      <sheetName val="Noname 13"/>
      <sheetName val="Noname 14"/>
      <sheetName val="Noname 15"/>
      <sheetName val="Noname 16"/>
      <sheetName val="Noname 17"/>
      <sheetName val="Noname 18"/>
      <sheetName val="Noname 19"/>
      <sheetName val="Noname 20"/>
      <sheetName val="PI"/>
      <sheetName val="Ｎｏ.13"/>
      <sheetName val="Raw Data"/>
      <sheetName val="mvac_Offer"/>
      <sheetName val="mvac_BOQ"/>
      <sheetName val="Summary"/>
      <sheetName val="Factors"/>
      <sheetName val="업무처리전"/>
      <sheetName val="C1ㅇ"/>
      <sheetName val="Base BM-rebar"/>
      <sheetName val="List"/>
      <sheetName val="BOQ"/>
      <sheetName val="FOL - Bar"/>
      <sheetName val="katsayı"/>
      <sheetName val="Testing"/>
      <sheetName val="ANALIZ"/>
      <sheetName val="③赤紙(日文)"/>
      <sheetName val="KADIKES2"/>
      <sheetName val="Co_Ef"/>
      <sheetName val="Co Eff"/>
      <sheetName val="TESİSAT"/>
      <sheetName val="Fit Out B2a"/>
      <sheetName val="Option"/>
      <sheetName val="기계내역서"/>
      <sheetName val="Calendar"/>
      <sheetName val="C3"/>
      <sheetName val="Payments and Cash Calls"/>
      <sheetName val="Day work"/>
      <sheetName val="1"/>
      <sheetName val="M_Budget"/>
      <sheetName val="Material_of_Quantities"/>
      <sheetName val="unit_price_list"/>
      <sheetName val="Project_Data"/>
      <sheetName val="아파트_"/>
      <sheetName val="Ｎｏ_13"/>
      <sheetName val="Raw_Data"/>
      <sheetName val="설비"/>
      <sheetName val="일위대가"/>
      <sheetName val="간접비내역-1"/>
      <sheetName val="2.2 띠장의 설계"/>
      <sheetName val="BLR_12"/>
      <sheetName val="Utility_and_Fire_flange2"/>
      <sheetName val="해외_연수비용_계산-삭제2"/>
      <sheetName val="해외_기술훈련비_(합계)2"/>
      <sheetName val="설산1_나"/>
      <sheetName val="PRECAST_lightconc-II"/>
      <sheetName val="as_boq_list_up"/>
      <sheetName val="Noname_1"/>
      <sheetName val="Noname_2"/>
      <sheetName val="Noname_3"/>
      <sheetName val="Noname_4"/>
      <sheetName val="Noname_5"/>
      <sheetName val="Noname_6"/>
      <sheetName val="Noname_7"/>
      <sheetName val="Noname_8"/>
      <sheetName val="Noname_9"/>
      <sheetName val="Noname_10"/>
      <sheetName val="Noname_11"/>
      <sheetName val="Noname_12"/>
      <sheetName val="Noname_13"/>
      <sheetName val="Noname_14"/>
      <sheetName val="Noname_15"/>
      <sheetName val="Noname_16"/>
      <sheetName val="Noname_17"/>
      <sheetName val="Noname_18"/>
      <sheetName val="Noname_19"/>
      <sheetName val="Noname_20"/>
      <sheetName val="PWA"/>
      <sheetName val="BXLDL"/>
      <sheetName val="실행"/>
      <sheetName val="#REF"/>
      <sheetName val="PSV2701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row r="179">
          <cell r="T179">
            <v>205</v>
          </cell>
        </row>
        <row r="180">
          <cell r="T180">
            <v>205</v>
          </cell>
          <cell r="U180">
            <v>423</v>
          </cell>
          <cell r="V180">
            <v>725</v>
          </cell>
          <cell r="W180">
            <v>1144</v>
          </cell>
          <cell r="X180">
            <v>1577</v>
          </cell>
          <cell r="Y180">
            <v>2007</v>
          </cell>
          <cell r="Z180">
            <v>2501</v>
          </cell>
          <cell r="AA180">
            <v>3021</v>
          </cell>
          <cell r="AB180">
            <v>3543</v>
          </cell>
          <cell r="AC180">
            <v>4051</v>
          </cell>
          <cell r="AD180">
            <v>4632</v>
          </cell>
          <cell r="AE180">
            <v>5156</v>
          </cell>
          <cell r="AF180">
            <v>5682</v>
          </cell>
          <cell r="AG180">
            <v>6184</v>
          </cell>
          <cell r="AH180">
            <v>6432</v>
          </cell>
        </row>
      </sheetData>
      <sheetData sheetId="25" refreshError="1"/>
      <sheetData sheetId="26" refreshError="1"/>
      <sheetData sheetId="27" refreshError="1">
        <row r="16">
          <cell r="G16">
            <v>3100889.7360623879</v>
          </cell>
          <cell r="J16">
            <v>-3100889.7360623879</v>
          </cell>
          <cell r="K16">
            <v>-3100889.7360623879</v>
          </cell>
        </row>
        <row r="17">
          <cell r="J17">
            <v>3270260.8906708667</v>
          </cell>
          <cell r="K17">
            <v>169371.15460847877</v>
          </cell>
        </row>
        <row r="18">
          <cell r="J18">
            <v>-441747.35457777925</v>
          </cell>
          <cell r="K18">
            <v>-272376.19996930048</v>
          </cell>
        </row>
        <row r="19">
          <cell r="J19">
            <v>-565829.35575965873</v>
          </cell>
          <cell r="K19">
            <v>-838205.55572895915</v>
          </cell>
        </row>
        <row r="20">
          <cell r="J20">
            <v>-339427.47117581428</v>
          </cell>
          <cell r="K20">
            <v>-1177633.0269047734</v>
          </cell>
        </row>
        <row r="21">
          <cell r="J21">
            <v>-96645.766817710944</v>
          </cell>
          <cell r="K21">
            <v>-1274278.7937224843</v>
          </cell>
        </row>
        <row r="22">
          <cell r="J22">
            <v>-43686.328851310071</v>
          </cell>
          <cell r="K22">
            <v>-1317965.1225737943</v>
          </cell>
        </row>
        <row r="23">
          <cell r="J23">
            <v>-157770.37578145368</v>
          </cell>
          <cell r="K23">
            <v>-1475735.498355248</v>
          </cell>
        </row>
        <row r="24">
          <cell r="J24">
            <v>-31904.301259564934</v>
          </cell>
          <cell r="K24">
            <v>-1507639.7996148129</v>
          </cell>
        </row>
        <row r="25">
          <cell r="J25">
            <v>32340.963578523137</v>
          </cell>
          <cell r="K25">
            <v>-1475298.8360362898</v>
          </cell>
        </row>
        <row r="26">
          <cell r="J26">
            <v>106535.03291010531</v>
          </cell>
          <cell r="K26">
            <v>-1368763.8031261845</v>
          </cell>
        </row>
        <row r="27">
          <cell r="J27">
            <v>-1645.5875842371024</v>
          </cell>
          <cell r="K27">
            <v>-1370409.3907104216</v>
          </cell>
        </row>
        <row r="28">
          <cell r="J28">
            <v>294415.34818107402</v>
          </cell>
          <cell r="K28">
            <v>-1075994.0425293476</v>
          </cell>
        </row>
        <row r="29">
          <cell r="J29">
            <v>-78134.719742490212</v>
          </cell>
          <cell r="K29">
            <v>-1154128.7622718378</v>
          </cell>
        </row>
        <row r="30">
          <cell r="J30">
            <v>32326.792100662133</v>
          </cell>
          <cell r="K30">
            <v>-1121801.9701711757</v>
          </cell>
        </row>
        <row r="31">
          <cell r="J31">
            <v>463798.22697295237</v>
          </cell>
          <cell r="K31">
            <v>-658003.7431982233</v>
          </cell>
        </row>
        <row r="32">
          <cell r="J32">
            <v>607947.97597508598</v>
          </cell>
          <cell r="K32">
            <v>-50055.767223137314</v>
          </cell>
        </row>
        <row r="33">
          <cell r="J33">
            <v>0</v>
          </cell>
          <cell r="K33">
            <v>-50055.767223137314</v>
          </cell>
        </row>
        <row r="34">
          <cell r="J34">
            <v>0</v>
          </cell>
          <cell r="K34">
            <v>-50055.767223137314</v>
          </cell>
        </row>
        <row r="35">
          <cell r="J35">
            <v>1051161.6616859552</v>
          </cell>
          <cell r="K35">
            <v>1001105.8944628179</v>
          </cell>
        </row>
        <row r="36">
          <cell r="J36">
            <v>0</v>
          </cell>
          <cell r="K36">
            <v>1001105.8944628179</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당초"/>
      <sheetName val="집계표"/>
      <sheetName val="내역서"/>
      <sheetName val="총괄표"/>
      <sheetName val="CB"/>
      <sheetName val="경비"/>
      <sheetName val="Sheet3"/>
      <sheetName val="변경"/>
      <sheetName val="cvr"/>
      <sheetName val="sum"/>
      <sheetName val="indirect"/>
      <sheetName val="bm"/>
      <sheetName val="bm (2)"/>
      <sheetName val="Sheet2"/>
      <sheetName val="Instrument"/>
      <sheetName val="Junction Box"/>
      <sheetName val="JB_Final checked"/>
      <sheetName val="Equipment"/>
      <sheetName val="F&amp;G System"/>
      <sheetName val="F&amp;G System (Detail)"/>
      <sheetName val="MOTOR"/>
      <sheetName val="동결보온"/>
      <sheetName val="금액내역서"/>
      <sheetName val="BID"/>
      <sheetName val=" 배관자재비-SKEC구매분"/>
      <sheetName val="108"/>
      <sheetName val="제경비"/>
      <sheetName val="EQT-ESTN"/>
      <sheetName val="abc"/>
      <sheetName val="fitting"/>
      <sheetName val="JCS"/>
      <sheetName val="Working"/>
      <sheetName val="Manpower"/>
      <sheetName val="Datas"/>
      <sheetName val="Int. Pr.-Shell"/>
      <sheetName val="Ext. Pr.-Shell"/>
      <sheetName val="Int. Pr.-D'End"/>
      <sheetName val="Ext. Pr.-D'End"/>
      <sheetName val="Reinforcement Pad"/>
      <sheetName val="Nozzles"/>
      <sheetName val="Painting"/>
      <sheetName val="수입"/>
      <sheetName val="TTL"/>
      <sheetName val="Sheet1"/>
      <sheetName val="명세서"/>
      <sheetName val="정부노임단가"/>
      <sheetName val="HVAC"/>
      <sheetName val="할증 "/>
      <sheetName val="DATA"/>
      <sheetName val="품셈"/>
      <sheetName val="Proposal"/>
      <sheetName val="WORK-VOL"/>
      <sheetName val="12CGOU"/>
      <sheetName val="입찰안"/>
      <sheetName val="직원동원SCH"/>
      <sheetName val="DB@Acess"/>
      <sheetName val="Civil"/>
      <sheetName val="연돌일위집계"/>
      <sheetName val="작성방법"/>
      <sheetName val="자격 땡겨오기"/>
      <sheetName val="bm_(2)"/>
      <sheetName val="Junction_Box"/>
      <sheetName val="JB_Final_checked"/>
      <sheetName val="F&amp;G_System"/>
      <sheetName val="F&amp;G_System_(Detail)"/>
      <sheetName val="_배관자재비-SKEC구매분"/>
      <sheetName val="General Data"/>
      <sheetName val="FAB_I"/>
      <sheetName val="조도계산서 (도서)"/>
      <sheetName val="현장지지물물량"/>
      <sheetName val="ITEM"/>
      <sheetName val="wall"/>
      <sheetName val="주요기준"/>
      <sheetName val="COVER"/>
      <sheetName val="결재판(삭제하지말아주세요)"/>
      <sheetName val="4300 UTILITY BLDG (2)"/>
      <sheetName val="EQUIP"/>
      <sheetName val="Erection"/>
      <sheetName val="공사비 내역 (가)"/>
      <sheetName val="PUMP"/>
      <sheetName val="Main"/>
      <sheetName val="적용환율"/>
      <sheetName val="기성내역"/>
      <sheetName val="공정율 기초 Data"/>
      <sheetName val="가격분석@1100(990104)"/>
      <sheetName val="Escalation"/>
      <sheetName val="예가표"/>
      <sheetName val="PIPING"/>
      <sheetName val="분뇨"/>
      <sheetName val="001"/>
      <sheetName val="BQ"/>
      <sheetName val="산근"/>
      <sheetName val="공문"/>
      <sheetName val="B"/>
      <sheetName val="Sheet6"/>
      <sheetName val="PBS"/>
      <sheetName val="D-3109"/>
      <sheetName val="TOEC"/>
      <sheetName val="TDC COA Sumry"/>
      <sheetName val="COA Sumry by Area"/>
      <sheetName val="COA Sumry by Contr"/>
      <sheetName val="COA Sumry by RG"/>
      <sheetName val="TDC COA Grp Sumry"/>
      <sheetName val="TDC Item Dets-Full"/>
      <sheetName val="TDC Item Dets-IPM-Full"/>
      <sheetName val="TDC Item Dets"/>
      <sheetName val="TDC Item Sumry"/>
      <sheetName val="TDC Key Qty Sumry"/>
      <sheetName val="List - Components"/>
      <sheetName val="List - Equipment"/>
      <sheetName val="Project Metrics"/>
      <sheetName val="COA Sumry - Std Imp"/>
      <sheetName val="Contr TDC - Std Imp"/>
      <sheetName val="Item Sumry - Std Imp"/>
      <sheetName val="Proj TIC - Std Imp"/>
      <sheetName val="Unit Costs - Std Imp"/>
      <sheetName val="Unit MH - Std Imp"/>
      <sheetName val="일위대가목차"/>
      <sheetName val="#REF"/>
      <sheetName val="도급양식"/>
      <sheetName val="INVOICE_CERT EIV'S"/>
      <sheetName val="Factor"/>
      <sheetName val="SPT vs PHI"/>
      <sheetName val="광통신 견적내역서1"/>
      <sheetName val="DRUM"/>
      <sheetName val="Requirement(Work Crew)"/>
      <sheetName val="MODELING"/>
      <sheetName val="INPUT"/>
      <sheetName val="포장공"/>
      <sheetName val="LinerWt"/>
      <sheetName val="Sch.1"/>
      <sheetName val="운반"/>
      <sheetName val="단중"/>
      <sheetName val="품셈표"/>
      <sheetName val="Onerous Terms"/>
      <sheetName val="공통비"/>
      <sheetName val="SM1-09"/>
      <sheetName val="SM2-09"/>
      <sheetName val="BD-09"/>
      <sheetName val="MT-09"/>
      <sheetName val="1_RA_Master_절감후"/>
      <sheetName val="공사내역"/>
      <sheetName val="extensions lookup"/>
      <sheetName val="3. Piping"/>
      <sheetName val="1. Stationary"/>
      <sheetName val="COST SUMMARY"/>
      <sheetName val="Total"/>
      <sheetName val="산#2-1 (2)"/>
      <sheetName val="API Units"/>
      <sheetName val="15100"/>
      <sheetName val="#2_일위대가목록"/>
      <sheetName val="공통부대비"/>
      <sheetName val="BQMPALOC"/>
      <sheetName val="Coversheet "/>
      <sheetName val="6BPRO"/>
      <sheetName val="COS_REP.XLS"/>
      <sheetName val="POWER"/>
      <sheetName val="내역"/>
      <sheetName val="01"/>
      <sheetName val="계측 내역서"/>
      <sheetName val="결과조달"/>
      <sheetName val="견적정보"/>
      <sheetName val="FLANGE"/>
      <sheetName val="VALVE"/>
      <sheetName val="hitlin"/>
      <sheetName val="PER"/>
      <sheetName val="PIR(석유화학)"/>
      <sheetName val="silica"/>
      <sheetName val="rw"/>
      <sheetName val="gw"/>
      <sheetName val="우레탄"/>
      <sheetName val="fg"/>
      <sheetName val="iig silica(캐나다)"/>
      <sheetName val="간접비내역-1"/>
      <sheetName val="국내"/>
      <sheetName val="SOHAR(2nd)"/>
      <sheetName val="견적대비표"/>
      <sheetName val="변수 정의"/>
      <sheetName val="BSD (2)"/>
      <sheetName val="건축내역"/>
      <sheetName val="작성기준"/>
      <sheetName val="LEGEND"/>
      <sheetName val="AILC004"/>
      <sheetName val="jobhist"/>
      <sheetName val="SG"/>
      <sheetName val="RING WALL"/>
      <sheetName val="TYPE-B 평균H"/>
      <sheetName val="PRO_DCI"/>
      <sheetName val="INST_DCI"/>
      <sheetName val="HVAC_DCI"/>
      <sheetName val="PIPE_DCI"/>
      <sheetName val="AC포장수량"/>
      <sheetName val="일위대가"/>
      <sheetName val="DB_ET200(R. A)"/>
      <sheetName val="PIPE"/>
      <sheetName val="Final Summary"/>
      <sheetName val="inter"/>
      <sheetName val="조명율표"/>
      <sheetName val="갑지"/>
      <sheetName val="bm_(2)1"/>
      <sheetName val="Junction_Box1"/>
      <sheetName val="JB_Final_checked1"/>
      <sheetName val="F&amp;G_System1"/>
      <sheetName val="F&amp;G_System_(Detail)1"/>
      <sheetName val="_배관자재비-SKEC구매분1"/>
      <sheetName val="Int__Pr_-Shell"/>
      <sheetName val="Ext__Pr_-Shell"/>
      <sheetName val="Int__Pr_-D'End"/>
      <sheetName val="Ext__Pr_-D'End"/>
      <sheetName val="Reinforcement_Pad"/>
      <sheetName val="할증_"/>
      <sheetName val="공사비_내역_(가)"/>
      <sheetName val="General_Data"/>
      <sheetName val="XZLC003_PART1"/>
      <sheetName val="XZLC004_PART2"/>
      <sheetName val="현장관리비"/>
      <sheetName val="Inst_"/>
      <sheetName val="Piping_Design_Data"/>
      <sheetName val="실행내역"/>
      <sheetName val="CAL"/>
      <sheetName val="Piping Design Data"/>
      <sheetName val="견적을지"/>
      <sheetName val="FAB별"/>
      <sheetName val="설산1.나"/>
      <sheetName val="본사S"/>
      <sheetName val="WORK"/>
      <sheetName val="Sheet4"/>
      <sheetName val="CPM챠트"/>
      <sheetName val="Eq. Mobilization"/>
      <sheetName val="대비표"/>
      <sheetName val="잡비"/>
      <sheetName val="Units Def'n"/>
      <sheetName val="SHL"/>
      <sheetName val="영업2"/>
      <sheetName val="Precios"/>
      <sheetName val="WEIGHT LIST"/>
      <sheetName val="POL6차-PIPING"/>
      <sheetName val="산#3-1"/>
      <sheetName val="간접인원 급료산출"/>
      <sheetName val="95삼성급(본사)"/>
      <sheetName val="입찰내역 발주처 양식"/>
      <sheetName val="견적의뢰"/>
      <sheetName val="15 문제점"/>
      <sheetName val="costing_CV"/>
      <sheetName val="Spec1"/>
      <sheetName val="설계명세서"/>
      <sheetName val="Rate Analysis"/>
      <sheetName val="INSTR"/>
      <sheetName val="---FAB#1업무일지---"/>
      <sheetName val="BEND LOSS"/>
      <sheetName val="방배동내역(리라)"/>
      <sheetName val="현장경비"/>
      <sheetName val="건축공사집계표"/>
      <sheetName val="방배동내역 (총괄)"/>
      <sheetName val="부대공사총괄"/>
      <sheetName val="Steam-Sys"/>
      <sheetName val="PRICES"/>
      <sheetName val="노임9월"/>
      <sheetName val=" 갑지"/>
      <sheetName val="Cash2"/>
      <sheetName val="Z"/>
      <sheetName val="A"/>
      <sheetName val="CONTROL LIST"/>
      <sheetName val="costing_ESDV"/>
      <sheetName val="costing_Misc"/>
      <sheetName val="costing_MOV"/>
      <sheetName val="가로등내역서"/>
      <sheetName val="항목별진도율"/>
      <sheetName val="C3"/>
      <sheetName val="mech"/>
      <sheetName val="w't table"/>
      <sheetName val="IT-BAT"/>
      <sheetName val="임율 Data"/>
      <sheetName val="HANJUNG EQUIPMENT"/>
      <sheetName val="SPARE PART"/>
      <sheetName val="97 사업추정(WEKI)"/>
      <sheetName val="2. 집계표"/>
      <sheetName val="LP산출"/>
      <sheetName val="45,46"/>
      <sheetName val="CF Rev.0"/>
      <sheetName val="견적"/>
      <sheetName val="실행예산SHEET도장재검토"/>
      <sheetName val="TNK12"/>
      <sheetName val="사업추진 조직도"/>
      <sheetName val="계정과목 (2)"/>
      <sheetName val="계정과목"/>
      <sheetName val="EQ_E1"/>
      <sheetName val="환율"/>
      <sheetName val="산출근거#2-3"/>
      <sheetName val="#3E1_GCR"/>
      <sheetName val="cp-e1"/>
      <sheetName val="일보"/>
      <sheetName val="rate"/>
      <sheetName val="slipsumpR"/>
      <sheetName val="배수내역"/>
      <sheetName val="자재단가"/>
      <sheetName val="NYS"/>
      <sheetName val="10현장조직"/>
      <sheetName val="기계공사비집계(원안)"/>
      <sheetName val="기계내역서"/>
      <sheetName val="공사설계서"/>
      <sheetName val="소일위대가코드표"/>
      <sheetName val="실행(1)"/>
      <sheetName val="out_prog"/>
      <sheetName val="선적schedule (2)"/>
      <sheetName val="9509"/>
      <sheetName val="SORCE1"/>
      <sheetName val="내역(전)"/>
      <sheetName val="VUOTO"/>
      <sheetName val="Labor"/>
      <sheetName val="kode rekening"/>
      <sheetName val="name"/>
      <sheetName val="NAMES"/>
      <sheetName val="SUM_Steel-Strc"/>
      <sheetName val="COST-SUM"/>
      <sheetName val="산3_4"/>
      <sheetName val="환율change"/>
      <sheetName val="assy"/>
      <sheetName val="일반공사"/>
      <sheetName val="조도계산서_(도서)"/>
      <sheetName val="표지"/>
      <sheetName val="DTmpData"/>
      <sheetName val="건장설비"/>
      <sheetName val="ORIGINAL"/>
      <sheetName val="직재"/>
      <sheetName val="IBASE"/>
      <sheetName val="laroux"/>
      <sheetName val="자재집계"/>
      <sheetName val="N賃率-職"/>
      <sheetName val="집계표(OPTION)"/>
      <sheetName val="선택항목"/>
      <sheetName val="Sheet"/>
      <sheetName val="Onerous_Terms"/>
      <sheetName val="INVOICE_CERT_EIV'S"/>
      <sheetName val="COST_SUMMARY"/>
      <sheetName val="extensions_lookup"/>
      <sheetName val="3__Piping"/>
      <sheetName val="자격_땡겨오기"/>
      <sheetName val="4300_UTILITY_BLDG_(2)"/>
      <sheetName val="공정율_기초_Data"/>
      <sheetName val="Rate_Analysis"/>
      <sheetName val="광통신_견적내역서1"/>
      <sheetName val="산#2-1_(2)"/>
      <sheetName val="API_Units"/>
      <sheetName val="TDC_COA_Sumry"/>
      <sheetName val="COA_Sumry_by_Area"/>
      <sheetName val="COA_Sumry_by_Contr"/>
      <sheetName val="COA_Sumry_by_RG"/>
      <sheetName val="TDC_COA_Grp_Sumry"/>
      <sheetName val="TDC_Item_Dets-Full"/>
      <sheetName val="TDC_Item_Dets-IPM-Full"/>
      <sheetName val="TDC_Item_Dets"/>
      <sheetName val="TDC_Item_Sumry"/>
      <sheetName val="TDC_Key_Qty_Sumry"/>
      <sheetName val="List_-_Components"/>
      <sheetName val="List_-_Equipment"/>
      <sheetName val="Project_Metrics"/>
      <sheetName val="COA_Sumry_-_Std_Imp"/>
      <sheetName val="Contr_TDC_-_Std_Imp"/>
      <sheetName val="Item_Sumry_-_Std_Imp"/>
      <sheetName val="Proj_TIC_-_Std_Imp"/>
      <sheetName val="Unit_Costs_-_Std_Imp"/>
      <sheetName val="Unit_MH_-_Std_Imp"/>
      <sheetName val="Sch_1"/>
      <sheetName val="Coversheet_"/>
      <sheetName val="1__Stationary"/>
      <sheetName val="Requirement(Work_Crew)"/>
      <sheetName val="계측_내역서"/>
      <sheetName val="iig_silica(캐나다)"/>
      <sheetName val="변수_정의"/>
      <sheetName val="BSD_(2)"/>
      <sheetName val="SPT_vs_PHI"/>
      <sheetName val="COS_REP_XLS"/>
      <sheetName val="_갑지"/>
      <sheetName val="환산표"/>
      <sheetName val="LAB"/>
      <sheetName val="Setup"/>
      <sheetName val="판가반영"/>
      <sheetName val="Proj Cost Sumry"/>
      <sheetName val="Form 0"/>
      <sheetName val="Detail Breakdown Work"/>
      <sheetName val="품의서"/>
      <sheetName val="항목"/>
      <sheetName val="FR"/>
      <sheetName val="??"/>
      <sheetName val="기준정보"/>
      <sheetName val="L형옹벽(key)"/>
      <sheetName val="밸브설치"/>
      <sheetName val="계열사현황종합"/>
      <sheetName val="TAREC"/>
      <sheetName val="MEXICO-C"/>
      <sheetName val="HP"/>
      <sheetName val="배수공"/>
      <sheetName val="Units_Def'n"/>
      <sheetName val="TYPE-B_평균H"/>
      <sheetName val="Eq__Mobilization"/>
      <sheetName val="RING_WALL"/>
      <sheetName val="bm_(2)2"/>
      <sheetName val="Junction_Box2"/>
      <sheetName val="JB_Final_checked2"/>
      <sheetName val="F&amp;G_System2"/>
      <sheetName val="F&amp;G_System_(Detail)2"/>
      <sheetName val="_배관자재비-SKEC구매분2"/>
      <sheetName val="자격_땡겨오기1"/>
      <sheetName val="Int__Pr_-Shell1"/>
      <sheetName val="Ext__Pr_-Shell1"/>
      <sheetName val="Int__Pr_-D'End1"/>
      <sheetName val="Ext__Pr_-D'End1"/>
      <sheetName val="Reinforcement_Pad1"/>
      <sheetName val="4300_UTILITY_BLDG_(2)1"/>
      <sheetName val="할증_1"/>
      <sheetName val="공사비_내역_(가)1"/>
      <sheetName val="General_Data1"/>
      <sheetName val="공정율_기초_Data1"/>
      <sheetName val="조도계산서_(도서)1"/>
      <sheetName val="TDC_COA_Sumry1"/>
      <sheetName val="COA_Sumry_by_Area1"/>
      <sheetName val="COA_Sumry_by_Contr1"/>
      <sheetName val="COA_Sumry_by_RG1"/>
      <sheetName val="TDC_COA_Grp_Sumry1"/>
      <sheetName val="TDC_Item_Dets-Full1"/>
      <sheetName val="TDC_Item_Dets-IPM-Full1"/>
      <sheetName val="TDC_Item_Dets1"/>
      <sheetName val="TDC_Item_Sumry1"/>
      <sheetName val="TDC_Key_Qty_Sumry1"/>
      <sheetName val="List_-_Components1"/>
      <sheetName val="List_-_Equipment1"/>
      <sheetName val="Project_Metrics1"/>
      <sheetName val="COA_Sumry_-_Std_Imp1"/>
      <sheetName val="Contr_TDC_-_Std_Imp1"/>
      <sheetName val="Item_Sumry_-_Std_Imp1"/>
      <sheetName val="Proj_TIC_-_Std_Imp1"/>
      <sheetName val="Unit_Costs_-_Std_Imp1"/>
      <sheetName val="Unit_MH_-_Std_Imp1"/>
      <sheetName val="광통신_견적내역서11"/>
      <sheetName val="Requirement(Work_Crew)1"/>
      <sheetName val="SPT_vs_PHI1"/>
      <sheetName val="INVOICE_CERT_EIV'S1"/>
      <sheetName val="Onerous_Terms1"/>
      <sheetName val="extensions_lookup1"/>
      <sheetName val="3__Piping1"/>
      <sheetName val="1__Stationary1"/>
      <sheetName val="COST_SUMMARY1"/>
      <sheetName val="산#2-1_(2)1"/>
      <sheetName val="API_Units1"/>
      <sheetName val="Sch_11"/>
      <sheetName val="Coversheet_1"/>
      <sheetName val="COS_REP_XLS1"/>
      <sheetName val="계측_내역서1"/>
      <sheetName val="iig_silica(캐나다)1"/>
      <sheetName val="변수_정의1"/>
      <sheetName val="BSD_(2)1"/>
      <sheetName val="TYPE-B_평균H1"/>
      <sheetName val="Eq__Mobilization1"/>
      <sheetName val="RING_WALL1"/>
      <sheetName val="설산1_나"/>
      <sheetName val="Units_Def'n1"/>
      <sheetName val="WEIGHT_LIST"/>
      <sheetName val="DB_ET200(R__A)"/>
      <sheetName val="Final_Summary"/>
      <sheetName val="간접인원_급료산출"/>
      <sheetName val="입찰내역_발주처_양식"/>
      <sheetName val="15_문제점"/>
      <sheetName val="Rate_Analysis1"/>
      <sheetName val="BEND_LOSS"/>
      <sheetName val="방배동내역_(총괄)"/>
      <sheetName val="_갑지1"/>
      <sheetName val="Piping_Design_Data1"/>
      <sheetName val="CONTROL_LIST"/>
      <sheetName val="w't_table"/>
      <sheetName val="임율_Data"/>
      <sheetName val="HANJUNG_EQUIPMENT"/>
      <sheetName val="SPARE_PART"/>
      <sheetName val="97_사업추정(WEKI)"/>
      <sheetName val="2__집계표"/>
      <sheetName val="CF_Rev_0"/>
      <sheetName val="사업추진_조직도"/>
      <sheetName val="계정과목_(2)"/>
      <sheetName val="선적schedule_(2)"/>
      <sheetName val="kode_rekening"/>
      <sheetName val="Proj_Cost_Sumry"/>
      <sheetName val="Form_0"/>
      <sheetName val="Detail_Breakdown_Work"/>
      <sheetName val="bm_(2)3"/>
      <sheetName val="Junction_Box3"/>
      <sheetName val="JB_Final_checked3"/>
      <sheetName val="F&amp;G_System3"/>
      <sheetName val="F&amp;G_System_(Detail)3"/>
      <sheetName val="_배관자재비-SKEC구매분3"/>
      <sheetName val="자격_땡겨오기2"/>
      <sheetName val="Int__Pr_-Shell2"/>
      <sheetName val="Ext__Pr_-Shell2"/>
      <sheetName val="Int__Pr_-D'End2"/>
      <sheetName val="Ext__Pr_-D'End2"/>
      <sheetName val="Reinforcement_Pad2"/>
      <sheetName val="4300_UTILITY_BLDG_(2)2"/>
      <sheetName val="할증_2"/>
      <sheetName val="공사비_내역_(가)2"/>
      <sheetName val="General_Data2"/>
      <sheetName val="공정율_기초_Data2"/>
      <sheetName val="조도계산서_(도서)2"/>
      <sheetName val="TDC_COA_Sumry2"/>
      <sheetName val="COA_Sumry_by_Area2"/>
      <sheetName val="COA_Sumry_by_Contr2"/>
      <sheetName val="COA_Sumry_by_RG2"/>
      <sheetName val="TDC_COA_Grp_Sumry2"/>
      <sheetName val="TDC_Item_Dets-Full2"/>
      <sheetName val="TDC_Item_Dets-IPM-Full2"/>
      <sheetName val="TDC_Item_Dets2"/>
      <sheetName val="TDC_Item_Sumry2"/>
      <sheetName val="TDC_Key_Qty_Sumry2"/>
      <sheetName val="List_-_Components2"/>
      <sheetName val="List_-_Equipment2"/>
      <sheetName val="Project_Metrics2"/>
      <sheetName val="COA_Sumry_-_Std_Imp2"/>
      <sheetName val="Contr_TDC_-_Std_Imp2"/>
      <sheetName val="Item_Sumry_-_Std_Imp2"/>
      <sheetName val="Proj_TIC_-_Std_Imp2"/>
      <sheetName val="Unit_Costs_-_Std_Imp2"/>
      <sheetName val="Unit_MH_-_Std_Imp2"/>
      <sheetName val="광통신_견적내역서12"/>
      <sheetName val="Requirement(Work_Crew)2"/>
      <sheetName val="SPT_vs_PHI2"/>
      <sheetName val="INVOICE_CERT_EIV'S2"/>
      <sheetName val="Onerous_Terms2"/>
      <sheetName val="extensions_lookup2"/>
      <sheetName val="3__Piping2"/>
      <sheetName val="1__Stationary2"/>
      <sheetName val="COST_SUMMARY2"/>
      <sheetName val="산#2-1_(2)2"/>
      <sheetName val="API_Units2"/>
      <sheetName val="Sch_12"/>
      <sheetName val="Coversheet_2"/>
      <sheetName val="COS_REP_XLS2"/>
      <sheetName val="계측_내역서2"/>
      <sheetName val="iig_silica(캐나다)2"/>
      <sheetName val="변수_정의2"/>
      <sheetName val="BSD_(2)2"/>
      <sheetName val="TYPE-B_평균H2"/>
      <sheetName val="Eq__Mobilization2"/>
      <sheetName val="RING_WALL2"/>
      <sheetName val="설산1_나1"/>
      <sheetName val="Units_Def'n2"/>
      <sheetName val="WEIGHT_LIST1"/>
      <sheetName val="DB_ET200(R__A)1"/>
      <sheetName val="Final_Summary1"/>
      <sheetName val="간접인원_급료산출1"/>
      <sheetName val="입찰내역_발주처_양식1"/>
      <sheetName val="15_문제점1"/>
      <sheetName val="Rate_Analysis2"/>
      <sheetName val="BEND_LOSS1"/>
      <sheetName val="방배동내역_(총괄)1"/>
      <sheetName val="_갑지2"/>
      <sheetName val="Piping_Design_Data2"/>
      <sheetName val="CONTROL_LIST1"/>
      <sheetName val="w't_table1"/>
      <sheetName val="임율_Data1"/>
      <sheetName val="HANJUNG_EQUIPMENT1"/>
      <sheetName val="SPARE_PART1"/>
      <sheetName val="97_사업추정(WEKI)1"/>
      <sheetName val="2__집계표1"/>
      <sheetName val="CF_Rev_01"/>
      <sheetName val="사업추진_조직도1"/>
      <sheetName val="계정과목_(2)1"/>
      <sheetName val="선적schedule_(2)1"/>
      <sheetName val="kode_rekening1"/>
      <sheetName val="Proj_Cost_Sumry1"/>
      <sheetName val="Form_01"/>
      <sheetName val="Detail_Breakdown_Work1"/>
      <sheetName val="bm_(2)4"/>
      <sheetName val="Junction_Box4"/>
      <sheetName val="JB_Final_checked4"/>
      <sheetName val="F&amp;G_System4"/>
      <sheetName val="F&amp;G_System_(Detail)4"/>
      <sheetName val="_배관자재비-SKEC구매분4"/>
      <sheetName val="자격_땡겨오기3"/>
      <sheetName val="Int__Pr_-Shell3"/>
      <sheetName val="Ext__Pr_-Shell3"/>
      <sheetName val="Int__Pr_-D'End3"/>
      <sheetName val="Ext__Pr_-D'End3"/>
      <sheetName val="Reinforcement_Pad3"/>
      <sheetName val="4300_UTILITY_BLDG_(2)3"/>
      <sheetName val="할증_3"/>
      <sheetName val="공사비_내역_(가)3"/>
      <sheetName val="General_Data3"/>
      <sheetName val="공정율_기초_Data3"/>
      <sheetName val="조도계산서_(도서)3"/>
      <sheetName val="TDC_COA_Sumry3"/>
      <sheetName val="COA_Sumry_by_Area3"/>
      <sheetName val="COA_Sumry_by_Contr3"/>
      <sheetName val="COA_Sumry_by_RG3"/>
      <sheetName val="TDC_COA_Grp_Sumry3"/>
      <sheetName val="TDC_Item_Dets-Full3"/>
      <sheetName val="TDC_Item_Dets-IPM-Full3"/>
      <sheetName val="TDC_Item_Dets3"/>
      <sheetName val="TDC_Item_Sumry3"/>
      <sheetName val="TDC_Key_Qty_Sumry3"/>
      <sheetName val="List_-_Components3"/>
      <sheetName val="List_-_Equipment3"/>
      <sheetName val="Project_Metrics3"/>
      <sheetName val="COA_Sumry_-_Std_Imp3"/>
      <sheetName val="Contr_TDC_-_Std_Imp3"/>
      <sheetName val="Item_Sumry_-_Std_Imp3"/>
      <sheetName val="Proj_TIC_-_Std_Imp3"/>
      <sheetName val="Unit_Costs_-_Std_Imp3"/>
      <sheetName val="Unit_MH_-_Std_Imp3"/>
      <sheetName val="광통신_견적내역서13"/>
      <sheetName val="Requirement(Work_Crew)3"/>
      <sheetName val="SPT_vs_PHI3"/>
      <sheetName val="INVOICE_CERT_EIV'S3"/>
      <sheetName val="Onerous_Terms3"/>
      <sheetName val="extensions_lookup3"/>
      <sheetName val="3__Piping3"/>
      <sheetName val="1__Stationary3"/>
      <sheetName val="COST_SUMMARY3"/>
      <sheetName val="산#2-1_(2)3"/>
      <sheetName val="API_Units3"/>
      <sheetName val="Sch_13"/>
      <sheetName val="Coversheet_3"/>
      <sheetName val="COS_REP_XLS3"/>
      <sheetName val="계측_내역서3"/>
      <sheetName val="iig_silica(캐나다)3"/>
      <sheetName val="변수_정의3"/>
      <sheetName val="BSD_(2)3"/>
      <sheetName val="TYPE-B_평균H3"/>
      <sheetName val="Eq__Mobilization3"/>
      <sheetName val="RING_WALL3"/>
      <sheetName val="설산1_나2"/>
      <sheetName val="Units_Def'n3"/>
      <sheetName val="WEIGHT_LIST2"/>
      <sheetName val="DB_ET200(R__A)2"/>
      <sheetName val="Final_Summary2"/>
      <sheetName val="간접인원_급료산출2"/>
      <sheetName val="입찰내역_발주처_양식2"/>
      <sheetName val="15_문제점2"/>
      <sheetName val="Rate_Analysis3"/>
      <sheetName val="BEND_LOSS2"/>
      <sheetName val="방배동내역_(총괄)2"/>
      <sheetName val="_갑지3"/>
      <sheetName val="Piping_Design_Data3"/>
      <sheetName val="CONTROL_LIST2"/>
      <sheetName val="w't_table2"/>
      <sheetName val="임율_Data2"/>
      <sheetName val="HANJUNG_EQUIPMENT2"/>
      <sheetName val="SPARE_PART2"/>
      <sheetName val="97_사업추정(WEKI)2"/>
      <sheetName val="2__집계표2"/>
      <sheetName val="CF_Rev_02"/>
      <sheetName val="사업추진_조직도2"/>
      <sheetName val="계정과목_(2)2"/>
      <sheetName val="선적schedule_(2)2"/>
      <sheetName val="kode_rekening2"/>
      <sheetName val="Proj_Cost_Sumry2"/>
      <sheetName val="Form_02"/>
      <sheetName val="Detail_Breakdown_Work2"/>
      <sheetName val="bm_(2)5"/>
      <sheetName val="Junction_Box5"/>
      <sheetName val="JB_Final_checked5"/>
      <sheetName val="F&amp;G_System5"/>
      <sheetName val="F&amp;G_System_(Detail)5"/>
      <sheetName val="_배관자재비-SKEC구매분5"/>
      <sheetName val="자격_땡겨오기4"/>
      <sheetName val="Int__Pr_-Shell4"/>
      <sheetName val="Ext__Pr_-Shell4"/>
      <sheetName val="Int__Pr_-D'End4"/>
      <sheetName val="Ext__Pr_-D'End4"/>
      <sheetName val="Reinforcement_Pad4"/>
      <sheetName val="4300_UTILITY_BLDG_(2)4"/>
      <sheetName val="할증_4"/>
      <sheetName val="공사비_내역_(가)4"/>
      <sheetName val="General_Data4"/>
      <sheetName val="공정율_기초_Data4"/>
      <sheetName val="조도계산서_(도서)4"/>
      <sheetName val="TDC_COA_Sumry4"/>
      <sheetName val="COA_Sumry_by_Area4"/>
      <sheetName val="COA_Sumry_by_Contr4"/>
      <sheetName val="COA_Sumry_by_RG4"/>
      <sheetName val="TDC_COA_Grp_Sumry4"/>
      <sheetName val="TDC_Item_Dets-Full4"/>
      <sheetName val="TDC_Item_Dets-IPM-Full4"/>
      <sheetName val="TDC_Item_Dets4"/>
      <sheetName val="TDC_Item_Sumry4"/>
      <sheetName val="TDC_Key_Qty_Sumry4"/>
      <sheetName val="List_-_Components4"/>
      <sheetName val="List_-_Equipment4"/>
      <sheetName val="Project_Metrics4"/>
      <sheetName val="COA_Sumry_-_Std_Imp4"/>
      <sheetName val="Contr_TDC_-_Std_Imp4"/>
      <sheetName val="Item_Sumry_-_Std_Imp4"/>
      <sheetName val="Proj_TIC_-_Std_Imp4"/>
      <sheetName val="Unit_Costs_-_Std_Imp4"/>
      <sheetName val="Unit_MH_-_Std_Imp4"/>
      <sheetName val="광통신_견적내역서14"/>
      <sheetName val="Requirement(Work_Crew)4"/>
      <sheetName val="SPT_vs_PHI4"/>
      <sheetName val="INVOICE_CERT_EIV'S4"/>
      <sheetName val="Onerous_Terms4"/>
      <sheetName val="extensions_lookup4"/>
      <sheetName val="3__Piping4"/>
      <sheetName val="1__Stationary4"/>
      <sheetName val="COST_SUMMARY4"/>
      <sheetName val="산#2-1_(2)4"/>
      <sheetName val="API_Units4"/>
      <sheetName val="Sch_14"/>
      <sheetName val="Coversheet_4"/>
      <sheetName val="COS_REP_XLS4"/>
      <sheetName val="계측_내역서4"/>
      <sheetName val="iig_silica(캐나다)4"/>
      <sheetName val="변수_정의4"/>
      <sheetName val="BSD_(2)4"/>
      <sheetName val="TYPE-B_평균H4"/>
      <sheetName val="Eq__Mobilization4"/>
      <sheetName val="RING_WALL4"/>
      <sheetName val="CONTROL_LIST3"/>
      <sheetName val="설산1_나3"/>
      <sheetName val="WEIGHT_LIST3"/>
      <sheetName val="DB_ET200(R__A)3"/>
      <sheetName val="Final_Summary3"/>
      <sheetName val="간접인원_급료산출3"/>
      <sheetName val="입찰내역_발주처_양식3"/>
      <sheetName val="15_문제점3"/>
      <sheetName val="방배동내역_(총괄)3"/>
      <sheetName val="Units_Def'n4"/>
      <sheetName val="Rate_Analysis4"/>
      <sheetName val="BEND_LOSS3"/>
      <sheetName val="_갑지4"/>
      <sheetName val="Piping_Design_Data4"/>
      <sheetName val="w't_table3"/>
      <sheetName val="임율_Data3"/>
      <sheetName val="HANJUNG_EQUIPMENT3"/>
      <sheetName val="SPARE_PART3"/>
      <sheetName val="97_사업추정(WEKI)3"/>
      <sheetName val="2__집계표3"/>
      <sheetName val="CF_Rev_03"/>
      <sheetName val="사업추진_조직도3"/>
      <sheetName val="계정과목_(2)3"/>
      <sheetName val="선적schedule_(2)3"/>
      <sheetName val="kode_rekening3"/>
      <sheetName val="Proj_Cost_Sumry3"/>
      <sheetName val="Form_03"/>
      <sheetName val="Detail_Breakdown_Work3"/>
      <sheetName val="Sheet5"/>
      <sheetName val="PipWT"/>
      <sheetName val="일위대가표"/>
      <sheetName val="Backup"/>
      <sheetName val="ITB COST"/>
      <sheetName val="Summary Sheets"/>
      <sheetName val="Calculation"/>
      <sheetName val="OD5000"/>
      <sheetName val="SUPTMTO"/>
      <sheetName val="손익분석"/>
      <sheetName val="투찰(하수)"/>
      <sheetName val="장비당단가 (1)"/>
      <sheetName val="현장투입(원장)"/>
      <sheetName val="품산출서"/>
      <sheetName val="Weather"/>
      <sheetName val="실행내역서 "/>
      <sheetName val="__"/>
      <sheetName val="원료구매"/>
      <sheetName val="DATA LISTS"/>
      <sheetName val="P3"/>
      <sheetName val="WIP"/>
      <sheetName val="ITB_COST"/>
      <sheetName val="Summary_Sheets"/>
      <sheetName val="FIRE"/>
      <sheetName val="견적집계표"/>
      <sheetName val="2공구산출내역"/>
      <sheetName val="노임단가"/>
      <sheetName val="토공정보"/>
      <sheetName val="두앙"/>
      <sheetName val="의왕F사"/>
      <sheetName val="가공사"/>
      <sheetName val="기안지"/>
      <sheetName val="cable-data"/>
      <sheetName val="골조시행"/>
      <sheetName val="매출"/>
      <sheetName val="10.25"/>
      <sheetName val="VL"/>
      <sheetName val="연환"/>
      <sheetName val="수주이월"/>
      <sheetName val="sheeet2"/>
      <sheetName val="石炭性状"/>
      <sheetName val="교각계산"/>
      <sheetName val="sum1 (2)"/>
      <sheetName val="Confidencial "/>
      <sheetName val="COEFF"/>
      <sheetName val="Calculos Emerson"/>
      <sheetName val="1515"/>
      <sheetName val="INVOICE"/>
      <sheetName val="Others"/>
      <sheetName val="Process Piping"/>
      <sheetName val="PRICE-COMP"/>
      <sheetName val="Cover sheet"/>
      <sheetName val="6PILE  (돌출)"/>
      <sheetName val="금융비용"/>
      <sheetName val="평균환율-USD"/>
      <sheetName val="Equip Rental Summary by Contr"/>
      <sheetName val="Project Equip Rental Summary"/>
      <sheetName val="Contractor Indirect Sumry"/>
      <sheetName val="Project Indirect Sumry"/>
      <sheetName val="TDC COA Grp Sumry by Area"/>
      <sheetName val="TDC COA Grp Sumry by RG"/>
      <sheetName val="Equipment Sumry"/>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ALL AREA-12LE0U"/>
      <sheetName val="Cashflow Analysis"/>
      <sheetName val="E1"/>
      <sheetName val="ALL UNITS"/>
      <sheetName val="EQUIPMENT ERECTION BREAKDOWN"/>
      <sheetName val="Breakdown-1"/>
      <sheetName val="Add"/>
      <sheetName val="Table"/>
      <sheetName val="RPP 12 SEPT"/>
      <sheetName val="L.INDIRECT (rev.1)"/>
      <sheetName val="7.3 Table"/>
      <sheetName val="7.2 Material"/>
      <sheetName val="기술부 VENDOR LIST"/>
      <sheetName val="Testing"/>
      <sheetName val="산출"/>
      <sheetName val="낙찰표"/>
      <sheetName val="I一般比"/>
      <sheetName val="Foglio dati"/>
      <sheetName val="Settings"/>
      <sheetName val="ITB_COST1"/>
      <sheetName val="Summary_Sheets1"/>
      <sheetName val="실행내역서_"/>
      <sheetName val="7_3_Table"/>
      <sheetName val="7_2_Material"/>
      <sheetName val="Cover_sheet"/>
      <sheetName val="Cashflow_Analysis"/>
      <sheetName val="ALL_UNITS"/>
      <sheetName val="Equip_Rental_Summary_by_Contr"/>
      <sheetName val="Project_Equip_Rental_Summary"/>
      <sheetName val="Contractor_Indirect_Sumry"/>
      <sheetName val="Project_Indirect_Sumry"/>
      <sheetName val="TDC_COA_Grp_Sumry_by_Area"/>
      <sheetName val="TDC_COA_Grp_Sumry_by_RG"/>
      <sheetName val="Equipment_Sumry"/>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ALL_AREA-12LE0U"/>
      <sheetName val="RPP_12_SEPT"/>
      <sheetName val="L_INDIRECT_(rev_1)"/>
      <sheetName val="Confidencial_"/>
      <sheetName val="Calculos_Emerson"/>
      <sheetName val="Process_Piping"/>
      <sheetName val="7.5 A.C.H"/>
      <sheetName val="SUMMARY (0)"/>
      <sheetName val="8"/>
      <sheetName val="10"/>
      <sheetName val="12"/>
      <sheetName val="9"/>
      <sheetName val="11"/>
      <sheetName val="KNA1"/>
      <sheetName val="steam table"/>
      <sheetName val="단가조사"/>
      <sheetName val="수정단중"/>
      <sheetName val="노임이"/>
      <sheetName val="BOJUNGGM"/>
      <sheetName val="코드관리"/>
      <sheetName val="CABLE BULK"/>
      <sheetName val="2호맨홀공제수량"/>
      <sheetName val="공사비_NDE"/>
      <sheetName val="CTEMCOST"/>
      <sheetName val="터파기및재료"/>
      <sheetName val="모래기초"/>
      <sheetName val="자료입력"/>
      <sheetName val="2000년1차"/>
      <sheetName val="정산서"/>
      <sheetName val="보호"/>
      <sheetName val="현황CODE"/>
      <sheetName val="손익현황"/>
      <sheetName val="간접비 총괄표"/>
      <sheetName val="산출내역서"/>
      <sheetName val="현장인원"/>
      <sheetName val="단가집"/>
      <sheetName val="HRSG PRINT"/>
      <sheetName val="SAN"/>
      <sheetName val="B31.1"/>
      <sheetName val="견적서을"/>
      <sheetName val="FWBS7000,8000"/>
      <sheetName val="ANALYSER"/>
      <sheetName val="역T형교대(PILE기초)"/>
      <sheetName val="앉음벽 (2)"/>
      <sheetName val="인원계획"/>
      <sheetName val="토목주소"/>
      <sheetName val="프랜트면허"/>
      <sheetName val="ELECTRIC"/>
      <sheetName val="SCHEDULE"/>
      <sheetName val="상품원가피벗"/>
      <sheetName val="안정계산"/>
      <sheetName val="단면검토"/>
      <sheetName val="DATA for Bill"/>
      <sheetName val="BQLIST"/>
      <sheetName val="시행예산"/>
      <sheetName val="Accounting book"/>
      <sheetName val="Code"/>
      <sheetName val="가동비율"/>
      <sheetName val="Sheet13"/>
      <sheetName val=" ｹ-ﾌﾞﾙ"/>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refreshError="1"/>
      <sheetData sheetId="459"/>
      <sheetData sheetId="460" refreshError="1"/>
      <sheetData sheetId="461" refreshError="1"/>
      <sheetData sheetId="462" refreshError="1"/>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sheetData sheetId="911"/>
      <sheetData sheetId="912" refreshError="1"/>
      <sheetData sheetId="913" refreshError="1"/>
      <sheetData sheetId="91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찍기"/>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X"/>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PP"/>
      <sheetName val="예산총괄표"/>
      <sheetName val="재료비"/>
      <sheetName val="경비총괄표"/>
      <sheetName val="1. 검사비외"/>
      <sheetName val="2.외주공사비"/>
      <sheetName val="공사운영비"/>
      <sheetName val="비교검토서"/>
      <sheetName val="HX"/>
      <sheetName val="UNIT PRICES"/>
      <sheetName val="설계내역서"/>
      <sheetName val="PROCURE"/>
      <sheetName val="산근"/>
      <sheetName val="Items"/>
      <sheetName val="Detail"/>
      <sheetName val="¥ "/>
      <sheetName val="KLall"/>
      <sheetName val="F4-F7"/>
      <sheetName val="Cashflow Analysis"/>
      <sheetName val="Schedule(overall)"/>
      <sheetName val="Quanti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Sheet2"/>
      <sheetName val="Quantity"/>
      <sheetName val="6823 PS 1700"/>
      <sheetName val="PU_ITALY "/>
      <sheetName val="Module1"/>
      <sheetName val="Module2"/>
      <sheetName val="KP_LIST"/>
      <sheetName val="Sheet3"/>
      <sheetName val="BG"/>
      <sheetName val="NOTE"/>
      <sheetName val="XL4Poppy"/>
      <sheetName val="kecot"/>
      <sheetName val="6823_PS_1700"/>
      <sheetName val="PU_ITALY_"/>
      <sheetName val="VL"/>
      <sheetName val="TN"/>
      <sheetName val="ND"/>
      <sheetName val="Canopy,SS5"/>
      <sheetName val="Vat tu"/>
      <sheetName val="Canopy,SS5 (2)"/>
      <sheetName val="Sheet1"/>
      <sheetName val="Rate"/>
      <sheetName val="RAB AR&amp;STR"/>
      <sheetName val="escon"/>
      <sheetName val="NhanCong"/>
      <sheetName val="QD957"/>
      <sheetName val="THCP Lap dat"/>
      <sheetName val="THCP xay dung"/>
      <sheetName val="Ts"/>
      <sheetName val="D&amp;W def."/>
      <sheetName val="Gioi thieu"/>
      <sheetName val="6823_PS_17001"/>
      <sheetName val="PU_ITALY_1"/>
      <sheetName val="Du Toan"/>
      <sheetName val="갑지"/>
      <sheetName val="6823_PS_17002"/>
      <sheetName val="PU_ITALY_2"/>
      <sheetName val="LKVL-CK-HT-GD1"/>
      <sheetName val="TONGKE-HT"/>
      <sheetName val="V-M(Bdinh)"/>
      <sheetName val="he so"/>
      <sheetName val="TT35"/>
      <sheetName val="heso"/>
      <sheetName val="실행"/>
      <sheetName val="조명시설"/>
      <sheetName val="Nhan cong"/>
      <sheetName val="Thiet bi"/>
      <sheetName val="DM.ChiPhi"/>
      <sheetName val="May TC"/>
      <sheetName val="Phan tich"/>
      <sheetName val="Bang KL"/>
      <sheetName val="TH Kinh phi"/>
      <sheetName val="DG-TNHC-85"/>
      <sheetName val="KH tai chinh khoa san"/>
      <sheetName val="MTP"/>
      <sheetName val="MTP1"/>
      <sheetName val="SL"/>
      <sheetName val="P"/>
      <sheetName val="D+W"/>
      <sheetName val="STRUCTURE.Q'TY"/>
      <sheetName val="REMAIN Q'TY - SUB"/>
      <sheetName val="Data"/>
      <sheetName val="T K"/>
      <sheetName val="FitOutConfCentre"/>
      <sheetName val="노임단가"/>
      <sheetName val="Office Tower"/>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MAIN GATE HOUSE"/>
      <sheetName val="Main"/>
      <sheetName val="B3A - TOWER A"/>
      <sheetName val="B-B"/>
      <sheetName val="#REF"/>
      <sheetName val="SEX"/>
      <sheetName val="Ratios"/>
      <sheetName val="NVL"/>
      <sheetName val="마감사양"/>
      <sheetName val="125x125"/>
      <sheetName val="F4-F7"/>
      <sheetName val="tifico"/>
      <sheetName val="UNIT PRICE"/>
      <sheetName val="6MONTHS"/>
      <sheetName val="chitimc"/>
      <sheetName val="dongia (2)"/>
      <sheetName val="giathanh1"/>
      <sheetName val="THPDMoi  (2)"/>
      <sheetName val="gtrinh"/>
      <sheetName val="phuluc1"/>
      <sheetName val="lam-moi"/>
      <sheetName val="thao-go"/>
      <sheetName val="dtxl"/>
      <sheetName val="t-h HA THE"/>
      <sheetName val="CHITIET VL-NC-TT -1p"/>
      <sheetName val="TONG HOP VL-NC TT"/>
      <sheetName val="TH XL"/>
      <sheetName val="VC"/>
      <sheetName val="CHITIET VL-NC-TT-3p"/>
      <sheetName val="TDTKP1"/>
      <sheetName val="KPVC-BD "/>
      <sheetName val="Gld"/>
      <sheetName val="Gxd"/>
      <sheetName val="Giá Bê tông 2 bên"/>
      <sheetName val="6PILE  (돌출)"/>
      <sheetName val="Breech_Duct"/>
      <sheetName val="石炭性状"/>
      <sheetName val="재료비"/>
      <sheetName val="Summary"/>
      <sheetName val="Labor Sum"/>
      <sheetName val="Closing"/>
      <sheetName val="Cover"/>
      <sheetName val="R2564AHD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sheetData sheetId="37"/>
      <sheetData sheetId="38" refreshError="1"/>
      <sheetData sheetId="39"/>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refreshError="1"/>
      <sheetData sheetId="70"/>
      <sheetData sheetId="71" refreshError="1"/>
      <sheetData sheetId="72" refreshError="1"/>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antit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Sheet2"/>
      <sheetName val="Quantity"/>
      <sheetName val="6823 PS 1700"/>
      <sheetName val="PU_ITALY "/>
      <sheetName val="Module1"/>
      <sheetName val="Module2"/>
      <sheetName val="KP_LIST"/>
      <sheetName val="kecot"/>
      <sheetName val="XL4Poppy"/>
      <sheetName val="XD4Poppy"/>
      <sheetName val="SILICATE"/>
      <sheetName val="cot_xa"/>
      <sheetName val="Gioi thieu"/>
      <sheetName val="VL"/>
      <sheetName val="Du Toan"/>
      <sheetName val="6823_PS_1700"/>
      <sheetName val="PU_ITALY_"/>
      <sheetName val="6823_PS_17001"/>
      <sheetName val="PU_ITALY_1"/>
      <sheetName val="LKVL-CK-HT-GD1"/>
      <sheetName val="TONGKE-HT"/>
      <sheetName val="V-M(Bdinh)"/>
      <sheetName val="heso"/>
      <sheetName val="갑지"/>
      <sheetName val="6823_PS_17002"/>
      <sheetName val="PU_ITALY_2"/>
      <sheetName val="TT35"/>
      <sheetName val="he so"/>
      <sheetName val="chitimc"/>
      <sheetName val="dongia (2)"/>
      <sheetName val="giathanh1"/>
      <sheetName val="THPDMoi  (2)"/>
      <sheetName val="gtrinh"/>
      <sheetName val="phuluc1"/>
      <sheetName val="TONG HOP VL-NC"/>
      <sheetName val="lam-moi"/>
      <sheetName val="chitiet"/>
      <sheetName val="TONGKE3p "/>
      <sheetName val="Du_lieu"/>
      <sheetName val="TH VL, NC, DDHT Thanhphuoc"/>
      <sheetName val="#REF"/>
      <sheetName val="DONGIA"/>
      <sheetName val="thao-go"/>
      <sheetName val="DON GIA"/>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Chi tiết Goc -AB"/>
      <sheetName val="PT ksat"/>
      <sheetName val="LUONG KS"/>
      <sheetName val="May"/>
      <sheetName val="PTDG"/>
      <sheetName val="THDT"/>
      <sheetName val="VAT LIEU"/>
      <sheetName val="DTCT"/>
      <sheetName val="MTO REV.2(ARMOR)"/>
      <sheetName val="ranh hong"/>
      <sheetName val="gVL"/>
      <sheetName val="DATA"/>
      <sheetName val="luong"/>
      <sheetName val="Equipment"/>
      <sheetName val="DT_THAU"/>
      <sheetName val="DGVL"/>
      <sheetName val="??-BLDG"/>
      <sheetName val="Sheet3"/>
      <sheetName val="NhanCong"/>
      <sheetName val="Ts"/>
      <sheetName val="NC"/>
      <sheetName val="Bia"/>
      <sheetName val="6823_PS_17003"/>
      <sheetName val="PU_ITALY_3"/>
      <sheetName val="he_so"/>
      <sheetName val="Du_Toan"/>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Chi_tiết_Goc_-AB"/>
      <sheetName val="Gioi_thieu"/>
      <sheetName val="MTO_REV_2(ARMOR)"/>
      <sheetName val="Sheet1"/>
      <sheetName val="A1.8 NhIII (1050k)"/>
      <sheetName val="Nhan cong nhom I"/>
      <sheetName val="Luong TT05"/>
      <sheetName val="10_VC đ. ngắn"/>
      <sheetName val="__-BLDG"/>
      <sheetName val="ND"/>
      <sheetName val="Luong TT01"/>
      <sheetName val="GiaVT"/>
      <sheetName val="Chiet tinh"/>
      <sheetName val="KH tai chinh khoa san"/>
      <sheetName val="BG"/>
      <sheetName val="B-B"/>
      <sheetName val="Chenh lech vat tu"/>
      <sheetName val="Chiet tinh dz35"/>
      <sheetName val="Chi ti?t Goc -AB"/>
      <sheetName val="Chi ti_t Goc -AB"/>
      <sheetName val="san dao"/>
      <sheetName val="Ty le"/>
      <sheetName val="MAIN GATE HOUSE"/>
      <sheetName val="CT -THVLNC"/>
      <sheetName val="NOTE"/>
      <sheetName val="TN"/>
      <sheetName val="Canopy,SS5"/>
      <sheetName val="Vat tu"/>
      <sheetName val="Canopy,SS5 (2)"/>
      <sheetName val="Rate"/>
      <sheetName val="RAB AR&amp;STR"/>
      <sheetName val="QD957"/>
      <sheetName val="THCP Lap dat"/>
      <sheetName val="THCP xay dung"/>
      <sheetName val="escon"/>
      <sheetName val="D+W"/>
      <sheetName val="D&amp;W def."/>
      <sheetName val="실행"/>
      <sheetName val="MTP"/>
      <sheetName val="MTP1"/>
      <sheetName val="SL"/>
      <sheetName val="노임단가"/>
      <sheetName val="DG-TNHC-85"/>
      <sheetName val="STRUCTURE.Q'TY"/>
      <sheetName val="REMAIN Q'TY - SUB"/>
      <sheetName val="P"/>
      <sheetName val="T K"/>
      <sheetName val="조명시설"/>
      <sheetName val="Nhan cong"/>
      <sheetName val="Thiet bi"/>
      <sheetName val="DM.ChiPhi"/>
      <sheetName val="May TC"/>
      <sheetName val="Phan tich"/>
      <sheetName val="Bang KL"/>
      <sheetName val="TH Kinh phi"/>
      <sheetName val="Electrical Breakdown"/>
      <sheetName val="SEX"/>
      <sheetName val="Tien do TV"/>
      <sheetName val="Config"/>
      <sheetName val="CP Du phong"/>
      <sheetName val="Tong hop kinh phi"/>
      <sheetName val="FitOutConfCentre"/>
      <sheetName val="B3A - TOWER A"/>
      <sheetName val="125x125"/>
      <sheetName val="F4-F7"/>
      <sheetName val="Main"/>
      <sheetName val="tifico"/>
      <sheetName val="UNIT PRICE"/>
      <sheetName val="Ratios"/>
      <sheetName val="마감사양"/>
      <sheetName val="6MONTHS"/>
      <sheetName val="NVL"/>
      <sheetName val="Office Tower"/>
      <sheetName val="GIAVLIEU"/>
      <sheetName val="THDT goi thau TB"/>
      <sheetName val="QD79"/>
      <sheetName val="Vat_tu"/>
      <sheetName val="Canopy,SS5_(2)"/>
      <sheetName val="RAB_AR&amp;STR"/>
      <sheetName val="THCP_Lap_dat"/>
      <sheetName val="THCP_xay_dung"/>
      <sheetName val="Giá Bê tông 2 bên"/>
      <sheetName val="Takeoff"/>
      <sheetName val="SAP"/>
      <sheetName val="DG duoi"/>
      <sheetName val="6PILE  (돌출)"/>
      <sheetName val="Analisa"/>
      <sheetName val="Gld"/>
      <sheetName val="Gxd"/>
      <sheetName val="TT"/>
      <sheetName val="주식"/>
      <sheetName val="LEGEND"/>
      <sheetName val="Đơn Giá "/>
      <sheetName val="1.R18 BF"/>
      <sheetName val="A"/>
      <sheetName val="G"/>
      <sheetName val="F-B"/>
      <sheetName val="H-J"/>
      <sheetName val="6.External works-R18"/>
      <sheetName val="PRI-LS"/>
      <sheetName val="NKC6"/>
      <sheetName val="Key"/>
      <sheetName val="KQKD-01"/>
      <sheetName val="KQKD-03"/>
      <sheetName val="PNT-QUOT-#3"/>
      <sheetName val="COAT&amp;WRAP-QIOT-#3"/>
      <sheetName val="Phan tich tong hop"/>
      <sheetName val="Sàn T1"/>
      <sheetName val="Lỗ thông gió"/>
      <sheetName val="Master"/>
      <sheetName val="SUM-AIR-Submit"/>
      <sheetName val="Earthwork"/>
      <sheetName val="Sheet4"/>
      <sheetName val="proj"/>
      <sheetName val="BTT (CAT COC)"/>
      <sheetName val="KESSAN"/>
      <sheetName val="Cash Flow"/>
      <sheetName val="Yield"/>
      <sheetName val="실행철강하도"/>
      <sheetName val="DM"/>
      <sheetName val="Div26 - Elect"/>
      <sheetName val="Tho lai may"/>
      <sheetName val="Don gia LD"/>
      <sheetName val="Du toan XD"/>
      <sheetName val="Don gia XD"/>
      <sheetName val="Vat_tu1"/>
      <sheetName val="Canopy,SS5_(2)1"/>
      <sheetName val="RAB_AR&amp;STR1"/>
      <sheetName val="THCP_Lap_dat1"/>
      <sheetName val="THCP_xay_dung1"/>
      <sheetName val="D&amp;W_def_"/>
      <sheetName val="STRUCTURE_Q'TY"/>
      <sheetName val="REMAIN_Q'TY_-_SUB"/>
      <sheetName val="KH_tai_chinh_khoa_san"/>
      <sheetName val="Nhan_cong"/>
      <sheetName val="Thiet_bi"/>
      <sheetName val="DM_ChiPhi"/>
      <sheetName val="May_TC"/>
      <sheetName val="Phan_tich"/>
      <sheetName val="Bang_KL"/>
      <sheetName val="TH_Kinh_phi"/>
      <sheetName val="T_K"/>
      <sheetName val="B3A_-_TOWER_A"/>
      <sheetName val="MAIN_GATE_HOUSE"/>
      <sheetName val="6PILE__(돌출)"/>
      <sheetName val="Giá_Bê_tông_2_bên"/>
      <sheetName val="Phan_tich_tong_hop"/>
      <sheetName val="Chiet_tinh_dz35"/>
      <sheetName val="Office_Tower"/>
      <sheetName val="DG_duoi"/>
      <sheetName val="Chenh_lech_vat_tu"/>
      <sheetName val="UNIT_PRICE"/>
      <sheetName val="ThongTinBanDau"/>
      <sheetName val="Gia. vat tu"/>
      <sheetName val="見積書"/>
      <sheetName val="Gia"/>
      <sheetName val="TinhGiaNC"/>
      <sheetName val="VCBo"/>
      <sheetName val="DMCP"/>
      <sheetName val="TH Vat tu"/>
      <sheetName val="BocXep"/>
      <sheetName val="TinhGiaMTC"/>
      <sheetName val="TH MTC"/>
      <sheetName val="TH N.Cong"/>
      <sheetName val="VCThuy"/>
      <sheetName val="Tra_bang"/>
      <sheetName val="BID"/>
      <sheetName val="TOSHIBA-Structure"/>
      <sheetName val="Tong hop"/>
      <sheetName val="Tennancy"/>
      <sheetName val="유림골조"/>
      <sheetName val="총괄"/>
      <sheetName val="갑,을"/>
      <sheetName val="표지"/>
      <sheetName val="개요"/>
      <sheetName val="사통"/>
      <sheetName val="단가검토"/>
      <sheetName val="설치중량 "/>
      <sheetName val="철거중량"/>
      <sheetName val="수문일위 "/>
      <sheetName val="자재단가"/>
      <sheetName val="Summary"/>
      <sheetName val="DG3285"/>
      <sheetName val="PTVT (MAU)"/>
      <sheetName val="FAB별"/>
      <sheetName val="4-Lane bridge"/>
      <sheetName val="Tongke"/>
      <sheetName val="아파트 "/>
      <sheetName val="원가계산서"/>
      <sheetName val="취합분(터널)"/>
      <sheetName val="취합분(도로)"/>
      <sheetName val="k치단가"/>
      <sheetName val="일위집계"/>
      <sheetName val="노무집계(할증제외)"/>
      <sheetName val="노무집계(할증15%)"/>
      <sheetName val="노무집계(할증40%)"/>
      <sheetName val="노무단가(할증제외)"/>
      <sheetName val="노무단가(할증15%)"/>
      <sheetName val="노무단가(할증40%)"/>
      <sheetName val="일위대가"/>
      <sheetName val="일위산출(1)"/>
      <sheetName val="일위산출(2)"/>
      <sheetName val="일위산출(3)"/>
      <sheetName val="침하계"/>
      <sheetName val="공통부대비"/>
      <sheetName val="집계표"/>
      <sheetName val="토공"/>
      <sheetName val="Eng"/>
      <sheetName val="M 67"/>
      <sheetName val="264"/>
      <sheetName val="Column"/>
      <sheetName val="Schedule S-Curve Revision#3"/>
      <sheetName val="HD-XUAT"/>
      <sheetName val="내역"/>
      <sheetName val="KET CAU CT5"/>
      <sheetName val="ERECIN"/>
      <sheetName val="기안"/>
      <sheetName val="Doors(C)"/>
      <sheetName val="Notes"/>
      <sheetName val="사리부설"/>
      <sheetName val="참조"/>
      <sheetName val="단가"/>
      <sheetName val="도로구조공사비"/>
      <sheetName val="도로토공공사비"/>
      <sheetName val="여수토공사비"/>
      <sheetName val="설치중량_"/>
      <sheetName val="수문일위_"/>
      <sheetName val="PTVT_(MAU)"/>
      <sheetName val="BTT_(CAT_COC)"/>
      <sheetName val="아파트_"/>
      <sheetName val="4-Lane_bridge"/>
      <sheetName val="unitmass"/>
      <sheetName val="SITE-E"/>
      <sheetName val="Input"/>
      <sheetName val="BXLDL"/>
      <sheetName val="Tien_do_TV"/>
      <sheetName val="CP_Du_phong"/>
      <sheetName val="Tong_hop_kinh_phi"/>
      <sheetName val="THDT_goi_thau_TB"/>
      <sheetName val="Z"/>
      <sheetName val="入力作成表"/>
      <sheetName val="BQ"/>
      <sheetName val="BK04"/>
      <sheetName val="Hệ số"/>
      <sheetName val="Động cơ"/>
      <sheetName val="Currency Rate"/>
      <sheetName val="EXTERNAL"/>
      <sheetName val="DRUM"/>
      <sheetName val="PriceSummary"/>
      <sheetName val="CodePipe"/>
      <sheetName val="CodeTubeCalc."/>
      <sheetName val="DPres Calc"/>
      <sheetName val="대비표"/>
      <sheetName val="Productivity"/>
      <sheetName val="찍기"/>
      <sheetName val="WT-LIST"/>
      <sheetName val="MTL$-INTER"/>
      <sheetName val="TH"/>
      <sheetName val="산근"/>
      <sheetName val="石炭性状"/>
      <sheetName val="PipeSummary"/>
      <sheetName val="재료비"/>
      <sheetName val="THKL"/>
      <sheetName val="00000000"/>
      <sheetName val="10000000"/>
      <sheetName val="68-69"/>
      <sheetName val="Chi tiet ranh"/>
      <sheetName val="Duong Ngang"/>
      <sheetName val="San gia co"/>
      <sheetName val="Bien Bao"/>
      <sheetName val="Coc tieu - Coc H"/>
      <sheetName val="Luong BN"/>
      <sheetName val="Luong TB"/>
      <sheetName val="Ca may TB"/>
      <sheetName val="Máy BN"/>
      <sheetName val="NC+MTC"/>
      <sheetName val="NC "/>
      <sheetName val="Luong A3"/>
      <sheetName val="DG_TN TB LE (2)"/>
      <sheetName val="giavl"/>
      <sheetName val="KH-Q1,Q2,01"/>
      <sheetName val="C.BI DAO"/>
      <sheetName val="RFI-1"/>
      <sheetName val="PTDG "/>
      <sheetName val="AASHTO92"/>
      <sheetName val="Lương"/>
      <sheetName val="Ca máy"/>
      <sheetName val="TH khối lượng phải làm"/>
      <sheetName val="TTVanChuyen"/>
      <sheetName val="DGCT"/>
      <sheetName val="Bang cap"/>
      <sheetName val="vlieu"/>
      <sheetName val="Cp&gt;10-Ln&lt;10"/>
      <sheetName val="Ln&lt;20"/>
      <sheetName val="EIRR&gt;1&lt;1"/>
      <sheetName val="EIRR&gt; 2"/>
      <sheetName val="EIRR&lt;2"/>
      <sheetName val="macBT"/>
      <sheetName val="Giathanh1m3BT"/>
      <sheetName val="DSHD DH"/>
      <sheetName val="Control"/>
      <sheetName val="THVATTU"/>
      <sheetName val="So lieu"/>
      <sheetName val="LTT_ TT01_2015_BXD"/>
      <sheetName val="Đơn giá NC_TT01_2015"/>
      <sheetName val="Đơn giá ca máy theo TT06_2010"/>
      <sheetName val="ĐM6061_2008(XLĐZ)"/>
      <sheetName val="ĐM6060_2008(Lap dat TBA)"/>
      <sheetName val="Dongia7606_8001_4167"/>
      <sheetName val="ĐM228 _2015(suachua)"/>
      <sheetName val="ĐM39_2005(T.N đien ĐZ&amp;TBA)"/>
      <sheetName val="ĐM01_2000(thinghiem ĐZTTĐL)"/>
      <sheetName val="Đon gia thi nghiem ĐZ&amp;TBA"/>
      <sheetName val="Đon gia 228 sua chua"/>
      <sheetName val="các máy chưa có trong TT 06"/>
      <sheetName val="Cuoc van chuyen"/>
      <sheetName val="THEPMA"/>
      <sheetName val="GIA VT 03-2019"/>
      <sheetName val="Noise (3)"/>
      <sheetName val="Estimation of splitter length"/>
      <sheetName val="Tables"/>
      <sheetName val="Radiation (6)"/>
      <sheetName val="Material for Silencers (8)"/>
      <sheetName val="Rates"/>
      <sheetName val="Input (1)"/>
      <sheetName val="Cash2"/>
      <sheetName val="List"/>
      <sheetName val="Don gia (khong in)"/>
      <sheetName val="149-2"/>
      <sheetName val="khung ten TD"/>
      <sheetName val="THEP TAM"/>
      <sheetName val="THEP HÌNH"/>
      <sheetName val="THEP HINH"/>
      <sheetName val="XA GO"/>
      <sheetName val="BANG TRA"/>
      <sheetName val="TLg CN&amp;Laixe"/>
      <sheetName val="TLg CN&amp;Laixe (2)"/>
      <sheetName val="TLg Laitau"/>
      <sheetName val="TLg Laitau (2)"/>
      <sheetName val="TH1"/>
      <sheetName val="데이타"/>
      <sheetName val="식재인부"/>
      <sheetName val="Chiettinh dz0,4"/>
      <sheetName val="BOQ_CAU CAN"/>
      <sheetName val="DGPS"/>
      <sheetName val="CPC"/>
      <sheetName val="Tính toàn đào đất"/>
      <sheetName val="Khối lượng cốt thép"/>
      <sheetName val="Chi tiết chi phí chung"/>
      <sheetName val="CP. SD Điện"/>
      <sheetName val="1.Quotation(見積決裁書） "/>
      <sheetName val="2.Operation(実施計画書）"/>
      <sheetName val="3.Summary of Cost "/>
      <sheetName val="4.Ｓｐｅｃｉａｌ Material"/>
      <sheetName val="6.Ｃｏｍｍｏｎ Material"/>
      <sheetName val="M&amp;E"/>
      <sheetName val="9.Indirect_budget"/>
      <sheetName val="TOP "/>
      <sheetName val="Detail E"/>
      <sheetName val="XXXX"/>
      <sheetName val="Elec LG"/>
      <sheetName val="1.Requisition(E)"/>
      <sheetName val="電気設備表"/>
      <sheetName val="Đơn_Giá_"/>
      <sheetName val="1_R18_BF"/>
      <sheetName val="6_External_works-R18"/>
      <sheetName val="Div26_-_Elect"/>
      <sheetName val="Tho_lai_may"/>
      <sheetName val="Don_gia_LD"/>
      <sheetName val="Du_toan_XD"/>
      <sheetName val="Don_gia_XD"/>
      <sheetName val="Cash_Flow"/>
      <sheetName val="Gia__vat_tu"/>
      <sheetName val="Sàn_T1"/>
      <sheetName val="Lỗ_thông_gió"/>
      <sheetName val="GVT"/>
      <sheetName val="Bill 2.1_BOQ ĐIỆN"/>
      <sheetName val="BM"/>
      <sheetName val="TOEC"/>
      <sheetName val="目次"/>
      <sheetName val="REF"/>
      <sheetName val="BookJHFGJGXBGCCNCVCCVVCVCC2"/>
      <sheetName val="_REF"/>
      <sheetName val="dg-VTu"/>
      <sheetName val="MeKong - Penetration"/>
      <sheetName val="Dist. Perform - Ctns.sales in "/>
      <sheetName val="Dist. Perform - Value.sales in"/>
      <sheetName val="Dist. Perform - Value.sales Out"/>
      <sheetName val="Head Count"/>
      <sheetName val="Sales Result For Month"/>
      <sheetName val="DN"/>
      <sheetName val="VP"/>
      <sheetName val="KD"/>
      <sheetName val="DD"/>
      <sheetName val="CT"/>
      <sheetName val="PX"/>
      <sheetName val="GR"/>
      <sheetName val="DS CHU Phuc"/>
      <sheetName val="DS THI AT"/>
      <sheetName val="Bien Ban"/>
      <sheetName val="BC Ton Kho New"/>
      <sheetName val="BC Cua GSBH New"/>
      <sheetName val="PTTL"/>
      <sheetName val="Gia_GC_Satthep"/>
      <sheetName val="ESTI."/>
      <sheetName val="DI-ESTI"/>
      <sheetName val="DS CHU Ph_x0001__x0000_"/>
      <sheetName val=""/>
      <sheetName val="材労機単価"/>
      <sheetName val="LME"/>
      <sheetName val="CT Thang Mo"/>
      <sheetName val="CT  PL"/>
      <sheetName val="DTKLg"/>
      <sheetName val="PTVTu"/>
      <sheetName val="THKP-Full"/>
      <sheetName val="KLg"/>
      <sheetName val="khongin"/>
      <sheetName val="Dgia vat tu"/>
      <sheetName val="Don gia_III"/>
      <sheetName val="Chuso"/>
      <sheetName val="Bhyt t1"/>
      <sheetName val="MeKong_-_Penetration"/>
      <sheetName val="Dist__Perform_-_Ctns_sales_in_"/>
      <sheetName val="Dist__Perform_-_Value_sales_in"/>
      <sheetName val="Dist__Perform_-_Value_sales_Out"/>
      <sheetName val="Head_Count"/>
      <sheetName val="Sales_Result_For_Month"/>
      <sheetName val="DS_CHU_Phuc"/>
      <sheetName val="DS_THI_AT"/>
      <sheetName val="Bien_Ban"/>
      <sheetName val="DS CHU Ph_x0001_?"/>
      <sheetName val="vªÄ"/>
      <sheetName val="ZC³"/>
      <sheetName val="Øü"/>
      <sheetName val="PL_VÆQ"/>
      <sheetName val="PL_DUO_2Q"/>
      <sheetName val="Leave Statistic Report"/>
      <sheetName val="Database"/>
      <sheetName val="—˜‰vˆ•ªˆÄ"/>
      <sheetName val="ŒˆŽZC³"/>
      <sheetName val="ŽØ“ü"/>
      <sheetName val="PL_VŽ–‹ÆQŒˆ"/>
      <sheetName val="PL_DUO_2QŒˆ"/>
      <sheetName val="Leave_Statistic_Report"/>
      <sheetName val="bieu_solieu"/>
      <sheetName val="DS CHU Ph_x0001__"/>
      <sheetName val="Tke"/>
      <sheetName val="DS CHU Ph_x005f_x0001__x005f_x0000_"/>
      <sheetName val="DS CHU Ph_x005f_x0001_?"/>
      <sheetName val="DS CHU Ph_x005f_x0001_"/>
      <sheetName val="DS CHU Ph_x005f_x0001__"/>
      <sheetName val="Vat tu XD"/>
      <sheetName val="DS CHU Ph_x005f_x005f_x005f_x0001__x005f_x005f_x0"/>
      <sheetName val="DS CHU Ph_x005f_x005f_x005f_x0001__"/>
      <sheetName val="DS CHU Ph_x005f_x005f_x005f_x0001_"/>
      <sheetName val="kinh."/>
      <sheetName val="Profile"/>
      <sheetName val="03 Detailed"/>
      <sheetName val="01 Bid Price summary"/>
      <sheetName val="Breadown"/>
      <sheetName val="Ceiling Height- Schedule"/>
      <sheetName val="04-BETONG"/>
      <sheetName val="COC-LAP DAT"/>
      <sheetName val="05-COPPHA"/>
      <sheetName val="02-Lap dat"/>
      <sheetName val="Ngân sách"/>
      <sheetName val="09-Hoan thien nen"/>
      <sheetName val="GAEYO"/>
      <sheetName val="PCCC"/>
      <sheetName val="NVN Hotel"/>
      <sheetName val="수정시산표"/>
      <sheetName val="INFO"/>
      <sheetName val="list VL"/>
      <sheetName val="Trình mẫu VL"/>
      <sheetName val="Nhap VL"/>
      <sheetName val="LIST VLĐV"/>
      <sheetName val="BB.VLDV"/>
      <sheetName val="BB.VLDV (multi)"/>
      <sheetName val="nghiệm thu hoàn thành"/>
      <sheetName val="Báo cáo hiện trường"/>
      <sheetName val="Kế hoạch nghiệm thu"/>
      <sheetName val="Quy trình"/>
      <sheetName val="List vữa"/>
      <sheetName val="Report"/>
      <sheetName val="List NT"/>
      <sheetName val="BBNT"/>
      <sheetName val="BBNT thô"/>
      <sheetName val="names"/>
      <sheetName val="LaborPY"/>
      <sheetName val="LaborKH"/>
      <sheetName val="Equip "/>
      <sheetName val="Material"/>
      <sheetName val="A1.CN"/>
      <sheetName val="DLdauvao"/>
      <sheetName val="CaMay"/>
      <sheetName val="MTC"/>
      <sheetName val="금융"/>
      <sheetName val="Phân tích"/>
      <sheetName val="차액보증"/>
      <sheetName val="경비2내역"/>
      <sheetName val="CANDOI"/>
      <sheetName val="Nhap VT oto"/>
      <sheetName val="0. Bìa"/>
      <sheetName val="1. THONG TIN TT"/>
      <sheetName val="DNTT"/>
      <sheetName val="Tiên Lượng"/>
      <sheetName val="THGT TT PL01&amp;02"/>
      <sheetName val="1. THGT-TT"/>
      <sheetName val="1.1 THGT MEP"/>
      <sheetName val="1.2 THGT PCCC"/>
      <sheetName val="1.3 THGT PL"/>
      <sheetName val="2. BBNT KLHT"/>
      <sheetName val="4.2 THKL PL02"/>
      <sheetName val="5.2 DGCT PL02"/>
      <sheetName val="3. DGCT MEP + PCCC "/>
      <sheetName val="3.1 DGCT PL"/>
      <sheetName val="DBỐC ACMV"/>
      <sheetName val="DB CABLE"/>
      <sheetName val="DB ONG CC &amp; CS"/>
      <sheetName val="DB CABLE FA + SP"/>
      <sheetName val="DB ONG SP ELC"/>
      <sheetName val="DB CTN"/>
      <sheetName val="ma-pt"/>
      <sheetName val="BAG-2"/>
      <sheetName val="6823_PS_17004"/>
      <sheetName val="PU_ITALY_4"/>
      <sheetName val="Vat_tu2"/>
      <sheetName val="Canopy,SS5_(2)2"/>
      <sheetName val="RAB_AR&amp;STR2"/>
      <sheetName val="THCP_Lap_dat2"/>
      <sheetName val="THCP_xay_dung2"/>
      <sheetName val="D&amp;W_def_1"/>
      <sheetName val="Gioi_thieu1"/>
      <sheetName val="Du_Toan1"/>
      <sheetName val="he_so1"/>
      <sheetName val="Chiet_tinh_dz351"/>
      <sheetName val="KH_tai_chinh_khoa_san1"/>
      <sheetName val="Nhan_cong1"/>
      <sheetName val="Thiet_bi1"/>
      <sheetName val="DM_ChiPhi1"/>
      <sheetName val="May_TC1"/>
      <sheetName val="Phan_tich1"/>
      <sheetName val="Bang_KL1"/>
      <sheetName val="TH_Kinh_phi1"/>
      <sheetName val="STRUCTURE_Q'TY1"/>
      <sheetName val="REMAIN_Q'TY_-_SUB1"/>
      <sheetName val="T_K1"/>
      <sheetName val="B3A_-_TOWER_A1"/>
      <sheetName val="MAIN_GATE_HOUSE1"/>
      <sheetName val="Giá_Bê_tông_2_bên1"/>
      <sheetName val="Chenh_lech_vat_tu1"/>
      <sheetName val="dongia_(2)1"/>
      <sheetName val="THPDMoi_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Chi_tiết_Goc_-AB1"/>
      <sheetName val="DG_duoi1"/>
      <sheetName val="6PILE__(돌출)1"/>
      <sheetName val="Office_Tower1"/>
      <sheetName val="UNIT_PRICE1"/>
      <sheetName val="Tien_do_TV1"/>
      <sheetName val="CP_Du_phong1"/>
      <sheetName val="Tong_hop_kinh_phi1"/>
      <sheetName val="THDT_goi_thau_TB1"/>
      <sheetName val="Đơn_Giá_1"/>
      <sheetName val="1_R18_BF1"/>
      <sheetName val="6_External_works-R181"/>
      <sheetName val="Phan_tich_tong_hop1"/>
      <sheetName val="Sàn_T11"/>
      <sheetName val="Lỗ_thông_gió1"/>
      <sheetName val="MTO_REV_2(ARMOR)1"/>
      <sheetName val="BTT_(CAT_COC)1"/>
      <sheetName val="Electrical_Breakdown"/>
      <sheetName val="Cash_Flow1"/>
      <sheetName val="TH_Vat_tu"/>
      <sheetName val="TH_MTC"/>
      <sheetName val="TH_N_Cong"/>
      <sheetName val="Don_gia_(khong_in)"/>
      <sheetName val="Div26_-_Elect1"/>
      <sheetName val="Tho_lai_may1"/>
      <sheetName val="Don_gia_LD1"/>
      <sheetName val="Du_toan_XD1"/>
      <sheetName val="Don_gia_XD1"/>
      <sheetName val="Gia__vat_tu1"/>
      <sheetName val="TLg_CN&amp;Laixe"/>
      <sheetName val="TLg_CN&amp;Laixe_(2)"/>
      <sheetName val="TLg_Laitau"/>
      <sheetName val="TLg_Laitau_(2)"/>
      <sheetName val="Tong_hop"/>
      <sheetName val="설치중량_1"/>
      <sheetName val="수문일위_1"/>
      <sheetName val="PTVT_(MAU)1"/>
      <sheetName val="4-Lane_bridge1"/>
      <sheetName val="아파트_1"/>
      <sheetName val="M_67"/>
      <sheetName val="Schedule_S-Curve_Revision#3"/>
      <sheetName val="KET_CAU_CT5"/>
      <sheetName val="Chi_ti?t_Goc_-AB"/>
      <sheetName val="khung_ten_TD"/>
      <sheetName val="Chiettinh_dz0,4"/>
      <sheetName val="Pasir Panjang 100J"/>
      <sheetName val="MB-D2"/>
      <sheetName val="MB-D3"/>
      <sheetName val="MB-D8"/>
      <sheetName val="MB-D9"/>
      <sheetName val="MB-D4"/>
      <sheetName val="MB-D12"/>
      <sheetName val="MB-D7"/>
      <sheetName val="MB-D6"/>
      <sheetName val="E"/>
      <sheetName val="TSCK"/>
      <sheetName val="DMCV"/>
      <sheetName val="Scorp of work (2)"/>
      <sheetName val="TH2"/>
      <sheetName val="SUM (2)"/>
      <sheetName val="CPC (2)"/>
      <sheetName val="A1.ELC ok "/>
      <sheetName val=" A2.ELV ok"/>
      <sheetName val="A3.VAC ok "/>
      <sheetName val="A4.PLB ok"/>
      <sheetName val="A5.FPS ok"/>
      <sheetName val=" B1.ELC  ok"/>
      <sheetName val="B2.ELV ok"/>
      <sheetName val="B3.VAC ok"/>
      <sheetName val="B4.PLB "/>
      <sheetName val="B5.FPS ok"/>
      <sheetName val="C. SOFTWARE"/>
      <sheetName val="D. OTHER"/>
      <sheetName val="A1. ELC PANEL"/>
      <sheetName val="Haophi"/>
      <sheetName val="TTDA"/>
      <sheetName val="General"/>
      <sheetName val="Sum material"/>
      <sheetName val="Detail"/>
      <sheetName val="Breadown-Nop"/>
      <sheetName val="MHMay-13"/>
      <sheetName val="装置"/>
      <sheetName val="hrs &amp; prg"/>
      <sheetName val="SORT"/>
      <sheetName val="TỔNG HỢP KHỐI LƯỢNG"/>
      <sheetName val="NƯƠC CẤP TRỤC + TAY NHÁNH"/>
      <sheetName val="CTEMCOST"/>
      <sheetName val="PT_ksat"/>
      <sheetName val="LUONG_KS"/>
      <sheetName val="VAT_LIEU"/>
      <sheetName val="ranh_hong"/>
      <sheetName val="Elec_LG"/>
      <sheetName val="THEP_TAM"/>
      <sheetName val="THEP_HÌNH"/>
      <sheetName val="THEP_HINH"/>
      <sheetName val="XA_GO"/>
      <sheetName val="BANG_TRA"/>
      <sheetName val="Phân_tích"/>
      <sheetName val="Bill_2_1_BOQ_ĐIỆN"/>
      <sheetName val="Chi_ti_t_Goc_-AB"/>
      <sheetName val="BOQ_CAU_CAN"/>
      <sheetName val="Tính_toàn_đào_đất"/>
      <sheetName val="Khối_lượng_cốt_thép"/>
      <sheetName val="Chi_tiết_chi_phí_chung"/>
      <sheetName val="CP__SD_Điện"/>
      <sheetName val="NVN_Hotel"/>
      <sheetName val="Ceiling_Height-_Schedule"/>
      <sheetName val="COC-LAP_DAT"/>
      <sheetName val="02-Lap_dat"/>
      <sheetName val="Ngân_sách"/>
      <sheetName val="09-Hoan_thien_nen"/>
      <sheetName val="list_VL"/>
      <sheetName val="Trình_mẫu_VL"/>
      <sheetName val="Nhap_VL"/>
      <sheetName val="LIST_VLĐV"/>
      <sheetName val="BB_VLDV"/>
      <sheetName val="BB_VLDV_(multi)"/>
      <sheetName val="nghiệm_thu_hoàn_thành"/>
      <sheetName val="Báo_cáo_hiện_trường"/>
      <sheetName val="Kế_hoạch_nghiệm_thu"/>
      <sheetName val="Quy_trình"/>
      <sheetName val="List_vữa"/>
      <sheetName val="List_NT"/>
      <sheetName val="BBNT_thô"/>
      <sheetName val="CFA (ME)"/>
      <sheetName val="BANRA"/>
      <sheetName val="KL san lap"/>
      <sheetName val="CTDZTA(5)"/>
      <sheetName val="THONG SO"/>
      <sheetName val="Đơn giá chi tiết TN 39"/>
      <sheetName val="KLHT"/>
      <sheetName val="GOC-KO IN"/>
      <sheetName val="TH thiet bi"/>
      <sheetName val="TH may TC"/>
      <sheetName val="Bang phan tich"/>
      <sheetName val="DM Chi phi"/>
      <sheetName val="luong "/>
      <sheetName val="BẢNG ÁP GIÁ (in)"/>
      <sheetName val="NT (KL) IN"/>
      <sheetName val="DOM D2"/>
      <sheetName val="nhà ăn"/>
      <sheetName val="Công nhật"/>
      <sheetName val="btkt cột"/>
      <sheetName val="THÉP"/>
      <sheetName val="Bill rekap"/>
      <sheetName val="Thong tin"/>
      <sheetName val="Danh muc NT cong viec"/>
      <sheetName val="Danh muc NT Giai doan"/>
      <sheetName val="Danh muc NT Vat lieu"/>
      <sheetName val="ND Nhat ky"/>
      <sheetName val="NT cong viec"/>
      <sheetName val="Cost Report Sum"/>
      <sheetName val="Solieutinh"/>
      <sheetName val="負荷集計（断熱不燃）"/>
      <sheetName val="VTLD"/>
      <sheetName val="QLDA"/>
      <sheetName val="XD nhanh 3"/>
      <sheetName val="Sheet1 (2)"/>
      <sheetName val="Moäul'1"/>
      <sheetName val="Assumptions"/>
      <sheetName val="0"/>
      <sheetName val="Dầm 1"/>
      <sheetName val="Cọc nhồi"/>
      <sheetName val="Temp&amp;Site"/>
      <sheetName val="Budget Code"/>
      <sheetName val="Code"/>
      <sheetName val="係数"/>
      <sheetName val="ELEC"/>
      <sheetName val="Maker List"/>
      <sheetName val="REQUEST BUILDER"/>
      <sheetName val="B"/>
      <sheetName val="DS CHU Ph_x0001_"/>
      <sheetName val="PP"/>
      <sheetName val="갑지(추정)"/>
      <sheetName val="1. BCC T03.2018"/>
      <sheetName val="2.  BCC T04.2018"/>
      <sheetName val="5.2.1 Đo bóc KL OLK-10"/>
      <sheetName val="4.2.1 Đo bóc KL OLK-06"/>
      <sheetName val="4.1.1 CHI TIET OLK-06"/>
      <sheetName val="Total"/>
      <sheetName val="TK SX"/>
      <sheetName val="Quotation"/>
      <sheetName val="TINH GIA - SAN XUAT Vertico"/>
      <sheetName val="6823_PS_17005"/>
      <sheetName val="PU_ITALY_5"/>
      <sheetName val="Vat_tu3"/>
      <sheetName val="Canopy,SS5_(2)3"/>
      <sheetName val="RAB_AR&amp;STR3"/>
      <sheetName val="THCP_Lap_dat3"/>
      <sheetName val="THCP_xay_dung3"/>
      <sheetName val="D&amp;W_def_2"/>
      <sheetName val="Gioi_thieu2"/>
      <sheetName val="Du_Toan2"/>
      <sheetName val="he_so2"/>
      <sheetName val="Chiet_tinh_dz352"/>
      <sheetName val="KH_tai_chinh_khoa_san2"/>
      <sheetName val="Nhan_cong2"/>
      <sheetName val="Thiet_bi2"/>
      <sheetName val="DM_ChiPhi2"/>
      <sheetName val="May_TC2"/>
      <sheetName val="Phan_tich2"/>
      <sheetName val="Bang_KL2"/>
      <sheetName val="TH_Kinh_phi2"/>
      <sheetName val="STRUCTURE_Q'TY2"/>
      <sheetName val="REMAIN_Q'TY_-_SUB2"/>
      <sheetName val="T_K2"/>
      <sheetName val="B3A_-_TOWER_A2"/>
      <sheetName val="MAIN_GATE_HOUSE2"/>
      <sheetName val="Giá_Bê_tông_2_bên2"/>
      <sheetName val="Chenh_lech_vat_tu2"/>
      <sheetName val="dongia_(2)2"/>
      <sheetName val="THPDMoi__(2)2"/>
      <sheetName val="TONG_HOP_VL-NC2"/>
      <sheetName val="TONGKE3p_2"/>
      <sheetName val="TH_VL,_NC,_DDHT_Thanhphuoc2"/>
      <sheetName val="DON_GIA2"/>
      <sheetName val="t-h_HA_THE2"/>
      <sheetName val="CHITIET_VL-NC-TT_-1p2"/>
      <sheetName val="TONG_HOP_VL-NC_TT2"/>
      <sheetName val="TH_XL2"/>
      <sheetName val="CHITIET_VL-NC2"/>
      <sheetName val="CHITIET_VL-NC-TT-3p2"/>
      <sheetName val="KPVC-BD_2"/>
      <sheetName val="Chi_tiết_Goc_-AB2"/>
      <sheetName val="DG_duoi2"/>
      <sheetName val="6PILE__(돌출)2"/>
      <sheetName val="Office_Tower2"/>
      <sheetName val="UNIT_PRICE2"/>
      <sheetName val="Tien_do_TV2"/>
      <sheetName val="CP_Du_phong2"/>
      <sheetName val="Tong_hop_kinh_phi2"/>
      <sheetName val="THDT_goi_thau_TB2"/>
      <sheetName val="Đơn_Giá_2"/>
      <sheetName val="1_R18_BF2"/>
      <sheetName val="6_External_works-R182"/>
      <sheetName val="BTT_(CAT_COC)2"/>
      <sheetName val="MTO_REV_2(ARMOR)2"/>
      <sheetName val="Cash_Flow2"/>
      <sheetName val="Phan_tich_tong_hop2"/>
      <sheetName val="Sàn_T12"/>
      <sheetName val="Lỗ_thông_gió2"/>
      <sheetName val="Tho_lai_may2"/>
      <sheetName val="Don_gia_LD2"/>
      <sheetName val="Du_toan_XD2"/>
      <sheetName val="Don_gia_XD2"/>
      <sheetName val="Electrical_Breakdown1"/>
      <sheetName val="Div26_-_Elect2"/>
      <sheetName val="TH_Vat_tu1"/>
      <sheetName val="TH_MTC1"/>
      <sheetName val="TH_N_Cong1"/>
      <sheetName val="Gia__vat_tu2"/>
      <sheetName val="Tong_hop1"/>
      <sheetName val="설치중량_2"/>
      <sheetName val="수문일위_2"/>
      <sheetName val="PTVT_(MAU)2"/>
      <sheetName val="4-Lane_bridge2"/>
      <sheetName val="아파트_2"/>
      <sheetName val="M_671"/>
      <sheetName val="Schedule_S-Curve_Revision#31"/>
      <sheetName val="KET_CAU_CT51"/>
      <sheetName val="TLg_CN&amp;Laixe1"/>
      <sheetName val="TLg_CN&amp;Laixe_(2)1"/>
      <sheetName val="TLg_Laitau1"/>
      <sheetName val="TLg_Laitau_(2)1"/>
      <sheetName val="Don_gia_(khong_in)1"/>
      <sheetName val="Chi_ti?t_Goc_-AB1"/>
      <sheetName val="khung_ten_TD1"/>
      <sheetName val="Chiettinh_dz0,41"/>
      <sheetName val="Equip_"/>
      <sheetName val="A1_CN"/>
      <sheetName val="Hệ_số"/>
      <sheetName val="Động_cơ"/>
      <sheetName val="Currency_Rate"/>
      <sheetName val="kinh_"/>
      <sheetName val="EIRR&gt;_2"/>
      <sheetName val="Pasir_Panjang_100J"/>
      <sheetName val="Nhap_VT_oto"/>
      <sheetName val="0__Bìa"/>
      <sheetName val="1__THONG_TIN_TT"/>
      <sheetName val="Tiên_Lượng"/>
      <sheetName val="THGT_TT_PL01&amp;02"/>
      <sheetName val="1__THGT-TT"/>
      <sheetName val="1_1_THGT_MEP"/>
      <sheetName val="1_2_THGT_PCCC"/>
      <sheetName val="1_3_THGT_PL"/>
      <sheetName val="2__BBNT_KLHT"/>
      <sheetName val="4_2_THKL_PL02"/>
      <sheetName val="5_2_DGCT_PL02"/>
      <sheetName val="3__DGCT_MEP_+_PCCC_"/>
      <sheetName val="3_1_DGCT_PL"/>
      <sheetName val="DBỐC_ACMV"/>
      <sheetName val="DB_CABLE"/>
      <sheetName val="DB_ONG_CC_&amp;_CS"/>
      <sheetName val="DB_CABLE_FA_+_SP"/>
      <sheetName val="DB_ONG_SP_ELC"/>
      <sheetName val="DB_CTN"/>
      <sheetName val="03_Detailed"/>
      <sheetName val="01_Bid_Price_summary"/>
      <sheetName val="1_Quotation(見積決裁書）_"/>
      <sheetName val="2_Operation(実施計画書）"/>
      <sheetName val="3_Summary_of_Cost_"/>
      <sheetName val="4_Ｓｐｅｃｉａｌ_Material"/>
      <sheetName val="6_Ｃｏｍｍｏｎ_Material"/>
      <sheetName val="9_Indirect_budget"/>
      <sheetName val="TOP_"/>
      <sheetName val="Detail_E"/>
      <sheetName val="1_Requisition(E)"/>
      <sheetName val="BC_Ton_Kho_New"/>
      <sheetName val="BC_Cua_GSBH_New"/>
      <sheetName val="ESTI_"/>
      <sheetName val="DS_CHU_Ph"/>
      <sheetName val="CT_Thang_Mo"/>
      <sheetName val="CT__PL"/>
      <sheetName val="??"/>
      <sheetName val="DS CHU Ph_x005f_x0001__x0"/>
      <sheetName val="DS CHU Ph_x005f_x005f_x00"/>
      <sheetName val="Du toan truc tiep - Bill 2"/>
      <sheetName val="PL02-NHOM"/>
      <sheetName val="PL02-NHUA"/>
      <sheetName val="DTXD-DD (2)"/>
      <sheetName val="PTVT"/>
      <sheetName val="HRG BHN"/>
      <sheetName val="TABLE-A"/>
      <sheetName val="영동(D)"/>
      <sheetName val="MTO REV_0"/>
      <sheetName val="THCP Tuyen"/>
      <sheetName val="Bang chiet tinh TBA"/>
      <sheetName val="CT DZ"/>
      <sheetName val="D&amp;W"/>
      <sheetName val="TT05"/>
      <sheetName val="PT_ksat1"/>
      <sheetName val="LUONG_KS1"/>
      <sheetName val="VAT_LIEU1"/>
      <sheetName val="ranh_hong1"/>
      <sheetName val="THEP_TAM1"/>
      <sheetName val="THEP_HÌNH1"/>
      <sheetName val="THEP_HINH1"/>
      <sheetName val="XA_GO1"/>
      <sheetName val="BANG_TRA1"/>
      <sheetName val="Elec_LG1"/>
      <sheetName val="Bill_2_1_BOQ_ĐIỆN1"/>
      <sheetName val="Chi_ti_t_Goc_-AB1"/>
      <sheetName val="BOQ_CAU_CAN1"/>
      <sheetName val="Tính_toàn_đào_đất1"/>
      <sheetName val="Khối_lượng_cốt_thép1"/>
      <sheetName val="Chi_tiết_chi_phí_chung1"/>
      <sheetName val="CP__SD_Điện1"/>
      <sheetName val="Ceiling_Height-_Schedule1"/>
      <sheetName val="COC-LAP_DAT1"/>
      <sheetName val="02-Lap_dat1"/>
      <sheetName val="Ngân_sách1"/>
      <sheetName val="09-Hoan_thien_nen1"/>
      <sheetName val="NVN_Hotel1"/>
      <sheetName val="list_VL1"/>
      <sheetName val="Trình_mẫu_VL1"/>
      <sheetName val="Nhap_VL1"/>
      <sheetName val="LIST_VLĐV1"/>
      <sheetName val="BB_VLDV1"/>
      <sheetName val="BB_VLDV_(multi)1"/>
      <sheetName val="nghiệm_thu_hoàn_thành1"/>
      <sheetName val="Báo_cáo_hiện_trường1"/>
      <sheetName val="Kế_hoạch_nghiệm_thu1"/>
      <sheetName val="Quy_trình1"/>
      <sheetName val="List_vữa1"/>
      <sheetName val="List_NT1"/>
      <sheetName val="BBNT_thô1"/>
      <sheetName val="Phân_tích1"/>
      <sheetName val="MeKong_-_Penetration1"/>
      <sheetName val="Dist__Perform_-_Ctns_sales_in_1"/>
      <sheetName val="Dist__Perform_-_Value_sales_in1"/>
      <sheetName val="Dist__Perform_-_Value_sales_Ou1"/>
      <sheetName val="Head_Count1"/>
      <sheetName val="Sales_Result_For_Month1"/>
      <sheetName val="DS_CHU_Phuc1"/>
      <sheetName val="DS_THI_AT1"/>
      <sheetName val="Bien_Ban1"/>
      <sheetName val="Dgia_vat_tu"/>
      <sheetName val="Don_gia_III"/>
      <sheetName val="Bhyt_t1"/>
      <sheetName val="DS_CHU_Ph?"/>
      <sheetName val="Leave_Statistic_Report1"/>
      <sheetName val="DS_CHU_Ph_"/>
      <sheetName val="DS_CHU_Ph_x005f_x0001__x005f_x0000_"/>
      <sheetName val="DS_CHU_Ph_x005f_x0001_?"/>
      <sheetName val="DS_CHU_Ph_x005f_x0001_"/>
      <sheetName val="DS_CHU_Ph_x005f_x0001__"/>
      <sheetName val="Vat_tu_XD"/>
      <sheetName val="DS_CHU_Ph_x005f_x005f_x005f_x0001__x005f_x005f_x0"/>
      <sheetName val="DS_CHU_Ph_x005f_x005f_x005f_x0001__"/>
      <sheetName val="DS_CHU_Ph_x005f_x005f_x005f_x0001_"/>
      <sheetName val="A1_8_NhIII_(1050k)"/>
      <sheetName val="Nhan_cong_nhom_I"/>
      <sheetName val="Luong_TT05"/>
      <sheetName val="10_VC_đ__ngắn"/>
      <sheetName val="KL_san_lap"/>
      <sheetName val="THONG_SO"/>
      <sheetName val="Đơn_giá_chi_tiết_TN_39"/>
      <sheetName val="TỔNG_HỢP_KHỐI_LƯỢNG"/>
      <sheetName val="NƯƠC_CẤP_TRỤC_+_TAY_NHÁNH"/>
      <sheetName val="TH_thiet_bi"/>
      <sheetName val="TH_may_TC"/>
      <sheetName val="Bang_phan_tich"/>
      <sheetName val="DM_Chi_phi"/>
      <sheetName val="luong_"/>
      <sheetName val="BẢNG_ÁP_GIÁ_(in)"/>
      <sheetName val="NT_(KL)_IN"/>
      <sheetName val="DOM_D2"/>
      <sheetName val="nhà_ăn"/>
      <sheetName val="Công_nhật"/>
      <sheetName val="btkt_cột"/>
      <sheetName val="Bill_rekap"/>
      <sheetName val="hrs_&amp;_prg"/>
      <sheetName val="CFA_(ME)"/>
      <sheetName val="Cost_Report_Sum"/>
      <sheetName val="GOC-KO_IN"/>
      <sheetName val="Thong_tin"/>
      <sheetName val="Danh_muc_NT_cong_viec"/>
      <sheetName val="Danh_muc_NT_Giai_doan"/>
      <sheetName val="Danh_muc_NT_Vat_lieu"/>
      <sheetName val="ND_Nhat_ky"/>
      <sheetName val="NT_cong_viec"/>
      <sheetName val="Sheet1_(2)"/>
      <sheetName val="Dầm_1"/>
      <sheetName val="Cọc_nhồi"/>
      <sheetName val="1__BCC_T03_2018"/>
      <sheetName val="2___BCC_T04_2018"/>
      <sheetName val="XD_nhanh_3"/>
      <sheetName val="Scorp_of_work_(2)"/>
      <sheetName val="SUM_(2)"/>
      <sheetName val="CPC_(2)"/>
      <sheetName val="A1_ELC_ok_"/>
      <sheetName val="_A2_ELV_ok"/>
      <sheetName val="A3_VAC_ok_"/>
      <sheetName val="A4_PLB_ok"/>
      <sheetName val="A5_FPS_ok"/>
      <sheetName val="_B1_ELC__ok"/>
      <sheetName val="B2_ELV_ok"/>
      <sheetName val="B3_VAC_ok"/>
      <sheetName val="B4_PLB_"/>
      <sheetName val="B5_FPS_ok"/>
      <sheetName val="C__SOFTWARE"/>
      <sheetName val="D__OTHER"/>
      <sheetName val="A1__ELC_PANEL"/>
      <sheetName val="Sum_material"/>
      <sheetName val="5_2_1_Đo_bóc_KL_OLK-10"/>
      <sheetName val="4_2_1_Đo_bóc_KL_OLK-06"/>
      <sheetName val="4_1_1_CHI_TIET_OLK-06"/>
      <sheetName val="Budget_Code"/>
      <sheetName val="Luong_A3"/>
      <sheetName val="Luong_TT01"/>
      <sheetName val="DG_TN_TB_LE_(2)"/>
      <sheetName val="Breakdown (B)"/>
      <sheetName val="Cong nợ"/>
      <sheetName val="DS CHU Ph_x0001__x0"/>
      <sheetName val="BASE"/>
      <sheetName val="Luong+may"/>
      <sheetName val="GA 15"/>
      <sheetName val="CHICLAND"/>
      <sheetName val="HILTON"/>
      <sheetName val="HÒA XUÂN II"/>
      <sheetName val="KEMBEACH-SUN"/>
      <sheetName val="LƯƠNG YÊN"/>
      <sheetName val="OCEAN GATE"/>
      <sheetName val="KEMBEACH-AA"/>
      <sheetName val="PREMIER-SUN"/>
      <sheetName val="THÀNH ĐÔ"/>
      <sheetName val="Thép phần thô"/>
      <sheetName val="개산공사비"/>
      <sheetName val="STR"/>
      <sheetName val="Tong du toan"/>
      <sheetName val="THVT"/>
      <sheetName val="Keothep"/>
      <sheetName val="BOQ DOME G"/>
      <sheetName val="Phòng 4 SV"/>
      <sheetName val="Phòng 2 SV"/>
      <sheetName val="Phòng bảo vệ"/>
      <sheetName val="Hành lang, cầu thang, phòng đện"/>
      <sheetName val="Thang máng và cáp điện tủ tầng"/>
      <sheetName val="Thiết bị"/>
      <sheetName val="Chống sét và tiếp địa"/>
      <sheetName val="Đặt chờ báo cháy"/>
      <sheetName val="Đặt chờ mạng"/>
      <sheetName val="BOQ DOME H"/>
      <sheetName val="GIÁ HĐ 30 CĂN"/>
      <sheetName val="Cover"/>
      <sheetName val="HVAC"/>
      <sheetName val="P&amp;S"/>
      <sheetName val="Changelog"/>
      <sheetName val="DGchitiet "/>
      <sheetName val="CP HMC"/>
      <sheetName val="TH_CPTB"/>
      <sheetName val="CP Khac cuoc VC"/>
      <sheetName val="banggia1"/>
      <sheetName val="설계내역서"/>
      <sheetName val="MTO REV.0"/>
      <sheetName val="TDTKP (2)"/>
      <sheetName val="TONGKE3p"/>
      <sheetName val="CHITIET VL-NC-DDTT3PHA "/>
      <sheetName val="CHITIET VL-NC-TT1p"/>
      <sheetName val="Du lieu"/>
      <sheetName val="THDG"/>
      <sheetName val="TNHC"/>
      <sheetName val="1_Data"/>
      <sheetName val="Tong hop cpc"/>
      <sheetName val="Du lieu CKN"/>
      <sheetName val="GiaVTu"/>
      <sheetName val="Tủ điện"/>
      <sheetName val="CT mong"/>
      <sheetName val="TH-20"/>
      <sheetName val="THop"/>
      <sheetName val="THop-20"/>
      <sheetName val="ĐHóa"/>
      <sheetName val="ĐHy"/>
      <sheetName val="ĐTư"/>
      <sheetName val="PBinh"/>
      <sheetName val="Phu Lg"/>
      <sheetName val="PYen"/>
      <sheetName val="SCong"/>
      <sheetName val="TP TNguyen"/>
      <sheetName val="TP Thái Nguyên"/>
      <sheetName val="Vnhai"/>
      <sheetName val="Đội 110"/>
      <sheetName val="4.3 Scope of work "/>
      <sheetName val="__"/>
      <sheetName val="_ QUOTATION.xlsx"/>
      <sheetName val="6. Scope of work "/>
      <sheetName val="4.6 Phân tích nhân sự "/>
      <sheetName val="4.5 Mức độ tham gia dự án"/>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refreshError="1"/>
      <sheetData sheetId="251" refreshError="1"/>
      <sheetData sheetId="252" refreshError="1"/>
      <sheetData sheetId="253" refreshError="1"/>
      <sheetData sheetId="254" refreshError="1"/>
      <sheetData sheetId="255"/>
      <sheetData sheetId="256"/>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sheetData sheetId="325"/>
      <sheetData sheetId="326"/>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sheetData sheetId="362"/>
      <sheetData sheetId="363"/>
      <sheetData sheetId="364"/>
      <sheetData sheetId="365"/>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sheetData sheetId="430"/>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refreshError="1"/>
      <sheetData sheetId="460" refreshError="1"/>
      <sheetData sheetId="461" refreshError="1"/>
      <sheetData sheetId="462" refreshError="1"/>
      <sheetData sheetId="463" refreshError="1"/>
      <sheetData sheetId="464" refreshError="1"/>
      <sheetData sheetId="465" refreshError="1"/>
      <sheetData sheetId="466"/>
      <sheetData sheetId="467"/>
      <sheetData sheetId="468"/>
      <sheetData sheetId="469" refreshError="1"/>
      <sheetData sheetId="470" refreshError="1"/>
      <sheetData sheetId="471"/>
      <sheetData sheetId="472"/>
      <sheetData sheetId="473"/>
      <sheetData sheetId="474" refreshError="1"/>
      <sheetData sheetId="475" refreshError="1"/>
      <sheetData sheetId="476" refreshError="1"/>
      <sheetData sheetId="477" refreshError="1"/>
      <sheetData sheetId="478" refreshError="1"/>
      <sheetData sheetId="479" refreshError="1"/>
      <sheetData sheetId="480" refreshError="1"/>
      <sheetData sheetId="48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sheetData sheetId="512"/>
      <sheetData sheetId="513"/>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sheetData sheetId="569" refreshError="1"/>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refreshError="1"/>
      <sheetData sheetId="743" refreshError="1"/>
      <sheetData sheetId="744" refreshError="1"/>
      <sheetData sheetId="745" refreshError="1"/>
      <sheetData sheetId="746" refreshError="1"/>
      <sheetData sheetId="747"/>
      <sheetData sheetId="748"/>
      <sheetData sheetId="749" refreshError="1"/>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refreshError="1"/>
      <sheetData sheetId="788"/>
      <sheetData sheetId="789"/>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sheetData sheetId="801"/>
      <sheetData sheetId="802"/>
      <sheetData sheetId="803"/>
      <sheetData sheetId="804"/>
      <sheetData sheetId="805"/>
      <sheetData sheetId="806"/>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refreshError="1"/>
      <sheetData sheetId="1115" refreshError="1"/>
      <sheetData sheetId="1116" refreshError="1"/>
      <sheetData sheetId="1117"/>
      <sheetData sheetId="1118" refreshError="1"/>
      <sheetData sheetId="1119" refreshError="1"/>
      <sheetData sheetId="1120"/>
      <sheetData sheetId="1121"/>
      <sheetData sheetId="1122" refreshError="1"/>
      <sheetData sheetId="1123" refreshError="1"/>
      <sheetData sheetId="1124"/>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sheetData sheetId="1136"/>
      <sheetData sheetId="1137"/>
      <sheetData sheetId="1138"/>
      <sheetData sheetId="1139"/>
      <sheetData sheetId="1140"/>
      <sheetData sheetId="1141"/>
      <sheetData sheetId="1142"/>
      <sheetData sheetId="1143"/>
      <sheetData sheetId="1144"/>
      <sheetData sheetId="1145"/>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sheetData sheetId="1172" refreshError="1"/>
      <sheetData sheetId="1173" refreshError="1"/>
      <sheetData sheetId="1174" refreshError="1"/>
      <sheetData sheetId="1175"/>
      <sheetData sheetId="1176"/>
      <sheetData sheetId="1177"/>
      <sheetData sheetId="1178"/>
      <sheetData sheetId="1179"/>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_TO_STACK"/>
      <sheetName val="User_Input"/>
      <sheetName val="STD_User_Input"/>
      <sheetName val="Breech_Duct"/>
      <sheetName val="Platforms"/>
      <sheetName val="Data Comparison"/>
      <sheetName val="Wind Load"/>
      <sheetName val="New Stack Weights"/>
      <sheetName val="Stack_RFQ"/>
      <sheetName val="Exist Stack Summary"/>
      <sheetName val="GO1985 Stack"/>
      <sheetName val="GO2000 Stack"/>
      <sheetName val="GO2001 Stack"/>
      <sheetName val="GO2010 Stack"/>
      <sheetName val="GO2020 Stack"/>
      <sheetName val="Out To BOQ_H"/>
      <sheetName val="Shipping"/>
      <sheetName val="Master_File"/>
      <sheetName val="Quantity"/>
      <sheetName val="Lists"/>
      <sheetName val="Spread"/>
      <sheetName val="Data_Comparison"/>
      <sheetName val="Wind_Load"/>
      <sheetName val="New_Stack_Weights"/>
      <sheetName val="Exist_Stack_Summary"/>
      <sheetName val="GO1985_Stack"/>
      <sheetName val="GO2000_Stack"/>
      <sheetName val="GO2001_Stack"/>
      <sheetName val="GO2010_Stack"/>
      <sheetName val="GO2020_Stack"/>
      <sheetName val="Out_To_BOQ_H"/>
      <sheetName val="HX"/>
      <sheetName val="List Equip"/>
      <sheetName val="LabCost"/>
      <sheetName val="MatCost"/>
      <sheetName val="Concrete"/>
      <sheetName val="Process C (1-166)"/>
      <sheetName val="inter"/>
      <sheetName val="ESTADIST(PTS.)"/>
      <sheetName val="Process Piping"/>
      <sheetName val="PriceSummary"/>
    </sheetNames>
    <sheetDataSet>
      <sheetData sheetId="0" refreshError="1"/>
      <sheetData sheetId="1" refreshError="1"/>
      <sheetData sheetId="2" refreshError="1"/>
      <sheetData sheetId="3" refreshError="1">
        <row r="64">
          <cell r="B64">
            <v>5.77</v>
          </cell>
        </row>
        <row r="65">
          <cell r="B65">
            <v>3.5052000000000003</v>
          </cell>
        </row>
        <row r="66">
          <cell r="B66">
            <v>1.5</v>
          </cell>
        </row>
        <row r="67">
          <cell r="E67">
            <v>14.440002</v>
          </cell>
        </row>
        <row r="70">
          <cell r="B70">
            <v>7.6383851068141357</v>
          </cell>
        </row>
        <row r="71">
          <cell r="B71">
            <v>4.1331851068141354</v>
          </cell>
        </row>
        <row r="72">
          <cell r="B72">
            <v>0.8674523396880417</v>
          </cell>
          <cell r="E72">
            <v>1.1204150917958591</v>
          </cell>
        </row>
        <row r="74">
          <cell r="B74">
            <v>4.0599198111160035</v>
          </cell>
        </row>
        <row r="75">
          <cell r="B75">
            <v>7.0977800876085712E-2</v>
          </cell>
        </row>
        <row r="79">
          <cell r="B79">
            <v>8.3694051550683754E-2</v>
          </cell>
          <cell r="E79">
            <v>0.51295496050297829</v>
          </cell>
        </row>
        <row r="80">
          <cell r="B80">
            <v>4.7841661731986314</v>
          </cell>
        </row>
        <row r="83">
          <cell r="B83">
            <v>49.059919811116004</v>
          </cell>
          <cell r="E83">
            <v>5.2601703866329013</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
      <sheetName val="P-L"/>
      <sheetName val="BUDg"/>
      <sheetName val="예산"/>
      <sheetName val="FAS"/>
      <sheetName val="FCST"/>
      <sheetName val="M_H"/>
      <sheetName val="F_MONY"/>
      <sheetName val="환보고"/>
      <sheetName val="환자료"/>
      <sheetName val="inter"/>
      <sheetName val="노무비(MM)"/>
      <sheetName val="노무비(비용)"/>
      <sheetName val="공사비"/>
      <sheetName val="Sheet6"/>
      <sheetName val="Sheet7"/>
      <sheetName val="Sheet8"/>
      <sheetName val="Sheet9"/>
      <sheetName val="Sheet10"/>
      <sheetName val="Sheet11"/>
      <sheetName val="Sheet12"/>
      <sheetName val="Sheet13"/>
      <sheetName val="Sheet14"/>
      <sheetName val="Sheet15"/>
      <sheetName val="Sheet16"/>
      <sheetName val="Module1"/>
      <sheetName val="Module2"/>
      <sheetName val="Module3"/>
      <sheetName val="COA-17"/>
      <sheetName val="C-18"/>
      <sheetName val="별총"/>
      <sheetName val="갑지"/>
      <sheetName val="h-013211-2"/>
      <sheetName val="총괄표"/>
      <sheetName val="POWER"/>
      <sheetName val="SG"/>
      <sheetName val="TTL"/>
      <sheetName val="Plan"/>
      <sheetName val="CAT_5"/>
      <sheetName val="SHL"/>
      <sheetName val="도"/>
      <sheetName val="기계내역서"/>
      <sheetName val="INSTR"/>
      <sheetName val="LinerWt"/>
      <sheetName val="산근"/>
      <sheetName val="일위대가"/>
      <sheetName val="DESIGN"/>
      <sheetName val="OCT.FDN"/>
      <sheetName val="Summary Sheets"/>
      <sheetName val="12CGOU"/>
      <sheetName val="인원계획"/>
      <sheetName val="VXXXXX"/>
      <sheetName val="Input"/>
      <sheetName val="Activity"/>
      <sheetName val="Crew"/>
      <sheetName val="Piping"/>
      <sheetName val="Pipe Supports"/>
      <sheetName val="Cash2"/>
      <sheetName val="Z"/>
      <sheetName val="공조위생"/>
      <sheetName val="EQUIP LIST"/>
      <sheetName val="3. GROUNDING SYSTEM"/>
      <sheetName val="SKETCH"/>
      <sheetName val="FILTER"/>
      <sheetName val="기준"/>
      <sheetName val="CST_STAT"/>
      <sheetName val="9_Material Rates"/>
      <sheetName val="1_References"/>
      <sheetName val="Process Piping"/>
      <sheetName val="WORK-VOL"/>
      <sheetName val="노임9월"/>
      <sheetName val="B"/>
      <sheetName val="boq"/>
      <sheetName val="Code"/>
      <sheetName val="PROCURE"/>
      <sheetName val="blk"/>
      <sheetName val="Sheet3"/>
      <sheetName val="EQT-ESTN"/>
      <sheetName val="당진1,2호기전선관설치및접지4차공사내역서-을지"/>
      <sheetName val="rate"/>
      <sheetName val="P-HOT.XLS"/>
      <sheetName val="일위대가표"/>
      <sheetName val="집계표"/>
      <sheetName val="내역서"/>
      <sheetName val="실행내역"/>
      <sheetName val="단가"/>
      <sheetName val="환율"/>
      <sheetName val="갑지1"/>
      <sheetName val="조명시설"/>
      <sheetName val="CALCULATION"/>
      <sheetName val="PRO_DCI"/>
      <sheetName val="INST_DCI"/>
      <sheetName val="HVAC_DCI"/>
      <sheetName val="PIPE_DCI"/>
      <sheetName val="대비표"/>
      <sheetName val="Material and Manpower data"/>
      <sheetName val="Pricing Summary"/>
      <sheetName val="Project-A"/>
      <sheetName val="Chart"/>
      <sheetName val="EQUIP"/>
      <sheetName val="견"/>
      <sheetName val="보온자재단가표"/>
      <sheetName val="작성기준"/>
      <sheetName val="Alum."/>
      <sheetName val="Data"/>
      <sheetName val="Calc"/>
      <sheetName val="LEGEND"/>
      <sheetName val="look-up"/>
      <sheetName val="AILC004"/>
      <sheetName val="Fax"/>
      <sheetName val="현장지지물물량"/>
      <sheetName val="2.2 STAFF Scedule"/>
      <sheetName val="CONTENTS"/>
      <sheetName val="금액내역서"/>
      <sheetName val="WORK"/>
      <sheetName val="HORI. VESSEL"/>
      <sheetName val="BQ"/>
      <sheetName val="@PRICE1"/>
      <sheetName val="최종단가"/>
      <sheetName val="#REF"/>
      <sheetName val="steam table"/>
      <sheetName val="토목품셈"/>
      <sheetName val="장비"/>
      <sheetName val="노무"/>
      <sheetName val="자재"/>
      <sheetName val="산근1"/>
      <sheetName val="Quantity"/>
      <sheetName val="BQMPALOC"/>
      <sheetName val="입출재고현황 (2)"/>
      <sheetName val="AREA"/>
      <sheetName val="바닥판"/>
      <sheetName val="TYPE1"/>
      <sheetName val="철근량"/>
      <sheetName val="토목주소"/>
      <sheetName val="프랜트면허"/>
      <sheetName val="역T형"/>
      <sheetName val="PILE"/>
      <sheetName val="97 사업추정(WEKI)"/>
      <sheetName val="찍기"/>
      <sheetName val="95삼성급(본사)"/>
      <sheetName val="Sheet1"/>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Rate Analysis"/>
      <sheetName val="insulation"/>
      <sheetName val="Sheet5"/>
      <sheetName val="재료비"/>
      <sheetName val="Man Hole"/>
      <sheetName val="대로근거"/>
      <sheetName val="중로근거"/>
      <sheetName val="조건표"/>
      <sheetName val="내역표지"/>
      <sheetName val="산출2-기기동력"/>
      <sheetName val="40총괄"/>
      <sheetName val="40집계"/>
      <sheetName val="30신설일위대가"/>
      <sheetName val="30집계표"/>
      <sheetName val="NSCP견적물량"/>
      <sheetName val="Inst Matl Table"/>
      <sheetName val="Inst_Type"/>
      <sheetName val="Loop Type"/>
      <sheetName val="Tracing"/>
      <sheetName val="Hookup"/>
      <sheetName val="WBS"/>
      <sheetName val="내역"/>
      <sheetName val="초기화면"/>
      <sheetName val="TABLES"/>
      <sheetName val="Code_Magics"/>
      <sheetName val="MP MOB"/>
      <sheetName val="Civil"/>
      <sheetName val="DB@Acess"/>
      <sheetName val="공사내역"/>
      <sheetName val="D-3109"/>
      <sheetName val="당초"/>
      <sheetName val="경비"/>
      <sheetName val="GROUNDING SYSTEM"/>
      <sheetName val="El(Increased)"/>
      <sheetName val="1. 설계조건 2.단면가정 3. 하중계산"/>
      <sheetName val="DATA 입력란"/>
      <sheetName val="집계표(OPTION)"/>
      <sheetName val="견적"/>
      <sheetName val="C1"/>
      <sheetName val="GiaVL"/>
      <sheetName val="Car park lease"/>
      <sheetName val="SILICATE"/>
      <sheetName val="공사비예산서(토목분)"/>
      <sheetName val="가격조사서"/>
      <sheetName val="연돌일위집계"/>
      <sheetName val="HANDHOLE(2)"/>
      <sheetName val="PAD TR보호대기초"/>
      <sheetName val="가로등기초"/>
      <sheetName val="Master_Data"/>
      <sheetName val="철근단위중량"/>
      <sheetName val="TANK"/>
      <sheetName val="배명(단가)"/>
      <sheetName val="단면가정"/>
      <sheetName val="설계조건"/>
      <sheetName val="LTR-2"/>
      <sheetName val="sum1 (2)"/>
      <sheetName val="s"/>
      <sheetName val="대비"/>
      <sheetName val="Default"/>
      <sheetName val="소화실적"/>
      <sheetName val="General Data"/>
      <sheetName val="8.PILE  (돌출)"/>
      <sheetName val="CTEMCOST"/>
      <sheetName val="Utility and Fire flange"/>
      <sheetName val="L V Separator"/>
      <sheetName val="PI"/>
      <sheetName val="Eq. Mobilization"/>
      <sheetName val="DRUM"/>
      <sheetName val="부하(성남)"/>
      <sheetName val="전기"/>
      <sheetName val="SCHEDULE"/>
      <sheetName val="bldg list"/>
      <sheetName val="ABB"/>
      <sheetName val="MTO REV.2(ARMOR)"/>
      <sheetName val="Steel-Main Work"/>
      <sheetName val="parts-V2"/>
      <sheetName val="C-301E~305E"/>
      <sheetName val="IBASE"/>
      <sheetName val="노임단가"/>
      <sheetName val="계수시트"/>
      <sheetName val="영업소실적"/>
      <sheetName val="MK2-1"/>
      <sheetName val="실행철강하도"/>
      <sheetName val="DATE"/>
      <sheetName val="D2old"/>
      <sheetName val="D2"/>
      <sheetName val="D1.1"/>
      <sheetName val="Library"/>
      <sheetName val="D1X"/>
      <sheetName val="D2X"/>
      <sheetName val="D2.1"/>
      <sheetName val="Checklist"/>
      <sheetName val="D4"/>
      <sheetName val="eq_data"/>
      <sheetName val="시가지우회도로공내역서"/>
      <sheetName val="jobhist"/>
      <sheetName val="Administrative Prices"/>
      <sheetName val="Summary"/>
      <sheetName val="TOTAL"/>
      <sheetName val="초임연봉"/>
      <sheetName val="Proj Cost Sumry"/>
      <sheetName val="토공정보"/>
      <sheetName val="두앙"/>
      <sheetName val="2"/>
      <sheetName val="Bid Summary"/>
      <sheetName val="EAS"/>
      <sheetName val="Wt of Mod."/>
      <sheetName val="Sheet4"/>
      <sheetName val="BM"/>
      <sheetName val="기성내역"/>
      <sheetName val="M3산출"/>
      <sheetName val="SM1-09"/>
      <sheetName val="SM2-09"/>
      <sheetName val="BAND(200)"/>
      <sheetName val="BD-09"/>
      <sheetName val="EL 표면적"/>
      <sheetName val="MT-09"/>
      <sheetName val="980731"/>
      <sheetName val="날개벽(좌,우=60도-4개)"/>
      <sheetName val="15100"/>
      <sheetName val="장비검사 사진"/>
      <sheetName val="SPEC"/>
      <sheetName val="2000년1차"/>
      <sheetName val="Engineering"/>
      <sheetName val="Summary_Sheets"/>
      <sheetName val="OCT_FDN"/>
      <sheetName val="Pipe_Supports"/>
      <sheetName val="Process_Piping"/>
      <sheetName val="EQUIP_LIST"/>
      <sheetName val="9_Material_Rates"/>
      <sheetName val="3__GROUNDING_SYSTEM"/>
      <sheetName val="Material_and_Manpower_data"/>
      <sheetName val="Pricing_Summary"/>
      <sheetName val="Alum_"/>
      <sheetName val="P-HOT_XLS"/>
      <sheetName val="steam_table"/>
      <sheetName val="2_2_STAFF_Scedule"/>
      <sheetName val="Civil_1"/>
      <sheetName val="Civil_2"/>
      <sheetName val="Civil_3"/>
      <sheetName val="Site_1"/>
      <sheetName val="Site_2"/>
      <sheetName val="Site_3"/>
      <sheetName val="Site_Faci"/>
      <sheetName val="Rate_Analysis"/>
      <sheetName val="HORI__VESSEL"/>
      <sheetName val="입출재고현황_(2)"/>
      <sheetName val="Man_Hole"/>
      <sheetName val="MP_MOB"/>
      <sheetName val="GROUNDING_SYSTEM"/>
      <sheetName val="97_사업추정(WEKI)"/>
      <sheetName val="Inst_Matl_Table"/>
      <sheetName val="Loop_Type"/>
      <sheetName val="PAD_TR보호대기초"/>
      <sheetName val="1__설계조건_2_단면가정_3__하중계산"/>
      <sheetName val="DATA_입력란"/>
      <sheetName val="General_Data"/>
      <sheetName val="Car_park_lease"/>
      <sheetName val="Utility_and_Fire_flange"/>
      <sheetName val="sum1_(2)"/>
      <sheetName val="L_V_Separator"/>
      <sheetName val="Eq__Mobilization"/>
      <sheetName val="8_PILE__(돌출)"/>
      <sheetName val="bldg_list"/>
      <sheetName val="IN"/>
      <sheetName val="골조시행"/>
      <sheetName val="KUNGDEVI"/>
      <sheetName val="부대공Ⅱ"/>
      <sheetName val="12월 수선비 사용실적"/>
      <sheetName val="Based Data_WACC"/>
      <sheetName val="일위(PN)"/>
      <sheetName val="PIPE(UG)내역"/>
      <sheetName val="MEXICO-C"/>
      <sheetName val="PriceSummary"/>
      <sheetName val="dc1"/>
      <sheetName val="2-Conc"/>
      <sheetName val="Air Cooler-E"/>
      <sheetName val="CASH"/>
      <sheetName val="⑤항목별2"/>
      <sheetName val="SOS_PLC &amp; Panel"/>
      <sheetName val="95D"/>
      <sheetName val="94D"/>
      <sheetName val="p2-1"/>
      <sheetName val="#1유량조정조"/>
      <sheetName val="중간재 재공"/>
      <sheetName val="UTCA"/>
      <sheetName val="static.cal"/>
      <sheetName val="CAUDIT"/>
      <sheetName val="본문"/>
      <sheetName val="EXT.CHECK"/>
      <sheetName val="수입"/>
      <sheetName val="Ex-Rate"/>
      <sheetName val="HX"/>
      <sheetName val="백분율"/>
      <sheetName val="DHEQSUPT"/>
      <sheetName val="118.세금과공과"/>
      <sheetName val="108.수선비"/>
      <sheetName val="CRITERIA"/>
      <sheetName val="Process_Piping1"/>
      <sheetName val="OCT_FDN1"/>
      <sheetName val="Summary_Sheets1"/>
      <sheetName val="Pipe_Supports1"/>
      <sheetName val="EQUIP_LIST1"/>
      <sheetName val="9_Material_Rates1"/>
      <sheetName val="3__GROUNDING_SYSTEM1"/>
      <sheetName val="P-HOT_XLS1"/>
      <sheetName val="Material_and_Manpower_data1"/>
      <sheetName val="Pricing_Summary1"/>
      <sheetName val="Alum_1"/>
      <sheetName val="steam_table1"/>
      <sheetName val="2_2_STAFF_Scedule1"/>
      <sheetName val="HORI__VESSEL1"/>
      <sheetName val="입출재고현황_(2)1"/>
      <sheetName val="Man_Hole1"/>
      <sheetName val="MP_MOB1"/>
      <sheetName val="Civil_11"/>
      <sheetName val="Civil_21"/>
      <sheetName val="Civil_31"/>
      <sheetName val="Site_11"/>
      <sheetName val="Site_21"/>
      <sheetName val="Site_31"/>
      <sheetName val="Site_Faci1"/>
      <sheetName val="Rate_Analysis1"/>
      <sheetName val="97_사업추정(WEKI)1"/>
      <sheetName val="Inst_Matl_Table1"/>
      <sheetName val="Loop_Type1"/>
      <sheetName val="1__설계조건_2_단면가정_3__하중계산1"/>
      <sheetName val="DATA_입력란1"/>
      <sheetName val="GROUNDING_SYSTEM1"/>
      <sheetName val="General_Data1"/>
      <sheetName val="PAD_TR보호대기초1"/>
      <sheetName val="Car_park_lease1"/>
      <sheetName val="Utility_and_Fire_flange1"/>
      <sheetName val="sum1_(2)1"/>
      <sheetName val="L_V_Separator1"/>
      <sheetName val="Eq__Mobilization1"/>
      <sheetName val="8_PILE__(돌출)1"/>
      <sheetName val="bldg_list1"/>
      <sheetName val="MTO_REV_2(ARMOR)"/>
      <sheetName val="Steel-Main_Work"/>
      <sheetName val="Proj_Cost_Sumry"/>
      <sheetName val="Administrative_Prices"/>
      <sheetName val="Wt_of_Mod_"/>
      <sheetName val="D1_1"/>
      <sheetName val="D2_1"/>
      <sheetName val="Summary_Sheets2"/>
      <sheetName val="OCT_FDN2"/>
      <sheetName val="Pipe_Supports2"/>
      <sheetName val="Process_Piping2"/>
      <sheetName val="EQUIP_LIST2"/>
      <sheetName val="9_Material_Rates2"/>
      <sheetName val="3__GROUNDING_SYSTEM2"/>
      <sheetName val="Material_and_Manpower_data2"/>
      <sheetName val="Pricing_Summary2"/>
      <sheetName val="P-HOT_XLS2"/>
      <sheetName val="Alum_2"/>
      <sheetName val="steam_table2"/>
      <sheetName val="2_2_STAFF_Scedule2"/>
      <sheetName val="Civil_12"/>
      <sheetName val="Civil_22"/>
      <sheetName val="Civil_32"/>
      <sheetName val="Site_12"/>
      <sheetName val="Site_22"/>
      <sheetName val="Site_32"/>
      <sheetName val="Site_Faci2"/>
      <sheetName val="Rate_Analysis2"/>
      <sheetName val="HORI__VESSEL2"/>
      <sheetName val="입출재고현황_(2)2"/>
      <sheetName val="Man_Hole2"/>
      <sheetName val="Inst_Matl_Table2"/>
      <sheetName val="Loop_Type2"/>
      <sheetName val="MP_MOB2"/>
      <sheetName val="1__설계조건_2_단면가정_3__하중계산2"/>
      <sheetName val="DATA_입력란2"/>
      <sheetName val="GROUNDING_SYSTEM2"/>
      <sheetName val="General_Data2"/>
      <sheetName val="97_사업추정(WEKI)2"/>
      <sheetName val="Car_park_lease2"/>
      <sheetName val="sum1_(2)2"/>
      <sheetName val="PAD_TR보호대기초2"/>
      <sheetName val="Utility_and_Fire_flange2"/>
      <sheetName val="Summary_Sheets4"/>
      <sheetName val="OCT_FDN4"/>
      <sheetName val="Pipe_Supports4"/>
      <sheetName val="Process_Piping4"/>
      <sheetName val="EQUIP_LIST4"/>
      <sheetName val="9_Material_Rates4"/>
      <sheetName val="3__GROUNDING_SYSTEM4"/>
      <sheetName val="Material_and_Manpower_data4"/>
      <sheetName val="Pricing_Summary4"/>
      <sheetName val="P-HOT_XLS4"/>
      <sheetName val="Alum_4"/>
      <sheetName val="steam_table4"/>
      <sheetName val="2_2_STAFF_Scedule4"/>
      <sheetName val="Civil_14"/>
      <sheetName val="Civil_24"/>
      <sheetName val="Civil_34"/>
      <sheetName val="Site_14"/>
      <sheetName val="Site_24"/>
      <sheetName val="Site_34"/>
      <sheetName val="Site_Faci4"/>
      <sheetName val="Rate_Analysis4"/>
      <sheetName val="HORI__VESSEL4"/>
      <sheetName val="입출재고현황_(2)4"/>
      <sheetName val="Man_Hole4"/>
      <sheetName val="Inst_Matl_Table4"/>
      <sheetName val="Loop_Type4"/>
      <sheetName val="MP_MOB4"/>
      <sheetName val="1__설계조건_2_단면가정_3__하중계산4"/>
      <sheetName val="DATA_입력란4"/>
      <sheetName val="GROUNDING_SYSTEM4"/>
      <sheetName val="General_Data4"/>
      <sheetName val="97_사업추정(WEKI)4"/>
      <sheetName val="Car_park_lease4"/>
      <sheetName val="sum1_(2)4"/>
      <sheetName val="PAD_TR보호대기초4"/>
      <sheetName val="Utility_and_Fire_flange4"/>
      <sheetName val="8_PILE__(돌출)2"/>
      <sheetName val="Summary_Sheets3"/>
      <sheetName val="OCT_FDN3"/>
      <sheetName val="Pipe_Supports3"/>
      <sheetName val="Process_Piping3"/>
      <sheetName val="EQUIP_LIST3"/>
      <sheetName val="9_Material_Rates3"/>
      <sheetName val="3__GROUNDING_SYSTEM3"/>
      <sheetName val="Material_and_Manpower_data3"/>
      <sheetName val="Pricing_Summary3"/>
      <sheetName val="P-HOT_XLS3"/>
      <sheetName val="Alum_3"/>
      <sheetName val="steam_table3"/>
      <sheetName val="2_2_STAFF_Scedule3"/>
      <sheetName val="Civil_13"/>
      <sheetName val="Civil_23"/>
      <sheetName val="Civil_33"/>
      <sheetName val="Site_13"/>
      <sheetName val="Site_23"/>
      <sheetName val="Site_33"/>
      <sheetName val="Site_Faci3"/>
      <sheetName val="Rate_Analysis3"/>
      <sheetName val="HORI__VESSEL3"/>
      <sheetName val="입출재고현황_(2)3"/>
      <sheetName val="Man_Hole3"/>
      <sheetName val="Inst_Matl_Table3"/>
      <sheetName val="Loop_Type3"/>
      <sheetName val="MP_MOB3"/>
      <sheetName val="1__설계조건_2_단면가정_3__하중계산3"/>
      <sheetName val="DATA_입력란3"/>
      <sheetName val="GROUNDING_SYSTEM3"/>
      <sheetName val="General_Data3"/>
      <sheetName val="97_사업추정(WEKI)3"/>
      <sheetName val="Car_park_lease3"/>
      <sheetName val="sum1_(2)3"/>
      <sheetName val="PAD_TR보호대기초3"/>
      <sheetName val="Utility_and_Fire_flange3"/>
      <sheetName val="A"/>
      <sheetName val="업무분장"/>
      <sheetName val="1.설계조건"/>
      <sheetName val="terdistribusi"/>
      <sheetName val="Insts"/>
      <sheetName val="Benchmark"/>
      <sheetName val="영동(D)"/>
      <sheetName val="ANALISA"/>
      <sheetName val="M 11"/>
      <sheetName val="PKG &quot;A&quot; Detail - 정풍"/>
      <sheetName val="nde_request"/>
      <sheetName val="공문"/>
      <sheetName val="sum3"/>
      <sheetName val="근로자명부"/>
      <sheetName val="입찰안"/>
      <sheetName val="DB3"/>
      <sheetName val="CBF-Boş"/>
      <sheetName val="PRICES"/>
      <sheetName val="h_013211_2"/>
      <sheetName val="Readiness"/>
      <sheetName val="EL_표면적"/>
      <sheetName val="Bid_Summary"/>
      <sheetName val="장비검사_사진"/>
      <sheetName val="backup"/>
      <sheetName val="Part A"/>
      <sheetName val="Part B"/>
      <sheetName val="Part C"/>
      <sheetName val="교각계산"/>
      <sheetName val="COVERSHEET"/>
      <sheetName val="Attach 4-18"/>
      <sheetName val="주관사업"/>
      <sheetName val="요약배부"/>
      <sheetName val="Proposal"/>
      <sheetName val="견적총괄표"/>
      <sheetName val="Valve Cl"/>
      <sheetName val="CODE-STR"/>
      <sheetName val="FLUID_INFO"/>
      <sheetName val="Page 2"/>
      <sheetName val="Coeff"/>
      <sheetName val="Subcon TR"/>
      <sheetName val="Material_TR"/>
      <sheetName val="PRO_A"/>
      <sheetName val="DWG"/>
      <sheetName val="ELEC_MCI"/>
      <sheetName val="MAIN"/>
      <sheetName val="INST_MCI"/>
      <sheetName val="MECH_MCI"/>
      <sheetName val="PRO"/>
      <sheetName val="상반기손익차2총괄"/>
      <sheetName val="예산M11A"/>
      <sheetName val="부표총괄"/>
      <sheetName val="품셈1-26"/>
      <sheetName val="Param"/>
      <sheetName val="EQUIPMENT -2"/>
      <sheetName val="R01 p1"/>
      <sheetName val=" 표지"/>
      <sheetName val="날개벽"/>
      <sheetName val="OCT_FDN5"/>
      <sheetName val="Pipe_Supports5"/>
      <sheetName val="Summary_Sheets5"/>
      <sheetName val="Process_Piping5"/>
      <sheetName val="EQUIP_LIST5"/>
      <sheetName val="3__GROUNDING_SYSTEM5"/>
      <sheetName val="Material_and_Manpower_data5"/>
      <sheetName val="Pricing_Summary5"/>
      <sheetName val="P-HOT_XLS5"/>
      <sheetName val="Alum_5"/>
      <sheetName val="9_Material_Rates5"/>
      <sheetName val="2_2_STAFF_Scedule5"/>
      <sheetName val="steam_table5"/>
      <sheetName val="HORI__VESSEL5"/>
      <sheetName val="입출재고현황_(2)5"/>
      <sheetName val="Rate_Analysis5"/>
      <sheetName val="Inst_Matl_Table5"/>
      <sheetName val="Loop_Type5"/>
      <sheetName val="Civil_15"/>
      <sheetName val="Civil_25"/>
      <sheetName val="Civil_35"/>
      <sheetName val="Site_15"/>
      <sheetName val="Site_25"/>
      <sheetName val="Site_35"/>
      <sheetName val="Site_Faci5"/>
      <sheetName val="Man_Hole5"/>
      <sheetName val="97_사업추정(WEKI)5"/>
      <sheetName val="MP_MOB5"/>
      <sheetName val="1__설계조건_2_단면가정_3__하중계산5"/>
      <sheetName val="DATA_입력란5"/>
      <sheetName val="Car_park_lease5"/>
      <sheetName val="GROUNDING_SYSTEM5"/>
      <sheetName val="PAD_TR보호대기초5"/>
      <sheetName val="Utility_and_Fire_flange5"/>
      <sheetName val="sum1_(2)5"/>
      <sheetName val="General_Data5"/>
      <sheetName val="L_V_Separator2"/>
      <sheetName val="Eq__Mobilization2"/>
      <sheetName val="8_PILE__(돌출)3"/>
      <sheetName val="bldg_list2"/>
      <sheetName val="MTO_REV_2(ARMOR)1"/>
      <sheetName val="Steel-Main_Work1"/>
      <sheetName val="D1_11"/>
      <sheetName val="D2_11"/>
      <sheetName val="Administrative_Prices1"/>
      <sheetName val="Proj_Cost_Sumry1"/>
      <sheetName val="Wt_of_Mod_1"/>
      <sheetName val="Air_Cooler-E"/>
      <sheetName val="SOS_PLC_&amp;_Panel"/>
      <sheetName val="중간재_재공"/>
      <sheetName val="static_cal"/>
      <sheetName val="EXT_CHECK"/>
      <sheetName val="갑지(추정)"/>
      <sheetName val="G2설비도급"/>
      <sheetName val=""/>
      <sheetName val="Malaysia incl. RET"/>
      <sheetName val="pipeline-1"/>
      <sheetName val="Paint Mat Summ"/>
      <sheetName val="石炭性状"/>
      <sheetName val="HP"/>
      <sheetName val="FORM-0"/>
      <sheetName val="CSR"/>
      <sheetName val="의왕"/>
      <sheetName val="E"/>
      <sheetName val="BID"/>
      <sheetName val="118_세금과공과"/>
      <sheetName val="108_수선비"/>
      <sheetName val="12월_수선비_사용실적"/>
      <sheetName val="Based_Data_WACC"/>
      <sheetName val="1_설계조건"/>
      <sheetName val="M_11"/>
      <sheetName val="Cover"/>
      <sheetName val="Total Staff"/>
      <sheetName val="0. SUMMARY"/>
      <sheetName val="1. Engineering"/>
      <sheetName val="2. Check point"/>
      <sheetName val="II Changes 1"/>
      <sheetName val="III Changes 2"/>
      <sheetName val="Qty."/>
      <sheetName val="MP"/>
      <sheetName val="EQP"/>
      <sheetName val="OQC Summary"/>
      <sheetName val="6.Unit Rates"/>
      <sheetName val="SP10"/>
      <sheetName val="float&amp;bear"/>
      <sheetName val="Kfracture"/>
      <sheetName val="F4-F7"/>
      <sheetName val="7. Aeration Tanks (ATV)"/>
      <sheetName val="8. Aeration"/>
      <sheetName val="1. Project Base"/>
      <sheetName val="p9work"/>
      <sheetName val="Subcon A"/>
      <sheetName val="Subcon_A"/>
      <sheetName val="Land Dev't. Ph-1"/>
      <sheetName val="Hac.Lots"/>
      <sheetName val="4-Lane bridge"/>
      <sheetName val="Res.Lots"/>
      <sheetName val="Spine Road"/>
      <sheetName val="MANP"/>
      <sheetName val="M-EQPT-Z"/>
      <sheetName val="XZLC003_PART1"/>
      <sheetName val="tabulation of deductions"/>
      <sheetName val="Insulation_Utl_Off"/>
      <sheetName val="Note_Piping"/>
      <sheetName val="DESBAST"/>
      <sheetName val="GAE8'97"/>
      <sheetName val="2.223M_due to adj profit"/>
      <sheetName val="Table"/>
      <sheetName val="co-no.2"/>
      <sheetName val="PipWT"/>
      <sheetName val="LLEGADA"/>
      <sheetName val="경비2내역"/>
      <sheetName val="EXRATE"/>
      <sheetName val="BOQ(검토용)"/>
      <sheetName val="UPA"/>
      <sheetName val="EQUI"/>
      <sheetName val="LABOR"/>
      <sheetName val="MATRI"/>
      <sheetName val="EQUIPT"/>
      <sheetName val="SCIC-GenReq"/>
      <sheetName val="Materials"/>
      <sheetName val="CPA_EQP"/>
      <sheetName val="Code 07"/>
      <sheetName val="eqpmt"/>
      <sheetName val="mat'ls"/>
      <sheetName val="hauling"/>
      <sheetName val="공사비SUM"/>
      <sheetName val="Assump (Time) - Project Co."/>
      <sheetName val="LabCost"/>
      <sheetName val="Code03"/>
      <sheetName val="UPA(Part C,D,E,G,H)"/>
      <sheetName val="UPA(Part F)"/>
      <sheetName val="일위대가 (Part C,D,E,G,H)"/>
      <sheetName val="ironmongery"/>
      <sheetName val="salary"/>
      <sheetName val="Wind"/>
      <sheetName val="EL_표면적1"/>
      <sheetName val="Bid_Summary1"/>
      <sheetName val="장비검사_사진1"/>
      <sheetName val="12월_수선비_사용실적1"/>
      <sheetName val="Based_Data_WACC1"/>
      <sheetName val="BLR 1"/>
      <sheetName val="GEN"/>
      <sheetName val="GAS"/>
      <sheetName val="DEAE"/>
      <sheetName val="BLR2"/>
      <sheetName val="BLR3"/>
      <sheetName val="BLR4"/>
      <sheetName val="BLR5"/>
      <sheetName val="DEM"/>
      <sheetName val="SAM"/>
      <sheetName val="CHEM"/>
      <sheetName val="COP"/>
      <sheetName val="1"/>
      <sheetName val="노임이"/>
      <sheetName val="H.Satuan"/>
      <sheetName val="HOURS INDEX"/>
      <sheetName val="RATE INDEX"/>
      <sheetName val="Civ⁩l_24"/>
      <sheetName val="CRITERI⁁"/>
      <sheetName val="EST-1"/>
      <sheetName val="Factor"/>
      <sheetName val="Feuil3"/>
      <sheetName val="upah bahan"/>
      <sheetName val="ana"/>
      <sheetName val="SEX"/>
      <sheetName val="RefG"/>
      <sheetName val="IRR sponsor"/>
      <sheetName val="품셈TABLE"/>
      <sheetName val="LAST UPDATE"/>
      <sheetName val="Arch"/>
      <sheetName val="HRB"/>
      <sheetName val="sc"/>
      <sheetName val="worksheet"/>
      <sheetName val="Dir-Conc "/>
      <sheetName val="Derv"/>
      <sheetName val="BOQ-mdc"/>
      <sheetName val="EQ"/>
      <sheetName val="ﾄﾞﾊﾞｲFUEL GAS追見"/>
      <sheetName val="Forecast"/>
      <sheetName val="203 Eqpt r1"/>
      <sheetName val="project management"/>
      <sheetName val="1) COMMON FACILITIES"/>
      <sheetName val="Wind Calculation(cpi-0.4)"/>
      <sheetName val="M"/>
      <sheetName val="4121"/>
      <sheetName val="OS"/>
      <sheetName val="Applications"/>
      <sheetName val="1.PPC Summary EN"/>
      <sheetName val="2.Price List"/>
      <sheetName val="3.Fireproofing"/>
      <sheetName val="FP List"/>
      <sheetName val="4.Equip. Insulation"/>
      <sheetName val="Insulation list"/>
      <sheetName val="5.Piping Insulation"/>
      <sheetName val="6.Painting"/>
      <sheetName val="7.RWEs"/>
      <sheetName val="8.CD&amp;VAT rbst"/>
      <sheetName val="detail vat and CD"/>
      <sheetName val="SQM"/>
      <sheetName val="견적금액(2003.12.22)"/>
      <sheetName val="45,46"/>
      <sheetName val="ORIGN"/>
      <sheetName val="PIPE"/>
      <sheetName val="FLANGE"/>
      <sheetName val="VALVE"/>
      <sheetName val="CONCRETE"/>
      <sheetName val="data_dci"/>
      <sheetName val="data_mci"/>
      <sheetName val="behind"/>
      <sheetName val="직무명&amp;직무코드"/>
      <sheetName val="A &amp; B"/>
      <sheetName val="Manpower List-1"/>
      <sheetName val="DAILY"/>
      <sheetName val="Index Daily Alloaction"/>
      <sheetName val="SUMMARY FOR DPR"/>
      <sheetName val="Manpower List"/>
      <sheetName val="G.R300경비"/>
      <sheetName val="공사원가"/>
      <sheetName val="PW3"/>
      <sheetName val="PW4"/>
      <sheetName val="SC1"/>
      <sheetName val="General"/>
      <sheetName val="Tubi"/>
      <sheetName val="final abstract"/>
      <sheetName val="Material "/>
      <sheetName val="Labour &amp; Plant"/>
      <sheetName val="Curves"/>
      <sheetName val="Note"/>
      <sheetName val="Heads"/>
      <sheetName val="Dbase"/>
      <sheetName val="Project Brief"/>
      <sheetName val="Form 6"/>
      <sheetName val="Payment Certificate-1"/>
      <sheetName val="PCL-1"/>
      <sheetName val="Floor wet"/>
      <sheetName val="Floor Balcony"/>
      <sheetName val="Hard scape Floor"/>
      <sheetName val="P03 Skirting"/>
      <sheetName val="GF wall"/>
      <sheetName val="Kitchen Wall wet LIN-701"/>
      <sheetName val="Wall wet LIN-601 "/>
      <sheetName val="BOQ (2)"/>
      <sheetName val="Kitchen"/>
      <sheetName val="VO Schedule-1"/>
      <sheetName val="Fly-1"/>
      <sheetName val="HOLD AMOUNT"/>
      <sheetName val="Back Charge (2)"/>
      <sheetName val="Penalties-1"/>
      <sheetName val="Temporary Deductions-1 "/>
      <sheetName val="Contracharges Check list-1 "/>
      <sheetName val="PC 03"/>
      <sheetName val="Measurement sheet"/>
      <sheetName val="Sheet2"/>
      <sheetName val="Material Only"/>
      <sheetName val="Man power supply"/>
      <sheetName val="Camp Deduction"/>
      <sheetName val="cpvl"/>
      <sheetName val="CHITIET-DZ04"/>
      <sheetName val="General_Data6"/>
      <sheetName val="OCT_FDN6"/>
      <sheetName val="Summary_Sheets6"/>
      <sheetName val="Pipe_Supports6"/>
      <sheetName val="EQUIP_LIST6"/>
      <sheetName val="P-HOT_XLS6"/>
      <sheetName val="Process_Piping6"/>
      <sheetName val="3__GROUNDING_SYSTEM6"/>
      <sheetName val="9_Material_Rates6"/>
      <sheetName val="Material_and_Manpower_data6"/>
      <sheetName val="Pricing_Summary6"/>
      <sheetName val="Alum_6"/>
      <sheetName val="2_2_STAFF_Scedule6"/>
      <sheetName val="HORI__VESSEL6"/>
      <sheetName val="steam_table6"/>
      <sheetName val="입출재고현황_(2)6"/>
      <sheetName val="Rate_Analysis6"/>
      <sheetName val="Civil_16"/>
      <sheetName val="Civil_26"/>
      <sheetName val="Civil_36"/>
      <sheetName val="Site_16"/>
      <sheetName val="Site_26"/>
      <sheetName val="Site_36"/>
      <sheetName val="Site_Faci6"/>
      <sheetName val="97_사업추정(WEKI)6"/>
      <sheetName val="MP_MOB6"/>
      <sheetName val="Inst_Matl_Table6"/>
      <sheetName val="Loop_Type6"/>
      <sheetName val="Man_Hole6"/>
      <sheetName val="GROUNDING_SYSTEM6"/>
      <sheetName val="1__설계조건_2_단면가정_3__하중계산6"/>
      <sheetName val="DATA_입력란6"/>
      <sheetName val="PAD_TR보호대기초6"/>
      <sheetName val="Car_park_lease6"/>
      <sheetName val="sum1_(2)6"/>
      <sheetName val="8_PILE__(돌출)4"/>
      <sheetName val="Utility_and_Fire_flange6"/>
      <sheetName val="bldg_list3"/>
      <sheetName val="L_V_Separator3"/>
      <sheetName val="Eq__Mobilization3"/>
      <sheetName val="MTO_REV_2(ARMOR)2"/>
      <sheetName val="Steel-Main_Work2"/>
      <sheetName val="D1_12"/>
      <sheetName val="D2_12"/>
      <sheetName val="Administrative_Prices2"/>
      <sheetName val="Proj_Cost_Sumry2"/>
      <sheetName val="Wt_of_Mod_2"/>
      <sheetName val="Air_Cooler-E1"/>
      <sheetName val="static_cal1"/>
      <sheetName val="SOS_PLC_&amp;_Panel1"/>
      <sheetName val="중간재_재공1"/>
      <sheetName val="118_세금과공과1"/>
      <sheetName val="108_수선비1"/>
      <sheetName val="EXT_CHECK1"/>
      <sheetName val="1_설계조건1"/>
      <sheetName val="M_111"/>
      <sheetName val="PKG_&quot;A&quot;_Detail_-_정풍"/>
      <sheetName val="Part_A"/>
      <sheetName val="Part_B"/>
      <sheetName val="Part_C"/>
      <sheetName val="_표지"/>
      <sheetName val="Valve_Cl"/>
      <sheetName val="Attach_4-18"/>
      <sheetName val="Page_2"/>
      <sheetName val="Subcon_TR"/>
      <sheetName val="Malaysia_incl__RET"/>
      <sheetName val="Paint_Mat_Summ"/>
      <sheetName val="EQUIPMENT_-2"/>
      <sheetName val="R01_p1"/>
      <sheetName val="Subcon_A1"/>
      <sheetName val="Land_Dev't__Ph-1"/>
      <sheetName val="Hac_Lots"/>
      <sheetName val="4-Lane_bridge"/>
      <sheetName val="Res_Lots"/>
      <sheetName val="Spine_Road"/>
      <sheetName val="7__Aeration_Tanks_(ATV)"/>
      <sheetName val="8__Aeration"/>
      <sheetName val="1__Project_Base"/>
      <sheetName val="Total_Staff"/>
      <sheetName val="0__SUMMARY"/>
      <sheetName val="1__Engineering"/>
      <sheetName val="2__Check_point"/>
      <sheetName val="II_Changes_1"/>
      <sheetName val="III_Changes_2"/>
      <sheetName val="Qty_"/>
      <sheetName val="OQC_Summary"/>
      <sheetName val="6_Unit_Rates"/>
      <sheetName val="tabulation_of_deductions"/>
      <sheetName val="2_223M_due_to_adj_profit"/>
      <sheetName val="co-no_2"/>
      <sheetName val="Code_07"/>
      <sheetName val="Assump_(Time)_-_Project_Co_"/>
      <sheetName val="UPA(Part_C,D,E,G,H)"/>
      <sheetName val="UPA(Part_F)"/>
      <sheetName val="일위대가_(Part_C,D,E,G,H)"/>
      <sheetName val="H_Satuan"/>
      <sheetName val="HOURS_INDEX"/>
      <sheetName val="RATE_INDEX"/>
      <sheetName val="타견적(을)"/>
      <sheetName val="PRICE-COMP"/>
      <sheetName val="an. struktur"/>
      <sheetName val="harsat"/>
      <sheetName val="Dashboard"/>
      <sheetName val="BP"/>
      <sheetName val="BOQ for HRSG &amp; BOP-mech."/>
      <sheetName val="Customize Your Invoice"/>
      <sheetName val="CD-실적"/>
      <sheetName val="Defn"/>
      <sheetName val="Material Standards"/>
      <sheetName val="BW"/>
      <sheetName val="6호기"/>
      <sheetName val="MIJIBI"/>
      <sheetName val="HRSG SMALL07220"/>
      <sheetName val="구성비"/>
      <sheetName val="man 150221"/>
      <sheetName val="Ummantelung"/>
      <sheetName val=" Armaflex "/>
      <sheetName val="Drahtnetzmatte"/>
      <sheetName val="   Basis-Kalk.   "/>
      <sheetName val="MW-Schale, alukasch."/>
      <sheetName val="UK, Kleinmaterial"/>
      <sheetName val="PUR, FOAMGLAS"/>
      <sheetName val="Cashflow Analysis"/>
      <sheetName val="TOSHIBA-Structure"/>
      <sheetName val="DESBASTE"/>
      <sheetName val="derive"/>
      <sheetName val="List Equip"/>
      <sheetName val="MatCost"/>
      <sheetName val="Process C (1-166)"/>
      <sheetName val="チューブ仕様"/>
      <sheetName val="예총"/>
      <sheetName val="Schedule S-Curve Revision#3"/>
      <sheetName val="lookups"/>
      <sheetName val="ref"/>
      <sheetName val="Bach Dang"/>
      <sheetName val="Bill summary of cost"/>
      <sheetName val="THISWORKSHEET"/>
      <sheetName val="MATERIAL'S PRICE"/>
      <sheetName val="EqptRate (2)"/>
      <sheetName val="HSBC"/>
      <sheetName val="차액보증"/>
      <sheetName val="Activity(new)"/>
      <sheetName val="Total(new)"/>
      <sheetName val="BRICK"/>
      <sheetName val="ESCON"/>
      <sheetName val="Cash Flow bulanan"/>
      <sheetName val="6PILE  (돌출)"/>
      <sheetName val="RATES G-5"/>
      <sheetName val="RSB_RATIO"/>
      <sheetName val="Summary-In House"/>
      <sheetName val="factors"/>
      <sheetName val="UC"/>
      <sheetName val="BSD (2)"/>
      <sheetName val="VERTICAL CENTR. PUMP Sh. 2"/>
      <sheetName val="beam-reinft-IIInd floor"/>
      <sheetName val="COLUMN"/>
      <sheetName val="Pipe Sizes"/>
      <sheetName val="EQUIVALENT LENGTH"/>
      <sheetName val="Estimate-Cold"/>
      <sheetName val="ALLOWANCE"/>
      <sheetName val="MH RATE"/>
      <sheetName val="JGC Weekly MH "/>
      <sheetName val="rumus"/>
      <sheetName val="jpr"/>
      <sheetName val="REKAP.VOLUME"/>
      <sheetName val="PaintBreak"/>
      <sheetName val="INSSUBCON"/>
      <sheetName val="BoQ_Int"/>
      <sheetName val="RAB_ALT (2)"/>
      <sheetName val="PRESSURE GAUGE"/>
      <sheetName val="MdBase"/>
      <sheetName val="Breech_Duct"/>
      <sheetName val="TKOFF"/>
      <sheetName val="Exch Rates &amp; duties"/>
      <sheetName val="ANALYSIS"/>
      <sheetName val="Proj_Info"/>
      <sheetName val="BREAKDOWN(철거설치)"/>
      <sheetName val="SAT-BHN"/>
      <sheetName val="HMB Case 1"/>
      <sheetName val="Pengalaman Per"/>
      <sheetName val="临建"/>
      <sheetName val="PROG."/>
      <sheetName val="9-1차이내역"/>
      <sheetName val="COVER-P"/>
      <sheetName val="BHANDUP"/>
      <sheetName val="산출내역서"/>
      <sheetName val="동해title"/>
      <sheetName val="SCH5"/>
      <sheetName val="OCT_FDN7"/>
      <sheetName val="Summary_Sheets7"/>
      <sheetName val="Pipe_Supports7"/>
      <sheetName val="EQUIP_LIST7"/>
      <sheetName val="Process_Piping7"/>
      <sheetName val="P-HOT_XLS7"/>
      <sheetName val="3__GROUNDING_SYSTEM7"/>
      <sheetName val="Material_and_Manpower_data7"/>
      <sheetName val="Pricing_Summary7"/>
      <sheetName val="Alum_7"/>
      <sheetName val="9_Material_Rates7"/>
      <sheetName val="steam_table7"/>
      <sheetName val="2_2_STAFF_Scedule7"/>
      <sheetName val="HORI__VESSEL7"/>
      <sheetName val="97_사업추정(WEKI)7"/>
      <sheetName val="입출재고현황_(2)7"/>
      <sheetName val="Rate_Analysis7"/>
      <sheetName val="Civil_17"/>
      <sheetName val="Civil_27"/>
      <sheetName val="Civil_37"/>
      <sheetName val="Site_17"/>
      <sheetName val="Site_27"/>
      <sheetName val="Site_37"/>
      <sheetName val="Site_Faci7"/>
      <sheetName val="Man_Hole7"/>
      <sheetName val="Inst_Matl_Table7"/>
      <sheetName val="Loop_Type7"/>
      <sheetName val="GROUNDING_SYSTEM7"/>
      <sheetName val="1__설계조건_2_단면가정_3__하중계산7"/>
      <sheetName val="DATA_입력란7"/>
      <sheetName val="MP_MOB7"/>
      <sheetName val="General_Data7"/>
      <sheetName val="PAD_TR보호대기초7"/>
      <sheetName val="Car_park_lease7"/>
      <sheetName val="8_PILE__(돌출)5"/>
      <sheetName val="Utility_and_Fire_flange7"/>
      <sheetName val="sum1_(2)7"/>
      <sheetName val="L_V_Separator4"/>
      <sheetName val="Eq__Mobilization4"/>
      <sheetName val="bldg_list4"/>
      <sheetName val="MTO_REV_2(ARMOR)3"/>
      <sheetName val="Steel-Main_Work3"/>
      <sheetName val="EL_표면적2"/>
      <sheetName val="D1_13"/>
      <sheetName val="D2_13"/>
      <sheetName val="Administrative_Prices3"/>
      <sheetName val="Proj_Cost_Sumry3"/>
      <sheetName val="Wt_of_Mod_3"/>
      <sheetName val="Bid_Summary2"/>
      <sheetName val="장비검사_사진2"/>
      <sheetName val="Air_Cooler-E2"/>
      <sheetName val="static_cal2"/>
      <sheetName val="SOS_PLC_&amp;_Panel2"/>
      <sheetName val="중간재_재공2"/>
      <sheetName val="EXT_CHECK2"/>
      <sheetName val="PKG_&quot;A&quot;_Detail_-_정풍1"/>
      <sheetName val="Part_A1"/>
      <sheetName val="Part_B1"/>
      <sheetName val="Part_C1"/>
      <sheetName val="EQUIPMENT_-21"/>
      <sheetName val="R01_p11"/>
      <sheetName val="Valve_Cl1"/>
      <sheetName val="Attach_4-181"/>
      <sheetName val="Page_21"/>
      <sheetName val="Subcon_TR1"/>
      <sheetName val="Malaysia_incl__RET1"/>
      <sheetName val="Paint_Mat_Summ1"/>
      <sheetName val="_표지1"/>
      <sheetName val="OCT_FDN8"/>
      <sheetName val="Summary_Sheets8"/>
      <sheetName val="Pipe_Supports8"/>
      <sheetName val="EQUIP_LIST8"/>
      <sheetName val="Process_Piping8"/>
      <sheetName val="P-HOT_XLS8"/>
      <sheetName val="3__GROUNDING_SYSTEM8"/>
      <sheetName val="Material_and_Manpower_data8"/>
      <sheetName val="Pricing_Summary8"/>
      <sheetName val="Alum_8"/>
      <sheetName val="9_Material_Rates8"/>
      <sheetName val="steam_table8"/>
      <sheetName val="2_2_STAFF_Scedule8"/>
      <sheetName val="HORI__VESSEL8"/>
      <sheetName val="97_사업추정(WEKI)8"/>
      <sheetName val="입출재고현황_(2)8"/>
      <sheetName val="Rate_Analysis8"/>
      <sheetName val="Civil_18"/>
      <sheetName val="Civil_28"/>
      <sheetName val="Civil_38"/>
      <sheetName val="Site_18"/>
      <sheetName val="Site_28"/>
      <sheetName val="Site_38"/>
      <sheetName val="Site_Faci8"/>
      <sheetName val="Man_Hole8"/>
      <sheetName val="Inst_Matl_Table8"/>
      <sheetName val="Loop_Type8"/>
      <sheetName val="GROUNDING_SYSTEM8"/>
      <sheetName val="1__설계조건_2_단면가정_3__하중계산8"/>
      <sheetName val="DATA_입력란8"/>
      <sheetName val="MP_MOB8"/>
      <sheetName val="General_Data8"/>
      <sheetName val="PAD_TR보호대기초8"/>
      <sheetName val="Car_park_lease8"/>
      <sheetName val="8_PILE__(돌출)6"/>
      <sheetName val="Utility_and_Fire_flange8"/>
      <sheetName val="sum1_(2)8"/>
      <sheetName val="L_V_Separator5"/>
      <sheetName val="Eq__Mobilization5"/>
      <sheetName val="bldg_list5"/>
      <sheetName val="MTO_REV_2(ARMOR)4"/>
      <sheetName val="Steel-Main_Work4"/>
      <sheetName val="EL_표면적3"/>
      <sheetName val="D1_14"/>
      <sheetName val="D2_14"/>
      <sheetName val="Administrative_Prices4"/>
      <sheetName val="Proj_Cost_Sumry4"/>
      <sheetName val="Wt_of_Mod_4"/>
      <sheetName val="Bid_Summary3"/>
      <sheetName val="장비검사_사진3"/>
      <sheetName val="Air_Cooler-E3"/>
      <sheetName val="static_cal3"/>
      <sheetName val="SOS_PLC_&amp;_Panel3"/>
      <sheetName val="중간재_재공3"/>
      <sheetName val="118_세금과공과2"/>
      <sheetName val="108_수선비2"/>
      <sheetName val="EXT_CHECK3"/>
      <sheetName val="1_설계조건2"/>
      <sheetName val="12월_수선비_사용실적2"/>
      <sheetName val="Based_Data_WACC2"/>
      <sheetName val="PKG_&quot;A&quot;_Detail_-_정풍2"/>
      <sheetName val="M_112"/>
      <sheetName val="Part_A2"/>
      <sheetName val="Part_B2"/>
      <sheetName val="Part_C2"/>
      <sheetName val="EQUIPMENT_-22"/>
      <sheetName val="R01_p12"/>
      <sheetName val="Valve_Cl2"/>
      <sheetName val="Attach_4-182"/>
      <sheetName val="Page_22"/>
      <sheetName val="Subcon_TR2"/>
      <sheetName val="Malaysia_incl__RET2"/>
      <sheetName val="Paint_Mat_Summ2"/>
      <sheetName val="_표지2"/>
      <sheetName val="LANGUAGE"/>
      <sheetName val="PART_DISCOUNT"/>
      <sheetName val="Bag_1"/>
      <sheetName val="DAFTAR 7"/>
      <sheetName val="DAF_1"/>
      <sheetName val="DAFTAR_8"/>
      <sheetName val="Rekap Direct Cost"/>
      <sheetName val="Rekap Prelim"/>
      <sheetName val="DAFTAR_7"/>
      <sheetName val="Rekap_Direct_Cost"/>
      <sheetName val="Rekap_Prelim"/>
      <sheetName val="References"/>
      <sheetName val="DeltaAmount"/>
      <sheetName val="Material Database"/>
      <sheetName val="CBS Code"/>
      <sheetName val="Material Code"/>
      <sheetName val="0865"/>
      <sheetName val="8000"/>
      <sheetName val="8002"/>
      <sheetName val="8004"/>
      <sheetName val="8005"/>
      <sheetName val="8007"/>
      <sheetName val="8008"/>
      <sheetName val="8009"/>
      <sheetName val="8010"/>
      <sheetName val="8011"/>
      <sheetName val="8302"/>
      <sheetName val="8309"/>
      <sheetName val="8310"/>
      <sheetName val="8311"/>
      <sheetName val="8312"/>
      <sheetName val="8313"/>
      <sheetName val="8314"/>
      <sheetName val="8315"/>
      <sheetName val="8316"/>
      <sheetName val="8317"/>
      <sheetName val="8318"/>
      <sheetName val="8319"/>
      <sheetName val="8320"/>
      <sheetName val="8321"/>
      <sheetName val="8322"/>
      <sheetName val="8323"/>
      <sheetName val="8324"/>
      <sheetName val="8325"/>
      <sheetName val="8327"/>
      <sheetName val="9772"/>
      <sheetName val="9773"/>
      <sheetName val="9918"/>
      <sheetName val="9919"/>
      <sheetName val="Consolidated"/>
      <sheetName val="PSRLIC"/>
      <sheetName val="CONST OD"/>
      <sheetName val="DMPOWER"/>
      <sheetName val="D CONSUMABLE"/>
      <sheetName val="D MATERIAL"/>
      <sheetName val="EQPTMNT"/>
      <sheetName val="FINAL"/>
      <sheetName val="OTHER OD"/>
      <sheetName val="SITE FCT"/>
      <sheetName val="CCTR wise cost summ"/>
      <sheetName val="SUPERVISION"/>
      <sheetName val="Price Sheet TP AD"/>
      <sheetName val="Material"/>
      <sheetName val="Works"/>
      <sheetName val="Form MF - 2"/>
      <sheetName val="BQ INSUL"/>
      <sheetName val="BQ PIPE"/>
      <sheetName val="제출계산서"/>
      <sheetName val="TPAD"/>
      <sheetName val="data sheet"/>
      <sheetName val="OCT_FDN9"/>
      <sheetName val="Summary_Sheets9"/>
      <sheetName val="Pipe_Supports9"/>
      <sheetName val="EQUIP_LIST9"/>
      <sheetName val="Process_Piping9"/>
      <sheetName val="P-HOT_XLS9"/>
      <sheetName val="3__GROUNDING_SYSTEM9"/>
      <sheetName val="Material_and_Manpower_data9"/>
      <sheetName val="Pricing_Summary9"/>
      <sheetName val="Alum_9"/>
      <sheetName val="9_Material_Rates9"/>
      <sheetName val="steam_table9"/>
      <sheetName val="2_2_STAFF_Scedule9"/>
      <sheetName val="HORI__VESSEL9"/>
      <sheetName val="97_사업추정(WEKI)9"/>
      <sheetName val="입출재고현황_(2)9"/>
      <sheetName val="Rate_Analysis9"/>
      <sheetName val="Civil_19"/>
      <sheetName val="Civil_29"/>
      <sheetName val="Civil_39"/>
      <sheetName val="Site_19"/>
      <sheetName val="Site_29"/>
      <sheetName val="Site_39"/>
      <sheetName val="Site_Faci9"/>
      <sheetName val="Man_Hole9"/>
      <sheetName val="Inst_Matl_Table9"/>
      <sheetName val="Loop_Type9"/>
      <sheetName val="GROUNDING_SYSTEM9"/>
      <sheetName val="1__설계조건_2_단면가정_3__하중계산9"/>
      <sheetName val="DATA_입력란9"/>
      <sheetName val="MP_MOB9"/>
      <sheetName val="General_Data9"/>
      <sheetName val="PAD_TR보호대기초9"/>
      <sheetName val="Car_park_lease9"/>
      <sheetName val="8_PILE__(돌출)7"/>
      <sheetName val="Utility_and_Fire_flange9"/>
      <sheetName val="sum1_(2)9"/>
      <sheetName val="L_V_Separator6"/>
      <sheetName val="Eq__Mobilization6"/>
      <sheetName val="bldg_list6"/>
      <sheetName val="MTO_REV_2(ARMOR)5"/>
      <sheetName val="Steel-Main_Work5"/>
      <sheetName val="EL_표면적4"/>
      <sheetName val="D1_15"/>
      <sheetName val="D2_15"/>
      <sheetName val="Administrative_Prices5"/>
      <sheetName val="Proj_Cost_Sumry5"/>
      <sheetName val="Wt_of_Mod_5"/>
      <sheetName val="Bid_Summary4"/>
      <sheetName val="장비검사_사진4"/>
      <sheetName val="Air_Cooler-E4"/>
      <sheetName val="static_cal4"/>
      <sheetName val="SOS_PLC_&amp;_Panel4"/>
      <sheetName val="중간재_재공4"/>
      <sheetName val="118_세금과공과3"/>
      <sheetName val="108_수선비3"/>
      <sheetName val="EXT_CHECK4"/>
      <sheetName val="1_설계조건3"/>
      <sheetName val="12월_수선비_사용실적3"/>
      <sheetName val="Based_Data_WACC3"/>
      <sheetName val="PKG_&quot;A&quot;_Detail_-_정풍3"/>
      <sheetName val="M_113"/>
      <sheetName val="Part_A3"/>
      <sheetName val="Part_B3"/>
      <sheetName val="Part_C3"/>
      <sheetName val="EQUIPMENT_-23"/>
      <sheetName val="R01_p13"/>
      <sheetName val="Valve_Cl3"/>
      <sheetName val="Attach_4-183"/>
      <sheetName val="Page_23"/>
      <sheetName val="Subcon_TR3"/>
      <sheetName val="Malaysia_incl__RET3"/>
      <sheetName val="Paint_Mat_Summ3"/>
      <sheetName val="_표지3"/>
      <sheetName val="Subcon_A2"/>
      <sheetName val="Land_Dev't__Ph-11"/>
      <sheetName val="Hac_Lots1"/>
      <sheetName val="4-Lane_bridge1"/>
      <sheetName val="Res_Lots1"/>
      <sheetName val="Spine_Road1"/>
      <sheetName val="7__Aeration_Tanks_(ATV)1"/>
      <sheetName val="8__Aeration1"/>
      <sheetName val="1__Project_Base1"/>
      <sheetName val="Total_Staff1"/>
      <sheetName val="0__SUMMARY1"/>
      <sheetName val="1__Engineering1"/>
      <sheetName val="2__Check_point1"/>
      <sheetName val="II_Changes_11"/>
      <sheetName val="III_Changes_21"/>
      <sheetName val="Qty_1"/>
      <sheetName val="OQC_Summary1"/>
      <sheetName val="6_Unit_Rates1"/>
      <sheetName val="OCT_FDN10"/>
      <sheetName val="Summary_Sheets10"/>
      <sheetName val="Pipe_Supports10"/>
      <sheetName val="EQUIP_LIST10"/>
      <sheetName val="Process_Piping10"/>
      <sheetName val="P-HOT_XLS10"/>
      <sheetName val="3__GROUNDING_SYSTEM10"/>
      <sheetName val="Material_and_Manpower_data10"/>
      <sheetName val="Pricing_Summary10"/>
      <sheetName val="Alum_10"/>
      <sheetName val="9_Material_Rates10"/>
      <sheetName val="steam_table10"/>
      <sheetName val="2_2_STAFF_Scedule10"/>
      <sheetName val="HORI__VESSEL10"/>
      <sheetName val="97_사업추정(WEKI)10"/>
      <sheetName val="입출재고현황_(2)10"/>
      <sheetName val="Rate_Analysis10"/>
      <sheetName val="Civil_110"/>
      <sheetName val="Civil_210"/>
      <sheetName val="Civil_310"/>
      <sheetName val="Site_110"/>
      <sheetName val="Site_210"/>
      <sheetName val="Site_310"/>
      <sheetName val="Site_Faci10"/>
      <sheetName val="Man_Hole10"/>
      <sheetName val="Inst_Matl_Table10"/>
      <sheetName val="Loop_Type10"/>
      <sheetName val="GROUNDING_SYSTEM10"/>
      <sheetName val="1__설계조건_2_단면가정_3__하중계산10"/>
      <sheetName val="DATA_입력란10"/>
      <sheetName val="MP_MOB10"/>
      <sheetName val="General_Data10"/>
      <sheetName val="PAD_TR보호대기초10"/>
      <sheetName val="Car_park_lease10"/>
      <sheetName val="8_PILE__(돌출)8"/>
      <sheetName val="Utility_and_Fire_flange10"/>
      <sheetName val="sum1_(2)10"/>
      <sheetName val="L_V_Separator7"/>
      <sheetName val="Eq__Mobilization7"/>
      <sheetName val="bldg_list7"/>
      <sheetName val="MTO_REV_2(ARMOR)6"/>
      <sheetName val="Steel-Main_Work6"/>
      <sheetName val="EL_표면적5"/>
      <sheetName val="D1_16"/>
      <sheetName val="D2_16"/>
      <sheetName val="Administrative_Prices6"/>
      <sheetName val="Proj_Cost_Sumry6"/>
      <sheetName val="Wt_of_Mod_6"/>
      <sheetName val="Bid_Summary5"/>
      <sheetName val="장비검사_사진5"/>
      <sheetName val="Air_Cooler-E5"/>
      <sheetName val="static_cal5"/>
      <sheetName val="SOS_PLC_&amp;_Panel5"/>
      <sheetName val="중간재_재공5"/>
      <sheetName val="118_세금과공과4"/>
      <sheetName val="108_수선비4"/>
      <sheetName val="EXT_CHECK5"/>
      <sheetName val="1_설계조건4"/>
      <sheetName val="12월_수선비_사용실적4"/>
      <sheetName val="Based_Data_WACC4"/>
      <sheetName val="PKG_&quot;A&quot;_Detail_-_정풍4"/>
      <sheetName val="M_114"/>
      <sheetName val="Part_A4"/>
      <sheetName val="Part_B4"/>
      <sheetName val="Part_C4"/>
      <sheetName val="EQUIPMENT_-24"/>
      <sheetName val="R01_p14"/>
      <sheetName val="Valve_Cl4"/>
      <sheetName val="Attach_4-184"/>
      <sheetName val="Page_24"/>
      <sheetName val="Subcon_TR4"/>
      <sheetName val="Malaysia_incl__RET4"/>
      <sheetName val="Paint_Mat_Summ4"/>
      <sheetName val="_표지4"/>
      <sheetName val="Subcon_A3"/>
      <sheetName val="Land_Dev't__Ph-12"/>
      <sheetName val="Hac_Lots2"/>
      <sheetName val="4-Lane_bridge2"/>
      <sheetName val="Res_Lots2"/>
      <sheetName val="Spine_Road2"/>
      <sheetName val="7__Aeration_Tanks_(ATV)2"/>
      <sheetName val="8__Aeration2"/>
      <sheetName val="1__Project_Base2"/>
      <sheetName val="Total_Staff2"/>
      <sheetName val="0__SUMMARY2"/>
      <sheetName val="1__Engineering2"/>
      <sheetName val="2__Check_point2"/>
      <sheetName val="II_Changes_12"/>
      <sheetName val="III_Changes_22"/>
      <sheetName val="Qty_2"/>
      <sheetName val="OQC_Summary2"/>
      <sheetName val="6_Unit_Rates2"/>
      <sheetName val="Cost Components"/>
      <sheetName val="CPS"/>
      <sheetName val="BORDGC"/>
      <sheetName val="WPA_Mechanical Equipment AMP2"/>
      <sheetName val="office"/>
      <sheetName val="Lab"/>
      <sheetName val="Material&amp;equipment"/>
      <sheetName val="TBEAM"/>
      <sheetName val="Sales &amp; Prod"/>
      <sheetName val="Internet"/>
      <sheetName val="Project_Brief"/>
      <sheetName val="Payment_Certificate-1"/>
      <sheetName val="Floor_wet"/>
      <sheetName val="Floor_Balcony"/>
      <sheetName val="Hard_scape_Floor"/>
      <sheetName val="P03_Skirting"/>
      <sheetName val="GF_wall"/>
      <sheetName val="Kitchen_Wall_wet_LIN-701"/>
      <sheetName val="Wall_wet_LIN-601_"/>
      <sheetName val="BOQ_(2)"/>
      <sheetName val="VO_Schedule-1"/>
      <sheetName val="HOLD_AMOUNT"/>
      <sheetName val="Back_Charge_(2)"/>
      <sheetName val="Temporary_Deductions-1_"/>
      <sheetName val="Contracharges_Check_list-1_"/>
      <sheetName val="PC_03"/>
      <sheetName val="Measurement_sheet"/>
      <sheetName val="Material_Only"/>
      <sheetName val="Man_power_supply"/>
      <sheetName val="Camp_Deduction"/>
      <sheetName val="BLR_1"/>
      <sheetName val="IRR_sponsor"/>
      <sheetName val="LAST_UPDATE"/>
      <sheetName val="Dir-Conc_"/>
      <sheetName val="ﾄﾞﾊﾞｲFUEL_GAS追見"/>
      <sheetName val="203_Eqpt_r1"/>
      <sheetName val="project_management"/>
      <sheetName val="1)_COMMON_FACILITIES"/>
      <sheetName val="upah_bahan"/>
      <sheetName val="Wind_Calculation(cpi-0_4)"/>
      <sheetName val="1_PPC_Summary_EN"/>
      <sheetName val="2_Price_List"/>
      <sheetName val="3_Fireproofing"/>
      <sheetName val="FP_List"/>
      <sheetName val="4_Equip__Insulation"/>
      <sheetName val="Insulation_list"/>
      <sheetName val="5_Piping_Insulation"/>
      <sheetName val="6_Painting"/>
      <sheetName val="7_RWEs"/>
      <sheetName val="8_CD&amp;VAT_rbst"/>
      <sheetName val="detail_vat_and_CD"/>
      <sheetName val="A_&amp;_B"/>
      <sheetName val="Manpower_List-1"/>
      <sheetName val="Index_Daily_Alloaction"/>
      <sheetName val="SUMMARY_FOR_DPR"/>
      <sheetName val="Manpower_List"/>
      <sheetName val="Form_6"/>
      <sheetName val="final_abstract"/>
      <sheetName val="Material_"/>
      <sheetName val="Labour_&amp;_Plant"/>
      <sheetName val="Material_Standards"/>
      <sheetName val="G_R300경비"/>
      <sheetName val="견적금액(2003_12_22)"/>
      <sheetName val="FREE"/>
      <sheetName val="Sch.1"/>
      <sheetName val="List of prices"/>
      <sheetName val="List_of_prices"/>
      <sheetName val="33628-Rev. A"/>
      <sheetName val="을"/>
      <sheetName val="1.0표준품셈"/>
      <sheetName val="1.0계산품셈"/>
      <sheetName val="ISO_input"/>
      <sheetName val="lookup"/>
      <sheetName val="BQMP"/>
      <sheetName val="Micro"/>
      <sheetName val="Macro"/>
      <sheetName val="Titles"/>
      <sheetName val="Information"/>
      <sheetName val="공용정보"/>
      <sheetName val="음료실행"/>
      <sheetName val="schtng"/>
      <sheetName val="schbhn"/>
      <sheetName val="schalt"/>
      <sheetName val="Fixset"/>
      <sheetName val="CBE (Vendor)"/>
      <sheetName val="HRG BAHAN &amp; UPAH okk"/>
      <sheetName val="Analis Kusen okk"/>
      <sheetName val="Konfirm"/>
      <sheetName val="CRUDE PSV LIST"/>
      <sheetName val="安装取费"/>
      <sheetName val="土建取费"/>
      <sheetName val="引进表"/>
      <sheetName val="磨煤加压"/>
      <sheetName val="空分"/>
      <sheetName val="KP1590_E"/>
      <sheetName val="Project Details"/>
      <sheetName val="7-2"/>
      <sheetName val="TIE-INS"/>
      <sheetName val="MTO REV.0"/>
      <sheetName val="B101"/>
      <sheetName val="Main Bldg."/>
      <sheetName val="표지"/>
      <sheetName val="CERTIFICATE"/>
      <sheetName val="CapitalMetrics"/>
      <sheetName val="03"/>
      <sheetName val="INPUT DATA HERE"/>
      <sheetName val="Account Summary"/>
      <sheetName val="ITB COST"/>
      <sheetName val="Regenerator  Concrete Structure"/>
      <sheetName val="INTERIOR WALLS"/>
      <sheetName val="bridge # 1"/>
      <sheetName val="MANHOLE"/>
      <sheetName val="MATL"/>
      <sheetName val="CIM"/>
      <sheetName val="Electrical Pricelist"/>
      <sheetName val="Candy ee"/>
      <sheetName val="수안보-MBR1"/>
      <sheetName val="COPING"/>
      <sheetName val="0000"/>
      <sheetName val="Computed Floor Area"/>
      <sheetName val="10현장조직"/>
      <sheetName val="AROMIN"/>
      <sheetName val="FOOTING"/>
      <sheetName val="마감물량"/>
      <sheetName val="MU"/>
      <sheetName val="FINISHES"/>
      <sheetName val="예산M12A"/>
      <sheetName val="本体取纏"/>
      <sheetName val="S-curve"/>
      <sheetName val="subcon sched"/>
      <sheetName val="PL Plumbing"/>
      <sheetName val="Floor Level"/>
      <sheetName val="FINANCIAL (FLR)"/>
      <sheetName val="structural ratios"/>
      <sheetName val="ok slab on grade"/>
      <sheetName val="Bill 3 -BPO1"/>
      <sheetName val="Bill 3 -BPO2"/>
      <sheetName val="Bill 2 -RETAIL"/>
      <sheetName val="RFP Codes"/>
      <sheetName val="설계내역서"/>
      <sheetName val="예산대비"/>
      <sheetName val="실행"/>
      <sheetName val="주식"/>
      <sheetName val="SPARE PART"/>
      <sheetName val="MCC제원"/>
      <sheetName val="VXXXX"/>
      <sheetName val="COVER "/>
      <sheetName val="CAL-SHEET"/>
      <sheetName val="개별표지"/>
      <sheetName val="DESIGN CRITERIA"/>
      <sheetName val="1~5 (2)"/>
      <sheetName val="DeltaCom wan orders"/>
      <sheetName val="업무처리전"/>
      <sheetName val="TEST1"/>
      <sheetName val="ITEM"/>
      <sheetName val="확인서"/>
      <sheetName val="LOADDAT"/>
      <sheetName val="6MONTHS"/>
      <sheetName val="여흥"/>
      <sheetName val="TACE"/>
      <sheetName val="금융비용"/>
      <sheetName val="2.설계제원"/>
      <sheetName val="Rot-Pack"/>
      <sheetName val="STEP"/>
      <sheetName val="MASTER"/>
      <sheetName val="Dwg_List"/>
      <sheetName val="tabulation_of_deductions1"/>
      <sheetName val="2_223M_due_to_adj_profit1"/>
      <sheetName val="co-no_21"/>
      <sheetName val="Code_071"/>
      <sheetName val="Assump_(Time)_-_Project_Co_1"/>
      <sheetName val="UPA(Part_C,D,E,G,H)1"/>
      <sheetName val="UPA(Part_F)1"/>
      <sheetName val="일위대가_(Part_C,D,E,G,H)1"/>
      <sheetName val="H_Satuan1"/>
      <sheetName val="HOURS_INDEX1"/>
      <sheetName val="RATE_INDEX1"/>
      <sheetName val="beam-reinft-IIInd_floor"/>
      <sheetName val="an__struktur"/>
      <sheetName val="BOQ_for_HRSG_&amp;_BOP-mech_"/>
      <sheetName val="Customize_Your_Invoice"/>
      <sheetName val="HRSG_SMALL07220"/>
      <sheetName val="Pipe_Sizes"/>
      <sheetName val="EQUIVALENT_LENGTH"/>
      <sheetName val="VERTICAL_CENTR__PUMP_Sh__2"/>
      <sheetName val="List_Equip"/>
      <sheetName val="Process_C_(1-166)"/>
      <sheetName val="Schedule_S-Curve_Revision#3"/>
      <sheetName val="Bach_Dang"/>
      <sheetName val="Bill_summary_of_cost"/>
      <sheetName val="MATERIAL'S_PRICE"/>
      <sheetName val="EqptRate_(2)"/>
      <sheetName val="Cash_Flow_bulanan"/>
      <sheetName val="6PILE__(돌출)"/>
      <sheetName val="RATES_G-5"/>
      <sheetName val="Summary-In_House"/>
      <sheetName val="BSD_(2)"/>
      <sheetName val="man_150221"/>
      <sheetName val="MH_RATE"/>
      <sheetName val="RAB_ALT_(2)"/>
      <sheetName val="_Armaflex_"/>
      <sheetName val="___Basis-Kalk____"/>
      <sheetName val="MW-Schale,_alukasch_"/>
      <sheetName val="UK,_Kleinmaterial"/>
      <sheetName val="PUR,_FOAMGLAS"/>
      <sheetName val="Cashflow_Analysis"/>
      <sheetName val="Pengalaman_Per"/>
      <sheetName val="Exch_Rates_&amp;_duties"/>
      <sheetName val="JGC_Weekly_MH_"/>
      <sheetName val="REKAP_VOLUME"/>
      <sheetName val="HMB_Case_1"/>
      <sheetName val="PROG_"/>
      <sheetName val="Ts&amp;Cs"/>
      <sheetName val="sal"/>
      <sheetName val="유림골조"/>
      <sheetName val="공통비총괄표"/>
      <sheetName val="Repilogo"/>
      <sheetName val="Pipe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sheetData sheetId="1168"/>
      <sheetData sheetId="1169"/>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sheetData sheetId="1561"/>
      <sheetData sheetId="1562"/>
      <sheetData sheetId="1563"/>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refreshError="1"/>
      <sheetData sheetId="1626" refreshError="1"/>
      <sheetData sheetId="1627" refreshError="1"/>
      <sheetData sheetId="1628" refreshError="1"/>
      <sheetData sheetId="1629" refreshError="1"/>
      <sheetData sheetId="163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ense claim"/>
      <sheetName val="Categories"/>
    </sheetNames>
    <sheetDataSet>
      <sheetData sheetId="0" refreshError="1"/>
      <sheetData sheetId="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
      <sheetName val="Dbase"/>
      <sheetName val="Page 2"/>
      <sheetName val="Transport"/>
      <sheetName val="Mtls"/>
      <sheetName val="Cost Source"/>
      <sheetName val="Curves"/>
      <sheetName val="Tables"/>
      <sheetName val="Heads"/>
      <sheetName val="Macros"/>
      <sheetName val="Macro 04"/>
      <sheetName val="Macro 07"/>
      <sheetName val="Macro 09"/>
      <sheetName val="Macro 11"/>
      <sheetName val="cover"/>
      <sheetName val="XZLC004_PART2"/>
      <sheetName val="CAT_5"/>
      <sheetName val="EQUIPMENT"/>
      <sheetName val="기본DATA"/>
      <sheetName val="Y-WORK"/>
      <sheetName val="AIR SHOWER(3인용)"/>
      <sheetName val="COA-17"/>
      <sheetName val="C-18"/>
      <sheetName val="Pbutil1"/>
      <sheetName val="Factor"/>
      <sheetName val="환율change"/>
      <sheetName val="당초"/>
      <sheetName val="01.가설-파일"/>
      <sheetName val="#REF"/>
      <sheetName val="7.6.3(B) UG Piping"/>
      <sheetName val="Sheet1"/>
      <sheetName val="XZLC003_PART1"/>
    </sheetNames>
    <sheetDataSet>
      <sheetData sheetId="0" refreshError="1"/>
      <sheetData sheetId="1" refreshError="1"/>
      <sheetData sheetId="2" refreshError="1"/>
      <sheetData sheetId="3" refreshError="1"/>
      <sheetData sheetId="4" refreshError="1"/>
      <sheetData sheetId="5" refreshError="1"/>
      <sheetData sheetId="6" refreshError="1">
        <row r="112">
          <cell r="E112" t="str">
            <v>M0101</v>
          </cell>
          <cell r="F112" t="str">
            <v>003/1828 HDS GREECE+1846 HDSU GREECE (HE CS/CS) 12-1994</v>
          </cell>
          <cell r="I112">
            <v>16.084947004724398</v>
          </cell>
          <cell r="J112">
            <v>-1.24656465790945</v>
          </cell>
          <cell r="K112">
            <v>4.9497055525748401E-2</v>
          </cell>
          <cell r="L112">
            <v>16.385051597174737</v>
          </cell>
        </row>
        <row r="113">
          <cell r="E113" t="str">
            <v>M3001</v>
          </cell>
          <cell r="F113" t="str">
            <v>004/1864 AMOCO GEEEL No. 3 PTA BELGIUM (30/30) 05-1996</v>
          </cell>
          <cell r="I113">
            <v>17.919841905717298</v>
          </cell>
          <cell r="J113">
            <v>-1.4749999467863599</v>
          </cell>
          <cell r="K113">
            <v>6.5954240247760296E-2</v>
          </cell>
          <cell r="L113">
            <v>17.868548611329746</v>
          </cell>
        </row>
        <row r="114">
          <cell r="E114" t="str">
            <v>M</v>
          </cell>
          <cell r="L114">
            <v>0</v>
          </cell>
        </row>
        <row r="115">
          <cell r="E115" t="str">
            <v>M</v>
          </cell>
          <cell r="L115">
            <v>0</v>
          </cell>
        </row>
        <row r="116">
          <cell r="E116" t="str">
            <v>M</v>
          </cell>
          <cell r="L116">
            <v>0</v>
          </cell>
        </row>
        <row r="117">
          <cell r="E117" t="str">
            <v>M</v>
          </cell>
          <cell r="L117">
            <v>0</v>
          </cell>
        </row>
        <row r="118">
          <cell r="E118" t="str">
            <v>M</v>
          </cell>
          <cell r="L118">
            <v>0</v>
          </cell>
        </row>
        <row r="119">
          <cell r="E119" t="str">
            <v>M</v>
          </cell>
          <cell r="L119">
            <v>0</v>
          </cell>
        </row>
        <row r="120">
          <cell r="E120" t="str">
            <v>M</v>
          </cell>
          <cell r="L120">
            <v>0</v>
          </cell>
        </row>
        <row r="121">
          <cell r="E121" t="str">
            <v>M</v>
          </cell>
          <cell r="L121">
            <v>0</v>
          </cell>
        </row>
        <row r="122">
          <cell r="E122" t="str">
            <v>M</v>
          </cell>
          <cell r="L122">
            <v>0</v>
          </cell>
        </row>
        <row r="123">
          <cell r="E123" t="str">
            <v>M</v>
          </cell>
          <cell r="L123">
            <v>0</v>
          </cell>
        </row>
      </sheetData>
      <sheetData sheetId="7" refreshError="1">
        <row r="2">
          <cell r="C2">
            <v>-999</v>
          </cell>
          <cell r="D2">
            <v>38</v>
          </cell>
          <cell r="E2">
            <v>93</v>
          </cell>
          <cell r="F2">
            <v>149</v>
          </cell>
          <cell r="G2">
            <v>204</v>
          </cell>
          <cell r="H2">
            <v>260</v>
          </cell>
          <cell r="I2">
            <v>316</v>
          </cell>
          <cell r="J2">
            <v>343</v>
          </cell>
          <cell r="K2">
            <v>371</v>
          </cell>
          <cell r="L2">
            <v>399</v>
          </cell>
          <cell r="M2">
            <v>427</v>
          </cell>
          <cell r="N2">
            <v>454</v>
          </cell>
          <cell r="O2">
            <v>482</v>
          </cell>
          <cell r="P2">
            <v>510</v>
          </cell>
          <cell r="Q2">
            <v>538</v>
          </cell>
          <cell r="R2">
            <v>566</v>
          </cell>
          <cell r="S2">
            <v>593</v>
          </cell>
          <cell r="T2">
            <v>621</v>
          </cell>
          <cell r="U2">
            <v>649</v>
          </cell>
          <cell r="V2">
            <v>677</v>
          </cell>
          <cell r="W2">
            <v>704</v>
          </cell>
          <cell r="X2">
            <v>732</v>
          </cell>
          <cell r="Y2">
            <v>760</v>
          </cell>
          <cell r="Z2">
            <v>788</v>
          </cell>
          <cell r="AA2">
            <v>816</v>
          </cell>
        </row>
        <row r="3">
          <cell r="C3">
            <v>12.3</v>
          </cell>
          <cell r="D3">
            <v>12.3</v>
          </cell>
          <cell r="E3">
            <v>12.3</v>
          </cell>
          <cell r="F3">
            <v>12.3</v>
          </cell>
          <cell r="G3">
            <v>12.3</v>
          </cell>
          <cell r="H3">
            <v>12.3</v>
          </cell>
          <cell r="I3">
            <v>12.3</v>
          </cell>
          <cell r="J3">
            <v>12.3</v>
          </cell>
          <cell r="K3">
            <v>11.7</v>
          </cell>
          <cell r="L3">
            <v>10.4</v>
          </cell>
          <cell r="M3">
            <v>8.4</v>
          </cell>
          <cell r="N3">
            <v>6.5</v>
          </cell>
          <cell r="O3">
            <v>4.5999999999999996</v>
          </cell>
          <cell r="P3">
            <v>3.2</v>
          </cell>
          <cell r="Q3">
            <v>1.8</v>
          </cell>
          <cell r="R3">
            <v>0</v>
          </cell>
          <cell r="S3">
            <v>0</v>
          </cell>
          <cell r="T3">
            <v>0</v>
          </cell>
          <cell r="U3">
            <v>0</v>
          </cell>
          <cell r="V3">
            <v>0</v>
          </cell>
          <cell r="W3">
            <v>0</v>
          </cell>
          <cell r="X3">
            <v>0</v>
          </cell>
          <cell r="Y3">
            <v>0</v>
          </cell>
          <cell r="Z3">
            <v>0</v>
          </cell>
          <cell r="AA3">
            <v>0</v>
          </cell>
        </row>
        <row r="4">
          <cell r="C4">
            <v>12.3</v>
          </cell>
          <cell r="D4">
            <v>12.3</v>
          </cell>
          <cell r="E4">
            <v>12.3</v>
          </cell>
          <cell r="F4">
            <v>12.3</v>
          </cell>
          <cell r="G4">
            <v>12.3</v>
          </cell>
          <cell r="H4">
            <v>12.3</v>
          </cell>
          <cell r="I4">
            <v>12.3</v>
          </cell>
          <cell r="J4">
            <v>12.3</v>
          </cell>
          <cell r="K4">
            <v>11.7</v>
          </cell>
          <cell r="L4">
            <v>10.4</v>
          </cell>
          <cell r="M4">
            <v>8.4</v>
          </cell>
          <cell r="N4">
            <v>6.5</v>
          </cell>
          <cell r="O4">
            <v>4.5999999999999996</v>
          </cell>
          <cell r="P4">
            <v>3.2</v>
          </cell>
          <cell r="Q4">
            <v>1.8</v>
          </cell>
          <cell r="R4">
            <v>0</v>
          </cell>
          <cell r="S4">
            <v>0</v>
          </cell>
          <cell r="T4">
            <v>0</v>
          </cell>
          <cell r="U4">
            <v>0</v>
          </cell>
          <cell r="V4">
            <v>0</v>
          </cell>
          <cell r="W4">
            <v>0</v>
          </cell>
          <cell r="X4">
            <v>0</v>
          </cell>
          <cell r="Y4">
            <v>0</v>
          </cell>
          <cell r="Z4">
            <v>0</v>
          </cell>
          <cell r="AA4">
            <v>0</v>
          </cell>
        </row>
        <row r="5">
          <cell r="C5">
            <v>12.3</v>
          </cell>
          <cell r="D5">
            <v>12.3</v>
          </cell>
          <cell r="E5">
            <v>12.3</v>
          </cell>
          <cell r="F5">
            <v>12.3</v>
          </cell>
          <cell r="G5">
            <v>12.3</v>
          </cell>
          <cell r="H5">
            <v>12.3</v>
          </cell>
          <cell r="I5">
            <v>12.3</v>
          </cell>
          <cell r="J5">
            <v>12.3</v>
          </cell>
          <cell r="K5">
            <v>11.7</v>
          </cell>
          <cell r="L5">
            <v>10.4</v>
          </cell>
          <cell r="M5">
            <v>8.4</v>
          </cell>
          <cell r="N5">
            <v>6.5</v>
          </cell>
          <cell r="O5">
            <v>4.5999999999999996</v>
          </cell>
          <cell r="P5">
            <v>3.2</v>
          </cell>
          <cell r="Q5">
            <v>1.8</v>
          </cell>
          <cell r="R5">
            <v>0</v>
          </cell>
          <cell r="S5">
            <v>0</v>
          </cell>
          <cell r="T5">
            <v>0</v>
          </cell>
          <cell r="U5">
            <v>0</v>
          </cell>
          <cell r="V5">
            <v>0</v>
          </cell>
          <cell r="W5">
            <v>0</v>
          </cell>
          <cell r="X5">
            <v>0</v>
          </cell>
          <cell r="Y5">
            <v>0</v>
          </cell>
          <cell r="Z5">
            <v>0</v>
          </cell>
          <cell r="AA5">
            <v>0</v>
          </cell>
        </row>
        <row r="6">
          <cell r="C6">
            <v>13.2</v>
          </cell>
          <cell r="D6">
            <v>13.2</v>
          </cell>
          <cell r="E6">
            <v>13.2</v>
          </cell>
          <cell r="F6">
            <v>13.2</v>
          </cell>
          <cell r="G6">
            <v>13.2</v>
          </cell>
          <cell r="H6">
            <v>13.2</v>
          </cell>
          <cell r="I6">
            <v>13.2</v>
          </cell>
          <cell r="J6">
            <v>13.2</v>
          </cell>
          <cell r="K6">
            <v>13.2</v>
          </cell>
          <cell r="L6">
            <v>13.2</v>
          </cell>
          <cell r="M6">
            <v>13.2</v>
          </cell>
          <cell r="N6">
            <v>12.9</v>
          </cell>
          <cell r="O6">
            <v>9.6</v>
          </cell>
          <cell r="P6">
            <v>5.8</v>
          </cell>
          <cell r="Q6">
            <v>3.4</v>
          </cell>
          <cell r="R6">
            <v>0</v>
          </cell>
          <cell r="S6">
            <v>0</v>
          </cell>
          <cell r="T6">
            <v>0</v>
          </cell>
          <cell r="U6">
            <v>0</v>
          </cell>
          <cell r="V6">
            <v>0</v>
          </cell>
          <cell r="W6">
            <v>0</v>
          </cell>
          <cell r="X6">
            <v>0</v>
          </cell>
          <cell r="Y6">
            <v>0</v>
          </cell>
          <cell r="Z6">
            <v>0</v>
          </cell>
          <cell r="AA6">
            <v>0</v>
          </cell>
        </row>
        <row r="7">
          <cell r="C7">
            <v>13.2</v>
          </cell>
          <cell r="D7">
            <v>13.2</v>
          </cell>
          <cell r="E7">
            <v>13.2</v>
          </cell>
          <cell r="F7">
            <v>13.2</v>
          </cell>
          <cell r="G7">
            <v>13.2</v>
          </cell>
          <cell r="H7">
            <v>13.2</v>
          </cell>
          <cell r="I7">
            <v>13.2</v>
          </cell>
          <cell r="J7">
            <v>13.2</v>
          </cell>
          <cell r="K7">
            <v>13.2</v>
          </cell>
          <cell r="L7">
            <v>13.2</v>
          </cell>
          <cell r="M7">
            <v>13.2</v>
          </cell>
          <cell r="N7">
            <v>12.9</v>
          </cell>
          <cell r="O7">
            <v>11.2</v>
          </cell>
          <cell r="P7">
            <v>7.7</v>
          </cell>
          <cell r="Q7">
            <v>4.9000000000000004</v>
          </cell>
          <cell r="R7">
            <v>3.2</v>
          </cell>
          <cell r="S7">
            <v>2</v>
          </cell>
          <cell r="T7">
            <v>1.5</v>
          </cell>
          <cell r="U7">
            <v>0.8</v>
          </cell>
          <cell r="V7">
            <v>0</v>
          </cell>
          <cell r="W7">
            <v>0</v>
          </cell>
          <cell r="X7">
            <v>0</v>
          </cell>
          <cell r="Y7">
            <v>0</v>
          </cell>
          <cell r="Z7">
            <v>0</v>
          </cell>
          <cell r="AA7">
            <v>0</v>
          </cell>
        </row>
        <row r="8">
          <cell r="C8">
            <v>13.2</v>
          </cell>
          <cell r="D8">
            <v>13.2</v>
          </cell>
          <cell r="E8">
            <v>13.2</v>
          </cell>
          <cell r="F8">
            <v>13.2</v>
          </cell>
          <cell r="G8">
            <v>13.2</v>
          </cell>
          <cell r="H8">
            <v>13.2</v>
          </cell>
          <cell r="I8">
            <v>13.2</v>
          </cell>
          <cell r="J8">
            <v>13.2</v>
          </cell>
          <cell r="K8">
            <v>13.2</v>
          </cell>
          <cell r="L8">
            <v>13.2</v>
          </cell>
          <cell r="M8">
            <v>13.2</v>
          </cell>
          <cell r="N8">
            <v>12.9</v>
          </cell>
          <cell r="O8">
            <v>11.2</v>
          </cell>
          <cell r="P8">
            <v>7.7</v>
          </cell>
          <cell r="Q8">
            <v>4.9000000000000004</v>
          </cell>
          <cell r="R8">
            <v>3.2</v>
          </cell>
          <cell r="S8">
            <v>2</v>
          </cell>
          <cell r="T8">
            <v>1.5</v>
          </cell>
          <cell r="U8">
            <v>0.8</v>
          </cell>
          <cell r="V8">
            <v>0</v>
          </cell>
          <cell r="W8">
            <v>0</v>
          </cell>
          <cell r="X8">
            <v>0</v>
          </cell>
          <cell r="Y8">
            <v>0</v>
          </cell>
          <cell r="Z8">
            <v>0</v>
          </cell>
          <cell r="AA8">
            <v>0</v>
          </cell>
        </row>
        <row r="9">
          <cell r="C9">
            <v>13.2</v>
          </cell>
          <cell r="D9">
            <v>13.2</v>
          </cell>
          <cell r="E9">
            <v>12.5</v>
          </cell>
          <cell r="F9">
            <v>11.7</v>
          </cell>
          <cell r="G9">
            <v>11.4</v>
          </cell>
          <cell r="H9">
            <v>11.2</v>
          </cell>
          <cell r="I9">
            <v>11.2</v>
          </cell>
          <cell r="J9">
            <v>11.2</v>
          </cell>
          <cell r="K9">
            <v>11.2</v>
          </cell>
          <cell r="L9">
            <v>10.9</v>
          </cell>
          <cell r="M9">
            <v>10.7</v>
          </cell>
          <cell r="N9">
            <v>10.5</v>
          </cell>
          <cell r="O9">
            <v>10.3</v>
          </cell>
          <cell r="P9">
            <v>10.1</v>
          </cell>
          <cell r="Q9">
            <v>9.6999999999999993</v>
          </cell>
          <cell r="R9">
            <v>8.6</v>
          </cell>
          <cell r="S9">
            <v>6.9</v>
          </cell>
          <cell r="T9">
            <v>5.4</v>
          </cell>
          <cell r="U9">
            <v>4.3</v>
          </cell>
          <cell r="V9">
            <v>3.3</v>
          </cell>
          <cell r="W9">
            <v>2.6</v>
          </cell>
          <cell r="X9">
            <v>2</v>
          </cell>
          <cell r="Y9">
            <v>1.6</v>
          </cell>
          <cell r="Z9">
            <v>1.3</v>
          </cell>
          <cell r="AA9">
            <v>1</v>
          </cell>
        </row>
        <row r="10">
          <cell r="C10">
            <v>11</v>
          </cell>
          <cell r="D10">
            <v>11</v>
          </cell>
          <cell r="E10">
            <v>11</v>
          </cell>
          <cell r="F10">
            <v>10.8</v>
          </cell>
          <cell r="G10">
            <v>10.3</v>
          </cell>
          <cell r="H10">
            <v>10.1</v>
          </cell>
          <cell r="I10">
            <v>9.8000000000000007</v>
          </cell>
          <cell r="J10">
            <v>9.6</v>
          </cell>
          <cell r="K10">
            <v>9.5</v>
          </cell>
          <cell r="L10">
            <v>9.4</v>
          </cell>
          <cell r="M10">
            <v>9.1</v>
          </cell>
          <cell r="N10">
            <v>0</v>
          </cell>
          <cell r="O10">
            <v>0</v>
          </cell>
          <cell r="P10">
            <v>0</v>
          </cell>
          <cell r="Q10">
            <v>0</v>
          </cell>
          <cell r="R10">
            <v>0</v>
          </cell>
          <cell r="S10">
            <v>0</v>
          </cell>
          <cell r="T10">
            <v>0</v>
          </cell>
          <cell r="U10">
            <v>0</v>
          </cell>
          <cell r="V10">
            <v>0</v>
          </cell>
          <cell r="W10">
            <v>0</v>
          </cell>
          <cell r="X10">
            <v>0</v>
          </cell>
          <cell r="Y10">
            <v>0</v>
          </cell>
          <cell r="Z10">
            <v>0</v>
          </cell>
          <cell r="AA10">
            <v>0</v>
          </cell>
        </row>
        <row r="11">
          <cell r="C11">
            <v>13.2</v>
          </cell>
          <cell r="D11">
            <v>13.2</v>
          </cell>
          <cell r="E11">
            <v>13.2</v>
          </cell>
          <cell r="F11">
            <v>12.9</v>
          </cell>
          <cell r="G11">
            <v>12.7</v>
          </cell>
          <cell r="H11">
            <v>12.7</v>
          </cell>
          <cell r="I11">
            <v>12</v>
          </cell>
          <cell r="J11">
            <v>11.7</v>
          </cell>
          <cell r="K11">
            <v>11.5</v>
          </cell>
          <cell r="L11">
            <v>11.3</v>
          </cell>
          <cell r="M11">
            <v>11.2</v>
          </cell>
          <cell r="N11">
            <v>11</v>
          </cell>
          <cell r="O11">
            <v>10.9</v>
          </cell>
          <cell r="P11">
            <v>10.8</v>
          </cell>
          <cell r="Q11">
            <v>10.8</v>
          </cell>
          <cell r="R11">
            <v>10.199999999999999</v>
          </cell>
          <cell r="S11">
            <v>8.6999999999999993</v>
          </cell>
          <cell r="T11">
            <v>6.9</v>
          </cell>
          <cell r="U11">
            <v>5.2</v>
          </cell>
          <cell r="V11">
            <v>3.9</v>
          </cell>
          <cell r="W11">
            <v>2.9</v>
          </cell>
          <cell r="X11">
            <v>2.2000000000000002</v>
          </cell>
          <cell r="Y11">
            <v>1.6</v>
          </cell>
          <cell r="Z11">
            <v>1.2</v>
          </cell>
          <cell r="AA11">
            <v>0.9</v>
          </cell>
        </row>
        <row r="12">
          <cell r="C12">
            <v>11</v>
          </cell>
          <cell r="D12">
            <v>11</v>
          </cell>
          <cell r="E12">
            <v>11</v>
          </cell>
          <cell r="F12">
            <v>11</v>
          </cell>
          <cell r="G12">
            <v>10.9</v>
          </cell>
          <cell r="H12">
            <v>10.1</v>
          </cell>
          <cell r="I12">
            <v>9.5</v>
          </cell>
          <cell r="J12">
            <v>9.3000000000000007</v>
          </cell>
          <cell r="K12">
            <v>9.1</v>
          </cell>
          <cell r="L12">
            <v>8.9</v>
          </cell>
          <cell r="M12">
            <v>8.6999999999999993</v>
          </cell>
          <cell r="N12">
            <v>8.5</v>
          </cell>
          <cell r="O12">
            <v>0</v>
          </cell>
          <cell r="P12">
            <v>0</v>
          </cell>
          <cell r="Q12">
            <v>0</v>
          </cell>
          <cell r="R12">
            <v>0</v>
          </cell>
          <cell r="S12">
            <v>0</v>
          </cell>
          <cell r="T12">
            <v>0</v>
          </cell>
          <cell r="U12">
            <v>0</v>
          </cell>
          <cell r="V12">
            <v>0</v>
          </cell>
          <cell r="W12">
            <v>0</v>
          </cell>
          <cell r="X12">
            <v>0</v>
          </cell>
          <cell r="Y12">
            <v>0</v>
          </cell>
          <cell r="Z12">
            <v>0</v>
          </cell>
          <cell r="AA12">
            <v>0</v>
          </cell>
        </row>
        <row r="13">
          <cell r="C13">
            <v>13.2</v>
          </cell>
          <cell r="D13">
            <v>13.2</v>
          </cell>
          <cell r="E13">
            <v>12.9</v>
          </cell>
          <cell r="F13">
            <v>12.2</v>
          </cell>
          <cell r="G13">
            <v>12</v>
          </cell>
          <cell r="H13">
            <v>12</v>
          </cell>
          <cell r="I13">
            <v>11.5</v>
          </cell>
          <cell r="J13">
            <v>11.3</v>
          </cell>
          <cell r="K13">
            <v>11.1</v>
          </cell>
          <cell r="L13">
            <v>11</v>
          </cell>
          <cell r="M13">
            <v>10.9</v>
          </cell>
          <cell r="N13">
            <v>10.8</v>
          </cell>
          <cell r="O13">
            <v>10.8</v>
          </cell>
          <cell r="P13">
            <v>10.7</v>
          </cell>
          <cell r="Q13">
            <v>9.6999999999999993</v>
          </cell>
          <cell r="R13">
            <v>6.7</v>
          </cell>
          <cell r="S13">
            <v>4.9000000000000004</v>
          </cell>
          <cell r="T13">
            <v>3.5</v>
          </cell>
          <cell r="U13">
            <v>2.5</v>
          </cell>
          <cell r="V13">
            <v>1.8</v>
          </cell>
          <cell r="W13">
            <v>1.2</v>
          </cell>
          <cell r="X13">
            <v>0.8</v>
          </cell>
          <cell r="Y13">
            <v>0.6</v>
          </cell>
          <cell r="Z13">
            <v>0.4</v>
          </cell>
          <cell r="AA13">
            <v>0.2</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row>
        <row r="24">
          <cell r="B24" t="str">
            <v>AEM</v>
          </cell>
          <cell r="C24" t="str">
            <v>AES</v>
          </cell>
          <cell r="D24" t="str">
            <v>AET</v>
          </cell>
          <cell r="E24" t="str">
            <v>AEU</v>
          </cell>
          <cell r="F24" t="str">
            <v>AKM</v>
          </cell>
          <cell r="G24" t="str">
            <v>AKS</v>
          </cell>
          <cell r="H24" t="str">
            <v>AKT</v>
          </cell>
          <cell r="I24" t="str">
            <v>AKU</v>
          </cell>
          <cell r="J24" t="str">
            <v>BEM</v>
          </cell>
          <cell r="K24" t="str">
            <v>BES</v>
          </cell>
          <cell r="L24" t="str">
            <v>BET</v>
          </cell>
          <cell r="M24" t="str">
            <v>BEU</v>
          </cell>
          <cell r="N24" t="str">
            <v>BKM</v>
          </cell>
          <cell r="O24" t="str">
            <v>BKS</v>
          </cell>
          <cell r="P24" t="str">
            <v>BKT</v>
          </cell>
          <cell r="Q24" t="str">
            <v>BKU</v>
          </cell>
        </row>
        <row r="25">
          <cell r="B25">
            <v>0.92</v>
          </cell>
          <cell r="C25">
            <v>1</v>
          </cell>
          <cell r="D25">
            <v>1</v>
          </cell>
          <cell r="E25">
            <v>0.9</v>
          </cell>
          <cell r="F25">
            <v>1.1499999999999999</v>
          </cell>
          <cell r="G25">
            <v>1.25</v>
          </cell>
          <cell r="H25">
            <v>1.25</v>
          </cell>
          <cell r="I25">
            <v>0.95</v>
          </cell>
          <cell r="J25">
            <v>0.9</v>
          </cell>
          <cell r="K25">
            <v>0.95</v>
          </cell>
          <cell r="L25">
            <v>0.95</v>
          </cell>
          <cell r="M25">
            <v>0.85</v>
          </cell>
          <cell r="N25">
            <v>1.1000000000000001</v>
          </cell>
          <cell r="O25">
            <v>1.2</v>
          </cell>
          <cell r="P25">
            <v>1.2</v>
          </cell>
          <cell r="Q25">
            <v>0.9</v>
          </cell>
        </row>
        <row r="28">
          <cell r="B28" t="str">
            <v>A</v>
          </cell>
          <cell r="C28" t="str">
            <v>B</v>
          </cell>
          <cell r="D28" t="str">
            <v>C</v>
          </cell>
          <cell r="E28" t="str">
            <v>D</v>
          </cell>
          <cell r="F28" t="str">
            <v>E</v>
          </cell>
          <cell r="G28" t="str">
            <v>F</v>
          </cell>
          <cell r="H28" t="str">
            <v>G</v>
          </cell>
          <cell r="I28" t="str">
            <v>H</v>
          </cell>
          <cell r="J28" t="str">
            <v>I</v>
          </cell>
          <cell r="K28" t="str">
            <v>J</v>
          </cell>
          <cell r="L28" t="str">
            <v>K</v>
          </cell>
          <cell r="M28" t="str">
            <v>L</v>
          </cell>
          <cell r="N28" t="str">
            <v>M</v>
          </cell>
          <cell r="O28" t="str">
            <v>N</v>
          </cell>
          <cell r="P28" t="str">
            <v>O</v>
          </cell>
          <cell r="Q28" t="str">
            <v>P</v>
          </cell>
          <cell r="R28" t="str">
            <v>Q</v>
          </cell>
          <cell r="S28" t="str">
            <v>R</v>
          </cell>
          <cell r="T28" t="str">
            <v>S</v>
          </cell>
          <cell r="U28" t="str">
            <v>T</v>
          </cell>
          <cell r="V28" t="str">
            <v>U</v>
          </cell>
          <cell r="W28" t="str">
            <v>V</v>
          </cell>
          <cell r="X28" t="str">
            <v>W</v>
          </cell>
          <cell r="Y28" t="str">
            <v>X</v>
          </cell>
          <cell r="Z28" t="str">
            <v>Y</v>
          </cell>
          <cell r="AA28" t="str">
            <v>Z</v>
          </cell>
        </row>
        <row r="29">
          <cell r="B29" t="str">
            <v>A</v>
          </cell>
          <cell r="C29" t="str">
            <v>B</v>
          </cell>
          <cell r="D29" t="str">
            <v>A</v>
          </cell>
          <cell r="E29" t="str">
            <v>A</v>
          </cell>
          <cell r="F29" t="str">
            <v>.</v>
          </cell>
          <cell r="G29" t="str">
            <v>.</v>
          </cell>
          <cell r="H29" t="str">
            <v>.</v>
          </cell>
          <cell r="I29" t="str">
            <v>.</v>
          </cell>
          <cell r="J29" t="str">
            <v>.</v>
          </cell>
          <cell r="K29" t="str">
            <v>.</v>
          </cell>
          <cell r="L29" t="str">
            <v>.</v>
          </cell>
          <cell r="M29" t="str">
            <v>.</v>
          </cell>
          <cell r="N29" t="str">
            <v>.</v>
          </cell>
          <cell r="O29" t="str">
            <v>A</v>
          </cell>
          <cell r="P29" t="str">
            <v>.</v>
          </cell>
          <cell r="Q29" t="str">
            <v>.</v>
          </cell>
          <cell r="R29" t="str">
            <v>.</v>
          </cell>
          <cell r="S29" t="str">
            <v>.</v>
          </cell>
          <cell r="T29" t="str">
            <v>.</v>
          </cell>
          <cell r="U29" t="str">
            <v>.</v>
          </cell>
          <cell r="V29" t="str">
            <v>.</v>
          </cell>
          <cell r="W29" t="str">
            <v>.</v>
          </cell>
          <cell r="X29" t="str">
            <v>.</v>
          </cell>
          <cell r="Y29" t="str">
            <v>.</v>
          </cell>
          <cell r="Z29" t="str">
            <v>.</v>
          </cell>
          <cell r="AA29" t="str">
            <v>.</v>
          </cell>
        </row>
        <row r="30">
          <cell r="B30" t="str">
            <v>.</v>
          </cell>
          <cell r="C30" t="str">
            <v>.</v>
          </cell>
          <cell r="D30" t="str">
            <v>.</v>
          </cell>
          <cell r="E30" t="str">
            <v>.</v>
          </cell>
          <cell r="F30" t="str">
            <v>E</v>
          </cell>
          <cell r="G30" t="str">
            <v>E</v>
          </cell>
          <cell r="H30" t="str">
            <v>E</v>
          </cell>
          <cell r="I30" t="str">
            <v>E</v>
          </cell>
          <cell r="J30" t="str">
            <v>.</v>
          </cell>
          <cell r="K30" t="str">
            <v>E</v>
          </cell>
          <cell r="L30" t="str">
            <v>K</v>
          </cell>
          <cell r="M30" t="str">
            <v>.</v>
          </cell>
          <cell r="N30" t="str">
            <v>.</v>
          </cell>
          <cell r="O30" t="str">
            <v>.</v>
          </cell>
          <cell r="P30" t="str">
            <v>.</v>
          </cell>
          <cell r="Q30" t="str">
            <v>.</v>
          </cell>
          <cell r="R30" t="str">
            <v>.</v>
          </cell>
          <cell r="S30" t="str">
            <v>.</v>
          </cell>
          <cell r="T30" t="str">
            <v>.</v>
          </cell>
          <cell r="U30" t="str">
            <v>.</v>
          </cell>
          <cell r="V30" t="str">
            <v>.</v>
          </cell>
          <cell r="W30" t="str">
            <v>.</v>
          </cell>
          <cell r="X30" t="str">
            <v>.</v>
          </cell>
          <cell r="Y30" t="str">
            <v>E</v>
          </cell>
          <cell r="Z30" t="str">
            <v>.</v>
          </cell>
          <cell r="AA30" t="str">
            <v>.</v>
          </cell>
        </row>
        <row r="31">
          <cell r="B31" t="str">
            <v>.</v>
          </cell>
          <cell r="C31" t="str">
            <v>.</v>
          </cell>
          <cell r="D31" t="str">
            <v>.</v>
          </cell>
          <cell r="E31" t="str">
            <v>.</v>
          </cell>
          <cell r="F31" t="str">
            <v>.</v>
          </cell>
          <cell r="G31" t="str">
            <v>.</v>
          </cell>
          <cell r="H31" t="str">
            <v>.</v>
          </cell>
          <cell r="I31" t="str">
            <v>.</v>
          </cell>
          <cell r="J31" t="str">
            <v>.</v>
          </cell>
          <cell r="K31" t="str">
            <v>.</v>
          </cell>
          <cell r="L31" t="str">
            <v>.</v>
          </cell>
          <cell r="M31" t="str">
            <v>M</v>
          </cell>
          <cell r="N31" t="str">
            <v>M</v>
          </cell>
          <cell r="O31" t="str">
            <v>M</v>
          </cell>
          <cell r="P31" t="str">
            <v>.</v>
          </cell>
          <cell r="Q31" t="str">
            <v>S</v>
          </cell>
          <cell r="R31" t="str">
            <v>.</v>
          </cell>
          <cell r="S31" t="str">
            <v>.</v>
          </cell>
          <cell r="T31" t="str">
            <v>S</v>
          </cell>
          <cell r="U31" t="str">
            <v>T</v>
          </cell>
          <cell r="V31" t="str">
            <v>U</v>
          </cell>
          <cell r="W31" t="str">
            <v>.</v>
          </cell>
          <cell r="X31" t="str">
            <v>S</v>
          </cell>
          <cell r="Y31" t="str">
            <v>.</v>
          </cell>
          <cell r="Z31" t="str">
            <v>.</v>
          </cell>
          <cell r="AA31" t="str">
            <v>.</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um"/>
      <sheetName val="Summary"/>
      <sheetName val="MD근거"/>
      <sheetName val="PROCESS"/>
      <sheetName val="UTILITIES"/>
      <sheetName val="OFF-SITES"/>
      <sheetName val="REVAMPING"/>
      <sheetName val="cover"/>
      <sheetName val="Curves"/>
      <sheetName val="Tables"/>
      <sheetName val="DOC"/>
      <sheetName val="Steel"/>
      <sheetName val="RFP002"/>
      <sheetName val="piping"/>
      <sheetName val="ABUT수량-A1"/>
      <sheetName val="터널조도"/>
      <sheetName val="Graph (LGEN)"/>
      <sheetName val="out_prog"/>
      <sheetName val="선적schedule (2)"/>
      <sheetName val="Y-WORK"/>
      <sheetName val="노임"/>
      <sheetName val="Load List"/>
      <sheetName val="CBL_OD"/>
      <sheetName val="IN"/>
      <sheetName val="BEAM"/>
      <sheetName val="CAT_5"/>
      <sheetName val="COA-17"/>
      <sheetName val="C-18"/>
      <sheetName val="EQUIPMENT"/>
      <sheetName val="Sitec120"/>
      <sheetName val="당초"/>
      <sheetName val="PIPE내역(FCN)"/>
      <sheetName val="정부노임단가"/>
      <sheetName val="SELTDATA"/>
      <sheetName val="SP&amp;ST 제출가"/>
      <sheetName val="DATE"/>
      <sheetName val="현금"/>
      <sheetName val="AILC004"/>
      <sheetName val="XZLC004_PART2"/>
      <sheetName val="말뚝물량"/>
      <sheetName val="Fax"/>
      <sheetName val="Main"/>
      <sheetName val="Data"/>
      <sheetName val="MC-1"/>
      <sheetName val="작성기준"/>
      <sheetName val="Tbl 1y 4"/>
      <sheetName val="´çÃÊ"/>
      <sheetName val="Sharq mto sum"/>
      <sheetName val="XZLC003_PART1"/>
      <sheetName val="VA_code"/>
      <sheetName val="ANX3A11"/>
      <sheetName val="BQ"/>
      <sheetName val="F-302"/>
      <sheetName val="F301.303"/>
      <sheetName val="Inputs"/>
      <sheetName val="Note"/>
      <sheetName val="Heads"/>
      <sheetName val="Dbase"/>
      <sheetName val="Page 2"/>
      <sheetName val="EQUIPMENT -2"/>
      <sheetName val="SILICATE"/>
      <sheetName val="BQMPALOC"/>
      <sheetName val="기계내역서"/>
      <sheetName val="CB"/>
      <sheetName val="3. GROUNDING SYSTEM"/>
      <sheetName val="적용환율"/>
      <sheetName val="현장관리비"/>
      <sheetName val="실행내역"/>
      <sheetName val="Take-Off"/>
      <sheetName val="Piping(Methanol)"/>
      <sheetName val="basic"/>
      <sheetName val="장비비검토"/>
      <sheetName val="Bdown"/>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LIST"/>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계내역서"/>
    </sheet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flow Analysis"/>
      <sheetName val="Breech_Duct"/>
      <sheetName val="Schedule(overall)"/>
      <sheetName val="Lists"/>
      <sheetName val="DATA_LIST"/>
      <sheetName val="Outlet"/>
      <sheetName val="Input"/>
      <sheetName val="Base"/>
      <sheetName val="Breaching"/>
      <sheetName val="Wind"/>
      <sheetName val="Ladders"/>
      <sheetName val="IBC"/>
      <sheetName val="Seismic"/>
      <sheetName val="Vibration"/>
      <sheetName val="Shell"/>
      <sheetName val="Properties"/>
      <sheetName val="Price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기준"/>
      <sheetName val="inspecton plan"/>
      <sheetName val="Sheet1"/>
      <sheetName val="valve설치"/>
      <sheetName val="valve수량"/>
      <sheetName val="건설공사비"/>
      <sheetName val="견적기준"/>
      <sheetName val="배관 공사 물량"/>
      <sheetName val="CAT_5"/>
      <sheetName val="Administrative Prices"/>
      <sheetName val="Summary"/>
      <sheetName val="XZLC003_PART1"/>
      <sheetName val="견"/>
      <sheetName val="Curves"/>
      <sheetName val="Tables"/>
      <sheetName val="산근"/>
      <sheetName val="단가비교"/>
      <sheetName val="F-302"/>
      <sheetName val="F301.303"/>
      <sheetName val="XZLC004_PART2"/>
      <sheetName val="data_dci"/>
      <sheetName val="data_mci"/>
      <sheetName val="behind"/>
      <sheetName val="Main"/>
      <sheetName val="지계"/>
      <sheetName val="Inputs"/>
      <sheetName val="BD"/>
      <sheetName val="REDUCER"/>
      <sheetName val="WE'T"/>
      <sheetName val="DATA"/>
      <sheetName val="Cash2"/>
      <sheetName val="Z"/>
      <sheetName val="EQUIPMENT -2"/>
      <sheetName val="INPUT"/>
      <sheetName val="STATIC"/>
      <sheetName val="Cost_total_배관-3차_한남현"/>
      <sheetName val="CCC"/>
      <sheetName val="MTL(AG)"/>
      <sheetName val="당초"/>
      <sheetName val="ABUT수량-A1"/>
      <sheetName val="Summary Sheets"/>
      <sheetName val="Factor"/>
      <sheetName val="갑지"/>
      <sheetName val="상수도토공집계표"/>
      <sheetName val="BOQ"/>
      <sheetName val="기계내역서"/>
      <sheetName val="Activity(new)"/>
      <sheetName val="Equipment"/>
      <sheetName val="Labor"/>
      <sheetName val="Note"/>
      <sheetName val="Heads"/>
      <sheetName val="Dbase"/>
      <sheetName val="Page 2"/>
      <sheetName val="노임"/>
      <sheetName val=" ｹ-ﾌﾞﾙ"/>
      <sheetName val="내역서"/>
      <sheetName val="투찰(하수)"/>
      <sheetName val="최종견"/>
      <sheetName val="견적"/>
      <sheetName val="계약신규"/>
      <sheetName val="C"/>
      <sheetName val="주관사업"/>
      <sheetName val="요약배부"/>
      <sheetName val="PIPE"/>
      <sheetName val="QMCT"/>
      <sheetName val="LinerWt"/>
      <sheetName val="기본DATA"/>
      <sheetName val="MTO"/>
      <sheetName val="Price Comparison"/>
      <sheetName val="Equip Sch."/>
      <sheetName val="Code03"/>
      <sheetName val="DCS"/>
      <sheetName val="ANALYSER"/>
      <sheetName val="품셈(기초)"/>
      <sheetName val="CAL(1)."/>
      <sheetName val="일위대가표"/>
      <sheetName val="6.Base"/>
      <sheetName val="Pipe Hot"/>
      <sheetName val="LV CDB"/>
      <sheetName val="SH &amp; Control"/>
      <sheetName val="Cable Schedule"/>
      <sheetName val="Motor DB"/>
      <sheetName val="Precios por Administración"/>
      <sheetName val="Resumen"/>
      <sheetName val="Precios Unitarios"/>
      <sheetName val="5-Digit"/>
      <sheetName val="RATES"/>
      <sheetName val="FPSO COST LEVEL 0"/>
      <sheetName val="11FEB"/>
      <sheetName val="ETC"/>
      <sheetName val="KAZAK"/>
      <sheetName val="Design"/>
      <sheetName val="수입"/>
      <sheetName val="BOQ_1"/>
      <sheetName val="inspecton_plan"/>
      <sheetName val="배관_공사_물량"/>
      <sheetName val="Administrative_Prices"/>
      <sheetName val="F301_303"/>
      <sheetName val="EQUIPMENT_-2"/>
      <sheetName val="Summary_Sheets"/>
      <sheetName val="Price_Comparison"/>
      <sheetName val="Equip_Sch_"/>
      <sheetName val="Page_2"/>
      <sheetName val="_ｹ-ﾌﾞﾙ"/>
      <sheetName val="CAL(1)_"/>
      <sheetName val="Precios_por_Administración"/>
      <sheetName val="Precios_Unitarios"/>
      <sheetName val="FPSO_COST_LEVEL_0"/>
      <sheetName val="入力"/>
      <sheetName val="적용환율"/>
      <sheetName val="Other ODC's"/>
      <sheetName val="Project Info"/>
      <sheetName val="Material Rates"/>
      <sheetName val="Subcontracts"/>
      <sheetName val="Salary &amp; Hr Sum"/>
      <sheetName val="Review Summary"/>
      <sheetName val="P3"/>
      <sheetName val="Total(new)"/>
      <sheetName val="BSD (2)"/>
      <sheetName val="Sheet5"/>
      <sheetName val="cal-BF"/>
      <sheetName val="FORMULA"/>
      <sheetName val="LV induction motors"/>
      <sheetName val="Airy"/>
      <sheetName val="Type"/>
      <sheetName val="Discipline"/>
      <sheetName val="Deliverable"/>
      <sheetName val="Area"/>
      <sheetName val="Phase"/>
      <sheetName val="YesNo"/>
      <sheetName val="Notes"/>
      <sheetName val="attach(2)"/>
      <sheetName val="CAMP - CONSTRUCTION"/>
      <sheetName val="Tipo Terzi"/>
      <sheetName val="lookup"/>
      <sheetName val="CBE-VSL"/>
      <sheetName val="LOCAL RATES"/>
      <sheetName val="DATA SHEET"/>
      <sheetName val="Information"/>
      <sheetName val="CalCu"/>
      <sheetName val="당진1,2호기전선관설치및접지4차공사내역서-을지"/>
      <sheetName val="inspecton_plan1"/>
      <sheetName val="배관_공사_물량1"/>
      <sheetName val="Administrative_Prices1"/>
      <sheetName val="F301_3031"/>
      <sheetName val="Summary_Sheets1"/>
      <sheetName val="EQUIPMENT_-21"/>
      <sheetName val="Page_21"/>
      <sheetName val="_ｹ-ﾌﾞﾙ1"/>
      <sheetName val="Price_Comparison1"/>
      <sheetName val="Equip_Sch_1"/>
      <sheetName val="CAL(1)_1"/>
      <sheetName val="6_Base"/>
      <sheetName val="Pipe_Hot"/>
      <sheetName val="LV_induction_motors"/>
      <sheetName val="Precios_por_Administración1"/>
      <sheetName val="Precios_Unitarios1"/>
      <sheetName val="CAMP_-_CONSTRUCTION"/>
      <sheetName val="Tipo_Terzi"/>
      <sheetName val="FPSO_COST_LEVEL_01"/>
      <sheetName val="Other_ODC's"/>
      <sheetName val="Project_Info"/>
      <sheetName val="Material_Rates"/>
      <sheetName val="Salary_&amp;_Hr_Sum"/>
      <sheetName val="Review_Summary"/>
      <sheetName val="Equipment List"/>
      <sheetName val="SILICATE"/>
      <sheetName val="Bases"/>
      <sheetName val="Input - Process"/>
      <sheetName val="Input - General"/>
      <sheetName val="Input - Exchangers"/>
      <sheetName val="B. Fiyatlar"/>
      <sheetName val="Guidance"/>
      <sheetName val="Option Lists"/>
      <sheetName val="ITB COST"/>
      <sheetName val="POWER"/>
      <sheetName val="cable data"/>
      <sheetName val="D+I (Expat)"/>
      <sheetName val="CWLIV"/>
      <sheetName val="3인도계획"/>
      <sheetName val="항목분류끌어오기"/>
      <sheetName val="집계표(OPTION)"/>
      <sheetName val="GAEYO"/>
      <sheetName val="음료실행"/>
      <sheetName val="Product-part-a"/>
      <sheetName val="inter"/>
      <sheetName val="CONCRETE"/>
      <sheetName val="찍기"/>
      <sheetName val="공사비 내역 (가)"/>
      <sheetName val="Take-Off"/>
      <sheetName val="PROCURE"/>
      <sheetName val="HVAC"/>
      <sheetName val="산출근거#2-3"/>
      <sheetName val="BFP"/>
      <sheetName val="inspecton_plan2"/>
      <sheetName val="배관_공사_물량2"/>
      <sheetName val="Administrative_Prices2"/>
      <sheetName val="F301_3032"/>
      <sheetName val="EQUIPMENT_-22"/>
      <sheetName val="Summary_Sheets2"/>
      <sheetName val="Price_Comparison2"/>
      <sheetName val="Equip_Sch_2"/>
      <sheetName val="Page_22"/>
      <sheetName val="_ｹ-ﾌﾞﾙ2"/>
      <sheetName val="CAL(1)_2"/>
      <sheetName val="Precios_por_Administración2"/>
      <sheetName val="Precios_Unitarios2"/>
      <sheetName val="FPSO_COST_LEVEL_02"/>
      <sheetName val="6_Base1"/>
      <sheetName val="Pipe_Hot1"/>
      <sheetName val="LV_induction_motors1"/>
      <sheetName val="Other_ODC's1"/>
      <sheetName val="Project_Info1"/>
      <sheetName val="Material_Rates1"/>
      <sheetName val="Salary_&amp;_Hr_Sum1"/>
      <sheetName val="Review_Summary1"/>
      <sheetName val="CAMP_-_CONSTRUCTION1"/>
      <sheetName val="Tipo_Terzi1"/>
      <sheetName val="BSD_(2)"/>
      <sheetName val="LOCAL_RATES"/>
      <sheetName val="DATA_SHEET"/>
      <sheetName val="Equipment_List"/>
      <sheetName val="Input_-_Process"/>
      <sheetName val="Input_-_General"/>
      <sheetName val="Input_-_Exchangers"/>
      <sheetName val="B__Fiyatlar"/>
      <sheetName val="Option_Lists"/>
      <sheetName val="ITB_COST"/>
      <sheetName val="Tut 1"/>
      <sheetName val="BM"/>
    </sheetNames>
    <sheetDataSet>
      <sheetData sheetId="0" refreshError="1">
        <row r="20">
          <cell r="C20">
            <v>18572.5</v>
          </cell>
        </row>
        <row r="21">
          <cell r="C21">
            <v>24034.999999999996</v>
          </cell>
        </row>
        <row r="23">
          <cell r="C23">
            <v>22643.5</v>
          </cell>
        </row>
        <row r="25">
          <cell r="C25">
            <v>25690.999999999996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refreshError="1"/>
      <sheetData sheetId="22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flow Analysis"/>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2"/>
      <sheetName val="Z"/>
    </sheetNames>
    <sheetDataSet>
      <sheetData sheetId="0" refreshError="1"/>
      <sheetData sheetId="1"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History"/>
      <sheetName val="Input (1)"/>
      <sheetName val="Process calculation (2)"/>
      <sheetName val="Noise (3)"/>
      <sheetName val="Stack (4)"/>
      <sheetName val="Total attenuation"/>
      <sheetName val="Material for Silencers (8)"/>
      <sheetName val="Weigth Calculation (5)"/>
      <sheetName val="Prices"/>
      <sheetName val="Sheet1"/>
      <sheetName val="Helical Strakes"/>
      <sheetName val="Radiation (6)"/>
      <sheetName val="Shroud"/>
      <sheetName val="Cost Calculation (9)"/>
      <sheetName val="Tables"/>
      <sheetName val="Pressure Drop (7)"/>
      <sheetName val="24Jan"/>
      <sheetName val="Datasheet Acoustics"/>
      <sheetName val="Estimation of splitter length"/>
      <sheetName val="Insulation (10)"/>
      <sheetName val="Bought out items"/>
      <sheetName val="Prelimenary Packing List"/>
      <sheetName val="Quote Data"/>
      <sheetName val="Pressure Drop"/>
      <sheetName val="Rates"/>
      <sheetName val="Price overview"/>
      <sheetName val="R2564AHDTS"/>
      <sheetName val="Cashflow Analysis"/>
      <sheetName val="Cash2"/>
      <sheetName val="Z"/>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Oct Trans Duct"/>
      <sheetName val="Vert Duct 1"/>
      <sheetName val="Stack"/>
      <sheetName val="Support Steel"/>
      <sheetName val="Lists"/>
      <sheetName val="Sheet8"/>
      <sheetName val="Sheet4"/>
      <sheetName val="Elbow"/>
      <sheetName val="Sq Baffles"/>
      <sheetName val="Rnd Baffles"/>
      <sheetName val="Vert Duct 1 (2)"/>
      <sheetName val="Component List"/>
      <sheetName val="BOM Summary"/>
      <sheetName val="Horiz Transition"/>
      <sheetName val="Horiz Duct"/>
      <sheetName val="Sheet3"/>
      <sheetName val="Sheet5"/>
      <sheetName val="Sheet1"/>
      <sheetName val="Horiz Duct 1"/>
      <sheetName val="Cashflow Analysis"/>
      <sheetName val="Quantity"/>
      <sheetName val="CCS"/>
      <sheetName val="HD-XUAT"/>
      <sheetName val="GM 000"/>
      <sheetName val="Rate Analysis"/>
      <sheetName val="Labor Sum"/>
      <sheetName val="Cover"/>
      <sheetName val="Noise (3)"/>
      <sheetName val="Estimation of splitter length"/>
      <sheetName val="Tables"/>
      <sheetName val="Radiation (6)"/>
      <sheetName val="Material for Silencers (8)"/>
      <sheetName val="Rates"/>
      <sheetName val="Input (1)"/>
      <sheetName val="Cash2"/>
      <sheetName val="R2564AHDTS"/>
      <sheetName val="Z"/>
      <sheetName val="Oct_Trans_Duct"/>
      <sheetName val="Vert_Duct_1"/>
      <sheetName val="Support_Steel"/>
      <sheetName val="Sq_Baffles"/>
      <sheetName val="Rnd_Baffles"/>
      <sheetName val="Vert_Duct_1_(2)"/>
      <sheetName val="Component_List"/>
      <sheetName val="BOM_Summary"/>
      <sheetName val="Horiz_Transition"/>
      <sheetName val="Horiz_Duct"/>
      <sheetName val="Horiz_Duct_1"/>
      <sheetName val="Cashflow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G. CONDITION"/>
      <sheetName val="견적 조건"/>
      <sheetName val="Table"/>
      <sheetName val="TEMP POWER(X)"/>
      <sheetName val="BQ"/>
      <sheetName val="Pivot"/>
      <sheetName val="SUMMARY"/>
      <sheetName val="작성기준"/>
      <sheetName val="costing_CV"/>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기준"/>
      <sheetName val="Sheet2"/>
      <sheetName val="Sheet1"/>
      <sheetName val="건설공사비"/>
      <sheetName val="견적기준"/>
      <sheetName val="BSD (2)"/>
      <sheetName val="Alum."/>
      <sheetName val="Factor"/>
      <sheetName val="Summary Sheets"/>
      <sheetName val="LEGEND"/>
      <sheetName val="AILC004"/>
      <sheetName val="BLDG_DCI"/>
      <sheetName val="BLDG_MCI"/>
      <sheetName val="GC_1_4,000"/>
      <sheetName val="ASME B 36.10 M"/>
      <sheetName val="Joints"/>
      <sheetName val="Cash2"/>
      <sheetName val="Z"/>
      <sheetName val="Electrical (2)"/>
      <sheetName val="Data"/>
      <sheetName val="Calc"/>
      <sheetName val="Main"/>
      <sheetName val="Cost_total_배관-이창수2차"/>
      <sheetName val="look-up"/>
      <sheetName val="Fax"/>
      <sheetName val="´çÃÊ"/>
      <sheetName val="CAT_5"/>
      <sheetName val="ANX3A11"/>
      <sheetName val="BQ"/>
      <sheetName val="F-302"/>
      <sheetName val="F301.303"/>
      <sheetName val="Inputs"/>
      <sheetName val="손익분석"/>
      <sheetName val="LIST"/>
      <sheetName val="Engrg Est"/>
      <sheetName val="S0"/>
      <sheetName val="송라터널총괄"/>
      <sheetName val="SILICATE"/>
      <sheetName val="203 Eqpt r1"/>
      <sheetName val="XZLC004_PART2"/>
      <sheetName val="XZLC003_PART1"/>
      <sheetName val="당초"/>
      <sheetName val="도급"/>
      <sheetName val="공정계획(내부계획25%,내부w.f)"/>
      <sheetName val="95삼성급(본사)"/>
      <sheetName val="B31.1"/>
      <sheetName val="PSIZE"/>
      <sheetName val="guard(mac)"/>
      <sheetName val="DNT OSBL"/>
      <sheetName val="PIPE"/>
      <sheetName val="parts-V2"/>
      <sheetName val="적용환율"/>
      <sheetName val="계화배수(3대)"/>
      <sheetName val="DESIGN"/>
      <sheetName val="대치판정"/>
      <sheetName val="표지"/>
      <sheetName val="CBS"/>
      <sheetName val="FLANGE"/>
      <sheetName val="VALVE"/>
      <sheetName val="csdim"/>
      <sheetName val="cdsload"/>
      <sheetName val="chsload"/>
      <sheetName val="대비표"/>
      <sheetName val="내역서"/>
      <sheetName val="POWER"/>
      <sheetName val="laroux"/>
      <sheetName val="ITB COST"/>
      <sheetName val="Price Sheet"/>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43"/>
      <sheetName val="44"/>
      <sheetName val="45"/>
      <sheetName val="46"/>
      <sheetName val="47"/>
      <sheetName val="48"/>
      <sheetName val="49"/>
      <sheetName val="50"/>
      <sheetName val="Allowances"/>
      <sheetName val="5-Digit"/>
      <sheetName val="간접비내역-1"/>
      <sheetName val="교각1"/>
      <sheetName val="간선계산"/>
      <sheetName val="Notes"/>
      <sheetName val="003"/>
      <sheetName val="COST-SUM"/>
      <sheetName val="Kode"/>
      <sheetName val="사기도장"/>
      <sheetName val="General Data"/>
      <sheetName val="Bill of QuantityCIVL"/>
      <sheetName val="Prec.OTS"/>
      <sheetName val="Summary_Sheets"/>
      <sheetName val="Alum_"/>
      <sheetName val="BSD_(2)"/>
      <sheetName val="Electrical_(2)"/>
      <sheetName val="Engrg_Est"/>
      <sheetName val="ITB_COST"/>
      <sheetName val="Price_Sheet"/>
      <sheetName val="F301_303"/>
      <sheetName val="203_Eqpt_r1"/>
      <sheetName val="공정계획(내부계획25%,내부w_f)"/>
      <sheetName val="B31_1"/>
      <sheetName val="Prec_OTS"/>
      <sheetName val="Walls"/>
      <sheetName val="Estimate"/>
      <sheetName val="CAL(1)."/>
      <sheetName val="DATE"/>
      <sheetName val="TYPE-B 평균H"/>
      <sheetName val="95신규호표"/>
      <sheetName val="cable"/>
      <sheetName val="기기리스트"/>
      <sheetName val="Rates"/>
      <sheetName val="MCCSUM"/>
      <sheetName val="HVAC"/>
      <sheetName val="EPC"/>
      <sheetName val="GTG"/>
      <sheetName val="camp"/>
      <sheetName val="CAL"/>
      <sheetName val="CABLE DATA"/>
      <sheetName val="7422CW00"/>
      <sheetName val="#3E1_GCR"/>
      <sheetName val="jobhist"/>
      <sheetName val="BB ATV A 131 "/>
      <sheetName val="PAGE 2"/>
      <sheetName val="Dropdown list"/>
      <sheetName val="Breaker size"/>
      <sheetName val="CCC-1C-PVC-XLPE"/>
      <sheetName val="CCC-4C-PVC-XLPE"/>
      <sheetName val="CCC-BTS"/>
      <sheetName val="VD-BTS"/>
      <sheetName val="Resistance_Reactance_Cables"/>
      <sheetName val="CTS_1C_PVC_Armoured"/>
      <sheetName val="CTS_1C_PVC_Unarmoured"/>
      <sheetName val="CTS_1C_XLPE_Armoured"/>
      <sheetName val="CTS_1C_XLPE_Unarmoured"/>
      <sheetName val="CTS_3C_PVC_Armoured"/>
      <sheetName val="CTS_3C_PVC_Unarmoured"/>
      <sheetName val="CTS_3C_XLPE_Armoured"/>
      <sheetName val="CTS_3C_XLPE_Unarmoured"/>
      <sheetName val="CTS_4C_PVC_Armoured"/>
      <sheetName val="CTS_4C_PVC_Unarmoured"/>
      <sheetName val="CTS_4C_XLPE_Armoured"/>
      <sheetName val="List-CTS"/>
      <sheetName val="Final(1)summary"/>
      <sheetName val="Alum_1"/>
      <sheetName val="Summary_Sheets1"/>
      <sheetName val="BSD_(2)1"/>
      <sheetName val="Engrg_Est1"/>
      <sheetName val="Electrical_(2)1"/>
      <sheetName val="F301_3031"/>
      <sheetName val="203_Eqpt_r11"/>
      <sheetName val="B31_11"/>
      <sheetName val="공정계획(내부계획25%,내부w_f)1"/>
      <sheetName val="ASME_B_36_10_M"/>
      <sheetName val="ITB_COST1"/>
      <sheetName val="Price_Sheet1"/>
      <sheetName val="DNT_OSBL"/>
      <sheetName val="Prec_OTS1"/>
      <sheetName val="General_Data"/>
      <sheetName val="Bill_of_QuantityCIVL"/>
      <sheetName val="CAL(1)_"/>
      <sheetName val="간접비내역_1"/>
      <sheetName val="Y-WORK"/>
      <sheetName val="Units"/>
      <sheetName val="Pump Matls."/>
      <sheetName val="15100"/>
      <sheetName val="일위대가 "/>
      <sheetName val="spec"/>
      <sheetName val="studbolt no."/>
      <sheetName val="studbolt size"/>
      <sheetName val="item sort no"/>
      <sheetName val="program"/>
      <sheetName val="MixBed"/>
      <sheetName val="Reference"/>
      <sheetName val="Chart"/>
      <sheetName val="PUMP"/>
      <sheetName val="Summary_Sheets2"/>
      <sheetName val="Summary_Sheets3"/>
      <sheetName val="Summary_Sheets4"/>
      <sheetName val=" ｹ-ﾌﾞﾙ"/>
      <sheetName val="INS-Piping"/>
      <sheetName val="도급양식"/>
    </sheetNames>
    <sheetDataSet>
      <sheetData sheetId="0" refreshError="1">
        <row r="19">
          <cell r="C19">
            <v>15524.999999999998</v>
          </cell>
        </row>
        <row r="22">
          <cell r="C22">
            <v>7762.4999999999991</v>
          </cell>
        </row>
      </sheetData>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sheetData sheetId="217"/>
      <sheetData sheetId="218"/>
      <sheetData sheetId="219" refreshError="1"/>
      <sheetData sheetId="220" refreshError="1"/>
      <sheetData sheetId="221"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보일러"/>
      <sheetName val="수처리"/>
      <sheetName val="GGH"/>
      <sheetName val="집진기"/>
      <sheetName val="북제주내부매출"/>
      <sheetName val="취수설비"/>
      <sheetName val="탈황"/>
      <sheetName val="ash"/>
      <sheetName val="소각로"/>
      <sheetName val="매출TOTAL"/>
      <sheetName val="표지 및 목차"/>
      <sheetName val="정량목표계획"/>
      <sheetName val="PJT매출계획"/>
      <sheetName val="PJT기성계획"/>
      <sheetName val="목표분석"/>
      <sheetName val="목표할당"/>
      <sheetName val="과제분석서_매출"/>
      <sheetName val="과제분석서_매출원가율"/>
      <sheetName val="과제분석서_품질손실비용"/>
      <sheetName val="과제분석서_원가절감"/>
      <sheetName val="과제분석서_기성"/>
      <sheetName val="시책도출매트릭스"/>
      <sheetName val="담당 MAP카드"/>
      <sheetName val="상하MAP조정표"/>
      <sheetName val="관리항목 일람표"/>
      <sheetName val="시책전개표"/>
      <sheetName val="과제분석표 챠트 DATA"/>
      <sheetName val="pjt별계획실적"/>
      <sheetName val="매출계획map전후"/>
      <sheetName val="매출계획 map후"/>
      <sheetName val="부서별 원가절감 계획"/>
      <sheetName val="매출2안"/>
      <sheetName val="기성2안"/>
      <sheetName val="map전매출"/>
      <sheetName val="Sheet1"/>
      <sheetName val="당진포함(사내)"/>
      <sheetName val="SANAE-3"/>
      <sheetName val="부하전망"/>
      <sheetName val="부하"/>
      <sheetName val="기성"/>
      <sheetName val="Sheet4"/>
      <sheetName val="기성 (2)"/>
      <sheetName val="문제점,대책 (2)"/>
      <sheetName val="Invoice(016)"/>
      <sheetName val="Pkg(A)"/>
      <sheetName val="Pkg(B)"/>
      <sheetName val="Sheet5"/>
      <sheetName val="Cash2"/>
      <sheetName val="Z"/>
    </sheetNames>
    <definedNames>
      <definedName name="BULYANGPNT"/>
      <definedName name="GUESTPNT"/>
      <definedName name="MONITORPNT"/>
      <definedName name="RTPNT"/>
      <definedName name="UTPNT" sheetId="0"/>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sdim"/>
      <sheetName val="SUPTYPE"/>
      <sheetName val="Sheet1"/>
      <sheetName val="cdsload"/>
      <sheetName val="chsload"/>
      <sheetName val="cvsload"/>
      <sheetName val="csdim"/>
      <sheetName val="CLAMP"/>
      <sheetName val="pipe"/>
      <sheetName val="Cash2"/>
      <sheetName val="Z"/>
      <sheetName val="Code03"/>
      <sheetName val="Summary"/>
      <sheetName val="MixBed"/>
      <sheetName val="CondPol"/>
      <sheetName val="eq_data"/>
      <sheetName val="Testing"/>
      <sheetName val="BLR 1"/>
      <sheetName val="GEN"/>
      <sheetName val="GAS"/>
      <sheetName val="DEAE"/>
      <sheetName val="BLR2"/>
      <sheetName val="BLR3"/>
      <sheetName val="BLR4"/>
      <sheetName val="BLR5"/>
      <sheetName val="DEM"/>
      <sheetName val="SAM"/>
      <sheetName val="CHEM"/>
      <sheetName val="COP"/>
      <sheetName val="환산표"/>
      <sheetName val="VSDATA"/>
      <sheetName val="보일러"/>
      <sheetName val="TTL"/>
      <sheetName val="S N"/>
      <sheetName val="Sheet3"/>
      <sheetName val="RFP007"/>
      <sheetName val="RFP006"/>
      <sheetName val="RFP005"/>
      <sheetName val="RFP009"/>
      <sheetName val="QMCT"/>
      <sheetName val="제출계산서"/>
      <sheetName val="insulation"/>
      <sheetName val="변수 정의"/>
      <sheetName val="18 BL 배관 내역"/>
      <sheetName val="#3E1_GCR"/>
      <sheetName val="B31.1"/>
      <sheetName val="PSIZE"/>
      <sheetName val="ITEM-LIST"/>
      <sheetName val="변수정리"/>
      <sheetName val="공정율(기초자료)"/>
      <sheetName val="환율표"/>
      <sheetName val="BQ"/>
      <sheetName val="TABLE"/>
      <sheetName val="Desal-E&amp;I"/>
      <sheetName val="BOQ for HRSG &amp; BOP-mech."/>
      <sheetName val="손익현황"/>
      <sheetName val="현황CODE"/>
      <sheetName val="CBE-VSL"/>
      <sheetName val="당초"/>
      <sheetName val="내역서"/>
      <sheetName val="IT-BAT"/>
      <sheetName val="SAN"/>
      <sheetName val="2. 집계표"/>
      <sheetName val="CF Rev.0"/>
      <sheetName val="견적"/>
      <sheetName val="C3"/>
      <sheetName val="견적서을"/>
      <sheetName val="FWBS7000,8000"/>
      <sheetName val="ANALYSER"/>
      <sheetName val="산근"/>
      <sheetName val="SPT vs PHI"/>
      <sheetName val="石炭性状"/>
      <sheetName val="가격분석@1100(990104)"/>
      <sheetName val="Escalation"/>
      <sheetName val="NCCALC11"/>
      <sheetName val="-15.0"/>
      <sheetName val="노임단가"/>
      <sheetName val="자재단가"/>
      <sheetName val="36신설수량"/>
      <sheetName val="물가대비표"/>
      <sheetName val="Sheet6"/>
      <sheetName val="Sheet1 (2)"/>
      <sheetName val="#REF"/>
      <sheetName val="출력X"/>
      <sheetName val="1.설계조건"/>
      <sheetName val="5-Digit"/>
      <sheetName val="교각1"/>
      <sheetName val="점수계산1-2"/>
      <sheetName val="건축내역"/>
      <sheetName val="DCS"/>
      <sheetName val="갑지"/>
      <sheetName val="작성기준"/>
      <sheetName val="REDUCER"/>
      <sheetName val="WE'T"/>
      <sheetName val="co-no.2"/>
    </sheetNames>
    <sheetDataSet>
      <sheetData sheetId="0">
        <row r="2">
          <cell r="A2" t="str">
            <v>CD05001</v>
          </cell>
        </row>
      </sheetData>
      <sheetData sheetId="1">
        <row r="2">
          <cell r="A2" t="str">
            <v>NPCX-L-020</v>
          </cell>
        </row>
      </sheetData>
      <sheetData sheetId="2">
        <row r="3">
          <cell r="A3">
            <v>0.75</v>
          </cell>
        </row>
      </sheetData>
      <sheetData sheetId="3" refreshError="1">
        <row r="3">
          <cell r="A3">
            <v>1</v>
          </cell>
        </row>
        <row r="4">
          <cell r="A4">
            <v>2</v>
          </cell>
        </row>
        <row r="5">
          <cell r="A5">
            <v>3</v>
          </cell>
        </row>
        <row r="6">
          <cell r="A6">
            <v>4</v>
          </cell>
        </row>
        <row r="7">
          <cell r="A7">
            <v>5</v>
          </cell>
        </row>
        <row r="8">
          <cell r="A8">
            <v>6</v>
          </cell>
        </row>
        <row r="9">
          <cell r="A9">
            <v>7</v>
          </cell>
        </row>
        <row r="10">
          <cell r="A10">
            <v>8</v>
          </cell>
        </row>
        <row r="11">
          <cell r="A11">
            <v>9</v>
          </cell>
        </row>
        <row r="12">
          <cell r="A12">
            <v>10</v>
          </cell>
        </row>
        <row r="13">
          <cell r="A13">
            <v>11</v>
          </cell>
        </row>
        <row r="14">
          <cell r="A14">
            <v>12</v>
          </cell>
        </row>
        <row r="15">
          <cell r="A15">
            <v>13</v>
          </cell>
        </row>
        <row r="16">
          <cell r="A16">
            <v>14</v>
          </cell>
        </row>
        <row r="17">
          <cell r="A17">
            <v>15</v>
          </cell>
        </row>
        <row r="18">
          <cell r="A18">
            <v>16</v>
          </cell>
        </row>
        <row r="19">
          <cell r="A19">
            <v>17</v>
          </cell>
        </row>
        <row r="20">
          <cell r="A20">
            <v>18</v>
          </cell>
        </row>
        <row r="21">
          <cell r="A21">
            <v>19</v>
          </cell>
        </row>
        <row r="22">
          <cell r="A22">
            <v>20</v>
          </cell>
        </row>
        <row r="23">
          <cell r="A23">
            <v>21</v>
          </cell>
        </row>
        <row r="24">
          <cell r="A24">
            <v>22</v>
          </cell>
        </row>
        <row r="25">
          <cell r="A25">
            <v>23</v>
          </cell>
        </row>
        <row r="26">
          <cell r="A26">
            <v>24</v>
          </cell>
        </row>
        <row r="27">
          <cell r="A27">
            <v>25</v>
          </cell>
        </row>
        <row r="28">
          <cell r="A28">
            <v>26</v>
          </cell>
        </row>
        <row r="29">
          <cell r="A29">
            <v>27</v>
          </cell>
        </row>
        <row r="30">
          <cell r="A30">
            <v>28</v>
          </cell>
        </row>
        <row r="31">
          <cell r="A31">
            <v>29</v>
          </cell>
        </row>
        <row r="32">
          <cell r="A32">
            <v>30</v>
          </cell>
        </row>
        <row r="33">
          <cell r="A33">
            <v>31</v>
          </cell>
        </row>
        <row r="34">
          <cell r="A34">
            <v>32</v>
          </cell>
        </row>
        <row r="35">
          <cell r="A35">
            <v>33</v>
          </cell>
        </row>
        <row r="36">
          <cell r="A36">
            <v>34</v>
          </cell>
        </row>
        <row r="37">
          <cell r="A37">
            <v>35</v>
          </cell>
        </row>
        <row r="38">
          <cell r="A38">
            <v>36</v>
          </cell>
        </row>
        <row r="39">
          <cell r="A39">
            <v>37</v>
          </cell>
        </row>
        <row r="40">
          <cell r="A40">
            <v>38</v>
          </cell>
        </row>
        <row r="41">
          <cell r="A41">
            <v>39</v>
          </cell>
        </row>
        <row r="42">
          <cell r="A42">
            <v>40</v>
          </cell>
        </row>
        <row r="43">
          <cell r="A43">
            <v>41</v>
          </cell>
        </row>
        <row r="44">
          <cell r="A44">
            <v>42</v>
          </cell>
        </row>
        <row r="45">
          <cell r="A45">
            <v>43</v>
          </cell>
        </row>
        <row r="46">
          <cell r="A46">
            <v>44</v>
          </cell>
        </row>
        <row r="47">
          <cell r="A47">
            <v>45</v>
          </cell>
        </row>
        <row r="48">
          <cell r="A48">
            <v>46</v>
          </cell>
        </row>
        <row r="49">
          <cell r="A49">
            <v>47</v>
          </cell>
        </row>
        <row r="50">
          <cell r="A50">
            <v>48</v>
          </cell>
        </row>
        <row r="51">
          <cell r="A51">
            <v>49</v>
          </cell>
        </row>
        <row r="52">
          <cell r="A52">
            <v>50</v>
          </cell>
        </row>
        <row r="53">
          <cell r="A53">
            <v>51</v>
          </cell>
        </row>
        <row r="54">
          <cell r="A54">
            <v>52</v>
          </cell>
        </row>
        <row r="55">
          <cell r="A55">
            <v>53</v>
          </cell>
        </row>
        <row r="56">
          <cell r="A56">
            <v>54</v>
          </cell>
        </row>
        <row r="57">
          <cell r="A57">
            <v>55</v>
          </cell>
        </row>
        <row r="58">
          <cell r="A58">
            <v>56</v>
          </cell>
        </row>
        <row r="59">
          <cell r="A59">
            <v>57</v>
          </cell>
        </row>
        <row r="60">
          <cell r="A60">
            <v>58</v>
          </cell>
        </row>
        <row r="61">
          <cell r="A61">
            <v>59</v>
          </cell>
        </row>
        <row r="62">
          <cell r="A62">
            <v>60</v>
          </cell>
        </row>
        <row r="63">
          <cell r="A63">
            <v>61</v>
          </cell>
        </row>
        <row r="64">
          <cell r="A64">
            <v>62</v>
          </cell>
        </row>
        <row r="65">
          <cell r="A65">
            <v>63</v>
          </cell>
        </row>
        <row r="66">
          <cell r="A66">
            <v>64</v>
          </cell>
        </row>
        <row r="67">
          <cell r="A67">
            <v>65</v>
          </cell>
        </row>
        <row r="68">
          <cell r="A68">
            <v>66</v>
          </cell>
        </row>
        <row r="69">
          <cell r="A69">
            <v>67</v>
          </cell>
        </row>
        <row r="70">
          <cell r="A70">
            <v>68</v>
          </cell>
        </row>
      </sheetData>
      <sheetData sheetId="4" refreshError="1">
        <row r="3">
          <cell r="A3">
            <v>1</v>
          </cell>
        </row>
        <row r="4">
          <cell r="A4">
            <v>2</v>
          </cell>
        </row>
        <row r="5">
          <cell r="A5">
            <v>3</v>
          </cell>
        </row>
        <row r="6">
          <cell r="A6">
            <v>4</v>
          </cell>
        </row>
        <row r="7">
          <cell r="A7">
            <v>5</v>
          </cell>
        </row>
        <row r="8">
          <cell r="A8">
            <v>6</v>
          </cell>
        </row>
        <row r="9">
          <cell r="A9">
            <v>7</v>
          </cell>
        </row>
        <row r="10">
          <cell r="A10">
            <v>8</v>
          </cell>
        </row>
        <row r="11">
          <cell r="A11">
            <v>9</v>
          </cell>
        </row>
        <row r="12">
          <cell r="A12">
            <v>10</v>
          </cell>
        </row>
        <row r="13">
          <cell r="A13">
            <v>11</v>
          </cell>
        </row>
        <row r="14">
          <cell r="A14">
            <v>12</v>
          </cell>
        </row>
        <row r="15">
          <cell r="A15">
            <v>13</v>
          </cell>
        </row>
        <row r="16">
          <cell r="A16">
            <v>14</v>
          </cell>
        </row>
        <row r="17">
          <cell r="A17">
            <v>15</v>
          </cell>
        </row>
        <row r="18">
          <cell r="A18">
            <v>16</v>
          </cell>
        </row>
        <row r="19">
          <cell r="A19">
            <v>17</v>
          </cell>
        </row>
        <row r="20">
          <cell r="A20">
            <v>18</v>
          </cell>
        </row>
        <row r="21">
          <cell r="A21">
            <v>19</v>
          </cell>
        </row>
        <row r="22">
          <cell r="A22">
            <v>20</v>
          </cell>
        </row>
        <row r="23">
          <cell r="A23">
            <v>21</v>
          </cell>
        </row>
        <row r="24">
          <cell r="A24">
            <v>22</v>
          </cell>
        </row>
        <row r="25">
          <cell r="A25">
            <v>23</v>
          </cell>
        </row>
        <row r="26">
          <cell r="A26">
            <v>24</v>
          </cell>
        </row>
        <row r="27">
          <cell r="A27">
            <v>25</v>
          </cell>
        </row>
        <row r="28">
          <cell r="A28">
            <v>26</v>
          </cell>
        </row>
        <row r="29">
          <cell r="A29">
            <v>27</v>
          </cell>
        </row>
        <row r="30">
          <cell r="A30">
            <v>28</v>
          </cell>
        </row>
        <row r="31">
          <cell r="A31">
            <v>29</v>
          </cell>
        </row>
        <row r="32">
          <cell r="A32">
            <v>30</v>
          </cell>
        </row>
        <row r="33">
          <cell r="A33">
            <v>31</v>
          </cell>
        </row>
        <row r="34">
          <cell r="A34">
            <v>32</v>
          </cell>
        </row>
        <row r="35">
          <cell r="A35">
            <v>33</v>
          </cell>
        </row>
        <row r="36">
          <cell r="A36">
            <v>34</v>
          </cell>
        </row>
        <row r="37">
          <cell r="A37">
            <v>35</v>
          </cell>
        </row>
        <row r="38">
          <cell r="A38">
            <v>36</v>
          </cell>
        </row>
        <row r="39">
          <cell r="A39">
            <v>37</v>
          </cell>
        </row>
        <row r="40">
          <cell r="A40">
            <v>38</v>
          </cell>
        </row>
        <row r="41">
          <cell r="A41">
            <v>39</v>
          </cell>
        </row>
        <row r="42">
          <cell r="A42">
            <v>40</v>
          </cell>
        </row>
        <row r="43">
          <cell r="A43">
            <v>41</v>
          </cell>
        </row>
        <row r="44">
          <cell r="A44">
            <v>42</v>
          </cell>
        </row>
        <row r="45">
          <cell r="A45">
            <v>43</v>
          </cell>
        </row>
        <row r="46">
          <cell r="A46">
            <v>44</v>
          </cell>
        </row>
        <row r="47">
          <cell r="A47">
            <v>45</v>
          </cell>
        </row>
        <row r="48">
          <cell r="A48">
            <v>46</v>
          </cell>
        </row>
        <row r="49">
          <cell r="A49">
            <v>47</v>
          </cell>
        </row>
        <row r="50">
          <cell r="A50">
            <v>48</v>
          </cell>
        </row>
        <row r="51">
          <cell r="A51">
            <v>49</v>
          </cell>
        </row>
        <row r="52">
          <cell r="A52">
            <v>50</v>
          </cell>
        </row>
        <row r="53">
          <cell r="A53">
            <v>51</v>
          </cell>
        </row>
        <row r="54">
          <cell r="A54">
            <v>52</v>
          </cell>
        </row>
        <row r="55">
          <cell r="A55">
            <v>53</v>
          </cell>
        </row>
        <row r="56">
          <cell r="A56">
            <v>54</v>
          </cell>
        </row>
        <row r="57">
          <cell r="A57">
            <v>55</v>
          </cell>
        </row>
        <row r="58">
          <cell r="A58">
            <v>56</v>
          </cell>
        </row>
        <row r="59">
          <cell r="A59">
            <v>57</v>
          </cell>
        </row>
        <row r="60">
          <cell r="A60">
            <v>58</v>
          </cell>
        </row>
        <row r="61">
          <cell r="A61">
            <v>59</v>
          </cell>
        </row>
        <row r="62">
          <cell r="A62">
            <v>60</v>
          </cell>
        </row>
      </sheetData>
      <sheetData sheetId="5" refreshError="1"/>
      <sheetData sheetId="6" refreshError="1">
        <row r="2">
          <cell r="A2" t="str">
            <v>CD05001</v>
          </cell>
        </row>
        <row r="3">
          <cell r="A3" t="str">
            <v>CD05002</v>
          </cell>
        </row>
        <row r="4">
          <cell r="A4" t="str">
            <v>CD05003</v>
          </cell>
        </row>
        <row r="5">
          <cell r="A5" t="str">
            <v>CD05004</v>
          </cell>
        </row>
        <row r="6">
          <cell r="A6" t="str">
            <v>CD05005</v>
          </cell>
        </row>
        <row r="7">
          <cell r="A7" t="str">
            <v>CD05006</v>
          </cell>
        </row>
        <row r="8">
          <cell r="A8" t="str">
            <v>CD05007</v>
          </cell>
        </row>
        <row r="9">
          <cell r="A9" t="str">
            <v>CD05008</v>
          </cell>
        </row>
        <row r="10">
          <cell r="A10" t="str">
            <v>CD05009</v>
          </cell>
        </row>
        <row r="11">
          <cell r="A11" t="str">
            <v>CD05010</v>
          </cell>
        </row>
        <row r="12">
          <cell r="A12" t="str">
            <v>CD05011</v>
          </cell>
        </row>
        <row r="13">
          <cell r="A13" t="str">
            <v>CD05012</v>
          </cell>
        </row>
        <row r="14">
          <cell r="A14" t="str">
            <v>CD06001</v>
          </cell>
        </row>
        <row r="15">
          <cell r="A15" t="str">
            <v>CD06002</v>
          </cell>
        </row>
        <row r="16">
          <cell r="A16" t="str">
            <v>CD06003</v>
          </cell>
        </row>
        <row r="17">
          <cell r="A17" t="str">
            <v>CD06004</v>
          </cell>
        </row>
        <row r="18">
          <cell r="A18" t="str">
            <v>CD06005</v>
          </cell>
        </row>
        <row r="19">
          <cell r="A19" t="str">
            <v>CD06006</v>
          </cell>
        </row>
        <row r="20">
          <cell r="A20" t="str">
            <v>CD06007</v>
          </cell>
        </row>
        <row r="21">
          <cell r="A21" t="str">
            <v>CD06008</v>
          </cell>
        </row>
        <row r="22">
          <cell r="A22" t="str">
            <v>CD06009</v>
          </cell>
        </row>
        <row r="23">
          <cell r="A23" t="str">
            <v>CD06010</v>
          </cell>
        </row>
        <row r="24">
          <cell r="A24" t="str">
            <v>CD06011</v>
          </cell>
        </row>
        <row r="25">
          <cell r="A25" t="str">
            <v>CD06012</v>
          </cell>
        </row>
        <row r="26">
          <cell r="A26" t="str">
            <v>CD06013</v>
          </cell>
        </row>
        <row r="27">
          <cell r="A27" t="str">
            <v>CD06014</v>
          </cell>
        </row>
        <row r="28">
          <cell r="A28" t="str">
            <v>CD06015</v>
          </cell>
        </row>
        <row r="29">
          <cell r="A29" t="str">
            <v>CD06016</v>
          </cell>
        </row>
        <row r="30">
          <cell r="A30" t="str">
            <v>CD06017</v>
          </cell>
        </row>
        <row r="31">
          <cell r="A31" t="str">
            <v>CD06018</v>
          </cell>
        </row>
        <row r="32">
          <cell r="A32" t="str">
            <v>CD06019</v>
          </cell>
        </row>
        <row r="33">
          <cell r="A33" t="str">
            <v>CD06020</v>
          </cell>
        </row>
        <row r="34">
          <cell r="A34" t="str">
            <v>CD06021</v>
          </cell>
        </row>
        <row r="35">
          <cell r="A35" t="str">
            <v>CD06022</v>
          </cell>
        </row>
        <row r="36">
          <cell r="A36" t="str">
            <v>CD06023</v>
          </cell>
        </row>
        <row r="37">
          <cell r="A37" t="str">
            <v>CD06024</v>
          </cell>
        </row>
        <row r="38">
          <cell r="A38" t="str">
            <v>CD06025</v>
          </cell>
        </row>
        <row r="39">
          <cell r="A39" t="str">
            <v>CD06026</v>
          </cell>
        </row>
        <row r="40">
          <cell r="A40" t="str">
            <v>CD06027</v>
          </cell>
        </row>
        <row r="41">
          <cell r="A41" t="str">
            <v>CD06028</v>
          </cell>
        </row>
        <row r="42">
          <cell r="A42" t="str">
            <v>CD07001</v>
          </cell>
        </row>
        <row r="43">
          <cell r="A43" t="str">
            <v>CD07002</v>
          </cell>
        </row>
        <row r="44">
          <cell r="A44" t="str">
            <v>CD07003</v>
          </cell>
        </row>
        <row r="45">
          <cell r="A45" t="str">
            <v>CD07004</v>
          </cell>
        </row>
        <row r="46">
          <cell r="A46" t="str">
            <v>CD07005</v>
          </cell>
        </row>
        <row r="47">
          <cell r="A47" t="str">
            <v>CD07006</v>
          </cell>
        </row>
        <row r="48">
          <cell r="A48" t="str">
            <v>CD07007</v>
          </cell>
        </row>
        <row r="49">
          <cell r="A49" t="str">
            <v>CD07008</v>
          </cell>
        </row>
        <row r="50">
          <cell r="A50" t="str">
            <v>CD07009</v>
          </cell>
        </row>
        <row r="51">
          <cell r="A51" t="str">
            <v>CD07010</v>
          </cell>
        </row>
        <row r="52">
          <cell r="A52" t="str">
            <v>CD07011</v>
          </cell>
        </row>
        <row r="53">
          <cell r="A53" t="str">
            <v>CD07012</v>
          </cell>
        </row>
        <row r="54">
          <cell r="A54" t="str">
            <v>CD07013</v>
          </cell>
        </row>
        <row r="55">
          <cell r="A55" t="str">
            <v>CD07014</v>
          </cell>
        </row>
        <row r="56">
          <cell r="A56" t="str">
            <v>CD07015</v>
          </cell>
        </row>
        <row r="57">
          <cell r="A57" t="str">
            <v>CD07016</v>
          </cell>
        </row>
        <row r="58">
          <cell r="A58" t="str">
            <v>CD07017</v>
          </cell>
        </row>
        <row r="59">
          <cell r="A59" t="str">
            <v>CD07018</v>
          </cell>
        </row>
        <row r="60">
          <cell r="A60" t="str">
            <v>CD07019</v>
          </cell>
        </row>
        <row r="61">
          <cell r="A61" t="str">
            <v>CD07020</v>
          </cell>
        </row>
        <row r="62">
          <cell r="A62" t="str">
            <v>CD07021</v>
          </cell>
        </row>
        <row r="63">
          <cell r="A63" t="str">
            <v>CD07022</v>
          </cell>
        </row>
        <row r="64">
          <cell r="A64" t="str">
            <v>CD07023</v>
          </cell>
        </row>
        <row r="65">
          <cell r="A65" t="str">
            <v>CD07024</v>
          </cell>
        </row>
        <row r="66">
          <cell r="A66" t="str">
            <v>CD07025</v>
          </cell>
        </row>
        <row r="67">
          <cell r="A67" t="str">
            <v>CD07026</v>
          </cell>
        </row>
        <row r="68">
          <cell r="A68" t="str">
            <v>CD07027</v>
          </cell>
        </row>
        <row r="69">
          <cell r="A69" t="str">
            <v>CD07028</v>
          </cell>
        </row>
        <row r="70">
          <cell r="A70" t="str">
            <v>CD08001</v>
          </cell>
        </row>
        <row r="71">
          <cell r="A71" t="str">
            <v>CD08002</v>
          </cell>
        </row>
        <row r="72">
          <cell r="A72" t="str">
            <v>CD08003</v>
          </cell>
        </row>
        <row r="73">
          <cell r="A73" t="str">
            <v>CD08004</v>
          </cell>
        </row>
        <row r="74">
          <cell r="A74" t="str">
            <v>CD08005</v>
          </cell>
        </row>
        <row r="75">
          <cell r="A75" t="str">
            <v>CD08006</v>
          </cell>
        </row>
        <row r="76">
          <cell r="A76" t="str">
            <v>CD08007</v>
          </cell>
        </row>
        <row r="77">
          <cell r="A77" t="str">
            <v>CD08008</v>
          </cell>
        </row>
        <row r="78">
          <cell r="A78" t="str">
            <v>CD08009</v>
          </cell>
        </row>
        <row r="79">
          <cell r="A79" t="str">
            <v>CD08010</v>
          </cell>
        </row>
        <row r="80">
          <cell r="A80" t="str">
            <v>CD08011</v>
          </cell>
        </row>
        <row r="81">
          <cell r="A81" t="str">
            <v>CD08012</v>
          </cell>
        </row>
        <row r="82">
          <cell r="A82" t="str">
            <v>CD08013</v>
          </cell>
        </row>
        <row r="83">
          <cell r="A83" t="str">
            <v>CD08014</v>
          </cell>
        </row>
        <row r="84">
          <cell r="A84" t="str">
            <v>CD08015</v>
          </cell>
        </row>
        <row r="85">
          <cell r="A85" t="str">
            <v>CD08016</v>
          </cell>
        </row>
        <row r="86">
          <cell r="A86" t="str">
            <v>CD08017</v>
          </cell>
        </row>
        <row r="87">
          <cell r="A87" t="str">
            <v>CD08018</v>
          </cell>
        </row>
        <row r="88">
          <cell r="A88" t="str">
            <v>CD08019</v>
          </cell>
        </row>
        <row r="89">
          <cell r="A89" t="str">
            <v>CD08020</v>
          </cell>
        </row>
        <row r="90">
          <cell r="A90" t="str">
            <v>CD08021</v>
          </cell>
        </row>
        <row r="91">
          <cell r="A91" t="str">
            <v>CD08022</v>
          </cell>
        </row>
        <row r="92">
          <cell r="A92" t="str">
            <v>CD08023</v>
          </cell>
        </row>
        <row r="93">
          <cell r="A93" t="str">
            <v>CD08024</v>
          </cell>
        </row>
        <row r="94">
          <cell r="A94" t="str">
            <v>CD08025</v>
          </cell>
        </row>
        <row r="95">
          <cell r="A95" t="str">
            <v>CD08026</v>
          </cell>
        </row>
        <row r="96">
          <cell r="A96" t="str">
            <v>CD08027</v>
          </cell>
        </row>
        <row r="97">
          <cell r="A97" t="str">
            <v>CD08028</v>
          </cell>
        </row>
        <row r="98">
          <cell r="A98" t="str">
            <v>CD08029</v>
          </cell>
        </row>
        <row r="99">
          <cell r="A99" t="str">
            <v>CD08030</v>
          </cell>
        </row>
        <row r="100">
          <cell r="A100" t="str">
            <v>CD08031</v>
          </cell>
        </row>
        <row r="101">
          <cell r="A101" t="str">
            <v>CD08032</v>
          </cell>
        </row>
        <row r="102">
          <cell r="A102" t="str">
            <v>CD08033</v>
          </cell>
        </row>
        <row r="103">
          <cell r="A103" t="str">
            <v>CD08034</v>
          </cell>
        </row>
        <row r="104">
          <cell r="A104" t="str">
            <v>CD08035</v>
          </cell>
        </row>
        <row r="105">
          <cell r="A105" t="str">
            <v>CD08036</v>
          </cell>
        </row>
        <row r="106">
          <cell r="A106" t="str">
            <v>CD09001</v>
          </cell>
        </row>
        <row r="107">
          <cell r="A107" t="str">
            <v>CD09002</v>
          </cell>
        </row>
        <row r="108">
          <cell r="A108" t="str">
            <v>CD09003</v>
          </cell>
        </row>
        <row r="109">
          <cell r="A109" t="str">
            <v>CD09004</v>
          </cell>
        </row>
        <row r="110">
          <cell r="A110" t="str">
            <v>CD09005</v>
          </cell>
        </row>
        <row r="111">
          <cell r="A111" t="str">
            <v>CD09006</v>
          </cell>
        </row>
        <row r="112">
          <cell r="A112" t="str">
            <v>CD09007</v>
          </cell>
        </row>
        <row r="113">
          <cell r="A113" t="str">
            <v>CD09008</v>
          </cell>
        </row>
        <row r="114">
          <cell r="A114" t="str">
            <v>CD09009</v>
          </cell>
        </row>
        <row r="115">
          <cell r="A115" t="str">
            <v>CD09010</v>
          </cell>
        </row>
        <row r="116">
          <cell r="A116" t="str">
            <v>CD09011</v>
          </cell>
        </row>
        <row r="117">
          <cell r="A117" t="str">
            <v>CD09012</v>
          </cell>
        </row>
        <row r="118">
          <cell r="A118" t="str">
            <v>CD09013</v>
          </cell>
        </row>
        <row r="119">
          <cell r="A119" t="str">
            <v>CD09014</v>
          </cell>
        </row>
        <row r="120">
          <cell r="A120" t="str">
            <v>CD09015</v>
          </cell>
        </row>
        <row r="121">
          <cell r="A121" t="str">
            <v>CD09016</v>
          </cell>
        </row>
        <row r="122">
          <cell r="A122" t="str">
            <v>CD09017</v>
          </cell>
        </row>
        <row r="123">
          <cell r="A123" t="str">
            <v>CD09018</v>
          </cell>
        </row>
        <row r="124">
          <cell r="A124" t="str">
            <v>CD09019</v>
          </cell>
        </row>
        <row r="125">
          <cell r="A125" t="str">
            <v>CD09020</v>
          </cell>
        </row>
        <row r="126">
          <cell r="A126" t="str">
            <v>CD09021</v>
          </cell>
        </row>
        <row r="127">
          <cell r="A127" t="str">
            <v>CD09022</v>
          </cell>
        </row>
        <row r="128">
          <cell r="A128" t="str">
            <v>CD09023</v>
          </cell>
        </row>
        <row r="129">
          <cell r="A129" t="str">
            <v>CD09024</v>
          </cell>
        </row>
        <row r="130">
          <cell r="A130" t="str">
            <v>CD09025</v>
          </cell>
        </row>
        <row r="131">
          <cell r="A131" t="str">
            <v>CD09026</v>
          </cell>
        </row>
        <row r="132">
          <cell r="A132" t="str">
            <v>CD09027</v>
          </cell>
        </row>
        <row r="133">
          <cell r="A133" t="str">
            <v>CD09028</v>
          </cell>
        </row>
        <row r="134">
          <cell r="A134" t="str">
            <v>CD09029</v>
          </cell>
        </row>
        <row r="135">
          <cell r="A135" t="str">
            <v>CD09030</v>
          </cell>
        </row>
        <row r="136">
          <cell r="A136" t="str">
            <v>CD09031</v>
          </cell>
        </row>
        <row r="137">
          <cell r="A137" t="str">
            <v>CD09032</v>
          </cell>
        </row>
        <row r="138">
          <cell r="A138" t="str">
            <v>CD09033</v>
          </cell>
        </row>
        <row r="139">
          <cell r="A139" t="str">
            <v>CD09034</v>
          </cell>
        </row>
        <row r="140">
          <cell r="A140" t="str">
            <v>CD09035</v>
          </cell>
        </row>
        <row r="141">
          <cell r="A141" t="str">
            <v>CD09036</v>
          </cell>
        </row>
        <row r="142">
          <cell r="A142" t="str">
            <v>CD10001</v>
          </cell>
        </row>
        <row r="143">
          <cell r="A143" t="str">
            <v>CD10002</v>
          </cell>
        </row>
        <row r="144">
          <cell r="A144" t="str">
            <v>CD10003</v>
          </cell>
        </row>
        <row r="145">
          <cell r="A145" t="str">
            <v>CD10004</v>
          </cell>
        </row>
        <row r="146">
          <cell r="A146" t="str">
            <v>CD10005</v>
          </cell>
        </row>
        <row r="147">
          <cell r="A147" t="str">
            <v>CD10006</v>
          </cell>
        </row>
        <row r="148">
          <cell r="A148" t="str">
            <v>CD10007</v>
          </cell>
        </row>
        <row r="149">
          <cell r="A149" t="str">
            <v>CD10008</v>
          </cell>
        </row>
        <row r="150">
          <cell r="A150" t="str">
            <v>CD10009</v>
          </cell>
        </row>
        <row r="151">
          <cell r="A151" t="str">
            <v>CD10010</v>
          </cell>
        </row>
        <row r="152">
          <cell r="A152" t="str">
            <v>CD10011</v>
          </cell>
        </row>
        <row r="153">
          <cell r="A153" t="str">
            <v>CD10012</v>
          </cell>
        </row>
        <row r="154">
          <cell r="A154" t="str">
            <v>CD10013</v>
          </cell>
        </row>
        <row r="155">
          <cell r="A155" t="str">
            <v>CD10014</v>
          </cell>
        </row>
        <row r="156">
          <cell r="A156" t="str">
            <v>CD10015</v>
          </cell>
        </row>
        <row r="157">
          <cell r="A157" t="str">
            <v>CD10016</v>
          </cell>
        </row>
        <row r="158">
          <cell r="A158" t="str">
            <v>CD10017</v>
          </cell>
        </row>
        <row r="159">
          <cell r="A159" t="str">
            <v>CD10018</v>
          </cell>
        </row>
        <row r="160">
          <cell r="A160" t="str">
            <v>CD10019</v>
          </cell>
        </row>
        <row r="161">
          <cell r="A161" t="str">
            <v>CD10020</v>
          </cell>
        </row>
        <row r="162">
          <cell r="A162" t="str">
            <v>CD10021</v>
          </cell>
        </row>
        <row r="163">
          <cell r="A163" t="str">
            <v>CD10022</v>
          </cell>
        </row>
        <row r="164">
          <cell r="A164" t="str">
            <v>CD10023</v>
          </cell>
        </row>
        <row r="165">
          <cell r="A165" t="str">
            <v>CD10024</v>
          </cell>
        </row>
        <row r="166">
          <cell r="A166" t="str">
            <v>CD10025</v>
          </cell>
        </row>
        <row r="167">
          <cell r="A167" t="str">
            <v>CD10026</v>
          </cell>
        </row>
        <row r="168">
          <cell r="A168" t="str">
            <v>CD10027</v>
          </cell>
        </row>
        <row r="169">
          <cell r="A169" t="str">
            <v>CD10028</v>
          </cell>
        </row>
        <row r="170">
          <cell r="A170" t="str">
            <v>CD10029</v>
          </cell>
        </row>
        <row r="171">
          <cell r="A171" t="str">
            <v>CD10030</v>
          </cell>
        </row>
        <row r="172">
          <cell r="A172" t="str">
            <v>CD10031</v>
          </cell>
        </row>
        <row r="173">
          <cell r="A173" t="str">
            <v>CD10032</v>
          </cell>
        </row>
        <row r="174">
          <cell r="A174" t="str">
            <v>CD10033</v>
          </cell>
        </row>
        <row r="175">
          <cell r="A175" t="str">
            <v>CD10034</v>
          </cell>
        </row>
        <row r="176">
          <cell r="A176" t="str">
            <v>CD10035</v>
          </cell>
        </row>
        <row r="177">
          <cell r="A177" t="str">
            <v>CD10036</v>
          </cell>
        </row>
        <row r="178">
          <cell r="A178" t="str">
            <v>CD10037</v>
          </cell>
        </row>
        <row r="179">
          <cell r="A179" t="str">
            <v>CD10038</v>
          </cell>
        </row>
        <row r="180">
          <cell r="A180" t="str">
            <v>CD10039</v>
          </cell>
        </row>
        <row r="181">
          <cell r="A181" t="str">
            <v>CD10040</v>
          </cell>
        </row>
        <row r="182">
          <cell r="A182" t="str">
            <v>CD10041</v>
          </cell>
        </row>
        <row r="183">
          <cell r="A183" t="str">
            <v>CD10042</v>
          </cell>
        </row>
        <row r="184">
          <cell r="A184" t="str">
            <v>CD10043</v>
          </cell>
        </row>
        <row r="185">
          <cell r="A185" t="str">
            <v>CD10044</v>
          </cell>
        </row>
        <row r="186">
          <cell r="A186" t="str">
            <v>CD10045</v>
          </cell>
        </row>
        <row r="187">
          <cell r="A187" t="str">
            <v>CD10046</v>
          </cell>
        </row>
        <row r="188">
          <cell r="A188" t="str">
            <v>CD11001</v>
          </cell>
        </row>
        <row r="189">
          <cell r="A189" t="str">
            <v>CD11002</v>
          </cell>
        </row>
        <row r="190">
          <cell r="A190" t="str">
            <v>CD11003</v>
          </cell>
        </row>
        <row r="191">
          <cell r="A191" t="str">
            <v>CD11004</v>
          </cell>
        </row>
        <row r="192">
          <cell r="A192" t="str">
            <v>CD11005</v>
          </cell>
        </row>
        <row r="193">
          <cell r="A193" t="str">
            <v>CD11006</v>
          </cell>
        </row>
        <row r="194">
          <cell r="A194" t="str">
            <v>CD11007</v>
          </cell>
        </row>
        <row r="195">
          <cell r="A195" t="str">
            <v>CD11008</v>
          </cell>
        </row>
        <row r="196">
          <cell r="A196" t="str">
            <v>CD11009</v>
          </cell>
        </row>
        <row r="197">
          <cell r="A197" t="str">
            <v>CD11010</v>
          </cell>
        </row>
        <row r="198">
          <cell r="A198" t="str">
            <v>CD11011</v>
          </cell>
        </row>
        <row r="199">
          <cell r="A199" t="str">
            <v>CD11012</v>
          </cell>
        </row>
        <row r="200">
          <cell r="A200" t="str">
            <v>CD11013</v>
          </cell>
        </row>
        <row r="201">
          <cell r="A201" t="str">
            <v>CD11014</v>
          </cell>
        </row>
        <row r="202">
          <cell r="A202" t="str">
            <v>CD11015</v>
          </cell>
        </row>
        <row r="203">
          <cell r="A203" t="str">
            <v>CD11016</v>
          </cell>
        </row>
        <row r="204">
          <cell r="A204" t="str">
            <v>CD11017</v>
          </cell>
        </row>
        <row r="205">
          <cell r="A205" t="str">
            <v>CD11018</v>
          </cell>
        </row>
        <row r="206">
          <cell r="A206" t="str">
            <v>CD11019</v>
          </cell>
        </row>
        <row r="207">
          <cell r="A207" t="str">
            <v>CD11020</v>
          </cell>
        </row>
        <row r="208">
          <cell r="A208" t="str">
            <v>CD11021</v>
          </cell>
        </row>
        <row r="209">
          <cell r="A209" t="str">
            <v>CD11022</v>
          </cell>
        </row>
        <row r="210">
          <cell r="A210" t="str">
            <v>CD11023</v>
          </cell>
        </row>
        <row r="211">
          <cell r="A211" t="str">
            <v>CD11024</v>
          </cell>
        </row>
        <row r="212">
          <cell r="A212" t="str">
            <v>CD11025</v>
          </cell>
        </row>
        <row r="213">
          <cell r="A213" t="str">
            <v>CD11026</v>
          </cell>
        </row>
        <row r="214">
          <cell r="A214" t="str">
            <v>CD11027</v>
          </cell>
        </row>
        <row r="215">
          <cell r="A215" t="str">
            <v>CD11028</v>
          </cell>
        </row>
        <row r="216">
          <cell r="A216" t="str">
            <v>CD11029</v>
          </cell>
        </row>
        <row r="217">
          <cell r="A217" t="str">
            <v>CD11030</v>
          </cell>
        </row>
        <row r="218">
          <cell r="A218" t="str">
            <v>CD11031</v>
          </cell>
        </row>
        <row r="219">
          <cell r="A219" t="str">
            <v>CD11032</v>
          </cell>
        </row>
        <row r="220">
          <cell r="A220" t="str">
            <v>CD11033</v>
          </cell>
        </row>
        <row r="221">
          <cell r="A221" t="str">
            <v>CD11034</v>
          </cell>
        </row>
        <row r="222">
          <cell r="A222" t="str">
            <v>CD11035</v>
          </cell>
        </row>
        <row r="223">
          <cell r="A223" t="str">
            <v>CD11036</v>
          </cell>
        </row>
        <row r="224">
          <cell r="A224" t="str">
            <v>CD11037</v>
          </cell>
        </row>
        <row r="225">
          <cell r="A225" t="str">
            <v>CD11038</v>
          </cell>
        </row>
        <row r="226">
          <cell r="A226" t="str">
            <v>CD11039</v>
          </cell>
        </row>
        <row r="227">
          <cell r="A227" t="str">
            <v>CD11040</v>
          </cell>
        </row>
        <row r="228">
          <cell r="A228" t="str">
            <v>CD11041</v>
          </cell>
        </row>
        <row r="229">
          <cell r="A229" t="str">
            <v>CD11042</v>
          </cell>
        </row>
        <row r="230">
          <cell r="A230" t="str">
            <v>CD11043</v>
          </cell>
        </row>
        <row r="231">
          <cell r="A231" t="str">
            <v>CD11044</v>
          </cell>
        </row>
        <row r="232">
          <cell r="A232" t="str">
            <v>CD11045</v>
          </cell>
        </row>
        <row r="233">
          <cell r="A233" t="str">
            <v>CD11046</v>
          </cell>
        </row>
        <row r="234">
          <cell r="A234" t="str">
            <v>CD11047</v>
          </cell>
        </row>
        <row r="235">
          <cell r="A235" t="str">
            <v>CD11048</v>
          </cell>
        </row>
        <row r="236">
          <cell r="A236" t="str">
            <v>CD11049</v>
          </cell>
        </row>
        <row r="237">
          <cell r="A237" t="str">
            <v>CD11050</v>
          </cell>
        </row>
        <row r="238">
          <cell r="A238" t="str">
            <v>CD11051</v>
          </cell>
        </row>
        <row r="239">
          <cell r="A239" t="str">
            <v>CD11052</v>
          </cell>
        </row>
        <row r="240">
          <cell r="A240" t="str">
            <v>CD11053</v>
          </cell>
        </row>
        <row r="241">
          <cell r="A241" t="str">
            <v>CD11054</v>
          </cell>
        </row>
        <row r="242">
          <cell r="A242" t="str">
            <v>CD11055</v>
          </cell>
        </row>
        <row r="243">
          <cell r="A243" t="str">
            <v>CD11056</v>
          </cell>
        </row>
        <row r="244">
          <cell r="A244" t="str">
            <v>CD11057</v>
          </cell>
        </row>
        <row r="245">
          <cell r="A245" t="str">
            <v>CD11058</v>
          </cell>
        </row>
        <row r="246">
          <cell r="A246" t="str">
            <v>CD11059</v>
          </cell>
        </row>
        <row r="247">
          <cell r="A247" t="str">
            <v>CD11060</v>
          </cell>
        </row>
        <row r="248">
          <cell r="A248" t="str">
            <v>CD12001</v>
          </cell>
        </row>
        <row r="249">
          <cell r="A249" t="str">
            <v>CD12002</v>
          </cell>
        </row>
        <row r="250">
          <cell r="A250" t="str">
            <v>CD12003</v>
          </cell>
        </row>
        <row r="251">
          <cell r="A251" t="str">
            <v>CD12004</v>
          </cell>
        </row>
        <row r="252">
          <cell r="A252" t="str">
            <v>CD12005</v>
          </cell>
        </row>
        <row r="253">
          <cell r="A253" t="str">
            <v>CD12006</v>
          </cell>
        </row>
        <row r="254">
          <cell r="A254" t="str">
            <v>CD12007</v>
          </cell>
        </row>
        <row r="255">
          <cell r="A255" t="str">
            <v>CD12008</v>
          </cell>
        </row>
        <row r="256">
          <cell r="A256" t="str">
            <v>CD12009</v>
          </cell>
        </row>
        <row r="257">
          <cell r="A257" t="str">
            <v>CD12010</v>
          </cell>
        </row>
        <row r="258">
          <cell r="A258" t="str">
            <v>CD12011</v>
          </cell>
        </row>
        <row r="259">
          <cell r="A259" t="str">
            <v>CD12012</v>
          </cell>
        </row>
        <row r="260">
          <cell r="A260" t="str">
            <v>CD12013</v>
          </cell>
        </row>
        <row r="261">
          <cell r="A261" t="str">
            <v>CD12014</v>
          </cell>
        </row>
        <row r="262">
          <cell r="A262" t="str">
            <v>CD12015</v>
          </cell>
        </row>
        <row r="263">
          <cell r="A263" t="str">
            <v>CD12016</v>
          </cell>
        </row>
        <row r="264">
          <cell r="A264" t="str">
            <v>CD12017</v>
          </cell>
        </row>
        <row r="265">
          <cell r="A265" t="str">
            <v>CD12018</v>
          </cell>
        </row>
        <row r="266">
          <cell r="A266" t="str">
            <v>CD12019</v>
          </cell>
        </row>
        <row r="267">
          <cell r="A267" t="str">
            <v>CD12020</v>
          </cell>
        </row>
        <row r="268">
          <cell r="A268" t="str">
            <v>CD12021</v>
          </cell>
        </row>
        <row r="269">
          <cell r="A269" t="str">
            <v>CD12022</v>
          </cell>
        </row>
        <row r="270">
          <cell r="A270" t="str">
            <v>CD12023</v>
          </cell>
        </row>
        <row r="271">
          <cell r="A271" t="str">
            <v>CD12024</v>
          </cell>
        </row>
        <row r="272">
          <cell r="A272" t="str">
            <v>CD12025</v>
          </cell>
        </row>
        <row r="273">
          <cell r="A273" t="str">
            <v>CD12026</v>
          </cell>
        </row>
        <row r="274">
          <cell r="A274" t="str">
            <v>CD12027</v>
          </cell>
        </row>
        <row r="275">
          <cell r="A275" t="str">
            <v>CD12028</v>
          </cell>
        </row>
        <row r="276">
          <cell r="A276" t="str">
            <v>CD12029</v>
          </cell>
        </row>
        <row r="277">
          <cell r="A277" t="str">
            <v>CD12030</v>
          </cell>
        </row>
        <row r="278">
          <cell r="A278" t="str">
            <v>CD12031</v>
          </cell>
        </row>
        <row r="279">
          <cell r="A279" t="str">
            <v>CD12032</v>
          </cell>
        </row>
        <row r="280">
          <cell r="A280" t="str">
            <v>CD12033</v>
          </cell>
        </row>
        <row r="281">
          <cell r="A281" t="str">
            <v>CD12034</v>
          </cell>
        </row>
        <row r="282">
          <cell r="A282" t="str">
            <v>CD12035</v>
          </cell>
        </row>
        <row r="283">
          <cell r="A283" t="str">
            <v>CD12036</v>
          </cell>
        </row>
        <row r="284">
          <cell r="A284" t="str">
            <v>CD12037</v>
          </cell>
        </row>
        <row r="285">
          <cell r="A285" t="str">
            <v>CD12038</v>
          </cell>
        </row>
        <row r="286">
          <cell r="A286" t="str">
            <v>CD12039</v>
          </cell>
        </row>
        <row r="287">
          <cell r="A287" t="str">
            <v>CD12040</v>
          </cell>
        </row>
        <row r="288">
          <cell r="A288" t="str">
            <v>CD12041</v>
          </cell>
        </row>
        <row r="289">
          <cell r="A289" t="str">
            <v>CD12042</v>
          </cell>
        </row>
        <row r="290">
          <cell r="A290" t="str">
            <v>CD12043</v>
          </cell>
        </row>
        <row r="291">
          <cell r="A291" t="str">
            <v>CD12044</v>
          </cell>
        </row>
        <row r="292">
          <cell r="A292" t="str">
            <v>CD12045</v>
          </cell>
        </row>
        <row r="293">
          <cell r="A293" t="str">
            <v>CD12046</v>
          </cell>
        </row>
        <row r="294">
          <cell r="A294" t="str">
            <v>CD12047</v>
          </cell>
        </row>
        <row r="295">
          <cell r="A295" t="str">
            <v>CD12048</v>
          </cell>
        </row>
        <row r="296">
          <cell r="A296" t="str">
            <v>CD12049</v>
          </cell>
        </row>
        <row r="297">
          <cell r="A297" t="str">
            <v>CD12050</v>
          </cell>
        </row>
        <row r="298">
          <cell r="A298" t="str">
            <v>CD12051</v>
          </cell>
        </row>
        <row r="299">
          <cell r="A299" t="str">
            <v>CD12052</v>
          </cell>
        </row>
        <row r="300">
          <cell r="A300" t="str">
            <v>CD12053</v>
          </cell>
        </row>
        <row r="301">
          <cell r="A301" t="str">
            <v>CD12054</v>
          </cell>
        </row>
        <row r="302">
          <cell r="A302" t="str">
            <v>CD12055</v>
          </cell>
        </row>
        <row r="303">
          <cell r="A303" t="str">
            <v>CD12056</v>
          </cell>
        </row>
        <row r="304">
          <cell r="A304" t="str">
            <v>CD12057</v>
          </cell>
        </row>
        <row r="305">
          <cell r="A305" t="str">
            <v>CD12058</v>
          </cell>
        </row>
        <row r="306">
          <cell r="A306" t="str">
            <v>CD12059</v>
          </cell>
        </row>
        <row r="307">
          <cell r="A307" t="str">
            <v>CD12060</v>
          </cell>
        </row>
        <row r="308">
          <cell r="A308" t="str">
            <v>CD13001</v>
          </cell>
        </row>
        <row r="309">
          <cell r="A309" t="str">
            <v>CD13002</v>
          </cell>
        </row>
        <row r="310">
          <cell r="A310" t="str">
            <v>CD13003</v>
          </cell>
        </row>
        <row r="311">
          <cell r="A311" t="str">
            <v>CD13004</v>
          </cell>
        </row>
        <row r="312">
          <cell r="A312" t="str">
            <v>CD13005</v>
          </cell>
        </row>
        <row r="313">
          <cell r="A313" t="str">
            <v>CD13006</v>
          </cell>
        </row>
        <row r="314">
          <cell r="A314" t="str">
            <v>CD13007</v>
          </cell>
        </row>
        <row r="315">
          <cell r="A315" t="str">
            <v>CD13008</v>
          </cell>
        </row>
        <row r="316">
          <cell r="A316" t="str">
            <v>CD13009</v>
          </cell>
        </row>
        <row r="317">
          <cell r="A317" t="str">
            <v>CD13010</v>
          </cell>
        </row>
        <row r="318">
          <cell r="A318" t="str">
            <v>CD13011</v>
          </cell>
        </row>
        <row r="319">
          <cell r="A319" t="str">
            <v>CD13012</v>
          </cell>
        </row>
        <row r="320">
          <cell r="A320" t="str">
            <v>CD13013</v>
          </cell>
        </row>
        <row r="321">
          <cell r="A321" t="str">
            <v>CD13014</v>
          </cell>
        </row>
        <row r="322">
          <cell r="A322" t="str">
            <v>CD13015</v>
          </cell>
        </row>
        <row r="323">
          <cell r="A323" t="str">
            <v>CD13016</v>
          </cell>
        </row>
        <row r="324">
          <cell r="A324" t="str">
            <v>CD13017</v>
          </cell>
        </row>
        <row r="325">
          <cell r="A325" t="str">
            <v>CD13018</v>
          </cell>
        </row>
        <row r="326">
          <cell r="A326" t="str">
            <v>CD13019</v>
          </cell>
        </row>
        <row r="327">
          <cell r="A327" t="str">
            <v>CD13020</v>
          </cell>
        </row>
        <row r="328">
          <cell r="A328" t="str">
            <v>CD13021</v>
          </cell>
        </row>
        <row r="329">
          <cell r="A329" t="str">
            <v>CD13022</v>
          </cell>
        </row>
        <row r="330">
          <cell r="A330" t="str">
            <v>CD13023</v>
          </cell>
        </row>
        <row r="331">
          <cell r="A331" t="str">
            <v>CD13024</v>
          </cell>
        </row>
        <row r="332">
          <cell r="A332" t="str">
            <v>CD13025</v>
          </cell>
        </row>
        <row r="333">
          <cell r="A333" t="str">
            <v>CD13026</v>
          </cell>
        </row>
        <row r="334">
          <cell r="A334" t="str">
            <v>CD13027</v>
          </cell>
        </row>
        <row r="335">
          <cell r="A335" t="str">
            <v>CD13028</v>
          </cell>
        </row>
        <row r="336">
          <cell r="A336" t="str">
            <v>CD13029</v>
          </cell>
        </row>
        <row r="337">
          <cell r="A337" t="str">
            <v>CD13030</v>
          </cell>
        </row>
        <row r="338">
          <cell r="A338" t="str">
            <v>CD13031</v>
          </cell>
        </row>
        <row r="339">
          <cell r="A339" t="str">
            <v>CD13032</v>
          </cell>
        </row>
        <row r="340">
          <cell r="A340" t="str">
            <v>CD13033</v>
          </cell>
        </row>
        <row r="341">
          <cell r="A341" t="str">
            <v>CD13034</v>
          </cell>
        </row>
        <row r="342">
          <cell r="A342" t="str">
            <v>CD13035</v>
          </cell>
        </row>
        <row r="343">
          <cell r="A343" t="str">
            <v>CD13036</v>
          </cell>
        </row>
        <row r="344">
          <cell r="A344" t="str">
            <v>CD13037</v>
          </cell>
        </row>
        <row r="345">
          <cell r="A345" t="str">
            <v>CD13038</v>
          </cell>
        </row>
        <row r="346">
          <cell r="A346" t="str">
            <v>CD13039</v>
          </cell>
        </row>
        <row r="347">
          <cell r="A347" t="str">
            <v>CD13040</v>
          </cell>
        </row>
        <row r="348">
          <cell r="A348" t="str">
            <v>CD13041</v>
          </cell>
        </row>
        <row r="349">
          <cell r="A349" t="str">
            <v>CD13042</v>
          </cell>
        </row>
        <row r="350">
          <cell r="A350" t="str">
            <v>CD13043</v>
          </cell>
        </row>
        <row r="351">
          <cell r="A351" t="str">
            <v>CD13044</v>
          </cell>
        </row>
        <row r="352">
          <cell r="A352" t="str">
            <v>CD13045</v>
          </cell>
        </row>
        <row r="353">
          <cell r="A353" t="str">
            <v>CD13046</v>
          </cell>
        </row>
        <row r="354">
          <cell r="A354" t="str">
            <v>CD13047</v>
          </cell>
        </row>
        <row r="355">
          <cell r="A355" t="str">
            <v>CD13048</v>
          </cell>
        </row>
        <row r="356">
          <cell r="A356" t="str">
            <v>CD13049</v>
          </cell>
        </row>
        <row r="357">
          <cell r="A357" t="str">
            <v>CD13050</v>
          </cell>
        </row>
        <row r="358">
          <cell r="A358" t="str">
            <v>CD13051</v>
          </cell>
        </row>
        <row r="359">
          <cell r="A359" t="str">
            <v>CD13052</v>
          </cell>
        </row>
        <row r="360">
          <cell r="A360" t="str">
            <v>CD13053</v>
          </cell>
        </row>
        <row r="361">
          <cell r="A361" t="str">
            <v>CD13054</v>
          </cell>
        </row>
        <row r="362">
          <cell r="A362" t="str">
            <v>CD13055</v>
          </cell>
        </row>
        <row r="363">
          <cell r="A363" t="str">
            <v>CD13056</v>
          </cell>
        </row>
        <row r="364">
          <cell r="A364" t="str">
            <v>CD13057</v>
          </cell>
        </row>
        <row r="365">
          <cell r="A365" t="str">
            <v>CD13058</v>
          </cell>
        </row>
        <row r="366">
          <cell r="A366" t="str">
            <v>CD13059</v>
          </cell>
        </row>
        <row r="367">
          <cell r="A367" t="str">
            <v>CD13060</v>
          </cell>
        </row>
        <row r="368">
          <cell r="A368" t="str">
            <v>CD13061</v>
          </cell>
        </row>
        <row r="369">
          <cell r="A369" t="str">
            <v>CD13062</v>
          </cell>
        </row>
        <row r="370">
          <cell r="A370" t="str">
            <v>CD13063</v>
          </cell>
        </row>
        <row r="371">
          <cell r="A371" t="str">
            <v>CD13064</v>
          </cell>
        </row>
        <row r="372">
          <cell r="A372" t="str">
            <v>CD14001</v>
          </cell>
        </row>
        <row r="373">
          <cell r="A373" t="str">
            <v>CD14002</v>
          </cell>
        </row>
        <row r="374">
          <cell r="A374" t="str">
            <v>CD14003</v>
          </cell>
        </row>
        <row r="375">
          <cell r="A375" t="str">
            <v>CD14004</v>
          </cell>
        </row>
        <row r="376">
          <cell r="A376" t="str">
            <v>CD14005</v>
          </cell>
        </row>
        <row r="377">
          <cell r="A377" t="str">
            <v>CD14006</v>
          </cell>
        </row>
        <row r="378">
          <cell r="A378" t="str">
            <v>CD14007</v>
          </cell>
        </row>
        <row r="379">
          <cell r="A379" t="str">
            <v>CD14008</v>
          </cell>
        </row>
        <row r="380">
          <cell r="A380" t="str">
            <v>CD14009</v>
          </cell>
        </row>
        <row r="381">
          <cell r="A381" t="str">
            <v>CD14010</v>
          </cell>
        </row>
        <row r="382">
          <cell r="A382" t="str">
            <v>CD14011</v>
          </cell>
        </row>
        <row r="383">
          <cell r="A383" t="str">
            <v>CD14012</v>
          </cell>
        </row>
        <row r="384">
          <cell r="A384" t="str">
            <v>CD14013</v>
          </cell>
        </row>
        <row r="385">
          <cell r="A385" t="str">
            <v>CD14014</v>
          </cell>
        </row>
        <row r="386">
          <cell r="A386" t="str">
            <v>CD14015</v>
          </cell>
        </row>
        <row r="387">
          <cell r="A387" t="str">
            <v>CD14016</v>
          </cell>
        </row>
        <row r="388">
          <cell r="A388" t="str">
            <v>CD14017</v>
          </cell>
        </row>
        <row r="389">
          <cell r="A389" t="str">
            <v>CD14018</v>
          </cell>
        </row>
        <row r="390">
          <cell r="A390" t="str">
            <v>CD14019</v>
          </cell>
        </row>
        <row r="391">
          <cell r="A391" t="str">
            <v>CD14020</v>
          </cell>
        </row>
        <row r="392">
          <cell r="A392" t="str">
            <v>CD14021</v>
          </cell>
        </row>
        <row r="393">
          <cell r="A393" t="str">
            <v>CD14022</v>
          </cell>
        </row>
        <row r="394">
          <cell r="A394" t="str">
            <v>CD14023</v>
          </cell>
        </row>
        <row r="395">
          <cell r="A395" t="str">
            <v>CD14024</v>
          </cell>
        </row>
        <row r="396">
          <cell r="A396" t="str">
            <v>CD14025</v>
          </cell>
        </row>
        <row r="397">
          <cell r="A397" t="str">
            <v>CD14026</v>
          </cell>
        </row>
        <row r="398">
          <cell r="A398" t="str">
            <v>CD14027</v>
          </cell>
        </row>
        <row r="399">
          <cell r="A399" t="str">
            <v>CD14028</v>
          </cell>
        </row>
        <row r="400">
          <cell r="A400" t="str">
            <v>CD14029</v>
          </cell>
        </row>
        <row r="401">
          <cell r="A401" t="str">
            <v>CD14030</v>
          </cell>
        </row>
        <row r="402">
          <cell r="A402" t="str">
            <v>CD14031</v>
          </cell>
        </row>
        <row r="403">
          <cell r="A403" t="str">
            <v>CD14032</v>
          </cell>
        </row>
        <row r="404">
          <cell r="A404" t="str">
            <v>CD14033</v>
          </cell>
        </row>
        <row r="405">
          <cell r="A405" t="str">
            <v>CD14034</v>
          </cell>
        </row>
        <row r="406">
          <cell r="A406" t="str">
            <v>CD14035</v>
          </cell>
        </row>
        <row r="407">
          <cell r="A407" t="str">
            <v>CD14036</v>
          </cell>
        </row>
        <row r="408">
          <cell r="A408" t="str">
            <v>CD14037</v>
          </cell>
        </row>
        <row r="409">
          <cell r="A409" t="str">
            <v>CD14038</v>
          </cell>
        </row>
        <row r="410">
          <cell r="A410" t="str">
            <v>CD14039</v>
          </cell>
        </row>
        <row r="411">
          <cell r="A411" t="str">
            <v>CD14040</v>
          </cell>
        </row>
        <row r="412">
          <cell r="A412" t="str">
            <v>CD14041</v>
          </cell>
        </row>
        <row r="413">
          <cell r="A413" t="str">
            <v>CD14042</v>
          </cell>
        </row>
        <row r="414">
          <cell r="A414" t="str">
            <v>CD14043</v>
          </cell>
        </row>
        <row r="415">
          <cell r="A415" t="str">
            <v>CD14044</v>
          </cell>
        </row>
        <row r="416">
          <cell r="A416" t="str">
            <v>CD14045</v>
          </cell>
        </row>
        <row r="417">
          <cell r="A417" t="str">
            <v>CD14046</v>
          </cell>
        </row>
        <row r="418">
          <cell r="A418" t="str">
            <v>CD14047</v>
          </cell>
        </row>
        <row r="419">
          <cell r="A419" t="str">
            <v>CD14048</v>
          </cell>
        </row>
        <row r="420">
          <cell r="A420" t="str">
            <v>CD14049</v>
          </cell>
        </row>
        <row r="421">
          <cell r="A421" t="str">
            <v>CD14050</v>
          </cell>
        </row>
        <row r="422">
          <cell r="A422" t="str">
            <v>CD14051</v>
          </cell>
        </row>
        <row r="423">
          <cell r="A423" t="str">
            <v>CD14052</v>
          </cell>
        </row>
        <row r="424">
          <cell r="A424" t="str">
            <v>CD14053</v>
          </cell>
        </row>
        <row r="425">
          <cell r="A425" t="str">
            <v>CD14054</v>
          </cell>
        </row>
        <row r="426">
          <cell r="A426" t="str">
            <v>CD14055</v>
          </cell>
        </row>
        <row r="427">
          <cell r="A427" t="str">
            <v>CD14056</v>
          </cell>
        </row>
        <row r="428">
          <cell r="A428" t="str">
            <v>CD14057</v>
          </cell>
        </row>
        <row r="429">
          <cell r="A429" t="str">
            <v>CD14058</v>
          </cell>
        </row>
        <row r="430">
          <cell r="A430" t="str">
            <v>CD14059</v>
          </cell>
        </row>
        <row r="431">
          <cell r="A431" t="str">
            <v>CD14060</v>
          </cell>
        </row>
        <row r="432">
          <cell r="A432" t="str">
            <v>CD14061</v>
          </cell>
        </row>
        <row r="433">
          <cell r="A433" t="str">
            <v>CD14062</v>
          </cell>
        </row>
        <row r="434">
          <cell r="A434" t="str">
            <v>CD14063</v>
          </cell>
        </row>
        <row r="435">
          <cell r="A435" t="str">
            <v>CD14064</v>
          </cell>
        </row>
        <row r="436">
          <cell r="A436" t="str">
            <v>CD15001</v>
          </cell>
        </row>
        <row r="437">
          <cell r="A437" t="str">
            <v>CD15002</v>
          </cell>
        </row>
        <row r="438">
          <cell r="A438" t="str">
            <v>CD15003</v>
          </cell>
        </row>
        <row r="439">
          <cell r="A439" t="str">
            <v>CD15004</v>
          </cell>
        </row>
        <row r="440">
          <cell r="A440" t="str">
            <v>CD15005</v>
          </cell>
        </row>
        <row r="441">
          <cell r="A441" t="str">
            <v>CD15006</v>
          </cell>
        </row>
        <row r="442">
          <cell r="A442" t="str">
            <v>CD15007</v>
          </cell>
        </row>
        <row r="443">
          <cell r="A443" t="str">
            <v>CD15008</v>
          </cell>
        </row>
        <row r="444">
          <cell r="A444" t="str">
            <v>CD15009</v>
          </cell>
        </row>
        <row r="445">
          <cell r="A445" t="str">
            <v>CD15010</v>
          </cell>
        </row>
        <row r="446">
          <cell r="A446" t="str">
            <v>CD15011</v>
          </cell>
        </row>
        <row r="447">
          <cell r="A447" t="str">
            <v>CD15012</v>
          </cell>
        </row>
        <row r="448">
          <cell r="A448" t="str">
            <v>CD15013</v>
          </cell>
        </row>
        <row r="449">
          <cell r="A449" t="str">
            <v>CD15014</v>
          </cell>
        </row>
        <row r="450">
          <cell r="A450" t="str">
            <v>CD15015</v>
          </cell>
        </row>
        <row r="451">
          <cell r="A451" t="str">
            <v>CD15016</v>
          </cell>
        </row>
        <row r="452">
          <cell r="A452" t="str">
            <v>CD15017</v>
          </cell>
        </row>
        <row r="453">
          <cell r="A453" t="str">
            <v>CD15018</v>
          </cell>
        </row>
        <row r="454">
          <cell r="A454" t="str">
            <v>CD15019</v>
          </cell>
        </row>
        <row r="455">
          <cell r="A455" t="str">
            <v>CD15020</v>
          </cell>
        </row>
        <row r="456">
          <cell r="A456" t="str">
            <v>CD15021</v>
          </cell>
        </row>
        <row r="457">
          <cell r="A457" t="str">
            <v>CD15022</v>
          </cell>
        </row>
        <row r="458">
          <cell r="A458" t="str">
            <v>CD15023</v>
          </cell>
        </row>
        <row r="459">
          <cell r="A459" t="str">
            <v>CD15024</v>
          </cell>
        </row>
        <row r="460">
          <cell r="A460" t="str">
            <v>CD15025</v>
          </cell>
        </row>
        <row r="461">
          <cell r="A461" t="str">
            <v>CD15026</v>
          </cell>
        </row>
        <row r="462">
          <cell r="A462" t="str">
            <v>CD15027</v>
          </cell>
        </row>
        <row r="463">
          <cell r="A463" t="str">
            <v>CD15028</v>
          </cell>
        </row>
        <row r="464">
          <cell r="A464" t="str">
            <v>CD15029</v>
          </cell>
        </row>
        <row r="465">
          <cell r="A465" t="str">
            <v>CD15030</v>
          </cell>
        </row>
        <row r="466">
          <cell r="A466" t="str">
            <v>CD15031</v>
          </cell>
        </row>
        <row r="467">
          <cell r="A467" t="str">
            <v>CD15032</v>
          </cell>
        </row>
        <row r="468">
          <cell r="A468" t="str">
            <v>CD15033</v>
          </cell>
        </row>
        <row r="469">
          <cell r="A469" t="str">
            <v>CD15034</v>
          </cell>
        </row>
        <row r="470">
          <cell r="A470" t="str">
            <v>CD15035</v>
          </cell>
        </row>
        <row r="471">
          <cell r="A471" t="str">
            <v>CD15036</v>
          </cell>
        </row>
        <row r="472">
          <cell r="A472" t="str">
            <v>CD15037</v>
          </cell>
        </row>
        <row r="473">
          <cell r="A473" t="str">
            <v>CD15038</v>
          </cell>
        </row>
        <row r="474">
          <cell r="A474" t="str">
            <v>CD15039</v>
          </cell>
        </row>
        <row r="475">
          <cell r="A475" t="str">
            <v>CD15040</v>
          </cell>
        </row>
        <row r="476">
          <cell r="A476" t="str">
            <v>CD15041</v>
          </cell>
        </row>
        <row r="477">
          <cell r="A477" t="str">
            <v>CD15042</v>
          </cell>
        </row>
        <row r="478">
          <cell r="A478" t="str">
            <v>CD15043</v>
          </cell>
        </row>
        <row r="479">
          <cell r="A479" t="str">
            <v>CD15044</v>
          </cell>
        </row>
        <row r="480">
          <cell r="A480" t="str">
            <v>CD15045</v>
          </cell>
        </row>
        <row r="481">
          <cell r="A481" t="str">
            <v>CD15046</v>
          </cell>
        </row>
        <row r="482">
          <cell r="A482" t="str">
            <v>CD15047</v>
          </cell>
        </row>
        <row r="483">
          <cell r="A483" t="str">
            <v>CD15048</v>
          </cell>
        </row>
        <row r="484">
          <cell r="A484" t="str">
            <v>CD15049</v>
          </cell>
        </row>
        <row r="485">
          <cell r="A485" t="str">
            <v>CD15050</v>
          </cell>
        </row>
        <row r="486">
          <cell r="A486" t="str">
            <v>CD15051</v>
          </cell>
        </row>
        <row r="487">
          <cell r="A487" t="str">
            <v>CD15052</v>
          </cell>
        </row>
        <row r="488">
          <cell r="A488" t="str">
            <v>CD15053</v>
          </cell>
        </row>
        <row r="489">
          <cell r="A489" t="str">
            <v>CD15054</v>
          </cell>
        </row>
        <row r="490">
          <cell r="A490" t="str">
            <v>CD15055</v>
          </cell>
        </row>
        <row r="491">
          <cell r="A491" t="str">
            <v>CD15056</v>
          </cell>
        </row>
        <row r="492">
          <cell r="A492" t="str">
            <v>CD15057</v>
          </cell>
        </row>
        <row r="493">
          <cell r="A493" t="str">
            <v>CD15058</v>
          </cell>
        </row>
        <row r="494">
          <cell r="A494" t="str">
            <v>CD15059</v>
          </cell>
        </row>
        <row r="495">
          <cell r="A495" t="str">
            <v>CD15060</v>
          </cell>
        </row>
        <row r="496">
          <cell r="A496" t="str">
            <v>CD15061</v>
          </cell>
        </row>
        <row r="497">
          <cell r="A497" t="str">
            <v>CD15062</v>
          </cell>
        </row>
        <row r="498">
          <cell r="A498" t="str">
            <v>CD15063</v>
          </cell>
        </row>
        <row r="499">
          <cell r="A499" t="str">
            <v>CD15064</v>
          </cell>
        </row>
        <row r="500">
          <cell r="A500" t="str">
            <v>CD16001</v>
          </cell>
        </row>
        <row r="501">
          <cell r="A501" t="str">
            <v>CD16002</v>
          </cell>
        </row>
        <row r="502">
          <cell r="A502" t="str">
            <v>CD16003</v>
          </cell>
        </row>
        <row r="503">
          <cell r="A503" t="str">
            <v>CD16004</v>
          </cell>
        </row>
        <row r="504">
          <cell r="A504" t="str">
            <v>CD16005</v>
          </cell>
        </row>
        <row r="505">
          <cell r="A505" t="str">
            <v>CD16006</v>
          </cell>
        </row>
        <row r="506">
          <cell r="A506" t="str">
            <v>CD16007</v>
          </cell>
        </row>
        <row r="507">
          <cell r="A507" t="str">
            <v>CD16008</v>
          </cell>
        </row>
        <row r="508">
          <cell r="A508" t="str">
            <v>CD16009</v>
          </cell>
        </row>
        <row r="509">
          <cell r="A509" t="str">
            <v>CD16010</v>
          </cell>
        </row>
        <row r="510">
          <cell r="A510" t="str">
            <v>CD16011</v>
          </cell>
        </row>
        <row r="511">
          <cell r="A511" t="str">
            <v>CD16012</v>
          </cell>
        </row>
        <row r="512">
          <cell r="A512" t="str">
            <v>CD16013</v>
          </cell>
        </row>
        <row r="513">
          <cell r="A513" t="str">
            <v>CD16014</v>
          </cell>
        </row>
        <row r="514">
          <cell r="A514" t="str">
            <v>CD16015</v>
          </cell>
        </row>
        <row r="515">
          <cell r="A515" t="str">
            <v>CD16016</v>
          </cell>
        </row>
        <row r="516">
          <cell r="A516" t="str">
            <v>CD16017</v>
          </cell>
        </row>
        <row r="517">
          <cell r="A517" t="str">
            <v>CD16018</v>
          </cell>
        </row>
        <row r="518">
          <cell r="A518" t="str">
            <v>CD16019</v>
          </cell>
        </row>
        <row r="519">
          <cell r="A519" t="str">
            <v>CD16020</v>
          </cell>
        </row>
        <row r="520">
          <cell r="A520" t="str">
            <v>CD16021</v>
          </cell>
        </row>
        <row r="521">
          <cell r="A521" t="str">
            <v>CD16022</v>
          </cell>
        </row>
        <row r="522">
          <cell r="A522" t="str">
            <v>CD16023</v>
          </cell>
        </row>
        <row r="523">
          <cell r="A523" t="str">
            <v>CD16024</v>
          </cell>
        </row>
        <row r="524">
          <cell r="A524" t="str">
            <v>CD16025</v>
          </cell>
        </row>
        <row r="525">
          <cell r="A525" t="str">
            <v>CD16026</v>
          </cell>
        </row>
        <row r="526">
          <cell r="A526" t="str">
            <v>CD16027</v>
          </cell>
        </row>
        <row r="527">
          <cell r="A527" t="str">
            <v>CD16028</v>
          </cell>
        </row>
        <row r="528">
          <cell r="A528" t="str">
            <v>CD16029</v>
          </cell>
        </row>
        <row r="529">
          <cell r="A529" t="str">
            <v>CD16030</v>
          </cell>
        </row>
        <row r="530">
          <cell r="A530" t="str">
            <v>CD16031</v>
          </cell>
        </row>
        <row r="531">
          <cell r="A531" t="str">
            <v>CD16032</v>
          </cell>
        </row>
        <row r="532">
          <cell r="A532" t="str">
            <v>CD16033</v>
          </cell>
        </row>
        <row r="533">
          <cell r="A533" t="str">
            <v>CD16034</v>
          </cell>
        </row>
        <row r="534">
          <cell r="A534" t="str">
            <v>CD16035</v>
          </cell>
        </row>
        <row r="535">
          <cell r="A535" t="str">
            <v>CD16036</v>
          </cell>
        </row>
        <row r="536">
          <cell r="A536" t="str">
            <v>CD16037</v>
          </cell>
        </row>
        <row r="537">
          <cell r="A537" t="str">
            <v>CD16038</v>
          </cell>
        </row>
        <row r="538">
          <cell r="A538" t="str">
            <v>CD16039</v>
          </cell>
        </row>
        <row r="539">
          <cell r="A539" t="str">
            <v>CD16040</v>
          </cell>
        </row>
        <row r="540">
          <cell r="A540" t="str">
            <v>CD16041</v>
          </cell>
        </row>
        <row r="541">
          <cell r="A541" t="str">
            <v>CD16042</v>
          </cell>
        </row>
        <row r="542">
          <cell r="A542" t="str">
            <v>CD16043</v>
          </cell>
        </row>
        <row r="543">
          <cell r="A543" t="str">
            <v>CD16044</v>
          </cell>
        </row>
        <row r="544">
          <cell r="A544" t="str">
            <v>CD16045</v>
          </cell>
        </row>
        <row r="545">
          <cell r="A545" t="str">
            <v>CD16046</v>
          </cell>
        </row>
        <row r="546">
          <cell r="A546" t="str">
            <v>CD16047</v>
          </cell>
        </row>
        <row r="547">
          <cell r="A547" t="str">
            <v>CD16048</v>
          </cell>
        </row>
        <row r="548">
          <cell r="A548" t="str">
            <v>CD16049</v>
          </cell>
        </row>
        <row r="549">
          <cell r="A549" t="str">
            <v>CD16050</v>
          </cell>
        </row>
        <row r="550">
          <cell r="A550" t="str">
            <v>CD16051</v>
          </cell>
        </row>
        <row r="551">
          <cell r="A551" t="str">
            <v>CD16052</v>
          </cell>
        </row>
        <row r="552">
          <cell r="A552" t="str">
            <v>CD16053</v>
          </cell>
        </row>
        <row r="553">
          <cell r="A553" t="str">
            <v>CD16054</v>
          </cell>
        </row>
        <row r="554">
          <cell r="A554" t="str">
            <v>CD16055</v>
          </cell>
        </row>
        <row r="555">
          <cell r="A555" t="str">
            <v>CD16056</v>
          </cell>
        </row>
        <row r="556">
          <cell r="A556" t="str">
            <v>CD16057</v>
          </cell>
        </row>
        <row r="557">
          <cell r="A557" t="str">
            <v>CD16058</v>
          </cell>
        </row>
        <row r="558">
          <cell r="A558" t="str">
            <v>CD16059</v>
          </cell>
        </row>
        <row r="559">
          <cell r="A559" t="str">
            <v>CD16060</v>
          </cell>
        </row>
        <row r="560">
          <cell r="A560" t="str">
            <v>CD16061</v>
          </cell>
        </row>
        <row r="561">
          <cell r="A561" t="str">
            <v>CD16062</v>
          </cell>
        </row>
        <row r="562">
          <cell r="A562" t="str">
            <v>CD16063</v>
          </cell>
        </row>
        <row r="563">
          <cell r="A563" t="str">
            <v>CD16064</v>
          </cell>
        </row>
        <row r="564">
          <cell r="A564" t="str">
            <v>CD17001</v>
          </cell>
        </row>
        <row r="565">
          <cell r="A565" t="str">
            <v>CD17002</v>
          </cell>
        </row>
        <row r="566">
          <cell r="A566" t="str">
            <v>CD17003</v>
          </cell>
        </row>
        <row r="567">
          <cell r="A567" t="str">
            <v>CD17004</v>
          </cell>
        </row>
        <row r="568">
          <cell r="A568" t="str">
            <v>CD17005</v>
          </cell>
        </row>
        <row r="569">
          <cell r="A569" t="str">
            <v>CD17006</v>
          </cell>
        </row>
        <row r="570">
          <cell r="A570" t="str">
            <v>CD17007</v>
          </cell>
        </row>
        <row r="571">
          <cell r="A571" t="str">
            <v>CD17008</v>
          </cell>
        </row>
        <row r="572">
          <cell r="A572" t="str">
            <v>CD17009</v>
          </cell>
        </row>
        <row r="573">
          <cell r="A573" t="str">
            <v>CD17010</v>
          </cell>
        </row>
        <row r="574">
          <cell r="A574" t="str">
            <v>CD17011</v>
          </cell>
        </row>
        <row r="575">
          <cell r="A575" t="str">
            <v>CD17012</v>
          </cell>
        </row>
        <row r="576">
          <cell r="A576" t="str">
            <v>CD17013</v>
          </cell>
        </row>
        <row r="577">
          <cell r="A577" t="str">
            <v>CD17014</v>
          </cell>
        </row>
        <row r="578">
          <cell r="A578" t="str">
            <v>CD17015</v>
          </cell>
        </row>
        <row r="579">
          <cell r="A579" t="str">
            <v>CD17016</v>
          </cell>
        </row>
        <row r="580">
          <cell r="A580" t="str">
            <v>CD17017</v>
          </cell>
        </row>
        <row r="581">
          <cell r="A581" t="str">
            <v>CD17018</v>
          </cell>
        </row>
        <row r="582">
          <cell r="A582" t="str">
            <v>CD17019</v>
          </cell>
        </row>
        <row r="583">
          <cell r="A583" t="str">
            <v>CD17020</v>
          </cell>
        </row>
        <row r="584">
          <cell r="A584" t="str">
            <v>CD17021</v>
          </cell>
        </row>
        <row r="585">
          <cell r="A585" t="str">
            <v>CD17022</v>
          </cell>
        </row>
        <row r="586">
          <cell r="A586" t="str">
            <v>CD17023</v>
          </cell>
        </row>
        <row r="587">
          <cell r="A587" t="str">
            <v>CD17024</v>
          </cell>
        </row>
        <row r="588">
          <cell r="A588" t="str">
            <v>CD17025</v>
          </cell>
        </row>
        <row r="589">
          <cell r="A589" t="str">
            <v>CD17026</v>
          </cell>
        </row>
        <row r="590">
          <cell r="A590" t="str">
            <v>CD17027</v>
          </cell>
        </row>
        <row r="591">
          <cell r="A591" t="str">
            <v>CD17028</v>
          </cell>
        </row>
        <row r="592">
          <cell r="A592" t="str">
            <v>CD17029</v>
          </cell>
        </row>
        <row r="593">
          <cell r="A593" t="str">
            <v>CD17030</v>
          </cell>
        </row>
        <row r="594">
          <cell r="A594" t="str">
            <v>CD17031</v>
          </cell>
        </row>
        <row r="595">
          <cell r="A595" t="str">
            <v>CD17032</v>
          </cell>
        </row>
        <row r="596">
          <cell r="A596" t="str">
            <v>CD17033</v>
          </cell>
        </row>
        <row r="597">
          <cell r="A597" t="str">
            <v>CD17034</v>
          </cell>
        </row>
        <row r="598">
          <cell r="A598" t="str">
            <v>CD17035</v>
          </cell>
        </row>
        <row r="599">
          <cell r="A599" t="str">
            <v>CD17036</v>
          </cell>
        </row>
        <row r="600">
          <cell r="A600" t="str">
            <v>CD17037</v>
          </cell>
        </row>
        <row r="601">
          <cell r="A601" t="str">
            <v>CD17038</v>
          </cell>
        </row>
        <row r="602">
          <cell r="A602" t="str">
            <v>CD17039</v>
          </cell>
        </row>
        <row r="603">
          <cell r="A603" t="str">
            <v>CD17040</v>
          </cell>
        </row>
        <row r="604">
          <cell r="A604" t="str">
            <v>CD17041</v>
          </cell>
        </row>
        <row r="605">
          <cell r="A605" t="str">
            <v>CD17042</v>
          </cell>
        </row>
        <row r="606">
          <cell r="A606" t="str">
            <v>CD17043</v>
          </cell>
        </row>
        <row r="607">
          <cell r="A607" t="str">
            <v>CD17044</v>
          </cell>
        </row>
        <row r="608">
          <cell r="A608" t="str">
            <v>CD17045</v>
          </cell>
        </row>
        <row r="609">
          <cell r="A609" t="str">
            <v>CD17046</v>
          </cell>
        </row>
        <row r="610">
          <cell r="A610" t="str">
            <v>CD17047</v>
          </cell>
        </row>
        <row r="611">
          <cell r="A611" t="str">
            <v>CD17048</v>
          </cell>
        </row>
        <row r="612">
          <cell r="A612" t="str">
            <v>CD17049</v>
          </cell>
        </row>
        <row r="613">
          <cell r="A613" t="str">
            <v>CD17050</v>
          </cell>
        </row>
        <row r="614">
          <cell r="A614" t="str">
            <v>CD17051</v>
          </cell>
        </row>
        <row r="615">
          <cell r="A615" t="str">
            <v>CD17052</v>
          </cell>
        </row>
        <row r="616">
          <cell r="A616" t="str">
            <v>CD17053</v>
          </cell>
        </row>
        <row r="617">
          <cell r="A617" t="str">
            <v>CD17054</v>
          </cell>
        </row>
        <row r="618">
          <cell r="A618" t="str">
            <v>CD17055</v>
          </cell>
        </row>
        <row r="619">
          <cell r="A619" t="str">
            <v>CD17056</v>
          </cell>
        </row>
        <row r="620">
          <cell r="A620" t="str">
            <v>CD17057</v>
          </cell>
        </row>
        <row r="621">
          <cell r="A621" t="str">
            <v>CD17058</v>
          </cell>
        </row>
        <row r="622">
          <cell r="A622" t="str">
            <v>CD17059</v>
          </cell>
        </row>
        <row r="623">
          <cell r="A623" t="str">
            <v>CD17060</v>
          </cell>
        </row>
        <row r="624">
          <cell r="A624" t="str">
            <v>CD17061</v>
          </cell>
        </row>
        <row r="625">
          <cell r="A625" t="str">
            <v>CD17062</v>
          </cell>
        </row>
        <row r="626">
          <cell r="A626" t="str">
            <v>CD17063</v>
          </cell>
        </row>
        <row r="627">
          <cell r="A627" t="str">
            <v>CD17064</v>
          </cell>
        </row>
        <row r="628">
          <cell r="A628" t="str">
            <v>CD18001</v>
          </cell>
        </row>
        <row r="629">
          <cell r="A629" t="str">
            <v>CD18002</v>
          </cell>
        </row>
        <row r="630">
          <cell r="A630" t="str">
            <v>CD18003</v>
          </cell>
        </row>
        <row r="631">
          <cell r="A631" t="str">
            <v>CD18004</v>
          </cell>
        </row>
        <row r="632">
          <cell r="A632" t="str">
            <v>CD18005</v>
          </cell>
        </row>
        <row r="633">
          <cell r="A633" t="str">
            <v>CD18006</v>
          </cell>
        </row>
        <row r="634">
          <cell r="A634" t="str">
            <v>CD18007</v>
          </cell>
        </row>
        <row r="635">
          <cell r="A635" t="str">
            <v>CD18008</v>
          </cell>
        </row>
        <row r="636">
          <cell r="A636" t="str">
            <v>CD18009</v>
          </cell>
        </row>
        <row r="637">
          <cell r="A637" t="str">
            <v>CD18010</v>
          </cell>
        </row>
        <row r="638">
          <cell r="A638" t="str">
            <v>CD18011</v>
          </cell>
        </row>
        <row r="639">
          <cell r="A639" t="str">
            <v>CD18012</v>
          </cell>
        </row>
        <row r="640">
          <cell r="A640" t="str">
            <v>CD18013</v>
          </cell>
        </row>
        <row r="641">
          <cell r="A641" t="str">
            <v>CD18014</v>
          </cell>
        </row>
        <row r="642">
          <cell r="A642" t="str">
            <v>CD18015</v>
          </cell>
        </row>
        <row r="643">
          <cell r="A643" t="str">
            <v>CD18016</v>
          </cell>
        </row>
        <row r="644">
          <cell r="A644" t="str">
            <v>CD18017</v>
          </cell>
        </row>
        <row r="645">
          <cell r="A645" t="str">
            <v>CD18018</v>
          </cell>
        </row>
        <row r="646">
          <cell r="A646" t="str">
            <v>CD18019</v>
          </cell>
        </row>
        <row r="647">
          <cell r="A647" t="str">
            <v>CD18020</v>
          </cell>
        </row>
        <row r="648">
          <cell r="A648" t="str">
            <v>CD18021</v>
          </cell>
        </row>
        <row r="649">
          <cell r="A649" t="str">
            <v>CD18022</v>
          </cell>
        </row>
        <row r="650">
          <cell r="A650" t="str">
            <v>CD18023</v>
          </cell>
        </row>
        <row r="651">
          <cell r="A651" t="str">
            <v>CD18024</v>
          </cell>
        </row>
        <row r="652">
          <cell r="A652" t="str">
            <v>CD18025</v>
          </cell>
        </row>
        <row r="653">
          <cell r="A653" t="str">
            <v>CD18026</v>
          </cell>
        </row>
        <row r="654">
          <cell r="A654" t="str">
            <v>CD18027</v>
          </cell>
        </row>
        <row r="655">
          <cell r="A655" t="str">
            <v>CD18028</v>
          </cell>
        </row>
        <row r="656">
          <cell r="A656" t="str">
            <v>CD18029</v>
          </cell>
        </row>
        <row r="657">
          <cell r="A657" t="str">
            <v>CD18030</v>
          </cell>
        </row>
        <row r="658">
          <cell r="A658" t="str">
            <v>CD18031</v>
          </cell>
        </row>
        <row r="659">
          <cell r="A659" t="str">
            <v>CD18032</v>
          </cell>
        </row>
        <row r="660">
          <cell r="A660" t="str">
            <v>CD18033</v>
          </cell>
        </row>
        <row r="661">
          <cell r="A661" t="str">
            <v>CD18034</v>
          </cell>
        </row>
        <row r="662">
          <cell r="A662" t="str">
            <v>CD18035</v>
          </cell>
        </row>
        <row r="663">
          <cell r="A663" t="str">
            <v>CD18036</v>
          </cell>
        </row>
        <row r="664">
          <cell r="A664" t="str">
            <v>CD18037</v>
          </cell>
        </row>
        <row r="665">
          <cell r="A665" t="str">
            <v>CD18038</v>
          </cell>
        </row>
        <row r="666">
          <cell r="A666" t="str">
            <v>CD18039</v>
          </cell>
        </row>
        <row r="667">
          <cell r="A667" t="str">
            <v>CD18040</v>
          </cell>
        </row>
        <row r="668">
          <cell r="A668" t="str">
            <v>CD18041</v>
          </cell>
        </row>
        <row r="669">
          <cell r="A669" t="str">
            <v>CD18042</v>
          </cell>
        </row>
        <row r="670">
          <cell r="A670" t="str">
            <v>CD18043</v>
          </cell>
        </row>
        <row r="671">
          <cell r="A671" t="str">
            <v>CD18044</v>
          </cell>
        </row>
        <row r="672">
          <cell r="A672" t="str">
            <v>CD18045</v>
          </cell>
        </row>
        <row r="673">
          <cell r="A673" t="str">
            <v>CD18046</v>
          </cell>
        </row>
        <row r="674">
          <cell r="A674" t="str">
            <v>CD18047</v>
          </cell>
        </row>
        <row r="675">
          <cell r="A675" t="str">
            <v>CD18048</v>
          </cell>
        </row>
        <row r="676">
          <cell r="A676" t="str">
            <v>CD18049</v>
          </cell>
        </row>
        <row r="677">
          <cell r="A677" t="str">
            <v>CD18050</v>
          </cell>
        </row>
        <row r="678">
          <cell r="A678" t="str">
            <v>CD18051</v>
          </cell>
        </row>
        <row r="679">
          <cell r="A679" t="str">
            <v>CD18052</v>
          </cell>
        </row>
        <row r="680">
          <cell r="A680" t="str">
            <v>CD18053</v>
          </cell>
        </row>
        <row r="681">
          <cell r="A681" t="str">
            <v>CD18054</v>
          </cell>
        </row>
        <row r="682">
          <cell r="A682" t="str">
            <v>CD18055</v>
          </cell>
        </row>
        <row r="683">
          <cell r="A683" t="str">
            <v>CD18056</v>
          </cell>
        </row>
        <row r="684">
          <cell r="A684" t="str">
            <v>CD18057</v>
          </cell>
        </row>
        <row r="685">
          <cell r="A685" t="str">
            <v>CD18058</v>
          </cell>
        </row>
        <row r="686">
          <cell r="A686" t="str">
            <v>CD18059</v>
          </cell>
        </row>
        <row r="687">
          <cell r="A687" t="str">
            <v>CD18060</v>
          </cell>
        </row>
        <row r="688">
          <cell r="A688" t="str">
            <v>CD18061</v>
          </cell>
        </row>
        <row r="689">
          <cell r="A689" t="str">
            <v>CD18062</v>
          </cell>
        </row>
        <row r="690">
          <cell r="A690" t="str">
            <v>CD18063</v>
          </cell>
        </row>
        <row r="691">
          <cell r="A691" t="str">
            <v>CD18064</v>
          </cell>
        </row>
        <row r="692">
          <cell r="A692" t="str">
            <v>CD18065</v>
          </cell>
        </row>
        <row r="693">
          <cell r="A693" t="str">
            <v>CD18066</v>
          </cell>
        </row>
        <row r="694">
          <cell r="A694" t="str">
            <v>CD18067</v>
          </cell>
        </row>
        <row r="695">
          <cell r="A695" t="str">
            <v>CD18068</v>
          </cell>
        </row>
        <row r="696">
          <cell r="A696" t="str">
            <v>CD19001</v>
          </cell>
        </row>
        <row r="697">
          <cell r="A697" t="str">
            <v>CD19002</v>
          </cell>
        </row>
        <row r="698">
          <cell r="A698" t="str">
            <v>CD19003</v>
          </cell>
        </row>
        <row r="699">
          <cell r="A699" t="str">
            <v>CD19004</v>
          </cell>
        </row>
        <row r="700">
          <cell r="A700" t="str">
            <v>CD19005</v>
          </cell>
        </row>
        <row r="701">
          <cell r="A701" t="str">
            <v>CD19006</v>
          </cell>
        </row>
        <row r="702">
          <cell r="A702" t="str">
            <v>CD19007</v>
          </cell>
        </row>
        <row r="703">
          <cell r="A703" t="str">
            <v>CD19008</v>
          </cell>
        </row>
        <row r="704">
          <cell r="A704" t="str">
            <v>CD19009</v>
          </cell>
        </row>
        <row r="705">
          <cell r="A705" t="str">
            <v>CD19010</v>
          </cell>
        </row>
        <row r="706">
          <cell r="A706" t="str">
            <v>CD19011</v>
          </cell>
        </row>
        <row r="707">
          <cell r="A707" t="str">
            <v>CD19012</v>
          </cell>
        </row>
        <row r="708">
          <cell r="A708" t="str">
            <v>CD19013</v>
          </cell>
        </row>
        <row r="709">
          <cell r="A709" t="str">
            <v>CD19014</v>
          </cell>
        </row>
        <row r="710">
          <cell r="A710" t="str">
            <v>CD19015</v>
          </cell>
        </row>
        <row r="711">
          <cell r="A711" t="str">
            <v>CD19016</v>
          </cell>
        </row>
        <row r="712">
          <cell r="A712" t="str">
            <v>CD19017</v>
          </cell>
        </row>
        <row r="713">
          <cell r="A713" t="str">
            <v>CD19018</v>
          </cell>
        </row>
        <row r="714">
          <cell r="A714" t="str">
            <v>CD19019</v>
          </cell>
        </row>
        <row r="715">
          <cell r="A715" t="str">
            <v>CD19020</v>
          </cell>
        </row>
        <row r="716">
          <cell r="A716" t="str">
            <v>CD19021</v>
          </cell>
        </row>
        <row r="717">
          <cell r="A717" t="str">
            <v>CD19022</v>
          </cell>
        </row>
        <row r="718">
          <cell r="A718" t="str">
            <v>CD19023</v>
          </cell>
        </row>
        <row r="719">
          <cell r="A719" t="str">
            <v>CD19024</v>
          </cell>
        </row>
        <row r="720">
          <cell r="A720" t="str">
            <v>CD19025</v>
          </cell>
        </row>
        <row r="721">
          <cell r="A721" t="str">
            <v>CD19026</v>
          </cell>
        </row>
        <row r="722">
          <cell r="A722" t="str">
            <v>CD19027</v>
          </cell>
        </row>
        <row r="723">
          <cell r="A723" t="str">
            <v>CD19028</v>
          </cell>
        </row>
        <row r="724">
          <cell r="A724" t="str">
            <v>CD19029</v>
          </cell>
        </row>
        <row r="725">
          <cell r="A725" t="str">
            <v>CD19030</v>
          </cell>
        </row>
        <row r="726">
          <cell r="A726" t="str">
            <v>CD19031</v>
          </cell>
        </row>
        <row r="727">
          <cell r="A727" t="str">
            <v>CD19032</v>
          </cell>
        </row>
        <row r="728">
          <cell r="A728" t="str">
            <v>CD19033</v>
          </cell>
        </row>
        <row r="729">
          <cell r="A729" t="str">
            <v>CD19034</v>
          </cell>
        </row>
        <row r="730">
          <cell r="A730" t="str">
            <v>CD19035</v>
          </cell>
        </row>
        <row r="731">
          <cell r="A731" t="str">
            <v>CD19036</v>
          </cell>
        </row>
        <row r="732">
          <cell r="A732" t="str">
            <v>CD19037</v>
          </cell>
        </row>
        <row r="733">
          <cell r="A733" t="str">
            <v>CD19038</v>
          </cell>
        </row>
        <row r="734">
          <cell r="A734" t="str">
            <v>CD19039</v>
          </cell>
        </row>
        <row r="735">
          <cell r="A735" t="str">
            <v>CD19040</v>
          </cell>
        </row>
        <row r="736">
          <cell r="A736" t="str">
            <v>CD19041</v>
          </cell>
        </row>
        <row r="737">
          <cell r="A737" t="str">
            <v>CD19042</v>
          </cell>
        </row>
        <row r="738">
          <cell r="A738" t="str">
            <v>CD19043</v>
          </cell>
        </row>
        <row r="739">
          <cell r="A739" t="str">
            <v>CD19044</v>
          </cell>
        </row>
        <row r="740">
          <cell r="A740" t="str">
            <v>CD19045</v>
          </cell>
        </row>
        <row r="741">
          <cell r="A741" t="str">
            <v>CD19046</v>
          </cell>
        </row>
        <row r="742">
          <cell r="A742" t="str">
            <v>CD19047</v>
          </cell>
        </row>
        <row r="743">
          <cell r="A743" t="str">
            <v>CD19048</v>
          </cell>
        </row>
        <row r="744">
          <cell r="A744" t="str">
            <v>CD19049</v>
          </cell>
        </row>
        <row r="745">
          <cell r="A745" t="str">
            <v>CD19050</v>
          </cell>
        </row>
        <row r="746">
          <cell r="A746" t="str">
            <v>CD19051</v>
          </cell>
        </row>
        <row r="747">
          <cell r="A747" t="str">
            <v>CD19052</v>
          </cell>
        </row>
        <row r="748">
          <cell r="A748" t="str">
            <v>CD19053</v>
          </cell>
        </row>
        <row r="749">
          <cell r="A749" t="str">
            <v>CD19054</v>
          </cell>
        </row>
        <row r="750">
          <cell r="A750" t="str">
            <v>CD19055</v>
          </cell>
        </row>
        <row r="751">
          <cell r="A751" t="str">
            <v>CD19056</v>
          </cell>
        </row>
        <row r="752">
          <cell r="A752" t="str">
            <v>CD19057</v>
          </cell>
        </row>
        <row r="753">
          <cell r="A753" t="str">
            <v>CD19058</v>
          </cell>
        </row>
        <row r="754">
          <cell r="A754" t="str">
            <v>CD19059</v>
          </cell>
        </row>
        <row r="755">
          <cell r="A755" t="str">
            <v>CD19060</v>
          </cell>
        </row>
        <row r="756">
          <cell r="A756" t="str">
            <v>CD19061</v>
          </cell>
        </row>
        <row r="757">
          <cell r="A757" t="str">
            <v>CD19062</v>
          </cell>
        </row>
        <row r="758">
          <cell r="A758" t="str">
            <v>CD19063</v>
          </cell>
        </row>
        <row r="759">
          <cell r="A759" t="str">
            <v>CD19064</v>
          </cell>
        </row>
        <row r="760">
          <cell r="A760" t="str">
            <v>CD19065</v>
          </cell>
        </row>
        <row r="761">
          <cell r="A761" t="str">
            <v>CD19066</v>
          </cell>
        </row>
        <row r="762">
          <cell r="A762" t="str">
            <v>CD19067</v>
          </cell>
        </row>
        <row r="763">
          <cell r="A763" t="str">
            <v>CD19068</v>
          </cell>
        </row>
        <row r="764">
          <cell r="A764" t="str">
            <v>CD20001</v>
          </cell>
        </row>
        <row r="765">
          <cell r="A765" t="str">
            <v>CD20002</v>
          </cell>
        </row>
        <row r="766">
          <cell r="A766" t="str">
            <v>CD20003</v>
          </cell>
        </row>
        <row r="767">
          <cell r="A767" t="str">
            <v>CD20004</v>
          </cell>
        </row>
        <row r="768">
          <cell r="A768" t="str">
            <v>CD20005</v>
          </cell>
        </row>
        <row r="769">
          <cell r="A769" t="str">
            <v>CD20006</v>
          </cell>
        </row>
        <row r="770">
          <cell r="A770" t="str">
            <v>CD20007</v>
          </cell>
        </row>
        <row r="771">
          <cell r="A771" t="str">
            <v>CD20008</v>
          </cell>
        </row>
        <row r="772">
          <cell r="A772" t="str">
            <v>CD20009</v>
          </cell>
        </row>
        <row r="773">
          <cell r="A773" t="str">
            <v>CD20010</v>
          </cell>
        </row>
        <row r="774">
          <cell r="A774" t="str">
            <v>CD20011</v>
          </cell>
        </row>
        <row r="775">
          <cell r="A775" t="str">
            <v>CD20012</v>
          </cell>
        </row>
        <row r="776">
          <cell r="A776" t="str">
            <v>CD20013</v>
          </cell>
        </row>
        <row r="777">
          <cell r="A777" t="str">
            <v>CD20014</v>
          </cell>
        </row>
        <row r="778">
          <cell r="A778" t="str">
            <v>CD20015</v>
          </cell>
        </row>
        <row r="779">
          <cell r="A779" t="str">
            <v>CD20016</v>
          </cell>
        </row>
        <row r="780">
          <cell r="A780" t="str">
            <v>CD20017</v>
          </cell>
        </row>
        <row r="781">
          <cell r="A781" t="str">
            <v>CD20018</v>
          </cell>
        </row>
        <row r="782">
          <cell r="A782" t="str">
            <v>CD20019</v>
          </cell>
        </row>
        <row r="783">
          <cell r="A783" t="str">
            <v>CD20020</v>
          </cell>
        </row>
        <row r="784">
          <cell r="A784" t="str">
            <v>CD20021</v>
          </cell>
        </row>
        <row r="785">
          <cell r="A785" t="str">
            <v>CD20022</v>
          </cell>
        </row>
        <row r="786">
          <cell r="A786" t="str">
            <v>CD20023</v>
          </cell>
        </row>
        <row r="787">
          <cell r="A787" t="str">
            <v>CD20024</v>
          </cell>
        </row>
        <row r="788">
          <cell r="A788" t="str">
            <v>CD20025</v>
          </cell>
        </row>
        <row r="789">
          <cell r="A789" t="str">
            <v>CD20026</v>
          </cell>
        </row>
        <row r="790">
          <cell r="A790" t="str">
            <v>CD20027</v>
          </cell>
        </row>
        <row r="791">
          <cell r="A791" t="str">
            <v>CD20028</v>
          </cell>
        </row>
        <row r="792">
          <cell r="A792" t="str">
            <v>CD20029</v>
          </cell>
        </row>
        <row r="793">
          <cell r="A793" t="str">
            <v>CD20030</v>
          </cell>
        </row>
        <row r="794">
          <cell r="A794" t="str">
            <v>CD20031</v>
          </cell>
        </row>
        <row r="795">
          <cell r="A795" t="str">
            <v>CD20032</v>
          </cell>
        </row>
        <row r="796">
          <cell r="A796" t="str">
            <v>CD20033</v>
          </cell>
        </row>
        <row r="797">
          <cell r="A797" t="str">
            <v>CD20034</v>
          </cell>
        </row>
        <row r="798">
          <cell r="A798" t="str">
            <v>CD20035</v>
          </cell>
        </row>
        <row r="799">
          <cell r="A799" t="str">
            <v>CD20036</v>
          </cell>
        </row>
        <row r="800">
          <cell r="A800" t="str">
            <v>CD20037</v>
          </cell>
        </row>
        <row r="801">
          <cell r="A801" t="str">
            <v>CD20038</v>
          </cell>
        </row>
        <row r="802">
          <cell r="A802" t="str">
            <v>CD20039</v>
          </cell>
        </row>
        <row r="803">
          <cell r="A803" t="str">
            <v>CD20040</v>
          </cell>
        </row>
        <row r="804">
          <cell r="A804" t="str">
            <v>CD20041</v>
          </cell>
        </row>
        <row r="805">
          <cell r="A805" t="str">
            <v>CD20042</v>
          </cell>
        </row>
        <row r="806">
          <cell r="A806" t="str">
            <v>CD20043</v>
          </cell>
        </row>
        <row r="807">
          <cell r="A807" t="str">
            <v>CD20044</v>
          </cell>
        </row>
        <row r="808">
          <cell r="A808" t="str">
            <v>CD20045</v>
          </cell>
        </row>
        <row r="809">
          <cell r="A809" t="str">
            <v>CD20046</v>
          </cell>
        </row>
        <row r="810">
          <cell r="A810" t="str">
            <v>CD20047</v>
          </cell>
        </row>
        <row r="811">
          <cell r="A811" t="str">
            <v>CD20048</v>
          </cell>
        </row>
        <row r="812">
          <cell r="A812" t="str">
            <v>CD20049</v>
          </cell>
        </row>
        <row r="813">
          <cell r="A813" t="str">
            <v>CD20050</v>
          </cell>
        </row>
        <row r="814">
          <cell r="A814" t="str">
            <v>CD20051</v>
          </cell>
        </row>
        <row r="815">
          <cell r="A815" t="str">
            <v>CD20052</v>
          </cell>
        </row>
        <row r="816">
          <cell r="A816" t="str">
            <v>CD20053</v>
          </cell>
        </row>
        <row r="817">
          <cell r="A817" t="str">
            <v>CD20054</v>
          </cell>
        </row>
        <row r="818">
          <cell r="A818" t="str">
            <v>CD20055</v>
          </cell>
        </row>
        <row r="819">
          <cell r="A819" t="str">
            <v>CD20056</v>
          </cell>
        </row>
        <row r="820">
          <cell r="A820" t="str">
            <v>CD20057</v>
          </cell>
        </row>
        <row r="821">
          <cell r="A821" t="str">
            <v>CD20058</v>
          </cell>
        </row>
        <row r="822">
          <cell r="A822" t="str">
            <v>CD20059</v>
          </cell>
        </row>
        <row r="823">
          <cell r="A823" t="str">
            <v>CD20060</v>
          </cell>
        </row>
        <row r="824">
          <cell r="A824" t="str">
            <v>CD20061</v>
          </cell>
        </row>
        <row r="825">
          <cell r="A825" t="str">
            <v>CD20062</v>
          </cell>
        </row>
        <row r="826">
          <cell r="A826" t="str">
            <v>CD20063</v>
          </cell>
        </row>
        <row r="827">
          <cell r="A827" t="str">
            <v>CD20064</v>
          </cell>
        </row>
        <row r="828">
          <cell r="A828" t="str">
            <v>CD20065</v>
          </cell>
        </row>
        <row r="829">
          <cell r="A829" t="str">
            <v>CD20066</v>
          </cell>
        </row>
        <row r="830">
          <cell r="A830" t="str">
            <v>CD20067</v>
          </cell>
        </row>
        <row r="831">
          <cell r="A831" t="str">
            <v>CD20068</v>
          </cell>
        </row>
        <row r="832">
          <cell r="A832" t="str">
            <v>CD22007</v>
          </cell>
        </row>
        <row r="833">
          <cell r="A833" t="str">
            <v>CD22008</v>
          </cell>
        </row>
        <row r="834">
          <cell r="A834" t="str">
            <v>CD22009</v>
          </cell>
        </row>
        <row r="835">
          <cell r="A835" t="str">
            <v>CD22010</v>
          </cell>
        </row>
        <row r="836">
          <cell r="A836" t="str">
            <v>CD22011</v>
          </cell>
        </row>
        <row r="837">
          <cell r="A837" t="str">
            <v>CD22012</v>
          </cell>
        </row>
        <row r="838">
          <cell r="A838" t="str">
            <v>CD22013</v>
          </cell>
        </row>
        <row r="839">
          <cell r="A839" t="str">
            <v>CD22014</v>
          </cell>
        </row>
        <row r="840">
          <cell r="A840" t="str">
            <v>CD22015</v>
          </cell>
        </row>
        <row r="841">
          <cell r="A841" t="str">
            <v>CD22016</v>
          </cell>
        </row>
        <row r="842">
          <cell r="A842" t="str">
            <v>CD22017</v>
          </cell>
        </row>
        <row r="843">
          <cell r="A843" t="str">
            <v>CD22018</v>
          </cell>
        </row>
        <row r="844">
          <cell r="A844" t="str">
            <v>CD22019</v>
          </cell>
        </row>
        <row r="845">
          <cell r="A845" t="str">
            <v>CD22020</v>
          </cell>
        </row>
        <row r="846">
          <cell r="A846" t="str">
            <v>CD22021</v>
          </cell>
        </row>
        <row r="847">
          <cell r="A847" t="str">
            <v>CD22022</v>
          </cell>
        </row>
        <row r="848">
          <cell r="A848" t="str">
            <v>CD22023</v>
          </cell>
        </row>
        <row r="849">
          <cell r="A849" t="str">
            <v>CD22024</v>
          </cell>
        </row>
        <row r="850">
          <cell r="A850" t="str">
            <v>CD22025</v>
          </cell>
        </row>
        <row r="851">
          <cell r="A851" t="str">
            <v>CD22026</v>
          </cell>
        </row>
        <row r="852">
          <cell r="A852" t="str">
            <v>CD22027</v>
          </cell>
        </row>
        <row r="853">
          <cell r="A853" t="str">
            <v>CD22028</v>
          </cell>
        </row>
        <row r="854">
          <cell r="A854" t="str">
            <v>CD22029</v>
          </cell>
        </row>
        <row r="855">
          <cell r="A855" t="str">
            <v>CD22030</v>
          </cell>
        </row>
        <row r="856">
          <cell r="A856" t="str">
            <v>CD22031</v>
          </cell>
        </row>
        <row r="857">
          <cell r="A857" t="str">
            <v>CD22032</v>
          </cell>
        </row>
        <row r="858">
          <cell r="A858" t="str">
            <v>CD22033</v>
          </cell>
        </row>
        <row r="859">
          <cell r="A859" t="str">
            <v>CD22034</v>
          </cell>
        </row>
        <row r="860">
          <cell r="A860" t="str">
            <v>CD22035</v>
          </cell>
        </row>
        <row r="861">
          <cell r="A861" t="str">
            <v>CD22036</v>
          </cell>
        </row>
        <row r="862">
          <cell r="A862" t="str">
            <v>CD22037</v>
          </cell>
        </row>
        <row r="863">
          <cell r="A863" t="str">
            <v>CD22038</v>
          </cell>
        </row>
        <row r="864">
          <cell r="A864" t="str">
            <v>CD22039</v>
          </cell>
        </row>
        <row r="865">
          <cell r="A865" t="str">
            <v>CD22040</v>
          </cell>
        </row>
        <row r="866">
          <cell r="A866" t="str">
            <v>CD22041</v>
          </cell>
        </row>
        <row r="867">
          <cell r="A867" t="str">
            <v>CD22042</v>
          </cell>
        </row>
        <row r="868">
          <cell r="A868" t="str">
            <v>CD22043</v>
          </cell>
        </row>
        <row r="869">
          <cell r="A869" t="str">
            <v>CD22044</v>
          </cell>
        </row>
        <row r="870">
          <cell r="A870" t="str">
            <v>CD22045</v>
          </cell>
        </row>
        <row r="871">
          <cell r="A871" t="str">
            <v>CD22046</v>
          </cell>
        </row>
        <row r="872">
          <cell r="A872" t="str">
            <v>CD22047</v>
          </cell>
        </row>
        <row r="873">
          <cell r="A873" t="str">
            <v>CD22048</v>
          </cell>
        </row>
        <row r="874">
          <cell r="A874" t="str">
            <v>CD22049</v>
          </cell>
        </row>
        <row r="875">
          <cell r="A875" t="str">
            <v>CD22050</v>
          </cell>
        </row>
        <row r="876">
          <cell r="A876" t="str">
            <v>CD22051</v>
          </cell>
        </row>
        <row r="877">
          <cell r="A877" t="str">
            <v>CD22052</v>
          </cell>
        </row>
        <row r="878">
          <cell r="A878" t="str">
            <v>CD22053</v>
          </cell>
        </row>
        <row r="879">
          <cell r="A879" t="str">
            <v>CD22054</v>
          </cell>
        </row>
        <row r="880">
          <cell r="A880" t="str">
            <v>CD22055</v>
          </cell>
        </row>
        <row r="881">
          <cell r="A881" t="str">
            <v>CD22056</v>
          </cell>
        </row>
        <row r="882">
          <cell r="A882" t="str">
            <v>CD22057</v>
          </cell>
        </row>
        <row r="883">
          <cell r="A883" t="str">
            <v>CD22058</v>
          </cell>
        </row>
        <row r="884">
          <cell r="A884" t="str">
            <v>CD22059</v>
          </cell>
        </row>
        <row r="885">
          <cell r="A885" t="str">
            <v>CD22060</v>
          </cell>
        </row>
        <row r="886">
          <cell r="A886" t="str">
            <v>CD22061</v>
          </cell>
        </row>
        <row r="887">
          <cell r="A887" t="str">
            <v>CD22062</v>
          </cell>
        </row>
        <row r="888">
          <cell r="A888" t="str">
            <v>CD22063</v>
          </cell>
        </row>
        <row r="889">
          <cell r="A889" t="str">
            <v>CD22064</v>
          </cell>
        </row>
        <row r="890">
          <cell r="A890" t="str">
            <v>CD22065</v>
          </cell>
        </row>
        <row r="891">
          <cell r="A891" t="str">
            <v>CD22066</v>
          </cell>
        </row>
        <row r="892">
          <cell r="A892" t="str">
            <v>CD22067</v>
          </cell>
        </row>
        <row r="893">
          <cell r="A893" t="str">
            <v>CD22068</v>
          </cell>
        </row>
        <row r="894">
          <cell r="A894" t="str">
            <v>CD24007</v>
          </cell>
        </row>
        <row r="895">
          <cell r="A895" t="str">
            <v>CD24008</v>
          </cell>
        </row>
        <row r="896">
          <cell r="A896" t="str">
            <v>CD24009</v>
          </cell>
        </row>
        <row r="897">
          <cell r="A897" t="str">
            <v>CD24010</v>
          </cell>
        </row>
        <row r="898">
          <cell r="A898" t="str">
            <v>CD24011</v>
          </cell>
        </row>
        <row r="899">
          <cell r="A899" t="str">
            <v>CD24012</v>
          </cell>
        </row>
        <row r="900">
          <cell r="A900" t="str">
            <v>CD24013</v>
          </cell>
        </row>
        <row r="901">
          <cell r="A901" t="str">
            <v>CD24014</v>
          </cell>
        </row>
        <row r="902">
          <cell r="A902" t="str">
            <v>CD24015</v>
          </cell>
        </row>
        <row r="903">
          <cell r="A903" t="str">
            <v>CD24016</v>
          </cell>
        </row>
        <row r="904">
          <cell r="A904" t="str">
            <v>CD24017</v>
          </cell>
        </row>
        <row r="905">
          <cell r="A905" t="str">
            <v>CD24018</v>
          </cell>
        </row>
        <row r="906">
          <cell r="A906" t="str">
            <v>CD24019</v>
          </cell>
        </row>
        <row r="907">
          <cell r="A907" t="str">
            <v>CD24020</v>
          </cell>
        </row>
        <row r="908">
          <cell r="A908" t="str">
            <v>CD24021</v>
          </cell>
        </row>
        <row r="909">
          <cell r="A909" t="str">
            <v>CD24022</v>
          </cell>
        </row>
        <row r="910">
          <cell r="A910" t="str">
            <v>CD24023</v>
          </cell>
        </row>
        <row r="911">
          <cell r="A911" t="str">
            <v>CD24024</v>
          </cell>
        </row>
        <row r="912">
          <cell r="A912" t="str">
            <v>CD24025</v>
          </cell>
        </row>
        <row r="913">
          <cell r="A913" t="str">
            <v>CD24026</v>
          </cell>
        </row>
        <row r="914">
          <cell r="A914" t="str">
            <v>CD24027</v>
          </cell>
        </row>
        <row r="915">
          <cell r="A915" t="str">
            <v>CD24028</v>
          </cell>
        </row>
        <row r="916">
          <cell r="A916" t="str">
            <v>CD24029</v>
          </cell>
        </row>
        <row r="917">
          <cell r="A917" t="str">
            <v>CD24030</v>
          </cell>
        </row>
        <row r="918">
          <cell r="A918" t="str">
            <v>CD24031</v>
          </cell>
        </row>
        <row r="919">
          <cell r="A919" t="str">
            <v>CD24032</v>
          </cell>
        </row>
        <row r="920">
          <cell r="A920" t="str">
            <v>CD24033</v>
          </cell>
        </row>
        <row r="921">
          <cell r="A921" t="str">
            <v>CD24034</v>
          </cell>
        </row>
        <row r="922">
          <cell r="A922" t="str">
            <v>CD24035</v>
          </cell>
        </row>
        <row r="923">
          <cell r="A923" t="str">
            <v>CD24036</v>
          </cell>
        </row>
        <row r="924">
          <cell r="A924" t="str">
            <v>CD24037</v>
          </cell>
        </row>
        <row r="925">
          <cell r="A925" t="str">
            <v>CD24038</v>
          </cell>
        </row>
        <row r="926">
          <cell r="A926" t="str">
            <v>CD24039</v>
          </cell>
        </row>
        <row r="927">
          <cell r="A927" t="str">
            <v>CD24040</v>
          </cell>
        </row>
        <row r="928">
          <cell r="A928" t="str">
            <v>CD24041</v>
          </cell>
        </row>
        <row r="929">
          <cell r="A929" t="str">
            <v>CD24042</v>
          </cell>
        </row>
        <row r="930">
          <cell r="A930" t="str">
            <v>CD24043</v>
          </cell>
        </row>
        <row r="931">
          <cell r="A931" t="str">
            <v>CD24044</v>
          </cell>
        </row>
        <row r="932">
          <cell r="A932" t="str">
            <v>CD24045</v>
          </cell>
        </row>
        <row r="933">
          <cell r="A933" t="str">
            <v>CD24046</v>
          </cell>
        </row>
        <row r="934">
          <cell r="A934" t="str">
            <v>CD24047</v>
          </cell>
        </row>
        <row r="935">
          <cell r="A935" t="str">
            <v>CD24048</v>
          </cell>
        </row>
        <row r="936">
          <cell r="A936" t="str">
            <v>CD24049</v>
          </cell>
        </row>
        <row r="937">
          <cell r="A937" t="str">
            <v>CD24050</v>
          </cell>
        </row>
        <row r="938">
          <cell r="A938" t="str">
            <v>CD24051</v>
          </cell>
        </row>
        <row r="939">
          <cell r="A939" t="str">
            <v>CD24052</v>
          </cell>
        </row>
        <row r="940">
          <cell r="A940" t="str">
            <v>CD24053</v>
          </cell>
        </row>
        <row r="941">
          <cell r="A941" t="str">
            <v>CD24054</v>
          </cell>
        </row>
        <row r="942">
          <cell r="A942" t="str">
            <v>CD24055</v>
          </cell>
        </row>
        <row r="943">
          <cell r="A943" t="str">
            <v>CD24056</v>
          </cell>
        </row>
        <row r="944">
          <cell r="A944" t="str">
            <v>CD24057</v>
          </cell>
        </row>
        <row r="945">
          <cell r="A945" t="str">
            <v>CD24058</v>
          </cell>
        </row>
        <row r="946">
          <cell r="A946" t="str">
            <v>CD24059</v>
          </cell>
        </row>
        <row r="947">
          <cell r="A947" t="str">
            <v>CD24060</v>
          </cell>
        </row>
        <row r="948">
          <cell r="A948" t="str">
            <v>CD24061</v>
          </cell>
        </row>
        <row r="949">
          <cell r="A949" t="str">
            <v>CD24062</v>
          </cell>
        </row>
        <row r="950">
          <cell r="A950" t="str">
            <v>CD24063</v>
          </cell>
        </row>
        <row r="951">
          <cell r="A951" t="str">
            <v>CD24064</v>
          </cell>
        </row>
        <row r="952">
          <cell r="A952" t="str">
            <v>CD24065</v>
          </cell>
        </row>
        <row r="953">
          <cell r="A953" t="str">
            <v>CD24066</v>
          </cell>
        </row>
        <row r="954">
          <cell r="A954" t="str">
            <v>CD24067</v>
          </cell>
        </row>
        <row r="955">
          <cell r="A955" t="str">
            <v>CD24068</v>
          </cell>
        </row>
        <row r="956">
          <cell r="A956" t="str">
            <v>CD26013</v>
          </cell>
        </row>
        <row r="957">
          <cell r="A957" t="str">
            <v>CD26014</v>
          </cell>
        </row>
        <row r="958">
          <cell r="A958" t="str">
            <v>CD26015</v>
          </cell>
        </row>
        <row r="959">
          <cell r="A959" t="str">
            <v>CD26016</v>
          </cell>
        </row>
        <row r="960">
          <cell r="A960" t="str">
            <v>CD26017</v>
          </cell>
        </row>
        <row r="961">
          <cell r="A961" t="str">
            <v>CD26018</v>
          </cell>
        </row>
        <row r="962">
          <cell r="A962" t="str">
            <v>CD26019</v>
          </cell>
        </row>
        <row r="963">
          <cell r="A963" t="str">
            <v>CD26020</v>
          </cell>
        </row>
        <row r="964">
          <cell r="A964" t="str">
            <v>CD26021</v>
          </cell>
        </row>
        <row r="965">
          <cell r="A965" t="str">
            <v>CD26022</v>
          </cell>
        </row>
        <row r="966">
          <cell r="A966" t="str">
            <v>CD26023</v>
          </cell>
        </row>
        <row r="967">
          <cell r="A967" t="str">
            <v>CD26024</v>
          </cell>
        </row>
        <row r="968">
          <cell r="A968" t="str">
            <v>CD26025</v>
          </cell>
        </row>
        <row r="969">
          <cell r="A969" t="str">
            <v>CD26026</v>
          </cell>
        </row>
        <row r="970">
          <cell r="A970" t="str">
            <v>CD26027</v>
          </cell>
        </row>
        <row r="971">
          <cell r="A971" t="str">
            <v>CD26028</v>
          </cell>
        </row>
        <row r="972">
          <cell r="A972" t="str">
            <v>CD26029</v>
          </cell>
        </row>
        <row r="973">
          <cell r="A973" t="str">
            <v>CD26030</v>
          </cell>
        </row>
        <row r="974">
          <cell r="A974" t="str">
            <v>CD26031</v>
          </cell>
        </row>
        <row r="975">
          <cell r="A975" t="str">
            <v>CD26032</v>
          </cell>
        </row>
        <row r="976">
          <cell r="A976" t="str">
            <v>CD26033</v>
          </cell>
        </row>
        <row r="977">
          <cell r="A977" t="str">
            <v>CD26034</v>
          </cell>
        </row>
        <row r="978">
          <cell r="A978" t="str">
            <v>CD26035</v>
          </cell>
        </row>
        <row r="979">
          <cell r="A979" t="str">
            <v>CD26036</v>
          </cell>
        </row>
        <row r="980">
          <cell r="A980" t="str">
            <v>CD26037</v>
          </cell>
        </row>
        <row r="981">
          <cell r="A981" t="str">
            <v>CD26038</v>
          </cell>
        </row>
        <row r="982">
          <cell r="A982" t="str">
            <v>CD26039</v>
          </cell>
        </row>
        <row r="983">
          <cell r="A983" t="str">
            <v>CD26040</v>
          </cell>
        </row>
        <row r="984">
          <cell r="A984" t="str">
            <v>CD26041</v>
          </cell>
        </row>
        <row r="985">
          <cell r="A985" t="str">
            <v>CD26042</v>
          </cell>
        </row>
        <row r="986">
          <cell r="A986" t="str">
            <v>CD26043</v>
          </cell>
        </row>
        <row r="987">
          <cell r="A987" t="str">
            <v>CD26044</v>
          </cell>
        </row>
        <row r="988">
          <cell r="A988" t="str">
            <v>CD26045</v>
          </cell>
        </row>
        <row r="989">
          <cell r="A989" t="str">
            <v>CD26046</v>
          </cell>
        </row>
        <row r="990">
          <cell r="A990" t="str">
            <v>CD26047</v>
          </cell>
        </row>
        <row r="991">
          <cell r="A991" t="str">
            <v>CD26048</v>
          </cell>
        </row>
        <row r="992">
          <cell r="A992" t="str">
            <v>CD26049</v>
          </cell>
        </row>
        <row r="993">
          <cell r="A993" t="str">
            <v>CD26050</v>
          </cell>
        </row>
        <row r="994">
          <cell r="A994" t="str">
            <v>CD26051</v>
          </cell>
        </row>
        <row r="995">
          <cell r="A995" t="str">
            <v>CD26052</v>
          </cell>
        </row>
        <row r="996">
          <cell r="A996" t="str">
            <v>CD26053</v>
          </cell>
        </row>
        <row r="997">
          <cell r="A997" t="str">
            <v>CD26054</v>
          </cell>
        </row>
        <row r="998">
          <cell r="A998" t="str">
            <v>CD26055</v>
          </cell>
        </row>
        <row r="999">
          <cell r="A999" t="str">
            <v>CD26056</v>
          </cell>
        </row>
        <row r="1000">
          <cell r="A1000" t="str">
            <v>CD26057</v>
          </cell>
        </row>
        <row r="1001">
          <cell r="A1001" t="str">
            <v>CD26058</v>
          </cell>
        </row>
        <row r="1002">
          <cell r="A1002" t="str">
            <v>CD26059</v>
          </cell>
        </row>
        <row r="1003">
          <cell r="A1003" t="str">
            <v>CD26060</v>
          </cell>
        </row>
        <row r="1004">
          <cell r="A1004" t="str">
            <v>CD26061</v>
          </cell>
        </row>
        <row r="1005">
          <cell r="A1005" t="str">
            <v>CD26062</v>
          </cell>
        </row>
        <row r="1006">
          <cell r="A1006" t="str">
            <v>CD26063</v>
          </cell>
        </row>
        <row r="1007">
          <cell r="A1007" t="str">
            <v>CD26064</v>
          </cell>
        </row>
        <row r="1008">
          <cell r="A1008" t="str">
            <v>CD26065</v>
          </cell>
        </row>
        <row r="1009">
          <cell r="A1009" t="str">
            <v>CD26066</v>
          </cell>
        </row>
        <row r="1010">
          <cell r="A1010" t="str">
            <v>CD26067</v>
          </cell>
        </row>
        <row r="1011">
          <cell r="A1011" t="str">
            <v>CD26068</v>
          </cell>
        </row>
        <row r="1012">
          <cell r="A1012" t="str">
            <v>CD28013</v>
          </cell>
        </row>
        <row r="1013">
          <cell r="A1013" t="str">
            <v>CD28014</v>
          </cell>
        </row>
        <row r="1014">
          <cell r="A1014" t="str">
            <v>CD28015</v>
          </cell>
        </row>
        <row r="1015">
          <cell r="A1015" t="str">
            <v>CD28016</v>
          </cell>
        </row>
        <row r="1016">
          <cell r="A1016" t="str">
            <v>CD28017</v>
          </cell>
        </row>
        <row r="1017">
          <cell r="A1017" t="str">
            <v>CD28018</v>
          </cell>
        </row>
        <row r="1018">
          <cell r="A1018" t="str">
            <v>CD28019</v>
          </cell>
        </row>
        <row r="1019">
          <cell r="A1019" t="str">
            <v>CD28020</v>
          </cell>
        </row>
        <row r="1020">
          <cell r="A1020" t="str">
            <v>CD28021</v>
          </cell>
        </row>
        <row r="1021">
          <cell r="A1021" t="str">
            <v>CD28022</v>
          </cell>
        </row>
        <row r="1022">
          <cell r="A1022" t="str">
            <v>CD28023</v>
          </cell>
        </row>
        <row r="1023">
          <cell r="A1023" t="str">
            <v>CD28024</v>
          </cell>
        </row>
        <row r="1024">
          <cell r="A1024" t="str">
            <v>CD28025</v>
          </cell>
        </row>
        <row r="1025">
          <cell r="A1025" t="str">
            <v>CD28026</v>
          </cell>
        </row>
        <row r="1026">
          <cell r="A1026" t="str">
            <v>CD28027</v>
          </cell>
        </row>
        <row r="1027">
          <cell r="A1027" t="str">
            <v>CD28028</v>
          </cell>
        </row>
        <row r="1028">
          <cell r="A1028" t="str">
            <v>CD28029</v>
          </cell>
        </row>
        <row r="1029">
          <cell r="A1029" t="str">
            <v>CD28030</v>
          </cell>
        </row>
        <row r="1030">
          <cell r="A1030" t="str">
            <v>CD28031</v>
          </cell>
        </row>
        <row r="1031">
          <cell r="A1031" t="str">
            <v>CD28032</v>
          </cell>
        </row>
        <row r="1032">
          <cell r="A1032" t="str">
            <v>CD28033</v>
          </cell>
        </row>
        <row r="1033">
          <cell r="A1033" t="str">
            <v>CD28034</v>
          </cell>
        </row>
        <row r="1034">
          <cell r="A1034" t="str">
            <v>CD28035</v>
          </cell>
        </row>
        <row r="1035">
          <cell r="A1035" t="str">
            <v>CD28036</v>
          </cell>
        </row>
        <row r="1036">
          <cell r="A1036" t="str">
            <v>CD28037</v>
          </cell>
        </row>
        <row r="1037">
          <cell r="A1037" t="str">
            <v>CD28038</v>
          </cell>
        </row>
        <row r="1038">
          <cell r="A1038" t="str">
            <v>CD28039</v>
          </cell>
        </row>
        <row r="1039">
          <cell r="A1039" t="str">
            <v>CD28040</v>
          </cell>
        </row>
        <row r="1040">
          <cell r="A1040" t="str">
            <v>CD28041</v>
          </cell>
        </row>
        <row r="1041">
          <cell r="A1041" t="str">
            <v>CD28042</v>
          </cell>
        </row>
        <row r="1042">
          <cell r="A1042" t="str">
            <v>CD28043</v>
          </cell>
        </row>
        <row r="1043">
          <cell r="A1043" t="str">
            <v>CD28044</v>
          </cell>
        </row>
        <row r="1044">
          <cell r="A1044" t="str">
            <v>CD28045</v>
          </cell>
        </row>
        <row r="1045">
          <cell r="A1045" t="str">
            <v>CD28046</v>
          </cell>
        </row>
        <row r="1046">
          <cell r="A1046" t="str">
            <v>CD28047</v>
          </cell>
        </row>
        <row r="1047">
          <cell r="A1047" t="str">
            <v>CD28048</v>
          </cell>
        </row>
        <row r="1048">
          <cell r="A1048" t="str">
            <v>CD28049</v>
          </cell>
        </row>
        <row r="1049">
          <cell r="A1049" t="str">
            <v>CD28050</v>
          </cell>
        </row>
        <row r="1050">
          <cell r="A1050" t="str">
            <v>CD28051</v>
          </cell>
        </row>
        <row r="1051">
          <cell r="A1051" t="str">
            <v>CD28052</v>
          </cell>
        </row>
        <row r="1052">
          <cell r="A1052" t="str">
            <v>CD28053</v>
          </cell>
        </row>
        <row r="1053">
          <cell r="A1053" t="str">
            <v>CD28054</v>
          </cell>
        </row>
        <row r="1054">
          <cell r="A1054" t="str">
            <v>CD28055</v>
          </cell>
        </row>
        <row r="1055">
          <cell r="A1055" t="str">
            <v>CD28056</v>
          </cell>
        </row>
        <row r="1056">
          <cell r="A1056" t="str">
            <v>CD28057</v>
          </cell>
        </row>
        <row r="1057">
          <cell r="A1057" t="str">
            <v>CD28058</v>
          </cell>
        </row>
        <row r="1058">
          <cell r="A1058" t="str">
            <v>CD28059</v>
          </cell>
        </row>
        <row r="1059">
          <cell r="A1059" t="str">
            <v>CD28060</v>
          </cell>
        </row>
        <row r="1060">
          <cell r="A1060" t="str">
            <v>CD28061</v>
          </cell>
        </row>
        <row r="1061">
          <cell r="A1061" t="str">
            <v>CD28062</v>
          </cell>
        </row>
        <row r="1062">
          <cell r="A1062" t="str">
            <v>CD28063</v>
          </cell>
        </row>
        <row r="1063">
          <cell r="A1063" t="str">
            <v>CD28064</v>
          </cell>
        </row>
        <row r="1064">
          <cell r="A1064" t="str">
            <v>CD28065</v>
          </cell>
        </row>
        <row r="1065">
          <cell r="A1065" t="str">
            <v>CD28066</v>
          </cell>
        </row>
        <row r="1066">
          <cell r="A1066" t="str">
            <v>CD28067</v>
          </cell>
        </row>
        <row r="1067">
          <cell r="A1067" t="str">
            <v>CD28068</v>
          </cell>
        </row>
        <row r="1068">
          <cell r="A1068" t="str">
            <v>CD30013</v>
          </cell>
        </row>
        <row r="1069">
          <cell r="A1069" t="str">
            <v>CD30014</v>
          </cell>
        </row>
        <row r="1070">
          <cell r="A1070" t="str">
            <v>CD30015</v>
          </cell>
        </row>
        <row r="1071">
          <cell r="A1071" t="str">
            <v>CD30016</v>
          </cell>
        </row>
        <row r="1072">
          <cell r="A1072" t="str">
            <v>CD30017</v>
          </cell>
        </row>
        <row r="1073">
          <cell r="A1073" t="str">
            <v>CD30018</v>
          </cell>
        </row>
        <row r="1074">
          <cell r="A1074" t="str">
            <v>CD30019</v>
          </cell>
        </row>
        <row r="1075">
          <cell r="A1075" t="str">
            <v>CD30020</v>
          </cell>
        </row>
        <row r="1076">
          <cell r="A1076" t="str">
            <v>CD30021</v>
          </cell>
        </row>
        <row r="1077">
          <cell r="A1077" t="str">
            <v>CD30022</v>
          </cell>
        </row>
        <row r="1078">
          <cell r="A1078" t="str">
            <v>CD30023</v>
          </cell>
        </row>
        <row r="1079">
          <cell r="A1079" t="str">
            <v>CD30024</v>
          </cell>
        </row>
        <row r="1080">
          <cell r="A1080" t="str">
            <v>CD30025</v>
          </cell>
        </row>
        <row r="1081">
          <cell r="A1081" t="str">
            <v>CD30026</v>
          </cell>
        </row>
        <row r="1082">
          <cell r="A1082" t="str">
            <v>CD30027</v>
          </cell>
        </row>
        <row r="1083">
          <cell r="A1083" t="str">
            <v>CD30028</v>
          </cell>
        </row>
        <row r="1084">
          <cell r="A1084" t="str">
            <v>CD30029</v>
          </cell>
        </row>
        <row r="1085">
          <cell r="A1085" t="str">
            <v>CD30030</v>
          </cell>
        </row>
        <row r="1086">
          <cell r="A1086" t="str">
            <v>CD30031</v>
          </cell>
        </row>
        <row r="1087">
          <cell r="A1087" t="str">
            <v>CD30032</v>
          </cell>
        </row>
        <row r="1088">
          <cell r="A1088" t="str">
            <v>CD30033</v>
          </cell>
        </row>
        <row r="1089">
          <cell r="A1089" t="str">
            <v>CD30034</v>
          </cell>
        </row>
        <row r="1090">
          <cell r="A1090" t="str">
            <v>CD30035</v>
          </cell>
        </row>
        <row r="1091">
          <cell r="A1091" t="str">
            <v>CD30036</v>
          </cell>
        </row>
        <row r="1092">
          <cell r="A1092" t="str">
            <v>CD30037</v>
          </cell>
        </row>
        <row r="1093">
          <cell r="A1093" t="str">
            <v>CD30038</v>
          </cell>
        </row>
        <row r="1094">
          <cell r="A1094" t="str">
            <v>CD30039</v>
          </cell>
        </row>
        <row r="1095">
          <cell r="A1095" t="str">
            <v>CD30040</v>
          </cell>
        </row>
        <row r="1096">
          <cell r="A1096" t="str">
            <v>CD30041</v>
          </cell>
        </row>
        <row r="1097">
          <cell r="A1097" t="str">
            <v>CD30042</v>
          </cell>
        </row>
        <row r="1098">
          <cell r="A1098" t="str">
            <v>CD30043</v>
          </cell>
        </row>
        <row r="1099">
          <cell r="A1099" t="str">
            <v>CD30044</v>
          </cell>
        </row>
        <row r="1100">
          <cell r="A1100" t="str">
            <v>CD30045</v>
          </cell>
        </row>
        <row r="1101">
          <cell r="A1101" t="str">
            <v>CD30046</v>
          </cell>
        </row>
        <row r="1102">
          <cell r="A1102" t="str">
            <v>CD30047</v>
          </cell>
        </row>
        <row r="1103">
          <cell r="A1103" t="str">
            <v>CD30048</v>
          </cell>
        </row>
        <row r="1104">
          <cell r="A1104" t="str">
            <v>CD30049</v>
          </cell>
        </row>
        <row r="1105">
          <cell r="A1105" t="str">
            <v>CD30050</v>
          </cell>
        </row>
        <row r="1106">
          <cell r="A1106" t="str">
            <v>CD30051</v>
          </cell>
        </row>
        <row r="1107">
          <cell r="A1107" t="str">
            <v>CD30052</v>
          </cell>
        </row>
        <row r="1108">
          <cell r="A1108" t="str">
            <v>CD30053</v>
          </cell>
        </row>
        <row r="1109">
          <cell r="A1109" t="str">
            <v>CD30054</v>
          </cell>
        </row>
        <row r="1110">
          <cell r="A1110" t="str">
            <v>CD30055</v>
          </cell>
        </row>
        <row r="1111">
          <cell r="A1111" t="str">
            <v>CD30056</v>
          </cell>
        </row>
        <row r="1112">
          <cell r="A1112" t="str">
            <v>CD30057</v>
          </cell>
        </row>
        <row r="1113">
          <cell r="A1113" t="str">
            <v>CD30058</v>
          </cell>
        </row>
        <row r="1114">
          <cell r="A1114" t="str">
            <v>CD30059</v>
          </cell>
        </row>
        <row r="1115">
          <cell r="A1115" t="str">
            <v>CD30060</v>
          </cell>
        </row>
        <row r="1116">
          <cell r="A1116" t="str">
            <v>CD30061</v>
          </cell>
        </row>
        <row r="1117">
          <cell r="A1117" t="str">
            <v>CD30062</v>
          </cell>
        </row>
        <row r="1118">
          <cell r="A1118" t="str">
            <v>CD30063</v>
          </cell>
        </row>
        <row r="1119">
          <cell r="A1119" t="str">
            <v>CD30064</v>
          </cell>
        </row>
        <row r="1120">
          <cell r="A1120" t="str">
            <v>CD30065</v>
          </cell>
        </row>
        <row r="1121">
          <cell r="A1121" t="str">
            <v>CD30066</v>
          </cell>
        </row>
        <row r="1122">
          <cell r="A1122" t="str">
            <v>CD30067</v>
          </cell>
        </row>
        <row r="1123">
          <cell r="A1123" t="str">
            <v>CD30068</v>
          </cell>
        </row>
        <row r="1124">
          <cell r="A1124" t="str">
            <v>CD33029</v>
          </cell>
        </row>
        <row r="1125">
          <cell r="A1125" t="str">
            <v>CD33030</v>
          </cell>
        </row>
        <row r="1126">
          <cell r="A1126" t="str">
            <v>CD33031</v>
          </cell>
        </row>
        <row r="1127">
          <cell r="A1127" t="str">
            <v>CD33032</v>
          </cell>
        </row>
        <row r="1128">
          <cell r="A1128" t="str">
            <v>CD33033</v>
          </cell>
        </row>
        <row r="1129">
          <cell r="A1129" t="str">
            <v>CD33034</v>
          </cell>
        </row>
        <row r="1130">
          <cell r="A1130" t="str">
            <v>CD33035</v>
          </cell>
        </row>
        <row r="1131">
          <cell r="A1131" t="str">
            <v>CD33036</v>
          </cell>
        </row>
        <row r="1132">
          <cell r="A1132" t="str">
            <v>CD33037</v>
          </cell>
        </row>
        <row r="1133">
          <cell r="A1133" t="str">
            <v>CD33038</v>
          </cell>
        </row>
        <row r="1134">
          <cell r="A1134" t="str">
            <v>CD33039</v>
          </cell>
        </row>
        <row r="1135">
          <cell r="A1135" t="str">
            <v>CD33040</v>
          </cell>
        </row>
        <row r="1136">
          <cell r="A1136" t="str">
            <v>CD33041</v>
          </cell>
        </row>
        <row r="1137">
          <cell r="A1137" t="str">
            <v>CD33042</v>
          </cell>
        </row>
        <row r="1138">
          <cell r="A1138" t="str">
            <v>CD33043</v>
          </cell>
        </row>
        <row r="1139">
          <cell r="A1139" t="str">
            <v>CD33044</v>
          </cell>
        </row>
        <row r="1140">
          <cell r="A1140" t="str">
            <v>CD33045</v>
          </cell>
        </row>
        <row r="1141">
          <cell r="A1141" t="str">
            <v>CD33046</v>
          </cell>
        </row>
        <row r="1142">
          <cell r="A1142" t="str">
            <v>CD33047</v>
          </cell>
        </row>
        <row r="1143">
          <cell r="A1143" t="str">
            <v>CD33048</v>
          </cell>
        </row>
        <row r="1144">
          <cell r="A1144" t="str">
            <v>CD33049</v>
          </cell>
        </row>
        <row r="1145">
          <cell r="A1145" t="str">
            <v>CD33050</v>
          </cell>
        </row>
        <row r="1146">
          <cell r="A1146" t="str">
            <v>CD33051</v>
          </cell>
        </row>
        <row r="1147">
          <cell r="A1147" t="str">
            <v>CD33052</v>
          </cell>
        </row>
        <row r="1148">
          <cell r="A1148" t="str">
            <v>CD33053</v>
          </cell>
        </row>
        <row r="1149">
          <cell r="A1149" t="str">
            <v>CD33054</v>
          </cell>
        </row>
        <row r="1150">
          <cell r="A1150" t="str">
            <v>CD33055</v>
          </cell>
        </row>
        <row r="1151">
          <cell r="A1151" t="str">
            <v>CD33056</v>
          </cell>
        </row>
        <row r="1152">
          <cell r="A1152" t="str">
            <v>CD33057</v>
          </cell>
        </row>
        <row r="1153">
          <cell r="A1153" t="str">
            <v>CD33058</v>
          </cell>
        </row>
        <row r="1154">
          <cell r="A1154" t="str">
            <v>CD33059</v>
          </cell>
        </row>
        <row r="1155">
          <cell r="A1155" t="str">
            <v>CD33060</v>
          </cell>
        </row>
        <row r="1156">
          <cell r="A1156" t="str">
            <v>CD33061</v>
          </cell>
        </row>
        <row r="1157">
          <cell r="A1157" t="str">
            <v>CD33062</v>
          </cell>
        </row>
        <row r="1158">
          <cell r="A1158" t="str">
            <v>CD33063</v>
          </cell>
        </row>
        <row r="1159">
          <cell r="A1159" t="str">
            <v>CD33064</v>
          </cell>
        </row>
        <row r="1160">
          <cell r="A1160" t="str">
            <v>CD33065</v>
          </cell>
        </row>
        <row r="1161">
          <cell r="A1161" t="str">
            <v>CD33066</v>
          </cell>
        </row>
        <row r="1162">
          <cell r="A1162" t="str">
            <v>CD33067</v>
          </cell>
        </row>
        <row r="1163">
          <cell r="A1163" t="str">
            <v>CD33068</v>
          </cell>
        </row>
        <row r="1164">
          <cell r="A1164" t="str">
            <v>CD36029</v>
          </cell>
        </row>
        <row r="1165">
          <cell r="A1165" t="str">
            <v>CD36030</v>
          </cell>
        </row>
        <row r="1166">
          <cell r="A1166" t="str">
            <v>CD36031</v>
          </cell>
        </row>
        <row r="1167">
          <cell r="A1167" t="str">
            <v>CD36032</v>
          </cell>
        </row>
        <row r="1168">
          <cell r="A1168" t="str">
            <v>CD36033</v>
          </cell>
        </row>
        <row r="1169">
          <cell r="A1169" t="str">
            <v>CD36034</v>
          </cell>
        </row>
        <row r="1170">
          <cell r="A1170" t="str">
            <v>CD36035</v>
          </cell>
        </row>
        <row r="1171">
          <cell r="A1171" t="str">
            <v>CD36036</v>
          </cell>
        </row>
        <row r="1172">
          <cell r="A1172" t="str">
            <v>CD36037</v>
          </cell>
        </row>
        <row r="1173">
          <cell r="A1173" t="str">
            <v>CD36038</v>
          </cell>
        </row>
        <row r="1174">
          <cell r="A1174" t="str">
            <v>CD36039</v>
          </cell>
        </row>
        <row r="1175">
          <cell r="A1175" t="str">
            <v>CD36040</v>
          </cell>
        </row>
        <row r="1176">
          <cell r="A1176" t="str">
            <v>CD36041</v>
          </cell>
        </row>
        <row r="1177">
          <cell r="A1177" t="str">
            <v>CD36042</v>
          </cell>
        </row>
        <row r="1178">
          <cell r="A1178" t="str">
            <v>CD36043</v>
          </cell>
        </row>
        <row r="1179">
          <cell r="A1179" t="str">
            <v>CD36044</v>
          </cell>
        </row>
        <row r="1180">
          <cell r="A1180" t="str">
            <v>CD36045</v>
          </cell>
        </row>
        <row r="1181">
          <cell r="A1181" t="str">
            <v>CD36046</v>
          </cell>
        </row>
        <row r="1182">
          <cell r="A1182" t="str">
            <v>CD36047</v>
          </cell>
        </row>
        <row r="1183">
          <cell r="A1183" t="str">
            <v>CD36048</v>
          </cell>
        </row>
        <row r="1184">
          <cell r="A1184" t="str">
            <v>CD36049</v>
          </cell>
        </row>
        <row r="1185">
          <cell r="A1185" t="str">
            <v>CD36050</v>
          </cell>
        </row>
        <row r="1186">
          <cell r="A1186" t="str">
            <v>CD36051</v>
          </cell>
        </row>
        <row r="1187">
          <cell r="A1187" t="str">
            <v>CD36052</v>
          </cell>
        </row>
        <row r="1188">
          <cell r="A1188" t="str">
            <v>CD36053</v>
          </cell>
        </row>
        <row r="1189">
          <cell r="A1189" t="str">
            <v>CD36054</v>
          </cell>
        </row>
        <row r="1190">
          <cell r="A1190" t="str">
            <v>CD36055</v>
          </cell>
        </row>
        <row r="1191">
          <cell r="A1191" t="str">
            <v>CD36056</v>
          </cell>
        </row>
        <row r="1192">
          <cell r="A1192" t="str">
            <v>CD36057</v>
          </cell>
        </row>
        <row r="1193">
          <cell r="A1193" t="str">
            <v>CD36058</v>
          </cell>
        </row>
        <row r="1194">
          <cell r="A1194" t="str">
            <v>CD36059</v>
          </cell>
        </row>
        <row r="1195">
          <cell r="A1195" t="str">
            <v>CD36060</v>
          </cell>
        </row>
        <row r="1196">
          <cell r="A1196" t="str">
            <v>CD36061</v>
          </cell>
        </row>
        <row r="1197">
          <cell r="A1197" t="str">
            <v>CD36062</v>
          </cell>
        </row>
        <row r="1198">
          <cell r="A1198" t="str">
            <v>CD36063</v>
          </cell>
        </row>
        <row r="1199">
          <cell r="A1199" t="str">
            <v>CD36064</v>
          </cell>
        </row>
        <row r="1200">
          <cell r="A1200" t="str">
            <v>CD36065</v>
          </cell>
        </row>
        <row r="1201">
          <cell r="A1201" t="str">
            <v>CD36066</v>
          </cell>
        </row>
        <row r="1202">
          <cell r="A1202" t="str">
            <v>CD36067</v>
          </cell>
        </row>
        <row r="1203">
          <cell r="A1203" t="str">
            <v>CD36068</v>
          </cell>
        </row>
        <row r="1204">
          <cell r="A1204" t="str">
            <v>CD40029</v>
          </cell>
        </row>
        <row r="1205">
          <cell r="A1205" t="str">
            <v>CD40030</v>
          </cell>
        </row>
        <row r="1206">
          <cell r="A1206" t="str">
            <v>CD40031</v>
          </cell>
        </row>
        <row r="1207">
          <cell r="A1207" t="str">
            <v>CD40032</v>
          </cell>
        </row>
        <row r="1208">
          <cell r="A1208" t="str">
            <v>CD40033</v>
          </cell>
        </row>
        <row r="1209">
          <cell r="A1209" t="str">
            <v>CD40034</v>
          </cell>
        </row>
        <row r="1210">
          <cell r="A1210" t="str">
            <v>CD40035</v>
          </cell>
        </row>
        <row r="1211">
          <cell r="A1211" t="str">
            <v>CD40036</v>
          </cell>
        </row>
        <row r="1212">
          <cell r="A1212" t="str">
            <v>CD40037</v>
          </cell>
        </row>
        <row r="1213">
          <cell r="A1213" t="str">
            <v>CD40038</v>
          </cell>
        </row>
        <row r="1214">
          <cell r="A1214" t="str">
            <v>CD40039</v>
          </cell>
        </row>
        <row r="1215">
          <cell r="A1215" t="str">
            <v>CD40040</v>
          </cell>
        </row>
        <row r="1216">
          <cell r="A1216" t="str">
            <v>CD40041</v>
          </cell>
        </row>
        <row r="1217">
          <cell r="A1217" t="str">
            <v>CD40042</v>
          </cell>
        </row>
        <row r="1218">
          <cell r="A1218" t="str">
            <v>CD40043</v>
          </cell>
        </row>
        <row r="1219">
          <cell r="A1219" t="str">
            <v>CD40044</v>
          </cell>
        </row>
        <row r="1220">
          <cell r="A1220" t="str">
            <v>CD40045</v>
          </cell>
        </row>
        <row r="1221">
          <cell r="A1221" t="str">
            <v>CD40046</v>
          </cell>
        </row>
        <row r="1222">
          <cell r="A1222" t="str">
            <v>CD40047</v>
          </cell>
        </row>
        <row r="1223">
          <cell r="A1223" t="str">
            <v>CD40048</v>
          </cell>
        </row>
        <row r="1224">
          <cell r="A1224" t="str">
            <v>CD40049</v>
          </cell>
        </row>
        <row r="1225">
          <cell r="A1225" t="str">
            <v>CD40050</v>
          </cell>
        </row>
        <row r="1226">
          <cell r="A1226" t="str">
            <v>CD40051</v>
          </cell>
        </row>
        <row r="1227">
          <cell r="A1227" t="str">
            <v>CD40052</v>
          </cell>
        </row>
        <row r="1228">
          <cell r="A1228" t="str">
            <v>CD40053</v>
          </cell>
        </row>
        <row r="1229">
          <cell r="A1229" t="str">
            <v>CD40054</v>
          </cell>
        </row>
        <row r="1230">
          <cell r="A1230" t="str">
            <v>CD40055</v>
          </cell>
        </row>
        <row r="1231">
          <cell r="A1231" t="str">
            <v>CD40056</v>
          </cell>
        </row>
        <row r="1232">
          <cell r="A1232" t="str">
            <v>CD40057</v>
          </cell>
        </row>
        <row r="1233">
          <cell r="A1233" t="str">
            <v>CD40058</v>
          </cell>
        </row>
        <row r="1234">
          <cell r="A1234" t="str">
            <v>CD40059</v>
          </cell>
        </row>
        <row r="1235">
          <cell r="A1235" t="str">
            <v>CD40060</v>
          </cell>
        </row>
        <row r="1236">
          <cell r="A1236" t="str">
            <v>CD40061</v>
          </cell>
        </row>
        <row r="1237">
          <cell r="A1237" t="str">
            <v>CD40062</v>
          </cell>
        </row>
        <row r="1238">
          <cell r="A1238" t="str">
            <v>CD40063</v>
          </cell>
        </row>
        <row r="1239">
          <cell r="A1239" t="str">
            <v>CD40064</v>
          </cell>
        </row>
        <row r="1240">
          <cell r="A1240" t="str">
            <v>CD40065</v>
          </cell>
        </row>
        <row r="1241">
          <cell r="A1241" t="str">
            <v>CD40066</v>
          </cell>
        </row>
        <row r="1242">
          <cell r="A1242" t="str">
            <v>CD40067</v>
          </cell>
        </row>
        <row r="1243">
          <cell r="A1243" t="str">
            <v>CD40068</v>
          </cell>
        </row>
        <row r="1244">
          <cell r="A1244" t="str">
            <v>CH05001</v>
          </cell>
        </row>
        <row r="1245">
          <cell r="A1245" t="str">
            <v>CH05002</v>
          </cell>
        </row>
        <row r="1246">
          <cell r="A1246" t="str">
            <v>CH05003</v>
          </cell>
        </row>
        <row r="1247">
          <cell r="A1247" t="str">
            <v>CH05004</v>
          </cell>
        </row>
        <row r="1248">
          <cell r="A1248" t="str">
            <v>CH05005</v>
          </cell>
        </row>
        <row r="1249">
          <cell r="A1249" t="str">
            <v>CH05006</v>
          </cell>
        </row>
        <row r="1250">
          <cell r="A1250" t="str">
            <v>CH05007</v>
          </cell>
        </row>
        <row r="1251">
          <cell r="A1251" t="str">
            <v>CH05008</v>
          </cell>
        </row>
        <row r="1252">
          <cell r="A1252" t="str">
            <v>CH05009</v>
          </cell>
        </row>
        <row r="1253">
          <cell r="A1253" t="str">
            <v>CH05010</v>
          </cell>
        </row>
        <row r="1254">
          <cell r="A1254" t="str">
            <v>CH05011</v>
          </cell>
        </row>
        <row r="1255">
          <cell r="A1255" t="str">
            <v>CH05012</v>
          </cell>
        </row>
        <row r="1256">
          <cell r="A1256" t="str">
            <v>CH06001</v>
          </cell>
        </row>
        <row r="1257">
          <cell r="A1257" t="str">
            <v>CH06002</v>
          </cell>
        </row>
        <row r="1258">
          <cell r="A1258" t="str">
            <v>CH06003</v>
          </cell>
        </row>
        <row r="1259">
          <cell r="A1259" t="str">
            <v>CH06004</v>
          </cell>
        </row>
        <row r="1260">
          <cell r="A1260" t="str">
            <v>CH06005</v>
          </cell>
        </row>
        <row r="1261">
          <cell r="A1261" t="str">
            <v>CH06006</v>
          </cell>
        </row>
        <row r="1262">
          <cell r="A1262" t="str">
            <v>CH06007</v>
          </cell>
        </row>
        <row r="1263">
          <cell r="A1263" t="str">
            <v>CH06008</v>
          </cell>
        </row>
        <row r="1264">
          <cell r="A1264" t="str">
            <v>CH06009</v>
          </cell>
        </row>
        <row r="1265">
          <cell r="A1265" t="str">
            <v>CH06010</v>
          </cell>
        </row>
        <row r="1266">
          <cell r="A1266" t="str">
            <v>CH06011</v>
          </cell>
        </row>
        <row r="1267">
          <cell r="A1267" t="str">
            <v>CH06012</v>
          </cell>
        </row>
        <row r="1268">
          <cell r="A1268" t="str">
            <v>CH06013</v>
          </cell>
        </row>
        <row r="1269">
          <cell r="A1269" t="str">
            <v>CH06014</v>
          </cell>
        </row>
        <row r="1270">
          <cell r="A1270" t="str">
            <v>CH06015</v>
          </cell>
        </row>
        <row r="1271">
          <cell r="A1271" t="str">
            <v>CH06016</v>
          </cell>
        </row>
        <row r="1272">
          <cell r="A1272" t="str">
            <v>CH06017</v>
          </cell>
        </row>
        <row r="1273">
          <cell r="A1273" t="str">
            <v>CH06018</v>
          </cell>
        </row>
        <row r="1274">
          <cell r="A1274" t="str">
            <v>CH06019</v>
          </cell>
        </row>
        <row r="1275">
          <cell r="A1275" t="str">
            <v>CH06020</v>
          </cell>
        </row>
        <row r="1276">
          <cell r="A1276" t="str">
            <v>CH06021</v>
          </cell>
        </row>
        <row r="1277">
          <cell r="A1277" t="str">
            <v>CH06022</v>
          </cell>
        </row>
        <row r="1278">
          <cell r="A1278" t="str">
            <v>CH06023</v>
          </cell>
        </row>
        <row r="1279">
          <cell r="A1279" t="str">
            <v>CH06024</v>
          </cell>
        </row>
        <row r="1280">
          <cell r="A1280" t="str">
            <v>CH06025</v>
          </cell>
        </row>
        <row r="1281">
          <cell r="A1281" t="str">
            <v>CH06026</v>
          </cell>
        </row>
        <row r="1282">
          <cell r="A1282" t="str">
            <v>CH06027</v>
          </cell>
        </row>
        <row r="1283">
          <cell r="A1283" t="str">
            <v>CH06028</v>
          </cell>
        </row>
        <row r="1284">
          <cell r="A1284" t="str">
            <v>CH07001</v>
          </cell>
        </row>
        <row r="1285">
          <cell r="A1285" t="str">
            <v>CH07002</v>
          </cell>
        </row>
        <row r="1286">
          <cell r="A1286" t="str">
            <v>CH07003</v>
          </cell>
        </row>
        <row r="1287">
          <cell r="A1287" t="str">
            <v>CH07004</v>
          </cell>
        </row>
        <row r="1288">
          <cell r="A1288" t="str">
            <v>CH07005</v>
          </cell>
        </row>
        <row r="1289">
          <cell r="A1289" t="str">
            <v>CH07006</v>
          </cell>
        </row>
        <row r="1290">
          <cell r="A1290" t="str">
            <v>CH07007</v>
          </cell>
        </row>
        <row r="1291">
          <cell r="A1291" t="str">
            <v>CH07008</v>
          </cell>
        </row>
        <row r="1292">
          <cell r="A1292" t="str">
            <v>CH07009</v>
          </cell>
        </row>
        <row r="1293">
          <cell r="A1293" t="str">
            <v>CH07010</v>
          </cell>
        </row>
        <row r="1294">
          <cell r="A1294" t="str">
            <v>CH07011</v>
          </cell>
        </row>
        <row r="1295">
          <cell r="A1295" t="str">
            <v>CH07012</v>
          </cell>
        </row>
        <row r="1296">
          <cell r="A1296" t="str">
            <v>CH07013</v>
          </cell>
        </row>
        <row r="1297">
          <cell r="A1297" t="str">
            <v>CH07014</v>
          </cell>
        </row>
        <row r="1298">
          <cell r="A1298" t="str">
            <v>CH07015</v>
          </cell>
        </row>
        <row r="1299">
          <cell r="A1299" t="str">
            <v>CH07016</v>
          </cell>
        </row>
        <row r="1300">
          <cell r="A1300" t="str">
            <v>CH07017</v>
          </cell>
        </row>
        <row r="1301">
          <cell r="A1301" t="str">
            <v>CH07018</v>
          </cell>
        </row>
        <row r="1302">
          <cell r="A1302" t="str">
            <v>CH07019</v>
          </cell>
        </row>
        <row r="1303">
          <cell r="A1303" t="str">
            <v>CH07020</v>
          </cell>
        </row>
        <row r="1304">
          <cell r="A1304" t="str">
            <v>CH07021</v>
          </cell>
        </row>
        <row r="1305">
          <cell r="A1305" t="str">
            <v>CH07022</v>
          </cell>
        </row>
        <row r="1306">
          <cell r="A1306" t="str">
            <v>CH07023</v>
          </cell>
        </row>
        <row r="1307">
          <cell r="A1307" t="str">
            <v>CH07024</v>
          </cell>
        </row>
        <row r="1308">
          <cell r="A1308" t="str">
            <v>CH07025</v>
          </cell>
        </row>
        <row r="1309">
          <cell r="A1309" t="str">
            <v>CH07026</v>
          </cell>
        </row>
        <row r="1310">
          <cell r="A1310" t="str">
            <v>CH07027</v>
          </cell>
        </row>
        <row r="1311">
          <cell r="A1311" t="str">
            <v>CH07028</v>
          </cell>
        </row>
        <row r="1312">
          <cell r="A1312" t="str">
            <v>CH08001</v>
          </cell>
        </row>
        <row r="1313">
          <cell r="A1313" t="str">
            <v>CH08002</v>
          </cell>
        </row>
        <row r="1314">
          <cell r="A1314" t="str">
            <v>CH08003</v>
          </cell>
        </row>
        <row r="1315">
          <cell r="A1315" t="str">
            <v>CH08004</v>
          </cell>
        </row>
        <row r="1316">
          <cell r="A1316" t="str">
            <v>CH08005</v>
          </cell>
        </row>
        <row r="1317">
          <cell r="A1317" t="str">
            <v>CH08006</v>
          </cell>
        </row>
        <row r="1318">
          <cell r="A1318" t="str">
            <v>CH08007</v>
          </cell>
        </row>
        <row r="1319">
          <cell r="A1319" t="str">
            <v>CH08008</v>
          </cell>
        </row>
        <row r="1320">
          <cell r="A1320" t="str">
            <v>CH08009</v>
          </cell>
        </row>
        <row r="1321">
          <cell r="A1321" t="str">
            <v>CH08010</v>
          </cell>
        </row>
        <row r="1322">
          <cell r="A1322" t="str">
            <v>CH08011</v>
          </cell>
        </row>
        <row r="1323">
          <cell r="A1323" t="str">
            <v>CH08012</v>
          </cell>
        </row>
        <row r="1324">
          <cell r="A1324" t="str">
            <v>CH08013</v>
          </cell>
        </row>
        <row r="1325">
          <cell r="A1325" t="str">
            <v>CH08014</v>
          </cell>
        </row>
        <row r="1326">
          <cell r="A1326" t="str">
            <v>CH08015</v>
          </cell>
        </row>
        <row r="1327">
          <cell r="A1327" t="str">
            <v>CH08016</v>
          </cell>
        </row>
        <row r="1328">
          <cell r="A1328" t="str">
            <v>CH08017</v>
          </cell>
        </row>
        <row r="1329">
          <cell r="A1329" t="str">
            <v>CH08018</v>
          </cell>
        </row>
        <row r="1330">
          <cell r="A1330" t="str">
            <v>CH08019</v>
          </cell>
        </row>
        <row r="1331">
          <cell r="A1331" t="str">
            <v>CH08020</v>
          </cell>
        </row>
        <row r="1332">
          <cell r="A1332" t="str">
            <v>CH08021</v>
          </cell>
        </row>
        <row r="1333">
          <cell r="A1333" t="str">
            <v>CH08022</v>
          </cell>
        </row>
        <row r="1334">
          <cell r="A1334" t="str">
            <v>CH08023</v>
          </cell>
        </row>
        <row r="1335">
          <cell r="A1335" t="str">
            <v>CH08024</v>
          </cell>
        </row>
        <row r="1336">
          <cell r="A1336" t="str">
            <v>CH08025</v>
          </cell>
        </row>
        <row r="1337">
          <cell r="A1337" t="str">
            <v>CH08026</v>
          </cell>
        </row>
        <row r="1338">
          <cell r="A1338" t="str">
            <v>CH08027</v>
          </cell>
        </row>
        <row r="1339">
          <cell r="A1339" t="str">
            <v>CH08028</v>
          </cell>
        </row>
        <row r="1340">
          <cell r="A1340" t="str">
            <v>CH08029</v>
          </cell>
        </row>
        <row r="1341">
          <cell r="A1341" t="str">
            <v>CH08030</v>
          </cell>
        </row>
        <row r="1342">
          <cell r="A1342" t="str">
            <v>CH08031</v>
          </cell>
        </row>
        <row r="1343">
          <cell r="A1343" t="str">
            <v>CH08032</v>
          </cell>
        </row>
        <row r="1344">
          <cell r="A1344" t="str">
            <v>CH08033</v>
          </cell>
        </row>
        <row r="1345">
          <cell r="A1345" t="str">
            <v>CH08034</v>
          </cell>
        </row>
        <row r="1346">
          <cell r="A1346" t="str">
            <v>CH08035</v>
          </cell>
        </row>
        <row r="1347">
          <cell r="A1347" t="str">
            <v>CH08036</v>
          </cell>
        </row>
        <row r="1348">
          <cell r="A1348" t="str">
            <v>CH09001</v>
          </cell>
        </row>
        <row r="1349">
          <cell r="A1349" t="str">
            <v>CH09002</v>
          </cell>
        </row>
        <row r="1350">
          <cell r="A1350" t="str">
            <v>CH09003</v>
          </cell>
        </row>
        <row r="1351">
          <cell r="A1351" t="str">
            <v>CH09004</v>
          </cell>
        </row>
        <row r="1352">
          <cell r="A1352" t="str">
            <v>CH09005</v>
          </cell>
        </row>
        <row r="1353">
          <cell r="A1353" t="str">
            <v>CH09006</v>
          </cell>
        </row>
        <row r="1354">
          <cell r="A1354" t="str">
            <v>CH09007</v>
          </cell>
        </row>
        <row r="1355">
          <cell r="A1355" t="str">
            <v>CH09008</v>
          </cell>
        </row>
        <row r="1356">
          <cell r="A1356" t="str">
            <v>CH09009</v>
          </cell>
        </row>
        <row r="1357">
          <cell r="A1357" t="str">
            <v>CH09010</v>
          </cell>
        </row>
        <row r="1358">
          <cell r="A1358" t="str">
            <v>CH09011</v>
          </cell>
        </row>
        <row r="1359">
          <cell r="A1359" t="str">
            <v>CH09012</v>
          </cell>
        </row>
        <row r="1360">
          <cell r="A1360" t="str">
            <v>CH09013</v>
          </cell>
        </row>
        <row r="1361">
          <cell r="A1361" t="str">
            <v>CH09014</v>
          </cell>
        </row>
        <row r="1362">
          <cell r="A1362" t="str">
            <v>CH09015</v>
          </cell>
        </row>
        <row r="1363">
          <cell r="A1363" t="str">
            <v>CH09016</v>
          </cell>
        </row>
        <row r="1364">
          <cell r="A1364" t="str">
            <v>CH09017</v>
          </cell>
        </row>
        <row r="1365">
          <cell r="A1365" t="str">
            <v>CH09018</v>
          </cell>
        </row>
        <row r="1366">
          <cell r="A1366" t="str">
            <v>CH09019</v>
          </cell>
        </row>
        <row r="1367">
          <cell r="A1367" t="str">
            <v>CH09020</v>
          </cell>
        </row>
        <row r="1368">
          <cell r="A1368" t="str">
            <v>CH09021</v>
          </cell>
        </row>
        <row r="1369">
          <cell r="A1369" t="str">
            <v>CH09022</v>
          </cell>
        </row>
        <row r="1370">
          <cell r="A1370" t="str">
            <v>CH09023</v>
          </cell>
        </row>
        <row r="1371">
          <cell r="A1371" t="str">
            <v>CH09024</v>
          </cell>
        </row>
        <row r="1372">
          <cell r="A1372" t="str">
            <v>CH09025</v>
          </cell>
        </row>
        <row r="1373">
          <cell r="A1373" t="str">
            <v>CH09026</v>
          </cell>
        </row>
        <row r="1374">
          <cell r="A1374" t="str">
            <v>CH09027</v>
          </cell>
        </row>
        <row r="1375">
          <cell r="A1375" t="str">
            <v>CH09028</v>
          </cell>
        </row>
        <row r="1376">
          <cell r="A1376" t="str">
            <v>CH09029</v>
          </cell>
        </row>
        <row r="1377">
          <cell r="A1377" t="str">
            <v>CH09030</v>
          </cell>
        </row>
        <row r="1378">
          <cell r="A1378" t="str">
            <v>CH09031</v>
          </cell>
        </row>
        <row r="1379">
          <cell r="A1379" t="str">
            <v>CH09032</v>
          </cell>
        </row>
        <row r="1380">
          <cell r="A1380" t="str">
            <v>CH09033</v>
          </cell>
        </row>
        <row r="1381">
          <cell r="A1381" t="str">
            <v>CH09034</v>
          </cell>
        </row>
        <row r="1382">
          <cell r="A1382" t="str">
            <v>CH09035</v>
          </cell>
        </row>
        <row r="1383">
          <cell r="A1383" t="str">
            <v>CH09036</v>
          </cell>
        </row>
        <row r="1384">
          <cell r="A1384" t="str">
            <v>CH10001</v>
          </cell>
        </row>
        <row r="1385">
          <cell r="A1385" t="str">
            <v>CH10002</v>
          </cell>
        </row>
        <row r="1386">
          <cell r="A1386" t="str">
            <v>CH10003</v>
          </cell>
        </row>
        <row r="1387">
          <cell r="A1387" t="str">
            <v>CH10004</v>
          </cell>
        </row>
        <row r="1388">
          <cell r="A1388" t="str">
            <v>CH10005</v>
          </cell>
        </row>
        <row r="1389">
          <cell r="A1389" t="str">
            <v>CH10006</v>
          </cell>
        </row>
        <row r="1390">
          <cell r="A1390" t="str">
            <v>CH10007</v>
          </cell>
        </row>
        <row r="1391">
          <cell r="A1391" t="str">
            <v>CH10008</v>
          </cell>
        </row>
        <row r="1392">
          <cell r="A1392" t="str">
            <v>CH10009</v>
          </cell>
        </row>
        <row r="1393">
          <cell r="A1393" t="str">
            <v>CH10010</v>
          </cell>
        </row>
        <row r="1394">
          <cell r="A1394" t="str">
            <v>CH10011</v>
          </cell>
        </row>
        <row r="1395">
          <cell r="A1395" t="str">
            <v>CH10012</v>
          </cell>
        </row>
        <row r="1396">
          <cell r="A1396" t="str">
            <v>CH10013</v>
          </cell>
        </row>
        <row r="1397">
          <cell r="A1397" t="str">
            <v>CH10014</v>
          </cell>
        </row>
        <row r="1398">
          <cell r="A1398" t="str">
            <v>CH10015</v>
          </cell>
        </row>
        <row r="1399">
          <cell r="A1399" t="str">
            <v>CH10016</v>
          </cell>
        </row>
        <row r="1400">
          <cell r="A1400" t="str">
            <v>CH10017</v>
          </cell>
        </row>
        <row r="1401">
          <cell r="A1401" t="str">
            <v>CH10018</v>
          </cell>
        </row>
        <row r="1402">
          <cell r="A1402" t="str">
            <v>CH10019</v>
          </cell>
        </row>
        <row r="1403">
          <cell r="A1403" t="str">
            <v>CH10020</v>
          </cell>
        </row>
        <row r="1404">
          <cell r="A1404" t="str">
            <v>CH10021</v>
          </cell>
        </row>
        <row r="1405">
          <cell r="A1405" t="str">
            <v>CH10022</v>
          </cell>
        </row>
        <row r="1406">
          <cell r="A1406" t="str">
            <v>CH10023</v>
          </cell>
        </row>
        <row r="1407">
          <cell r="A1407" t="str">
            <v>CH10024</v>
          </cell>
        </row>
        <row r="1408">
          <cell r="A1408" t="str">
            <v>CH10025</v>
          </cell>
        </row>
        <row r="1409">
          <cell r="A1409" t="str">
            <v>CH10026</v>
          </cell>
        </row>
        <row r="1410">
          <cell r="A1410" t="str">
            <v>CH10027</v>
          </cell>
        </row>
        <row r="1411">
          <cell r="A1411" t="str">
            <v>CH10028</v>
          </cell>
        </row>
        <row r="1412">
          <cell r="A1412" t="str">
            <v>CH10029</v>
          </cell>
        </row>
        <row r="1413">
          <cell r="A1413" t="str">
            <v>CH10030</v>
          </cell>
        </row>
        <row r="1414">
          <cell r="A1414" t="str">
            <v>CH10031</v>
          </cell>
        </row>
        <row r="1415">
          <cell r="A1415" t="str">
            <v>CH10032</v>
          </cell>
        </row>
        <row r="1416">
          <cell r="A1416" t="str">
            <v>CH10033</v>
          </cell>
        </row>
        <row r="1417">
          <cell r="A1417" t="str">
            <v>CH10034</v>
          </cell>
        </row>
        <row r="1418">
          <cell r="A1418" t="str">
            <v>CH10035</v>
          </cell>
        </row>
        <row r="1419">
          <cell r="A1419" t="str">
            <v>CH10036</v>
          </cell>
        </row>
        <row r="1420">
          <cell r="A1420" t="str">
            <v>CH10037</v>
          </cell>
        </row>
        <row r="1421">
          <cell r="A1421" t="str">
            <v>CH10038</v>
          </cell>
        </row>
        <row r="1422">
          <cell r="A1422" t="str">
            <v>CH10039</v>
          </cell>
        </row>
        <row r="1423">
          <cell r="A1423" t="str">
            <v>CH10040</v>
          </cell>
        </row>
        <row r="1424">
          <cell r="A1424" t="str">
            <v>CH10041</v>
          </cell>
        </row>
        <row r="1425">
          <cell r="A1425" t="str">
            <v>CH10042</v>
          </cell>
        </row>
        <row r="1426">
          <cell r="A1426" t="str">
            <v>CH10043</v>
          </cell>
        </row>
        <row r="1427">
          <cell r="A1427" t="str">
            <v>CH10044</v>
          </cell>
        </row>
        <row r="1428">
          <cell r="A1428" t="str">
            <v>CH10045</v>
          </cell>
        </row>
        <row r="1429">
          <cell r="A1429" t="str">
            <v>CH10046</v>
          </cell>
        </row>
        <row r="1430">
          <cell r="A1430" t="str">
            <v>CH11001</v>
          </cell>
        </row>
        <row r="1431">
          <cell r="A1431" t="str">
            <v>CH11002</v>
          </cell>
        </row>
        <row r="1432">
          <cell r="A1432" t="str">
            <v>CH11003</v>
          </cell>
        </row>
        <row r="1433">
          <cell r="A1433" t="str">
            <v>CH11004</v>
          </cell>
        </row>
        <row r="1434">
          <cell r="A1434" t="str">
            <v>CH11005</v>
          </cell>
        </row>
        <row r="1435">
          <cell r="A1435" t="str">
            <v>CH11006</v>
          </cell>
        </row>
        <row r="1436">
          <cell r="A1436" t="str">
            <v>CH11007</v>
          </cell>
        </row>
        <row r="1437">
          <cell r="A1437" t="str">
            <v>CH11008</v>
          </cell>
        </row>
        <row r="1438">
          <cell r="A1438" t="str">
            <v>CH11009</v>
          </cell>
        </row>
        <row r="1439">
          <cell r="A1439" t="str">
            <v>CH11010</v>
          </cell>
        </row>
        <row r="1440">
          <cell r="A1440" t="str">
            <v>CH11011</v>
          </cell>
        </row>
        <row r="1441">
          <cell r="A1441" t="str">
            <v>CH11012</v>
          </cell>
        </row>
        <row r="1442">
          <cell r="A1442" t="str">
            <v>CH11013</v>
          </cell>
        </row>
        <row r="1443">
          <cell r="A1443" t="str">
            <v>CH11014</v>
          </cell>
        </row>
        <row r="1444">
          <cell r="A1444" t="str">
            <v>CH11015</v>
          </cell>
        </row>
        <row r="1445">
          <cell r="A1445" t="str">
            <v>CH11016</v>
          </cell>
        </row>
        <row r="1446">
          <cell r="A1446" t="str">
            <v>CH11017</v>
          </cell>
        </row>
        <row r="1447">
          <cell r="A1447" t="str">
            <v>CH11018</v>
          </cell>
        </row>
        <row r="1448">
          <cell r="A1448" t="str">
            <v>CH11019</v>
          </cell>
        </row>
        <row r="1449">
          <cell r="A1449" t="str">
            <v>CH11020</v>
          </cell>
        </row>
        <row r="1450">
          <cell r="A1450" t="str">
            <v>CH11021</v>
          </cell>
        </row>
        <row r="1451">
          <cell r="A1451" t="str">
            <v>CH11022</v>
          </cell>
        </row>
        <row r="1452">
          <cell r="A1452" t="str">
            <v>CH11023</v>
          </cell>
        </row>
        <row r="1453">
          <cell r="A1453" t="str">
            <v>CH11024</v>
          </cell>
        </row>
        <row r="1454">
          <cell r="A1454" t="str">
            <v>CH11025</v>
          </cell>
        </row>
        <row r="1455">
          <cell r="A1455" t="str">
            <v>CH11026</v>
          </cell>
        </row>
        <row r="1456">
          <cell r="A1456" t="str">
            <v>CH11027</v>
          </cell>
        </row>
        <row r="1457">
          <cell r="A1457" t="str">
            <v>CH11028</v>
          </cell>
        </row>
        <row r="1458">
          <cell r="A1458" t="str">
            <v>CH11029</v>
          </cell>
        </row>
        <row r="1459">
          <cell r="A1459" t="str">
            <v>CH11030</v>
          </cell>
        </row>
        <row r="1460">
          <cell r="A1460" t="str">
            <v>CH11031</v>
          </cell>
        </row>
        <row r="1461">
          <cell r="A1461" t="str">
            <v>CH11032</v>
          </cell>
        </row>
        <row r="1462">
          <cell r="A1462" t="str">
            <v>CH11033</v>
          </cell>
        </row>
        <row r="1463">
          <cell r="A1463" t="str">
            <v>CH11034</v>
          </cell>
        </row>
        <row r="1464">
          <cell r="A1464" t="str">
            <v>CH11035</v>
          </cell>
        </row>
        <row r="1465">
          <cell r="A1465" t="str">
            <v>CH11036</v>
          </cell>
        </row>
        <row r="1466">
          <cell r="A1466" t="str">
            <v>CH11037</v>
          </cell>
        </row>
        <row r="1467">
          <cell r="A1467" t="str">
            <v>CH11038</v>
          </cell>
        </row>
        <row r="1468">
          <cell r="A1468" t="str">
            <v>CH11039</v>
          </cell>
        </row>
        <row r="1469">
          <cell r="A1469" t="str">
            <v>CH11040</v>
          </cell>
        </row>
        <row r="1470">
          <cell r="A1470" t="str">
            <v>CH11041</v>
          </cell>
        </row>
        <row r="1471">
          <cell r="A1471" t="str">
            <v>CH11042</v>
          </cell>
        </row>
        <row r="1472">
          <cell r="A1472" t="str">
            <v>CH11043</v>
          </cell>
        </row>
        <row r="1473">
          <cell r="A1473" t="str">
            <v>CH11044</v>
          </cell>
        </row>
        <row r="1474">
          <cell r="A1474" t="str">
            <v>CH11045</v>
          </cell>
        </row>
        <row r="1475">
          <cell r="A1475" t="str">
            <v>CH11046</v>
          </cell>
        </row>
        <row r="1476">
          <cell r="A1476" t="str">
            <v>CH11047</v>
          </cell>
        </row>
        <row r="1477">
          <cell r="A1477" t="str">
            <v>CH11048</v>
          </cell>
        </row>
        <row r="1478">
          <cell r="A1478" t="str">
            <v>CH11049</v>
          </cell>
        </row>
        <row r="1479">
          <cell r="A1479" t="str">
            <v>CH11050</v>
          </cell>
        </row>
        <row r="1480">
          <cell r="A1480" t="str">
            <v>CH11051</v>
          </cell>
        </row>
        <row r="1481">
          <cell r="A1481" t="str">
            <v>CH11052</v>
          </cell>
        </row>
        <row r="1482">
          <cell r="A1482" t="str">
            <v>CH11053</v>
          </cell>
        </row>
        <row r="1483">
          <cell r="A1483" t="str">
            <v>CH11054</v>
          </cell>
        </row>
        <row r="1484">
          <cell r="A1484" t="str">
            <v>CH11055</v>
          </cell>
        </row>
        <row r="1485">
          <cell r="A1485" t="str">
            <v>CH11056</v>
          </cell>
        </row>
        <row r="1486">
          <cell r="A1486" t="str">
            <v>CH11057</v>
          </cell>
        </row>
        <row r="1487">
          <cell r="A1487" t="str">
            <v>CH11058</v>
          </cell>
        </row>
        <row r="1488">
          <cell r="A1488" t="str">
            <v>CH11059</v>
          </cell>
        </row>
        <row r="1489">
          <cell r="A1489" t="str">
            <v>CH11060</v>
          </cell>
        </row>
        <row r="1490">
          <cell r="A1490" t="str">
            <v>CH12001</v>
          </cell>
        </row>
        <row r="1491">
          <cell r="A1491" t="str">
            <v>CH12002</v>
          </cell>
        </row>
        <row r="1492">
          <cell r="A1492" t="str">
            <v>CH12003</v>
          </cell>
        </row>
        <row r="1493">
          <cell r="A1493" t="str">
            <v>CH12004</v>
          </cell>
        </row>
        <row r="1494">
          <cell r="A1494" t="str">
            <v>CH12005</v>
          </cell>
        </row>
        <row r="1495">
          <cell r="A1495" t="str">
            <v>CH12006</v>
          </cell>
        </row>
        <row r="1496">
          <cell r="A1496" t="str">
            <v>CH12007</v>
          </cell>
        </row>
        <row r="1497">
          <cell r="A1497" t="str">
            <v>CH12008</v>
          </cell>
        </row>
        <row r="1498">
          <cell r="A1498" t="str">
            <v>CH12009</v>
          </cell>
        </row>
        <row r="1499">
          <cell r="A1499" t="str">
            <v>CH12010</v>
          </cell>
        </row>
        <row r="1500">
          <cell r="A1500" t="str">
            <v>CH12011</v>
          </cell>
        </row>
        <row r="1501">
          <cell r="A1501" t="str">
            <v>CH12012</v>
          </cell>
        </row>
        <row r="1502">
          <cell r="A1502" t="str">
            <v>CH12013</v>
          </cell>
        </row>
        <row r="1503">
          <cell r="A1503" t="str">
            <v>CH12014</v>
          </cell>
        </row>
        <row r="1504">
          <cell r="A1504" t="str">
            <v>CH12015</v>
          </cell>
        </row>
        <row r="1505">
          <cell r="A1505" t="str">
            <v>CH12016</v>
          </cell>
        </row>
        <row r="1506">
          <cell r="A1506" t="str">
            <v>CH12017</v>
          </cell>
        </row>
        <row r="1507">
          <cell r="A1507" t="str">
            <v>CH12018</v>
          </cell>
        </row>
        <row r="1508">
          <cell r="A1508" t="str">
            <v>CH12019</v>
          </cell>
        </row>
        <row r="1509">
          <cell r="A1509" t="str">
            <v>CH12020</v>
          </cell>
        </row>
        <row r="1510">
          <cell r="A1510" t="str">
            <v>CH12021</v>
          </cell>
        </row>
        <row r="1511">
          <cell r="A1511" t="str">
            <v>CH12022</v>
          </cell>
        </row>
        <row r="1512">
          <cell r="A1512" t="str">
            <v>CH12023</v>
          </cell>
        </row>
        <row r="1513">
          <cell r="A1513" t="str">
            <v>CH12024</v>
          </cell>
        </row>
        <row r="1514">
          <cell r="A1514" t="str">
            <v>CH12025</v>
          </cell>
        </row>
        <row r="1515">
          <cell r="A1515" t="str">
            <v>CH12026</v>
          </cell>
        </row>
        <row r="1516">
          <cell r="A1516" t="str">
            <v>CH12027</v>
          </cell>
        </row>
        <row r="1517">
          <cell r="A1517" t="str">
            <v>CH12028</v>
          </cell>
        </row>
        <row r="1518">
          <cell r="A1518" t="str">
            <v>CH12029</v>
          </cell>
        </row>
        <row r="1519">
          <cell r="A1519" t="str">
            <v>CH12030</v>
          </cell>
        </row>
        <row r="1520">
          <cell r="A1520" t="str">
            <v>CH12031</v>
          </cell>
        </row>
        <row r="1521">
          <cell r="A1521" t="str">
            <v>CH12032</v>
          </cell>
        </row>
        <row r="1522">
          <cell r="A1522" t="str">
            <v>CH12033</v>
          </cell>
        </row>
        <row r="1523">
          <cell r="A1523" t="str">
            <v>CH12034</v>
          </cell>
        </row>
        <row r="1524">
          <cell r="A1524" t="str">
            <v>CH12035</v>
          </cell>
        </row>
        <row r="1525">
          <cell r="A1525" t="str">
            <v>CH12036</v>
          </cell>
        </row>
        <row r="1526">
          <cell r="A1526" t="str">
            <v>CH12037</v>
          </cell>
        </row>
        <row r="1527">
          <cell r="A1527" t="str">
            <v>CH12038</v>
          </cell>
        </row>
        <row r="1528">
          <cell r="A1528" t="str">
            <v>CH12039</v>
          </cell>
        </row>
        <row r="1529">
          <cell r="A1529" t="str">
            <v>CH12040</v>
          </cell>
        </row>
        <row r="1530">
          <cell r="A1530" t="str">
            <v>CH12041</v>
          </cell>
        </row>
        <row r="1531">
          <cell r="A1531" t="str">
            <v>CH12042</v>
          </cell>
        </row>
        <row r="1532">
          <cell r="A1532" t="str">
            <v>CH12043</v>
          </cell>
        </row>
        <row r="1533">
          <cell r="A1533" t="str">
            <v>CH12044</v>
          </cell>
        </row>
        <row r="1534">
          <cell r="A1534" t="str">
            <v>CH12045</v>
          </cell>
        </row>
        <row r="1535">
          <cell r="A1535" t="str">
            <v>CH12046</v>
          </cell>
        </row>
        <row r="1536">
          <cell r="A1536" t="str">
            <v>CH12047</v>
          </cell>
        </row>
        <row r="1537">
          <cell r="A1537" t="str">
            <v>CH12048</v>
          </cell>
        </row>
        <row r="1538">
          <cell r="A1538" t="str">
            <v>CH12049</v>
          </cell>
        </row>
        <row r="1539">
          <cell r="A1539" t="str">
            <v>CH12050</v>
          </cell>
        </row>
        <row r="1540">
          <cell r="A1540" t="str">
            <v>CH12051</v>
          </cell>
        </row>
        <row r="1541">
          <cell r="A1541" t="str">
            <v>CH12052</v>
          </cell>
        </row>
        <row r="1542">
          <cell r="A1542" t="str">
            <v>CH12053</v>
          </cell>
        </row>
        <row r="1543">
          <cell r="A1543" t="str">
            <v>CH12054</v>
          </cell>
        </row>
        <row r="1544">
          <cell r="A1544" t="str">
            <v>CH12055</v>
          </cell>
        </row>
        <row r="1545">
          <cell r="A1545" t="str">
            <v>CH12056</v>
          </cell>
        </row>
        <row r="1546">
          <cell r="A1546" t="str">
            <v>CH12057</v>
          </cell>
        </row>
        <row r="1547">
          <cell r="A1547" t="str">
            <v>CH12058</v>
          </cell>
        </row>
        <row r="1548">
          <cell r="A1548" t="str">
            <v>CH12059</v>
          </cell>
        </row>
        <row r="1549">
          <cell r="A1549" t="str">
            <v>CH12060</v>
          </cell>
        </row>
        <row r="1550">
          <cell r="A1550" t="str">
            <v>CH13001</v>
          </cell>
        </row>
        <row r="1551">
          <cell r="A1551" t="str">
            <v>CH13002</v>
          </cell>
        </row>
        <row r="1552">
          <cell r="A1552" t="str">
            <v>CH13003</v>
          </cell>
        </row>
        <row r="1553">
          <cell r="A1553" t="str">
            <v>CH13004</v>
          </cell>
        </row>
        <row r="1554">
          <cell r="A1554" t="str">
            <v>CH13005</v>
          </cell>
        </row>
        <row r="1555">
          <cell r="A1555" t="str">
            <v>CH13006</v>
          </cell>
        </row>
        <row r="1556">
          <cell r="A1556" t="str">
            <v>CH13007</v>
          </cell>
        </row>
        <row r="1557">
          <cell r="A1557" t="str">
            <v>CH13008</v>
          </cell>
        </row>
        <row r="1558">
          <cell r="A1558" t="str">
            <v>CH13009</v>
          </cell>
        </row>
        <row r="1559">
          <cell r="A1559" t="str">
            <v>CH13010</v>
          </cell>
        </row>
        <row r="1560">
          <cell r="A1560" t="str">
            <v>CH13011</v>
          </cell>
        </row>
        <row r="1561">
          <cell r="A1561" t="str">
            <v>CH13012</v>
          </cell>
        </row>
        <row r="1562">
          <cell r="A1562" t="str">
            <v>CH13013</v>
          </cell>
        </row>
        <row r="1563">
          <cell r="A1563" t="str">
            <v>CH13014</v>
          </cell>
        </row>
        <row r="1564">
          <cell r="A1564" t="str">
            <v>CH13015</v>
          </cell>
        </row>
        <row r="1565">
          <cell r="A1565" t="str">
            <v>CH13016</v>
          </cell>
        </row>
        <row r="1566">
          <cell r="A1566" t="str">
            <v>CH13017</v>
          </cell>
        </row>
        <row r="1567">
          <cell r="A1567" t="str">
            <v>CH13018</v>
          </cell>
        </row>
        <row r="1568">
          <cell r="A1568" t="str">
            <v>CH13019</v>
          </cell>
        </row>
        <row r="1569">
          <cell r="A1569" t="str">
            <v>CH13020</v>
          </cell>
        </row>
        <row r="1570">
          <cell r="A1570" t="str">
            <v>CH13021</v>
          </cell>
        </row>
        <row r="1571">
          <cell r="A1571" t="str">
            <v>CH13022</v>
          </cell>
        </row>
        <row r="1572">
          <cell r="A1572" t="str">
            <v>CH13023</v>
          </cell>
        </row>
        <row r="1573">
          <cell r="A1573" t="str">
            <v>CH13024</v>
          </cell>
        </row>
        <row r="1574">
          <cell r="A1574" t="str">
            <v>CH13025</v>
          </cell>
        </row>
        <row r="1575">
          <cell r="A1575" t="str">
            <v>CH13026</v>
          </cell>
        </row>
        <row r="1576">
          <cell r="A1576" t="str">
            <v>CH13027</v>
          </cell>
        </row>
        <row r="1577">
          <cell r="A1577" t="str">
            <v>CH13028</v>
          </cell>
        </row>
        <row r="1578">
          <cell r="A1578" t="str">
            <v>CH13029</v>
          </cell>
        </row>
        <row r="1579">
          <cell r="A1579" t="str">
            <v>CH13030</v>
          </cell>
        </row>
        <row r="1580">
          <cell r="A1580" t="str">
            <v>CH13031</v>
          </cell>
        </row>
        <row r="1581">
          <cell r="A1581" t="str">
            <v>CH13032</v>
          </cell>
        </row>
        <row r="1582">
          <cell r="A1582" t="str">
            <v>CH13033</v>
          </cell>
        </row>
        <row r="1583">
          <cell r="A1583" t="str">
            <v>CH13034</v>
          </cell>
        </row>
        <row r="1584">
          <cell r="A1584" t="str">
            <v>CH13035</v>
          </cell>
        </row>
        <row r="1585">
          <cell r="A1585" t="str">
            <v>CH13036</v>
          </cell>
        </row>
        <row r="1586">
          <cell r="A1586" t="str">
            <v>CH13037</v>
          </cell>
        </row>
        <row r="1587">
          <cell r="A1587" t="str">
            <v>CH13038</v>
          </cell>
        </row>
        <row r="1588">
          <cell r="A1588" t="str">
            <v>CH13039</v>
          </cell>
        </row>
        <row r="1589">
          <cell r="A1589" t="str">
            <v>CH13040</v>
          </cell>
        </row>
        <row r="1590">
          <cell r="A1590" t="str">
            <v>CH13041</v>
          </cell>
        </row>
        <row r="1591">
          <cell r="A1591" t="str">
            <v>CH13042</v>
          </cell>
        </row>
        <row r="1592">
          <cell r="A1592" t="str">
            <v>CH13043</v>
          </cell>
        </row>
        <row r="1593">
          <cell r="A1593" t="str">
            <v>CH13044</v>
          </cell>
        </row>
        <row r="1594">
          <cell r="A1594" t="str">
            <v>CH13045</v>
          </cell>
        </row>
        <row r="1595">
          <cell r="A1595" t="str">
            <v>CH13046</v>
          </cell>
        </row>
        <row r="1596">
          <cell r="A1596" t="str">
            <v>CH13047</v>
          </cell>
        </row>
        <row r="1597">
          <cell r="A1597" t="str">
            <v>CH13048</v>
          </cell>
        </row>
        <row r="1598">
          <cell r="A1598" t="str">
            <v>CH13049</v>
          </cell>
        </row>
        <row r="1599">
          <cell r="A1599" t="str">
            <v>CH13050</v>
          </cell>
        </row>
        <row r="1600">
          <cell r="A1600" t="str">
            <v>CH13051</v>
          </cell>
        </row>
        <row r="1601">
          <cell r="A1601" t="str">
            <v>CH13052</v>
          </cell>
        </row>
        <row r="1602">
          <cell r="A1602" t="str">
            <v>CH13053</v>
          </cell>
        </row>
        <row r="1603">
          <cell r="A1603" t="str">
            <v>CH13054</v>
          </cell>
        </row>
        <row r="1604">
          <cell r="A1604" t="str">
            <v>CH13055</v>
          </cell>
        </row>
        <row r="1605">
          <cell r="A1605" t="str">
            <v>CH13056</v>
          </cell>
        </row>
        <row r="1606">
          <cell r="A1606" t="str">
            <v>CH13057</v>
          </cell>
        </row>
        <row r="1607">
          <cell r="A1607" t="str">
            <v>CH13058</v>
          </cell>
        </row>
        <row r="1608">
          <cell r="A1608" t="str">
            <v>CH13059</v>
          </cell>
        </row>
        <row r="1609">
          <cell r="A1609" t="str">
            <v>CH13060</v>
          </cell>
        </row>
        <row r="1610">
          <cell r="A1610" t="str">
            <v>CH14001</v>
          </cell>
        </row>
        <row r="1611">
          <cell r="A1611" t="str">
            <v>CH14002</v>
          </cell>
        </row>
        <row r="1612">
          <cell r="A1612" t="str">
            <v>CH14003</v>
          </cell>
        </row>
        <row r="1613">
          <cell r="A1613" t="str">
            <v>CH14004</v>
          </cell>
        </row>
        <row r="1614">
          <cell r="A1614" t="str">
            <v>CH14005</v>
          </cell>
        </row>
        <row r="1615">
          <cell r="A1615" t="str">
            <v>CH14006</v>
          </cell>
        </row>
        <row r="1616">
          <cell r="A1616" t="str">
            <v>CH14007</v>
          </cell>
        </row>
        <row r="1617">
          <cell r="A1617" t="str">
            <v>CH14008</v>
          </cell>
        </row>
        <row r="1618">
          <cell r="A1618" t="str">
            <v>CH14009</v>
          </cell>
        </row>
        <row r="1619">
          <cell r="A1619" t="str">
            <v>CH14010</v>
          </cell>
        </row>
        <row r="1620">
          <cell r="A1620" t="str">
            <v>CH14011</v>
          </cell>
        </row>
        <row r="1621">
          <cell r="A1621" t="str">
            <v>CH14012</v>
          </cell>
        </row>
        <row r="1622">
          <cell r="A1622" t="str">
            <v>CH14013</v>
          </cell>
        </row>
        <row r="1623">
          <cell r="A1623" t="str">
            <v>CH14014</v>
          </cell>
        </row>
        <row r="1624">
          <cell r="A1624" t="str">
            <v>CH14015</v>
          </cell>
        </row>
        <row r="1625">
          <cell r="A1625" t="str">
            <v>CH14016</v>
          </cell>
        </row>
        <row r="1626">
          <cell r="A1626" t="str">
            <v>CH14017</v>
          </cell>
        </row>
        <row r="1627">
          <cell r="A1627" t="str">
            <v>CH14018</v>
          </cell>
        </row>
        <row r="1628">
          <cell r="A1628" t="str">
            <v>CH14019</v>
          </cell>
        </row>
        <row r="1629">
          <cell r="A1629" t="str">
            <v>CH14020</v>
          </cell>
        </row>
        <row r="1630">
          <cell r="A1630" t="str">
            <v>CH14021</v>
          </cell>
        </row>
        <row r="1631">
          <cell r="A1631" t="str">
            <v>CH14022</v>
          </cell>
        </row>
        <row r="1632">
          <cell r="A1632" t="str">
            <v>CH14023</v>
          </cell>
        </row>
        <row r="1633">
          <cell r="A1633" t="str">
            <v>CH14024</v>
          </cell>
        </row>
        <row r="1634">
          <cell r="A1634" t="str">
            <v>CH14025</v>
          </cell>
        </row>
        <row r="1635">
          <cell r="A1635" t="str">
            <v>CH14026</v>
          </cell>
        </row>
        <row r="1636">
          <cell r="A1636" t="str">
            <v>CH14027</v>
          </cell>
        </row>
        <row r="1637">
          <cell r="A1637" t="str">
            <v>CH14028</v>
          </cell>
        </row>
        <row r="1638">
          <cell r="A1638" t="str">
            <v>CH14029</v>
          </cell>
        </row>
        <row r="1639">
          <cell r="A1639" t="str">
            <v>CH14030</v>
          </cell>
        </row>
        <row r="1640">
          <cell r="A1640" t="str">
            <v>CH14031</v>
          </cell>
        </row>
        <row r="1641">
          <cell r="A1641" t="str">
            <v>CH14032</v>
          </cell>
        </row>
        <row r="1642">
          <cell r="A1642" t="str">
            <v>CH14033</v>
          </cell>
        </row>
        <row r="1643">
          <cell r="A1643" t="str">
            <v>CH14034</v>
          </cell>
        </row>
        <row r="1644">
          <cell r="A1644" t="str">
            <v>CH14035</v>
          </cell>
        </row>
        <row r="1645">
          <cell r="A1645" t="str">
            <v>CH14036</v>
          </cell>
        </row>
        <row r="1646">
          <cell r="A1646" t="str">
            <v>CH14037</v>
          </cell>
        </row>
        <row r="1647">
          <cell r="A1647" t="str">
            <v>CH14038</v>
          </cell>
        </row>
        <row r="1648">
          <cell r="A1648" t="str">
            <v>CH14039</v>
          </cell>
        </row>
        <row r="1649">
          <cell r="A1649" t="str">
            <v>CH14040</v>
          </cell>
        </row>
        <row r="1650">
          <cell r="A1650" t="str">
            <v>CH14041</v>
          </cell>
        </row>
        <row r="1651">
          <cell r="A1651" t="str">
            <v>CH14042</v>
          </cell>
        </row>
        <row r="1652">
          <cell r="A1652" t="str">
            <v>CH14043</v>
          </cell>
        </row>
        <row r="1653">
          <cell r="A1653" t="str">
            <v>CH14044</v>
          </cell>
        </row>
        <row r="1654">
          <cell r="A1654" t="str">
            <v>CH14045</v>
          </cell>
        </row>
        <row r="1655">
          <cell r="A1655" t="str">
            <v>CH14046</v>
          </cell>
        </row>
        <row r="1656">
          <cell r="A1656" t="str">
            <v>CH14047</v>
          </cell>
        </row>
        <row r="1657">
          <cell r="A1657" t="str">
            <v>CH14048</v>
          </cell>
        </row>
        <row r="1658">
          <cell r="A1658" t="str">
            <v>CH14049</v>
          </cell>
        </row>
        <row r="1659">
          <cell r="A1659" t="str">
            <v>CH14050</v>
          </cell>
        </row>
        <row r="1660">
          <cell r="A1660" t="str">
            <v>CH14051</v>
          </cell>
        </row>
        <row r="1661">
          <cell r="A1661" t="str">
            <v>CH14052</v>
          </cell>
        </row>
        <row r="1662">
          <cell r="A1662" t="str">
            <v>CH14053</v>
          </cell>
        </row>
        <row r="1663">
          <cell r="A1663" t="str">
            <v>CH14054</v>
          </cell>
        </row>
        <row r="1664">
          <cell r="A1664" t="str">
            <v>CH14055</v>
          </cell>
        </row>
        <row r="1665">
          <cell r="A1665" t="str">
            <v>CH14056</v>
          </cell>
        </row>
        <row r="1666">
          <cell r="A1666" t="str">
            <v>CH14057</v>
          </cell>
        </row>
        <row r="1667">
          <cell r="A1667" t="str">
            <v>CH14058</v>
          </cell>
        </row>
        <row r="1668">
          <cell r="A1668" t="str">
            <v>CH14059</v>
          </cell>
        </row>
        <row r="1669">
          <cell r="A1669" t="str">
            <v>CH14060</v>
          </cell>
        </row>
        <row r="1670">
          <cell r="A1670" t="str">
            <v>CH15001</v>
          </cell>
        </row>
        <row r="1671">
          <cell r="A1671" t="str">
            <v>CH15002</v>
          </cell>
        </row>
        <row r="1672">
          <cell r="A1672" t="str">
            <v>CH15003</v>
          </cell>
        </row>
        <row r="1673">
          <cell r="A1673" t="str">
            <v>CH15004</v>
          </cell>
        </row>
        <row r="1674">
          <cell r="A1674" t="str">
            <v>CH15005</v>
          </cell>
        </row>
        <row r="1675">
          <cell r="A1675" t="str">
            <v>CH15006</v>
          </cell>
        </row>
        <row r="1676">
          <cell r="A1676" t="str">
            <v>CH15007</v>
          </cell>
        </row>
        <row r="1677">
          <cell r="A1677" t="str">
            <v>CH15008</v>
          </cell>
        </row>
        <row r="1678">
          <cell r="A1678" t="str">
            <v>CH15009</v>
          </cell>
        </row>
        <row r="1679">
          <cell r="A1679" t="str">
            <v>CH15010</v>
          </cell>
        </row>
        <row r="1680">
          <cell r="A1680" t="str">
            <v>CH15011</v>
          </cell>
        </row>
        <row r="1681">
          <cell r="A1681" t="str">
            <v>CH15012</v>
          </cell>
        </row>
        <row r="1682">
          <cell r="A1682" t="str">
            <v>CH15013</v>
          </cell>
        </row>
        <row r="1683">
          <cell r="A1683" t="str">
            <v>CH15014</v>
          </cell>
        </row>
        <row r="1684">
          <cell r="A1684" t="str">
            <v>CH15015</v>
          </cell>
        </row>
        <row r="1685">
          <cell r="A1685" t="str">
            <v>CH15016</v>
          </cell>
        </row>
        <row r="1686">
          <cell r="A1686" t="str">
            <v>CH15017</v>
          </cell>
        </row>
        <row r="1687">
          <cell r="A1687" t="str">
            <v>CH15018</v>
          </cell>
        </row>
        <row r="1688">
          <cell r="A1688" t="str">
            <v>CH15019</v>
          </cell>
        </row>
        <row r="1689">
          <cell r="A1689" t="str">
            <v>CH15020</v>
          </cell>
        </row>
        <row r="1690">
          <cell r="A1690" t="str">
            <v>CH15021</v>
          </cell>
        </row>
        <row r="1691">
          <cell r="A1691" t="str">
            <v>CH15022</v>
          </cell>
        </row>
        <row r="1692">
          <cell r="A1692" t="str">
            <v>CH15023</v>
          </cell>
        </row>
        <row r="1693">
          <cell r="A1693" t="str">
            <v>CH15024</v>
          </cell>
        </row>
        <row r="1694">
          <cell r="A1694" t="str">
            <v>CH15025</v>
          </cell>
        </row>
        <row r="1695">
          <cell r="A1695" t="str">
            <v>CH15026</v>
          </cell>
        </row>
        <row r="1696">
          <cell r="A1696" t="str">
            <v>CH15027</v>
          </cell>
        </row>
        <row r="1697">
          <cell r="A1697" t="str">
            <v>CH15028</v>
          </cell>
        </row>
        <row r="1698">
          <cell r="A1698" t="str">
            <v>CH15029</v>
          </cell>
        </row>
        <row r="1699">
          <cell r="A1699" t="str">
            <v>CH15030</v>
          </cell>
        </row>
        <row r="1700">
          <cell r="A1700" t="str">
            <v>CH15031</v>
          </cell>
        </row>
        <row r="1701">
          <cell r="A1701" t="str">
            <v>CH15032</v>
          </cell>
        </row>
        <row r="1702">
          <cell r="A1702" t="str">
            <v>CH15033</v>
          </cell>
        </row>
        <row r="1703">
          <cell r="A1703" t="str">
            <v>CH15034</v>
          </cell>
        </row>
        <row r="1704">
          <cell r="A1704" t="str">
            <v>CH15035</v>
          </cell>
        </row>
        <row r="1705">
          <cell r="A1705" t="str">
            <v>CH15036</v>
          </cell>
        </row>
        <row r="1706">
          <cell r="A1706" t="str">
            <v>CH15037</v>
          </cell>
        </row>
        <row r="1707">
          <cell r="A1707" t="str">
            <v>CH15038</v>
          </cell>
        </row>
        <row r="1708">
          <cell r="A1708" t="str">
            <v>CH15039</v>
          </cell>
        </row>
        <row r="1709">
          <cell r="A1709" t="str">
            <v>CH15040</v>
          </cell>
        </row>
        <row r="1710">
          <cell r="A1710" t="str">
            <v>CH15041</v>
          </cell>
        </row>
        <row r="1711">
          <cell r="A1711" t="str">
            <v>CH15042</v>
          </cell>
        </row>
        <row r="1712">
          <cell r="A1712" t="str">
            <v>CH15043</v>
          </cell>
        </row>
        <row r="1713">
          <cell r="A1713" t="str">
            <v>CH15044</v>
          </cell>
        </row>
        <row r="1714">
          <cell r="A1714" t="str">
            <v>CH15045</v>
          </cell>
        </row>
        <row r="1715">
          <cell r="A1715" t="str">
            <v>CH15046</v>
          </cell>
        </row>
        <row r="1716">
          <cell r="A1716" t="str">
            <v>CH15047</v>
          </cell>
        </row>
        <row r="1717">
          <cell r="A1717" t="str">
            <v>CH15048</v>
          </cell>
        </row>
        <row r="1718">
          <cell r="A1718" t="str">
            <v>CH15049</v>
          </cell>
        </row>
        <row r="1719">
          <cell r="A1719" t="str">
            <v>CH15050</v>
          </cell>
        </row>
        <row r="1720">
          <cell r="A1720" t="str">
            <v>CH15051</v>
          </cell>
        </row>
        <row r="1721">
          <cell r="A1721" t="str">
            <v>CH15052</v>
          </cell>
        </row>
        <row r="1722">
          <cell r="A1722" t="str">
            <v>CH15053</v>
          </cell>
        </row>
        <row r="1723">
          <cell r="A1723" t="str">
            <v>CH15054</v>
          </cell>
        </row>
        <row r="1724">
          <cell r="A1724" t="str">
            <v>CH15055</v>
          </cell>
        </row>
        <row r="1725">
          <cell r="A1725" t="str">
            <v>CH15056</v>
          </cell>
        </row>
        <row r="1726">
          <cell r="A1726" t="str">
            <v>CH15057</v>
          </cell>
        </row>
        <row r="1727">
          <cell r="A1727" t="str">
            <v>CH15058</v>
          </cell>
        </row>
        <row r="1728">
          <cell r="A1728" t="str">
            <v>CH15059</v>
          </cell>
        </row>
        <row r="1729">
          <cell r="A1729" t="str">
            <v>CH15060</v>
          </cell>
        </row>
        <row r="1730">
          <cell r="A1730" t="str">
            <v>CH16001</v>
          </cell>
        </row>
        <row r="1731">
          <cell r="A1731" t="str">
            <v>CH16002</v>
          </cell>
        </row>
        <row r="1732">
          <cell r="A1732" t="str">
            <v>CH16003</v>
          </cell>
        </row>
        <row r="1733">
          <cell r="A1733" t="str">
            <v>CH16004</v>
          </cell>
        </row>
        <row r="1734">
          <cell r="A1734" t="str">
            <v>CH16005</v>
          </cell>
        </row>
        <row r="1735">
          <cell r="A1735" t="str">
            <v>CH16006</v>
          </cell>
        </row>
        <row r="1736">
          <cell r="A1736" t="str">
            <v>CH16007</v>
          </cell>
        </row>
        <row r="1737">
          <cell r="A1737" t="str">
            <v>CH16008</v>
          </cell>
        </row>
        <row r="1738">
          <cell r="A1738" t="str">
            <v>CH16009</v>
          </cell>
        </row>
        <row r="1739">
          <cell r="A1739" t="str">
            <v>CH16010</v>
          </cell>
        </row>
        <row r="1740">
          <cell r="A1740" t="str">
            <v>CH16011</v>
          </cell>
        </row>
        <row r="1741">
          <cell r="A1741" t="str">
            <v>CH16012</v>
          </cell>
        </row>
        <row r="1742">
          <cell r="A1742" t="str">
            <v>CH16013</v>
          </cell>
        </row>
        <row r="1743">
          <cell r="A1743" t="str">
            <v>CH16014</v>
          </cell>
        </row>
        <row r="1744">
          <cell r="A1744" t="str">
            <v>CH16015</v>
          </cell>
        </row>
        <row r="1745">
          <cell r="A1745" t="str">
            <v>CH16016</v>
          </cell>
        </row>
        <row r="1746">
          <cell r="A1746" t="str">
            <v>CH16017</v>
          </cell>
        </row>
        <row r="1747">
          <cell r="A1747" t="str">
            <v>CH16018</v>
          </cell>
        </row>
        <row r="1748">
          <cell r="A1748" t="str">
            <v>CH16019</v>
          </cell>
        </row>
        <row r="1749">
          <cell r="A1749" t="str">
            <v>CH16020</v>
          </cell>
        </row>
        <row r="1750">
          <cell r="A1750" t="str">
            <v>CH16021</v>
          </cell>
        </row>
        <row r="1751">
          <cell r="A1751" t="str">
            <v>CH16022</v>
          </cell>
        </row>
        <row r="1752">
          <cell r="A1752" t="str">
            <v>CH16023</v>
          </cell>
        </row>
        <row r="1753">
          <cell r="A1753" t="str">
            <v>CH16024</v>
          </cell>
        </row>
        <row r="1754">
          <cell r="A1754" t="str">
            <v>CH16025</v>
          </cell>
        </row>
        <row r="1755">
          <cell r="A1755" t="str">
            <v>CH16026</v>
          </cell>
        </row>
        <row r="1756">
          <cell r="A1756" t="str">
            <v>CH16027</v>
          </cell>
        </row>
        <row r="1757">
          <cell r="A1757" t="str">
            <v>CH16028</v>
          </cell>
        </row>
        <row r="1758">
          <cell r="A1758" t="str">
            <v>CH16029</v>
          </cell>
        </row>
        <row r="1759">
          <cell r="A1759" t="str">
            <v>CH16030</v>
          </cell>
        </row>
        <row r="1760">
          <cell r="A1760" t="str">
            <v>CH16031</v>
          </cell>
        </row>
        <row r="1761">
          <cell r="A1761" t="str">
            <v>CH16032</v>
          </cell>
        </row>
        <row r="1762">
          <cell r="A1762" t="str">
            <v>CH16033</v>
          </cell>
        </row>
        <row r="1763">
          <cell r="A1763" t="str">
            <v>CH16034</v>
          </cell>
        </row>
        <row r="1764">
          <cell r="A1764" t="str">
            <v>CH16035</v>
          </cell>
        </row>
        <row r="1765">
          <cell r="A1765" t="str">
            <v>CH16036</v>
          </cell>
        </row>
        <row r="1766">
          <cell r="A1766" t="str">
            <v>CH16037</v>
          </cell>
        </row>
        <row r="1767">
          <cell r="A1767" t="str">
            <v>CH16038</v>
          </cell>
        </row>
        <row r="1768">
          <cell r="A1768" t="str">
            <v>CH16039</v>
          </cell>
        </row>
        <row r="1769">
          <cell r="A1769" t="str">
            <v>CH16040</v>
          </cell>
        </row>
        <row r="1770">
          <cell r="A1770" t="str">
            <v>CH16041</v>
          </cell>
        </row>
        <row r="1771">
          <cell r="A1771" t="str">
            <v>CH16042</v>
          </cell>
        </row>
        <row r="1772">
          <cell r="A1772" t="str">
            <v>CH16043</v>
          </cell>
        </row>
        <row r="1773">
          <cell r="A1773" t="str">
            <v>CH16044</v>
          </cell>
        </row>
        <row r="1774">
          <cell r="A1774" t="str">
            <v>CH16045</v>
          </cell>
        </row>
        <row r="1775">
          <cell r="A1775" t="str">
            <v>CH16046</v>
          </cell>
        </row>
        <row r="1776">
          <cell r="A1776" t="str">
            <v>CH16047</v>
          </cell>
        </row>
        <row r="1777">
          <cell r="A1777" t="str">
            <v>CH16048</v>
          </cell>
        </row>
        <row r="1778">
          <cell r="A1778" t="str">
            <v>CH16049</v>
          </cell>
        </row>
        <row r="1779">
          <cell r="A1779" t="str">
            <v>CH16050</v>
          </cell>
        </row>
        <row r="1780">
          <cell r="A1780" t="str">
            <v>CH16051</v>
          </cell>
        </row>
        <row r="1781">
          <cell r="A1781" t="str">
            <v>CH16052</v>
          </cell>
        </row>
        <row r="1782">
          <cell r="A1782" t="str">
            <v>CH16053</v>
          </cell>
        </row>
        <row r="1783">
          <cell r="A1783" t="str">
            <v>CH16054</v>
          </cell>
        </row>
        <row r="1784">
          <cell r="A1784" t="str">
            <v>CH16055</v>
          </cell>
        </row>
        <row r="1785">
          <cell r="A1785" t="str">
            <v>CH16056</v>
          </cell>
        </row>
        <row r="1786">
          <cell r="A1786" t="str">
            <v>CH16057</v>
          </cell>
        </row>
        <row r="1787">
          <cell r="A1787" t="str">
            <v>CH16058</v>
          </cell>
        </row>
        <row r="1788">
          <cell r="A1788" t="str">
            <v>CH16059</v>
          </cell>
        </row>
        <row r="1789">
          <cell r="A1789" t="str">
            <v>CH16060</v>
          </cell>
        </row>
        <row r="1790">
          <cell r="A1790" t="str">
            <v>CH17001</v>
          </cell>
        </row>
        <row r="1791">
          <cell r="A1791" t="str">
            <v>CH17002</v>
          </cell>
        </row>
        <row r="1792">
          <cell r="A1792" t="str">
            <v>CH17003</v>
          </cell>
        </row>
        <row r="1793">
          <cell r="A1793" t="str">
            <v>CH17004</v>
          </cell>
        </row>
        <row r="1794">
          <cell r="A1794" t="str">
            <v>CH17005</v>
          </cell>
        </row>
        <row r="1795">
          <cell r="A1795" t="str">
            <v>CH17006</v>
          </cell>
        </row>
        <row r="1796">
          <cell r="A1796" t="str">
            <v>CH17007</v>
          </cell>
        </row>
        <row r="1797">
          <cell r="A1797" t="str">
            <v>CH17008</v>
          </cell>
        </row>
        <row r="1798">
          <cell r="A1798" t="str">
            <v>CH17009</v>
          </cell>
        </row>
        <row r="1799">
          <cell r="A1799" t="str">
            <v>CH17010</v>
          </cell>
        </row>
        <row r="1800">
          <cell r="A1800" t="str">
            <v>CH17011</v>
          </cell>
        </row>
        <row r="1801">
          <cell r="A1801" t="str">
            <v>CH17012</v>
          </cell>
        </row>
        <row r="1802">
          <cell r="A1802" t="str">
            <v>CH17013</v>
          </cell>
        </row>
        <row r="1803">
          <cell r="A1803" t="str">
            <v>CH17014</v>
          </cell>
        </row>
        <row r="1804">
          <cell r="A1804" t="str">
            <v>CH17015</v>
          </cell>
        </row>
        <row r="1805">
          <cell r="A1805" t="str">
            <v>CH17016</v>
          </cell>
        </row>
        <row r="1806">
          <cell r="A1806" t="str">
            <v>CH17017</v>
          </cell>
        </row>
        <row r="1807">
          <cell r="A1807" t="str">
            <v>CH17018</v>
          </cell>
        </row>
        <row r="1808">
          <cell r="A1808" t="str">
            <v>CH17019</v>
          </cell>
        </row>
        <row r="1809">
          <cell r="A1809" t="str">
            <v>CH17020</v>
          </cell>
        </row>
        <row r="1810">
          <cell r="A1810" t="str">
            <v>CH17021</v>
          </cell>
        </row>
        <row r="1811">
          <cell r="A1811" t="str">
            <v>CH17022</v>
          </cell>
        </row>
        <row r="1812">
          <cell r="A1812" t="str">
            <v>CH17023</v>
          </cell>
        </row>
        <row r="1813">
          <cell r="A1813" t="str">
            <v>CH17024</v>
          </cell>
        </row>
        <row r="1814">
          <cell r="A1814" t="str">
            <v>CH17025</v>
          </cell>
        </row>
        <row r="1815">
          <cell r="A1815" t="str">
            <v>CH17026</v>
          </cell>
        </row>
        <row r="1816">
          <cell r="A1816" t="str">
            <v>CH17027</v>
          </cell>
        </row>
        <row r="1817">
          <cell r="A1817" t="str">
            <v>CH17028</v>
          </cell>
        </row>
        <row r="1818">
          <cell r="A1818" t="str">
            <v>CH17029</v>
          </cell>
        </row>
        <row r="1819">
          <cell r="A1819" t="str">
            <v>CH17030</v>
          </cell>
        </row>
        <row r="1820">
          <cell r="A1820" t="str">
            <v>CH17031</v>
          </cell>
        </row>
        <row r="1821">
          <cell r="A1821" t="str">
            <v>CH17032</v>
          </cell>
        </row>
        <row r="1822">
          <cell r="A1822" t="str">
            <v>CH17033</v>
          </cell>
        </row>
        <row r="1823">
          <cell r="A1823" t="str">
            <v>CH17034</v>
          </cell>
        </row>
        <row r="1824">
          <cell r="A1824" t="str">
            <v>CH17035</v>
          </cell>
        </row>
        <row r="1825">
          <cell r="A1825" t="str">
            <v>CH17036</v>
          </cell>
        </row>
        <row r="1826">
          <cell r="A1826" t="str">
            <v>CH17037</v>
          </cell>
        </row>
        <row r="1827">
          <cell r="A1827" t="str">
            <v>CH17038</v>
          </cell>
        </row>
        <row r="1828">
          <cell r="A1828" t="str">
            <v>CH17039</v>
          </cell>
        </row>
        <row r="1829">
          <cell r="A1829" t="str">
            <v>CH17040</v>
          </cell>
        </row>
        <row r="1830">
          <cell r="A1830" t="str">
            <v>CH17041</v>
          </cell>
        </row>
        <row r="1831">
          <cell r="A1831" t="str">
            <v>CH17042</v>
          </cell>
        </row>
        <row r="1832">
          <cell r="A1832" t="str">
            <v>CH17043</v>
          </cell>
        </row>
        <row r="1833">
          <cell r="A1833" t="str">
            <v>CH17044</v>
          </cell>
        </row>
        <row r="1834">
          <cell r="A1834" t="str">
            <v>CH17045</v>
          </cell>
        </row>
        <row r="1835">
          <cell r="A1835" t="str">
            <v>CH17046</v>
          </cell>
        </row>
        <row r="1836">
          <cell r="A1836" t="str">
            <v>CH17047</v>
          </cell>
        </row>
        <row r="1837">
          <cell r="A1837" t="str">
            <v>CH17048</v>
          </cell>
        </row>
        <row r="1838">
          <cell r="A1838" t="str">
            <v>CH17049</v>
          </cell>
        </row>
        <row r="1839">
          <cell r="A1839" t="str">
            <v>CH17050</v>
          </cell>
        </row>
        <row r="1840">
          <cell r="A1840" t="str">
            <v>CH17051</v>
          </cell>
        </row>
        <row r="1841">
          <cell r="A1841" t="str">
            <v>CH17052</v>
          </cell>
        </row>
        <row r="1842">
          <cell r="A1842" t="str">
            <v>CH17053</v>
          </cell>
        </row>
        <row r="1843">
          <cell r="A1843" t="str">
            <v>CH17054</v>
          </cell>
        </row>
        <row r="1844">
          <cell r="A1844" t="str">
            <v>CH17055</v>
          </cell>
        </row>
        <row r="1845">
          <cell r="A1845" t="str">
            <v>CH17056</v>
          </cell>
        </row>
        <row r="1846">
          <cell r="A1846" t="str">
            <v>CH17057</v>
          </cell>
        </row>
        <row r="1847">
          <cell r="A1847" t="str">
            <v>CH17058</v>
          </cell>
        </row>
        <row r="1848">
          <cell r="A1848" t="str">
            <v>CH17059</v>
          </cell>
        </row>
        <row r="1849">
          <cell r="A1849" t="str">
            <v>CH17060</v>
          </cell>
        </row>
        <row r="1850">
          <cell r="A1850" t="str">
            <v>CH18001</v>
          </cell>
        </row>
        <row r="1851">
          <cell r="A1851" t="str">
            <v>CH18002</v>
          </cell>
        </row>
        <row r="1852">
          <cell r="A1852" t="str">
            <v>CH18003</v>
          </cell>
        </row>
        <row r="1853">
          <cell r="A1853" t="str">
            <v>CH18004</v>
          </cell>
        </row>
        <row r="1854">
          <cell r="A1854" t="str">
            <v>CH18005</v>
          </cell>
        </row>
        <row r="1855">
          <cell r="A1855" t="str">
            <v>CH18006</v>
          </cell>
        </row>
        <row r="1856">
          <cell r="A1856" t="str">
            <v>CH18007</v>
          </cell>
        </row>
        <row r="1857">
          <cell r="A1857" t="str">
            <v>CH18008</v>
          </cell>
        </row>
        <row r="1858">
          <cell r="A1858" t="str">
            <v>CH18009</v>
          </cell>
        </row>
        <row r="1859">
          <cell r="A1859" t="str">
            <v>CH18010</v>
          </cell>
        </row>
        <row r="1860">
          <cell r="A1860" t="str">
            <v>CH18011</v>
          </cell>
        </row>
        <row r="1861">
          <cell r="A1861" t="str">
            <v>CH18012</v>
          </cell>
        </row>
        <row r="1862">
          <cell r="A1862" t="str">
            <v>CH18013</v>
          </cell>
        </row>
        <row r="1863">
          <cell r="A1863" t="str">
            <v>CH18014</v>
          </cell>
        </row>
        <row r="1864">
          <cell r="A1864" t="str">
            <v>CH18015</v>
          </cell>
        </row>
        <row r="1865">
          <cell r="A1865" t="str">
            <v>CH18016</v>
          </cell>
        </row>
        <row r="1866">
          <cell r="A1866" t="str">
            <v>CH18017</v>
          </cell>
        </row>
        <row r="1867">
          <cell r="A1867" t="str">
            <v>CH18018</v>
          </cell>
        </row>
        <row r="1868">
          <cell r="A1868" t="str">
            <v>CH18019</v>
          </cell>
        </row>
        <row r="1869">
          <cell r="A1869" t="str">
            <v>CH18020</v>
          </cell>
        </row>
        <row r="1870">
          <cell r="A1870" t="str">
            <v>CH18021</v>
          </cell>
        </row>
        <row r="1871">
          <cell r="A1871" t="str">
            <v>CH18022</v>
          </cell>
        </row>
        <row r="1872">
          <cell r="A1872" t="str">
            <v>CH18023</v>
          </cell>
        </row>
        <row r="1873">
          <cell r="A1873" t="str">
            <v>CH18024</v>
          </cell>
        </row>
        <row r="1874">
          <cell r="A1874" t="str">
            <v>CH18025</v>
          </cell>
        </row>
        <row r="1875">
          <cell r="A1875" t="str">
            <v>CH18026</v>
          </cell>
        </row>
        <row r="1876">
          <cell r="A1876" t="str">
            <v>CH18027</v>
          </cell>
        </row>
        <row r="1877">
          <cell r="A1877" t="str">
            <v>CH18028</v>
          </cell>
        </row>
        <row r="1878">
          <cell r="A1878" t="str">
            <v>CH18029</v>
          </cell>
        </row>
        <row r="1879">
          <cell r="A1879" t="str">
            <v>CH18030</v>
          </cell>
        </row>
        <row r="1880">
          <cell r="A1880" t="str">
            <v>CH18031</v>
          </cell>
        </row>
        <row r="1881">
          <cell r="A1881" t="str">
            <v>CH18032</v>
          </cell>
        </row>
        <row r="1882">
          <cell r="A1882" t="str">
            <v>CH18033</v>
          </cell>
        </row>
        <row r="1883">
          <cell r="A1883" t="str">
            <v>CH18034</v>
          </cell>
        </row>
        <row r="1884">
          <cell r="A1884" t="str">
            <v>CH18035</v>
          </cell>
        </row>
        <row r="1885">
          <cell r="A1885" t="str">
            <v>CH18036</v>
          </cell>
        </row>
        <row r="1886">
          <cell r="A1886" t="str">
            <v>CH18037</v>
          </cell>
        </row>
        <row r="1887">
          <cell r="A1887" t="str">
            <v>CH18038</v>
          </cell>
        </row>
        <row r="1888">
          <cell r="A1888" t="str">
            <v>CH18039</v>
          </cell>
        </row>
        <row r="1889">
          <cell r="A1889" t="str">
            <v>CH18040</v>
          </cell>
        </row>
        <row r="1890">
          <cell r="A1890" t="str">
            <v>CH18041</v>
          </cell>
        </row>
        <row r="1891">
          <cell r="A1891" t="str">
            <v>CH18042</v>
          </cell>
        </row>
        <row r="1892">
          <cell r="A1892" t="str">
            <v>CH18043</v>
          </cell>
        </row>
        <row r="1893">
          <cell r="A1893" t="str">
            <v>CH18044</v>
          </cell>
        </row>
        <row r="1894">
          <cell r="A1894" t="str">
            <v>CH18045</v>
          </cell>
        </row>
        <row r="1895">
          <cell r="A1895" t="str">
            <v>CH18046</v>
          </cell>
        </row>
        <row r="1896">
          <cell r="A1896" t="str">
            <v>CH18047</v>
          </cell>
        </row>
        <row r="1897">
          <cell r="A1897" t="str">
            <v>CH18048</v>
          </cell>
        </row>
        <row r="1898">
          <cell r="A1898" t="str">
            <v>CH18049</v>
          </cell>
        </row>
        <row r="1899">
          <cell r="A1899" t="str">
            <v>CH18050</v>
          </cell>
        </row>
        <row r="1900">
          <cell r="A1900" t="str">
            <v>CH18051</v>
          </cell>
        </row>
        <row r="1901">
          <cell r="A1901" t="str">
            <v>CH18052</v>
          </cell>
        </row>
        <row r="1902">
          <cell r="A1902" t="str">
            <v>CH18053</v>
          </cell>
        </row>
        <row r="1903">
          <cell r="A1903" t="str">
            <v>CH18054</v>
          </cell>
        </row>
        <row r="1904">
          <cell r="A1904" t="str">
            <v>CH18055</v>
          </cell>
        </row>
        <row r="1905">
          <cell r="A1905" t="str">
            <v>CH18056</v>
          </cell>
        </row>
        <row r="1906">
          <cell r="A1906" t="str">
            <v>CH18057</v>
          </cell>
        </row>
        <row r="1907">
          <cell r="A1907" t="str">
            <v>CH18058</v>
          </cell>
        </row>
        <row r="1908">
          <cell r="A1908" t="str">
            <v>CH18059</v>
          </cell>
        </row>
        <row r="1909">
          <cell r="A1909" t="str">
            <v>CH18060</v>
          </cell>
        </row>
        <row r="1910">
          <cell r="A1910" t="str">
            <v>CH19001</v>
          </cell>
        </row>
        <row r="1911">
          <cell r="A1911" t="str">
            <v>CH19002</v>
          </cell>
        </row>
        <row r="1912">
          <cell r="A1912" t="str">
            <v>CH19003</v>
          </cell>
        </row>
        <row r="1913">
          <cell r="A1913" t="str">
            <v>CH19004</v>
          </cell>
        </row>
        <row r="1914">
          <cell r="A1914" t="str">
            <v>CH19005</v>
          </cell>
        </row>
        <row r="1915">
          <cell r="A1915" t="str">
            <v>CH19006</v>
          </cell>
        </row>
        <row r="1916">
          <cell r="A1916" t="str">
            <v>CH19007</v>
          </cell>
        </row>
        <row r="1917">
          <cell r="A1917" t="str">
            <v>CH19008</v>
          </cell>
        </row>
        <row r="1918">
          <cell r="A1918" t="str">
            <v>CH19009</v>
          </cell>
        </row>
        <row r="1919">
          <cell r="A1919" t="str">
            <v>CH19010</v>
          </cell>
        </row>
        <row r="1920">
          <cell r="A1920" t="str">
            <v>CH19011</v>
          </cell>
        </row>
        <row r="1921">
          <cell r="A1921" t="str">
            <v>CH19012</v>
          </cell>
        </row>
        <row r="1922">
          <cell r="A1922" t="str">
            <v>CH19013</v>
          </cell>
        </row>
        <row r="1923">
          <cell r="A1923" t="str">
            <v>CH19014</v>
          </cell>
        </row>
        <row r="1924">
          <cell r="A1924" t="str">
            <v>CH19015</v>
          </cell>
        </row>
        <row r="1925">
          <cell r="A1925" t="str">
            <v>CH19016</v>
          </cell>
        </row>
        <row r="1926">
          <cell r="A1926" t="str">
            <v>CH19017</v>
          </cell>
        </row>
        <row r="1927">
          <cell r="A1927" t="str">
            <v>CH19018</v>
          </cell>
        </row>
        <row r="1928">
          <cell r="A1928" t="str">
            <v>CH19019</v>
          </cell>
        </row>
        <row r="1929">
          <cell r="A1929" t="str">
            <v>CH19020</v>
          </cell>
        </row>
        <row r="1930">
          <cell r="A1930" t="str">
            <v>CH19021</v>
          </cell>
        </row>
        <row r="1931">
          <cell r="A1931" t="str">
            <v>CH19022</v>
          </cell>
        </row>
        <row r="1932">
          <cell r="A1932" t="str">
            <v>CH19023</v>
          </cell>
        </row>
        <row r="1933">
          <cell r="A1933" t="str">
            <v>CH19024</v>
          </cell>
        </row>
        <row r="1934">
          <cell r="A1934" t="str">
            <v>CH19025</v>
          </cell>
        </row>
        <row r="1935">
          <cell r="A1935" t="str">
            <v>CH19026</v>
          </cell>
        </row>
        <row r="1936">
          <cell r="A1936" t="str">
            <v>CH19027</v>
          </cell>
        </row>
        <row r="1937">
          <cell r="A1937" t="str">
            <v>CH19028</v>
          </cell>
        </row>
        <row r="1938">
          <cell r="A1938" t="str">
            <v>CH19029</v>
          </cell>
        </row>
        <row r="1939">
          <cell r="A1939" t="str">
            <v>CH19030</v>
          </cell>
        </row>
        <row r="1940">
          <cell r="A1940" t="str">
            <v>CH19031</v>
          </cell>
        </row>
        <row r="1941">
          <cell r="A1941" t="str">
            <v>CH19032</v>
          </cell>
        </row>
        <row r="1942">
          <cell r="A1942" t="str">
            <v>CH19033</v>
          </cell>
        </row>
        <row r="1943">
          <cell r="A1943" t="str">
            <v>CH19034</v>
          </cell>
        </row>
        <row r="1944">
          <cell r="A1944" t="str">
            <v>CH19035</v>
          </cell>
        </row>
        <row r="1945">
          <cell r="A1945" t="str">
            <v>CH19036</v>
          </cell>
        </row>
        <row r="1946">
          <cell r="A1946" t="str">
            <v>CH19037</v>
          </cell>
        </row>
        <row r="1947">
          <cell r="A1947" t="str">
            <v>CH19038</v>
          </cell>
        </row>
        <row r="1948">
          <cell r="A1948" t="str">
            <v>CH19039</v>
          </cell>
        </row>
        <row r="1949">
          <cell r="A1949" t="str">
            <v>CH19040</v>
          </cell>
        </row>
        <row r="1950">
          <cell r="A1950" t="str">
            <v>CH19041</v>
          </cell>
        </row>
        <row r="1951">
          <cell r="A1951" t="str">
            <v>CH19042</v>
          </cell>
        </row>
        <row r="1952">
          <cell r="A1952" t="str">
            <v>CH19043</v>
          </cell>
        </row>
        <row r="1953">
          <cell r="A1953" t="str">
            <v>CH19044</v>
          </cell>
        </row>
        <row r="1954">
          <cell r="A1954" t="str">
            <v>CH19045</v>
          </cell>
        </row>
        <row r="1955">
          <cell r="A1955" t="str">
            <v>CH19046</v>
          </cell>
        </row>
        <row r="1956">
          <cell r="A1956" t="str">
            <v>CH19047</v>
          </cell>
        </row>
        <row r="1957">
          <cell r="A1957" t="str">
            <v>CH19048</v>
          </cell>
        </row>
        <row r="1958">
          <cell r="A1958" t="str">
            <v>CH19049</v>
          </cell>
        </row>
        <row r="1959">
          <cell r="A1959" t="str">
            <v>CH19050</v>
          </cell>
        </row>
        <row r="1960">
          <cell r="A1960" t="str">
            <v>CH19051</v>
          </cell>
        </row>
        <row r="1961">
          <cell r="A1961" t="str">
            <v>CH19052</v>
          </cell>
        </row>
        <row r="1962">
          <cell r="A1962" t="str">
            <v>CH19053</v>
          </cell>
        </row>
        <row r="1963">
          <cell r="A1963" t="str">
            <v>CH19054</v>
          </cell>
        </row>
        <row r="1964">
          <cell r="A1964" t="str">
            <v>CH19055</v>
          </cell>
        </row>
        <row r="1965">
          <cell r="A1965" t="str">
            <v>CH19056</v>
          </cell>
        </row>
        <row r="1966">
          <cell r="A1966" t="str">
            <v>CH19057</v>
          </cell>
        </row>
        <row r="1967">
          <cell r="A1967" t="str">
            <v>CH19058</v>
          </cell>
        </row>
        <row r="1968">
          <cell r="A1968" t="str">
            <v>CH19059</v>
          </cell>
        </row>
        <row r="1969">
          <cell r="A1969" t="str">
            <v>CH19060</v>
          </cell>
        </row>
        <row r="1970">
          <cell r="A1970" t="str">
            <v>CH20001</v>
          </cell>
        </row>
        <row r="1971">
          <cell r="A1971" t="str">
            <v>CH20002</v>
          </cell>
        </row>
        <row r="1972">
          <cell r="A1972" t="str">
            <v>CH20003</v>
          </cell>
        </row>
        <row r="1973">
          <cell r="A1973" t="str">
            <v>CH20004</v>
          </cell>
        </row>
        <row r="1974">
          <cell r="A1974" t="str">
            <v>CH20005</v>
          </cell>
        </row>
        <row r="1975">
          <cell r="A1975" t="str">
            <v>CH20006</v>
          </cell>
        </row>
        <row r="1976">
          <cell r="A1976" t="str">
            <v>CH20007</v>
          </cell>
        </row>
        <row r="1977">
          <cell r="A1977" t="str">
            <v>CH20008</v>
          </cell>
        </row>
        <row r="1978">
          <cell r="A1978" t="str">
            <v>CH20009</v>
          </cell>
        </row>
        <row r="1979">
          <cell r="A1979" t="str">
            <v>CH20010</v>
          </cell>
        </row>
        <row r="1980">
          <cell r="A1980" t="str">
            <v>CH20011</v>
          </cell>
        </row>
        <row r="1981">
          <cell r="A1981" t="str">
            <v>CH20012</v>
          </cell>
        </row>
        <row r="1982">
          <cell r="A1982" t="str">
            <v>CH20013</v>
          </cell>
        </row>
        <row r="1983">
          <cell r="A1983" t="str">
            <v>CH20014</v>
          </cell>
        </row>
        <row r="1984">
          <cell r="A1984" t="str">
            <v>CH20015</v>
          </cell>
        </row>
        <row r="1985">
          <cell r="A1985" t="str">
            <v>CH20016</v>
          </cell>
        </row>
        <row r="1986">
          <cell r="A1986" t="str">
            <v>CH20017</v>
          </cell>
        </row>
        <row r="1987">
          <cell r="A1987" t="str">
            <v>CH20018</v>
          </cell>
        </row>
        <row r="1988">
          <cell r="A1988" t="str">
            <v>CH20019</v>
          </cell>
        </row>
        <row r="1989">
          <cell r="A1989" t="str">
            <v>CH20020</v>
          </cell>
        </row>
        <row r="1990">
          <cell r="A1990" t="str">
            <v>CH20021</v>
          </cell>
        </row>
        <row r="1991">
          <cell r="A1991" t="str">
            <v>CH20022</v>
          </cell>
        </row>
        <row r="1992">
          <cell r="A1992" t="str">
            <v>CH20023</v>
          </cell>
        </row>
        <row r="1993">
          <cell r="A1993" t="str">
            <v>CH20024</v>
          </cell>
        </row>
        <row r="1994">
          <cell r="A1994" t="str">
            <v>CH20025</v>
          </cell>
        </row>
        <row r="1995">
          <cell r="A1995" t="str">
            <v>CH20026</v>
          </cell>
        </row>
        <row r="1996">
          <cell r="A1996" t="str">
            <v>CH20027</v>
          </cell>
        </row>
        <row r="1997">
          <cell r="A1997" t="str">
            <v>CH20028</v>
          </cell>
        </row>
        <row r="1998">
          <cell r="A1998" t="str">
            <v>CH20029</v>
          </cell>
        </row>
        <row r="1999">
          <cell r="A1999" t="str">
            <v>CH20030</v>
          </cell>
        </row>
        <row r="2000">
          <cell r="A2000" t="str">
            <v>CH20031</v>
          </cell>
        </row>
        <row r="2001">
          <cell r="A2001" t="str">
            <v>CH20032</v>
          </cell>
        </row>
        <row r="2002">
          <cell r="A2002" t="str">
            <v>CH20033</v>
          </cell>
        </row>
        <row r="2003">
          <cell r="A2003" t="str">
            <v>CH20034</v>
          </cell>
        </row>
        <row r="2004">
          <cell r="A2004" t="str">
            <v>CH20035</v>
          </cell>
        </row>
        <row r="2005">
          <cell r="A2005" t="str">
            <v>CH20036</v>
          </cell>
        </row>
        <row r="2006">
          <cell r="A2006" t="str">
            <v>CH20037</v>
          </cell>
        </row>
        <row r="2007">
          <cell r="A2007" t="str">
            <v>CH20038</v>
          </cell>
        </row>
        <row r="2008">
          <cell r="A2008" t="str">
            <v>CH20039</v>
          </cell>
        </row>
        <row r="2009">
          <cell r="A2009" t="str">
            <v>CH20040</v>
          </cell>
        </row>
        <row r="2010">
          <cell r="A2010" t="str">
            <v>CH20041</v>
          </cell>
        </row>
        <row r="2011">
          <cell r="A2011" t="str">
            <v>CH20042</v>
          </cell>
        </row>
        <row r="2012">
          <cell r="A2012" t="str">
            <v>CH20043</v>
          </cell>
        </row>
        <row r="2013">
          <cell r="A2013" t="str">
            <v>CH20044</v>
          </cell>
        </row>
        <row r="2014">
          <cell r="A2014" t="str">
            <v>CH20045</v>
          </cell>
        </row>
        <row r="2015">
          <cell r="A2015" t="str">
            <v>CH20046</v>
          </cell>
        </row>
        <row r="2016">
          <cell r="A2016" t="str">
            <v>CH20047</v>
          </cell>
        </row>
        <row r="2017">
          <cell r="A2017" t="str">
            <v>CH20048</v>
          </cell>
        </row>
        <row r="2018">
          <cell r="A2018" t="str">
            <v>CH20049</v>
          </cell>
        </row>
        <row r="2019">
          <cell r="A2019" t="str">
            <v>CH20050</v>
          </cell>
        </row>
        <row r="2020">
          <cell r="A2020" t="str">
            <v>CH20051</v>
          </cell>
        </row>
        <row r="2021">
          <cell r="A2021" t="str">
            <v>CH20052</v>
          </cell>
        </row>
        <row r="2022">
          <cell r="A2022" t="str">
            <v>CH20053</v>
          </cell>
        </row>
        <row r="2023">
          <cell r="A2023" t="str">
            <v>CH20054</v>
          </cell>
        </row>
        <row r="2024">
          <cell r="A2024" t="str">
            <v>CH20055</v>
          </cell>
        </row>
        <row r="2025">
          <cell r="A2025" t="str">
            <v>CH20056</v>
          </cell>
        </row>
        <row r="2026">
          <cell r="A2026" t="str">
            <v>CH20057</v>
          </cell>
        </row>
        <row r="2027">
          <cell r="A2027" t="str">
            <v>CH20058</v>
          </cell>
        </row>
        <row r="2028">
          <cell r="A2028" t="str">
            <v>CH20059</v>
          </cell>
        </row>
        <row r="2029">
          <cell r="A2029" t="str">
            <v>CH20060</v>
          </cell>
        </row>
        <row r="2030">
          <cell r="A2030" t="str">
            <v>CH22007</v>
          </cell>
        </row>
        <row r="2031">
          <cell r="A2031" t="str">
            <v>CH22008</v>
          </cell>
        </row>
        <row r="2032">
          <cell r="A2032" t="str">
            <v>CH22009</v>
          </cell>
        </row>
        <row r="2033">
          <cell r="A2033" t="str">
            <v>CH22010</v>
          </cell>
        </row>
        <row r="2034">
          <cell r="A2034" t="str">
            <v>CH22011</v>
          </cell>
        </row>
        <row r="2035">
          <cell r="A2035" t="str">
            <v>CH22012</v>
          </cell>
        </row>
        <row r="2036">
          <cell r="A2036" t="str">
            <v>CH22013</v>
          </cell>
        </row>
        <row r="2037">
          <cell r="A2037" t="str">
            <v>CH22014</v>
          </cell>
        </row>
        <row r="2038">
          <cell r="A2038" t="str">
            <v>CH22015</v>
          </cell>
        </row>
        <row r="2039">
          <cell r="A2039" t="str">
            <v>CH22016</v>
          </cell>
        </row>
        <row r="2040">
          <cell r="A2040" t="str">
            <v>CH22017</v>
          </cell>
        </row>
        <row r="2041">
          <cell r="A2041" t="str">
            <v>CH22018</v>
          </cell>
        </row>
        <row r="2042">
          <cell r="A2042" t="str">
            <v>CH22019</v>
          </cell>
        </row>
        <row r="2043">
          <cell r="A2043" t="str">
            <v>CH22020</v>
          </cell>
        </row>
        <row r="2044">
          <cell r="A2044" t="str">
            <v>CH22021</v>
          </cell>
        </row>
        <row r="2045">
          <cell r="A2045" t="str">
            <v>CH22022</v>
          </cell>
        </row>
        <row r="2046">
          <cell r="A2046" t="str">
            <v>CH22023</v>
          </cell>
        </row>
        <row r="2047">
          <cell r="A2047" t="str">
            <v>CH22024</v>
          </cell>
        </row>
        <row r="2048">
          <cell r="A2048" t="str">
            <v>CH22025</v>
          </cell>
        </row>
        <row r="2049">
          <cell r="A2049" t="str">
            <v>CH22026</v>
          </cell>
        </row>
        <row r="2050">
          <cell r="A2050" t="str">
            <v>CH22027</v>
          </cell>
        </row>
        <row r="2051">
          <cell r="A2051" t="str">
            <v>CH22028</v>
          </cell>
        </row>
        <row r="2052">
          <cell r="A2052" t="str">
            <v>CH22029</v>
          </cell>
        </row>
        <row r="2053">
          <cell r="A2053" t="str">
            <v>CH22030</v>
          </cell>
        </row>
        <row r="2054">
          <cell r="A2054" t="str">
            <v>CH22031</v>
          </cell>
        </row>
        <row r="2055">
          <cell r="A2055" t="str">
            <v>CH22032</v>
          </cell>
        </row>
        <row r="2056">
          <cell r="A2056" t="str">
            <v>CH22033</v>
          </cell>
        </row>
        <row r="2057">
          <cell r="A2057" t="str">
            <v>CH22034</v>
          </cell>
        </row>
        <row r="2058">
          <cell r="A2058" t="str">
            <v>CH22035</v>
          </cell>
        </row>
        <row r="2059">
          <cell r="A2059" t="str">
            <v>CH22036</v>
          </cell>
        </row>
        <row r="2060">
          <cell r="A2060" t="str">
            <v>CH22037</v>
          </cell>
        </row>
        <row r="2061">
          <cell r="A2061" t="str">
            <v>CH22038</v>
          </cell>
        </row>
        <row r="2062">
          <cell r="A2062" t="str">
            <v>CH22039</v>
          </cell>
        </row>
        <row r="2063">
          <cell r="A2063" t="str">
            <v>CH22040</v>
          </cell>
        </row>
        <row r="2064">
          <cell r="A2064" t="str">
            <v>CH22041</v>
          </cell>
        </row>
        <row r="2065">
          <cell r="A2065" t="str">
            <v>CH22042</v>
          </cell>
        </row>
        <row r="2066">
          <cell r="A2066" t="str">
            <v>CH22043</v>
          </cell>
        </row>
        <row r="2067">
          <cell r="A2067" t="str">
            <v>CH22044</v>
          </cell>
        </row>
        <row r="2068">
          <cell r="A2068" t="str">
            <v>CH22045</v>
          </cell>
        </row>
        <row r="2069">
          <cell r="A2069" t="str">
            <v>CH22046</v>
          </cell>
        </row>
        <row r="2070">
          <cell r="A2070" t="str">
            <v>CH22047</v>
          </cell>
        </row>
        <row r="2071">
          <cell r="A2071" t="str">
            <v>CH22048</v>
          </cell>
        </row>
        <row r="2072">
          <cell r="A2072" t="str">
            <v>CH22049</v>
          </cell>
        </row>
        <row r="2073">
          <cell r="A2073" t="str">
            <v>CH22050</v>
          </cell>
        </row>
        <row r="2074">
          <cell r="A2074" t="str">
            <v>CH22051</v>
          </cell>
        </row>
        <row r="2075">
          <cell r="A2075" t="str">
            <v>CH22052</v>
          </cell>
        </row>
        <row r="2076">
          <cell r="A2076" t="str">
            <v>CH22053</v>
          </cell>
        </row>
        <row r="2077">
          <cell r="A2077" t="str">
            <v>CH22054</v>
          </cell>
        </row>
        <row r="2078">
          <cell r="A2078" t="str">
            <v>CH22055</v>
          </cell>
        </row>
        <row r="2079">
          <cell r="A2079" t="str">
            <v>CH22056</v>
          </cell>
        </row>
        <row r="2080">
          <cell r="A2080" t="str">
            <v>CH22057</v>
          </cell>
        </row>
        <row r="2081">
          <cell r="A2081" t="str">
            <v>CH22058</v>
          </cell>
        </row>
        <row r="2082">
          <cell r="A2082" t="str">
            <v>CH22059</v>
          </cell>
        </row>
        <row r="2083">
          <cell r="A2083" t="str">
            <v>CH22060</v>
          </cell>
        </row>
        <row r="2084">
          <cell r="A2084" t="str">
            <v>CH24007</v>
          </cell>
        </row>
        <row r="2085">
          <cell r="A2085" t="str">
            <v>CH24008</v>
          </cell>
        </row>
        <row r="2086">
          <cell r="A2086" t="str">
            <v>CH24009</v>
          </cell>
        </row>
        <row r="2087">
          <cell r="A2087" t="str">
            <v>CH24010</v>
          </cell>
        </row>
        <row r="2088">
          <cell r="A2088" t="str">
            <v>CH24011</v>
          </cell>
        </row>
        <row r="2089">
          <cell r="A2089" t="str">
            <v>CH24012</v>
          </cell>
        </row>
        <row r="2090">
          <cell r="A2090" t="str">
            <v>CH24013</v>
          </cell>
        </row>
        <row r="2091">
          <cell r="A2091" t="str">
            <v>CH24014</v>
          </cell>
        </row>
        <row r="2092">
          <cell r="A2092" t="str">
            <v>CH24015</v>
          </cell>
        </row>
        <row r="2093">
          <cell r="A2093" t="str">
            <v>CH24016</v>
          </cell>
        </row>
        <row r="2094">
          <cell r="A2094" t="str">
            <v>CH24017</v>
          </cell>
        </row>
        <row r="2095">
          <cell r="A2095" t="str">
            <v>CH24018</v>
          </cell>
        </row>
        <row r="2096">
          <cell r="A2096" t="str">
            <v>CH24019</v>
          </cell>
        </row>
        <row r="2097">
          <cell r="A2097" t="str">
            <v>CH24020</v>
          </cell>
        </row>
        <row r="2098">
          <cell r="A2098" t="str">
            <v>CH24021</v>
          </cell>
        </row>
        <row r="2099">
          <cell r="A2099" t="str">
            <v>CH24022</v>
          </cell>
        </row>
        <row r="2100">
          <cell r="A2100" t="str">
            <v>CH24023</v>
          </cell>
        </row>
        <row r="2101">
          <cell r="A2101" t="str">
            <v>CH24024</v>
          </cell>
        </row>
        <row r="2102">
          <cell r="A2102" t="str">
            <v>CH24025</v>
          </cell>
        </row>
        <row r="2103">
          <cell r="A2103" t="str">
            <v>CH24026</v>
          </cell>
        </row>
        <row r="2104">
          <cell r="A2104" t="str">
            <v>CH24027</v>
          </cell>
        </row>
        <row r="2105">
          <cell r="A2105" t="str">
            <v>CH24028</v>
          </cell>
        </row>
        <row r="2106">
          <cell r="A2106" t="str">
            <v>CH24029</v>
          </cell>
        </row>
        <row r="2107">
          <cell r="A2107" t="str">
            <v>CH24030</v>
          </cell>
        </row>
        <row r="2108">
          <cell r="A2108" t="str">
            <v>CH24031</v>
          </cell>
        </row>
        <row r="2109">
          <cell r="A2109" t="str">
            <v>CH24032</v>
          </cell>
        </row>
        <row r="2110">
          <cell r="A2110" t="str">
            <v>CH24033</v>
          </cell>
        </row>
        <row r="2111">
          <cell r="A2111" t="str">
            <v>CH24034</v>
          </cell>
        </row>
        <row r="2112">
          <cell r="A2112" t="str">
            <v>CH24035</v>
          </cell>
        </row>
        <row r="2113">
          <cell r="A2113" t="str">
            <v>CH24036</v>
          </cell>
        </row>
        <row r="2114">
          <cell r="A2114" t="str">
            <v>CH24037</v>
          </cell>
        </row>
        <row r="2115">
          <cell r="A2115" t="str">
            <v>CH24038</v>
          </cell>
        </row>
        <row r="2116">
          <cell r="A2116" t="str">
            <v>CH24039</v>
          </cell>
        </row>
        <row r="2117">
          <cell r="A2117" t="str">
            <v>CH24040</v>
          </cell>
        </row>
        <row r="2118">
          <cell r="A2118" t="str">
            <v>CH24041</v>
          </cell>
        </row>
        <row r="2119">
          <cell r="A2119" t="str">
            <v>CH24042</v>
          </cell>
        </row>
        <row r="2120">
          <cell r="A2120" t="str">
            <v>CH24043</v>
          </cell>
        </row>
        <row r="2121">
          <cell r="A2121" t="str">
            <v>CH24044</v>
          </cell>
        </row>
        <row r="2122">
          <cell r="A2122" t="str">
            <v>CH24045</v>
          </cell>
        </row>
        <row r="2123">
          <cell r="A2123" t="str">
            <v>CH24046</v>
          </cell>
        </row>
        <row r="2124">
          <cell r="A2124" t="str">
            <v>CH24047</v>
          </cell>
        </row>
        <row r="2125">
          <cell r="A2125" t="str">
            <v>CH24048</v>
          </cell>
        </row>
        <row r="2126">
          <cell r="A2126" t="str">
            <v>CH24049</v>
          </cell>
        </row>
        <row r="2127">
          <cell r="A2127" t="str">
            <v>CH24050</v>
          </cell>
        </row>
        <row r="2128">
          <cell r="A2128" t="str">
            <v>CH24051</v>
          </cell>
        </row>
        <row r="2129">
          <cell r="A2129" t="str">
            <v>CH24052</v>
          </cell>
        </row>
        <row r="2130">
          <cell r="A2130" t="str">
            <v>CH24053</v>
          </cell>
        </row>
        <row r="2131">
          <cell r="A2131" t="str">
            <v>CH24054</v>
          </cell>
        </row>
        <row r="2132">
          <cell r="A2132" t="str">
            <v>CH24055</v>
          </cell>
        </row>
        <row r="2133">
          <cell r="A2133" t="str">
            <v>CH24056</v>
          </cell>
        </row>
        <row r="2134">
          <cell r="A2134" t="str">
            <v>CH24057</v>
          </cell>
        </row>
        <row r="2135">
          <cell r="A2135" t="str">
            <v>CH24058</v>
          </cell>
        </row>
        <row r="2136">
          <cell r="A2136" t="str">
            <v>CH24059</v>
          </cell>
        </row>
        <row r="2137">
          <cell r="A2137" t="str">
            <v>CH24060</v>
          </cell>
        </row>
        <row r="2138">
          <cell r="A2138" t="str">
            <v>CH26013</v>
          </cell>
        </row>
        <row r="2139">
          <cell r="A2139" t="str">
            <v>CH26014</v>
          </cell>
        </row>
        <row r="2140">
          <cell r="A2140" t="str">
            <v>CH26015</v>
          </cell>
        </row>
        <row r="2141">
          <cell r="A2141" t="str">
            <v>CH26016</v>
          </cell>
        </row>
        <row r="2142">
          <cell r="A2142" t="str">
            <v>CH26017</v>
          </cell>
        </row>
        <row r="2143">
          <cell r="A2143" t="str">
            <v>CH26018</v>
          </cell>
        </row>
        <row r="2144">
          <cell r="A2144" t="str">
            <v>CH26019</v>
          </cell>
        </row>
        <row r="2145">
          <cell r="A2145" t="str">
            <v>CH26020</v>
          </cell>
        </row>
        <row r="2146">
          <cell r="A2146" t="str">
            <v>CH26021</v>
          </cell>
        </row>
        <row r="2147">
          <cell r="A2147" t="str">
            <v>CH26022</v>
          </cell>
        </row>
        <row r="2148">
          <cell r="A2148" t="str">
            <v>CH26023</v>
          </cell>
        </row>
        <row r="2149">
          <cell r="A2149" t="str">
            <v>CH26024</v>
          </cell>
        </row>
        <row r="2150">
          <cell r="A2150" t="str">
            <v>CH26025</v>
          </cell>
        </row>
        <row r="2151">
          <cell r="A2151" t="str">
            <v>CH26026</v>
          </cell>
        </row>
        <row r="2152">
          <cell r="A2152" t="str">
            <v>CH26027</v>
          </cell>
        </row>
        <row r="2153">
          <cell r="A2153" t="str">
            <v>CH26028</v>
          </cell>
        </row>
        <row r="2154">
          <cell r="A2154" t="str">
            <v>CH26029</v>
          </cell>
        </row>
        <row r="2155">
          <cell r="A2155" t="str">
            <v>CH26030</v>
          </cell>
        </row>
        <row r="2156">
          <cell r="A2156" t="str">
            <v>CH26031</v>
          </cell>
        </row>
        <row r="2157">
          <cell r="A2157" t="str">
            <v>CH26032</v>
          </cell>
        </row>
        <row r="2158">
          <cell r="A2158" t="str">
            <v>CH26033</v>
          </cell>
        </row>
        <row r="2159">
          <cell r="A2159" t="str">
            <v>CH26034</v>
          </cell>
        </row>
        <row r="2160">
          <cell r="A2160" t="str">
            <v>CH26035</v>
          </cell>
        </row>
        <row r="2161">
          <cell r="A2161" t="str">
            <v>CH26036</v>
          </cell>
        </row>
        <row r="2162">
          <cell r="A2162" t="str">
            <v>CH26037</v>
          </cell>
        </row>
        <row r="2163">
          <cell r="A2163" t="str">
            <v>CH26038</v>
          </cell>
        </row>
        <row r="2164">
          <cell r="A2164" t="str">
            <v>CH26039</v>
          </cell>
        </row>
        <row r="2165">
          <cell r="A2165" t="str">
            <v>CH26040</v>
          </cell>
        </row>
        <row r="2166">
          <cell r="A2166" t="str">
            <v>CH26041</v>
          </cell>
        </row>
        <row r="2167">
          <cell r="A2167" t="str">
            <v>CH26042</v>
          </cell>
        </row>
        <row r="2168">
          <cell r="A2168" t="str">
            <v>CH26043</v>
          </cell>
        </row>
        <row r="2169">
          <cell r="A2169" t="str">
            <v>CH26044</v>
          </cell>
        </row>
        <row r="2170">
          <cell r="A2170" t="str">
            <v>CH26045</v>
          </cell>
        </row>
        <row r="2171">
          <cell r="A2171" t="str">
            <v>CH26046</v>
          </cell>
        </row>
        <row r="2172">
          <cell r="A2172" t="str">
            <v>CH26047</v>
          </cell>
        </row>
        <row r="2173">
          <cell r="A2173" t="str">
            <v>CH26048</v>
          </cell>
        </row>
        <row r="2174">
          <cell r="A2174" t="str">
            <v>CH26049</v>
          </cell>
        </row>
        <row r="2175">
          <cell r="A2175" t="str">
            <v>CH26050</v>
          </cell>
        </row>
        <row r="2176">
          <cell r="A2176" t="str">
            <v>CH26051</v>
          </cell>
        </row>
        <row r="2177">
          <cell r="A2177" t="str">
            <v>CH26052</v>
          </cell>
        </row>
        <row r="2178">
          <cell r="A2178" t="str">
            <v>CH26053</v>
          </cell>
        </row>
        <row r="2179">
          <cell r="A2179" t="str">
            <v>CH26054</v>
          </cell>
        </row>
        <row r="2180">
          <cell r="A2180" t="str">
            <v>CH26055</v>
          </cell>
        </row>
        <row r="2181">
          <cell r="A2181" t="str">
            <v>CH26056</v>
          </cell>
        </row>
        <row r="2182">
          <cell r="A2182" t="str">
            <v>CH26057</v>
          </cell>
        </row>
        <row r="2183">
          <cell r="A2183" t="str">
            <v>CH26058</v>
          </cell>
        </row>
        <row r="2184">
          <cell r="A2184" t="str">
            <v>CH26059</v>
          </cell>
        </row>
        <row r="2185">
          <cell r="A2185" t="str">
            <v>CH26060</v>
          </cell>
        </row>
        <row r="2186">
          <cell r="A2186" t="str">
            <v>CH28013</v>
          </cell>
        </row>
        <row r="2187">
          <cell r="A2187" t="str">
            <v>CH28014</v>
          </cell>
        </row>
        <row r="2188">
          <cell r="A2188" t="str">
            <v>CH28015</v>
          </cell>
        </row>
        <row r="2189">
          <cell r="A2189" t="str">
            <v>CH28016</v>
          </cell>
        </row>
        <row r="2190">
          <cell r="A2190" t="str">
            <v>CH28017</v>
          </cell>
        </row>
        <row r="2191">
          <cell r="A2191" t="str">
            <v>CH28018</v>
          </cell>
        </row>
        <row r="2192">
          <cell r="A2192" t="str">
            <v>CH28019</v>
          </cell>
        </row>
        <row r="2193">
          <cell r="A2193" t="str">
            <v>CH28020</v>
          </cell>
        </row>
        <row r="2194">
          <cell r="A2194" t="str">
            <v>CH28021</v>
          </cell>
        </row>
        <row r="2195">
          <cell r="A2195" t="str">
            <v>CH28022</v>
          </cell>
        </row>
        <row r="2196">
          <cell r="A2196" t="str">
            <v>CH28023</v>
          </cell>
        </row>
        <row r="2197">
          <cell r="A2197" t="str">
            <v>CH28024</v>
          </cell>
        </row>
        <row r="2198">
          <cell r="A2198" t="str">
            <v>CH28025</v>
          </cell>
        </row>
        <row r="2199">
          <cell r="A2199" t="str">
            <v>CH28026</v>
          </cell>
        </row>
        <row r="2200">
          <cell r="A2200" t="str">
            <v>CH28027</v>
          </cell>
        </row>
        <row r="2201">
          <cell r="A2201" t="str">
            <v>CH28028</v>
          </cell>
        </row>
        <row r="2202">
          <cell r="A2202" t="str">
            <v>CH28029</v>
          </cell>
        </row>
        <row r="2203">
          <cell r="A2203" t="str">
            <v>CH28030</v>
          </cell>
        </row>
        <row r="2204">
          <cell r="A2204" t="str">
            <v>CH28031</v>
          </cell>
        </row>
        <row r="2205">
          <cell r="A2205" t="str">
            <v>CH28032</v>
          </cell>
        </row>
        <row r="2206">
          <cell r="A2206" t="str">
            <v>CH28033</v>
          </cell>
        </row>
        <row r="2207">
          <cell r="A2207" t="str">
            <v>CH28034</v>
          </cell>
        </row>
        <row r="2208">
          <cell r="A2208" t="str">
            <v>CH28035</v>
          </cell>
        </row>
        <row r="2209">
          <cell r="A2209" t="str">
            <v>CH28036</v>
          </cell>
        </row>
        <row r="2210">
          <cell r="A2210" t="str">
            <v>CH28037</v>
          </cell>
        </row>
        <row r="2211">
          <cell r="A2211" t="str">
            <v>CH28038</v>
          </cell>
        </row>
        <row r="2212">
          <cell r="A2212" t="str">
            <v>CH28039</v>
          </cell>
        </row>
        <row r="2213">
          <cell r="A2213" t="str">
            <v>CH28040</v>
          </cell>
        </row>
        <row r="2214">
          <cell r="A2214" t="str">
            <v>CH28041</v>
          </cell>
        </row>
        <row r="2215">
          <cell r="A2215" t="str">
            <v>CH28042</v>
          </cell>
        </row>
        <row r="2216">
          <cell r="A2216" t="str">
            <v>CH28043</v>
          </cell>
        </row>
        <row r="2217">
          <cell r="A2217" t="str">
            <v>CH28044</v>
          </cell>
        </row>
        <row r="2218">
          <cell r="A2218" t="str">
            <v>CH28045</v>
          </cell>
        </row>
        <row r="2219">
          <cell r="A2219" t="str">
            <v>CH28046</v>
          </cell>
        </row>
        <row r="2220">
          <cell r="A2220" t="str">
            <v>CH28047</v>
          </cell>
        </row>
        <row r="2221">
          <cell r="A2221" t="str">
            <v>CH28048</v>
          </cell>
        </row>
        <row r="2222">
          <cell r="A2222" t="str">
            <v>CH28049</v>
          </cell>
        </row>
        <row r="2223">
          <cell r="A2223" t="str">
            <v>CH28050</v>
          </cell>
        </row>
        <row r="2224">
          <cell r="A2224" t="str">
            <v>CH28051</v>
          </cell>
        </row>
        <row r="2225">
          <cell r="A2225" t="str">
            <v>CH28052</v>
          </cell>
        </row>
        <row r="2226">
          <cell r="A2226" t="str">
            <v>CH28053</v>
          </cell>
        </row>
        <row r="2227">
          <cell r="A2227" t="str">
            <v>CH28054</v>
          </cell>
        </row>
        <row r="2228">
          <cell r="A2228" t="str">
            <v>CH28055</v>
          </cell>
        </row>
        <row r="2229">
          <cell r="A2229" t="str">
            <v>CH28056</v>
          </cell>
        </row>
        <row r="2230">
          <cell r="A2230" t="str">
            <v>CH28057</v>
          </cell>
        </row>
        <row r="2231">
          <cell r="A2231" t="str">
            <v>CH28058</v>
          </cell>
        </row>
        <row r="2232">
          <cell r="A2232" t="str">
            <v>CH28059</v>
          </cell>
        </row>
        <row r="2233">
          <cell r="A2233" t="str">
            <v>CH28060</v>
          </cell>
        </row>
        <row r="2234">
          <cell r="A2234" t="str">
            <v>CH30013</v>
          </cell>
        </row>
        <row r="2235">
          <cell r="A2235" t="str">
            <v>CH30014</v>
          </cell>
        </row>
        <row r="2236">
          <cell r="A2236" t="str">
            <v>CH30015</v>
          </cell>
        </row>
        <row r="2237">
          <cell r="A2237" t="str">
            <v>CH30016</v>
          </cell>
        </row>
        <row r="2238">
          <cell r="A2238" t="str">
            <v>CH30017</v>
          </cell>
        </row>
        <row r="2239">
          <cell r="A2239" t="str">
            <v>CH30018</v>
          </cell>
        </row>
        <row r="2240">
          <cell r="A2240" t="str">
            <v>CH30019</v>
          </cell>
        </row>
        <row r="2241">
          <cell r="A2241" t="str">
            <v>CH30020</v>
          </cell>
        </row>
        <row r="2242">
          <cell r="A2242" t="str">
            <v>CH30021</v>
          </cell>
        </row>
        <row r="2243">
          <cell r="A2243" t="str">
            <v>CH30022</v>
          </cell>
        </row>
        <row r="2244">
          <cell r="A2244" t="str">
            <v>CH30023</v>
          </cell>
        </row>
        <row r="2245">
          <cell r="A2245" t="str">
            <v>CH30024</v>
          </cell>
        </row>
        <row r="2246">
          <cell r="A2246" t="str">
            <v>CH30025</v>
          </cell>
        </row>
        <row r="2247">
          <cell r="A2247" t="str">
            <v>CH30026</v>
          </cell>
        </row>
        <row r="2248">
          <cell r="A2248" t="str">
            <v>CH30027</v>
          </cell>
        </row>
        <row r="2249">
          <cell r="A2249" t="str">
            <v>CH30028</v>
          </cell>
        </row>
        <row r="2250">
          <cell r="A2250" t="str">
            <v>CH30029</v>
          </cell>
        </row>
        <row r="2251">
          <cell r="A2251" t="str">
            <v>CH30030</v>
          </cell>
        </row>
        <row r="2252">
          <cell r="A2252" t="str">
            <v>CH30031</v>
          </cell>
        </row>
        <row r="2253">
          <cell r="A2253" t="str">
            <v>CH30032</v>
          </cell>
        </row>
        <row r="2254">
          <cell r="A2254" t="str">
            <v>CH30033</v>
          </cell>
        </row>
        <row r="2255">
          <cell r="A2255" t="str">
            <v>CH30034</v>
          </cell>
        </row>
        <row r="2256">
          <cell r="A2256" t="str">
            <v>CH30035</v>
          </cell>
        </row>
        <row r="2257">
          <cell r="A2257" t="str">
            <v>CH30036</v>
          </cell>
        </row>
        <row r="2258">
          <cell r="A2258" t="str">
            <v>CH30037</v>
          </cell>
        </row>
        <row r="2259">
          <cell r="A2259" t="str">
            <v>CH30038</v>
          </cell>
        </row>
        <row r="2260">
          <cell r="A2260" t="str">
            <v>CH30039</v>
          </cell>
        </row>
        <row r="2261">
          <cell r="A2261" t="str">
            <v>CH30040</v>
          </cell>
        </row>
        <row r="2262">
          <cell r="A2262" t="str">
            <v>CH30041</v>
          </cell>
        </row>
        <row r="2263">
          <cell r="A2263" t="str">
            <v>CH30042</v>
          </cell>
        </row>
        <row r="2264">
          <cell r="A2264" t="str">
            <v>CH30043</v>
          </cell>
        </row>
        <row r="2265">
          <cell r="A2265" t="str">
            <v>CH30044</v>
          </cell>
        </row>
        <row r="2266">
          <cell r="A2266" t="str">
            <v>CH30045</v>
          </cell>
        </row>
        <row r="2267">
          <cell r="A2267" t="str">
            <v>CH30046</v>
          </cell>
        </row>
        <row r="2268">
          <cell r="A2268" t="str">
            <v>CH30047</v>
          </cell>
        </row>
        <row r="2269">
          <cell r="A2269" t="str">
            <v>CH30048</v>
          </cell>
        </row>
        <row r="2270">
          <cell r="A2270" t="str">
            <v>CH30049</v>
          </cell>
        </row>
        <row r="2271">
          <cell r="A2271" t="str">
            <v>CH30050</v>
          </cell>
        </row>
        <row r="2272">
          <cell r="A2272" t="str">
            <v>CH30051</v>
          </cell>
        </row>
        <row r="2273">
          <cell r="A2273" t="str">
            <v>CH30052</v>
          </cell>
        </row>
        <row r="2274">
          <cell r="A2274" t="str">
            <v>CH30053</v>
          </cell>
        </row>
        <row r="2275">
          <cell r="A2275" t="str">
            <v>CH30054</v>
          </cell>
        </row>
        <row r="2276">
          <cell r="A2276" t="str">
            <v>CH30055</v>
          </cell>
        </row>
        <row r="2277">
          <cell r="A2277" t="str">
            <v>CH30056</v>
          </cell>
        </row>
        <row r="2278">
          <cell r="A2278" t="str">
            <v>CH30057</v>
          </cell>
        </row>
        <row r="2279">
          <cell r="A2279" t="str">
            <v>CH30058</v>
          </cell>
        </row>
        <row r="2280">
          <cell r="A2280" t="str">
            <v>CH30059</v>
          </cell>
        </row>
        <row r="2281">
          <cell r="A2281" t="str">
            <v>CH30060</v>
          </cell>
        </row>
        <row r="2282">
          <cell r="A2282" t="str">
            <v>CH33029</v>
          </cell>
        </row>
        <row r="2283">
          <cell r="A2283" t="str">
            <v>CH33030</v>
          </cell>
        </row>
        <row r="2284">
          <cell r="A2284" t="str">
            <v>CH33031</v>
          </cell>
        </row>
        <row r="2285">
          <cell r="A2285" t="str">
            <v>CH33032</v>
          </cell>
        </row>
        <row r="2286">
          <cell r="A2286" t="str">
            <v>CH33033</v>
          </cell>
        </row>
        <row r="2287">
          <cell r="A2287" t="str">
            <v>CH33034</v>
          </cell>
        </row>
        <row r="2288">
          <cell r="A2288" t="str">
            <v>CH33035</v>
          </cell>
        </row>
        <row r="2289">
          <cell r="A2289" t="str">
            <v>CH33036</v>
          </cell>
        </row>
        <row r="2290">
          <cell r="A2290" t="str">
            <v>CH33037</v>
          </cell>
        </row>
        <row r="2291">
          <cell r="A2291" t="str">
            <v>CH33038</v>
          </cell>
        </row>
        <row r="2292">
          <cell r="A2292" t="str">
            <v>CH33039</v>
          </cell>
        </row>
        <row r="2293">
          <cell r="A2293" t="str">
            <v>CH33040</v>
          </cell>
        </row>
        <row r="2294">
          <cell r="A2294" t="str">
            <v>CH33041</v>
          </cell>
        </row>
        <row r="2295">
          <cell r="A2295" t="str">
            <v>CH33042</v>
          </cell>
        </row>
        <row r="2296">
          <cell r="A2296" t="str">
            <v>CH33043</v>
          </cell>
        </row>
        <row r="2297">
          <cell r="A2297" t="str">
            <v>CH33044</v>
          </cell>
        </row>
        <row r="2298">
          <cell r="A2298" t="str">
            <v>CH33045</v>
          </cell>
        </row>
        <row r="2299">
          <cell r="A2299" t="str">
            <v>CH33046</v>
          </cell>
        </row>
        <row r="2300">
          <cell r="A2300" t="str">
            <v>CH33047</v>
          </cell>
        </row>
        <row r="2301">
          <cell r="A2301" t="str">
            <v>CH33048</v>
          </cell>
        </row>
        <row r="2302">
          <cell r="A2302" t="str">
            <v>CH33049</v>
          </cell>
        </row>
        <row r="2303">
          <cell r="A2303" t="str">
            <v>CH33050</v>
          </cell>
        </row>
        <row r="2304">
          <cell r="A2304" t="str">
            <v>CH33051</v>
          </cell>
        </row>
        <row r="2305">
          <cell r="A2305" t="str">
            <v>CH33052</v>
          </cell>
        </row>
        <row r="2306">
          <cell r="A2306" t="str">
            <v>CH33053</v>
          </cell>
        </row>
        <row r="2307">
          <cell r="A2307" t="str">
            <v>CH33054</v>
          </cell>
        </row>
        <row r="2308">
          <cell r="A2308" t="str">
            <v>CH33055</v>
          </cell>
        </row>
        <row r="2309">
          <cell r="A2309" t="str">
            <v>CH33056</v>
          </cell>
        </row>
        <row r="2310">
          <cell r="A2310" t="str">
            <v>CH33057</v>
          </cell>
        </row>
        <row r="2311">
          <cell r="A2311" t="str">
            <v>CH33058</v>
          </cell>
        </row>
        <row r="2312">
          <cell r="A2312" t="str">
            <v>CH33059</v>
          </cell>
        </row>
        <row r="2313">
          <cell r="A2313" t="str">
            <v>CH33060</v>
          </cell>
        </row>
        <row r="2314">
          <cell r="A2314" t="str">
            <v>CH36029</v>
          </cell>
        </row>
        <row r="2315">
          <cell r="A2315" t="str">
            <v>CH36030</v>
          </cell>
        </row>
        <row r="2316">
          <cell r="A2316" t="str">
            <v>CH36031</v>
          </cell>
        </row>
        <row r="2317">
          <cell r="A2317" t="str">
            <v>CH36032</v>
          </cell>
        </row>
        <row r="2318">
          <cell r="A2318" t="str">
            <v>CH36033</v>
          </cell>
        </row>
        <row r="2319">
          <cell r="A2319" t="str">
            <v>CH36034</v>
          </cell>
        </row>
        <row r="2320">
          <cell r="A2320" t="str">
            <v>CH36035</v>
          </cell>
        </row>
        <row r="2321">
          <cell r="A2321" t="str">
            <v>CH36036</v>
          </cell>
        </row>
        <row r="2322">
          <cell r="A2322" t="str">
            <v>CH36037</v>
          </cell>
        </row>
        <row r="2323">
          <cell r="A2323" t="str">
            <v>CH36038</v>
          </cell>
        </row>
        <row r="2324">
          <cell r="A2324" t="str">
            <v>CH36039</v>
          </cell>
        </row>
        <row r="2325">
          <cell r="A2325" t="str">
            <v>CH36040</v>
          </cell>
        </row>
        <row r="2326">
          <cell r="A2326" t="str">
            <v>CH36041</v>
          </cell>
        </row>
        <row r="2327">
          <cell r="A2327" t="str">
            <v>CH36042</v>
          </cell>
        </row>
        <row r="2328">
          <cell r="A2328" t="str">
            <v>CH36043</v>
          </cell>
        </row>
        <row r="2329">
          <cell r="A2329" t="str">
            <v>CH36044</v>
          </cell>
        </row>
        <row r="2330">
          <cell r="A2330" t="str">
            <v>CH36045</v>
          </cell>
        </row>
        <row r="2331">
          <cell r="A2331" t="str">
            <v>CH36046</v>
          </cell>
        </row>
        <row r="2332">
          <cell r="A2332" t="str">
            <v>CH36047</v>
          </cell>
        </row>
        <row r="2333">
          <cell r="A2333" t="str">
            <v>CH36048</v>
          </cell>
        </row>
        <row r="2334">
          <cell r="A2334" t="str">
            <v>CH36049</v>
          </cell>
        </row>
        <row r="2335">
          <cell r="A2335" t="str">
            <v>CH36050</v>
          </cell>
        </row>
        <row r="2336">
          <cell r="A2336" t="str">
            <v>CH36051</v>
          </cell>
        </row>
        <row r="2337">
          <cell r="A2337" t="str">
            <v>CH36052</v>
          </cell>
        </row>
        <row r="2338">
          <cell r="A2338" t="str">
            <v>CH36053</v>
          </cell>
        </row>
        <row r="2339">
          <cell r="A2339" t="str">
            <v>CH36054</v>
          </cell>
        </row>
        <row r="2340">
          <cell r="A2340" t="str">
            <v>CH36055</v>
          </cell>
        </row>
        <row r="2341">
          <cell r="A2341" t="str">
            <v>CH36056</v>
          </cell>
        </row>
        <row r="2342">
          <cell r="A2342" t="str">
            <v>CH36057</v>
          </cell>
        </row>
        <row r="2343">
          <cell r="A2343" t="str">
            <v>CH36058</v>
          </cell>
        </row>
        <row r="2344">
          <cell r="A2344" t="str">
            <v>CH36059</v>
          </cell>
        </row>
        <row r="2345">
          <cell r="A2345" t="str">
            <v>CH36060</v>
          </cell>
        </row>
        <row r="2346">
          <cell r="A2346" t="str">
            <v>CH40029</v>
          </cell>
        </row>
        <row r="2347">
          <cell r="A2347" t="str">
            <v>CH40030</v>
          </cell>
        </row>
        <row r="2348">
          <cell r="A2348" t="str">
            <v>CH40031</v>
          </cell>
        </row>
        <row r="2349">
          <cell r="A2349" t="str">
            <v>CH40032</v>
          </cell>
        </row>
        <row r="2350">
          <cell r="A2350" t="str">
            <v>CH40033</v>
          </cell>
        </row>
        <row r="2351">
          <cell r="A2351" t="str">
            <v>CH40034</v>
          </cell>
        </row>
        <row r="2352">
          <cell r="A2352" t="str">
            <v>CH40035</v>
          </cell>
        </row>
        <row r="2353">
          <cell r="A2353" t="str">
            <v>CH40036</v>
          </cell>
        </row>
        <row r="2354">
          <cell r="A2354" t="str">
            <v>CH40037</v>
          </cell>
        </row>
        <row r="2355">
          <cell r="A2355" t="str">
            <v>CH40038</v>
          </cell>
        </row>
        <row r="2356">
          <cell r="A2356" t="str">
            <v>CH40039</v>
          </cell>
        </row>
        <row r="2357">
          <cell r="A2357" t="str">
            <v>CH40040</v>
          </cell>
        </row>
        <row r="2358">
          <cell r="A2358" t="str">
            <v>CH40041</v>
          </cell>
        </row>
        <row r="2359">
          <cell r="A2359" t="str">
            <v>CH40042</v>
          </cell>
        </row>
        <row r="2360">
          <cell r="A2360" t="str">
            <v>CH40043</v>
          </cell>
        </row>
        <row r="2361">
          <cell r="A2361" t="str">
            <v>CH40044</v>
          </cell>
        </row>
        <row r="2362">
          <cell r="A2362" t="str">
            <v>CH40045</v>
          </cell>
        </row>
        <row r="2363">
          <cell r="A2363" t="str">
            <v>CH40046</v>
          </cell>
        </row>
        <row r="2364">
          <cell r="A2364" t="str">
            <v>CH40047</v>
          </cell>
        </row>
        <row r="2365">
          <cell r="A2365" t="str">
            <v>CH40048</v>
          </cell>
        </row>
        <row r="2366">
          <cell r="A2366" t="str">
            <v>CH40049</v>
          </cell>
        </row>
        <row r="2367">
          <cell r="A2367" t="str">
            <v>CH40050</v>
          </cell>
        </row>
        <row r="2368">
          <cell r="A2368" t="str">
            <v>CH40051</v>
          </cell>
        </row>
        <row r="2369">
          <cell r="A2369" t="str">
            <v>CH40052</v>
          </cell>
        </row>
        <row r="2370">
          <cell r="A2370" t="str">
            <v>CH40053</v>
          </cell>
        </row>
        <row r="2371">
          <cell r="A2371" t="str">
            <v>CH40054</v>
          </cell>
        </row>
        <row r="2372">
          <cell r="A2372" t="str">
            <v>CH40055</v>
          </cell>
        </row>
        <row r="2373">
          <cell r="A2373" t="str">
            <v>CH40056</v>
          </cell>
        </row>
        <row r="2374">
          <cell r="A2374" t="str">
            <v>CH40057</v>
          </cell>
        </row>
        <row r="2375">
          <cell r="A2375" t="str">
            <v>CH40058</v>
          </cell>
        </row>
        <row r="2376">
          <cell r="A2376" t="str">
            <v>CH40059</v>
          </cell>
        </row>
        <row r="2377">
          <cell r="A2377" t="str">
            <v>CH40060</v>
          </cell>
        </row>
        <row r="2378">
          <cell r="A2378" t="str">
            <v>CV06008</v>
          </cell>
        </row>
        <row r="2379">
          <cell r="A2379" t="str">
            <v>CV06009</v>
          </cell>
        </row>
        <row r="2380">
          <cell r="A2380" t="str">
            <v>CV06010</v>
          </cell>
        </row>
        <row r="2381">
          <cell r="A2381" t="str">
            <v>CV06011</v>
          </cell>
        </row>
        <row r="2382">
          <cell r="A2382" t="str">
            <v>CV06012</v>
          </cell>
        </row>
        <row r="2383">
          <cell r="A2383" t="str">
            <v>CV07008</v>
          </cell>
        </row>
        <row r="2384">
          <cell r="A2384" t="str">
            <v>CV07009</v>
          </cell>
        </row>
        <row r="2385">
          <cell r="A2385" t="str">
            <v>CV07010</v>
          </cell>
        </row>
        <row r="2386">
          <cell r="A2386" t="str">
            <v>CV07011</v>
          </cell>
        </row>
        <row r="2387">
          <cell r="A2387" t="str">
            <v>CV07012</v>
          </cell>
        </row>
        <row r="2388">
          <cell r="A2388" t="str">
            <v>CV08008</v>
          </cell>
        </row>
        <row r="2389">
          <cell r="A2389" t="str">
            <v>CV08009</v>
          </cell>
        </row>
        <row r="2390">
          <cell r="A2390" t="str">
            <v>CV08010</v>
          </cell>
        </row>
        <row r="2391">
          <cell r="A2391" t="str">
            <v>CV08011</v>
          </cell>
        </row>
        <row r="2392">
          <cell r="A2392" t="str">
            <v>CV08012</v>
          </cell>
        </row>
        <row r="2393">
          <cell r="A2393" t="str">
            <v>CV08013</v>
          </cell>
        </row>
        <row r="2394">
          <cell r="A2394" t="str">
            <v>CV08014</v>
          </cell>
        </row>
        <row r="2395">
          <cell r="A2395" t="str">
            <v>CV08015</v>
          </cell>
        </row>
        <row r="2396">
          <cell r="A2396" t="str">
            <v>CV08016</v>
          </cell>
        </row>
        <row r="2397">
          <cell r="A2397" t="str">
            <v>CV08017</v>
          </cell>
        </row>
        <row r="2398">
          <cell r="A2398" t="str">
            <v>CV08018</v>
          </cell>
        </row>
        <row r="2399">
          <cell r="A2399" t="str">
            <v>CV08019</v>
          </cell>
        </row>
        <row r="2400">
          <cell r="A2400" t="str">
            <v>CV08020</v>
          </cell>
        </row>
        <row r="2401">
          <cell r="A2401" t="str">
            <v>CV08021</v>
          </cell>
        </row>
        <row r="2402">
          <cell r="A2402" t="str">
            <v>CV08022</v>
          </cell>
        </row>
        <row r="2403">
          <cell r="A2403" t="str">
            <v>CV08023</v>
          </cell>
        </row>
        <row r="2404">
          <cell r="A2404" t="str">
            <v>CV08024</v>
          </cell>
        </row>
        <row r="2405">
          <cell r="A2405" t="str">
            <v>CV08025</v>
          </cell>
        </row>
        <row r="2406">
          <cell r="A2406" t="str">
            <v>CV08026</v>
          </cell>
        </row>
        <row r="2407">
          <cell r="A2407" t="str">
            <v>CV08027</v>
          </cell>
        </row>
        <row r="2408">
          <cell r="A2408" t="str">
            <v>CV08028</v>
          </cell>
        </row>
        <row r="2409">
          <cell r="A2409" t="str">
            <v>CV09008</v>
          </cell>
        </row>
        <row r="2410">
          <cell r="A2410" t="str">
            <v>CV09009</v>
          </cell>
        </row>
        <row r="2411">
          <cell r="A2411" t="str">
            <v>CV09010</v>
          </cell>
        </row>
        <row r="2412">
          <cell r="A2412" t="str">
            <v>CV09011</v>
          </cell>
        </row>
        <row r="2413">
          <cell r="A2413" t="str">
            <v>CV09012</v>
          </cell>
        </row>
        <row r="2414">
          <cell r="A2414" t="str">
            <v>CV09013</v>
          </cell>
        </row>
        <row r="2415">
          <cell r="A2415" t="str">
            <v>CV09014</v>
          </cell>
        </row>
        <row r="2416">
          <cell r="A2416" t="str">
            <v>CV09015</v>
          </cell>
        </row>
        <row r="2417">
          <cell r="A2417" t="str">
            <v>CV09016</v>
          </cell>
        </row>
        <row r="2418">
          <cell r="A2418" t="str">
            <v>CV09017</v>
          </cell>
        </row>
        <row r="2419">
          <cell r="A2419" t="str">
            <v>CV09018</v>
          </cell>
        </row>
        <row r="2420">
          <cell r="A2420" t="str">
            <v>CV09019</v>
          </cell>
        </row>
        <row r="2421">
          <cell r="A2421" t="str">
            <v>CV09020</v>
          </cell>
        </row>
        <row r="2422">
          <cell r="A2422" t="str">
            <v>CV09021</v>
          </cell>
        </row>
        <row r="2423">
          <cell r="A2423" t="str">
            <v>CV09022</v>
          </cell>
        </row>
        <row r="2424">
          <cell r="A2424" t="str">
            <v>CV09023</v>
          </cell>
        </row>
        <row r="2425">
          <cell r="A2425" t="str">
            <v>CV09024</v>
          </cell>
        </row>
        <row r="2426">
          <cell r="A2426" t="str">
            <v>CV09025</v>
          </cell>
        </row>
        <row r="2427">
          <cell r="A2427" t="str">
            <v>CV09026</v>
          </cell>
        </row>
        <row r="2428">
          <cell r="A2428" t="str">
            <v>CV09027</v>
          </cell>
        </row>
        <row r="2429">
          <cell r="A2429" t="str">
            <v>CV09028</v>
          </cell>
        </row>
        <row r="2430">
          <cell r="A2430" t="str">
            <v>CV10008</v>
          </cell>
        </row>
        <row r="2431">
          <cell r="A2431" t="str">
            <v>CV10009</v>
          </cell>
        </row>
        <row r="2432">
          <cell r="A2432" t="str">
            <v>CV10010</v>
          </cell>
        </row>
        <row r="2433">
          <cell r="A2433" t="str">
            <v>CV10011</v>
          </cell>
        </row>
        <row r="2434">
          <cell r="A2434" t="str">
            <v>CV10012</v>
          </cell>
        </row>
        <row r="2435">
          <cell r="A2435" t="str">
            <v>CV10013</v>
          </cell>
        </row>
        <row r="2436">
          <cell r="A2436" t="str">
            <v>CV10014</v>
          </cell>
        </row>
        <row r="2437">
          <cell r="A2437" t="str">
            <v>CV10015</v>
          </cell>
        </row>
        <row r="2438">
          <cell r="A2438" t="str">
            <v>CV10016</v>
          </cell>
        </row>
        <row r="2439">
          <cell r="A2439" t="str">
            <v>CV10017</v>
          </cell>
        </row>
        <row r="2440">
          <cell r="A2440" t="str">
            <v>CV10018</v>
          </cell>
        </row>
        <row r="2441">
          <cell r="A2441" t="str">
            <v>CV10019</v>
          </cell>
        </row>
        <row r="2442">
          <cell r="A2442" t="str">
            <v>CV10020</v>
          </cell>
        </row>
        <row r="2443">
          <cell r="A2443" t="str">
            <v>CV10021</v>
          </cell>
        </row>
        <row r="2444">
          <cell r="A2444" t="str">
            <v>CV10022</v>
          </cell>
        </row>
        <row r="2445">
          <cell r="A2445" t="str">
            <v>CV10023</v>
          </cell>
        </row>
        <row r="2446">
          <cell r="A2446" t="str">
            <v>CV10024</v>
          </cell>
        </row>
        <row r="2447">
          <cell r="A2447" t="str">
            <v>CV10025</v>
          </cell>
        </row>
        <row r="2448">
          <cell r="A2448" t="str">
            <v>CV10026</v>
          </cell>
        </row>
        <row r="2449">
          <cell r="A2449" t="str">
            <v>CV10027</v>
          </cell>
        </row>
        <row r="2450">
          <cell r="A2450" t="str">
            <v>CV10028</v>
          </cell>
        </row>
        <row r="2451">
          <cell r="A2451" t="str">
            <v>CV11008</v>
          </cell>
        </row>
        <row r="2452">
          <cell r="A2452" t="str">
            <v>CV11009</v>
          </cell>
        </row>
        <row r="2453">
          <cell r="A2453" t="str">
            <v>CV11010</v>
          </cell>
        </row>
        <row r="2454">
          <cell r="A2454" t="str">
            <v>CV11011</v>
          </cell>
        </row>
        <row r="2455">
          <cell r="A2455" t="str">
            <v>CV11012</v>
          </cell>
        </row>
        <row r="2456">
          <cell r="A2456" t="str">
            <v>CV11013</v>
          </cell>
        </row>
        <row r="2457">
          <cell r="A2457" t="str">
            <v>CV11014</v>
          </cell>
        </row>
        <row r="2458">
          <cell r="A2458" t="str">
            <v>CV11015</v>
          </cell>
        </row>
        <row r="2459">
          <cell r="A2459" t="str">
            <v>CV11016</v>
          </cell>
        </row>
        <row r="2460">
          <cell r="A2460" t="str">
            <v>CV11017</v>
          </cell>
        </row>
        <row r="2461">
          <cell r="A2461" t="str">
            <v>CV11018</v>
          </cell>
        </row>
        <row r="2462">
          <cell r="A2462" t="str">
            <v>CV11019</v>
          </cell>
        </row>
        <row r="2463">
          <cell r="A2463" t="str">
            <v>CV11020</v>
          </cell>
        </row>
        <row r="2464">
          <cell r="A2464" t="str">
            <v>CV11021</v>
          </cell>
        </row>
        <row r="2465">
          <cell r="A2465" t="str">
            <v>CV11022</v>
          </cell>
        </row>
        <row r="2466">
          <cell r="A2466" t="str">
            <v>CV11023</v>
          </cell>
        </row>
        <row r="2467">
          <cell r="A2467" t="str">
            <v>CV11024</v>
          </cell>
        </row>
        <row r="2468">
          <cell r="A2468" t="str">
            <v>CV11025</v>
          </cell>
        </row>
        <row r="2469">
          <cell r="A2469" t="str">
            <v>CV11026</v>
          </cell>
        </row>
        <row r="2470">
          <cell r="A2470" t="str">
            <v>CV11027</v>
          </cell>
        </row>
        <row r="2471">
          <cell r="A2471" t="str">
            <v>CV11028</v>
          </cell>
        </row>
        <row r="2472">
          <cell r="A2472" t="str">
            <v>CV11029</v>
          </cell>
        </row>
        <row r="2473">
          <cell r="A2473" t="str">
            <v>CV11030</v>
          </cell>
        </row>
        <row r="2474">
          <cell r="A2474" t="str">
            <v>CV11031</v>
          </cell>
        </row>
        <row r="2475">
          <cell r="A2475" t="str">
            <v>CV11032</v>
          </cell>
        </row>
        <row r="2476">
          <cell r="A2476" t="str">
            <v>CV11033</v>
          </cell>
        </row>
        <row r="2477">
          <cell r="A2477" t="str">
            <v>CV11034</v>
          </cell>
        </row>
        <row r="2478">
          <cell r="A2478" t="str">
            <v>CV11035</v>
          </cell>
        </row>
        <row r="2479">
          <cell r="A2479" t="str">
            <v>CV11036</v>
          </cell>
        </row>
        <row r="2480">
          <cell r="A2480" t="str">
            <v>CV12008</v>
          </cell>
        </row>
        <row r="2481">
          <cell r="A2481" t="str">
            <v>CV12009</v>
          </cell>
        </row>
        <row r="2482">
          <cell r="A2482" t="str">
            <v>CV12010</v>
          </cell>
        </row>
        <row r="2483">
          <cell r="A2483" t="str">
            <v>CV12011</v>
          </cell>
        </row>
        <row r="2484">
          <cell r="A2484" t="str">
            <v>CV12012</v>
          </cell>
        </row>
        <row r="2485">
          <cell r="A2485" t="str">
            <v>CV12013</v>
          </cell>
        </row>
        <row r="2486">
          <cell r="A2486" t="str">
            <v>CV12014</v>
          </cell>
        </row>
        <row r="2487">
          <cell r="A2487" t="str">
            <v>CV12015</v>
          </cell>
        </row>
        <row r="2488">
          <cell r="A2488" t="str">
            <v>CV12016</v>
          </cell>
        </row>
        <row r="2489">
          <cell r="A2489" t="str">
            <v>CV12017</v>
          </cell>
        </row>
        <row r="2490">
          <cell r="A2490" t="str">
            <v>CV12018</v>
          </cell>
        </row>
        <row r="2491">
          <cell r="A2491" t="str">
            <v>CV12019</v>
          </cell>
        </row>
        <row r="2492">
          <cell r="A2492" t="str">
            <v>CV12020</v>
          </cell>
        </row>
        <row r="2493">
          <cell r="A2493" t="str">
            <v>CV12021</v>
          </cell>
        </row>
        <row r="2494">
          <cell r="A2494" t="str">
            <v>CV12022</v>
          </cell>
        </row>
        <row r="2495">
          <cell r="A2495" t="str">
            <v>CV12023</v>
          </cell>
        </row>
        <row r="2496">
          <cell r="A2496" t="str">
            <v>CV12024</v>
          </cell>
        </row>
        <row r="2497">
          <cell r="A2497" t="str">
            <v>CV12025</v>
          </cell>
        </row>
        <row r="2498">
          <cell r="A2498" t="str">
            <v>CV12026</v>
          </cell>
        </row>
        <row r="2499">
          <cell r="A2499" t="str">
            <v>CV12027</v>
          </cell>
        </row>
        <row r="2500">
          <cell r="A2500" t="str">
            <v>CV12028</v>
          </cell>
        </row>
        <row r="2501">
          <cell r="A2501" t="str">
            <v>CV12029</v>
          </cell>
        </row>
        <row r="2502">
          <cell r="A2502" t="str">
            <v>CV12030</v>
          </cell>
        </row>
        <row r="2503">
          <cell r="A2503" t="str">
            <v>CV12031</v>
          </cell>
        </row>
        <row r="2504">
          <cell r="A2504" t="str">
            <v>CV12032</v>
          </cell>
        </row>
        <row r="2505">
          <cell r="A2505" t="str">
            <v>CV12033</v>
          </cell>
        </row>
        <row r="2506">
          <cell r="A2506" t="str">
            <v>CV12034</v>
          </cell>
        </row>
        <row r="2507">
          <cell r="A2507" t="str">
            <v>CV12035</v>
          </cell>
        </row>
        <row r="2508">
          <cell r="A2508" t="str">
            <v>CV12036</v>
          </cell>
        </row>
        <row r="2509">
          <cell r="A2509" t="str">
            <v>CV13008</v>
          </cell>
        </row>
      </sheetData>
      <sheetData sheetId="7" refreshError="1">
        <row r="2">
          <cell r="A2" t="str">
            <v>NPCX-L-020</v>
          </cell>
          <cell r="B2">
            <v>35</v>
          </cell>
          <cell r="C2">
            <v>12</v>
          </cell>
          <cell r="D2">
            <v>18</v>
          </cell>
        </row>
        <row r="3">
          <cell r="A3" t="str">
            <v>NPCX-L-025</v>
          </cell>
          <cell r="B3">
            <v>40</v>
          </cell>
          <cell r="C3">
            <v>12</v>
          </cell>
          <cell r="D3">
            <v>18</v>
          </cell>
        </row>
        <row r="4">
          <cell r="A4" t="str">
            <v>NPCX-L-032</v>
          </cell>
          <cell r="B4">
            <v>45</v>
          </cell>
          <cell r="C4">
            <v>12</v>
          </cell>
          <cell r="D4">
            <v>18</v>
          </cell>
        </row>
        <row r="5">
          <cell r="A5" t="str">
            <v>NPCX-L-040</v>
          </cell>
          <cell r="B5">
            <v>55</v>
          </cell>
          <cell r="C5">
            <v>16</v>
          </cell>
          <cell r="D5">
            <v>22</v>
          </cell>
        </row>
        <row r="6">
          <cell r="A6" t="str">
            <v>NPCX-L-050</v>
          </cell>
          <cell r="B6">
            <v>60</v>
          </cell>
          <cell r="C6">
            <v>16</v>
          </cell>
          <cell r="D6">
            <v>22</v>
          </cell>
        </row>
        <row r="7">
          <cell r="A7" t="str">
            <v>NPCX-L-065</v>
          </cell>
          <cell r="B7">
            <v>65</v>
          </cell>
          <cell r="C7">
            <v>16</v>
          </cell>
          <cell r="D7">
            <v>22</v>
          </cell>
        </row>
        <row r="8">
          <cell r="A8" t="str">
            <v>NPCX-L-080</v>
          </cell>
          <cell r="B8">
            <v>75</v>
          </cell>
          <cell r="C8">
            <v>16</v>
          </cell>
          <cell r="D8">
            <v>22</v>
          </cell>
        </row>
        <row r="9">
          <cell r="A9" t="str">
            <v>NPCX-L-090</v>
          </cell>
          <cell r="B9">
            <v>90</v>
          </cell>
          <cell r="C9">
            <v>20</v>
          </cell>
          <cell r="D9">
            <v>28</v>
          </cell>
        </row>
        <row r="10">
          <cell r="A10" t="str">
            <v>NPCX-L-100</v>
          </cell>
          <cell r="B10">
            <v>95</v>
          </cell>
          <cell r="C10">
            <v>20</v>
          </cell>
          <cell r="D10">
            <v>28</v>
          </cell>
        </row>
        <row r="11">
          <cell r="A11" t="str">
            <v>NPCX-L-125</v>
          </cell>
          <cell r="B11">
            <v>110</v>
          </cell>
          <cell r="C11">
            <v>20</v>
          </cell>
          <cell r="D11">
            <v>28</v>
          </cell>
        </row>
        <row r="12">
          <cell r="A12" t="str">
            <v>NPCX-L-150</v>
          </cell>
          <cell r="B12">
            <v>125</v>
          </cell>
          <cell r="C12">
            <v>20</v>
          </cell>
          <cell r="D12">
            <v>28</v>
          </cell>
        </row>
        <row r="13">
          <cell r="A13" t="str">
            <v>NPCX-L-175</v>
          </cell>
          <cell r="B13">
            <v>140</v>
          </cell>
          <cell r="C13">
            <v>20</v>
          </cell>
          <cell r="D13">
            <v>28</v>
          </cell>
        </row>
        <row r="14">
          <cell r="A14" t="str">
            <v>NPCX-L-200</v>
          </cell>
          <cell r="B14">
            <v>150</v>
          </cell>
          <cell r="C14">
            <v>20</v>
          </cell>
          <cell r="D14">
            <v>28</v>
          </cell>
        </row>
        <row r="15">
          <cell r="A15" t="str">
            <v>NPCX-L-225</v>
          </cell>
          <cell r="B15">
            <v>185</v>
          </cell>
          <cell r="C15">
            <v>24</v>
          </cell>
          <cell r="D15">
            <v>28</v>
          </cell>
        </row>
        <row r="16">
          <cell r="A16" t="str">
            <v>NPCX-L-250</v>
          </cell>
          <cell r="B16">
            <v>200</v>
          </cell>
          <cell r="C16">
            <v>24</v>
          </cell>
          <cell r="D16">
            <v>28</v>
          </cell>
        </row>
        <row r="17">
          <cell r="A17" t="str">
            <v>NPCX-L-300</v>
          </cell>
          <cell r="B17">
            <v>225</v>
          </cell>
          <cell r="C17">
            <v>24</v>
          </cell>
          <cell r="D17">
            <v>28</v>
          </cell>
        </row>
        <row r="18">
          <cell r="A18" t="str">
            <v>NPCX-L-350</v>
          </cell>
          <cell r="B18">
            <v>245</v>
          </cell>
          <cell r="C18">
            <v>24</v>
          </cell>
          <cell r="D18">
            <v>28</v>
          </cell>
        </row>
        <row r="19">
          <cell r="A19" t="str">
            <v>NPCX-L-400</v>
          </cell>
          <cell r="B19">
            <v>280</v>
          </cell>
          <cell r="C19">
            <v>30</v>
          </cell>
          <cell r="D19">
            <v>34</v>
          </cell>
        </row>
        <row r="20">
          <cell r="A20" t="str">
            <v>NPCX-L-450</v>
          </cell>
          <cell r="B20">
            <v>310</v>
          </cell>
          <cell r="C20">
            <v>30</v>
          </cell>
          <cell r="D20">
            <v>34</v>
          </cell>
        </row>
        <row r="21">
          <cell r="A21" t="str">
            <v>NPCX-L-500</v>
          </cell>
          <cell r="B21">
            <v>350</v>
          </cell>
          <cell r="C21">
            <v>36</v>
          </cell>
          <cell r="D21">
            <v>40</v>
          </cell>
        </row>
        <row r="22">
          <cell r="A22" t="str">
            <v>NPCX-L-550</v>
          </cell>
          <cell r="B22">
            <v>370</v>
          </cell>
          <cell r="C22">
            <v>36</v>
          </cell>
          <cell r="D22">
            <v>40</v>
          </cell>
        </row>
        <row r="23">
          <cell r="A23" t="str">
            <v>NPCX-L-600</v>
          </cell>
          <cell r="B23">
            <v>400</v>
          </cell>
          <cell r="C23">
            <v>36</v>
          </cell>
          <cell r="D23">
            <v>40</v>
          </cell>
        </row>
        <row r="24">
          <cell r="A24" t="str">
            <v>NPCX-L-650</v>
          </cell>
          <cell r="B24">
            <v>430</v>
          </cell>
          <cell r="C24">
            <v>42</v>
          </cell>
          <cell r="D24">
            <v>47</v>
          </cell>
        </row>
        <row r="25">
          <cell r="A25" t="str">
            <v>NPCX-L-700</v>
          </cell>
          <cell r="B25">
            <v>450</v>
          </cell>
          <cell r="C25">
            <v>42</v>
          </cell>
          <cell r="D25">
            <v>47</v>
          </cell>
        </row>
        <row r="26">
          <cell r="A26" t="str">
            <v>NPCX-L-750</v>
          </cell>
          <cell r="B26">
            <v>480</v>
          </cell>
          <cell r="C26">
            <v>42</v>
          </cell>
          <cell r="D26">
            <v>47</v>
          </cell>
        </row>
        <row r="27">
          <cell r="A27" t="str">
            <v>NPCX-L-800</v>
          </cell>
          <cell r="B27">
            <v>505</v>
          </cell>
          <cell r="C27">
            <v>42</v>
          </cell>
          <cell r="D27">
            <v>47</v>
          </cell>
        </row>
        <row r="28">
          <cell r="A28" t="str">
            <v>NPCX-L-850</v>
          </cell>
          <cell r="B28">
            <v>545</v>
          </cell>
          <cell r="C28">
            <v>48</v>
          </cell>
          <cell r="D28">
            <v>54</v>
          </cell>
        </row>
        <row r="29">
          <cell r="A29" t="str">
            <v>NPCX-L-900</v>
          </cell>
          <cell r="B29">
            <v>565</v>
          </cell>
          <cell r="C29">
            <v>48</v>
          </cell>
          <cell r="D29">
            <v>54</v>
          </cell>
        </row>
        <row r="30">
          <cell r="A30" t="str">
            <v>NPCX-L-1000</v>
          </cell>
          <cell r="B30">
            <v>620</v>
          </cell>
          <cell r="C30">
            <v>48</v>
          </cell>
          <cell r="D30">
            <v>54</v>
          </cell>
        </row>
        <row r="31">
          <cell r="A31" t="str">
            <v>NPCX-L-1100</v>
          </cell>
          <cell r="B31">
            <v>670</v>
          </cell>
          <cell r="C31">
            <v>48</v>
          </cell>
          <cell r="D31">
            <v>54</v>
          </cell>
        </row>
        <row r="32">
          <cell r="A32" t="str">
            <v>NPCX-L-1200</v>
          </cell>
          <cell r="B32">
            <v>730</v>
          </cell>
          <cell r="C32">
            <v>48</v>
          </cell>
          <cell r="D32">
            <v>54</v>
          </cell>
        </row>
        <row r="33">
          <cell r="A33" t="str">
            <v>NPCX-M-300</v>
          </cell>
          <cell r="B33">
            <v>225</v>
          </cell>
          <cell r="C33">
            <v>24</v>
          </cell>
          <cell r="D33">
            <v>28</v>
          </cell>
        </row>
        <row r="34">
          <cell r="A34" t="str">
            <v>NPCX-M-350</v>
          </cell>
          <cell r="B34">
            <v>255</v>
          </cell>
          <cell r="C34">
            <v>30</v>
          </cell>
          <cell r="D34">
            <v>34</v>
          </cell>
        </row>
        <row r="35">
          <cell r="A35" t="str">
            <v>NPCX-M-400</v>
          </cell>
          <cell r="B35">
            <v>280</v>
          </cell>
          <cell r="C35">
            <v>30</v>
          </cell>
          <cell r="D35">
            <v>34</v>
          </cell>
        </row>
        <row r="36">
          <cell r="A36" t="str">
            <v>NPCX-M-450</v>
          </cell>
          <cell r="B36">
            <v>310</v>
          </cell>
          <cell r="C36">
            <v>30</v>
          </cell>
          <cell r="D36">
            <v>34</v>
          </cell>
        </row>
        <row r="37">
          <cell r="A37" t="str">
            <v>NPCX-M-500</v>
          </cell>
          <cell r="B37">
            <v>350</v>
          </cell>
          <cell r="C37">
            <v>36</v>
          </cell>
          <cell r="D37">
            <v>40</v>
          </cell>
        </row>
        <row r="38">
          <cell r="A38" t="str">
            <v>NPCX-M-550</v>
          </cell>
          <cell r="B38">
            <v>370</v>
          </cell>
          <cell r="C38">
            <v>36</v>
          </cell>
          <cell r="D38">
            <v>40</v>
          </cell>
        </row>
        <row r="39">
          <cell r="A39" t="str">
            <v>NPCX-M-600</v>
          </cell>
          <cell r="B39">
            <v>420</v>
          </cell>
          <cell r="C39">
            <v>42</v>
          </cell>
          <cell r="D39">
            <v>47</v>
          </cell>
        </row>
        <row r="40">
          <cell r="A40" t="str">
            <v>NPCX-M-650</v>
          </cell>
          <cell r="B40">
            <v>450</v>
          </cell>
          <cell r="C40">
            <v>42</v>
          </cell>
          <cell r="D40">
            <v>47</v>
          </cell>
        </row>
        <row r="41">
          <cell r="A41" t="str">
            <v>NPCX-M-700</v>
          </cell>
          <cell r="B41">
            <v>475</v>
          </cell>
          <cell r="C41">
            <v>48</v>
          </cell>
          <cell r="D41">
            <v>54</v>
          </cell>
        </row>
        <row r="42">
          <cell r="A42" t="str">
            <v>NPCX-M-750</v>
          </cell>
          <cell r="B42">
            <v>500</v>
          </cell>
          <cell r="C42">
            <v>48</v>
          </cell>
          <cell r="D42">
            <v>54</v>
          </cell>
        </row>
        <row r="43">
          <cell r="A43" t="str">
            <v>NPCX-M-800</v>
          </cell>
          <cell r="B43">
            <v>520</v>
          </cell>
          <cell r="C43">
            <v>48</v>
          </cell>
          <cell r="D43">
            <v>54</v>
          </cell>
        </row>
        <row r="44">
          <cell r="A44" t="str">
            <v>NPCX-M-850</v>
          </cell>
          <cell r="B44">
            <v>545</v>
          </cell>
          <cell r="C44">
            <v>48</v>
          </cell>
          <cell r="D44">
            <v>54</v>
          </cell>
        </row>
        <row r="45">
          <cell r="A45" t="str">
            <v>NPCX-M-900</v>
          </cell>
          <cell r="B45">
            <v>580</v>
          </cell>
          <cell r="C45">
            <v>56</v>
          </cell>
          <cell r="D45">
            <v>62</v>
          </cell>
        </row>
        <row r="46">
          <cell r="A46" t="str">
            <v>NPCX-M-1000</v>
          </cell>
          <cell r="B46">
            <v>650</v>
          </cell>
          <cell r="C46">
            <v>56</v>
          </cell>
          <cell r="D46">
            <v>62</v>
          </cell>
        </row>
        <row r="47">
          <cell r="A47" t="str">
            <v>NPCX-M-1100</v>
          </cell>
          <cell r="B47">
            <v>700</v>
          </cell>
          <cell r="C47">
            <v>56</v>
          </cell>
          <cell r="D47">
            <v>62</v>
          </cell>
        </row>
        <row r="48">
          <cell r="A48" t="str">
            <v>NPCX-M-1200</v>
          </cell>
          <cell r="B48">
            <v>750</v>
          </cell>
          <cell r="C48">
            <v>56</v>
          </cell>
          <cell r="D48">
            <v>62</v>
          </cell>
        </row>
        <row r="49">
          <cell r="A49" t="str">
            <v>NPCX-H-150</v>
          </cell>
          <cell r="B49">
            <v>130</v>
          </cell>
          <cell r="C49">
            <v>24</v>
          </cell>
          <cell r="D49">
            <v>28</v>
          </cell>
        </row>
        <row r="50">
          <cell r="A50" t="str">
            <v>NPCX-H-175</v>
          </cell>
          <cell r="B50">
            <v>150</v>
          </cell>
          <cell r="C50">
            <v>24</v>
          </cell>
          <cell r="D50">
            <v>28</v>
          </cell>
        </row>
        <row r="51">
          <cell r="A51" t="str">
            <v>NPCX-H-200</v>
          </cell>
          <cell r="B51">
            <v>165</v>
          </cell>
          <cell r="C51">
            <v>24</v>
          </cell>
          <cell r="D51">
            <v>28</v>
          </cell>
        </row>
        <row r="52">
          <cell r="A52" t="str">
            <v>NPCX-H-225</v>
          </cell>
          <cell r="B52">
            <v>180</v>
          </cell>
          <cell r="C52">
            <v>30</v>
          </cell>
          <cell r="D52">
            <v>34</v>
          </cell>
        </row>
        <row r="53">
          <cell r="A53" t="str">
            <v>NPCX-H-250</v>
          </cell>
          <cell r="B53">
            <v>200</v>
          </cell>
          <cell r="C53">
            <v>30</v>
          </cell>
          <cell r="D53">
            <v>34</v>
          </cell>
        </row>
        <row r="54">
          <cell r="A54" t="str">
            <v>NPCX-H-300</v>
          </cell>
          <cell r="B54">
            <v>230</v>
          </cell>
          <cell r="C54">
            <v>30</v>
          </cell>
          <cell r="D54">
            <v>34</v>
          </cell>
        </row>
        <row r="55">
          <cell r="A55" t="str">
            <v>NPCX-H-350</v>
          </cell>
          <cell r="B55">
            <v>260</v>
          </cell>
          <cell r="C55">
            <v>36</v>
          </cell>
          <cell r="D55">
            <v>42</v>
          </cell>
        </row>
        <row r="56">
          <cell r="A56" t="str">
            <v>NPCX-H-400</v>
          </cell>
          <cell r="B56">
            <v>300</v>
          </cell>
          <cell r="C56">
            <v>36</v>
          </cell>
          <cell r="D56">
            <v>42</v>
          </cell>
        </row>
        <row r="57">
          <cell r="A57" t="str">
            <v>NPCX-H-450</v>
          </cell>
          <cell r="B57">
            <v>335</v>
          </cell>
          <cell r="C57">
            <v>48</v>
          </cell>
          <cell r="D57">
            <v>54</v>
          </cell>
        </row>
        <row r="58">
          <cell r="A58" t="str">
            <v>NPCX-H-500</v>
          </cell>
          <cell r="B58">
            <v>360</v>
          </cell>
          <cell r="C58">
            <v>48</v>
          </cell>
          <cell r="D58">
            <v>54</v>
          </cell>
        </row>
        <row r="59">
          <cell r="A59" t="str">
            <v>NPCX-H-550</v>
          </cell>
          <cell r="B59">
            <v>400</v>
          </cell>
          <cell r="C59">
            <v>48</v>
          </cell>
          <cell r="D59">
            <v>54</v>
          </cell>
        </row>
        <row r="60">
          <cell r="A60" t="str">
            <v>NPCX-H-600</v>
          </cell>
          <cell r="B60">
            <v>430</v>
          </cell>
          <cell r="C60">
            <v>48</v>
          </cell>
          <cell r="D60">
            <v>54</v>
          </cell>
        </row>
        <row r="61">
          <cell r="A61" t="str">
            <v>NPCB-L-020</v>
          </cell>
          <cell r="B61">
            <v>85</v>
          </cell>
          <cell r="C61">
            <v>12</v>
          </cell>
          <cell r="D61">
            <v>18</v>
          </cell>
        </row>
        <row r="62">
          <cell r="A62" t="str">
            <v>NPCB-L-025</v>
          </cell>
          <cell r="B62">
            <v>90</v>
          </cell>
          <cell r="C62">
            <v>12</v>
          </cell>
          <cell r="D62">
            <v>18</v>
          </cell>
        </row>
        <row r="63">
          <cell r="A63" t="str">
            <v>NPCB-L-032</v>
          </cell>
          <cell r="B63">
            <v>105</v>
          </cell>
          <cell r="C63">
            <v>12</v>
          </cell>
          <cell r="D63">
            <v>18</v>
          </cell>
        </row>
        <row r="64">
          <cell r="A64" t="str">
            <v>NPCB-L-040</v>
          </cell>
          <cell r="B64">
            <v>115</v>
          </cell>
          <cell r="C64">
            <v>16</v>
          </cell>
          <cell r="D64">
            <v>22</v>
          </cell>
        </row>
        <row r="65">
          <cell r="A65" t="str">
            <v>NPCB-L-050</v>
          </cell>
          <cell r="B65">
            <v>120</v>
          </cell>
          <cell r="C65">
            <v>16</v>
          </cell>
          <cell r="D65">
            <v>22</v>
          </cell>
        </row>
        <row r="66">
          <cell r="A66" t="str">
            <v>NPCB-L-065</v>
          </cell>
          <cell r="B66">
            <v>130</v>
          </cell>
          <cell r="C66">
            <v>16</v>
          </cell>
          <cell r="D66">
            <v>22</v>
          </cell>
        </row>
        <row r="67">
          <cell r="A67" t="str">
            <v>NPCB-L-080</v>
          </cell>
          <cell r="B67">
            <v>145</v>
          </cell>
          <cell r="C67">
            <v>16</v>
          </cell>
          <cell r="D67">
            <v>22</v>
          </cell>
        </row>
        <row r="68">
          <cell r="A68" t="str">
            <v>NPCB-L-090</v>
          </cell>
          <cell r="B68">
            <v>155</v>
          </cell>
          <cell r="C68">
            <v>20</v>
          </cell>
          <cell r="D68">
            <v>28</v>
          </cell>
        </row>
        <row r="69">
          <cell r="A69" t="str">
            <v>NPCB-L-100</v>
          </cell>
          <cell r="B69">
            <v>165</v>
          </cell>
          <cell r="C69">
            <v>20</v>
          </cell>
          <cell r="D69">
            <v>28</v>
          </cell>
        </row>
        <row r="70">
          <cell r="A70" t="str">
            <v>NPCB-L-125</v>
          </cell>
          <cell r="B70">
            <v>185</v>
          </cell>
          <cell r="C70">
            <v>20</v>
          </cell>
          <cell r="D70">
            <v>28</v>
          </cell>
        </row>
        <row r="71">
          <cell r="A71" t="str">
            <v>NPCB-L-150</v>
          </cell>
          <cell r="B71">
            <v>215</v>
          </cell>
          <cell r="C71">
            <v>20</v>
          </cell>
          <cell r="D71">
            <v>28</v>
          </cell>
        </row>
        <row r="72">
          <cell r="A72" t="str">
            <v>NPCB-L-175</v>
          </cell>
          <cell r="B72">
            <v>240</v>
          </cell>
          <cell r="C72">
            <v>20</v>
          </cell>
          <cell r="D72">
            <v>28</v>
          </cell>
        </row>
        <row r="73">
          <cell r="A73" t="str">
            <v>NPCB-L-200</v>
          </cell>
          <cell r="B73">
            <v>255</v>
          </cell>
          <cell r="C73">
            <v>20</v>
          </cell>
          <cell r="D73">
            <v>28</v>
          </cell>
        </row>
        <row r="74">
          <cell r="A74" t="str">
            <v>NPCB-L-225</v>
          </cell>
          <cell r="B74">
            <v>275</v>
          </cell>
          <cell r="C74">
            <v>24</v>
          </cell>
          <cell r="D74">
            <v>28</v>
          </cell>
        </row>
        <row r="75">
          <cell r="A75" t="str">
            <v>NPCB-L-250</v>
          </cell>
          <cell r="B75">
            <v>290</v>
          </cell>
          <cell r="C75">
            <v>24</v>
          </cell>
          <cell r="D75">
            <v>28</v>
          </cell>
        </row>
        <row r="76">
          <cell r="A76" t="str">
            <v>NPCB-L-300</v>
          </cell>
          <cell r="B76">
            <v>325</v>
          </cell>
          <cell r="C76">
            <v>24</v>
          </cell>
          <cell r="D76">
            <v>28</v>
          </cell>
        </row>
        <row r="77">
          <cell r="A77" t="str">
            <v>NPCB-L-350</v>
          </cell>
          <cell r="B77">
            <v>365</v>
          </cell>
          <cell r="C77">
            <v>24</v>
          </cell>
          <cell r="D77">
            <v>28</v>
          </cell>
        </row>
        <row r="78">
          <cell r="A78" t="str">
            <v>NPCB-L-400</v>
          </cell>
          <cell r="B78">
            <v>400</v>
          </cell>
          <cell r="C78">
            <v>30</v>
          </cell>
          <cell r="D78">
            <v>34</v>
          </cell>
        </row>
        <row r="79">
          <cell r="A79" t="str">
            <v>NPCB-L-450</v>
          </cell>
          <cell r="B79">
            <v>430</v>
          </cell>
          <cell r="C79">
            <v>30</v>
          </cell>
          <cell r="D79">
            <v>34</v>
          </cell>
        </row>
        <row r="80">
          <cell r="A80" t="str">
            <v>NPCB-L-500</v>
          </cell>
          <cell r="B80">
            <v>470</v>
          </cell>
          <cell r="C80">
            <v>36</v>
          </cell>
          <cell r="D80">
            <v>40</v>
          </cell>
        </row>
        <row r="81">
          <cell r="A81" t="str">
            <v>NPCB-L-550</v>
          </cell>
          <cell r="B81">
            <v>495</v>
          </cell>
          <cell r="C81">
            <v>36</v>
          </cell>
          <cell r="D81">
            <v>40</v>
          </cell>
        </row>
        <row r="82">
          <cell r="A82" t="str">
            <v>NPCB-L-600</v>
          </cell>
          <cell r="B82">
            <v>520</v>
          </cell>
          <cell r="C82">
            <v>36</v>
          </cell>
          <cell r="D82">
            <v>40</v>
          </cell>
        </row>
        <row r="83">
          <cell r="A83" t="str">
            <v>NPCB-L-650</v>
          </cell>
          <cell r="B83">
            <v>590</v>
          </cell>
          <cell r="C83">
            <v>42</v>
          </cell>
          <cell r="D83">
            <v>47</v>
          </cell>
        </row>
        <row r="84">
          <cell r="A84" t="str">
            <v>NPCB-L-700</v>
          </cell>
          <cell r="B84">
            <v>620</v>
          </cell>
          <cell r="C84">
            <v>42</v>
          </cell>
          <cell r="D84">
            <v>47</v>
          </cell>
        </row>
        <row r="85">
          <cell r="A85" t="str">
            <v>NPCB-L-750</v>
          </cell>
          <cell r="B85">
            <v>650</v>
          </cell>
          <cell r="C85">
            <v>42</v>
          </cell>
          <cell r="D85">
            <v>47</v>
          </cell>
        </row>
        <row r="86">
          <cell r="A86" t="str">
            <v>NPCB-L-800</v>
          </cell>
          <cell r="B86">
            <v>700</v>
          </cell>
          <cell r="C86">
            <v>42</v>
          </cell>
          <cell r="D86">
            <v>47</v>
          </cell>
        </row>
        <row r="87">
          <cell r="A87" t="str">
            <v>NPCB-L-850</v>
          </cell>
          <cell r="B87">
            <v>730</v>
          </cell>
          <cell r="C87">
            <v>48</v>
          </cell>
          <cell r="D87">
            <v>54</v>
          </cell>
        </row>
        <row r="88">
          <cell r="A88" t="str">
            <v>NPCB-L-900</v>
          </cell>
          <cell r="B88">
            <v>760</v>
          </cell>
          <cell r="C88">
            <v>48</v>
          </cell>
          <cell r="D88">
            <v>54</v>
          </cell>
        </row>
        <row r="89">
          <cell r="A89" t="str">
            <v>NPCB-L-1000</v>
          </cell>
          <cell r="B89">
            <v>800</v>
          </cell>
          <cell r="C89">
            <v>48</v>
          </cell>
          <cell r="D89">
            <v>54</v>
          </cell>
        </row>
        <row r="90">
          <cell r="A90" t="str">
            <v>NPCB-L-1100</v>
          </cell>
          <cell r="B90">
            <v>850</v>
          </cell>
          <cell r="C90">
            <v>48</v>
          </cell>
          <cell r="D90">
            <v>54</v>
          </cell>
        </row>
        <row r="91">
          <cell r="A91" t="str">
            <v>NPCB-L-1200</v>
          </cell>
          <cell r="B91">
            <v>900</v>
          </cell>
          <cell r="C91">
            <v>48</v>
          </cell>
          <cell r="D91">
            <v>54</v>
          </cell>
        </row>
        <row r="92">
          <cell r="A92" t="str">
            <v>NPCB-M-300</v>
          </cell>
          <cell r="B92">
            <v>325</v>
          </cell>
          <cell r="C92">
            <v>24</v>
          </cell>
          <cell r="D92">
            <v>28</v>
          </cell>
        </row>
        <row r="93">
          <cell r="A93" t="str">
            <v>NPCB-M-350</v>
          </cell>
          <cell r="B93">
            <v>365</v>
          </cell>
          <cell r="C93">
            <v>30</v>
          </cell>
          <cell r="D93">
            <v>34</v>
          </cell>
        </row>
        <row r="94">
          <cell r="A94" t="str">
            <v>NPCB-M-400</v>
          </cell>
          <cell r="B94">
            <v>400</v>
          </cell>
          <cell r="C94">
            <v>30</v>
          </cell>
          <cell r="D94">
            <v>34</v>
          </cell>
        </row>
        <row r="95">
          <cell r="A95" t="str">
            <v>NPCB-M-450</v>
          </cell>
          <cell r="B95">
            <v>430</v>
          </cell>
          <cell r="C95">
            <v>30</v>
          </cell>
          <cell r="D95">
            <v>34</v>
          </cell>
        </row>
        <row r="96">
          <cell r="A96" t="str">
            <v>NPCB-M-500</v>
          </cell>
          <cell r="B96">
            <v>470</v>
          </cell>
          <cell r="C96">
            <v>36</v>
          </cell>
          <cell r="D96">
            <v>40</v>
          </cell>
        </row>
        <row r="97">
          <cell r="A97" t="str">
            <v>NPCB-M-550</v>
          </cell>
          <cell r="B97">
            <v>495</v>
          </cell>
          <cell r="C97">
            <v>36</v>
          </cell>
          <cell r="D97">
            <v>40</v>
          </cell>
        </row>
        <row r="98">
          <cell r="A98" t="str">
            <v>NPCB-M-600</v>
          </cell>
          <cell r="B98">
            <v>520</v>
          </cell>
          <cell r="C98">
            <v>42</v>
          </cell>
          <cell r="D98">
            <v>47</v>
          </cell>
        </row>
        <row r="99">
          <cell r="A99" t="str">
            <v>NPCB-M-650</v>
          </cell>
          <cell r="B99">
            <v>590</v>
          </cell>
          <cell r="C99">
            <v>42</v>
          </cell>
          <cell r="D99">
            <v>47</v>
          </cell>
        </row>
        <row r="100">
          <cell r="A100" t="str">
            <v>NPCB-M-700</v>
          </cell>
          <cell r="B100">
            <v>620</v>
          </cell>
          <cell r="C100">
            <v>48</v>
          </cell>
          <cell r="D100">
            <v>54</v>
          </cell>
        </row>
        <row r="101">
          <cell r="A101" t="str">
            <v>NPCB-M-750</v>
          </cell>
          <cell r="B101">
            <v>650</v>
          </cell>
          <cell r="C101">
            <v>48</v>
          </cell>
          <cell r="D101">
            <v>54</v>
          </cell>
        </row>
        <row r="102">
          <cell r="A102" t="str">
            <v>NPCB-M-800</v>
          </cell>
          <cell r="B102">
            <v>700</v>
          </cell>
          <cell r="C102">
            <v>48</v>
          </cell>
          <cell r="D102">
            <v>54</v>
          </cell>
        </row>
        <row r="103">
          <cell r="A103" t="str">
            <v>NPCB-M-850</v>
          </cell>
          <cell r="B103">
            <v>730</v>
          </cell>
          <cell r="C103">
            <v>48</v>
          </cell>
          <cell r="D103">
            <v>54</v>
          </cell>
        </row>
        <row r="104">
          <cell r="A104" t="str">
            <v>NPCB-M-900</v>
          </cell>
          <cell r="B104">
            <v>760</v>
          </cell>
          <cell r="C104">
            <v>56</v>
          </cell>
          <cell r="D104">
            <v>62</v>
          </cell>
        </row>
        <row r="105">
          <cell r="A105" t="str">
            <v>NPCB-M-1000</v>
          </cell>
          <cell r="B105">
            <v>800</v>
          </cell>
          <cell r="C105">
            <v>56</v>
          </cell>
          <cell r="D105">
            <v>62</v>
          </cell>
        </row>
        <row r="106">
          <cell r="A106" t="str">
            <v>NPCB-M-1100</v>
          </cell>
          <cell r="B106">
            <v>850</v>
          </cell>
          <cell r="C106">
            <v>56</v>
          </cell>
          <cell r="D106">
            <v>62</v>
          </cell>
        </row>
        <row r="107">
          <cell r="A107" t="str">
            <v>NPCB-M-1200</v>
          </cell>
          <cell r="B107">
            <v>900</v>
          </cell>
          <cell r="C107">
            <v>56</v>
          </cell>
          <cell r="D107">
            <v>62</v>
          </cell>
        </row>
        <row r="108">
          <cell r="A108" t="str">
            <v>NPCB-H-150</v>
          </cell>
          <cell r="B108">
            <v>215</v>
          </cell>
          <cell r="C108">
            <v>24</v>
          </cell>
          <cell r="D108">
            <v>28</v>
          </cell>
        </row>
        <row r="109">
          <cell r="A109" t="str">
            <v>NPCB-H-175</v>
          </cell>
          <cell r="B109">
            <v>240</v>
          </cell>
          <cell r="C109">
            <v>24</v>
          </cell>
          <cell r="D109">
            <v>28</v>
          </cell>
        </row>
        <row r="110">
          <cell r="A110" t="str">
            <v>NPCB-H-200</v>
          </cell>
          <cell r="B110">
            <v>255</v>
          </cell>
          <cell r="C110">
            <v>24</v>
          </cell>
          <cell r="D110">
            <v>28</v>
          </cell>
        </row>
        <row r="111">
          <cell r="A111" t="str">
            <v>NPCB-H-225</v>
          </cell>
          <cell r="B111">
            <v>275</v>
          </cell>
          <cell r="C111">
            <v>30</v>
          </cell>
          <cell r="D111">
            <v>34</v>
          </cell>
        </row>
        <row r="112">
          <cell r="A112" t="str">
            <v>NPCB-H-250</v>
          </cell>
          <cell r="B112">
            <v>290</v>
          </cell>
          <cell r="C112">
            <v>30</v>
          </cell>
          <cell r="D112">
            <v>34</v>
          </cell>
        </row>
        <row r="113">
          <cell r="A113" t="str">
            <v>NPCB-H-300</v>
          </cell>
          <cell r="B113">
            <v>325</v>
          </cell>
          <cell r="C113">
            <v>30</v>
          </cell>
          <cell r="D113">
            <v>34</v>
          </cell>
        </row>
        <row r="114">
          <cell r="A114" t="str">
            <v>NPCB-H-350</v>
          </cell>
          <cell r="B114">
            <v>365</v>
          </cell>
          <cell r="C114">
            <v>36</v>
          </cell>
          <cell r="D114">
            <v>42</v>
          </cell>
        </row>
        <row r="115">
          <cell r="A115" t="str">
            <v>NPCB-H-400</v>
          </cell>
          <cell r="B115">
            <v>400</v>
          </cell>
          <cell r="C115">
            <v>36</v>
          </cell>
          <cell r="D115">
            <v>42</v>
          </cell>
        </row>
        <row r="116">
          <cell r="A116" t="str">
            <v>NPCB-H-450</v>
          </cell>
          <cell r="B116">
            <v>430</v>
          </cell>
          <cell r="C116">
            <v>48</v>
          </cell>
          <cell r="D116">
            <v>54</v>
          </cell>
        </row>
        <row r="117">
          <cell r="A117" t="str">
            <v>NPCB-H-500</v>
          </cell>
          <cell r="B117">
            <v>470</v>
          </cell>
          <cell r="C117">
            <v>48</v>
          </cell>
          <cell r="D117">
            <v>54</v>
          </cell>
        </row>
        <row r="118">
          <cell r="A118" t="str">
            <v>NPCB-H-550</v>
          </cell>
          <cell r="B118">
            <v>495</v>
          </cell>
          <cell r="C118">
            <v>48</v>
          </cell>
          <cell r="D118">
            <v>54</v>
          </cell>
        </row>
        <row r="119">
          <cell r="A119" t="str">
            <v>NPCB-H-600</v>
          </cell>
          <cell r="B119">
            <v>520</v>
          </cell>
          <cell r="C119">
            <v>48</v>
          </cell>
          <cell r="D119">
            <v>54</v>
          </cell>
        </row>
        <row r="120">
          <cell r="A120" t="str">
            <v>NPCD-L-020</v>
          </cell>
          <cell r="B120">
            <v>110</v>
          </cell>
          <cell r="C120">
            <v>12</v>
          </cell>
          <cell r="D120">
            <v>18</v>
          </cell>
        </row>
        <row r="121">
          <cell r="A121" t="str">
            <v>NPCD-L-025</v>
          </cell>
          <cell r="B121">
            <v>110</v>
          </cell>
          <cell r="C121">
            <v>12</v>
          </cell>
          <cell r="D121">
            <v>18</v>
          </cell>
        </row>
        <row r="122">
          <cell r="A122" t="str">
            <v>NPCD-L-032</v>
          </cell>
          <cell r="B122">
            <v>125</v>
          </cell>
          <cell r="C122">
            <v>12</v>
          </cell>
          <cell r="D122">
            <v>18</v>
          </cell>
        </row>
        <row r="123">
          <cell r="A123" t="str">
            <v>NPCD-L-040</v>
          </cell>
          <cell r="B123">
            <v>135</v>
          </cell>
          <cell r="C123">
            <v>16</v>
          </cell>
          <cell r="D123">
            <v>22</v>
          </cell>
        </row>
        <row r="124">
          <cell r="A124" t="str">
            <v>NPCD-L-050</v>
          </cell>
          <cell r="B124">
            <v>145</v>
          </cell>
          <cell r="C124">
            <v>16</v>
          </cell>
          <cell r="D124">
            <v>22</v>
          </cell>
        </row>
        <row r="125">
          <cell r="A125" t="str">
            <v>NPCD-L-065</v>
          </cell>
          <cell r="B125">
            <v>155</v>
          </cell>
          <cell r="C125">
            <v>16</v>
          </cell>
          <cell r="D125">
            <v>22</v>
          </cell>
        </row>
        <row r="126">
          <cell r="A126" t="str">
            <v>NPCD-L-080</v>
          </cell>
          <cell r="B126">
            <v>165</v>
          </cell>
          <cell r="C126">
            <v>16</v>
          </cell>
          <cell r="D126">
            <v>22</v>
          </cell>
        </row>
        <row r="127">
          <cell r="A127" t="str">
            <v>NPCD-L-090</v>
          </cell>
          <cell r="B127">
            <v>185</v>
          </cell>
          <cell r="C127">
            <v>20</v>
          </cell>
          <cell r="D127">
            <v>28</v>
          </cell>
        </row>
        <row r="128">
          <cell r="A128" t="str">
            <v>NPCD-L-100</v>
          </cell>
          <cell r="B128">
            <v>195</v>
          </cell>
          <cell r="C128">
            <v>20</v>
          </cell>
          <cell r="D128">
            <v>28</v>
          </cell>
        </row>
        <row r="129">
          <cell r="A129" t="str">
            <v>NPCD-L-125</v>
          </cell>
          <cell r="B129">
            <v>215</v>
          </cell>
          <cell r="C129">
            <v>20</v>
          </cell>
          <cell r="D129">
            <v>28</v>
          </cell>
        </row>
        <row r="130">
          <cell r="A130" t="str">
            <v>NPCD-L-150</v>
          </cell>
          <cell r="B130">
            <v>255</v>
          </cell>
          <cell r="C130">
            <v>20</v>
          </cell>
          <cell r="D130">
            <v>28</v>
          </cell>
        </row>
        <row r="131">
          <cell r="A131" t="str">
            <v>NPCD-L-175</v>
          </cell>
          <cell r="B131">
            <v>280</v>
          </cell>
          <cell r="C131">
            <v>20</v>
          </cell>
          <cell r="D131">
            <v>28</v>
          </cell>
        </row>
        <row r="132">
          <cell r="A132" t="str">
            <v>NPCD-L-200</v>
          </cell>
          <cell r="B132">
            <v>300</v>
          </cell>
          <cell r="C132">
            <v>20</v>
          </cell>
          <cell r="D132">
            <v>28</v>
          </cell>
        </row>
        <row r="133">
          <cell r="A133" t="str">
            <v>NPCD-L-225</v>
          </cell>
          <cell r="B133">
            <v>320</v>
          </cell>
          <cell r="C133">
            <v>24</v>
          </cell>
          <cell r="D133">
            <v>28</v>
          </cell>
        </row>
        <row r="134">
          <cell r="A134" t="str">
            <v>NPCD-L-250</v>
          </cell>
          <cell r="B134">
            <v>340</v>
          </cell>
          <cell r="C134">
            <v>24</v>
          </cell>
          <cell r="D134">
            <v>28</v>
          </cell>
        </row>
        <row r="135">
          <cell r="A135" t="str">
            <v>NPCD-L-300</v>
          </cell>
          <cell r="B135">
            <v>370</v>
          </cell>
          <cell r="C135">
            <v>24</v>
          </cell>
          <cell r="D135">
            <v>28</v>
          </cell>
        </row>
        <row r="136">
          <cell r="A136" t="str">
            <v>NPCD-L-350</v>
          </cell>
          <cell r="B136">
            <v>420</v>
          </cell>
          <cell r="C136">
            <v>24</v>
          </cell>
          <cell r="D136">
            <v>28</v>
          </cell>
        </row>
        <row r="137">
          <cell r="A137" t="str">
            <v>NPCD-L-400</v>
          </cell>
          <cell r="B137">
            <v>445</v>
          </cell>
          <cell r="C137">
            <v>30</v>
          </cell>
          <cell r="D137">
            <v>34</v>
          </cell>
        </row>
        <row r="138">
          <cell r="A138" t="str">
            <v>NPCD-L-450</v>
          </cell>
          <cell r="B138">
            <v>470</v>
          </cell>
          <cell r="C138">
            <v>30</v>
          </cell>
          <cell r="D138">
            <v>34</v>
          </cell>
        </row>
        <row r="139">
          <cell r="A139" t="str">
            <v>NPCD-L-500</v>
          </cell>
          <cell r="B139">
            <v>520</v>
          </cell>
          <cell r="C139">
            <v>36</v>
          </cell>
          <cell r="D139">
            <v>40</v>
          </cell>
        </row>
        <row r="140">
          <cell r="A140" t="str">
            <v>NPCD-L-550</v>
          </cell>
          <cell r="B140">
            <v>550</v>
          </cell>
          <cell r="C140">
            <v>36</v>
          </cell>
          <cell r="D140">
            <v>40</v>
          </cell>
        </row>
        <row r="141">
          <cell r="A141" t="str">
            <v>NPCD-L-600</v>
          </cell>
          <cell r="B141">
            <v>580</v>
          </cell>
          <cell r="C141">
            <v>36</v>
          </cell>
          <cell r="D141">
            <v>40</v>
          </cell>
        </row>
        <row r="142">
          <cell r="A142" t="str">
            <v>NPCD-L-650</v>
          </cell>
          <cell r="B142">
            <v>590</v>
          </cell>
          <cell r="C142">
            <v>42</v>
          </cell>
          <cell r="D142">
            <v>47</v>
          </cell>
        </row>
        <row r="143">
          <cell r="A143" t="str">
            <v>NPCD-L-700</v>
          </cell>
          <cell r="B143">
            <v>620</v>
          </cell>
          <cell r="C143">
            <v>42</v>
          </cell>
          <cell r="D143">
            <v>47</v>
          </cell>
        </row>
        <row r="144">
          <cell r="A144" t="str">
            <v>NPCD-L-750</v>
          </cell>
          <cell r="B144">
            <v>650</v>
          </cell>
          <cell r="C144">
            <v>42</v>
          </cell>
          <cell r="D144">
            <v>47</v>
          </cell>
        </row>
        <row r="145">
          <cell r="A145" t="str">
            <v>NPCD-L-800</v>
          </cell>
          <cell r="B145">
            <v>700</v>
          </cell>
          <cell r="C145">
            <v>42</v>
          </cell>
          <cell r="D145">
            <v>47</v>
          </cell>
        </row>
        <row r="146">
          <cell r="A146" t="str">
            <v>NPCD-L-850</v>
          </cell>
          <cell r="B146">
            <v>730</v>
          </cell>
          <cell r="C146">
            <v>48</v>
          </cell>
          <cell r="D146">
            <v>54</v>
          </cell>
        </row>
        <row r="147">
          <cell r="A147" t="str">
            <v>NPCD-L-900</v>
          </cell>
          <cell r="B147">
            <v>760</v>
          </cell>
          <cell r="C147">
            <v>48</v>
          </cell>
          <cell r="D147">
            <v>54</v>
          </cell>
        </row>
        <row r="148">
          <cell r="A148" t="str">
            <v>NPCD-L-1000</v>
          </cell>
          <cell r="B148">
            <v>800</v>
          </cell>
          <cell r="C148">
            <v>48</v>
          </cell>
          <cell r="D148">
            <v>54</v>
          </cell>
        </row>
        <row r="149">
          <cell r="A149" t="str">
            <v>NPCD-L-1100</v>
          </cell>
          <cell r="B149">
            <v>850</v>
          </cell>
          <cell r="C149">
            <v>48</v>
          </cell>
          <cell r="D149">
            <v>54</v>
          </cell>
        </row>
        <row r="150">
          <cell r="A150" t="str">
            <v>NPCD-L-1200</v>
          </cell>
          <cell r="B150">
            <v>900</v>
          </cell>
          <cell r="C150">
            <v>48</v>
          </cell>
          <cell r="D150">
            <v>54</v>
          </cell>
        </row>
        <row r="151">
          <cell r="A151" t="str">
            <v>NPCD-M-300</v>
          </cell>
          <cell r="B151">
            <v>370</v>
          </cell>
          <cell r="C151">
            <v>24</v>
          </cell>
          <cell r="D151">
            <v>28</v>
          </cell>
        </row>
        <row r="152">
          <cell r="A152" t="str">
            <v>NPCD-M-350</v>
          </cell>
          <cell r="B152">
            <v>420</v>
          </cell>
          <cell r="C152">
            <v>30</v>
          </cell>
          <cell r="D152">
            <v>34</v>
          </cell>
        </row>
        <row r="153">
          <cell r="A153" t="str">
            <v>NPCD-M-400</v>
          </cell>
          <cell r="B153">
            <v>445</v>
          </cell>
          <cell r="C153">
            <v>30</v>
          </cell>
          <cell r="D153">
            <v>34</v>
          </cell>
        </row>
        <row r="154">
          <cell r="A154" t="str">
            <v>NPCD-M-450</v>
          </cell>
          <cell r="B154">
            <v>470</v>
          </cell>
          <cell r="C154">
            <v>30</v>
          </cell>
          <cell r="D154">
            <v>34</v>
          </cell>
        </row>
        <row r="155">
          <cell r="A155" t="str">
            <v>NPCD-M-500</v>
          </cell>
          <cell r="B155">
            <v>520</v>
          </cell>
          <cell r="C155">
            <v>36</v>
          </cell>
          <cell r="D155">
            <v>40</v>
          </cell>
        </row>
        <row r="156">
          <cell r="A156" t="str">
            <v>NPCD-M-550</v>
          </cell>
          <cell r="B156">
            <v>550</v>
          </cell>
          <cell r="C156">
            <v>36</v>
          </cell>
          <cell r="D156">
            <v>40</v>
          </cell>
        </row>
        <row r="157">
          <cell r="A157" t="str">
            <v>NPCD-M-600</v>
          </cell>
          <cell r="B157">
            <v>580</v>
          </cell>
          <cell r="C157">
            <v>42</v>
          </cell>
          <cell r="D157">
            <v>46</v>
          </cell>
        </row>
        <row r="158">
          <cell r="A158" t="str">
            <v>NPCD-M-650</v>
          </cell>
          <cell r="B158">
            <v>590</v>
          </cell>
          <cell r="C158">
            <v>42</v>
          </cell>
          <cell r="D158">
            <v>46</v>
          </cell>
        </row>
        <row r="159">
          <cell r="A159" t="str">
            <v>NPCD-M-700</v>
          </cell>
          <cell r="B159">
            <v>620</v>
          </cell>
          <cell r="C159">
            <v>48</v>
          </cell>
          <cell r="D159">
            <v>54</v>
          </cell>
        </row>
        <row r="160">
          <cell r="A160" t="str">
            <v>NPCD-M-750</v>
          </cell>
          <cell r="B160">
            <v>650</v>
          </cell>
          <cell r="C160">
            <v>48</v>
          </cell>
          <cell r="D160">
            <v>54</v>
          </cell>
        </row>
        <row r="161">
          <cell r="A161" t="str">
            <v>NPCD-M-800</v>
          </cell>
          <cell r="B161">
            <v>700</v>
          </cell>
          <cell r="C161">
            <v>48</v>
          </cell>
          <cell r="D161">
            <v>54</v>
          </cell>
        </row>
        <row r="162">
          <cell r="A162" t="str">
            <v>NPCD-M-850</v>
          </cell>
          <cell r="B162">
            <v>730</v>
          </cell>
          <cell r="C162">
            <v>48</v>
          </cell>
          <cell r="D162">
            <v>54</v>
          </cell>
        </row>
        <row r="163">
          <cell r="A163" t="str">
            <v>NPCD-M-900</v>
          </cell>
          <cell r="B163">
            <v>760</v>
          </cell>
          <cell r="C163">
            <v>56</v>
          </cell>
          <cell r="D163">
            <v>62</v>
          </cell>
        </row>
        <row r="164">
          <cell r="A164" t="str">
            <v>NPCD-M-1000</v>
          </cell>
          <cell r="B164">
            <v>800</v>
          </cell>
          <cell r="C164">
            <v>56</v>
          </cell>
          <cell r="D164">
            <v>62</v>
          </cell>
        </row>
        <row r="165">
          <cell r="A165" t="str">
            <v>NPCD-M-1100</v>
          </cell>
          <cell r="B165">
            <v>850</v>
          </cell>
          <cell r="C165">
            <v>56</v>
          </cell>
          <cell r="D165">
            <v>62</v>
          </cell>
        </row>
        <row r="166">
          <cell r="A166" t="str">
            <v>NPCD-M-1200</v>
          </cell>
          <cell r="B166">
            <v>900</v>
          </cell>
          <cell r="C166">
            <v>56</v>
          </cell>
          <cell r="D166">
            <v>62</v>
          </cell>
        </row>
        <row r="167">
          <cell r="A167" t="str">
            <v>NPCD-H-150</v>
          </cell>
          <cell r="B167">
            <v>255</v>
          </cell>
          <cell r="C167">
            <v>24</v>
          </cell>
          <cell r="D167">
            <v>28</v>
          </cell>
        </row>
        <row r="168">
          <cell r="A168" t="str">
            <v>NPCD-H-175</v>
          </cell>
          <cell r="B168">
            <v>280</v>
          </cell>
          <cell r="C168">
            <v>24</v>
          </cell>
          <cell r="D168">
            <v>28</v>
          </cell>
        </row>
        <row r="169">
          <cell r="A169" t="str">
            <v>NPCD-H-200</v>
          </cell>
          <cell r="B169">
            <v>300</v>
          </cell>
          <cell r="C169">
            <v>24</v>
          </cell>
          <cell r="D169">
            <v>28</v>
          </cell>
        </row>
        <row r="170">
          <cell r="A170" t="str">
            <v>NPCD-H-225</v>
          </cell>
          <cell r="B170">
            <v>320</v>
          </cell>
          <cell r="C170">
            <v>30</v>
          </cell>
          <cell r="D170">
            <v>34</v>
          </cell>
        </row>
        <row r="171">
          <cell r="A171" t="str">
            <v>NPCD-H-250</v>
          </cell>
          <cell r="B171">
            <v>340</v>
          </cell>
          <cell r="C171">
            <v>30</v>
          </cell>
          <cell r="D171">
            <v>34</v>
          </cell>
        </row>
        <row r="172">
          <cell r="A172" t="str">
            <v>NPCD-H-300</v>
          </cell>
          <cell r="B172">
            <v>370</v>
          </cell>
          <cell r="C172">
            <v>30</v>
          </cell>
          <cell r="D172">
            <v>34</v>
          </cell>
        </row>
        <row r="173">
          <cell r="A173" t="str">
            <v>NPCD-H-350</v>
          </cell>
          <cell r="B173">
            <v>420</v>
          </cell>
          <cell r="C173">
            <v>36</v>
          </cell>
          <cell r="D173">
            <v>42</v>
          </cell>
        </row>
        <row r="174">
          <cell r="A174" t="str">
            <v>NPCD-H-400</v>
          </cell>
          <cell r="B174">
            <v>445</v>
          </cell>
          <cell r="C174">
            <v>36</v>
          </cell>
          <cell r="D174">
            <v>42</v>
          </cell>
        </row>
        <row r="175">
          <cell r="A175" t="str">
            <v>NPCD-H-450</v>
          </cell>
          <cell r="B175">
            <v>470</v>
          </cell>
          <cell r="C175">
            <v>48</v>
          </cell>
          <cell r="D175">
            <v>54</v>
          </cell>
        </row>
        <row r="176">
          <cell r="A176" t="str">
            <v>NPCD-H-500</v>
          </cell>
          <cell r="B176">
            <v>520</v>
          </cell>
          <cell r="C176">
            <v>48</v>
          </cell>
          <cell r="D176">
            <v>54</v>
          </cell>
        </row>
        <row r="177">
          <cell r="A177" t="str">
            <v>NPCD-H-550</v>
          </cell>
          <cell r="B177">
            <v>550</v>
          </cell>
          <cell r="C177">
            <v>48</v>
          </cell>
          <cell r="D177">
            <v>54</v>
          </cell>
        </row>
        <row r="178">
          <cell r="A178" t="str">
            <v>NPCD-H-575</v>
          </cell>
          <cell r="B178">
            <v>580</v>
          </cell>
          <cell r="C178">
            <v>48</v>
          </cell>
          <cell r="D178">
            <v>54</v>
          </cell>
        </row>
        <row r="179">
          <cell r="A179" t="str">
            <v>NPCD-H-600</v>
          </cell>
          <cell r="B179">
            <v>580</v>
          </cell>
          <cell r="C179">
            <v>48</v>
          </cell>
          <cell r="D179">
            <v>54</v>
          </cell>
        </row>
        <row r="180">
          <cell r="A180" t="str">
            <v>NPCE-L-020</v>
          </cell>
          <cell r="B180">
            <v>110</v>
          </cell>
          <cell r="C180">
            <v>12</v>
          </cell>
          <cell r="D180">
            <v>18</v>
          </cell>
        </row>
        <row r="181">
          <cell r="A181" t="str">
            <v>NPCE-L-025</v>
          </cell>
          <cell r="B181">
            <v>110</v>
          </cell>
          <cell r="C181">
            <v>12</v>
          </cell>
          <cell r="D181">
            <v>18</v>
          </cell>
        </row>
        <row r="182">
          <cell r="A182" t="str">
            <v>NPCE-L-032</v>
          </cell>
          <cell r="B182">
            <v>125</v>
          </cell>
          <cell r="C182">
            <v>12</v>
          </cell>
          <cell r="D182">
            <v>18</v>
          </cell>
        </row>
        <row r="183">
          <cell r="A183" t="str">
            <v>NPCE-L-040</v>
          </cell>
          <cell r="B183">
            <v>135</v>
          </cell>
          <cell r="C183">
            <v>16</v>
          </cell>
          <cell r="D183">
            <v>22</v>
          </cell>
        </row>
        <row r="184">
          <cell r="A184" t="str">
            <v>NPCE-L-050</v>
          </cell>
          <cell r="B184">
            <v>145</v>
          </cell>
          <cell r="C184">
            <v>16</v>
          </cell>
          <cell r="D184">
            <v>22</v>
          </cell>
        </row>
        <row r="185">
          <cell r="A185" t="str">
            <v>NPCE-L-065</v>
          </cell>
          <cell r="B185">
            <v>155</v>
          </cell>
          <cell r="C185">
            <v>16</v>
          </cell>
          <cell r="D185">
            <v>22</v>
          </cell>
        </row>
        <row r="186">
          <cell r="A186" t="str">
            <v>NPCE-L-080</v>
          </cell>
          <cell r="B186">
            <v>165</v>
          </cell>
          <cell r="C186">
            <v>16</v>
          </cell>
          <cell r="D186">
            <v>22</v>
          </cell>
        </row>
        <row r="187">
          <cell r="A187" t="str">
            <v>NPCE-L-090</v>
          </cell>
          <cell r="B187">
            <v>185</v>
          </cell>
          <cell r="C187">
            <v>20</v>
          </cell>
          <cell r="D187">
            <v>28</v>
          </cell>
        </row>
        <row r="188">
          <cell r="A188" t="str">
            <v>NPCE-L-100</v>
          </cell>
          <cell r="B188">
            <v>195</v>
          </cell>
          <cell r="C188">
            <v>20</v>
          </cell>
          <cell r="D188">
            <v>28</v>
          </cell>
        </row>
        <row r="189">
          <cell r="A189" t="str">
            <v>NPCE-L-125</v>
          </cell>
          <cell r="B189">
            <v>215</v>
          </cell>
          <cell r="C189">
            <v>20</v>
          </cell>
          <cell r="D189">
            <v>28</v>
          </cell>
        </row>
        <row r="190">
          <cell r="A190" t="str">
            <v>NPCE-L-150</v>
          </cell>
          <cell r="B190">
            <v>255</v>
          </cell>
          <cell r="C190">
            <v>20</v>
          </cell>
          <cell r="D190">
            <v>28</v>
          </cell>
        </row>
        <row r="191">
          <cell r="A191" t="str">
            <v>NPCE-L-175</v>
          </cell>
          <cell r="B191">
            <v>280</v>
          </cell>
          <cell r="C191">
            <v>20</v>
          </cell>
          <cell r="D191">
            <v>28</v>
          </cell>
        </row>
        <row r="192">
          <cell r="A192" t="str">
            <v>NPCE-L-200</v>
          </cell>
          <cell r="B192">
            <v>300</v>
          </cell>
          <cell r="C192">
            <v>20</v>
          </cell>
          <cell r="D192">
            <v>28</v>
          </cell>
        </row>
        <row r="193">
          <cell r="A193" t="str">
            <v>NPCE-L-225</v>
          </cell>
          <cell r="B193">
            <v>320</v>
          </cell>
          <cell r="C193">
            <v>24</v>
          </cell>
          <cell r="D193">
            <v>28</v>
          </cell>
        </row>
        <row r="194">
          <cell r="A194" t="str">
            <v>NPCE-L-250</v>
          </cell>
          <cell r="B194">
            <v>340</v>
          </cell>
          <cell r="C194">
            <v>24</v>
          </cell>
          <cell r="D194">
            <v>28</v>
          </cell>
        </row>
        <row r="195">
          <cell r="A195" t="str">
            <v>NPCE-L-300</v>
          </cell>
          <cell r="B195">
            <v>370</v>
          </cell>
          <cell r="C195">
            <v>24</v>
          </cell>
          <cell r="D195">
            <v>28</v>
          </cell>
        </row>
        <row r="196">
          <cell r="A196" t="str">
            <v>NPCE-L-350</v>
          </cell>
          <cell r="B196">
            <v>420</v>
          </cell>
          <cell r="C196">
            <v>24</v>
          </cell>
          <cell r="D196">
            <v>28</v>
          </cell>
        </row>
        <row r="197">
          <cell r="A197" t="str">
            <v>NPCE-L-400</v>
          </cell>
          <cell r="B197">
            <v>445</v>
          </cell>
          <cell r="C197">
            <v>30</v>
          </cell>
          <cell r="D197">
            <v>34</v>
          </cell>
        </row>
        <row r="198">
          <cell r="A198" t="str">
            <v>NPCE-L-450</v>
          </cell>
          <cell r="B198">
            <v>470</v>
          </cell>
          <cell r="C198">
            <v>30</v>
          </cell>
          <cell r="D198">
            <v>34</v>
          </cell>
        </row>
        <row r="199">
          <cell r="A199" t="str">
            <v>NPCE-L-500</v>
          </cell>
          <cell r="B199">
            <v>520</v>
          </cell>
          <cell r="C199">
            <v>36</v>
          </cell>
          <cell r="D199">
            <v>40</v>
          </cell>
        </row>
        <row r="200">
          <cell r="A200" t="str">
            <v>NPCE-L-550</v>
          </cell>
          <cell r="B200">
            <v>550</v>
          </cell>
          <cell r="C200">
            <v>36</v>
          </cell>
          <cell r="D200">
            <v>40</v>
          </cell>
        </row>
        <row r="201">
          <cell r="A201" t="str">
            <v>NPCE-L-600</v>
          </cell>
          <cell r="B201">
            <v>580</v>
          </cell>
          <cell r="C201">
            <v>36</v>
          </cell>
          <cell r="D201">
            <v>40</v>
          </cell>
        </row>
        <row r="202">
          <cell r="A202" t="str">
            <v>NPCE-L-650</v>
          </cell>
          <cell r="B202">
            <v>590</v>
          </cell>
          <cell r="C202">
            <v>42</v>
          </cell>
          <cell r="D202">
            <v>47</v>
          </cell>
        </row>
        <row r="203">
          <cell r="A203" t="str">
            <v>NPCE-L-700</v>
          </cell>
          <cell r="B203">
            <v>620</v>
          </cell>
          <cell r="C203">
            <v>42</v>
          </cell>
          <cell r="D203">
            <v>47</v>
          </cell>
        </row>
        <row r="204">
          <cell r="A204" t="str">
            <v>NPCE-L-750</v>
          </cell>
          <cell r="B204">
            <v>650</v>
          </cell>
          <cell r="C204">
            <v>42</v>
          </cell>
          <cell r="D204">
            <v>47</v>
          </cell>
        </row>
        <row r="205">
          <cell r="A205" t="str">
            <v>NPCE-L-800</v>
          </cell>
          <cell r="B205">
            <v>700</v>
          </cell>
          <cell r="C205">
            <v>42</v>
          </cell>
          <cell r="D205">
            <v>47</v>
          </cell>
        </row>
        <row r="206">
          <cell r="A206" t="str">
            <v>NPCE-L-850</v>
          </cell>
          <cell r="B206">
            <v>730</v>
          </cell>
          <cell r="C206">
            <v>48</v>
          </cell>
          <cell r="D206">
            <v>54</v>
          </cell>
        </row>
        <row r="207">
          <cell r="A207" t="str">
            <v>NPCE-L-900</v>
          </cell>
          <cell r="B207">
            <v>760</v>
          </cell>
          <cell r="C207">
            <v>48</v>
          </cell>
          <cell r="D207">
            <v>54</v>
          </cell>
        </row>
        <row r="208">
          <cell r="A208" t="str">
            <v>NPCE-L-1000</v>
          </cell>
          <cell r="B208">
            <v>800</v>
          </cell>
          <cell r="C208">
            <v>48</v>
          </cell>
          <cell r="D208">
            <v>54</v>
          </cell>
        </row>
        <row r="209">
          <cell r="A209" t="str">
            <v>NPCE-L-1100</v>
          </cell>
          <cell r="B209">
            <v>850</v>
          </cell>
          <cell r="C209">
            <v>48</v>
          </cell>
          <cell r="D209">
            <v>54</v>
          </cell>
        </row>
        <row r="210">
          <cell r="A210" t="str">
            <v>NPCE-L-1200</v>
          </cell>
          <cell r="B210">
            <v>900</v>
          </cell>
          <cell r="C210">
            <v>48</v>
          </cell>
          <cell r="D210">
            <v>54</v>
          </cell>
        </row>
        <row r="211">
          <cell r="A211" t="str">
            <v>NPCE-M-300</v>
          </cell>
          <cell r="B211">
            <v>370</v>
          </cell>
          <cell r="C211">
            <v>24</v>
          </cell>
          <cell r="D211">
            <v>28</v>
          </cell>
        </row>
        <row r="212">
          <cell r="A212" t="str">
            <v>NPCE-M-350</v>
          </cell>
          <cell r="B212">
            <v>420</v>
          </cell>
          <cell r="C212">
            <v>30</v>
          </cell>
          <cell r="D212">
            <v>34</v>
          </cell>
        </row>
        <row r="213">
          <cell r="A213" t="str">
            <v>NPCE-M-400</v>
          </cell>
          <cell r="B213">
            <v>445</v>
          </cell>
          <cell r="C213">
            <v>30</v>
          </cell>
          <cell r="D213">
            <v>34</v>
          </cell>
        </row>
        <row r="214">
          <cell r="A214" t="str">
            <v>NPCE-M-450</v>
          </cell>
          <cell r="B214">
            <v>470</v>
          </cell>
          <cell r="C214">
            <v>30</v>
          </cell>
          <cell r="D214">
            <v>34</v>
          </cell>
        </row>
        <row r="215">
          <cell r="A215" t="str">
            <v>NPCE-M-500</v>
          </cell>
          <cell r="B215">
            <v>520</v>
          </cell>
          <cell r="C215">
            <v>36</v>
          </cell>
          <cell r="D215">
            <v>40</v>
          </cell>
        </row>
        <row r="216">
          <cell r="A216" t="str">
            <v>NPCE-M-550</v>
          </cell>
          <cell r="B216">
            <v>550</v>
          </cell>
          <cell r="C216">
            <v>36</v>
          </cell>
          <cell r="D216">
            <v>40</v>
          </cell>
        </row>
        <row r="217">
          <cell r="A217" t="str">
            <v>NPCE-M-600</v>
          </cell>
          <cell r="B217">
            <v>580</v>
          </cell>
          <cell r="C217">
            <v>42</v>
          </cell>
          <cell r="D217">
            <v>47</v>
          </cell>
        </row>
        <row r="218">
          <cell r="A218" t="str">
            <v>NPCE-M-650</v>
          </cell>
          <cell r="B218">
            <v>590</v>
          </cell>
          <cell r="C218">
            <v>42</v>
          </cell>
          <cell r="D218">
            <v>47</v>
          </cell>
        </row>
        <row r="219">
          <cell r="A219" t="str">
            <v>NPCE-M-700</v>
          </cell>
          <cell r="B219">
            <v>620</v>
          </cell>
          <cell r="C219">
            <v>48</v>
          </cell>
          <cell r="D219">
            <v>54</v>
          </cell>
        </row>
        <row r="220">
          <cell r="A220" t="str">
            <v>NPCE-M-750</v>
          </cell>
          <cell r="B220">
            <v>650</v>
          </cell>
          <cell r="C220">
            <v>48</v>
          </cell>
          <cell r="D220">
            <v>54</v>
          </cell>
        </row>
        <row r="221">
          <cell r="A221" t="str">
            <v>NPCE-M-800</v>
          </cell>
          <cell r="B221">
            <v>700</v>
          </cell>
          <cell r="C221">
            <v>48</v>
          </cell>
          <cell r="D221">
            <v>54</v>
          </cell>
        </row>
        <row r="222">
          <cell r="A222" t="str">
            <v>NPCE-M-850</v>
          </cell>
          <cell r="B222">
            <v>730</v>
          </cell>
          <cell r="C222">
            <v>48</v>
          </cell>
          <cell r="D222">
            <v>54</v>
          </cell>
        </row>
        <row r="223">
          <cell r="A223" t="str">
            <v>NPCE-M-900</v>
          </cell>
          <cell r="B223">
            <v>760</v>
          </cell>
          <cell r="C223">
            <v>56</v>
          </cell>
          <cell r="D223">
            <v>62</v>
          </cell>
        </row>
        <row r="224">
          <cell r="A224" t="str">
            <v>NPCE-M-1000</v>
          </cell>
          <cell r="B224">
            <v>800</v>
          </cell>
          <cell r="C224">
            <v>56</v>
          </cell>
          <cell r="D224">
            <v>62</v>
          </cell>
        </row>
        <row r="225">
          <cell r="A225" t="str">
            <v>NPCE-M-1100</v>
          </cell>
          <cell r="B225">
            <v>850</v>
          </cell>
          <cell r="C225">
            <v>56</v>
          </cell>
          <cell r="D225">
            <v>62</v>
          </cell>
        </row>
        <row r="226">
          <cell r="A226" t="str">
            <v>NPCE-M-1200</v>
          </cell>
          <cell r="B226">
            <v>900</v>
          </cell>
          <cell r="C226">
            <v>56</v>
          </cell>
          <cell r="D226">
            <v>62</v>
          </cell>
        </row>
        <row r="227">
          <cell r="A227" t="str">
            <v>NPCE-H-150</v>
          </cell>
          <cell r="B227">
            <v>255</v>
          </cell>
          <cell r="C227">
            <v>24</v>
          </cell>
          <cell r="D227">
            <v>28</v>
          </cell>
        </row>
        <row r="228">
          <cell r="A228" t="str">
            <v>NPCE-H-175</v>
          </cell>
          <cell r="B228">
            <v>280</v>
          </cell>
          <cell r="C228">
            <v>24</v>
          </cell>
          <cell r="D228">
            <v>28</v>
          </cell>
        </row>
        <row r="229">
          <cell r="A229" t="str">
            <v>NPCE-H-200</v>
          </cell>
          <cell r="B229">
            <v>300</v>
          </cell>
          <cell r="C229">
            <v>24</v>
          </cell>
          <cell r="D229">
            <v>28</v>
          </cell>
        </row>
        <row r="230">
          <cell r="A230" t="str">
            <v>NPCE-H-225</v>
          </cell>
          <cell r="B230">
            <v>320</v>
          </cell>
          <cell r="C230">
            <v>30</v>
          </cell>
          <cell r="D230">
            <v>34</v>
          </cell>
        </row>
        <row r="231">
          <cell r="A231" t="str">
            <v>NPCE-H-250</v>
          </cell>
          <cell r="B231">
            <v>340</v>
          </cell>
          <cell r="C231">
            <v>30</v>
          </cell>
          <cell r="D231">
            <v>34</v>
          </cell>
        </row>
        <row r="232">
          <cell r="A232" t="str">
            <v>NPCE-H-300</v>
          </cell>
          <cell r="B232">
            <v>370</v>
          </cell>
          <cell r="C232">
            <v>30</v>
          </cell>
          <cell r="D232">
            <v>34</v>
          </cell>
        </row>
        <row r="233">
          <cell r="A233" t="str">
            <v>NPCE-H-350</v>
          </cell>
          <cell r="B233">
            <v>420</v>
          </cell>
          <cell r="C233">
            <v>36</v>
          </cell>
          <cell r="D233">
            <v>42</v>
          </cell>
        </row>
        <row r="234">
          <cell r="A234" t="str">
            <v>NPCE-H-400</v>
          </cell>
          <cell r="B234">
            <v>445</v>
          </cell>
          <cell r="C234">
            <v>36</v>
          </cell>
          <cell r="D234">
            <v>42</v>
          </cell>
        </row>
        <row r="235">
          <cell r="A235" t="str">
            <v>NPCE-H-450</v>
          </cell>
          <cell r="B235">
            <v>470</v>
          </cell>
          <cell r="C235">
            <v>48</v>
          </cell>
          <cell r="D235">
            <v>54</v>
          </cell>
        </row>
        <row r="236">
          <cell r="A236" t="str">
            <v>NPCE-H-500</v>
          </cell>
          <cell r="B236">
            <v>520</v>
          </cell>
          <cell r="C236">
            <v>48</v>
          </cell>
          <cell r="D236">
            <v>54</v>
          </cell>
        </row>
        <row r="237">
          <cell r="A237" t="str">
            <v>NPCE-H-550</v>
          </cell>
          <cell r="B237">
            <v>550</v>
          </cell>
          <cell r="C237">
            <v>48</v>
          </cell>
          <cell r="D237">
            <v>54</v>
          </cell>
        </row>
        <row r="238">
          <cell r="A238" t="str">
            <v>NPCE-H-600</v>
          </cell>
          <cell r="B238">
            <v>580</v>
          </cell>
          <cell r="C238">
            <v>48</v>
          </cell>
          <cell r="D238">
            <v>54</v>
          </cell>
        </row>
        <row r="239">
          <cell r="A239" t="str">
            <v>NPCX-L-065A</v>
          </cell>
          <cell r="B239">
            <v>65</v>
          </cell>
        </row>
        <row r="240">
          <cell r="A240" t="str">
            <v>NPCX-L-150A</v>
          </cell>
          <cell r="B240">
            <v>125</v>
          </cell>
        </row>
        <row r="241">
          <cell r="A241" t="str">
            <v>NPCX-L-200A</v>
          </cell>
          <cell r="B241">
            <v>150</v>
          </cell>
        </row>
        <row r="242">
          <cell r="A242" t="str">
            <v>NPCX-L-250A</v>
          </cell>
          <cell r="B242">
            <v>200</v>
          </cell>
        </row>
        <row r="243">
          <cell r="A243" t="str">
            <v>NPCX-L-300A</v>
          </cell>
          <cell r="B243">
            <v>225</v>
          </cell>
        </row>
        <row r="244">
          <cell r="A244" t="str">
            <v>NPCX-M-300A</v>
          </cell>
          <cell r="B244">
            <v>225</v>
          </cell>
        </row>
        <row r="245">
          <cell r="A245" t="str">
            <v>NPCX-H-150A</v>
          </cell>
          <cell r="B245">
            <v>130</v>
          </cell>
        </row>
        <row r="246">
          <cell r="A246" t="str">
            <v>NPCX-H-200A</v>
          </cell>
          <cell r="B246">
            <v>165</v>
          </cell>
        </row>
        <row r="247">
          <cell r="A247" t="str">
            <v>NPCX-H-250A</v>
          </cell>
          <cell r="B247">
            <v>200</v>
          </cell>
        </row>
        <row r="248">
          <cell r="A248" t="str">
            <v>NPCX-H-300A</v>
          </cell>
          <cell r="B248">
            <v>230</v>
          </cell>
        </row>
        <row r="249">
          <cell r="A249" t="str">
            <v>NPCB-L-065A</v>
          </cell>
          <cell r="B249">
            <v>130</v>
          </cell>
        </row>
        <row r="250">
          <cell r="A250" t="str">
            <v>NPCB-L-150A</v>
          </cell>
          <cell r="B250">
            <v>215</v>
          </cell>
        </row>
        <row r="251">
          <cell r="A251" t="str">
            <v>NPCB-L-200A</v>
          </cell>
          <cell r="B251">
            <v>255</v>
          </cell>
        </row>
        <row r="252">
          <cell r="A252" t="str">
            <v>NPCB-L-250A</v>
          </cell>
          <cell r="B252">
            <v>290</v>
          </cell>
        </row>
        <row r="253">
          <cell r="A253" t="str">
            <v>NPCB-L-300A</v>
          </cell>
          <cell r="B253">
            <v>325</v>
          </cell>
        </row>
        <row r="254">
          <cell r="A254" t="str">
            <v>NPCB-M-300A</v>
          </cell>
          <cell r="B254">
            <v>325</v>
          </cell>
        </row>
        <row r="255">
          <cell r="A255" t="str">
            <v>NPCB-H-150A</v>
          </cell>
          <cell r="B255">
            <v>215</v>
          </cell>
        </row>
        <row r="256">
          <cell r="A256" t="str">
            <v>NPCB-H-200A</v>
          </cell>
          <cell r="B256">
            <v>255</v>
          </cell>
        </row>
        <row r="257">
          <cell r="A257" t="str">
            <v>NPCB-H-250A</v>
          </cell>
          <cell r="B257">
            <v>290</v>
          </cell>
        </row>
        <row r="258">
          <cell r="A258" t="str">
            <v>NPCB-H-300A</v>
          </cell>
          <cell r="B258">
            <v>325</v>
          </cell>
        </row>
        <row r="259">
          <cell r="A259" t="str">
            <v>NPCD-L-065A</v>
          </cell>
          <cell r="B259">
            <v>155</v>
          </cell>
        </row>
        <row r="260">
          <cell r="A260" t="str">
            <v>NPCD-L-150A</v>
          </cell>
          <cell r="B260">
            <v>255</v>
          </cell>
        </row>
        <row r="261">
          <cell r="A261" t="str">
            <v>NPCD-L-200A</v>
          </cell>
          <cell r="B261">
            <v>300</v>
          </cell>
        </row>
        <row r="262">
          <cell r="A262" t="str">
            <v>NPCD-L-250A</v>
          </cell>
          <cell r="B262">
            <v>340</v>
          </cell>
        </row>
        <row r="263">
          <cell r="A263" t="str">
            <v>NPCD-L-300A</v>
          </cell>
          <cell r="B263">
            <v>370</v>
          </cell>
        </row>
        <row r="264">
          <cell r="A264" t="str">
            <v>NPCD-M-300A</v>
          </cell>
          <cell r="B264">
            <v>370</v>
          </cell>
        </row>
        <row r="265">
          <cell r="A265" t="str">
            <v>NPCD-H-150A</v>
          </cell>
          <cell r="B265">
            <v>255</v>
          </cell>
        </row>
        <row r="266">
          <cell r="A266" t="str">
            <v>NPCD-H-200A</v>
          </cell>
          <cell r="B266">
            <v>300</v>
          </cell>
        </row>
        <row r="267">
          <cell r="A267" t="str">
            <v>NPCD-H-250A</v>
          </cell>
          <cell r="B267">
            <v>340</v>
          </cell>
        </row>
        <row r="268">
          <cell r="A268" t="str">
            <v>NPCD-H-300A</v>
          </cell>
          <cell r="B268">
            <v>370</v>
          </cell>
        </row>
        <row r="269">
          <cell r="A269" t="str">
            <v>NPCE-L-065A</v>
          </cell>
          <cell r="B269">
            <v>155</v>
          </cell>
        </row>
        <row r="270">
          <cell r="A270" t="str">
            <v>NPCE-L-150A</v>
          </cell>
          <cell r="B270">
            <v>255</v>
          </cell>
        </row>
        <row r="271">
          <cell r="A271" t="str">
            <v>NPCE-L-200A</v>
          </cell>
          <cell r="B271">
            <v>300</v>
          </cell>
        </row>
        <row r="272">
          <cell r="A272" t="str">
            <v>NPCE-L-250A</v>
          </cell>
          <cell r="B272">
            <v>340</v>
          </cell>
        </row>
        <row r="273">
          <cell r="A273" t="str">
            <v>NPCE-L-300A</v>
          </cell>
          <cell r="B273">
            <v>370</v>
          </cell>
        </row>
        <row r="274">
          <cell r="A274" t="str">
            <v>NPCE-M-300A</v>
          </cell>
          <cell r="B274">
            <v>370</v>
          </cell>
        </row>
        <row r="275">
          <cell r="A275" t="str">
            <v>NPCE-H-150A</v>
          </cell>
          <cell r="B275">
            <v>255</v>
          </cell>
        </row>
        <row r="276">
          <cell r="A276" t="str">
            <v>NPCE-H-200A</v>
          </cell>
          <cell r="B276">
            <v>300</v>
          </cell>
        </row>
        <row r="277">
          <cell r="A277" t="str">
            <v>NPCE-H-250A</v>
          </cell>
          <cell r="B277">
            <v>340</v>
          </cell>
        </row>
        <row r="278">
          <cell r="A278" t="str">
            <v>NPCE-H-300A</v>
          </cell>
          <cell r="B278">
            <v>370</v>
          </cell>
        </row>
        <row r="279">
          <cell r="A279" t="str">
            <v>EHC-080</v>
          </cell>
          <cell r="B279">
            <v>150</v>
          </cell>
        </row>
        <row r="280">
          <cell r="A280" t="str">
            <v>EHC-090</v>
          </cell>
          <cell r="B280">
            <v>150</v>
          </cell>
        </row>
        <row r="281">
          <cell r="A281" t="str">
            <v>EHC-100</v>
          </cell>
          <cell r="B281">
            <v>150</v>
          </cell>
        </row>
        <row r="282">
          <cell r="A282" t="str">
            <v>EHC-125</v>
          </cell>
          <cell r="B282">
            <v>200</v>
          </cell>
        </row>
        <row r="283">
          <cell r="A283" t="str">
            <v>EHC-150</v>
          </cell>
          <cell r="B283">
            <v>200</v>
          </cell>
        </row>
        <row r="284">
          <cell r="A284" t="str">
            <v>EHC-175</v>
          </cell>
          <cell r="B284">
            <v>200</v>
          </cell>
        </row>
        <row r="285">
          <cell r="A285" t="str">
            <v>EHC-200</v>
          </cell>
          <cell r="B285">
            <v>200</v>
          </cell>
        </row>
        <row r="286">
          <cell r="A286" t="str">
            <v>EHC-225</v>
          </cell>
          <cell r="B286">
            <v>200</v>
          </cell>
        </row>
        <row r="287">
          <cell r="A287" t="str">
            <v>EHC-250</v>
          </cell>
          <cell r="B287">
            <v>250</v>
          </cell>
          <cell r="C287">
            <v>0</v>
          </cell>
          <cell r="D287">
            <v>47</v>
          </cell>
        </row>
        <row r="288">
          <cell r="A288" t="str">
            <v>EHC-300</v>
          </cell>
          <cell r="B288">
            <v>250</v>
          </cell>
          <cell r="C288">
            <v>0</v>
          </cell>
          <cell r="D288">
            <v>47</v>
          </cell>
        </row>
        <row r="289">
          <cell r="A289" t="str">
            <v>EHC-350</v>
          </cell>
          <cell r="B289">
            <v>250</v>
          </cell>
          <cell r="D289">
            <v>47</v>
          </cell>
        </row>
        <row r="290">
          <cell r="A290" t="str">
            <v>EHC-400</v>
          </cell>
          <cell r="B290">
            <v>300</v>
          </cell>
          <cell r="D290">
            <v>54</v>
          </cell>
        </row>
        <row r="291">
          <cell r="A291" t="str">
            <v>EHC-450</v>
          </cell>
          <cell r="B291">
            <v>300</v>
          </cell>
          <cell r="D291">
            <v>54</v>
          </cell>
        </row>
        <row r="292">
          <cell r="A292" t="str">
            <v>EHC-500</v>
          </cell>
          <cell r="B292">
            <v>300</v>
          </cell>
          <cell r="D292">
            <v>54</v>
          </cell>
        </row>
        <row r="293">
          <cell r="A293" t="str">
            <v>EHC-550</v>
          </cell>
          <cell r="B293">
            <v>300</v>
          </cell>
          <cell r="D293">
            <v>62</v>
          </cell>
        </row>
        <row r="294">
          <cell r="A294" t="str">
            <v>EHC-600</v>
          </cell>
          <cell r="B294">
            <v>300</v>
          </cell>
          <cell r="D294">
            <v>62</v>
          </cell>
        </row>
        <row r="295">
          <cell r="A295" t="str">
            <v>EHA-080</v>
          </cell>
          <cell r="B295">
            <v>175</v>
          </cell>
        </row>
        <row r="296">
          <cell r="A296" t="str">
            <v>EHA-090</v>
          </cell>
          <cell r="B296">
            <v>200</v>
          </cell>
        </row>
        <row r="297">
          <cell r="A297" t="str">
            <v>EHA-100</v>
          </cell>
          <cell r="B297">
            <v>200</v>
          </cell>
        </row>
        <row r="298">
          <cell r="A298" t="str">
            <v>EHA-125</v>
          </cell>
          <cell r="B298">
            <v>200</v>
          </cell>
        </row>
        <row r="299">
          <cell r="A299" t="str">
            <v>EHA-150</v>
          </cell>
          <cell r="B299">
            <v>250</v>
          </cell>
        </row>
        <row r="300">
          <cell r="A300" t="str">
            <v>EHA-175</v>
          </cell>
          <cell r="B300">
            <v>250</v>
          </cell>
        </row>
        <row r="301">
          <cell r="A301" t="str">
            <v>EHA-200</v>
          </cell>
          <cell r="B301">
            <v>250</v>
          </cell>
        </row>
        <row r="302">
          <cell r="A302" t="str">
            <v>EHA-225</v>
          </cell>
          <cell r="B302">
            <v>250</v>
          </cell>
        </row>
        <row r="303">
          <cell r="A303" t="str">
            <v>EHA-250</v>
          </cell>
          <cell r="B303">
            <v>300</v>
          </cell>
          <cell r="D303">
            <v>47</v>
          </cell>
        </row>
        <row r="304">
          <cell r="A304" t="str">
            <v>EHA-300</v>
          </cell>
          <cell r="B304">
            <v>300</v>
          </cell>
          <cell r="D304">
            <v>47</v>
          </cell>
        </row>
        <row r="305">
          <cell r="A305" t="str">
            <v>EHA-350</v>
          </cell>
          <cell r="B305">
            <v>300</v>
          </cell>
          <cell r="D305">
            <v>47</v>
          </cell>
        </row>
        <row r="306">
          <cell r="A306" t="str">
            <v>EHA-400</v>
          </cell>
          <cell r="B306">
            <v>300</v>
          </cell>
          <cell r="D306">
            <v>54</v>
          </cell>
        </row>
        <row r="307">
          <cell r="A307" t="str">
            <v>EHA-450</v>
          </cell>
          <cell r="B307">
            <v>300</v>
          </cell>
          <cell r="D307">
            <v>54</v>
          </cell>
        </row>
        <row r="308">
          <cell r="A308" t="str">
            <v>EHA-500</v>
          </cell>
          <cell r="B308">
            <v>300</v>
          </cell>
          <cell r="D308">
            <v>54</v>
          </cell>
        </row>
        <row r="309">
          <cell r="A309" t="str">
            <v>EHA-550</v>
          </cell>
          <cell r="B309">
            <v>300</v>
          </cell>
          <cell r="D309">
            <v>62</v>
          </cell>
        </row>
        <row r="310">
          <cell r="A310" t="str">
            <v>EHA-600</v>
          </cell>
          <cell r="B310">
            <v>300</v>
          </cell>
          <cell r="D310">
            <v>62</v>
          </cell>
        </row>
        <row r="311">
          <cell r="A311" t="str">
            <v>NPCY-L-020</v>
          </cell>
          <cell r="B311">
            <v>35</v>
          </cell>
          <cell r="C311">
            <v>12</v>
          </cell>
          <cell r="D311">
            <v>18</v>
          </cell>
        </row>
        <row r="312">
          <cell r="A312" t="str">
            <v>NPCY-L-025</v>
          </cell>
          <cell r="B312">
            <v>40</v>
          </cell>
          <cell r="C312">
            <v>12</v>
          </cell>
          <cell r="D312">
            <v>18</v>
          </cell>
        </row>
        <row r="313">
          <cell r="A313" t="str">
            <v>NPCY-L-032</v>
          </cell>
          <cell r="B313">
            <v>45</v>
          </cell>
          <cell r="C313">
            <v>12</v>
          </cell>
          <cell r="D313">
            <v>18</v>
          </cell>
        </row>
        <row r="314">
          <cell r="A314" t="str">
            <v>NPCY-L-040</v>
          </cell>
          <cell r="B314">
            <v>55</v>
          </cell>
          <cell r="C314">
            <v>16</v>
          </cell>
          <cell r="D314">
            <v>22</v>
          </cell>
        </row>
        <row r="315">
          <cell r="A315" t="str">
            <v>NPCY-L-050</v>
          </cell>
          <cell r="B315">
            <v>60</v>
          </cell>
          <cell r="C315">
            <v>16</v>
          </cell>
          <cell r="D315">
            <v>22</v>
          </cell>
        </row>
        <row r="316">
          <cell r="A316" t="str">
            <v>NPCY-L-065</v>
          </cell>
          <cell r="B316">
            <v>65</v>
          </cell>
          <cell r="C316">
            <v>16</v>
          </cell>
          <cell r="D316">
            <v>22</v>
          </cell>
        </row>
        <row r="317">
          <cell r="A317" t="str">
            <v>NPCY-L-080</v>
          </cell>
          <cell r="B317">
            <v>75</v>
          </cell>
          <cell r="C317">
            <v>16</v>
          </cell>
          <cell r="D317">
            <v>22</v>
          </cell>
        </row>
        <row r="318">
          <cell r="A318" t="str">
            <v>NPCY-L-090</v>
          </cell>
          <cell r="B318">
            <v>90</v>
          </cell>
          <cell r="C318">
            <v>20</v>
          </cell>
          <cell r="D318">
            <v>28</v>
          </cell>
        </row>
        <row r="319">
          <cell r="A319" t="str">
            <v>NPCY-L-100</v>
          </cell>
          <cell r="B319">
            <v>95</v>
          </cell>
          <cell r="C319">
            <v>20</v>
          </cell>
          <cell r="D319">
            <v>28</v>
          </cell>
        </row>
        <row r="320">
          <cell r="A320" t="str">
            <v>NPCY-L-125</v>
          </cell>
          <cell r="B320">
            <v>110</v>
          </cell>
          <cell r="C320">
            <v>20</v>
          </cell>
          <cell r="D320">
            <v>28</v>
          </cell>
        </row>
        <row r="321">
          <cell r="A321" t="str">
            <v>NPCY-L-150</v>
          </cell>
          <cell r="B321">
            <v>125</v>
          </cell>
          <cell r="C321">
            <v>20</v>
          </cell>
          <cell r="D321">
            <v>28</v>
          </cell>
        </row>
        <row r="322">
          <cell r="A322" t="str">
            <v>NPCY-L-175</v>
          </cell>
          <cell r="B322">
            <v>140</v>
          </cell>
          <cell r="C322">
            <v>20</v>
          </cell>
          <cell r="D322">
            <v>28</v>
          </cell>
        </row>
        <row r="323">
          <cell r="A323" t="str">
            <v>NPCY-L-200</v>
          </cell>
          <cell r="B323">
            <v>150</v>
          </cell>
          <cell r="C323">
            <v>20</v>
          </cell>
          <cell r="D323">
            <v>28</v>
          </cell>
        </row>
        <row r="324">
          <cell r="A324" t="str">
            <v>NPCY-L-225</v>
          </cell>
          <cell r="B324">
            <v>185</v>
          </cell>
          <cell r="C324">
            <v>24</v>
          </cell>
          <cell r="D324">
            <v>28</v>
          </cell>
        </row>
        <row r="325">
          <cell r="A325" t="str">
            <v>NPCY-L-250</v>
          </cell>
          <cell r="B325">
            <v>200</v>
          </cell>
          <cell r="C325">
            <v>24</v>
          </cell>
          <cell r="D325">
            <v>28</v>
          </cell>
        </row>
        <row r="326">
          <cell r="A326" t="str">
            <v>NPCY-L-300</v>
          </cell>
          <cell r="B326">
            <v>225</v>
          </cell>
          <cell r="C326">
            <v>24</v>
          </cell>
          <cell r="D326">
            <v>28</v>
          </cell>
        </row>
        <row r="327">
          <cell r="A327" t="str">
            <v>NPCY-L-350</v>
          </cell>
          <cell r="B327">
            <v>245</v>
          </cell>
          <cell r="C327">
            <v>24</v>
          </cell>
          <cell r="D327">
            <v>28</v>
          </cell>
        </row>
        <row r="328">
          <cell r="A328" t="str">
            <v>NPCY-L-400</v>
          </cell>
          <cell r="B328">
            <v>280</v>
          </cell>
          <cell r="C328">
            <v>30</v>
          </cell>
          <cell r="D328">
            <v>34</v>
          </cell>
        </row>
        <row r="329">
          <cell r="A329" t="str">
            <v>NPCY-L-450</v>
          </cell>
          <cell r="B329">
            <v>310</v>
          </cell>
          <cell r="C329">
            <v>30</v>
          </cell>
          <cell r="D329">
            <v>34</v>
          </cell>
        </row>
        <row r="330">
          <cell r="A330" t="str">
            <v>NPCY-L-500</v>
          </cell>
          <cell r="B330">
            <v>350</v>
          </cell>
          <cell r="C330">
            <v>36</v>
          </cell>
          <cell r="D330">
            <v>40</v>
          </cell>
        </row>
        <row r="331">
          <cell r="A331" t="str">
            <v>NPCY-L-550</v>
          </cell>
          <cell r="B331">
            <v>370</v>
          </cell>
          <cell r="C331">
            <v>36</v>
          </cell>
          <cell r="D331">
            <v>40</v>
          </cell>
        </row>
        <row r="332">
          <cell r="A332" t="str">
            <v>NPCY-L-600</v>
          </cell>
          <cell r="B332">
            <v>400</v>
          </cell>
          <cell r="C332">
            <v>36</v>
          </cell>
          <cell r="D332">
            <v>40</v>
          </cell>
        </row>
        <row r="333">
          <cell r="A333" t="str">
            <v>NPCY-L-650</v>
          </cell>
          <cell r="B333">
            <v>430</v>
          </cell>
          <cell r="C333">
            <v>42</v>
          </cell>
          <cell r="D333">
            <v>47</v>
          </cell>
        </row>
        <row r="334">
          <cell r="A334" t="str">
            <v>NPCY-L-700</v>
          </cell>
          <cell r="B334">
            <v>450</v>
          </cell>
          <cell r="C334">
            <v>42</v>
          </cell>
          <cell r="D334">
            <v>47</v>
          </cell>
        </row>
        <row r="335">
          <cell r="A335" t="str">
            <v>NPCY-L-750</v>
          </cell>
          <cell r="B335">
            <v>480</v>
          </cell>
          <cell r="C335">
            <v>42</v>
          </cell>
          <cell r="D335">
            <v>47</v>
          </cell>
        </row>
        <row r="336">
          <cell r="A336" t="str">
            <v>NPCY-L-800</v>
          </cell>
          <cell r="B336">
            <v>505</v>
          </cell>
          <cell r="C336">
            <v>42</v>
          </cell>
          <cell r="D336">
            <v>47</v>
          </cell>
        </row>
        <row r="337">
          <cell r="A337" t="str">
            <v>NPCY-L-850</v>
          </cell>
          <cell r="B337">
            <v>545</v>
          </cell>
          <cell r="C337">
            <v>48</v>
          </cell>
          <cell r="D337">
            <v>54</v>
          </cell>
        </row>
        <row r="338">
          <cell r="A338" t="str">
            <v>NPCY-L-900</v>
          </cell>
          <cell r="B338">
            <v>565</v>
          </cell>
          <cell r="C338">
            <v>48</v>
          </cell>
          <cell r="D338">
            <v>54</v>
          </cell>
        </row>
        <row r="339">
          <cell r="A339" t="str">
            <v>NPCY-L-1000</v>
          </cell>
          <cell r="B339">
            <v>620</v>
          </cell>
          <cell r="C339">
            <v>48</v>
          </cell>
          <cell r="D339">
            <v>54</v>
          </cell>
        </row>
        <row r="340">
          <cell r="A340" t="str">
            <v>NPCY-L-1100</v>
          </cell>
          <cell r="B340">
            <v>670</v>
          </cell>
          <cell r="C340">
            <v>48</v>
          </cell>
          <cell r="D340">
            <v>54</v>
          </cell>
        </row>
        <row r="341">
          <cell r="A341" t="str">
            <v>NPCY-L-1200</v>
          </cell>
          <cell r="B341">
            <v>730</v>
          </cell>
          <cell r="C341">
            <v>48</v>
          </cell>
          <cell r="D341">
            <v>54</v>
          </cell>
        </row>
        <row r="342">
          <cell r="A342" t="str">
            <v>NPCZ-L-020</v>
          </cell>
          <cell r="B342">
            <v>35</v>
          </cell>
          <cell r="C342">
            <v>12</v>
          </cell>
          <cell r="D342">
            <v>18</v>
          </cell>
        </row>
        <row r="343">
          <cell r="A343" t="str">
            <v>NPCZ-L-025</v>
          </cell>
          <cell r="B343">
            <v>40</v>
          </cell>
          <cell r="C343">
            <v>12</v>
          </cell>
          <cell r="D343">
            <v>18</v>
          </cell>
        </row>
        <row r="344">
          <cell r="A344" t="str">
            <v>NPCZ-L-032</v>
          </cell>
          <cell r="B344">
            <v>45</v>
          </cell>
          <cell r="C344">
            <v>12</v>
          </cell>
          <cell r="D344">
            <v>18</v>
          </cell>
        </row>
        <row r="345">
          <cell r="A345" t="str">
            <v>NPCZ-L-040</v>
          </cell>
          <cell r="B345">
            <v>55</v>
          </cell>
          <cell r="C345">
            <v>16</v>
          </cell>
          <cell r="D345">
            <v>22</v>
          </cell>
        </row>
        <row r="346">
          <cell r="A346" t="str">
            <v>NPCZ-L-050</v>
          </cell>
          <cell r="B346">
            <v>60</v>
          </cell>
          <cell r="C346">
            <v>16</v>
          </cell>
          <cell r="D346">
            <v>22</v>
          </cell>
        </row>
        <row r="347">
          <cell r="A347" t="str">
            <v>NPCZ-L-065</v>
          </cell>
          <cell r="B347">
            <v>65</v>
          </cell>
          <cell r="C347">
            <v>16</v>
          </cell>
          <cell r="D347">
            <v>22</v>
          </cell>
        </row>
        <row r="348">
          <cell r="A348" t="str">
            <v>NPCZ-L-080</v>
          </cell>
          <cell r="B348">
            <v>75</v>
          </cell>
          <cell r="C348">
            <v>16</v>
          </cell>
          <cell r="D348">
            <v>22</v>
          </cell>
        </row>
        <row r="349">
          <cell r="A349" t="str">
            <v>NPCZ-L-090</v>
          </cell>
          <cell r="B349">
            <v>90</v>
          </cell>
          <cell r="C349">
            <v>20</v>
          </cell>
          <cell r="D349">
            <v>28</v>
          </cell>
        </row>
        <row r="350">
          <cell r="A350" t="str">
            <v>NPCZ-L-100</v>
          </cell>
          <cell r="B350">
            <v>95</v>
          </cell>
          <cell r="C350">
            <v>20</v>
          </cell>
          <cell r="D350">
            <v>28</v>
          </cell>
        </row>
        <row r="351">
          <cell r="A351" t="str">
            <v>NPCZ-L-125</v>
          </cell>
          <cell r="B351">
            <v>110</v>
          </cell>
          <cell r="C351">
            <v>20</v>
          </cell>
          <cell r="D351">
            <v>28</v>
          </cell>
        </row>
        <row r="352">
          <cell r="A352" t="str">
            <v>NPCZ-L-150</v>
          </cell>
          <cell r="B352">
            <v>125</v>
          </cell>
          <cell r="C352">
            <v>20</v>
          </cell>
          <cell r="D352">
            <v>28</v>
          </cell>
        </row>
        <row r="353">
          <cell r="A353" t="str">
            <v>NPCZ-L-175</v>
          </cell>
          <cell r="B353">
            <v>140</v>
          </cell>
          <cell r="C353">
            <v>20</v>
          </cell>
          <cell r="D353">
            <v>28</v>
          </cell>
        </row>
        <row r="354">
          <cell r="A354" t="str">
            <v>NPCZ-L-200</v>
          </cell>
          <cell r="B354">
            <v>150</v>
          </cell>
          <cell r="C354">
            <v>20</v>
          </cell>
          <cell r="D354">
            <v>28</v>
          </cell>
        </row>
        <row r="355">
          <cell r="A355" t="str">
            <v>NPCZ-L-225</v>
          </cell>
          <cell r="B355">
            <v>185</v>
          </cell>
          <cell r="C355">
            <v>24</v>
          </cell>
          <cell r="D355">
            <v>28</v>
          </cell>
        </row>
        <row r="356">
          <cell r="A356" t="str">
            <v>NPCZ-L-250</v>
          </cell>
          <cell r="B356">
            <v>200</v>
          </cell>
          <cell r="C356">
            <v>24</v>
          </cell>
          <cell r="D356">
            <v>28</v>
          </cell>
        </row>
        <row r="357">
          <cell r="A357" t="str">
            <v>NPCZ-L-300</v>
          </cell>
          <cell r="B357">
            <v>225</v>
          </cell>
          <cell r="C357">
            <v>24</v>
          </cell>
          <cell r="D357">
            <v>28</v>
          </cell>
        </row>
        <row r="358">
          <cell r="A358" t="str">
            <v>NPCZ-L-350</v>
          </cell>
          <cell r="B358">
            <v>245</v>
          </cell>
          <cell r="C358">
            <v>24</v>
          </cell>
          <cell r="D358">
            <v>28</v>
          </cell>
        </row>
        <row r="359">
          <cell r="A359" t="str">
            <v>NPCZ-L-400</v>
          </cell>
          <cell r="B359">
            <v>280</v>
          </cell>
          <cell r="C359">
            <v>30</v>
          </cell>
          <cell r="D359">
            <v>34</v>
          </cell>
        </row>
        <row r="360">
          <cell r="A360" t="str">
            <v>NPCZ-L-450</v>
          </cell>
          <cell r="B360">
            <v>310</v>
          </cell>
          <cell r="C360">
            <v>30</v>
          </cell>
          <cell r="D360">
            <v>34</v>
          </cell>
        </row>
        <row r="361">
          <cell r="A361" t="str">
            <v>NPCZ-L-500</v>
          </cell>
          <cell r="B361">
            <v>350</v>
          </cell>
          <cell r="C361">
            <v>36</v>
          </cell>
          <cell r="D361">
            <v>40</v>
          </cell>
        </row>
        <row r="362">
          <cell r="A362" t="str">
            <v>NPCZ-L-550</v>
          </cell>
          <cell r="B362">
            <v>370</v>
          </cell>
          <cell r="C362">
            <v>36</v>
          </cell>
          <cell r="D362">
            <v>40</v>
          </cell>
        </row>
        <row r="363">
          <cell r="A363" t="str">
            <v>NPCZ-L-600</v>
          </cell>
          <cell r="B363">
            <v>400</v>
          </cell>
          <cell r="C363">
            <v>36</v>
          </cell>
          <cell r="D363">
            <v>40</v>
          </cell>
        </row>
        <row r="364">
          <cell r="A364" t="str">
            <v>NPCZ-L-650</v>
          </cell>
          <cell r="B364">
            <v>430</v>
          </cell>
          <cell r="C364">
            <v>42</v>
          </cell>
          <cell r="D364">
            <v>47</v>
          </cell>
        </row>
        <row r="365">
          <cell r="A365" t="str">
            <v>NPCZ-L-700</v>
          </cell>
          <cell r="B365">
            <v>450</v>
          </cell>
          <cell r="C365">
            <v>42</v>
          </cell>
          <cell r="D365">
            <v>47</v>
          </cell>
        </row>
        <row r="366">
          <cell r="A366" t="str">
            <v>NPCZ-L-750</v>
          </cell>
          <cell r="B366">
            <v>480</v>
          </cell>
          <cell r="C366">
            <v>42</v>
          </cell>
          <cell r="D366">
            <v>47</v>
          </cell>
        </row>
        <row r="367">
          <cell r="A367" t="str">
            <v>NPCZ-L-800</v>
          </cell>
          <cell r="B367">
            <v>505</v>
          </cell>
          <cell r="C367">
            <v>42</v>
          </cell>
          <cell r="D367">
            <v>47</v>
          </cell>
        </row>
        <row r="368">
          <cell r="A368" t="str">
            <v>NPCZ-L-850</v>
          </cell>
          <cell r="B368">
            <v>545</v>
          </cell>
          <cell r="C368">
            <v>48</v>
          </cell>
          <cell r="D368">
            <v>54</v>
          </cell>
        </row>
        <row r="369">
          <cell r="A369" t="str">
            <v>NPCZ-L-900</v>
          </cell>
          <cell r="B369">
            <v>565</v>
          </cell>
          <cell r="C369">
            <v>48</v>
          </cell>
          <cell r="D369">
            <v>54</v>
          </cell>
        </row>
        <row r="370">
          <cell r="A370" t="str">
            <v>NPCZ-L-1000</v>
          </cell>
          <cell r="B370">
            <v>620</v>
          </cell>
          <cell r="C370">
            <v>48</v>
          </cell>
          <cell r="D370">
            <v>54</v>
          </cell>
        </row>
        <row r="371">
          <cell r="A371" t="str">
            <v>NPCZ-L-1100</v>
          </cell>
          <cell r="B371">
            <v>670</v>
          </cell>
          <cell r="C371">
            <v>48</v>
          </cell>
          <cell r="D371">
            <v>54</v>
          </cell>
        </row>
        <row r="372">
          <cell r="A372" t="str">
            <v>NPCZ-L-1200</v>
          </cell>
          <cell r="B372">
            <v>730</v>
          </cell>
          <cell r="C372">
            <v>48</v>
          </cell>
          <cell r="D372">
            <v>54</v>
          </cell>
        </row>
        <row r="373">
          <cell r="A373" t="str">
            <v>22NPCB-H-250</v>
          </cell>
          <cell r="B373">
            <v>340</v>
          </cell>
        </row>
        <row r="374">
          <cell r="A374" t="str">
            <v>NCLS-M10</v>
          </cell>
          <cell r="B374">
            <v>50</v>
          </cell>
          <cell r="C374">
            <v>12</v>
          </cell>
          <cell r="D374">
            <v>18</v>
          </cell>
        </row>
        <row r="375">
          <cell r="A375" t="str">
            <v>NCLS-M12</v>
          </cell>
          <cell r="B375">
            <v>50</v>
          </cell>
          <cell r="C375">
            <v>16</v>
          </cell>
          <cell r="D375">
            <v>22</v>
          </cell>
        </row>
        <row r="376">
          <cell r="A376" t="str">
            <v>NCLS-M16</v>
          </cell>
          <cell r="B376">
            <v>50</v>
          </cell>
          <cell r="C376">
            <v>20</v>
          </cell>
          <cell r="D376">
            <v>24</v>
          </cell>
        </row>
        <row r="377">
          <cell r="A377" t="str">
            <v>NCLS-M20</v>
          </cell>
          <cell r="B377">
            <v>50</v>
          </cell>
          <cell r="C377">
            <v>24</v>
          </cell>
          <cell r="D377">
            <v>28</v>
          </cell>
        </row>
        <row r="378">
          <cell r="A378" t="str">
            <v>NCLS-M24</v>
          </cell>
          <cell r="B378">
            <v>75</v>
          </cell>
          <cell r="C378">
            <v>30</v>
          </cell>
          <cell r="D378">
            <v>34</v>
          </cell>
        </row>
        <row r="379">
          <cell r="A379" t="str">
            <v>NCLS-M30</v>
          </cell>
          <cell r="B379">
            <v>75</v>
          </cell>
          <cell r="C379">
            <v>36</v>
          </cell>
          <cell r="D379">
            <v>40</v>
          </cell>
        </row>
        <row r="380">
          <cell r="A380" t="str">
            <v>NCLS-M36</v>
          </cell>
          <cell r="B380">
            <v>100</v>
          </cell>
          <cell r="C380">
            <v>42</v>
          </cell>
          <cell r="D380">
            <v>47</v>
          </cell>
        </row>
        <row r="381">
          <cell r="A381" t="str">
            <v>NCLS-M42</v>
          </cell>
          <cell r="B381">
            <v>125</v>
          </cell>
          <cell r="C381">
            <v>48</v>
          </cell>
          <cell r="D381">
            <v>54</v>
          </cell>
        </row>
        <row r="382">
          <cell r="A382" t="str">
            <v>NCLS-M48</v>
          </cell>
          <cell r="B382">
            <v>125</v>
          </cell>
          <cell r="C382">
            <v>56</v>
          </cell>
          <cell r="D382">
            <v>62</v>
          </cell>
        </row>
        <row r="383">
          <cell r="A383" t="str">
            <v>NCLS-M56</v>
          </cell>
          <cell r="B383">
            <v>155</v>
          </cell>
          <cell r="C383">
            <v>64</v>
          </cell>
          <cell r="D383">
            <v>70</v>
          </cell>
        </row>
        <row r="384">
          <cell r="A384" t="str">
            <v>NCLS-M64</v>
          </cell>
          <cell r="B384">
            <v>155</v>
          </cell>
          <cell r="C384">
            <v>75</v>
          </cell>
          <cell r="D384">
            <v>80</v>
          </cell>
        </row>
        <row r="385">
          <cell r="A385" t="str">
            <v>NCLS-M72</v>
          </cell>
          <cell r="B385">
            <v>150</v>
          </cell>
          <cell r="C385">
            <v>80</v>
          </cell>
          <cell r="D385">
            <v>86</v>
          </cell>
        </row>
        <row r="386">
          <cell r="A386" t="str">
            <v>NCLS-M80</v>
          </cell>
          <cell r="B386">
            <v>160</v>
          </cell>
          <cell r="C386">
            <v>85</v>
          </cell>
          <cell r="D386">
            <v>91</v>
          </cell>
        </row>
        <row r="387">
          <cell r="A387" t="str">
            <v>NCLS-M85</v>
          </cell>
          <cell r="B387">
            <v>180</v>
          </cell>
          <cell r="C387">
            <v>90</v>
          </cell>
          <cell r="D387">
            <v>96</v>
          </cell>
        </row>
        <row r="388">
          <cell r="A388" t="str">
            <v>NCLS-M90</v>
          </cell>
          <cell r="B388">
            <v>190</v>
          </cell>
          <cell r="C388">
            <v>95</v>
          </cell>
          <cell r="D388">
            <v>101</v>
          </cell>
        </row>
        <row r="389">
          <cell r="A389" t="str">
            <v>LPT-M12</v>
          </cell>
          <cell r="B389">
            <v>50</v>
          </cell>
        </row>
        <row r="390">
          <cell r="A390" t="str">
            <v>LPT-M16</v>
          </cell>
          <cell r="B390">
            <v>50</v>
          </cell>
        </row>
        <row r="391">
          <cell r="A391" t="str">
            <v>LPT-M20</v>
          </cell>
          <cell r="B391">
            <v>50</v>
          </cell>
        </row>
        <row r="392">
          <cell r="A392" t="str">
            <v>LPT-M24</v>
          </cell>
          <cell r="B392">
            <v>75</v>
          </cell>
        </row>
        <row r="393">
          <cell r="A393" t="str">
            <v>LPT-M30</v>
          </cell>
          <cell r="B393">
            <v>75</v>
          </cell>
        </row>
        <row r="394">
          <cell r="A394" t="str">
            <v>LPT-M36</v>
          </cell>
          <cell r="B394">
            <v>90</v>
          </cell>
        </row>
        <row r="395">
          <cell r="A395" t="str">
            <v>LPT-M42</v>
          </cell>
          <cell r="B395">
            <v>90</v>
          </cell>
        </row>
        <row r="396">
          <cell r="A396" t="str">
            <v>LPT-M48</v>
          </cell>
          <cell r="B396">
            <v>110</v>
          </cell>
        </row>
        <row r="397">
          <cell r="A397" t="str">
            <v>LPT-M56</v>
          </cell>
          <cell r="B397">
            <v>125</v>
          </cell>
        </row>
        <row r="398">
          <cell r="A398" t="str">
            <v>LPT-M64</v>
          </cell>
          <cell r="B398">
            <v>150</v>
          </cell>
        </row>
        <row r="399">
          <cell r="A399" t="str">
            <v>LPT-M72</v>
          </cell>
          <cell r="B399">
            <v>150</v>
          </cell>
        </row>
        <row r="400">
          <cell r="A400" t="str">
            <v>LPT-M80</v>
          </cell>
          <cell r="B400">
            <v>175</v>
          </cell>
        </row>
        <row r="401">
          <cell r="A401" t="str">
            <v>CLPT-16</v>
          </cell>
          <cell r="B401">
            <v>50</v>
          </cell>
        </row>
        <row r="402">
          <cell r="A402" t="str">
            <v>CLPT-24</v>
          </cell>
          <cell r="B402">
            <v>75</v>
          </cell>
        </row>
        <row r="403">
          <cell r="A403" t="str">
            <v>CLPT-30</v>
          </cell>
          <cell r="B403">
            <v>90</v>
          </cell>
        </row>
        <row r="404">
          <cell r="A404" t="str">
            <v>CLPT-42</v>
          </cell>
          <cell r="B404">
            <v>120</v>
          </cell>
        </row>
        <row r="405">
          <cell r="A405" t="str">
            <v>CLPT-64</v>
          </cell>
          <cell r="B405">
            <v>180</v>
          </cell>
        </row>
        <row r="406">
          <cell r="A406" t="str">
            <v>CLPT-70</v>
          </cell>
          <cell r="B406">
            <v>200</v>
          </cell>
        </row>
        <row r="407">
          <cell r="A407" t="str">
            <v>CLPT-80</v>
          </cell>
          <cell r="B407">
            <v>200</v>
          </cell>
        </row>
        <row r="408">
          <cell r="A408" t="str">
            <v>RA-L-080</v>
          </cell>
          <cell r="C408">
            <v>20</v>
          </cell>
          <cell r="D408">
            <v>28</v>
          </cell>
        </row>
        <row r="409">
          <cell r="A409" t="str">
            <v>RA-L-090</v>
          </cell>
          <cell r="C409">
            <v>20</v>
          </cell>
          <cell r="D409">
            <v>28</v>
          </cell>
        </row>
        <row r="410">
          <cell r="A410" t="str">
            <v>RA-L-100</v>
          </cell>
          <cell r="C410">
            <v>20</v>
          </cell>
          <cell r="D410">
            <v>28</v>
          </cell>
        </row>
        <row r="411">
          <cell r="A411" t="str">
            <v>RA-L-125</v>
          </cell>
          <cell r="C411">
            <v>24</v>
          </cell>
          <cell r="D411">
            <v>28</v>
          </cell>
        </row>
        <row r="412">
          <cell r="A412" t="str">
            <v>RA-L-150</v>
          </cell>
          <cell r="C412">
            <v>24</v>
          </cell>
          <cell r="D412">
            <v>28</v>
          </cell>
        </row>
        <row r="413">
          <cell r="A413" t="str">
            <v>RA-L-175</v>
          </cell>
          <cell r="C413">
            <v>24</v>
          </cell>
          <cell r="D413">
            <v>28</v>
          </cell>
        </row>
        <row r="414">
          <cell r="A414" t="str">
            <v>RA-L-200</v>
          </cell>
          <cell r="C414">
            <v>24</v>
          </cell>
          <cell r="D414">
            <v>28</v>
          </cell>
        </row>
        <row r="415">
          <cell r="A415" t="str">
            <v>RA-L-225</v>
          </cell>
          <cell r="C415">
            <v>24</v>
          </cell>
          <cell r="D415">
            <v>28</v>
          </cell>
        </row>
        <row r="416">
          <cell r="A416" t="str">
            <v>RA-L-250</v>
          </cell>
          <cell r="C416">
            <v>24</v>
          </cell>
          <cell r="D416">
            <v>28</v>
          </cell>
        </row>
        <row r="417">
          <cell r="A417" t="str">
            <v>RA-L-300</v>
          </cell>
          <cell r="C417">
            <v>30</v>
          </cell>
          <cell r="D417">
            <v>34</v>
          </cell>
        </row>
        <row r="418">
          <cell r="A418" t="str">
            <v>RA-L-350</v>
          </cell>
          <cell r="C418">
            <v>30</v>
          </cell>
          <cell r="D418">
            <v>34</v>
          </cell>
        </row>
        <row r="419">
          <cell r="A419" t="str">
            <v>RA-L-400</v>
          </cell>
          <cell r="C419">
            <v>30</v>
          </cell>
          <cell r="D419">
            <v>34</v>
          </cell>
        </row>
        <row r="420">
          <cell r="A420" t="str">
            <v>RA-L-450</v>
          </cell>
          <cell r="C420">
            <v>30</v>
          </cell>
          <cell r="D420">
            <v>34</v>
          </cell>
        </row>
        <row r="421">
          <cell r="A421" t="str">
            <v>RA-L-500</v>
          </cell>
          <cell r="C421">
            <v>36</v>
          </cell>
          <cell r="D421">
            <v>40</v>
          </cell>
        </row>
        <row r="422">
          <cell r="A422" t="str">
            <v>RA-L-550</v>
          </cell>
          <cell r="C422">
            <v>36</v>
          </cell>
          <cell r="D422">
            <v>40</v>
          </cell>
        </row>
        <row r="423">
          <cell r="A423" t="str">
            <v>RA-L-600</v>
          </cell>
          <cell r="C423">
            <v>42</v>
          </cell>
          <cell r="D423">
            <v>46</v>
          </cell>
        </row>
        <row r="424">
          <cell r="A424" t="str">
            <v>RA-L-650</v>
          </cell>
          <cell r="C424">
            <v>42</v>
          </cell>
          <cell r="D424">
            <v>46</v>
          </cell>
        </row>
        <row r="425">
          <cell r="A425" t="str">
            <v>RA-L-700</v>
          </cell>
          <cell r="C425">
            <v>48</v>
          </cell>
          <cell r="D425">
            <v>54</v>
          </cell>
        </row>
        <row r="426">
          <cell r="A426" t="str">
            <v>RA-L-750</v>
          </cell>
          <cell r="C426">
            <v>48</v>
          </cell>
          <cell r="D426">
            <v>54</v>
          </cell>
        </row>
        <row r="427">
          <cell r="A427" t="str">
            <v>RB-L-080</v>
          </cell>
          <cell r="C427">
            <v>20</v>
          </cell>
          <cell r="D427">
            <v>28</v>
          </cell>
        </row>
        <row r="428">
          <cell r="A428" t="str">
            <v>RB-L-090</v>
          </cell>
          <cell r="C428">
            <v>20</v>
          </cell>
          <cell r="D428">
            <v>28</v>
          </cell>
        </row>
        <row r="429">
          <cell r="A429" t="str">
            <v>RB-L-100</v>
          </cell>
          <cell r="C429">
            <v>20</v>
          </cell>
          <cell r="D429">
            <v>28</v>
          </cell>
        </row>
        <row r="430">
          <cell r="A430" t="str">
            <v>RB-L-125</v>
          </cell>
          <cell r="C430">
            <v>24</v>
          </cell>
          <cell r="D430">
            <v>28</v>
          </cell>
        </row>
        <row r="431">
          <cell r="A431" t="str">
            <v>RB-L-150</v>
          </cell>
          <cell r="C431">
            <v>24</v>
          </cell>
          <cell r="D431">
            <v>28</v>
          </cell>
        </row>
        <row r="432">
          <cell r="A432" t="str">
            <v>RB-L-175</v>
          </cell>
          <cell r="C432">
            <v>24</v>
          </cell>
          <cell r="D432">
            <v>28</v>
          </cell>
        </row>
        <row r="433">
          <cell r="A433" t="str">
            <v>RB-L-200</v>
          </cell>
          <cell r="C433">
            <v>24</v>
          </cell>
          <cell r="D433">
            <v>28</v>
          </cell>
        </row>
        <row r="434">
          <cell r="A434" t="str">
            <v>RB-L-225</v>
          </cell>
          <cell r="C434">
            <v>24</v>
          </cell>
          <cell r="D434">
            <v>28</v>
          </cell>
        </row>
        <row r="435">
          <cell r="A435" t="str">
            <v>RB-L-250</v>
          </cell>
          <cell r="C435">
            <v>24</v>
          </cell>
          <cell r="D435">
            <v>28</v>
          </cell>
        </row>
        <row r="436">
          <cell r="A436" t="str">
            <v>RB-L-300</v>
          </cell>
          <cell r="C436">
            <v>30</v>
          </cell>
          <cell r="D436">
            <v>34</v>
          </cell>
        </row>
        <row r="437">
          <cell r="A437" t="str">
            <v>RB-L-350</v>
          </cell>
          <cell r="C437">
            <v>30</v>
          </cell>
          <cell r="D437">
            <v>34</v>
          </cell>
        </row>
        <row r="438">
          <cell r="A438" t="str">
            <v>RB-L-400</v>
          </cell>
          <cell r="C438">
            <v>30</v>
          </cell>
          <cell r="D438">
            <v>34</v>
          </cell>
        </row>
        <row r="439">
          <cell r="A439" t="str">
            <v>RB-L-450</v>
          </cell>
          <cell r="C439">
            <v>30</v>
          </cell>
          <cell r="D439">
            <v>34</v>
          </cell>
        </row>
        <row r="440">
          <cell r="A440" t="str">
            <v>RB-L-500</v>
          </cell>
          <cell r="C440">
            <v>36</v>
          </cell>
          <cell r="D440">
            <v>40</v>
          </cell>
        </row>
        <row r="441">
          <cell r="A441" t="str">
            <v>RB-L-550</v>
          </cell>
          <cell r="C441">
            <v>36</v>
          </cell>
          <cell r="D441">
            <v>40</v>
          </cell>
        </row>
        <row r="442">
          <cell r="A442" t="str">
            <v>RB-L-600</v>
          </cell>
          <cell r="C442">
            <v>42</v>
          </cell>
          <cell r="D442">
            <v>46</v>
          </cell>
        </row>
        <row r="443">
          <cell r="A443" t="str">
            <v>RB-L-650</v>
          </cell>
          <cell r="C443">
            <v>42</v>
          </cell>
          <cell r="D443">
            <v>46</v>
          </cell>
        </row>
        <row r="444">
          <cell r="A444" t="str">
            <v>RB-L-700</v>
          </cell>
          <cell r="C444">
            <v>48</v>
          </cell>
          <cell r="D444">
            <v>54</v>
          </cell>
        </row>
        <row r="445">
          <cell r="A445" t="str">
            <v>RB-L-750</v>
          </cell>
          <cell r="C445">
            <v>48</v>
          </cell>
          <cell r="D445">
            <v>54</v>
          </cell>
        </row>
        <row r="446">
          <cell r="A446" t="str">
            <v>RC-L-080</v>
          </cell>
          <cell r="C446">
            <v>20</v>
          </cell>
          <cell r="D446">
            <v>28</v>
          </cell>
        </row>
        <row r="447">
          <cell r="A447" t="str">
            <v>RC-L-090</v>
          </cell>
          <cell r="C447">
            <v>20</v>
          </cell>
          <cell r="D447">
            <v>28</v>
          </cell>
        </row>
        <row r="448">
          <cell r="A448" t="str">
            <v>RC-L-100</v>
          </cell>
          <cell r="C448">
            <v>20</v>
          </cell>
          <cell r="D448">
            <v>28</v>
          </cell>
        </row>
        <row r="449">
          <cell r="A449" t="str">
            <v>RC-L-125</v>
          </cell>
          <cell r="C449">
            <v>24</v>
          </cell>
          <cell r="D449">
            <v>28</v>
          </cell>
        </row>
        <row r="450">
          <cell r="A450" t="str">
            <v>RC-L-150</v>
          </cell>
          <cell r="C450">
            <v>24</v>
          </cell>
          <cell r="D450">
            <v>28</v>
          </cell>
        </row>
        <row r="451">
          <cell r="A451" t="str">
            <v>RC-L-175</v>
          </cell>
          <cell r="C451">
            <v>24</v>
          </cell>
          <cell r="D451">
            <v>28</v>
          </cell>
        </row>
        <row r="452">
          <cell r="A452" t="str">
            <v>RC-L-200</v>
          </cell>
          <cell r="C452">
            <v>24</v>
          </cell>
          <cell r="D452">
            <v>28</v>
          </cell>
        </row>
        <row r="453">
          <cell r="A453" t="str">
            <v>RC-L-225</v>
          </cell>
          <cell r="C453">
            <v>24</v>
          </cell>
          <cell r="D453">
            <v>28</v>
          </cell>
        </row>
        <row r="454">
          <cell r="A454" t="str">
            <v>RC-L-250</v>
          </cell>
          <cell r="C454">
            <v>24</v>
          </cell>
          <cell r="D454">
            <v>28</v>
          </cell>
        </row>
        <row r="455">
          <cell r="A455" t="str">
            <v>RC-L-300</v>
          </cell>
          <cell r="C455">
            <v>30</v>
          </cell>
          <cell r="D455">
            <v>34</v>
          </cell>
        </row>
        <row r="456">
          <cell r="A456" t="str">
            <v>RC-L-350</v>
          </cell>
          <cell r="C456">
            <v>30</v>
          </cell>
          <cell r="D456">
            <v>34</v>
          </cell>
        </row>
        <row r="457">
          <cell r="A457" t="str">
            <v>RC-L-400</v>
          </cell>
          <cell r="C457">
            <v>30</v>
          </cell>
          <cell r="D457">
            <v>34</v>
          </cell>
        </row>
        <row r="458">
          <cell r="A458" t="str">
            <v>RC-L-450</v>
          </cell>
          <cell r="C458">
            <v>30</v>
          </cell>
          <cell r="D458">
            <v>34</v>
          </cell>
        </row>
        <row r="459">
          <cell r="A459" t="str">
            <v>RC-L-500</v>
          </cell>
          <cell r="C459">
            <v>36</v>
          </cell>
          <cell r="D459">
            <v>40</v>
          </cell>
        </row>
        <row r="460">
          <cell r="A460" t="str">
            <v>RC-L-550</v>
          </cell>
          <cell r="C460">
            <v>36</v>
          </cell>
          <cell r="D460">
            <v>40</v>
          </cell>
        </row>
        <row r="461">
          <cell r="A461" t="str">
            <v>RC-L-600</v>
          </cell>
          <cell r="C461">
            <v>42</v>
          </cell>
          <cell r="D461">
            <v>46</v>
          </cell>
        </row>
        <row r="462">
          <cell r="A462" t="str">
            <v>RC-L-650</v>
          </cell>
          <cell r="C462">
            <v>42</v>
          </cell>
          <cell r="D462">
            <v>46</v>
          </cell>
        </row>
        <row r="463">
          <cell r="A463" t="str">
            <v>RC-L-700</v>
          </cell>
          <cell r="C463">
            <v>48</v>
          </cell>
          <cell r="D463">
            <v>54</v>
          </cell>
        </row>
        <row r="464">
          <cell r="A464" t="str">
            <v>RC-L-750</v>
          </cell>
          <cell r="C464">
            <v>48</v>
          </cell>
          <cell r="D464">
            <v>54</v>
          </cell>
        </row>
        <row r="465">
          <cell r="A465" t="str">
            <v>RA-H-150</v>
          </cell>
          <cell r="C465">
            <v>24</v>
          </cell>
          <cell r="D465">
            <v>28</v>
          </cell>
        </row>
        <row r="466">
          <cell r="A466" t="str">
            <v>RA-H-175</v>
          </cell>
          <cell r="C466">
            <v>24</v>
          </cell>
          <cell r="D466">
            <v>28</v>
          </cell>
        </row>
        <row r="467">
          <cell r="A467" t="str">
            <v>RA-H-200</v>
          </cell>
          <cell r="C467">
            <v>30</v>
          </cell>
          <cell r="D467">
            <v>34</v>
          </cell>
        </row>
        <row r="468">
          <cell r="A468" t="str">
            <v>RA-H-225</v>
          </cell>
          <cell r="C468">
            <v>30</v>
          </cell>
          <cell r="D468">
            <v>34</v>
          </cell>
        </row>
        <row r="469">
          <cell r="A469" t="str">
            <v>RA-H-250</v>
          </cell>
          <cell r="C469">
            <v>30</v>
          </cell>
          <cell r="D469">
            <v>34</v>
          </cell>
        </row>
        <row r="470">
          <cell r="A470" t="str">
            <v>RA-H-300</v>
          </cell>
          <cell r="C470">
            <v>36</v>
          </cell>
          <cell r="D470">
            <v>40</v>
          </cell>
        </row>
        <row r="471">
          <cell r="A471" t="str">
            <v>RA-H-350</v>
          </cell>
          <cell r="C471">
            <v>36</v>
          </cell>
          <cell r="D471">
            <v>40</v>
          </cell>
        </row>
        <row r="472">
          <cell r="A472" t="str">
            <v>RA-H-400</v>
          </cell>
          <cell r="C472">
            <v>36</v>
          </cell>
          <cell r="D472">
            <v>40</v>
          </cell>
        </row>
        <row r="473">
          <cell r="A473" t="str">
            <v>RA-H-450</v>
          </cell>
          <cell r="C473">
            <v>36</v>
          </cell>
          <cell r="D473">
            <v>40</v>
          </cell>
        </row>
        <row r="474">
          <cell r="A474" t="str">
            <v>RA-H-500</v>
          </cell>
          <cell r="C474">
            <v>36</v>
          </cell>
          <cell r="D474">
            <v>40</v>
          </cell>
        </row>
        <row r="475">
          <cell r="A475" t="str">
            <v>RA-H-550</v>
          </cell>
          <cell r="C475">
            <v>36</v>
          </cell>
          <cell r="D475">
            <v>40</v>
          </cell>
        </row>
        <row r="476">
          <cell r="A476" t="str">
            <v>RA-H-600</v>
          </cell>
          <cell r="C476">
            <v>42</v>
          </cell>
          <cell r="D476">
            <v>46</v>
          </cell>
        </row>
        <row r="477">
          <cell r="A477" t="str">
            <v>RA-H-650</v>
          </cell>
          <cell r="C477">
            <v>42</v>
          </cell>
          <cell r="D477">
            <v>46</v>
          </cell>
        </row>
        <row r="478">
          <cell r="A478" t="str">
            <v>RA-H-700</v>
          </cell>
          <cell r="C478">
            <v>48</v>
          </cell>
          <cell r="D478">
            <v>54</v>
          </cell>
        </row>
        <row r="479">
          <cell r="A479" t="str">
            <v>RA-H-750</v>
          </cell>
          <cell r="C479">
            <v>48</v>
          </cell>
          <cell r="D479">
            <v>54</v>
          </cell>
        </row>
        <row r="480">
          <cell r="A480" t="str">
            <v>RB-H-150</v>
          </cell>
          <cell r="C480">
            <v>24</v>
          </cell>
          <cell r="D480">
            <v>28</v>
          </cell>
        </row>
        <row r="481">
          <cell r="A481" t="str">
            <v>RB-H-175</v>
          </cell>
          <cell r="C481">
            <v>24</v>
          </cell>
          <cell r="D481">
            <v>28</v>
          </cell>
        </row>
        <row r="482">
          <cell r="A482" t="str">
            <v>RB-H-200</v>
          </cell>
          <cell r="C482">
            <v>30</v>
          </cell>
          <cell r="D482">
            <v>34</v>
          </cell>
        </row>
        <row r="483">
          <cell r="A483" t="str">
            <v>RB-H-225</v>
          </cell>
          <cell r="C483">
            <v>30</v>
          </cell>
          <cell r="D483">
            <v>34</v>
          </cell>
        </row>
        <row r="484">
          <cell r="A484" t="str">
            <v>RB-H-250</v>
          </cell>
          <cell r="C484">
            <v>30</v>
          </cell>
          <cell r="D484">
            <v>34</v>
          </cell>
        </row>
        <row r="485">
          <cell r="A485" t="str">
            <v>RB-H-300</v>
          </cell>
          <cell r="C485">
            <v>36</v>
          </cell>
          <cell r="D485">
            <v>40</v>
          </cell>
        </row>
        <row r="486">
          <cell r="A486" t="str">
            <v>RB-H-350</v>
          </cell>
          <cell r="C486">
            <v>36</v>
          </cell>
          <cell r="D486">
            <v>40</v>
          </cell>
        </row>
        <row r="487">
          <cell r="A487" t="str">
            <v>RB-H-400</v>
          </cell>
          <cell r="C487">
            <v>36</v>
          </cell>
          <cell r="D487">
            <v>40</v>
          </cell>
        </row>
        <row r="488">
          <cell r="A488" t="str">
            <v>RB-H-450</v>
          </cell>
          <cell r="C488">
            <v>36</v>
          </cell>
          <cell r="D488">
            <v>40</v>
          </cell>
        </row>
        <row r="489">
          <cell r="A489" t="str">
            <v>RB-H-500</v>
          </cell>
          <cell r="C489">
            <v>36</v>
          </cell>
          <cell r="D489">
            <v>40</v>
          </cell>
        </row>
        <row r="490">
          <cell r="A490" t="str">
            <v>RB-H-550</v>
          </cell>
          <cell r="C490">
            <v>36</v>
          </cell>
          <cell r="D490">
            <v>40</v>
          </cell>
        </row>
        <row r="491">
          <cell r="A491" t="str">
            <v>RB-H-600</v>
          </cell>
          <cell r="C491">
            <v>42</v>
          </cell>
          <cell r="D491">
            <v>46</v>
          </cell>
        </row>
        <row r="492">
          <cell r="A492" t="str">
            <v>RB-H-650</v>
          </cell>
          <cell r="C492">
            <v>42</v>
          </cell>
          <cell r="D492">
            <v>46</v>
          </cell>
        </row>
        <row r="493">
          <cell r="A493" t="str">
            <v>RB-H-700</v>
          </cell>
          <cell r="C493">
            <v>48</v>
          </cell>
          <cell r="D493">
            <v>54</v>
          </cell>
        </row>
        <row r="494">
          <cell r="A494" t="str">
            <v>RB-H-750</v>
          </cell>
          <cell r="C494">
            <v>48</v>
          </cell>
          <cell r="D494">
            <v>54</v>
          </cell>
        </row>
        <row r="495">
          <cell r="A495" t="str">
            <v>RC-H-150</v>
          </cell>
          <cell r="C495">
            <v>24</v>
          </cell>
          <cell r="D495">
            <v>28</v>
          </cell>
        </row>
        <row r="496">
          <cell r="A496" t="str">
            <v>RC-H-175</v>
          </cell>
          <cell r="C496">
            <v>24</v>
          </cell>
          <cell r="D496">
            <v>28</v>
          </cell>
        </row>
        <row r="497">
          <cell r="A497" t="str">
            <v>RC-H-200</v>
          </cell>
          <cell r="C497">
            <v>30</v>
          </cell>
          <cell r="D497">
            <v>34</v>
          </cell>
        </row>
        <row r="498">
          <cell r="A498" t="str">
            <v>RC-H-225</v>
          </cell>
          <cell r="C498">
            <v>30</v>
          </cell>
          <cell r="D498">
            <v>34</v>
          </cell>
        </row>
        <row r="499">
          <cell r="A499" t="str">
            <v>RC-H-250</v>
          </cell>
          <cell r="C499">
            <v>30</v>
          </cell>
          <cell r="D499">
            <v>34</v>
          </cell>
        </row>
        <row r="500">
          <cell r="A500" t="str">
            <v>RC-H-300</v>
          </cell>
          <cell r="C500">
            <v>36</v>
          </cell>
          <cell r="D500">
            <v>40</v>
          </cell>
        </row>
        <row r="501">
          <cell r="A501" t="str">
            <v>RC-H-350</v>
          </cell>
          <cell r="C501">
            <v>36</v>
          </cell>
          <cell r="D501">
            <v>40</v>
          </cell>
        </row>
        <row r="502">
          <cell r="A502" t="str">
            <v>RC-H-400</v>
          </cell>
          <cell r="C502">
            <v>36</v>
          </cell>
          <cell r="D502">
            <v>40</v>
          </cell>
        </row>
        <row r="503">
          <cell r="A503" t="str">
            <v>RC-H-450</v>
          </cell>
          <cell r="C503">
            <v>36</v>
          </cell>
          <cell r="D503">
            <v>40</v>
          </cell>
        </row>
        <row r="504">
          <cell r="A504" t="str">
            <v>RC-H-500</v>
          </cell>
          <cell r="C504">
            <v>36</v>
          </cell>
          <cell r="D504">
            <v>40</v>
          </cell>
        </row>
        <row r="505">
          <cell r="A505" t="str">
            <v>RC-H-550</v>
          </cell>
          <cell r="C505">
            <v>36</v>
          </cell>
          <cell r="D505">
            <v>40</v>
          </cell>
        </row>
        <row r="506">
          <cell r="A506" t="str">
            <v>RC-H-600</v>
          </cell>
          <cell r="C506">
            <v>42</v>
          </cell>
          <cell r="D506">
            <v>46</v>
          </cell>
        </row>
        <row r="507">
          <cell r="A507" t="str">
            <v>RC-H-650</v>
          </cell>
          <cell r="C507">
            <v>42</v>
          </cell>
          <cell r="D507">
            <v>46</v>
          </cell>
        </row>
        <row r="508">
          <cell r="A508" t="str">
            <v>RC-H-700</v>
          </cell>
          <cell r="C508">
            <v>48</v>
          </cell>
          <cell r="D508">
            <v>54</v>
          </cell>
        </row>
        <row r="509">
          <cell r="A509" t="str">
            <v>RC-H-750</v>
          </cell>
          <cell r="C509">
            <v>48</v>
          </cell>
          <cell r="D509">
            <v>54</v>
          </cell>
        </row>
        <row r="510">
          <cell r="A510" t="str">
            <v>RHC-080</v>
          </cell>
        </row>
        <row r="511">
          <cell r="A511" t="str">
            <v>RHC-090</v>
          </cell>
        </row>
        <row r="512">
          <cell r="A512" t="str">
            <v>RHC-100</v>
          </cell>
        </row>
        <row r="513">
          <cell r="A513" t="str">
            <v>RHC-125</v>
          </cell>
        </row>
        <row r="514">
          <cell r="A514" t="str">
            <v>RHC-150</v>
          </cell>
        </row>
        <row r="515">
          <cell r="A515" t="str">
            <v>RHC-175</v>
          </cell>
        </row>
        <row r="516">
          <cell r="A516" t="str">
            <v>RHC-200</v>
          </cell>
        </row>
        <row r="517">
          <cell r="A517" t="str">
            <v>RHC-225</v>
          </cell>
        </row>
        <row r="518">
          <cell r="A518" t="str">
            <v>RHC-250</v>
          </cell>
        </row>
        <row r="519">
          <cell r="A519" t="str">
            <v>RHC-300</v>
          </cell>
        </row>
        <row r="520">
          <cell r="A520" t="str">
            <v>RHC-350</v>
          </cell>
        </row>
        <row r="521">
          <cell r="A521" t="str">
            <v>RHC-400</v>
          </cell>
        </row>
        <row r="522">
          <cell r="A522" t="str">
            <v>RHC-450</v>
          </cell>
        </row>
        <row r="523">
          <cell r="A523" t="str">
            <v>RHC-500</v>
          </cell>
        </row>
        <row r="524">
          <cell r="A524" t="str">
            <v>RHC-550</v>
          </cell>
        </row>
        <row r="525">
          <cell r="A525" t="str">
            <v>RHC-600</v>
          </cell>
        </row>
        <row r="526">
          <cell r="A526" t="str">
            <v>RHA-080</v>
          </cell>
        </row>
        <row r="527">
          <cell r="A527" t="str">
            <v>RHA-090</v>
          </cell>
        </row>
        <row r="528">
          <cell r="A528" t="str">
            <v>RHA-100</v>
          </cell>
        </row>
        <row r="529">
          <cell r="A529" t="str">
            <v>RHA-125</v>
          </cell>
        </row>
        <row r="530">
          <cell r="A530" t="str">
            <v>RHA-150</v>
          </cell>
        </row>
        <row r="531">
          <cell r="A531" t="str">
            <v>RHA-175</v>
          </cell>
        </row>
        <row r="532">
          <cell r="A532" t="str">
            <v>RHA-200</v>
          </cell>
        </row>
        <row r="533">
          <cell r="A533" t="str">
            <v>RHA-225</v>
          </cell>
        </row>
        <row r="534">
          <cell r="A534" t="str">
            <v>RHA-250</v>
          </cell>
        </row>
        <row r="535">
          <cell r="A535" t="str">
            <v>RHA-300</v>
          </cell>
        </row>
        <row r="536">
          <cell r="A536" t="str">
            <v>RHA-350</v>
          </cell>
        </row>
        <row r="537">
          <cell r="A537" t="str">
            <v>RHA-400</v>
          </cell>
        </row>
        <row r="538">
          <cell r="A538" t="str">
            <v>RHA-450</v>
          </cell>
        </row>
        <row r="539">
          <cell r="A539" t="str">
            <v>RHA-500</v>
          </cell>
        </row>
        <row r="540">
          <cell r="A540" t="str">
            <v>RHA-550</v>
          </cell>
        </row>
        <row r="541">
          <cell r="A541" t="str">
            <v>RHA-600</v>
          </cell>
        </row>
        <row r="542">
          <cell r="A542" t="str">
            <v>EHS-080</v>
          </cell>
          <cell r="B542">
            <v>175</v>
          </cell>
        </row>
        <row r="543">
          <cell r="A543" t="str">
            <v>EHS-090</v>
          </cell>
          <cell r="B543">
            <v>200</v>
          </cell>
        </row>
        <row r="544">
          <cell r="A544" t="str">
            <v>EHS-100</v>
          </cell>
          <cell r="B544">
            <v>200</v>
          </cell>
        </row>
        <row r="545">
          <cell r="A545" t="str">
            <v>EHS-125</v>
          </cell>
          <cell r="B545">
            <v>200</v>
          </cell>
        </row>
        <row r="546">
          <cell r="A546" t="str">
            <v>EHS-150</v>
          </cell>
          <cell r="B546">
            <v>250</v>
          </cell>
        </row>
        <row r="547">
          <cell r="A547" t="str">
            <v>EHS-175</v>
          </cell>
          <cell r="B547">
            <v>250</v>
          </cell>
        </row>
        <row r="548">
          <cell r="A548" t="str">
            <v>EHS-200</v>
          </cell>
          <cell r="B548">
            <v>250</v>
          </cell>
        </row>
        <row r="549">
          <cell r="A549" t="str">
            <v>EHS-225</v>
          </cell>
          <cell r="B549">
            <v>250</v>
          </cell>
        </row>
        <row r="550">
          <cell r="A550" t="str">
            <v>EHS-250</v>
          </cell>
          <cell r="B550">
            <v>300</v>
          </cell>
          <cell r="D550">
            <v>47</v>
          </cell>
        </row>
        <row r="551">
          <cell r="A551" t="str">
            <v>EHS-300</v>
          </cell>
          <cell r="B551">
            <v>300</v>
          </cell>
          <cell r="D551">
            <v>47</v>
          </cell>
        </row>
        <row r="552">
          <cell r="A552" t="str">
            <v>EHS-350</v>
          </cell>
          <cell r="B552">
            <v>300</v>
          </cell>
          <cell r="D552">
            <v>47</v>
          </cell>
        </row>
        <row r="553">
          <cell r="A553" t="str">
            <v>EHS-400</v>
          </cell>
          <cell r="B553">
            <v>300</v>
          </cell>
          <cell r="D553">
            <v>54</v>
          </cell>
        </row>
        <row r="554">
          <cell r="A554" t="str">
            <v>EHS-450</v>
          </cell>
          <cell r="B554">
            <v>300</v>
          </cell>
          <cell r="D554">
            <v>54</v>
          </cell>
        </row>
        <row r="555">
          <cell r="A555" t="str">
            <v>EHS-500</v>
          </cell>
          <cell r="B555">
            <v>300</v>
          </cell>
          <cell r="D555">
            <v>54</v>
          </cell>
        </row>
        <row r="556">
          <cell r="A556" t="str">
            <v>EHS-550</v>
          </cell>
          <cell r="B556">
            <v>300</v>
          </cell>
          <cell r="D556">
            <v>62</v>
          </cell>
        </row>
        <row r="557">
          <cell r="A557" t="str">
            <v>EHS-600</v>
          </cell>
          <cell r="B557">
            <v>300</v>
          </cell>
          <cell r="D557">
            <v>62</v>
          </cell>
        </row>
        <row r="558">
          <cell r="A558" t="str">
            <v>EHC-750</v>
          </cell>
          <cell r="B558">
            <v>650</v>
          </cell>
        </row>
        <row r="559">
          <cell r="A559" t="str">
            <v>RHC-1500</v>
          </cell>
        </row>
      </sheetData>
      <sheetData sheetId="8" refreshError="1">
        <row r="3">
          <cell r="A3">
            <v>0.75</v>
          </cell>
        </row>
        <row r="4">
          <cell r="A4">
            <v>1</v>
          </cell>
        </row>
        <row r="5">
          <cell r="A5">
            <v>1.25</v>
          </cell>
        </row>
        <row r="6">
          <cell r="A6">
            <v>1.5</v>
          </cell>
        </row>
        <row r="7">
          <cell r="A7">
            <v>2</v>
          </cell>
        </row>
        <row r="8">
          <cell r="A8">
            <v>2.5</v>
          </cell>
        </row>
        <row r="9">
          <cell r="A9">
            <v>3</v>
          </cell>
        </row>
        <row r="10">
          <cell r="A10">
            <v>3.5</v>
          </cell>
        </row>
        <row r="11">
          <cell r="A11">
            <v>4</v>
          </cell>
        </row>
        <row r="12">
          <cell r="A12">
            <v>5</v>
          </cell>
        </row>
        <row r="13">
          <cell r="A13">
            <v>6</v>
          </cell>
        </row>
        <row r="14">
          <cell r="A14">
            <v>7</v>
          </cell>
        </row>
        <row r="15">
          <cell r="A15">
            <v>8</v>
          </cell>
        </row>
        <row r="16">
          <cell r="A16">
            <v>9</v>
          </cell>
        </row>
        <row r="17">
          <cell r="A17">
            <v>10</v>
          </cell>
        </row>
        <row r="18">
          <cell r="A18">
            <v>12</v>
          </cell>
        </row>
        <row r="19">
          <cell r="A19">
            <v>14</v>
          </cell>
        </row>
        <row r="20">
          <cell r="A20">
            <v>16</v>
          </cell>
        </row>
        <row r="21">
          <cell r="A21">
            <v>18</v>
          </cell>
        </row>
        <row r="22">
          <cell r="A22">
            <v>20</v>
          </cell>
        </row>
        <row r="23">
          <cell r="A23">
            <v>22</v>
          </cell>
        </row>
        <row r="24">
          <cell r="A24">
            <v>24</v>
          </cell>
        </row>
        <row r="25">
          <cell r="A25">
            <v>26</v>
          </cell>
        </row>
        <row r="26">
          <cell r="A26">
            <v>28</v>
          </cell>
        </row>
        <row r="27">
          <cell r="A27">
            <v>30</v>
          </cell>
        </row>
        <row r="28">
          <cell r="A28">
            <v>32</v>
          </cell>
        </row>
        <row r="29">
          <cell r="A29">
            <v>34</v>
          </cell>
        </row>
        <row r="30">
          <cell r="A30">
            <v>36</v>
          </cell>
        </row>
        <row r="31">
          <cell r="A31">
            <v>40</v>
          </cell>
        </row>
        <row r="32">
          <cell r="A32">
            <v>44</v>
          </cell>
        </row>
        <row r="33">
          <cell r="A33">
            <v>48</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e1"/>
      <sheetName val="Dialog1"/>
      <sheetName val="Dialog2"/>
      <sheetName val="BQ-MD"/>
      <sheetName val="RFP-002(Eval)"/>
      <sheetName val="003Summary"/>
      <sheetName val="003-PVT"/>
      <sheetName val="RFP003A"/>
      <sheetName val="RFP003B"/>
      <sheetName val="RFP003C"/>
      <sheetName val="RFP003D"/>
      <sheetName val="RFP003E"/>
      <sheetName val="RFP003F"/>
      <sheetName val="S N"/>
      <sheetName val="Rev History"/>
      <sheetName val="03sumy_a"/>
      <sheetName val="Chart"/>
      <sheetName val="csdim"/>
      <sheetName val="cdsload"/>
      <sheetName val="chsload"/>
      <sheetName val="CLAMP"/>
      <sheetName val="cvsload"/>
      <sheetName val="pipe"/>
      <sheetName val="DB@Acess"/>
      <sheetName val="Civil"/>
      <sheetName val="EQUIPMENT"/>
      <sheetName val="견적"/>
      <sheetName val="EQUIP"/>
      <sheetName val="cement"/>
      <sheetName val="LinerWt"/>
      <sheetName val="견"/>
      <sheetName val="eq_data"/>
      <sheetName val="rate"/>
      <sheetName val="일보"/>
      <sheetName val="Graph (LGEN)"/>
      <sheetName val="out_prog"/>
      <sheetName val="선적schedule (2)"/>
    </sheetNames>
    <definedNames>
      <definedName name="Check_B"/>
      <definedName name="PRINT_OUT_RFP002"/>
      <definedName name="PRINT_OUT_SCcost_P1"/>
      <definedName name="PRINT_OUT_SCcost_P2"/>
    </defined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row r="5">
          <cell r="B5" t="str">
            <v>A) EQUIPMENT INSTALLATION</v>
          </cell>
          <cell r="C5" t="str">
            <v xml:space="preserve"> A) EQUIPMENT INSTALLATION</v>
          </cell>
        </row>
        <row r="6">
          <cell r="B6" t="str">
            <v>S/N</v>
          </cell>
        </row>
        <row r="7">
          <cell r="B7">
            <v>1</v>
          </cell>
          <cell r="C7" t="str">
            <v>4110</v>
          </cell>
          <cell r="D7" t="str">
            <v>01/02</v>
          </cell>
          <cell r="F7" t="str">
            <v>Cracking Heater/Reformer</v>
          </cell>
          <cell r="I7" t="str">
            <v>TON</v>
          </cell>
        </row>
        <row r="8">
          <cell r="B8">
            <v>2</v>
          </cell>
          <cell r="C8" t="str">
            <v>4110</v>
          </cell>
          <cell r="D8" t="str">
            <v>03</v>
          </cell>
          <cell r="F8" t="str">
            <v>Box &amp; Vert, Cylindrical Fired Heater</v>
          </cell>
          <cell r="I8" t="str">
            <v>TON</v>
          </cell>
        </row>
        <row r="9">
          <cell r="B9">
            <v>3</v>
          </cell>
          <cell r="C9" t="str">
            <v>4130/40</v>
          </cell>
          <cell r="F9" t="str">
            <v>Boiler</v>
          </cell>
          <cell r="I9" t="str">
            <v>TON</v>
          </cell>
        </row>
        <row r="10">
          <cell r="B10">
            <v>4</v>
          </cell>
          <cell r="C10" t="str">
            <v>4150</v>
          </cell>
          <cell r="F10" t="str">
            <v>Stack and Flare Stack</v>
          </cell>
          <cell r="I10" t="str">
            <v>TON</v>
          </cell>
        </row>
        <row r="11">
          <cell r="B11">
            <v>5</v>
          </cell>
          <cell r="C11" t="str">
            <v>4210</v>
          </cell>
          <cell r="D11" t="str">
            <v>01</v>
          </cell>
          <cell r="F11" t="str">
            <v>Field Fabricated Tank</v>
          </cell>
          <cell r="I11" t="str">
            <v>TON</v>
          </cell>
        </row>
        <row r="12">
          <cell r="B12">
            <v>6</v>
          </cell>
          <cell r="C12" t="str">
            <v>4220</v>
          </cell>
          <cell r="D12" t="str">
            <v>01</v>
          </cell>
          <cell r="F12" t="str">
            <v>Tower and Reactor</v>
          </cell>
          <cell r="I12" t="str">
            <v>TON</v>
          </cell>
        </row>
        <row r="13">
          <cell r="B13">
            <v>7</v>
          </cell>
          <cell r="C13" t="str">
            <v>4220</v>
          </cell>
          <cell r="D13" t="str">
            <v>02</v>
          </cell>
          <cell r="F13" t="str">
            <v>Drum and Vessel</v>
          </cell>
          <cell r="I13" t="str">
            <v>TON</v>
          </cell>
        </row>
        <row r="14">
          <cell r="B14">
            <v>7.5</v>
          </cell>
          <cell r="F14" t="str">
            <v>Tower,Reactor,Drum,Vessel&lt;50ton</v>
          </cell>
          <cell r="I14" t="str">
            <v>TON</v>
          </cell>
        </row>
        <row r="15">
          <cell r="B15">
            <v>8</v>
          </cell>
          <cell r="C15" t="str">
            <v>4000/230/8510</v>
          </cell>
          <cell r="F15" t="str">
            <v>Pla/Ladder/Tray/Pack/Inter/Cata/Chem</v>
          </cell>
          <cell r="I15" t="str">
            <v>-</v>
          </cell>
        </row>
        <row r="16">
          <cell r="B16">
            <v>9</v>
          </cell>
          <cell r="C16" t="str">
            <v>4310/20/30</v>
          </cell>
          <cell r="F16" t="str">
            <v>Ht.Exchanger/Air Cooler/Cl.Tower</v>
          </cell>
          <cell r="I16" t="str">
            <v>TON</v>
          </cell>
        </row>
        <row r="17">
          <cell r="B17">
            <v>10</v>
          </cell>
          <cell r="C17" t="str">
            <v>4410-4450</v>
          </cell>
          <cell r="F17" t="str">
            <v>Rotating Machine</v>
          </cell>
          <cell r="I17" t="str">
            <v>TON</v>
          </cell>
        </row>
        <row r="18">
          <cell r="B18">
            <v>99</v>
          </cell>
          <cell r="C18" t="str">
            <v>-</v>
          </cell>
          <cell r="F18" t="str">
            <v>Others</v>
          </cell>
          <cell r="I18" t="str">
            <v>-</v>
          </cell>
        </row>
        <row r="19">
          <cell r="B19">
            <v>100</v>
          </cell>
          <cell r="F19" t="str">
            <v>1.DIRECT COST</v>
          </cell>
          <cell r="I19" t="str">
            <v>TON</v>
          </cell>
        </row>
        <row r="20">
          <cell r="B20">
            <v>200</v>
          </cell>
          <cell r="F20" t="str">
            <v xml:space="preserve">2.INDIRECT COST </v>
          </cell>
          <cell r="I20" t="str">
            <v>%</v>
          </cell>
        </row>
        <row r="21">
          <cell r="B21">
            <v>300</v>
          </cell>
          <cell r="F21" t="str">
            <v>3.OVERHEAD &amp; PROFIT</v>
          </cell>
          <cell r="I21" t="str">
            <v>%</v>
          </cell>
        </row>
        <row r="22">
          <cell r="B22">
            <v>400</v>
          </cell>
          <cell r="F22" t="str">
            <v>1+2+3.GRAND TOTAL</v>
          </cell>
          <cell r="I22" t="str">
            <v>TON</v>
          </cell>
        </row>
        <row r="43">
          <cell r="B43" t="str">
            <v>C) ELECTRICAL</v>
          </cell>
          <cell r="C43" t="str">
            <v>C) ELECTRICAL</v>
          </cell>
        </row>
        <row r="44">
          <cell r="B44" t="str">
            <v>S/N</v>
          </cell>
        </row>
        <row r="45">
          <cell r="B45">
            <v>1</v>
          </cell>
          <cell r="C45" t="str">
            <v>6010</v>
          </cell>
          <cell r="D45" t="str">
            <v>01</v>
          </cell>
          <cell r="F45" t="str">
            <v>Support</v>
          </cell>
          <cell r="I45" t="str">
            <v>TON</v>
          </cell>
        </row>
        <row r="46">
          <cell r="B46">
            <v>2</v>
          </cell>
          <cell r="C46" t="str">
            <v>6100/6200</v>
          </cell>
          <cell r="F46" t="str">
            <v>Power/S,Sub/S &amp; Local Equip</v>
          </cell>
          <cell r="I46" t="str">
            <v>SET</v>
          </cell>
        </row>
        <row r="47">
          <cell r="B47">
            <v>3</v>
          </cell>
          <cell r="C47" t="str">
            <v>6320</v>
          </cell>
          <cell r="D47" t="str">
            <v>01</v>
          </cell>
          <cell r="F47" t="str">
            <v>Lighting Fixture</v>
          </cell>
          <cell r="I47" t="str">
            <v>SET</v>
          </cell>
        </row>
        <row r="48">
          <cell r="B48">
            <v>4</v>
          </cell>
          <cell r="C48" t="str">
            <v>6300</v>
          </cell>
          <cell r="F48" t="str">
            <v>Other Lighting Facilities</v>
          </cell>
          <cell r="I48" t="str">
            <v>SET</v>
          </cell>
        </row>
        <row r="49">
          <cell r="B49">
            <v>5</v>
          </cell>
          <cell r="C49" t="str">
            <v>6400</v>
          </cell>
          <cell r="F49" t="str">
            <v>Communication Facilities</v>
          </cell>
          <cell r="I49" t="str">
            <v>SET</v>
          </cell>
        </row>
        <row r="50">
          <cell r="B50">
            <v>6</v>
          </cell>
          <cell r="C50" t="str">
            <v>6500</v>
          </cell>
          <cell r="D50" t="str">
            <v>01</v>
          </cell>
          <cell r="F50" t="str">
            <v>HT  Power  Cable</v>
          </cell>
          <cell r="I50" t="str">
            <v>M(cable)</v>
          </cell>
        </row>
        <row r="51">
          <cell r="B51">
            <v>7</v>
          </cell>
          <cell r="C51" t="str">
            <v>6500</v>
          </cell>
          <cell r="D51" t="str">
            <v>01</v>
          </cell>
          <cell r="F51" t="str">
            <v>LT  Power  Cable</v>
          </cell>
          <cell r="I51" t="str">
            <v>M(cable)</v>
          </cell>
        </row>
        <row r="52">
          <cell r="B52">
            <v>8</v>
          </cell>
          <cell r="C52" t="str">
            <v>6530/40/50</v>
          </cell>
          <cell r="F52" t="str">
            <v>Other Control Cable/Wires</v>
          </cell>
          <cell r="I52" t="str">
            <v>M</v>
          </cell>
        </row>
        <row r="53">
          <cell r="B53">
            <v>9</v>
          </cell>
          <cell r="C53" t="str">
            <v>6600</v>
          </cell>
          <cell r="D53" t="str">
            <v>01</v>
          </cell>
          <cell r="F53" t="str">
            <v>Cable Ways</v>
          </cell>
          <cell r="I53" t="str">
            <v>M</v>
          </cell>
        </row>
        <row r="54">
          <cell r="B54">
            <v>10</v>
          </cell>
          <cell r="C54" t="str">
            <v>6610-40</v>
          </cell>
          <cell r="D54" t="str">
            <v>01</v>
          </cell>
          <cell r="F54" t="str">
            <v>Conduit Piping</v>
          </cell>
          <cell r="I54" t="str">
            <v>M</v>
          </cell>
        </row>
        <row r="55">
          <cell r="B55">
            <v>99</v>
          </cell>
          <cell r="C55" t="str">
            <v>-</v>
          </cell>
          <cell r="F55" t="str">
            <v>Others</v>
          </cell>
          <cell r="I55" t="str">
            <v>-</v>
          </cell>
        </row>
        <row r="56">
          <cell r="B56">
            <v>100</v>
          </cell>
          <cell r="F56" t="str">
            <v>1.DIRECT COST</v>
          </cell>
          <cell r="I56" t="str">
            <v>M(cable)</v>
          </cell>
        </row>
        <row r="57">
          <cell r="B57">
            <v>200</v>
          </cell>
          <cell r="F57" t="str">
            <v xml:space="preserve">2.INDIRECT COST </v>
          </cell>
          <cell r="I57" t="str">
            <v>%</v>
          </cell>
        </row>
        <row r="58">
          <cell r="B58">
            <v>300</v>
          </cell>
          <cell r="F58" t="str">
            <v>3.OVERHEAD &amp; PROFIT</v>
          </cell>
          <cell r="I58" t="str">
            <v>%</v>
          </cell>
        </row>
        <row r="59">
          <cell r="B59">
            <v>400</v>
          </cell>
          <cell r="F59" t="str">
            <v>1+2+3.GRAND TOTAL</v>
          </cell>
          <cell r="I59" t="str">
            <v>M(cable)</v>
          </cell>
        </row>
        <row r="61">
          <cell r="B61" t="str">
            <v>D) INSTRUMENT</v>
          </cell>
          <cell r="C61" t="str">
            <v>D) INSTRUMENT</v>
          </cell>
        </row>
        <row r="62">
          <cell r="B62" t="str">
            <v>S/N</v>
          </cell>
        </row>
        <row r="63">
          <cell r="B63">
            <v>1</v>
          </cell>
          <cell r="C63" t="str">
            <v>7000</v>
          </cell>
          <cell r="D63" t="str">
            <v>01</v>
          </cell>
          <cell r="F63" t="str">
            <v>Support Fabrication/Installation</v>
          </cell>
          <cell r="I63" t="str">
            <v>TON</v>
          </cell>
        </row>
        <row r="64">
          <cell r="B64">
            <v>2</v>
          </cell>
          <cell r="C64" t="str">
            <v>7100</v>
          </cell>
          <cell r="F64" t="str">
            <v>Control Room</v>
          </cell>
          <cell r="I64" t="str">
            <v>SET</v>
          </cell>
        </row>
        <row r="65">
          <cell r="B65">
            <v>3</v>
          </cell>
          <cell r="C65" t="str">
            <v>7200</v>
          </cell>
          <cell r="F65" t="str">
            <v>Local Instrument &amp; Final Control Element</v>
          </cell>
          <cell r="I65" t="str">
            <v>SET</v>
          </cell>
        </row>
        <row r="66">
          <cell r="B66">
            <v>4</v>
          </cell>
          <cell r="C66" t="str">
            <v>7230</v>
          </cell>
          <cell r="D66" t="str">
            <v>01</v>
          </cell>
          <cell r="F66" t="str">
            <v>Line Mounted Instrument</v>
          </cell>
          <cell r="I66" t="str">
            <v>SET</v>
          </cell>
        </row>
        <row r="67">
          <cell r="B67">
            <v>5</v>
          </cell>
          <cell r="C67" t="str">
            <v>7310</v>
          </cell>
          <cell r="D67" t="str">
            <v>01</v>
          </cell>
          <cell r="F67" t="str">
            <v>Conduit Piping</v>
          </cell>
          <cell r="I67" t="str">
            <v>M</v>
          </cell>
        </row>
        <row r="68">
          <cell r="B68">
            <v>6</v>
          </cell>
          <cell r="C68" t="str">
            <v>7320</v>
          </cell>
          <cell r="D68" t="str">
            <v>01/02/03</v>
          </cell>
          <cell r="F68" t="str">
            <v>Cable Way</v>
          </cell>
          <cell r="I68" t="str">
            <v>M</v>
          </cell>
        </row>
        <row r="69">
          <cell r="B69">
            <v>7</v>
          </cell>
          <cell r="C69" t="str">
            <v>7410</v>
          </cell>
          <cell r="F69" t="str">
            <v>Main Cable and Wires</v>
          </cell>
          <cell r="I69" t="str">
            <v>M(cable)</v>
          </cell>
        </row>
        <row r="70">
          <cell r="B70">
            <v>8</v>
          </cell>
          <cell r="C70" t="str">
            <v>7420</v>
          </cell>
          <cell r="F70" t="str">
            <v>Local Cables, Wires and Signal Tubes</v>
          </cell>
          <cell r="I70" t="str">
            <v>M(cable)</v>
          </cell>
        </row>
        <row r="71">
          <cell r="B71">
            <v>9</v>
          </cell>
          <cell r="C71" t="str">
            <v>7500</v>
          </cell>
          <cell r="F71" t="str">
            <v>Instrument Piping</v>
          </cell>
          <cell r="I71" t="str">
            <v>M</v>
          </cell>
        </row>
        <row r="72">
          <cell r="B72">
            <v>99</v>
          </cell>
          <cell r="C72" t="str">
            <v>-</v>
          </cell>
          <cell r="F72" t="str">
            <v>Others</v>
          </cell>
          <cell r="I72" t="str">
            <v>-</v>
          </cell>
        </row>
        <row r="73">
          <cell r="B73">
            <v>100</v>
          </cell>
          <cell r="F73" t="str">
            <v>1.DIRECT COST</v>
          </cell>
          <cell r="I73" t="str">
            <v>M(cable)</v>
          </cell>
        </row>
        <row r="74">
          <cell r="B74">
            <v>200</v>
          </cell>
          <cell r="F74" t="str">
            <v xml:space="preserve">2.INDIRECT COST </v>
          </cell>
          <cell r="I74" t="str">
            <v>%</v>
          </cell>
        </row>
        <row r="75">
          <cell r="B75">
            <v>300</v>
          </cell>
          <cell r="F75" t="str">
            <v>3.OVERHEAD &amp; PROFIT</v>
          </cell>
          <cell r="I75" t="str">
            <v>%</v>
          </cell>
        </row>
        <row r="76">
          <cell r="B76">
            <v>400</v>
          </cell>
          <cell r="F76" t="str">
            <v>1+2+3.GRAND TOTAL</v>
          </cell>
          <cell r="I76" t="str">
            <v>M(cable)</v>
          </cell>
        </row>
        <row r="77">
          <cell r="B77">
            <v>410</v>
          </cell>
          <cell r="I77" t="str">
            <v>Loop</v>
          </cell>
        </row>
        <row r="79">
          <cell r="B79" t="str">
            <v>E) INSULATION</v>
          </cell>
          <cell r="C79" t="str">
            <v>E) INSULATION</v>
          </cell>
        </row>
        <row r="80">
          <cell r="B80" t="str">
            <v>S/N</v>
          </cell>
        </row>
        <row r="81">
          <cell r="B81">
            <v>1</v>
          </cell>
          <cell r="C81" t="str">
            <v>8310</v>
          </cell>
          <cell r="D81" t="str">
            <v>01</v>
          </cell>
          <cell r="F81" t="str">
            <v>Machinery &amp; Equipment(HOT)</v>
          </cell>
          <cell r="I81" t="str">
            <v>M2</v>
          </cell>
        </row>
        <row r="82">
          <cell r="B82">
            <v>2</v>
          </cell>
          <cell r="C82" t="str">
            <v>8310</v>
          </cell>
          <cell r="D82" t="str">
            <v>02</v>
          </cell>
          <cell r="F82" t="str">
            <v>Machinery &amp; Equipment(COLD)</v>
          </cell>
          <cell r="I82" t="str">
            <v>M2</v>
          </cell>
        </row>
        <row r="83">
          <cell r="B83">
            <v>3</v>
          </cell>
          <cell r="C83" t="str">
            <v>8320</v>
          </cell>
          <cell r="D83" t="str">
            <v>01</v>
          </cell>
          <cell r="F83" t="str">
            <v>Pipe (HOT,RockWool Wired Blanket)</v>
          </cell>
          <cell r="I83" t="str">
            <v>M2</v>
          </cell>
        </row>
        <row r="84">
          <cell r="B84">
            <v>4</v>
          </cell>
          <cell r="C84" t="str">
            <v>8320</v>
          </cell>
          <cell r="D84" t="str">
            <v>01</v>
          </cell>
          <cell r="F84" t="str">
            <v>Pipe(HOT,Calcium Silicate)</v>
          </cell>
          <cell r="I84" t="str">
            <v>M2</v>
          </cell>
        </row>
        <row r="85">
          <cell r="B85">
            <v>5</v>
          </cell>
          <cell r="C85" t="str">
            <v>8320</v>
          </cell>
          <cell r="D85" t="str">
            <v>02</v>
          </cell>
          <cell r="F85" t="str">
            <v>Pipe (COLD,Cellular Glass)</v>
          </cell>
          <cell r="I85" t="str">
            <v>M2</v>
          </cell>
        </row>
        <row r="86">
          <cell r="B86">
            <v>6</v>
          </cell>
          <cell r="C86" t="str">
            <v>8320</v>
          </cell>
          <cell r="D86" t="str">
            <v>02</v>
          </cell>
          <cell r="F86" t="str">
            <v>Pipe (COLD,Poly-Urethane)</v>
          </cell>
          <cell r="I86" t="str">
            <v>M2</v>
          </cell>
        </row>
        <row r="87">
          <cell r="B87">
            <v>7</v>
          </cell>
          <cell r="C87" t="str">
            <v>8350/60</v>
          </cell>
          <cell r="F87" t="str">
            <v>Instrument/Sound Protection</v>
          </cell>
          <cell r="I87" t="str">
            <v>M2</v>
          </cell>
        </row>
        <row r="88">
          <cell r="B88">
            <v>8</v>
          </cell>
          <cell r="C88" t="str">
            <v>8380</v>
          </cell>
          <cell r="D88" t="str">
            <v>01</v>
          </cell>
          <cell r="F88" t="str">
            <v>FireProofing for Equipment and Others</v>
          </cell>
          <cell r="I88" t="str">
            <v>M2</v>
          </cell>
        </row>
        <row r="89">
          <cell r="B89">
            <v>99</v>
          </cell>
          <cell r="C89" t="str">
            <v>-</v>
          </cell>
          <cell r="F89" t="str">
            <v>Others</v>
          </cell>
          <cell r="I89" t="str">
            <v>-</v>
          </cell>
        </row>
        <row r="90">
          <cell r="B90">
            <v>100</v>
          </cell>
          <cell r="F90" t="str">
            <v>1.DIRECT COST</v>
          </cell>
          <cell r="I90" t="str">
            <v>M2</v>
          </cell>
        </row>
        <row r="91">
          <cell r="B91">
            <v>200</v>
          </cell>
          <cell r="F91" t="str">
            <v xml:space="preserve">2.INDIRECT COST </v>
          </cell>
          <cell r="I91" t="str">
            <v>%</v>
          </cell>
        </row>
        <row r="92">
          <cell r="B92">
            <v>300</v>
          </cell>
          <cell r="F92" t="str">
            <v>3.OVERHEAD &amp; PROFIT</v>
          </cell>
          <cell r="I92" t="str">
            <v>%</v>
          </cell>
        </row>
        <row r="93">
          <cell r="B93">
            <v>400</v>
          </cell>
          <cell r="F93" t="str">
            <v>1+2+3.GRAND TOTAL</v>
          </cell>
          <cell r="I93" t="str">
            <v>M2</v>
          </cell>
        </row>
        <row r="94">
          <cell r="B94">
            <v>410</v>
          </cell>
          <cell r="I94" t="str">
            <v>M3(HOT)</v>
          </cell>
        </row>
        <row r="95">
          <cell r="B95">
            <v>420</v>
          </cell>
          <cell r="I95" t="str">
            <v>M3(COLD)</v>
          </cell>
        </row>
        <row r="97">
          <cell r="B97" t="str">
            <v>F) PAINTING</v>
          </cell>
          <cell r="C97" t="str">
            <v>F) PAINTING</v>
          </cell>
        </row>
        <row r="98">
          <cell r="B98" t="str">
            <v>S/N</v>
          </cell>
        </row>
        <row r="99">
          <cell r="B99">
            <v>1</v>
          </cell>
          <cell r="C99" t="str">
            <v>8110</v>
          </cell>
          <cell r="F99" t="str">
            <v>Painting of Structural Steel</v>
          </cell>
          <cell r="I99" t="str">
            <v>M2</v>
          </cell>
        </row>
        <row r="100">
          <cell r="B100">
            <v>2</v>
          </cell>
          <cell r="C100" t="str">
            <v>8130</v>
          </cell>
          <cell r="D100" t="str">
            <v xml:space="preserve"> 03</v>
          </cell>
          <cell r="F100" t="str">
            <v>Painting of Machinery and Equipment</v>
          </cell>
          <cell r="I100" t="str">
            <v>M2</v>
          </cell>
        </row>
        <row r="101">
          <cell r="B101">
            <v>3</v>
          </cell>
          <cell r="C101" t="str">
            <v>8140</v>
          </cell>
          <cell r="F101" t="str">
            <v>Painting of Piping</v>
          </cell>
          <cell r="I101" t="str">
            <v>M2</v>
          </cell>
        </row>
        <row r="102">
          <cell r="B102">
            <v>4</v>
          </cell>
          <cell r="C102" t="str">
            <v>---</v>
          </cell>
          <cell r="F102" t="str">
            <v>Painting for Tank</v>
          </cell>
          <cell r="I102" t="str">
            <v>M2</v>
          </cell>
        </row>
        <row r="103">
          <cell r="B103">
            <v>5</v>
          </cell>
          <cell r="C103" t="str">
            <v>---</v>
          </cell>
          <cell r="F103" t="str">
            <v>Instrument / Electrical</v>
          </cell>
          <cell r="I103" t="str">
            <v>M2</v>
          </cell>
        </row>
        <row r="104">
          <cell r="B104">
            <v>99</v>
          </cell>
          <cell r="C104" t="str">
            <v>-</v>
          </cell>
          <cell r="F104" t="str">
            <v>Others</v>
          </cell>
          <cell r="I104" t="str">
            <v>-</v>
          </cell>
        </row>
        <row r="105">
          <cell r="B105">
            <v>100</v>
          </cell>
          <cell r="F105" t="str">
            <v>1.DIRECT COST</v>
          </cell>
          <cell r="I105" t="str">
            <v>M2</v>
          </cell>
        </row>
        <row r="106">
          <cell r="B106">
            <v>200</v>
          </cell>
          <cell r="F106" t="str">
            <v xml:space="preserve">2.INDIRECT COST </v>
          </cell>
          <cell r="I106" t="str">
            <v>%</v>
          </cell>
        </row>
        <row r="107">
          <cell r="B107">
            <v>300</v>
          </cell>
          <cell r="F107" t="str">
            <v>3.OVERHEAD &amp; PROFIT</v>
          </cell>
          <cell r="I107" t="str">
            <v>%</v>
          </cell>
        </row>
        <row r="108">
          <cell r="B108">
            <v>400</v>
          </cell>
          <cell r="F108" t="str">
            <v>1+2+3.GRAND TOTAL</v>
          </cell>
          <cell r="I108" t="str">
            <v>M2</v>
          </cell>
        </row>
      </sheetData>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ệ số K"/>
      <sheetName val="HS K"/>
      <sheetName val="Exhaust_Print"/>
      <sheetName val="Exhaust System"/>
      <sheetName val="Diffuser"/>
      <sheetName val="Filter Module"/>
      <sheetName val="Roof Casing"/>
      <sheetName val="Pressure Vessel"/>
      <sheetName val="Sand Filter"/>
      <sheetName val="Pipe Ducts"/>
      <sheetName val="Lifting Frame"/>
      <sheetName val="Shipping Frame"/>
      <sheetName val="3d Structure"/>
      <sheetName val="Explan"/>
      <sheetName val="Impactsost"/>
      <sheetName val="Cut&amp;form"/>
      <sheetName val="Welding"/>
      <sheetName val="Insulation"/>
      <sheetName val="Painting"/>
      <sheetName val="Trial"/>
      <sheetName val="FAT"/>
      <sheetName val="Scaffolding"/>
      <sheetName val="Data_analysis"/>
      <sheetName val="MD_D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10"/>
      <sheetName val="C-11"/>
      <sheetName val="C-12"/>
      <sheetName val="C-13"/>
      <sheetName val="C-14"/>
      <sheetName val="C-15"/>
      <sheetName val="C-16"/>
      <sheetName val="C-17"/>
      <sheetName val="C-18"/>
      <sheetName val="C-19"/>
      <sheetName val="C-20"/>
      <sheetName val="C-30"/>
      <sheetName val="C-40"/>
      <sheetName val="C-50"/>
      <sheetName val="C-60"/>
      <sheetName val="C-70~90"/>
      <sheetName val="COA-11"/>
      <sheetName val="COA-12"/>
      <sheetName val="COA-13"/>
      <sheetName val="COA-14"/>
      <sheetName val="COA-16"/>
      <sheetName val="COA-17"/>
      <sheetName val="COA-18"/>
      <sheetName val="COA-19"/>
      <sheetName val="COA -20's "/>
      <sheetName val="COA -30's  "/>
      <sheetName val="COA -40's"/>
      <sheetName val="COA-50"/>
      <sheetName val="Small Tools"/>
      <sheetName val="Consummables"/>
      <sheetName val="COA-60"/>
      <sheetName val="COA 70~90"/>
      <sheetName val="Template"/>
      <sheetName val="CAT_5"/>
      <sheetName val="C_18"/>
      <sheetName val="COA_17"/>
      <sheetName val="부표총괄"/>
      <sheetName val="Civil Q'ty CA3"/>
      <sheetName val="w't table"/>
      <sheetName val="Lnx$LPS-A301(Excel)_"/>
      <sheetName val="S N"/>
      <sheetName val="95신규호표"/>
      <sheetName val="EQUIPME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amp;WIRE"/>
      <sheetName val="FITTING"/>
      <sheetName val="PBS"/>
      <sheetName val="BULK"/>
      <sheetName val="LTG(PROCESS)"/>
      <sheetName val="LTG(CONTROLBLDG)"/>
      <sheetName val="PANELBOARD"/>
      <sheetName val="CONDUIT"/>
      <sheetName val="SHRINKABLE"/>
      <sheetName val="TERMINATIONKIT"/>
      <sheetName val="TB&amp;SPEAKER"/>
      <sheetName val="GND사급"/>
      <sheetName val="GND도급"/>
      <sheetName val="COA-17"/>
      <sheetName val="C-18"/>
      <sheetName val="w't table"/>
      <sheetName val="CAT_5"/>
      <sheetName val="TTL"/>
    </sheetNames>
    <sheetDataSet>
      <sheetData sheetId="0" refreshError="1"/>
      <sheetData sheetId="1" refreshError="1"/>
      <sheetData sheetId="2" refreshError="1">
        <row r="2">
          <cell r="F2" t="str">
            <v xml:space="preserve">        BILL  OF  MATERIAL</v>
          </cell>
          <cell r="G2" t="str">
            <v>PROJ.  NO. :</v>
          </cell>
          <cell r="I2" t="str">
            <v>Z99085</v>
          </cell>
        </row>
        <row r="3">
          <cell r="D3">
            <v>0</v>
          </cell>
          <cell r="G3" t="str">
            <v>DATE         :</v>
          </cell>
          <cell r="I3" t="str">
            <v>AUG,11,99</v>
          </cell>
        </row>
        <row r="4">
          <cell r="B4" t="str">
            <v>FOR   POWER SYSTEM(PUSH BUTTON SWITCH)</v>
          </cell>
          <cell r="G4" t="str">
            <v xml:space="preserve">MADE BY   :    </v>
          </cell>
          <cell r="I4" t="str">
            <v>T,Y,PARK</v>
          </cell>
        </row>
        <row r="5">
          <cell r="G5" t="str">
            <v xml:space="preserve">CHK'D BY  :    </v>
          </cell>
          <cell r="I5" t="str">
            <v>.</v>
          </cell>
        </row>
        <row r="7">
          <cell r="A7" t="str">
            <v>NO.</v>
          </cell>
          <cell r="B7" t="str">
            <v>REQ'D</v>
          </cell>
          <cell r="D7" t="str">
            <v>SIZE</v>
          </cell>
          <cell r="F7" t="str">
            <v xml:space="preserve">                             DESCRIPTION</v>
          </cell>
          <cell r="G7" t="str">
            <v>UNIT COST</v>
          </cell>
          <cell r="I7" t="str">
            <v>EXTENSION</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 KH"/>
      <sheetName val=" HOP DONG"/>
      <sheetName val="NHAP"/>
      <sheetName val="CHI TIET XUAT"/>
      <sheetName val="SL TON KHO"/>
      <sheetName val="PHAN NHOM"/>
      <sheetName val="BAOCAO"/>
      <sheetName val="QUYCACH"/>
      <sheetName val="GROUP"/>
      <sheetName val="G-XUAT"/>
      <sheetName val="00000000"/>
      <sheetName val="10000000"/>
    </sheetNames>
    <sheetDataSet>
      <sheetData sheetId="0"/>
      <sheetData sheetId="1">
        <row r="2">
          <cell r="B2" t="str">
            <v>CODE</v>
          </cell>
          <cell r="C2" t="str">
            <v xml:space="preserve"> TÔØ KHAI</v>
          </cell>
          <cell r="D2" t="str">
            <v>SOÁ BILL</v>
          </cell>
          <cell r="E2" t="str">
            <v>SOÁ HÑ</v>
          </cell>
          <cell r="F2" t="str">
            <v>XUAT XU</v>
          </cell>
        </row>
        <row r="3">
          <cell r="B3" t="str">
            <v>H1</v>
          </cell>
          <cell r="C3" t="str">
            <v>TK68</v>
          </cell>
          <cell r="E3" t="str">
            <v>030705/TX-TN</v>
          </cell>
        </row>
        <row r="4">
          <cell r="B4" t="str">
            <v>H2</v>
          </cell>
        </row>
        <row r="5">
          <cell r="B5" t="str">
            <v>H3</v>
          </cell>
        </row>
        <row r="6">
          <cell r="B6" t="str">
            <v>H4</v>
          </cell>
        </row>
        <row r="7">
          <cell r="B7" t="str">
            <v>H5</v>
          </cell>
        </row>
        <row r="8">
          <cell r="B8" t="str">
            <v>H6</v>
          </cell>
        </row>
        <row r="9">
          <cell r="B9" t="str">
            <v>H7</v>
          </cell>
        </row>
        <row r="10">
          <cell r="B10" t="str">
            <v>H8</v>
          </cell>
        </row>
        <row r="11">
          <cell r="B11" t="str">
            <v>H9</v>
          </cell>
        </row>
        <row r="12">
          <cell r="B12" t="str">
            <v>H10</v>
          </cell>
        </row>
        <row r="13">
          <cell r="B13" t="str">
            <v>H11</v>
          </cell>
        </row>
        <row r="14">
          <cell r="B14" t="str">
            <v>H12</v>
          </cell>
        </row>
        <row r="15">
          <cell r="B15" t="str">
            <v>H13</v>
          </cell>
        </row>
        <row r="16">
          <cell r="B16" t="str">
            <v>H14</v>
          </cell>
        </row>
        <row r="17">
          <cell r="B17" t="str">
            <v>h15</v>
          </cell>
        </row>
        <row r="18">
          <cell r="B18" t="str">
            <v>H16</v>
          </cell>
        </row>
        <row r="19">
          <cell r="B19" t="str">
            <v>H17</v>
          </cell>
        </row>
        <row r="20">
          <cell r="B20" t="str">
            <v>H18</v>
          </cell>
        </row>
        <row r="21">
          <cell r="B21" t="str">
            <v>H19</v>
          </cell>
          <cell r="C21" t="str">
            <v>TK130</v>
          </cell>
          <cell r="D21" t="str">
            <v>FAV23935</v>
          </cell>
          <cell r="E21" t="str">
            <v>040206/TX-TN</v>
          </cell>
          <cell r="F21" t="str">
            <v>CHI NA</v>
          </cell>
        </row>
        <row r="22">
          <cell r="B22" t="str">
            <v>H20</v>
          </cell>
          <cell r="C22" t="str">
            <v>TK168</v>
          </cell>
          <cell r="D22" t="str">
            <v>FAV23938</v>
          </cell>
          <cell r="E22" t="str">
            <v>040206/TX-TN</v>
          </cell>
          <cell r="F22" t="str">
            <v>CHINA</v>
          </cell>
        </row>
        <row r="23">
          <cell r="B23" t="str">
            <v>H21</v>
          </cell>
          <cell r="C23" t="str">
            <v>TK207</v>
          </cell>
          <cell r="D23" t="str">
            <v>FAV23941</v>
          </cell>
          <cell r="E23" t="str">
            <v>040206/TX-TN</v>
          </cell>
          <cell r="F23" t="str">
            <v>CHINA</v>
          </cell>
        </row>
        <row r="24">
          <cell r="B24" t="str">
            <v>H22</v>
          </cell>
          <cell r="C24" t="str">
            <v>TK208</v>
          </cell>
          <cell r="D24" t="str">
            <v>FAV23942</v>
          </cell>
          <cell r="E24" t="str">
            <v>040206/TX-TN</v>
          </cell>
          <cell r="F24" t="str">
            <v>CHINA</v>
          </cell>
        </row>
        <row r="25">
          <cell r="B25" t="str">
            <v>H23</v>
          </cell>
          <cell r="C25" t="str">
            <v>TK247</v>
          </cell>
          <cell r="D25" t="str">
            <v>FAV23953</v>
          </cell>
          <cell r="E25" t="str">
            <v>040206/TX-TN</v>
          </cell>
          <cell r="F25" t="str">
            <v>CHINA</v>
          </cell>
        </row>
        <row r="26">
          <cell r="B26" t="str">
            <v>H24</v>
          </cell>
          <cell r="C26" t="str">
            <v>TK253</v>
          </cell>
          <cell r="D26" t="str">
            <v>FAV23958</v>
          </cell>
          <cell r="E26" t="str">
            <v>040206/TX-TN</v>
          </cell>
          <cell r="F26" t="str">
            <v>CHINA</v>
          </cell>
        </row>
        <row r="27">
          <cell r="B27" t="str">
            <v>H25</v>
          </cell>
          <cell r="C27" t="str">
            <v>TK259</v>
          </cell>
          <cell r="D27" t="str">
            <v>FAV24511</v>
          </cell>
          <cell r="E27" t="str">
            <v>040206/TX-TN</v>
          </cell>
          <cell r="F27" t="str">
            <v>CHINA</v>
          </cell>
        </row>
        <row r="28">
          <cell r="B28" t="str">
            <v>H26</v>
          </cell>
          <cell r="C28" t="str">
            <v>TK265</v>
          </cell>
          <cell r="D28" t="str">
            <v>FAV 24515</v>
          </cell>
          <cell r="E28" t="str">
            <v>040206/TX-TN</v>
          </cell>
          <cell r="F28" t="str">
            <v>CHINA</v>
          </cell>
        </row>
        <row r="29">
          <cell r="B29" t="str">
            <v>H27</v>
          </cell>
          <cell r="C29" t="str">
            <v>TK275</v>
          </cell>
          <cell r="D29" t="str">
            <v>NYKS530151182</v>
          </cell>
          <cell r="E29" t="str">
            <v>040403/TX-TN</v>
          </cell>
          <cell r="F29" t="str">
            <v>CHINA</v>
          </cell>
        </row>
        <row r="30">
          <cell r="B30" t="str">
            <v>H28</v>
          </cell>
          <cell r="C30" t="str">
            <v>TK279</v>
          </cell>
          <cell r="D30" t="str">
            <v>FAV24518</v>
          </cell>
          <cell r="E30" t="str">
            <v>040206/TX-TN</v>
          </cell>
          <cell r="F30" t="str">
            <v>CHINA</v>
          </cell>
        </row>
        <row r="31">
          <cell r="B31" t="str">
            <v>H29</v>
          </cell>
          <cell r="C31" t="str">
            <v>TK289</v>
          </cell>
          <cell r="D31" t="str">
            <v>FAV 24570</v>
          </cell>
          <cell r="E31" t="str">
            <v>040206/TX-TN</v>
          </cell>
          <cell r="F31" t="str">
            <v>CHINA</v>
          </cell>
        </row>
        <row r="32">
          <cell r="B32" t="str">
            <v>H30</v>
          </cell>
          <cell r="C32" t="str">
            <v>TK284</v>
          </cell>
          <cell r="D32" t="str">
            <v>FAV24562</v>
          </cell>
          <cell r="E32" t="str">
            <v>040206/TX-TN</v>
          </cell>
          <cell r="F32" t="str">
            <v>CHINA</v>
          </cell>
        </row>
        <row r="33">
          <cell r="B33" t="str">
            <v>H31</v>
          </cell>
          <cell r="C33" t="str">
            <v>TK292</v>
          </cell>
          <cell r="D33" t="str">
            <v>YFCA1467</v>
          </cell>
          <cell r="E33" t="str">
            <v>040426/YX-TN</v>
          </cell>
          <cell r="F33" t="str">
            <v>CHINA</v>
          </cell>
        </row>
        <row r="34">
          <cell r="B34" t="str">
            <v>H32</v>
          </cell>
          <cell r="C34" t="str">
            <v>TK291</v>
          </cell>
          <cell r="D34" t="str">
            <v>YFCA1466</v>
          </cell>
          <cell r="E34" t="str">
            <v>040426/TX-TN</v>
          </cell>
          <cell r="F34" t="str">
            <v>CHINA</v>
          </cell>
        </row>
        <row r="35">
          <cell r="B35" t="str">
            <v>H33</v>
          </cell>
          <cell r="C35" t="str">
            <v>TK305</v>
          </cell>
          <cell r="D35" t="str">
            <v>YFCA1523</v>
          </cell>
          <cell r="E35" t="str">
            <v>040528/TX-TN</v>
          </cell>
          <cell r="F35" t="str">
            <v>CHINA</v>
          </cell>
        </row>
        <row r="36">
          <cell r="B36" t="str">
            <v>H34</v>
          </cell>
          <cell r="C36" t="str">
            <v>TK306</v>
          </cell>
          <cell r="D36" t="str">
            <v>YFCA1575A</v>
          </cell>
          <cell r="E36" t="str">
            <v>040602A/TX-TN</v>
          </cell>
          <cell r="F36" t="str">
            <v>CHINA</v>
          </cell>
        </row>
        <row r="37">
          <cell r="B37" t="str">
            <v>H35</v>
          </cell>
          <cell r="C37" t="str">
            <v>TK308</v>
          </cell>
          <cell r="D37" t="str">
            <v>YFCA1575B</v>
          </cell>
          <cell r="E37" t="str">
            <v>040602B/TX-TN</v>
          </cell>
          <cell r="F37" t="str">
            <v>CHINA</v>
          </cell>
        </row>
        <row r="38">
          <cell r="B38" t="str">
            <v>H36</v>
          </cell>
          <cell r="C38" t="str">
            <v>TK309</v>
          </cell>
          <cell r="D38" t="str">
            <v>YFCA1575B</v>
          </cell>
          <cell r="E38" t="str">
            <v>040602B/TX-TN</v>
          </cell>
          <cell r="F38" t="str">
            <v>CHINA</v>
          </cell>
        </row>
        <row r="39">
          <cell r="B39" t="str">
            <v>H37</v>
          </cell>
          <cell r="C39" t="str">
            <v>TK311</v>
          </cell>
          <cell r="D39" t="str">
            <v>YFCA1615</v>
          </cell>
          <cell r="E39" t="str">
            <v>040616/TX-TN</v>
          </cell>
          <cell r="F39" t="str">
            <v>CHINA</v>
          </cell>
        </row>
        <row r="40">
          <cell r="B40" t="str">
            <v>H38</v>
          </cell>
          <cell r="C40" t="str">
            <v>TK320</v>
          </cell>
          <cell r="D40" t="str">
            <v>YFCA1668</v>
          </cell>
          <cell r="E40" t="str">
            <v>040630/TX-TN</v>
          </cell>
          <cell r="F40" t="str">
            <v>CHINA</v>
          </cell>
        </row>
        <row r="41">
          <cell r="B41" t="str">
            <v>H39</v>
          </cell>
          <cell r="C41" t="str">
            <v>TK330</v>
          </cell>
          <cell r="D41" t="str">
            <v>NYKS 530160156</v>
          </cell>
          <cell r="E41" t="str">
            <v>40710/TX-TN</v>
          </cell>
          <cell r="F41" t="str">
            <v>GERANAY</v>
          </cell>
        </row>
        <row r="42">
          <cell r="B42" t="str">
            <v>H40</v>
          </cell>
          <cell r="C42" t="str">
            <v>TK329</v>
          </cell>
          <cell r="D42" t="str">
            <v>YFCA1704</v>
          </cell>
          <cell r="E42" t="str">
            <v>040710TQ/ TX-TN</v>
          </cell>
          <cell r="F42" t="str">
            <v>CHINA</v>
          </cell>
        </row>
        <row r="43">
          <cell r="B43" t="str">
            <v>H41</v>
          </cell>
          <cell r="C43" t="str">
            <v>TK333</v>
          </cell>
          <cell r="D43" t="str">
            <v>YFCA1716</v>
          </cell>
          <cell r="E43" t="str">
            <v>040715/TX-TN</v>
          </cell>
          <cell r="F43" t="str">
            <v>CHINA</v>
          </cell>
        </row>
        <row r="44">
          <cell r="B44" t="str">
            <v>H42</v>
          </cell>
          <cell r="C44" t="str">
            <v>TK337</v>
          </cell>
          <cell r="D44" t="str">
            <v>YFCA 1744</v>
          </cell>
          <cell r="E44" t="str">
            <v>040728/TX-TN</v>
          </cell>
          <cell r="F44" t="str">
            <v>CHINA</v>
          </cell>
        </row>
        <row r="45">
          <cell r="B45" t="str">
            <v>H43</v>
          </cell>
          <cell r="C45" t="str">
            <v>TK339</v>
          </cell>
          <cell r="D45" t="str">
            <v>YFCA1752</v>
          </cell>
          <cell r="E45" t="str">
            <v>040729/TX-TN</v>
          </cell>
          <cell r="F45" t="str">
            <v>CHINA</v>
          </cell>
        </row>
        <row r="46">
          <cell r="B46" t="str">
            <v>H44</v>
          </cell>
        </row>
        <row r="47">
          <cell r="B47" t="str">
            <v>H45</v>
          </cell>
        </row>
        <row r="48">
          <cell r="B48" t="str">
            <v>H46</v>
          </cell>
        </row>
        <row r="49">
          <cell r="B49" t="str">
            <v>H47</v>
          </cell>
        </row>
        <row r="50">
          <cell r="B50" t="str">
            <v>H48</v>
          </cell>
        </row>
        <row r="51">
          <cell r="B51" t="str">
            <v>H49</v>
          </cell>
        </row>
        <row r="52">
          <cell r="B52" t="str">
            <v>H50</v>
          </cell>
        </row>
        <row r="53">
          <cell r="B53" t="str">
            <v>H51</v>
          </cell>
        </row>
        <row r="54">
          <cell r="B54" t="str">
            <v>H52</v>
          </cell>
        </row>
        <row r="55">
          <cell r="B55" t="str">
            <v>H53</v>
          </cell>
        </row>
        <row r="56">
          <cell r="B56" t="str">
            <v>H54</v>
          </cell>
        </row>
        <row r="57">
          <cell r="B57" t="str">
            <v>H55</v>
          </cell>
        </row>
        <row r="58">
          <cell r="B58" t="str">
            <v>H56</v>
          </cell>
        </row>
        <row r="59">
          <cell r="B59" t="str">
            <v>H57</v>
          </cell>
        </row>
        <row r="60">
          <cell r="B60" t="str">
            <v>H58</v>
          </cell>
        </row>
        <row r="61">
          <cell r="B61" t="str">
            <v>H59</v>
          </cell>
        </row>
        <row r="62">
          <cell r="B62" t="str">
            <v>H60</v>
          </cell>
        </row>
        <row r="63">
          <cell r="B63" t="str">
            <v>H61</v>
          </cell>
        </row>
        <row r="64">
          <cell r="B64" t="str">
            <v>H62</v>
          </cell>
        </row>
        <row r="65">
          <cell r="B65" t="str">
            <v>H63</v>
          </cell>
        </row>
        <row r="66">
          <cell r="B66" t="str">
            <v>H64</v>
          </cell>
        </row>
        <row r="67">
          <cell r="B67" t="str">
            <v>H65</v>
          </cell>
        </row>
        <row r="68">
          <cell r="B68" t="str">
            <v>H66</v>
          </cell>
        </row>
        <row r="69">
          <cell r="B69" t="str">
            <v>H67</v>
          </cell>
        </row>
        <row r="70">
          <cell r="B70" t="str">
            <v>H68</v>
          </cell>
        </row>
        <row r="71">
          <cell r="B71" t="str">
            <v>H69</v>
          </cell>
        </row>
        <row r="72">
          <cell r="B72" t="str">
            <v>H70</v>
          </cell>
        </row>
        <row r="73">
          <cell r="B73" t="str">
            <v>H71</v>
          </cell>
        </row>
        <row r="74">
          <cell r="B74" t="str">
            <v>H72</v>
          </cell>
        </row>
        <row r="75">
          <cell r="B75" t="str">
            <v>H73</v>
          </cell>
        </row>
        <row r="76">
          <cell r="B76" t="str">
            <v>H74</v>
          </cell>
        </row>
        <row r="77">
          <cell r="B77" t="str">
            <v>H75</v>
          </cell>
        </row>
        <row r="78">
          <cell r="B78" t="str">
            <v>H76</v>
          </cell>
        </row>
        <row r="79">
          <cell r="B79" t="str">
            <v>H77</v>
          </cell>
        </row>
        <row r="80">
          <cell r="B80" t="str">
            <v>H78</v>
          </cell>
        </row>
        <row r="81">
          <cell r="B81" t="str">
            <v>H79</v>
          </cell>
        </row>
        <row r="82">
          <cell r="B82" t="str">
            <v>H80</v>
          </cell>
        </row>
        <row r="83">
          <cell r="B83" t="str">
            <v>H81</v>
          </cell>
        </row>
        <row r="84">
          <cell r="B84" t="str">
            <v>H82</v>
          </cell>
        </row>
        <row r="85">
          <cell r="B85" t="str">
            <v>H83</v>
          </cell>
        </row>
        <row r="86">
          <cell r="B86" t="str">
            <v>H84</v>
          </cell>
        </row>
        <row r="87">
          <cell r="B87" t="str">
            <v>H85</v>
          </cell>
        </row>
        <row r="88">
          <cell r="B88" t="str">
            <v>H86</v>
          </cell>
        </row>
        <row r="89">
          <cell r="B89" t="str">
            <v>H87</v>
          </cell>
        </row>
        <row r="90">
          <cell r="B90" t="str">
            <v>H88</v>
          </cell>
        </row>
        <row r="91">
          <cell r="B91" t="str">
            <v>H89</v>
          </cell>
        </row>
        <row r="92">
          <cell r="B92" t="str">
            <v>H90</v>
          </cell>
        </row>
        <row r="93">
          <cell r="B93" t="str">
            <v>H91</v>
          </cell>
        </row>
        <row r="94">
          <cell r="B94" t="str">
            <v>H92</v>
          </cell>
        </row>
        <row r="95">
          <cell r="B95" t="str">
            <v>H93</v>
          </cell>
        </row>
        <row r="96">
          <cell r="B96" t="str">
            <v>H94</v>
          </cell>
        </row>
        <row r="97">
          <cell r="B97" t="str">
            <v>H95</v>
          </cell>
        </row>
        <row r="98">
          <cell r="B98" t="str">
            <v>H96</v>
          </cell>
        </row>
        <row r="99">
          <cell r="B99" t="str">
            <v>H97</v>
          </cell>
        </row>
        <row r="100">
          <cell r="B100" t="str">
            <v>H98</v>
          </cell>
        </row>
        <row r="101">
          <cell r="B101" t="str">
            <v>H99</v>
          </cell>
        </row>
        <row r="102">
          <cell r="B102" t="str">
            <v>H100</v>
          </cell>
        </row>
        <row r="103">
          <cell r="B103" t="str">
            <v>H101</v>
          </cell>
        </row>
        <row r="104">
          <cell r="B104" t="str">
            <v>H102</v>
          </cell>
        </row>
        <row r="105">
          <cell r="B105" t="str">
            <v>H103</v>
          </cell>
        </row>
        <row r="106">
          <cell r="B106" t="str">
            <v>H104</v>
          </cell>
        </row>
        <row r="107">
          <cell r="B107" t="str">
            <v>H105</v>
          </cell>
        </row>
        <row r="108">
          <cell r="B108" t="str">
            <v>H106</v>
          </cell>
        </row>
        <row r="109">
          <cell r="B109" t="str">
            <v>H107</v>
          </cell>
        </row>
        <row r="110">
          <cell r="B110" t="str">
            <v>H108</v>
          </cell>
        </row>
        <row r="111">
          <cell r="B111" t="str">
            <v>H109</v>
          </cell>
        </row>
        <row r="112">
          <cell r="B112" t="str">
            <v>H110</v>
          </cell>
        </row>
        <row r="113">
          <cell r="B113" t="str">
            <v>H111</v>
          </cell>
        </row>
        <row r="114">
          <cell r="B114" t="str">
            <v>H112</v>
          </cell>
        </row>
        <row r="115">
          <cell r="B115" t="str">
            <v>H113</v>
          </cell>
        </row>
        <row r="116">
          <cell r="B116" t="str">
            <v>H114</v>
          </cell>
        </row>
        <row r="117">
          <cell r="B117" t="str">
            <v>H115</v>
          </cell>
        </row>
        <row r="118">
          <cell r="B118" t="str">
            <v>H116</v>
          </cell>
        </row>
        <row r="119">
          <cell r="B119" t="str">
            <v>H117</v>
          </cell>
        </row>
        <row r="120">
          <cell r="B120" t="str">
            <v>H118</v>
          </cell>
        </row>
        <row r="121">
          <cell r="B121" t="str">
            <v>H119</v>
          </cell>
        </row>
        <row r="122">
          <cell r="B122" t="str">
            <v>H120</v>
          </cell>
        </row>
        <row r="123">
          <cell r="B123" t="str">
            <v>H121</v>
          </cell>
        </row>
        <row r="124">
          <cell r="B124" t="str">
            <v>H122</v>
          </cell>
        </row>
        <row r="125">
          <cell r="B125" t="str">
            <v>H123</v>
          </cell>
        </row>
        <row r="126">
          <cell r="B126" t="str">
            <v>H124</v>
          </cell>
        </row>
        <row r="127">
          <cell r="B127" t="str">
            <v>H125</v>
          </cell>
        </row>
        <row r="128">
          <cell r="B128" t="str">
            <v>H126</v>
          </cell>
        </row>
        <row r="129">
          <cell r="B129" t="str">
            <v>H127</v>
          </cell>
        </row>
        <row r="130">
          <cell r="B130" t="str">
            <v>H128</v>
          </cell>
        </row>
        <row r="131">
          <cell r="B131" t="str">
            <v>H129</v>
          </cell>
        </row>
        <row r="132">
          <cell r="B132" t="str">
            <v>H130</v>
          </cell>
        </row>
        <row r="133">
          <cell r="B133" t="str">
            <v>H131</v>
          </cell>
        </row>
        <row r="134">
          <cell r="B134" t="str">
            <v>H132</v>
          </cell>
        </row>
        <row r="135">
          <cell r="B135" t="str">
            <v>H133</v>
          </cell>
        </row>
        <row r="136">
          <cell r="B136" t="str">
            <v>H134</v>
          </cell>
        </row>
        <row r="137">
          <cell r="B137" t="str">
            <v>H135</v>
          </cell>
        </row>
        <row r="138">
          <cell r="B138" t="str">
            <v>H136</v>
          </cell>
        </row>
        <row r="139">
          <cell r="B139" t="str">
            <v>H137</v>
          </cell>
        </row>
        <row r="140">
          <cell r="B140" t="str">
            <v>H138</v>
          </cell>
        </row>
        <row r="141">
          <cell r="B141" t="str">
            <v>H139</v>
          </cell>
        </row>
        <row r="142">
          <cell r="B142" t="str">
            <v>H140</v>
          </cell>
        </row>
        <row r="143">
          <cell r="B143" t="str">
            <v>H141</v>
          </cell>
        </row>
        <row r="144">
          <cell r="B144" t="str">
            <v>H142</v>
          </cell>
        </row>
        <row r="145">
          <cell r="B145" t="str">
            <v>H143</v>
          </cell>
        </row>
        <row r="146">
          <cell r="B146" t="str">
            <v>H144</v>
          </cell>
        </row>
        <row r="147">
          <cell r="B147" t="str">
            <v>H145</v>
          </cell>
        </row>
        <row r="148">
          <cell r="B148" t="str">
            <v>H146</v>
          </cell>
        </row>
        <row r="149">
          <cell r="B149" t="str">
            <v>H147</v>
          </cell>
        </row>
        <row r="150">
          <cell r="B150" t="str">
            <v>H148</v>
          </cell>
        </row>
        <row r="151">
          <cell r="B151" t="str">
            <v>H149</v>
          </cell>
        </row>
        <row r="152">
          <cell r="B152" t="str">
            <v>H150</v>
          </cell>
        </row>
        <row r="153">
          <cell r="B153" t="str">
            <v>H151</v>
          </cell>
        </row>
        <row r="154">
          <cell r="B154" t="str">
            <v>H152</v>
          </cell>
        </row>
        <row r="155">
          <cell r="B155" t="str">
            <v>H153</v>
          </cell>
        </row>
        <row r="156">
          <cell r="B156" t="str">
            <v>H154</v>
          </cell>
        </row>
        <row r="157">
          <cell r="B157" t="str">
            <v>H155</v>
          </cell>
        </row>
        <row r="158">
          <cell r="B158" t="str">
            <v>H156</v>
          </cell>
        </row>
        <row r="159">
          <cell r="B159" t="str">
            <v>H157</v>
          </cell>
        </row>
        <row r="160">
          <cell r="B160" t="str">
            <v>H158</v>
          </cell>
        </row>
        <row r="161">
          <cell r="B161" t="str">
            <v>H159</v>
          </cell>
        </row>
      </sheetData>
      <sheetData sheetId="2"/>
      <sheetData sheetId="3"/>
      <sheetData sheetId="4"/>
      <sheetData sheetId="5"/>
      <sheetData sheetId="6"/>
      <sheetData sheetId="7"/>
      <sheetData sheetId="8"/>
      <sheetData sheetId="9"/>
      <sheetData sheetId="10"/>
      <sheetData sheetId="1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Labor Sum"/>
      <sheetName val="Struct Sum"/>
      <sheetName val="Elec Sum"/>
      <sheetName val="Mech Sum"/>
      <sheetName val="Master"/>
      <sheetName val="Freight"/>
      <sheetName val="Steel Take-Off"/>
      <sheetName val="2230-CV-004"/>
      <sheetName val="2230-CV-005"/>
      <sheetName val="2230-CV-006"/>
      <sheetName val="2280-CV-253"/>
      <sheetName val="TGER"/>
      <sheetName val="Update"/>
      <sheetName val="Basis"/>
      <sheetName val="八幡"/>
      <sheetName val="R2564AHDTS"/>
      <sheetName val="CoverShawIntl"/>
      <sheetName val="Lists"/>
      <sheetName val="Labor_Sum"/>
      <sheetName val="Struct_Sum"/>
      <sheetName val="Elec_Sum"/>
      <sheetName val="Mech_Sum"/>
      <sheetName val="Steel_Take-Off"/>
      <sheetName val="Cash2"/>
      <sheetName val="Z"/>
      <sheetName val="갑지(추정)"/>
      <sheetName val="Unit Price"/>
      <sheetName val="Closing"/>
      <sheetName val="Breech_Duct"/>
      <sheetName val="SG Vertical Estimator"/>
      <sheetName val="Design Data"/>
      <sheetName val="PipeSummary"/>
      <sheetName val="Vertical Adder"/>
      <sheetName val="Labor_Sum4"/>
      <sheetName val="Struct_Sum4"/>
      <sheetName val="Elec_Sum4"/>
      <sheetName val="Mech_Sum4"/>
      <sheetName val="Steel_Take-Off4"/>
      <sheetName val="Labor_Sum1"/>
      <sheetName val="Struct_Sum1"/>
      <sheetName val="Elec_Sum1"/>
      <sheetName val="Mech_Sum1"/>
      <sheetName val="Steel_Take-Off1"/>
      <sheetName val="Labor_Sum2"/>
      <sheetName val="Struct_Sum2"/>
      <sheetName val="Elec_Sum2"/>
      <sheetName val="Mech_Sum2"/>
      <sheetName val="Steel_Take-Off2"/>
      <sheetName val="Labor_Sum3"/>
      <sheetName val="Struct_Sum3"/>
      <sheetName val="Elec_Sum3"/>
      <sheetName val="Mech_Sum3"/>
      <sheetName val="Steel_Take-Off3"/>
      <sheetName val="Sheet1"/>
      <sheetName val="DATA LISTS"/>
      <sheetName val="ESTADIST(PTS.)"/>
      <sheetName val="DATA_REFERENCE"/>
    </sheetNames>
    <sheetDataSet>
      <sheetData sheetId="0" refreshError="1">
        <row r="15">
          <cell r="D15">
            <v>3.5</v>
          </cell>
        </row>
      </sheetData>
      <sheetData sheetId="1" refreshError="1">
        <row r="11">
          <cell r="C11">
            <v>1515785.32</v>
          </cell>
          <cell r="D11">
            <v>1451533.3651521583</v>
          </cell>
          <cell r="E11">
            <v>303607.5</v>
          </cell>
          <cell r="F11">
            <v>3270926.1851521581</v>
          </cell>
          <cell r="K11">
            <v>1277891</v>
          </cell>
          <cell r="L11">
            <v>76673.459999999992</v>
          </cell>
          <cell r="M11">
            <v>139135.10237120168</v>
          </cell>
          <cell r="N11">
            <v>50182.697979776596</v>
          </cell>
          <cell r="R11">
            <v>5809197.5339463577</v>
          </cell>
          <cell r="S11">
            <v>737637.16119448154</v>
          </cell>
          <cell r="V11">
            <v>0</v>
          </cell>
        </row>
        <row r="18">
          <cell r="D18">
            <v>0.20480000000000001</v>
          </cell>
        </row>
        <row r="19">
          <cell r="D19">
            <v>0.06</v>
          </cell>
        </row>
        <row r="20">
          <cell r="D20">
            <v>0.03</v>
          </cell>
        </row>
        <row r="21">
          <cell r="D21">
            <v>0.01</v>
          </cell>
        </row>
        <row r="22">
          <cell r="D22">
            <v>0.03</v>
          </cell>
        </row>
        <row r="23">
          <cell r="D23">
            <v>5.0000000000000001E-3</v>
          </cell>
        </row>
        <row r="26">
          <cell r="J26">
            <v>5809197.5339463577</v>
          </cell>
        </row>
        <row r="34">
          <cell r="D34" t="str">
            <v>Yes</v>
          </cell>
        </row>
        <row r="45">
          <cell r="D45">
            <v>0</v>
          </cell>
        </row>
      </sheetData>
      <sheetData sheetId="2" refreshError="1">
        <row r="11">
          <cell r="C11">
            <v>10000</v>
          </cell>
          <cell r="E11">
            <v>1433</v>
          </cell>
          <cell r="G11">
            <v>200.00000000000003</v>
          </cell>
          <cell r="I11">
            <v>150</v>
          </cell>
          <cell r="K11">
            <v>1000.0000000000002</v>
          </cell>
        </row>
        <row r="24">
          <cell r="C24">
            <v>2064</v>
          </cell>
          <cell r="E24">
            <v>672.00000000000011</v>
          </cell>
          <cell r="G24">
            <v>504</v>
          </cell>
          <cell r="I24">
            <v>0</v>
          </cell>
          <cell r="K24">
            <v>1008</v>
          </cell>
        </row>
        <row r="31">
          <cell r="C31">
            <v>64</v>
          </cell>
        </row>
        <row r="32">
          <cell r="C32">
            <v>84</v>
          </cell>
        </row>
        <row r="33">
          <cell r="C33">
            <v>73</v>
          </cell>
        </row>
        <row r="34">
          <cell r="C34">
            <v>87</v>
          </cell>
        </row>
        <row r="35">
          <cell r="C35">
            <v>71</v>
          </cell>
        </row>
        <row r="36">
          <cell r="C36">
            <v>119</v>
          </cell>
        </row>
        <row r="46">
          <cell r="D46">
            <v>10000</v>
          </cell>
          <cell r="F46">
            <v>1433</v>
          </cell>
          <cell r="H46">
            <v>200</v>
          </cell>
          <cell r="J46">
            <v>150</v>
          </cell>
        </row>
        <row r="58">
          <cell r="D58">
            <v>2064</v>
          </cell>
          <cell r="F58">
            <v>672</v>
          </cell>
          <cell r="H58">
            <v>504</v>
          </cell>
          <cell r="L58">
            <v>1008</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ow r="11">
          <cell r="C11">
            <v>10000</v>
          </cell>
        </row>
      </sheetData>
      <sheetData sheetId="36"/>
      <sheetData sheetId="37"/>
      <sheetData sheetId="38"/>
      <sheetData sheetId="39"/>
      <sheetData sheetId="40">
        <row r="11">
          <cell r="C11">
            <v>10000</v>
          </cell>
        </row>
      </sheetData>
      <sheetData sheetId="41"/>
      <sheetData sheetId="42"/>
      <sheetData sheetId="43"/>
      <sheetData sheetId="44"/>
      <sheetData sheetId="45">
        <row r="11">
          <cell r="C11">
            <v>10000</v>
          </cell>
        </row>
      </sheetData>
      <sheetData sheetId="46"/>
      <sheetData sheetId="47"/>
      <sheetData sheetId="48"/>
      <sheetData sheetId="49"/>
      <sheetData sheetId="50">
        <row r="11">
          <cell r="C11">
            <v>10000</v>
          </cell>
        </row>
      </sheetData>
      <sheetData sheetId="51"/>
      <sheetData sheetId="52"/>
      <sheetData sheetId="53"/>
      <sheetData sheetId="54"/>
      <sheetData sheetId="55" refreshError="1"/>
      <sheetData sheetId="56" refreshError="1"/>
      <sheetData sheetId="57" refreshError="1"/>
      <sheetData sheetId="58"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C"/>
      <sheetName val="Updates"/>
      <sheetName val="InsulationData"/>
      <sheetName val="LoadedData"/>
      <sheetName val="Casing $"/>
      <sheetName val="BC"/>
      <sheetName val="BC Workscope"/>
      <sheetName val="SC"/>
      <sheetName val="SC Workscope"/>
      <sheetName val="TC"/>
      <sheetName val="TC Workscope"/>
      <sheetName val="DW $"/>
      <sheetName val="CC"/>
      <sheetName val="CV-Housing"/>
      <sheetName val="DW1"/>
      <sheetName val="DW2-CO-SCR"/>
      <sheetName val="SR-Housing"/>
      <sheetName val="BS"/>
      <sheetName val="Module Box Work Scope"/>
      <sheetName val="Heating Surface Work Scope"/>
      <sheetName val="CasingSeals"/>
      <sheetName val="DY"/>
      <sheetName val="FR"/>
      <sheetName val="OFR"/>
      <sheetName val="OF"/>
      <sheetName val="DrumInternals"/>
      <sheetName val="Drums"/>
      <sheetName val="HP Drum Work Scope"/>
      <sheetName val="IP Drum Work Scope"/>
      <sheetName val="LP Drum Work Scope"/>
      <sheetName val="Blowdown Tank 1 Work Scope"/>
      <sheetName val="Blowdown Tank 2 Work Scope"/>
      <sheetName val="Flash Tank Work Scope"/>
      <sheetName val="MA"/>
      <sheetName val="MA (Top Supports)"/>
      <sheetName val="MA (FH-DC)"/>
      <sheetName val="Misc. Items"/>
      <sheetName val="MX2"/>
      <sheetName val="MX"/>
      <sheetName val="MXDATA"/>
      <sheetName val="PipeSummary"/>
      <sheetName val="PI PS"/>
      <sheetName val="PI-Small Bore"/>
      <sheetName val="PW"/>
      <sheetName val="StrStlData"/>
      <sheetName val="Str Stl"/>
      <sheetName val="SG Frame"/>
      <sheetName val="SG Ladders"/>
      <sheetName val="BCmacro"/>
      <sheetName val="CCmacro"/>
      <sheetName val="DWmacro"/>
      <sheetName val="SCmacro"/>
      <sheetName val="SDmacro"/>
      <sheetName val="TCmacro"/>
      <sheetName val="INPUT-OUTPUT"/>
      <sheetName val="INPUT data"/>
      <sheetName val="OUTPUT data"/>
      <sheetName val="BUNDLE SG DIMENSIONS"/>
      <sheetName val="BUNDLE SG DIMENSIONS (sketch)"/>
      <sheetName val="BUNDLE SG SIZES"/>
      <sheetName val="Historic Data"/>
      <sheetName val="SK"/>
      <sheetName val="SKData"/>
      <sheetName val="SK Frt"/>
      <sheetName val="DW Work Scope"/>
      <sheetName val="CC Work Scope"/>
      <sheetName val="CO-SCR Work Scope"/>
      <sheetName val="CSRTransMac1"/>
      <sheetName val="ClearCSRonly"/>
      <sheetName val="CSRwgtMacro"/>
      <sheetName val="CSRmac"/>
      <sheetName val="MAnextpgMAC"/>
      <sheetName val="HarpRepClrOnly"/>
      <sheetName val="HarpRepMacro"/>
      <sheetName val="ClearEstRepMac"/>
      <sheetName val="EstCostRepMac"/>
      <sheetName val="PW Work Scope"/>
      <sheetName val="SK Work Scope"/>
      <sheetName val="Workscope Checklist"/>
      <sheetName val="ER"/>
      <sheetName val="SymSum"/>
      <sheetName val="Range"/>
      <sheetName val="EstCostRep"/>
      <sheetName val="MaxGasTe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M 000"/>
      <sheetName val="GENERAL SERVICES"/>
      <sheetName val="GM 001"/>
      <sheetName val="GM 011"/>
      <sheetName val="GM 023"/>
      <sheetName val="GM 024"/>
      <sheetName val="GM 025"/>
      <sheetName val="GM 026"/>
      <sheetName val="GM 027"/>
      <sheetName val="GM 028"/>
      <sheetName val="GM 031"/>
      <sheetName val="GM 032"/>
      <sheetName val="GM 041"/>
      <sheetName val="GM 042"/>
      <sheetName val="GM 043"/>
      <sheetName val="GM 044"/>
      <sheetName val="XXXXXXXX"/>
      <sheetName val="csdim"/>
      <sheetName val="cdsload"/>
      <sheetName val="chsload"/>
      <sheetName val="CLAMP"/>
      <sheetName val="cvsload"/>
      <sheetName val="pipe"/>
      <sheetName val="Code 02"/>
      <sheetName val="Code 03"/>
      <sheetName val="Code 04"/>
      <sheetName val="Code 05"/>
      <sheetName val="Code 06"/>
      <sheetName val="Code 07"/>
      <sheetName val="Code 09"/>
      <sheetName val="PBS"/>
      <sheetName val="Cash2"/>
      <sheetName val="Z"/>
      <sheetName val="환산표"/>
      <sheetName val="ASME B 36.10 M"/>
      <sheetName val="Cat A Change Control"/>
      <sheetName val="八幡"/>
      <sheetName val="GM_0001"/>
      <sheetName val="GENERAL_SERVICES1"/>
      <sheetName val="GM_0011"/>
      <sheetName val="GM_0111"/>
      <sheetName val="GM_0231"/>
      <sheetName val="GM_0241"/>
      <sheetName val="GM_0251"/>
      <sheetName val="GM_0261"/>
      <sheetName val="GM_0271"/>
      <sheetName val="GM_0281"/>
      <sheetName val="GM_0311"/>
      <sheetName val="GM_0321"/>
      <sheetName val="GM_0411"/>
      <sheetName val="GM_0421"/>
      <sheetName val="GM_0431"/>
      <sheetName val="GM_0441"/>
      <sheetName val="GM_000"/>
      <sheetName val="GENERAL_SERVICES"/>
      <sheetName val="GM_001"/>
      <sheetName val="GM_011"/>
      <sheetName val="GM_023"/>
      <sheetName val="GM_024"/>
      <sheetName val="GM_025"/>
      <sheetName val="GM_026"/>
      <sheetName val="GM_027"/>
      <sheetName val="GM_028"/>
      <sheetName val="GM_031"/>
      <sheetName val="GM_032"/>
      <sheetName val="GM_041"/>
      <sheetName val="GM_042"/>
      <sheetName val="GM_043"/>
      <sheetName val="GM_044"/>
      <sheetName val="1-1"/>
      <sheetName val="노임단가"/>
      <sheetName val="Sheet1"/>
      <sheetName val="자재단가"/>
      <sheetName val="prc_sch"/>
      <sheetName val="36신설수량"/>
      <sheetName val="물가대비표"/>
      <sheetName val="2.2 띠장의 설계"/>
      <sheetName val="MCI"/>
      <sheetName val="eq_data"/>
      <sheetName val="간접비내역-1"/>
      <sheetName val="MixBed"/>
      <sheetName val="CondPol"/>
      <sheetName val="GM_0002"/>
      <sheetName val="GENERAL_SERVICES2"/>
      <sheetName val="GM_0012"/>
      <sheetName val="GM_0112"/>
      <sheetName val="GM_0232"/>
      <sheetName val="GM_0242"/>
      <sheetName val="GM_0252"/>
      <sheetName val="GM_0262"/>
      <sheetName val="GM_0272"/>
      <sheetName val="GM_0282"/>
      <sheetName val="GM_0312"/>
      <sheetName val="GM_0322"/>
      <sheetName val="GM_0412"/>
      <sheetName val="GM_0422"/>
      <sheetName val="GM_0432"/>
      <sheetName val="GM_0442"/>
      <sheetName val="Testing"/>
      <sheetName val="예가표"/>
      <sheetName val="DB_ET200(R. A)"/>
      <sheetName val="Conversions"/>
    </sheetNames>
    <sheetDataSet>
      <sheetData sheetId="0" refreshError="1">
        <row r="1">
          <cell r="C1" t="str">
            <v>ERECTION PRICE BREAKDOWN</v>
          </cell>
          <cell r="H1">
            <v>38023</v>
          </cell>
          <cell r="I1" t="str">
            <v>VIJ</v>
          </cell>
        </row>
        <row r="2">
          <cell r="I2" t="str">
            <v>Vijayawada</v>
          </cell>
        </row>
        <row r="3">
          <cell r="I3" t="str">
            <v>1 x 660 MW</v>
          </cell>
        </row>
        <row r="4">
          <cell r="I4" t="str">
            <v>India</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refreshError="1"/>
      <sheetData sheetId="81" refreshError="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vironment"/>
      <sheetName val="DPres Calc"/>
      <sheetName val="CodeTubeCalc."/>
      <sheetName val="CodePipe"/>
      <sheetName val="DTmpData"/>
      <sheetName val="DTmpCalc"/>
      <sheetName val="DesignCondSummary"/>
      <sheetName val="Estimating Script"/>
      <sheetName val="Max Temp"/>
      <sheetName val="CPT (Modules)"/>
      <sheetName val="CPT (Piping)"/>
      <sheetName val="Budget Weight Instructions 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VENTIVO"/>
      <sheetName val="Paterno"/>
      <sheetName val="Corpi"/>
      <sheetName val="ACCORPAMENTI"/>
      <sheetName val="Unit Price"/>
      <sheetName val="Summary"/>
      <sheetName val="Labor Sum"/>
      <sheetName val="Closing"/>
      <sheetName val="Cover"/>
      <sheetName val="Pipe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_Misc"/>
      <sheetName val="costing_Press"/>
      <sheetName val="costing_FE"/>
      <sheetName val="costing_Flow"/>
      <sheetName val="costing_Temp"/>
      <sheetName val="costing_Level"/>
      <sheetName val="costing_CV"/>
      <sheetName val="costing_ESDV"/>
      <sheetName val="costing_Deluge"/>
      <sheetName val="costing_MOV"/>
      <sheetName val="costing_Safety"/>
      <sheetName val="costing_Cables"/>
      <sheetName val="costing_Install_Matl"/>
      <sheetName val="Detail_Cost_Summary"/>
      <sheetName val="Line_Modification"/>
      <sheetName val="Line_Modification(2)"/>
      <sheetName val="Line_Modification(3)"/>
      <sheetName val="가시설공"/>
      <sheetName val="노원열병합  건축공사기성내역서"/>
      <sheetName val="Inst cost summary based on redu"/>
      <sheetName val="S N"/>
      <sheetName val="설계조건"/>
      <sheetName val="Rate"/>
      <sheetName val="eq_data"/>
      <sheetName val="GammaEquivalents"/>
      <sheetName val="八幡"/>
      <sheetName val="Condition"/>
      <sheetName val="POWER"/>
      <sheetName val="Total"/>
      <sheetName val="CAT_5"/>
      <sheetName val="General"/>
      <sheetName val="Menus"/>
      <sheetName val="SILICATE"/>
      <sheetName val="기초자료"/>
      <sheetName val="견적집계표"/>
      <sheetName val="발주처양식"/>
      <sheetName val="DCA"/>
      <sheetName val="Area별subcon"/>
      <sheetName val="COA"/>
      <sheetName val="Building"/>
      <sheetName val="Civil,steel"/>
      <sheetName val="Building list"/>
      <sheetName val="Marine"/>
      <sheetName val="견적기준"/>
      <sheetName val="deviation Marine"/>
      <sheetName val="Sheet1"/>
      <sheetName val="CURRENCY"/>
      <sheetName val="환율"/>
      <sheetName val="General Data"/>
      <sheetName val="VLOOKUP"/>
      <sheetName val="Equip"/>
      <sheetName val="TB-내역서"/>
      <sheetName val="CAL."/>
      <sheetName val="PBS"/>
      <sheetName val="PRC-SUM"/>
      <sheetName val="Q5434 EQ LIST"/>
      <sheetName val="motor power"/>
      <sheetName val="EQUIP-Submission"/>
      <sheetName val="CIVIL"/>
      <sheetName val="Backup"/>
      <sheetName val="LABTOTAL"/>
      <sheetName val="간접비내역-1"/>
      <sheetName val="A"/>
      <sheetName val="Inst_cost_summary_based_on_redu"/>
      <sheetName val="S_N"/>
      <sheetName val="노원열병합__건축공사기성내역서"/>
      <sheetName val="Equipment"/>
      <sheetName val="Piping"/>
      <sheetName val="estm_mech"/>
      <sheetName val="VV보온LINK"/>
      <sheetName val="FIT보온LINK"/>
      <sheetName val="BASE"/>
      <sheetName val="REINF."/>
      <sheetName val="SKETCH"/>
      <sheetName val="가도공"/>
      <sheetName val="LOADS"/>
      <sheetName val="plan&amp;section of foundation"/>
      <sheetName val="design criteria"/>
      <sheetName val="INPUT"/>
      <sheetName val="design load"/>
      <sheetName val="working load at the btm ft."/>
      <sheetName val="stability check"/>
      <sheetName val="부표총괄"/>
      <sheetName val="SAND TRAP"/>
      <sheetName val="calculation"/>
      <sheetName val="Inquiry"/>
      <sheetName val="Spool Status"/>
      <sheetName val="대전월평내역"/>
      <sheetName val="Data"/>
      <sheetName val="Estimate"/>
      <sheetName val="Major"/>
      <sheetName val="Resource"/>
      <sheetName val="6,000"/>
      <sheetName val="Materials"/>
      <sheetName val="수입"/>
      <sheetName val="MAIN"/>
      <sheetName val="COST SUMM"/>
      <sheetName val="총괄집계표"/>
      <sheetName val="INPUT DATA"/>
      <sheetName val="BOQ"/>
      <sheetName val="DB@Acess"/>
      <sheetName val="ACTDATA"/>
      <sheetName val="CODE"/>
      <sheetName val="COA-17"/>
      <sheetName val="C-18"/>
      <sheetName val="PRICE-COMP"/>
      <sheetName val="95요율"/>
      <sheetName val="Country Data"/>
      <sheetName val="KP1590_E"/>
      <sheetName val="Inst_cost_summary_based_on_red1"/>
      <sheetName val="S_N1"/>
      <sheetName val="노원열병합__건축공사기성내역서1"/>
      <sheetName val="PRO_A"/>
      <sheetName val="PRO"/>
      <sheetName val="Summary"/>
      <sheetName val="Definitions"/>
      <sheetName val="pri-com"/>
      <sheetName val="CS - Material + subcontract"/>
      <sheetName val="SQ-FDN"/>
      <sheetName val=" Est "/>
      <sheetName val="Summary Sheets"/>
      <sheetName val="LEGEND"/>
      <sheetName val="cables"/>
      <sheetName val="Bill 1"/>
      <sheetName val="Bill 2"/>
      <sheetName val="Bill 3"/>
      <sheetName val="Bill 4"/>
      <sheetName val="Bill 5"/>
      <sheetName val="Bill 6"/>
      <sheetName val="Bill 7"/>
      <sheetName val="Labour Norms"/>
      <sheetName val="#REF"/>
      <sheetName val="Sum Sch'B"/>
      <sheetName val="eqptlineup"/>
      <sheetName val="CostDB"/>
      <sheetName val="T 3"/>
      <sheetName val="COVER"/>
      <sheetName val="MOTOR"/>
      <sheetName val="손익분석"/>
      <sheetName val="견적조건"/>
      <sheetName val="BQ_Equip_Pipe"/>
      <sheetName val="PipWT"/>
      <sheetName val="5. WeightInput"/>
      <sheetName val="내역"/>
      <sheetName val="Sheet1 (3)"/>
      <sheetName val="단중표"/>
      <sheetName val="PaintBreak"/>
      <sheetName val="INSSUBCON"/>
      <sheetName val="RPP 12 SEPT"/>
      <sheetName val="Revised Cable MTO"/>
      <sheetName val="&lt;&lt;380V&gt;&gt; "/>
      <sheetName val="일반전기"/>
      <sheetName val="w't table"/>
      <sheetName val="REF.ONLY"/>
      <sheetName val="견적"/>
      <sheetName val="ﾄﾞﾊﾞｲFUEL GAS追見"/>
      <sheetName val="共通事項"/>
      <sheetName val="작성기준"/>
      <sheetName val="Assump"/>
      <sheetName val="12mar98 electronic"/>
      <sheetName val="HO Rates"/>
      <sheetName val="Site Rates"/>
      <sheetName val="Project Details"/>
      <sheetName val="name"/>
      <sheetName val="GM 000"/>
      <sheetName val="PIPE-03E"/>
      <sheetName val="csdim"/>
      <sheetName val="cdsload"/>
      <sheetName val="chsload"/>
      <sheetName val="CLAMP"/>
      <sheetName val="cvsload"/>
      <sheetName val="pipe"/>
      <sheetName val="노임단가"/>
      <sheetName val="3CHBDC"/>
      <sheetName val="DEFINE"/>
      <sheetName val="Drop list option"/>
      <sheetName val="Hi-spec Svcs"/>
      <sheetName val="11.자재단가"/>
      <sheetName val="Inst_cost_summary_based_on_red2"/>
      <sheetName val="S_N2"/>
      <sheetName val="노원열병합__건축공사기성내역서2"/>
      <sheetName val="General_Data"/>
      <sheetName val="REINF_"/>
      <sheetName val="CAL_"/>
      <sheetName val="plan&amp;section_of_foundation"/>
      <sheetName val="design_criteria"/>
      <sheetName val="design_load"/>
      <sheetName val="working_load_at_the_btm_ft_"/>
      <sheetName val="stability_check"/>
      <sheetName val="Building_list"/>
      <sheetName val="deviation_Marine"/>
      <sheetName val="CS_-_Material_+_subcontract"/>
      <sheetName val="TITLES"/>
      <sheetName val="4.TANK Farm"/>
      <sheetName val="FORM-0"/>
      <sheetName val="STAADINPUTA"/>
      <sheetName val="9.DYNAMIC1"/>
      <sheetName val="Piping Design Data"/>
      <sheetName val="FLD"/>
      <sheetName val="Rekapitulasi"/>
      <sheetName val="National"/>
      <sheetName val="FIRE FIGHTING"/>
      <sheetName val="Load"/>
      <sheetName val="Break_down"/>
      <sheetName val="h-013211-2"/>
      <sheetName val="ELEC_MCI"/>
      <sheetName val="INST_MCI"/>
      <sheetName val="MECH_MCI"/>
      <sheetName val="Insulation"/>
      <sheetName val="Instrumentation"/>
      <sheetName val="Structural"/>
      <sheetName val="Alternator"/>
      <sheetName val="Comparison"/>
      <sheetName val="Settings"/>
      <sheetName val="I. Material &amp; Eqpt"/>
      <sheetName val="REQDELTA"/>
      <sheetName val="PRICE COMP"/>
      <sheetName val="I1ES01C05_IO Assignment"/>
      <sheetName val="Notes for BOQ"/>
      <sheetName val="Lists"/>
      <sheetName val="Price Comparison"/>
      <sheetName val="OIL SYST DATA SHTS"/>
      <sheetName val="CalcRel"/>
      <sheetName val="FR"/>
      <sheetName val="Base_Data"/>
      <sheetName val="SHEET-1"/>
      <sheetName val="IODB-Plant CPF"/>
      <sheetName val="Inst_cost_summary_based_on_red3"/>
      <sheetName val="S_N3"/>
      <sheetName val="노원열병합__건축공사기성내역서3"/>
      <sheetName val="General_Data1"/>
      <sheetName val="REINF_1"/>
      <sheetName val="CAL_1"/>
      <sheetName val="plan&amp;section_of_foundation1"/>
      <sheetName val="design_criteria1"/>
      <sheetName val="design_load1"/>
      <sheetName val="working_load_at_the_btm_ft_1"/>
      <sheetName val="stability_check1"/>
      <sheetName val="Building_list1"/>
      <sheetName val="deviation_Marine1"/>
      <sheetName val="CS_-_Material_+_subcontract1"/>
      <sheetName val="Q5434_EQ_LIST"/>
      <sheetName val="motor_power"/>
      <sheetName val="Spool_Status"/>
      <sheetName val="Revised_Cable_MTO"/>
      <sheetName val="Sum_Sch'B"/>
      <sheetName val="T_3"/>
      <sheetName val="INPUT_DATA"/>
      <sheetName val="COST_SUMM"/>
      <sheetName val="Country_Data"/>
      <sheetName val="_Est_"/>
      <sheetName val="Summary_Sheets"/>
      <sheetName val="Bill_1"/>
      <sheetName val="Bill_2"/>
      <sheetName val="Bill_3"/>
      <sheetName val="Bill_4"/>
      <sheetName val="Bill_5"/>
      <sheetName val="Bill_6"/>
      <sheetName val="Bill_7"/>
      <sheetName val="Drop_list_option"/>
      <sheetName val="Hi-spec_Svcs"/>
      <sheetName val="SAND_TRAP"/>
      <sheetName val="Labour_Norms"/>
      <sheetName val="Project_Details"/>
      <sheetName val="11_자재단가"/>
      <sheetName val="RPP_12_SEPT"/>
      <sheetName val="5__WeightInput"/>
      <sheetName val="Sheet1_(3)"/>
      <sheetName val="&lt;&lt;380V&gt;&gt;_"/>
      <sheetName val="w't_table"/>
      <sheetName val="REF_ONLY"/>
      <sheetName val="4_TANK_Farm"/>
      <sheetName val="I__Material_&amp;_Eqpt"/>
      <sheetName val="PRICE_COMP"/>
      <sheetName val="I1ES01C05_IO_Assignment"/>
      <sheetName val="Notes_for_BOQ"/>
      <sheetName val="Price_Comparison"/>
      <sheetName val="OIL_SYST_DATA_SHTS"/>
      <sheetName val="IODB-Plant_CPF"/>
      <sheetName val="LV induction motors"/>
      <sheetName val="EC600"/>
      <sheetName val="Load List2"/>
      <sheetName val="Q5434_EQ_LIST1"/>
      <sheetName val="motor_power1"/>
      <sheetName val="Spool_Status1"/>
      <sheetName val="Revised_Cable_MTO1"/>
      <sheetName val="Sum_Sch'B1"/>
      <sheetName val="T_31"/>
      <sheetName val="INPUT_DATA1"/>
      <sheetName val="COST_SUMM1"/>
      <sheetName val="Country_Data1"/>
      <sheetName val="_Est_1"/>
      <sheetName val="Summary_Sheets1"/>
      <sheetName val="Bill_11"/>
      <sheetName val="Bill_21"/>
      <sheetName val="Bill_31"/>
      <sheetName val="Bill_41"/>
      <sheetName val="Bill_51"/>
      <sheetName val="Bill_61"/>
      <sheetName val="Bill_71"/>
      <sheetName val="1"/>
      <sheetName val="Customize Your Loan Manager"/>
      <sheetName val="Loan Amortization Table"/>
      <sheetName val="Inst_cost_summary_based_on_red4"/>
      <sheetName val="S_N4"/>
      <sheetName val="노원열병합__건축공사기성내역서4"/>
      <sheetName val="General_Data2"/>
      <sheetName val="REINF_2"/>
      <sheetName val="CAL_2"/>
      <sheetName val="plan&amp;section_of_foundation2"/>
      <sheetName val="design_criteria2"/>
      <sheetName val="design_load2"/>
      <sheetName val="working_load_at_the_btm_ft_2"/>
      <sheetName val="stability_check2"/>
      <sheetName val="Building_list2"/>
      <sheetName val="deviation_Marine2"/>
      <sheetName val="CS_-_Material_+_subcontract2"/>
      <sheetName val="Q5434_EQ_LIST2"/>
      <sheetName val="motor_power2"/>
      <sheetName val="Spool_Status2"/>
      <sheetName val="Revised_Cable_MTO2"/>
      <sheetName val="Sum_Sch'B2"/>
      <sheetName val="T_32"/>
      <sheetName val="INPUT_DATA2"/>
      <sheetName val="COST_SUMM2"/>
      <sheetName val="Country_Data2"/>
      <sheetName val="_Est_2"/>
      <sheetName val="Summary_Sheets2"/>
      <sheetName val="Bill_12"/>
      <sheetName val="Bill_22"/>
      <sheetName val="Bill_32"/>
      <sheetName val="Bill_42"/>
      <sheetName val="Bill_52"/>
      <sheetName val="Bill_62"/>
      <sheetName val="Bill_72"/>
      <sheetName val="Drop_list_option1"/>
      <sheetName val="Hi-spec_Svcs1"/>
      <sheetName val="SAND_TRAP1"/>
      <sheetName val="Labour_Norms1"/>
      <sheetName val="Project_Details1"/>
      <sheetName val="11_자재단가1"/>
      <sheetName val="RPP_12_SEPT1"/>
      <sheetName val="5__WeightInput1"/>
      <sheetName val="Sheet1_(3)1"/>
      <sheetName val="&lt;&lt;380V&gt;&gt;_1"/>
      <sheetName val="w't_table1"/>
      <sheetName val="REF_ONLY1"/>
      <sheetName val="4_TANK_Farm1"/>
      <sheetName val="I__Material_&amp;_Eqpt1"/>
      <sheetName val="PRICE_COMP1"/>
      <sheetName val="I1ES01C05_IO_Assignment1"/>
      <sheetName val="Notes_for_BOQ1"/>
      <sheetName val="Price_Comparison1"/>
      <sheetName val="OIL_SYST_DATA_SHTS1"/>
      <sheetName val="IODB-Plant_CPF1"/>
      <sheetName val="LV_induction_motors"/>
      <sheetName val="Load_List2"/>
      <sheetName val="9_DYNAMIC1"/>
      <sheetName val="12mar98_electronic"/>
      <sheetName val="HO_Rates"/>
      <sheetName val="Site_Rates"/>
      <sheetName val="GM_000"/>
      <sheetName val="ﾄﾞﾊﾞｲFUEL_GAS追見"/>
      <sheetName val="산근"/>
      <sheetName val="GM_0001"/>
      <sheetName val="GEREPORT"/>
    </sheetNames>
    <sheetDataSet>
      <sheetData sheetId="0" refreshError="1"/>
      <sheetData sheetId="1">
        <row r="7">
          <cell r="B7" t="str">
            <v>srno</v>
          </cell>
        </row>
      </sheetData>
      <sheetData sheetId="2" refreshError="1"/>
      <sheetData sheetId="3">
        <row r="7">
          <cell r="B7" t="str">
            <v>srno</v>
          </cell>
        </row>
      </sheetData>
      <sheetData sheetId="4">
        <row r="7">
          <cell r="B7" t="str">
            <v>srno</v>
          </cell>
        </row>
      </sheetData>
      <sheetData sheetId="5">
        <row r="7">
          <cell r="B7" t="str">
            <v>srno</v>
          </cell>
        </row>
      </sheetData>
      <sheetData sheetId="6" refreshError="1"/>
      <sheetData sheetId="7" refreshError="1"/>
      <sheetData sheetId="8">
        <row r="7">
          <cell r="B7" t="str">
            <v>srno</v>
          </cell>
        </row>
      </sheetData>
      <sheetData sheetId="9" refreshError="1"/>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refreshError="1"/>
      <sheetData sheetId="280" refreshError="1"/>
      <sheetData sheetId="281" refreshError="1"/>
      <sheetData sheetId="282"/>
      <sheetData sheetId="283"/>
      <sheetData sheetId="284"/>
      <sheetData sheetId="285"/>
      <sheetData sheetId="286"/>
      <sheetData sheetId="287"/>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efreshError="1"/>
      <sheetData sheetId="364"/>
      <sheetData sheetId="36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yCode"/>
      <sheetName val="CTDG"/>
      <sheetName val="PTVT"/>
      <sheetName val="THVT"/>
    </sheetNames>
    <sheetDataSet>
      <sheetData sheetId="0" refreshError="1"/>
      <sheetData sheetId="1">
        <row r="10">
          <cell r="H10">
            <v>0</v>
          </cell>
          <cell r="I10">
            <v>0</v>
          </cell>
          <cell r="J10">
            <v>0</v>
          </cell>
        </row>
      </sheetData>
      <sheetData sheetId="2" refreshError="1"/>
      <sheetData sheetId="3">
        <row r="9">
          <cell r="F9">
            <v>0</v>
          </cell>
        </row>
      </sheetData>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ITEM"/>
      <sheetName val="단가조사서"/>
      <sheetName val="- INFORMATION -"/>
      <sheetName val="Breakdown-1"/>
      <sheetName val="Pipe"/>
      <sheetName val="Add"/>
      <sheetName val="Equipment"/>
      <sheetName val="EQFRM2"/>
      <sheetName val="Y_WORK"/>
      <sheetName val="ITB COST"/>
      <sheetName val="costing_CV"/>
      <sheetName val="costing_ESDV"/>
      <sheetName val="costing_Misc"/>
      <sheetName val="costing_MOV"/>
      <sheetName val="costing_FE"/>
      <sheetName val="표지"/>
      <sheetName val="견"/>
      <sheetName val="TOTAL"/>
      <sheetName val="당초"/>
      <sheetName val="General Data"/>
      <sheetName val="을"/>
      <sheetName val="CAL"/>
      <sheetName val="Chart"/>
      <sheetName val="laroux"/>
      <sheetName val="SILICATE"/>
      <sheetName val="토목검측서"/>
      <sheetName val="보온자재단가표"/>
      <sheetName val="견적조건"/>
      <sheetName val="BQ_Equip_Pipe"/>
      <sheetName val="YES22"/>
      <sheetName val="TB-내역서"/>
      <sheetName val="八幡"/>
      <sheetName val="제출계산서"/>
      <sheetName val="T6-6(2)"/>
      <sheetName val="단가"/>
      <sheetName val="EST-013"/>
      <sheetName val="COA-17"/>
      <sheetName val="C-18"/>
      <sheetName val="Sheet1"/>
      <sheetName val="CAL."/>
      <sheetName val="Rate"/>
      <sheetName val="TOEC"/>
      <sheetName val="중간재 재공"/>
      <sheetName val="csb(11-12,0820)"/>
      <sheetName val="costing_Press"/>
      <sheetName val="-_INFORMATION_-"/>
      <sheetName val="ITB_COST"/>
      <sheetName val="CIVIL"/>
      <sheetName val="Summary Sheets"/>
      <sheetName val="PIPING"/>
      <sheetName val="Bill 100 Preliminaries"/>
      <sheetName val="손익분석"/>
      <sheetName val="Backup"/>
      <sheetName val="간접비내역-1"/>
      <sheetName val="PipWT"/>
      <sheetName val="CAT_5"/>
      <sheetName val="내역(한신APT)"/>
      <sheetName val="Cover"/>
      <sheetName val="SOURCE"/>
      <sheetName val="POWER"/>
      <sheetName val="Testing"/>
      <sheetName val="공정계획(내부계획25%,내부w.f)"/>
      <sheetName val="HVAC"/>
      <sheetName val="BEAM"/>
      <sheetName val="WIP"/>
      <sheetName val="도급양식"/>
      <sheetName val="MTO"/>
      <sheetName val="Calc"/>
      <sheetName val="변수적용"/>
      <sheetName val="Price Sheet"/>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43"/>
      <sheetName val="44"/>
      <sheetName val="45"/>
      <sheetName val="46"/>
      <sheetName val="47"/>
      <sheetName val="48"/>
      <sheetName val="49"/>
      <sheetName val="50"/>
      <sheetName val="Allowances"/>
      <sheetName val="작성기준"/>
      <sheetName val="eqptlineup"/>
      <sheetName val="MATERIALS"/>
      <sheetName val="PBS"/>
      <sheetName val="WORKING"/>
      <sheetName val="BQ List MNHRS"/>
      <sheetName val="공사비 내역 (가)"/>
      <sheetName val="예산M11A"/>
      <sheetName val="OPT손익 내수"/>
      <sheetName val="OPT손익 수출"/>
      <sheetName val="간접비(1)"/>
      <sheetName val="A-4"/>
      <sheetName val="INDIRECT COST-PART l"/>
      <sheetName val="LOOKUP TABLE"/>
      <sheetName val="-_INFORMATION_-1"/>
      <sheetName val="ITB_COST1"/>
      <sheetName val="General_Data"/>
      <sheetName val="중간재_재공"/>
      <sheetName val="Summary_Sheets"/>
      <sheetName val="CAL_"/>
      <sheetName val="공정계획(내부계획25%,내부w_f)"/>
      <sheetName val="Bill_100_Preliminaries"/>
      <sheetName val="Price_Sheet"/>
      <sheetName val="TITLES"/>
      <sheetName val="EST013"/>
      <sheetName val="粉刷"/>
      <sheetName val="cable"/>
      <sheetName val="BEND LOSS"/>
      <sheetName val="Proposal"/>
      <sheetName val="Hist Fcst"/>
      <sheetName val="REINF."/>
      <sheetName val="SKETCH"/>
      <sheetName val="CostDB"/>
    </sheetNames>
    <sheetDataSet>
      <sheetData sheetId="0" refreshError="1"/>
      <sheetData sheetId="1">
        <row r="22">
          <cell r="G22">
            <v>0</v>
          </cell>
        </row>
      </sheetData>
      <sheetData sheetId="2">
        <row r="22">
          <cell r="G22">
            <v>0</v>
          </cell>
        </row>
      </sheetData>
      <sheetData sheetId="3">
        <row r="22">
          <cell r="G22">
            <v>0</v>
          </cell>
        </row>
      </sheetData>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배관"/>
      <sheetName val="배관 (fike)"/>
      <sheetName val="배관 (bs&amp;b)"/>
      <sheetName val="보온"/>
      <sheetName val="도장"/>
      <sheetName val="gasket"/>
      <sheetName val="valve"/>
      <sheetName val="valve (2)"/>
      <sheetName val="foged"/>
      <sheetName val="cast"/>
      <sheetName val="alloy"/>
      <sheetName val="alloy-ball"/>
      <sheetName val="ball"/>
      <sheetName val="plug"/>
      <sheetName val="btfy"/>
      <sheetName val="REDUCER"/>
      <sheetName val="WE'T"/>
      <sheetName val="작성기준"/>
      <sheetName val="Curves"/>
      <sheetName val="Tables"/>
      <sheetName val="수정 배관공사 견적 최종2"/>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 BOM"/>
      <sheetName val="DEAE"/>
      <sheetName val="GAS"/>
      <sheetName val="GEN"/>
      <sheetName val="COP"/>
      <sheetName val="CHEM"/>
      <sheetName val="SAM"/>
      <sheetName val="DEM"/>
      <sheetName val="BLR5"/>
      <sheetName val="BLR4"/>
      <sheetName val="BLR3"/>
      <sheetName val="BLR2"/>
      <sheetName val="BLR 1"/>
      <sheetName val="Y-WORK"/>
      <sheetName val="八幡"/>
      <sheetName val="GM 000"/>
      <sheetName val="csdim"/>
      <sheetName val="cdsload"/>
      <sheetName val="chsload"/>
      <sheetName val="CLAMP"/>
      <sheetName val="cvsload"/>
      <sheetName val="pipe"/>
      <sheetName val="손익분석"/>
      <sheetName val="Cash2"/>
      <sheetName val="Z"/>
      <sheetName val="환산표"/>
      <sheetName val="TTL"/>
      <sheetName val="costing_CV"/>
      <sheetName val="costing_ESDV"/>
      <sheetName val="costing_FE"/>
      <sheetName val="costing_Misc"/>
      <sheetName val="costing_MOV"/>
      <sheetName val="TOEC"/>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lenco"/>
      <sheetName val="Repilogo"/>
      <sheetName val="grezzi"/>
      <sheetName val="estratto"/>
      <sheetName val="Unit Price"/>
      <sheetName val="Closing"/>
      <sheetName val="CodePipe"/>
      <sheetName val="CodeTubeCalc."/>
      <sheetName val="DPres Cal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PRECAST lightconc_II"/>
      <sheetName val="Miscellaneous-civil"/>
      <sheetName val="basic"/>
      <sheetName val="GN-ST-10"/>
      <sheetName val="temp"/>
      <sheetName val="Sheet1"/>
      <sheetName val="BLR 1"/>
      <sheetName val="GEN"/>
      <sheetName val="GAS"/>
      <sheetName val="DEAE"/>
      <sheetName val="BLR2"/>
      <sheetName val="BLR3"/>
      <sheetName val="BLR4"/>
      <sheetName val="BLR5"/>
      <sheetName val="DEM"/>
      <sheetName val="SAM"/>
      <sheetName val="CHEM"/>
      <sheetName val="COP"/>
      <sheetName val="Proposal"/>
      <sheetName val="CondPol"/>
      <sheetName val="CAT_5"/>
      <sheetName val="data"/>
      <sheetName val="HRSG PRINT"/>
      <sheetName val="변수적용"/>
      <sheetName val="#REF"/>
      <sheetName val="SCHEDULE"/>
    </sheetNames>
    <definedNames>
      <definedName name="DataFilter"/>
      <definedName name="DataSort"/>
      <definedName name="GoBack" sheetId="7"/>
    </definedNames>
    <sheetDataSet>
      <sheetData sheetId="0" refreshError="1"/>
      <sheetData sheetId="1" refreshError="1"/>
      <sheetData sheetId="2"/>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002년12월"/>
      <sheetName val="도급"/>
      <sheetName val="사기성"/>
      <sheetName val="실행"/>
      <sheetName val="총괄"/>
      <sheetName val="집계표"/>
      <sheetName val="200212공무정산"/>
      <sheetName val="Sheet2"/>
      <sheetName val="Macro3"/>
      <sheetName val="#REF"/>
      <sheetName val="내역"/>
      <sheetName val="일일투입집계표"/>
      <sheetName val="원가계산서"/>
      <sheetName val="Sheet3"/>
      <sheetName val="내역서"/>
      <sheetName val="입찰안"/>
      <sheetName val="3.공통공사대비"/>
      <sheetName val="일반공사"/>
      <sheetName val="평가데이터"/>
      <sheetName val="현장관리비 산출내역"/>
      <sheetName val="전기"/>
      <sheetName val="연결임시"/>
      <sheetName val="갑지(추정)"/>
      <sheetName val="A"/>
      <sheetName val="B"/>
      <sheetName val="C"/>
      <sheetName val="D"/>
      <sheetName val="E"/>
      <sheetName val="G"/>
      <sheetName val="H"/>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Cash1"/>
      <sheetName val="Cash2"/>
      <sheetName val="Cash_Sum"/>
      <sheetName val="Scope"/>
      <sheetName val="공사내역"/>
      <sheetName val="환산표"/>
      <sheetName val="당초"/>
      <sheetName val="Qo-1585"/>
      <sheetName val="BLR 1"/>
      <sheetName val="GEN"/>
      <sheetName val="GAS"/>
      <sheetName val="DEAE"/>
      <sheetName val="BLR2"/>
      <sheetName val="BLR3"/>
      <sheetName val="BLR4"/>
      <sheetName val="BLR5"/>
      <sheetName val="DEM"/>
      <sheetName val="SAM"/>
      <sheetName val="CHEM"/>
      <sheetName val="COP"/>
      <sheetName val="eq_data"/>
      <sheetName val="八幡"/>
      <sheetName val="TTL"/>
      <sheetName val="Sheet4"/>
      <sheetName val="10현장조직"/>
      <sheetName val="as boq list up"/>
      <sheetName val="MixBed"/>
      <sheetName val="CondPol"/>
      <sheetName val="노임단가"/>
      <sheetName val="자재단가"/>
      <sheetName val="36신설수량"/>
      <sheetName val="물가대비표"/>
      <sheetName val="Sheet6"/>
      <sheetName val="갑지1"/>
      <sheetName val="Utility and Fire flange"/>
      <sheetName val="jobhist"/>
      <sheetName val="현장관리비"/>
      <sheetName val="실행내역"/>
      <sheetName val="Activity(new)"/>
      <sheetName val="EQUIP"/>
      <sheetName val="CAT_5"/>
      <sheetName val="갑지"/>
      <sheetName val="운반"/>
      <sheetName val="해외 연수비용 계산-삭제"/>
      <sheetName val="해외 기술훈련비 (합계)"/>
      <sheetName val="95삼성급(본사)"/>
      <sheetName val="h-013211-2"/>
      <sheetName val="대비표"/>
      <sheetName val="공문"/>
      <sheetName val="DESBASTE"/>
      <sheetName val="개시대사 (2)"/>
      <sheetName val="금액내역서"/>
      <sheetName val="연돌일위집계"/>
      <sheetName val="설산1.나"/>
      <sheetName val="본사S"/>
      <sheetName val="예가표"/>
      <sheetName val="BLR_1"/>
      <sheetName val="Utility_and_Fire_flange"/>
      <sheetName val="해외_연수비용_계산-삭제"/>
      <sheetName val="해외_기술훈련비_(합계)"/>
      <sheetName val="BLR_11"/>
      <sheetName val="Utility_and_Fire_flange1"/>
      <sheetName val="해외_연수비용_계산-삭제1"/>
      <sheetName val="해외_기술훈련비_(합계)1"/>
      <sheetName val="BM"/>
      <sheetName val="M Budget"/>
      <sheetName val="Material of Quantities"/>
      <sheetName val="unit price list"/>
      <sheetName val="Project Data"/>
      <sheetName val="Cover"/>
      <sheetName val="아파트 "/>
      <sheetName val="6MONTHS"/>
      <sheetName val="inter"/>
      <sheetName val="PRECAST lightconc-II"/>
      <sheetName val="Pile-Br-Capacity"/>
      <sheetName val=" RFQ for BOP Bldgs(No.51,53,58)"/>
      <sheetName val="BQMPALOC"/>
      <sheetName val="Eq. Mobilization"/>
      <sheetName val="Air Cooler-E"/>
      <sheetName val="간접인원 급료산출"/>
      <sheetName val="Noname 1"/>
      <sheetName val="Noname 2"/>
      <sheetName val="Noname 3"/>
      <sheetName val="Noname 4"/>
      <sheetName val="Noname 5"/>
      <sheetName val="Noname 6"/>
      <sheetName val="Noname 7"/>
      <sheetName val="Noname 8"/>
      <sheetName val="Noname 9"/>
      <sheetName val="Noname 10"/>
      <sheetName val="Noname 11"/>
      <sheetName val="Noname 12"/>
      <sheetName val="Noname 13"/>
      <sheetName val="Noname 14"/>
      <sheetName val="Noname 15"/>
      <sheetName val="Noname 16"/>
      <sheetName val="Noname 17"/>
      <sheetName val="Noname 18"/>
      <sheetName val="Noname 19"/>
      <sheetName val="Noname 20"/>
      <sheetName val="PI"/>
      <sheetName val="Ｎｏ.13"/>
      <sheetName val="Raw Data"/>
      <sheetName val="mvac_Offer"/>
      <sheetName val="mvac_BOQ"/>
      <sheetName val="Summary"/>
      <sheetName val="Factors"/>
      <sheetName val="업무처리전"/>
      <sheetName val="C1ㅇ"/>
      <sheetName val="Base BM-rebar"/>
      <sheetName val="List"/>
      <sheetName val="BOQ"/>
      <sheetName val="FOL - Bar"/>
      <sheetName val="katsayı"/>
      <sheetName val="Testing"/>
      <sheetName val="ANALIZ"/>
      <sheetName val="③赤紙(日文)"/>
      <sheetName val="KADIKES2"/>
      <sheetName val="Co_Ef"/>
      <sheetName val="Co Eff"/>
      <sheetName val="TESİSAT"/>
      <sheetName val="Fit Out B2a"/>
      <sheetName val="Option"/>
      <sheetName val="기계내역서"/>
      <sheetName val="Calendar"/>
      <sheetName val="C3"/>
      <sheetName val="Payments and Cash Calls"/>
      <sheetName val="Day work"/>
      <sheetName val="1"/>
      <sheetName val="M_Budget"/>
      <sheetName val="Material_of_Quantities"/>
      <sheetName val="unit_price_list"/>
      <sheetName val="Project_Data"/>
      <sheetName val="아파트_"/>
      <sheetName val="Ｎｏ_13"/>
      <sheetName val="Raw_Data"/>
      <sheetName val="설비"/>
      <sheetName val="일위대가"/>
      <sheetName val="간접비내역-1"/>
      <sheetName val="2.2 띠장의 설계"/>
      <sheetName val="BLR_12"/>
      <sheetName val="Utility_and_Fire_flange2"/>
      <sheetName val="해외_연수비용_계산-삭제2"/>
      <sheetName val="해외_기술훈련비_(합계)2"/>
      <sheetName val="설산1_나"/>
      <sheetName val="PRECAST_lightconc-II"/>
      <sheetName val="as_boq_list_up"/>
      <sheetName val="Noname_1"/>
      <sheetName val="Noname_2"/>
      <sheetName val="Noname_3"/>
      <sheetName val="Noname_4"/>
      <sheetName val="Noname_5"/>
      <sheetName val="Noname_6"/>
      <sheetName val="Noname_7"/>
      <sheetName val="Noname_8"/>
      <sheetName val="Noname_9"/>
      <sheetName val="Noname_10"/>
      <sheetName val="Noname_11"/>
      <sheetName val="Noname_12"/>
      <sheetName val="Noname_13"/>
      <sheetName val="Noname_14"/>
      <sheetName val="Noname_15"/>
      <sheetName val="Noname_16"/>
      <sheetName val="Noname_17"/>
      <sheetName val="Noname_18"/>
      <sheetName val="Noname_19"/>
      <sheetName val="Noname_20"/>
      <sheetName val="PWA"/>
      <sheetName val="재료비"/>
      <sheetName val="HX"/>
      <sheetName val="Thuc thanh"/>
      <sheetName val="QL1A-QL1A moi"/>
      <sheetName val="C.Bong Lang"/>
      <sheetName val="Vanh dai III (TKKT)"/>
      <sheetName val="SL-NC-MB"/>
      <sheetName val="CX-AD-LC"/>
      <sheetName val="Cau-YBai-Tam"/>
      <sheetName val="XL4Poppy"/>
      <sheetName val="KluongKm2,4"/>
      <sheetName val="B.cao"/>
      <sheetName val="T.tiet"/>
      <sheetName val="T.N"/>
      <sheetName val="00000000"/>
      <sheetName val="VL"/>
      <sheetName val="NHAN CONG"/>
      <sheetName val="MAY"/>
      <sheetName val="VUA"/>
      <sheetName val="DG CAU"/>
      <sheetName val="THOP CAU"/>
      <sheetName val="TLP CAU"/>
      <sheetName val="DAKT1"/>
      <sheetName val="XL4Test5"/>
      <sheetName val="XL4Poppy (2)"/>
      <sheetName val="733,14-km238"/>
      <sheetName val="Km237_733,14"/>
      <sheetName val="Km236"/>
      <sheetName val="Km235"/>
      <sheetName val="Km234"/>
      <sheetName val="Km233s,"/>
      <sheetName val="Km232s"/>
      <sheetName val="Km231,"/>
      <sheetName val="Km230"/>
      <sheetName val="Km229s,"/>
      <sheetName val="228_100-229s"/>
      <sheetName val="Km227_838-228_100"/>
      <sheetName val="Km227-227_838s,"/>
      <sheetName val="Km226"/>
      <sheetName val="Km225,"/>
      <sheetName val="Tong KLBS"/>
      <sheetName val="THKLNT(lantruoc)"/>
      <sheetName val="BGThau"/>
      <sheetName val="00000001"/>
      <sheetName val="Sheet5"/>
      <sheetName val="Sheet7"/>
      <sheetName val="Sheet8"/>
      <sheetName val="Sheet9"/>
      <sheetName val="Sheet10"/>
      <sheetName val="Sheet11"/>
      <sheetName val="Sheet12"/>
      <sheetName val="Sheet13"/>
      <sheetName val="Sheet14"/>
      <sheetName val="Sheet15"/>
      <sheetName val="Sheet16"/>
      <sheetName val="KTQT-AFC"/>
      <sheetName val="CLDG"/>
      <sheetName val="CLKL"/>
      <sheetName val="Bang du toan"/>
      <sheetName val="Tonghop"/>
      <sheetName val="Bu gia"/>
      <sheetName val="PT vat tu"/>
      <sheetName val="PTVT"/>
      <sheetName val="To trinh"/>
      <sheetName val="bang2"/>
      <sheetName val="coHoan"/>
      <sheetName val="Congty"/>
      <sheetName val="VPPN"/>
      <sheetName val="XN74"/>
      <sheetName val="XN54"/>
      <sheetName val="XN33"/>
      <sheetName val="NK96"/>
      <sheetName val="TH"/>
      <sheetName val="ETH"/>
      <sheetName val="2"/>
      <sheetName val="3"/>
      <sheetName val="4"/>
      <sheetName val="5"/>
      <sheetName val="6"/>
      <sheetName val="7"/>
      <sheetName val="DT1"/>
      <sheetName val="DT2"/>
      <sheetName val="solieu"/>
      <sheetName val="PLV"/>
      <sheetName val="Dongia"/>
      <sheetName val="DTCTtaluy"/>
      <sheetName val="KLDGTT&lt;120%"/>
      <sheetName val="PL2"/>
      <sheetName val="DTnen"/>
      <sheetName val="PL"/>
      <sheetName val="THKL nghiemthu"/>
      <sheetName val="DTCTtaluy (2)"/>
      <sheetName val="KLDGTT&lt;120% (2)"/>
      <sheetName val="TH (2)"/>
      <sheetName val="xxxxxxxx"/>
      <sheetName val="XXXXXXX0"/>
      <sheetName val="10000000"/>
      <sheetName val="XXXXXXX1"/>
      <sheetName val="20000000"/>
      <sheetName val="30000000"/>
      <sheetName val="Nam 2001"/>
      <sheetName val="Tang TSCD 98-02"/>
      <sheetName val="BIEN DONG"/>
      <sheetName val="TSCD 2001"/>
      <sheetName val="Quy 1-2002"/>
      <sheetName val="Quy 2-2002"/>
      <sheetName val="Quy 3-2002"/>
      <sheetName val="Quy 4-02"/>
      <sheetName val="XN79"/>
      <sheetName val="CTMT"/>
      <sheetName val="boHoan"/>
      <sheetName val="C.     Lang"/>
      <sheetName val="QL1A-QL1Q moi"/>
      <sheetName val="KH-Q1,Q2,01"/>
      <sheetName val="SL)NC-MB"/>
      <sheetName val="DG CAࡕ"/>
      <sheetName val="chi tieu HV"/>
      <sheetName val="sx-tt-tk"/>
      <sheetName val="tsach &amp; thu hoi"/>
      <sheetName val="KK than ton   (2)"/>
      <sheetName val="TT cac ho"/>
      <sheetName val="TT trong nganh"/>
      <sheetName val="chi tiet KHM"/>
      <sheetName val="Pham cap"/>
      <sheetName val="DT than"/>
      <sheetName val="Doanh thu"/>
      <sheetName val="gia tri SX"/>
      <sheetName val="Maumoi"/>
      <sheetName val="So Cong nghiep"/>
      <sheetName val="Bia BC"/>
      <sheetName val="TH thanton"/>
      <sheetName val="Dat da thai"/>
      <sheetName val="XNGB-BMD2004"/>
      <sheetName val="GTSX (TT)"/>
      <sheetName val="XNGBQI"/>
      <sheetName val="XNGBQI (2)"/>
      <sheetName val="XNGBQI-04 (2)"/>
      <sheetName val="XNGBQII-04 (2)"/>
      <sheetName val="XNGBQII-04 (3)"/>
      <sheetName val="XNGBQIII-04 (2)"/>
      <sheetName val="XNGBQIII-04 (3)"/>
      <sheetName val="XNGBQIV-04 (2)"/>
      <sheetName val="XNGBQIV-04 (3)"/>
      <sheetName val="XNGBQI-05"/>
      <sheetName val="XNGBQI-05 (02)"/>
      <sheetName val="Gia ban NK bq"/>
      <sheetName val="Sheet19"/>
      <sheetName val="Sheet20"/>
      <sheetName val="Sheet21"/>
      <sheetName val="Sheet22"/>
      <sheetName val="Sheet23"/>
      <sheetName val="Sheet24"/>
      <sheetName val="Sheet25"/>
      <sheetName val="Sheet26"/>
      <sheetName val="Sheet27"/>
      <sheetName val="Sheet28"/>
      <sheetName val="Sheet29"/>
      <sheetName val="Sheet30"/>
      <sheetName val="000000000000"/>
      <sheetName val="100000000000"/>
      <sheetName val="200000000000"/>
      <sheetName val="KluongKm2_x000c_4"/>
      <sheetName val="gVL"/>
      <sheetName val="NHAN CWNG"/>
      <sheetName val="DG CA?"/>
      <sheetName val="Tai khoan"/>
      <sheetName val="lt-tl"/>
      <sheetName val="px3-tl"/>
      <sheetName val="px1-tl"/>
      <sheetName val="vp-tl"/>
      <sheetName val="px2,tb-tl"/>
      <sheetName val="th-qt"/>
      <sheetName val="bqt"/>
      <sheetName val="tl-khovt"/>
      <sheetName val="dtkhovt"/>
      <sheetName val="Sheet17"/>
      <sheetName val="Sheet18"/>
      <sheetName val="C.   ( Lang"/>
      <sheetName val="P_x000c_V"/>
      <sheetName val="BDCNH"/>
      <sheetName val="bcdtk"/>
      <sheetName val="BCDKTNH"/>
      <sheetName val="BCDKTTHUE"/>
      <sheetName val="tscd"/>
      <sheetName val="TK331D"/>
      <sheetName val="334 d"/>
      <sheetName val="DG "/>
      <sheetName val="CT doanh thu 2005"/>
      <sheetName val="Dthu 2006 sua"/>
      <sheetName val="Doanh thu gia thanh"/>
      <sheetName val="6 thang 2006"/>
      <sheetName val="Bao cao thue (2)"/>
      <sheetName val="Tong hop CP T10"/>
      <sheetName val="Bao cao thue"/>
      <sheetName val="Thue cong trinh"/>
      <sheetName val="Gia thanh"/>
      <sheetName val="Pke toan"/>
      <sheetName val="Gia thanh cong trinh - Hoa"/>
      <sheetName val="Ke toan thuc hien cong trinh"/>
      <sheetName val="Du kien DT 9 thang de nop"/>
      <sheetName val="TTDZ22"/>
      <sheetName val="TDT"/>
      <sheetName val="XL@Test5"/>
      <sheetName val="giathanh1"/>
      <sheetName val="ɂIEN DONG"/>
      <sheetName val="MTO REV.0"/>
      <sheetName val="NCong-Day-Su"/>
      <sheetName val="HK1"/>
      <sheetName val="HK2"/>
      <sheetName val="CANAM"/>
      <sheetName val="Tojg KLBS"/>
      <sheetName val="Maumo)"/>
      <sheetName val="KK bo sung"/>
      <sheetName val="tuong"/>
      <sheetName val="Tonchop"/>
      <sheetName val="NC"/>
      <sheetName val="¶"/>
      <sheetName val="Q3-01-duyet"/>
      <sheetName val="THPDMoi  (2)"/>
      <sheetName val="dongia (2)"/>
      <sheetName val="gtrinh"/>
      <sheetName val="phuluc1"/>
      <sheetName val="TONG HOP VL-NC"/>
      <sheetName val="lam-moi"/>
      <sheetName val="chitiet"/>
      <sheetName val="TONGKE3p "/>
      <sheetName val="TH VL, NC, DDHT Thanhphuoc"/>
      <sheetName val="thao-go"/>
      <sheetName val="DON GIA"/>
      <sheetName val="TONGKE-HT"/>
      <sheetName val="DG"/>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DO AM DT"/>
      <sheetName val="?IEN DONG"/>
      <sheetName val="bia"/>
      <sheetName val="rotoduc"/>
      <sheetName val="Truc"/>
      <sheetName val="roto truc"/>
      <sheetName val="stato"/>
      <sheetName val="Day dt"/>
      <sheetName val="statoday"/>
      <sheetName val="stato tam say"/>
      <sheetName val="Than"/>
      <sheetName val="Stato ep"/>
      <sheetName val="Canh gio"/>
      <sheetName val="Napgio"/>
      <sheetName val="Nap-Hopcuc"/>
      <sheetName val="laprap"/>
      <sheetName val="Cocau"/>
      <sheetName val="Ss Z- GB"/>
      <sheetName val="BGThau_x0008__x0000__x0000_0000000_x0001__x0006__x0000__x0000_Sheet1_x0008__x0000__x0000_To"/>
      <sheetName val="S`eet12"/>
      <sheetName val="XHXPXXX1"/>
      <sheetName val="0000000!"/>
      <sheetName val="To tri.h"/>
      <sheetName val="cnHoan"/>
      <sheetName val="V_x0010_PN"/>
      <sheetName val="Bu gi`"/>
      <sheetName val="4_x0004__x0000__x0000_XN54_x0004__x0000__x0000_XN33_x0004__x0000__x0000_NK96_x0006__x0000__x0000_Sheet4"/>
      <sheetName val="dmuc"/>
      <sheetName val="S29_x0007__x0000__x0000_S"/>
      <sheetName val="PTVL"/>
      <sheetName val="IBASE"/>
      <sheetName val="˜Ünh m÷c"/>
      <sheetName val="Quy_x0000_2-2002"/>
      <sheetName val="Ünh m÷c"/>
      <sheetName val="Quy"/>
      <sheetName val="DI-ESTI"/>
      <sheetName val="S29_x0007_"/>
      <sheetName val="XL4@oppy"/>
      <sheetName val="Km&quot;33s,"/>
      <sheetName val="Km227O838-228_100"/>
      <sheetName val="Dang TSCD 98-02"/>
      <sheetName val="dtkhovd"/>
      <sheetName val="CDMT"/>
      <sheetName val="Sêeet9"/>
      <sheetName val="DT1????????"/>
      <sheetName val="Quy?2-2002"/>
      <sheetName val="DT1?"/>
      <sheetName val="S29_x0007_??S"/>
      <sheetName val="S29_x0007_?S"/>
      <sheetName val="CĮ     Lang"/>
      <sheetName val="Sheetr"/>
      <sheetName val="Km225_838-228_100"/>
      <sheetName val="Bang TK goc"/>
      <sheetName val="DGchitiet "/>
      <sheetName val="Thuc_thanh"/>
      <sheetName val="QL1A-QL1A_moi"/>
      <sheetName val="C_Bong_Lang"/>
      <sheetName val="Vanh_dai_III_(TKKT)"/>
      <sheetName val="B_cao"/>
      <sheetName val="T_tiet"/>
      <sheetName val="T_N"/>
      <sheetName val="NHAN_CONG"/>
      <sheetName val="DG_CAU"/>
      <sheetName val="THOP_CAU"/>
      <sheetName val="TLP_CAU"/>
      <sheetName val="XL4Poppy_(2)"/>
      <sheetName val="Tong_KLBS"/>
      <sheetName val="To_trinh"/>
      <sheetName val="THKL_nghiemthu"/>
      <sheetName val="DTCTtaluy_(2)"/>
      <sheetName val="KLDGTT&lt;120%_(2)"/>
      <sheetName val="TH_(2)"/>
      <sheetName val="Nam_2001"/>
      <sheetName val="Tang_TSCD_98-02"/>
      <sheetName val="BIEN_DONG"/>
      <sheetName val="TSCD_2001"/>
      <sheetName val="Quy_1-2002"/>
      <sheetName val="Quy_2-2002"/>
      <sheetName val="Quy_3-2002"/>
      <sheetName val="Quy_4-02"/>
      <sheetName val="Bang_du_toan"/>
      <sheetName val="Bu_gia"/>
      <sheetName val="PT_vat_tu"/>
      <sheetName val="C______Lang"/>
      <sheetName val="QL1A-QL1Q_moi"/>
      <sheetName val="KK_bo_sung"/>
      <sheetName val="DG_CAࡕ"/>
      <sheetName val="chi_tieu_HV"/>
      <sheetName val="tsach_&amp;_thu_hoi"/>
      <sheetName val="KK_than_ton___(2)"/>
      <sheetName val="TT_cac_ho"/>
      <sheetName val="TT_trong_nganh"/>
      <sheetName val="chi_tiet_KHM"/>
      <sheetName val="Pham_cap"/>
      <sheetName val="DT_than"/>
      <sheetName val="Doanh_thu"/>
      <sheetName val="gia_tri_SX"/>
      <sheetName val="So_Cong_nghiep"/>
      <sheetName val="Bia_BC"/>
      <sheetName val="TH_thanton"/>
      <sheetName val="Dat_da_thai"/>
      <sheetName val="GTSX_(TT)"/>
      <sheetName val="XNGBQI_(2)"/>
      <sheetName val="XNGBQI-04_(2)"/>
      <sheetName val="XNGBQII-04_(2)"/>
      <sheetName val="XNGBQII-04_(3)"/>
      <sheetName val="XNGBQIII-04_(2)"/>
      <sheetName val="XNGBQIII-04_(3)"/>
      <sheetName val="XNGBQIV-04_(2)"/>
      <sheetName val="XNGBQIV-04_(3)"/>
      <sheetName val="XNGBQI-05_(02)"/>
      <sheetName val="Gia_ban_NK_bq"/>
      <sheetName val="CT_doanh_thu_2005"/>
      <sheetName val="Dthu_2006_sua"/>
      <sheetName val="Doanh_thu_gia_thanh"/>
      <sheetName val="6_thang_2006"/>
      <sheetName val="Bao_cao_thue_(2)"/>
      <sheetName val="Tong_hop_CP_T10"/>
      <sheetName val="Bao_cao_thue"/>
      <sheetName val="Thue_cong_trinh"/>
      <sheetName val="Gia_thanh"/>
      <sheetName val="Pke_toan"/>
      <sheetName val="Gia_thanh_cong_trinh_-_Hoa"/>
      <sheetName val="Ke_toan_thuc_hien_cong_trinh"/>
      <sheetName val="Du_kien_DT_9_thang_de_nop"/>
      <sheetName val="KluongKm24"/>
      <sheetName val="Tai_khoan"/>
      <sheetName val="MTO_REV_0"/>
      <sheetName val="C____(_Lang"/>
      <sheetName val="DO_AM_DT"/>
      <sheetName val="334_d"/>
      <sheetName val="ɂIEN_DONG"/>
      <sheetName val="Tojg_KLBS"/>
      <sheetName val="PV"/>
      <sheetName val="DG_CA?"/>
      <sheetName val="MTO REV.2(ARMOR)"/>
      <sheetName val="TH (2+"/>
      <sheetName val="100000p0"/>
      <sheetName val="30000:00"/>
      <sheetName val="T.tidt"/>
      <sheetName val="coJoan"/>
      <sheetName val="XN&lt;4"/>
      <sheetName val="CL_x0007_G"/>
      <sheetName val="Tongh$p"/>
      <sheetName val="Tang TSCD 90-02"/>
      <sheetName val="Qy 1-2002"/>
      <sheetName val="Quy 3-2x02"/>
      <sheetName val="C/     Lang"/>
      <sheetName val="BGThau_x0008__x0000_0000000_x0001__x0006__x0000_Sheet1_x0008__x0000_To dr"/>
      <sheetName val="126"/>
      <sheetName val="127"/>
      <sheetName val="128"/>
      <sheetName val="129"/>
      <sheetName val="130"/>
      <sheetName val="131"/>
      <sheetName val="132"/>
      <sheetName val="133"/>
      <sheetName val="Chart1"/>
      <sheetName val="134"/>
      <sheetName val="135"/>
      <sheetName val="136"/>
      <sheetName val="137"/>
      <sheetName val="138"/>
      <sheetName val="139"/>
      <sheetName val="KHUPHO8"/>
      <sheetName val="THONGKE"/>
      <sheetName val="DG CA_"/>
      <sheetName val="XL4Te3t5"/>
      <sheetName val="Tang TRCD 98-02"/>
      <sheetName val="TSCD 2000"/>
      <sheetName val="PPVT"/>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ctTBA"/>
      <sheetName val="XLÿÿest5"/>
      <sheetName val="INV"/>
      <sheetName val="XXXXXXX2"/>
      <sheetName val="XXXXXXX3"/>
      <sheetName val="XXXXXXX4"/>
      <sheetName val="NHAN_x0000_CONG"/>
      <sheetName val="_IEN DONG"/>
      <sheetName val="4_x0004_"/>
      <sheetName val="BGThau_x0008_"/>
      <sheetName val="DT1________"/>
      <sheetName val="DT1_"/>
      <sheetName val="S29_x0007___S"/>
      <sheetName val="S29_x0007__S"/>
      <sheetName val="DG_CA_"/>
      <sheetName val="30000_00"/>
      <sheetName val="çha tri SX"/>
      <sheetName val="So Conç!îfhiep"/>
      <sheetName val="Girder"/>
      <sheetName val="Tendon"/>
      <sheetName val="CHIET TINH TBA"/>
      <sheetName val="Na2_x0000__x0000_01"/>
      <sheetName val="_x0000__x0000_쫀䃝Z"/>
      <sheetName val="_x0000__x0000__x0000__x0000_¢é@Z_x0000__x000d__x0000__x0004_"/>
      <sheetName val="NEW-PANEL"/>
      <sheetName val="data"/>
      <sheetName val="phi"/>
      <sheetName val="CT_x0000_doanh thu 2005"/>
      <sheetName val="XNGBQII-_x0010_4 (3)"/>
      <sheetName val="Hạng mục 2"/>
      <sheetName val="ptdg"/>
      <sheetName val="Km227Э227_838s,"/>
      <sheetName val="NHAN"/>
      <sheetName val="DG_"/>
      <sheetName val="coctuatrenda"/>
      <sheetName val="Vong KLBS"/>
      <sheetName val="CT"/>
      <sheetName val="M+MC"/>
      <sheetName val="tra-vat-lieu"/>
      <sheetName val="XNGBQI-01 (02)"/>
      <sheetName val="CI     Lang"/>
      <sheetName val="Na2"/>
      <sheetName val="TTTram"/>
      <sheetName val="Quy $-02"/>
      <sheetName val="DTCTtallu"/>
      <sheetName val="Km23"/>
      <sheetName val="Tonghmp"/>
      <sheetName val="HGCHINGS"/>
      <sheetName val="T11-01"/>
      <sheetName val="T12-01"/>
      <sheetName val="01-02"/>
      <sheetName val="02-02"/>
      <sheetName val="03-02"/>
      <sheetName val="T04-02"/>
      <sheetName val="T05-02"/>
      <sheetName val="T06-T02"/>
      <sheetName val="T07-03"/>
      <sheetName val="T08-03"/>
      <sheetName val="T09-03"/>
      <sheetName val="T10-03"/>
      <sheetName val="T11-03"/>
      <sheetName val="T12-03"/>
      <sheetName val="NPLT01-04"/>
      <sheetName val="NPLT02-04"/>
      <sheetName val="NPLT03-04"/>
      <sheetName val="NPLT04-04"/>
      <sheetName val="NPLT05-04"/>
      <sheetName val="NPLT06-04"/>
      <sheetName val="NPLT07-04"/>
      <sheetName val="NPLT08-04"/>
      <sheetName val="NPLT09-04"/>
      <sheetName val="NPLT10-04"/>
      <sheetName val="NPLT11-04"/>
      <sheetName val="NPLT12-04"/>
      <sheetName val="NXT -T12 B"/>
      <sheetName val="NXT -T01-05"/>
      <sheetName val="NXT-T01-05 B"/>
      <sheetName val="NXT-T02-05"/>
      <sheetName val="NXT-T02-05B"/>
      <sheetName val="NXT-T03-05"/>
      <sheetName val="NXT-T03-05 B"/>
      <sheetName val="NXT -T04-05"/>
      <sheetName val="NXT-T05-05"/>
      <sheetName val="NXT -T06-05"/>
      <sheetName val="NXT -T07-05"/>
      <sheetName val="HGHW3"/>
      <sheetName val="HGHW4"/>
      <sheetName val="HGHW5"/>
      <sheetName val="HGCW6"/>
      <sheetName val="CH1"/>
      <sheetName val="EXP2"/>
      <sheetName val="tienluong"/>
      <sheetName val="Exterior Walls Finishes"/>
      <sheetName val="_x0000__x0000__x0000__x0000_¢é@Z_x0000__x000a__x0000__x0004_"/>
      <sheetName val="CPQL"/>
      <sheetName val="THCPQL"/>
      <sheetName val="Thep-MatCat"/>
      <sheetName val="Kiem-Toan"/>
      <sheetName val="NhapSL"/>
      <sheetName val="GVL-NC-M"/>
      <sheetName val="Du kien DT 9 thang de fop"/>
      <sheetName val="KTQT-AF_x0003_"/>
      <sheetName val="KLDGT_x0014_&lt;120%"/>
      <sheetName val="Congt9"/>
      <sheetName val=""/>
      <sheetName val="_x0000__x0000__x0000__x0000_€¢é@Z_x0000__x000d__x0000__x0004_"/>
      <sheetName val="Na2_x0000__x0000_€01"/>
      <sheetName val="00000003"/>
      <sheetName val="Khoi luong"/>
      <sheetName val="Pier"/>
      <sheetName val="Pile"/>
      <sheetName val="H?ng m?c 2"/>
      <sheetName val="Km227?227_838s,"/>
      <sheetName val="Hedging"/>
      <sheetName val="Du Toan"/>
      <sheetName val="Km033s,"/>
      <sheetName val="name"/>
      <sheetName val="?IEN_DONG"/>
      <sheetName val="Bu_gi`"/>
      <sheetName val="To_tri_h"/>
      <sheetName val="VPN"/>
      <sheetName val="Tang_TRCD_98-02"/>
      <sheetName val="TSCD_2000"/>
      <sheetName val="roto_truc"/>
      <sheetName val="Day_dt"/>
      <sheetName val="stato_tam_say"/>
      <sheetName val="Stato_ep"/>
      <sheetName val="Canh_gio"/>
      <sheetName val="Ss_Z-_GB"/>
      <sheetName val="THPDMoi__(2)"/>
      <sheetName val="dongia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Ünh_m÷c"/>
      <sheetName val="Ünh_m÷c"/>
      <sheetName val="S29S"/>
      <sheetName val="çha_tri_SX"/>
      <sheetName val="So_Conç!îfhiep"/>
      <sheetName val="CTdoanh_thu_2005"/>
      <sheetName val="CĮ_____Lang"/>
      <sheetName val="S29"/>
      <sheetName val="Dang_TSCD_98-02"/>
      <sheetName val="S29??S"/>
      <sheetName val="S29?S"/>
      <sheetName val="Bang_TK_goc"/>
      <sheetName val="DGchitiet_"/>
      <sheetName val="CHIET_TINH_TBA"/>
      <sheetName val="_x0000__x0000_??Z"/>
      <sheetName val="DG _x0000__x0000__x0000__x0000__x0000__x0000__x0000__x0000__x0000__x0009__x0000_᲌Ա_x0000__x0004__x0000__x0000__x0000__x0000__x0000__x0000_窰԰_x0000__x0000__x0000__x0000__x0000_"/>
      <sheetName val="_x0000__x0000__x0017_[Q3-01-duyet.xls]Maumo)_x0000_?_x0000__x0000__x0000_"/>
      <sheetName val="XNGBQIV-02_x0000__x0000_)"/>
      <sheetName val="[Q3-01-duyet.xlsUboHoan"/>
      <sheetName val="��nh m�c"/>
      <sheetName val="Na2_x0000__x0000_�01"/>
      <sheetName val="S�eet9"/>
      <sheetName val="�ha tri SX"/>
      <sheetName val="So Con�!�fhiep"/>
      <sheetName val="XL��est5"/>
      <sheetName val="_x0000__x0000__x0000__x0000_���@Z_x0000__x000d__x0000__x0004_"/>
      <sheetName val="Tai_khկ_x0000_缀"/>
      <sheetName val="C.Bojg Lang"/>
      <sheetName val="C?     Lang"/>
      <sheetName val="c`i tiet KHM"/>
      <sheetName val="DSMo (2)"/>
      <sheetName val="DSMo"/>
      <sheetName val="TH Mo"/>
      <sheetName val="21B"/>
      <sheetName val="143"/>
      <sheetName val="141"/>
      <sheetName val="172"/>
      <sheetName val="171"/>
      <sheetName val="170"/>
      <sheetName val="169"/>
      <sheetName val="168"/>
      <sheetName val="167"/>
      <sheetName val="166"/>
      <sheetName val="165"/>
      <sheetName val="164"/>
      <sheetName val="163"/>
      <sheetName val="162"/>
      <sheetName val="161"/>
      <sheetName val="160"/>
      <sheetName val="159"/>
      <sheetName val="158"/>
      <sheetName val="157"/>
      <sheetName val="156"/>
      <sheetName val="155"/>
      <sheetName val="154"/>
      <sheetName val="173"/>
      <sheetName val="152"/>
      <sheetName val="151"/>
      <sheetName val="150"/>
      <sheetName val="149"/>
      <sheetName val="148"/>
      <sheetName val="147"/>
      <sheetName val="146"/>
      <sheetName val="145"/>
      <sheetName val="144"/>
      <sheetName val="142"/>
      <sheetName val="140"/>
      <sheetName val="TH ho"/>
      <sheetName val="TH138-173"/>
      <sheetName val="KKKKKKKK"/>
      <sheetName val="KKKKKKKK (2)"/>
      <sheetName val="KKKKKKKK_(2)"/>
      <sheetName val="_x0000__x0000__x0000__x0000__x0000__x0000__x0000__x0000_ (2)"/>
      <sheetName val="Tgng hop CP T10"/>
      <sheetName val="TT_10KV"/>
      <sheetName val="BGThau_x0008_??0000000_x0001__x0006_??Sheet1_x0008_??To"/>
      <sheetName val="4_x0004_??XN54_x0004_??XN33_x0004_??NK96_x0006_??Sheet4"/>
      <sheetName val="[Q3-01-duyet.xls]30000:00"/>
      <sheetName val="[Q3-01-duyet.xls]C/     Lang"/>
      <sheetName val="[Q3-01-duyet.xls][Q3-01-duyet.x"/>
      <sheetName val="SDH TP"/>
      <sheetName val="MTO REV.0_x0000__x0000__x0000__x0000__x0000__x0000__x0000__x0000__x0000__x0009__x0000_쫀Ӛ_x0000__x0004__x0000__x0000__x0000__x0000__x0000__x0000__xdd0c_"/>
      <sheetName val="DG BAU"/>
      <sheetName val="TLP BAU"/>
      <sheetName val="_x0000__x0000__x0000__x0000_€¢é@Z_x0000__x000a__x0000__x0004_"/>
      <sheetName val="_x0000__x0001__x0000__x0000__x0000__x0000__x0000__x0000__x0000__x0000__x0000__x0000__x0000__x0002__x0000__x0000__x0000__x0000__x0000__x0000__x0000_Ƥ_x0000_Ő_x0000__x0000__x0000_㋎˴_x0000_"/>
      <sheetName val="MAIN"/>
      <sheetName val="dgct"/>
      <sheetName val="dtct"/>
      <sheetName val="Dinh muc du toan"/>
      <sheetName val="Config"/>
      <sheetName val="AutoClose"/>
      <sheetName val="total"/>
      <sheetName val="(viet)"/>
      <sheetName val="dictionary"/>
      <sheetName val="New(eng)"/>
      <sheetName val="RFI(eng)SW-sun"/>
      <sheetName val="RFI(eng)HVP-sun"/>
      <sheetName val="RFI(eng)SW"/>
      <sheetName val="RFI(eng)SW (2)"/>
      <sheetName val="RFI(eng)HVP"/>
      <sheetName val="RFI(eng)Lab."/>
      <sheetName val="RFI -add"/>
      <sheetName val="TSCD DUNG CHUNG "/>
      <sheetName val="KHKHAUHAOTSCHUNG"/>
      <sheetName val="TSCDTOAN NHA MAY"/>
      <sheetName val="CPSXTOAN BO SP"/>
      <sheetName val="PBCPCHUNG CHO CAC DTUONG"/>
      <sheetName val="VLieu"/>
      <sheetName val="DToan"/>
      <sheetName val="Tong hop"/>
      <sheetName val="Cuoc V.chuyen"/>
      <sheetName val="TH An ca"/>
      <sheetName val="XN SL An ca"/>
      <sheetName val="Dang ky an ca"/>
      <sheetName val="Dang ky an ca T2"/>
      <sheetName val="C47-456"/>
      <sheetName val="C46"/>
      <sheetName val="C47-PII"/>
      <sheetName val="vatlieu"/>
      <sheetName val="vattu"/>
      <sheetName val="DT02"/>
      <sheetName val="DTgoi1"/>
      <sheetName val="DTgoi2"/>
      <sheetName val="DTgoi3"/>
      <sheetName val="DTgoi4"/>
      <sheetName val="DTgoi5"/>
      <sheetName val="DTgoi6"/>
      <sheetName val="Tong hop goi thau"/>
      <sheetName val="DT-tn"/>
      <sheetName val="TH02"/>
      <sheetName val="THgoi1"/>
      <sheetName val="THgoi2"/>
      <sheetName val="THgoi3"/>
      <sheetName val="KLgoi11"/>
      <sheetName val="THgoi4"/>
      <sheetName val="THgoi5"/>
      <sheetName val="THgoi6"/>
      <sheetName val="chitiet02"/>
      <sheetName val="THKL1"/>
      <sheetName val="chitiet1"/>
      <sheetName val="TH-KL"/>
      <sheetName val="kl-chitiet"/>
      <sheetName val="TSo"/>
      <sheetName val="PC"/>
      <sheetName val="KL"/>
      <sheetName val="DGduong"/>
      <sheetName val="DT"/>
      <sheetName val="Thu"/>
      <sheetName val="bg+th45"/>
      <sheetName val="4-5"/>
      <sheetName val="bg+th34"/>
      <sheetName val="3-4"/>
      <sheetName val="bg+th23"/>
      <sheetName val="2-3"/>
      <sheetName val="bg+th12"/>
      <sheetName val="1-2"/>
      <sheetName val="bg+th"/>
      <sheetName val="0-1"/>
      <sheetName val="T2"/>
      <sheetName val="T3"/>
      <sheetName val="T4"/>
      <sheetName val="T5"/>
      <sheetName val="THop"/>
      <sheetName val="THKD"/>
      <sheetName val="40000000"/>
      <sheetName val="50000000"/>
      <sheetName val="60000000"/>
      <sheetName val="Tinh Qmax (Xoko)"/>
      <sheetName val="Hinh thai"/>
      <sheetName val="Khau do Kasin"/>
      <sheetName val="Khau do cau nho"/>
      <sheetName val="Tinh Qmax"/>
      <sheetName val="H2%"/>
      <sheetName val="H~Q~V"/>
      <sheetName val="Tra K"/>
      <sheetName val="b_ tra"/>
      <sheetName val="XL4Uest5"/>
      <sheetName val="DTduong"/>
      <sheetName val="Nhahat"/>
      <sheetName val="DGXDCB_DD"/>
      <sheetName val="10.1.20"/>
      <sheetName val="10.2.20"/>
      <sheetName val="11.7.30"/>
      <sheetName val="Nhan cong KS"/>
      <sheetName val="01.2.20"/>
      <sheetName val="01.2.30"/>
      <sheetName val="08.6.00"/>
      <sheetName val="12.1.30"/>
      <sheetName val="12.1.70"/>
      <sheetName val="12.1.50"/>
      <sheetName val="17.1.30"/>
      <sheetName val="17.1.20"/>
      <sheetName val="07.3.10"/>
      <sheetName val="03.1.00"/>
      <sheetName val="09.3.00"/>
      <sheetName val="DT-THL7"/>
      <sheetName val="dgth"/>
      <sheetName val="thkl"/>
      <sheetName val="thkl (2)"/>
      <sheetName val="LK2"/>
      <sheetName val="He so"/>
      <sheetName val="PL Vua"/>
      <sheetName val="DPD"/>
      <sheetName val="dgmo-tru"/>
      <sheetName val="dgdam"/>
      <sheetName val="Dam-Mo-Tru"/>
      <sheetName val="GTXLc"/>
      <sheetName val="CPXLk"/>
      <sheetName val="KPTH"/>
      <sheetName val="Bang KL ket cau"/>
      <sheetName val="SILICATE"/>
      <sheetName val="CT-500"/>
      <sheetName val="Bcaonhanh"/>
      <sheetName val="chitieth.chinh"/>
      <sheetName val="trinhEVN29.8"/>
      <sheetName val="hieuchinh30.11"/>
      <sheetName val="Ky thu , Ky tho"/>
      <sheetName val="ThCtiet Hanh Lang  KG, KT, KP"/>
      <sheetName val="TH Hanh Lang  KG, KT, KP "/>
      <sheetName val="ThCtiet lap dung cot KG,KT, KP"/>
      <sheetName val="TH Ky Anh"/>
      <sheetName val="Th Ct iet KL,KH,KT,Kvan"/>
      <sheetName val=" THop  KL,KH,KT,Kvan "/>
      <sheetName val=" THop  KL,KH,KT,Kvan  (2)"/>
      <sheetName val="Lap dung cot, san bai"/>
      <sheetName val="00000002"/>
      <sheetName val="Thdien"/>
      <sheetName val="DTdien"/>
      <sheetName val="Giai trinh"/>
      <sheetName val="PSIII"/>
      <sheetName val="PSIV"/>
      <sheetName val="TC"/>
      <sheetName val="PTNenduong"/>
      <sheetName val="PTMatduong"/>
      <sheetName val="PTAntoan"/>
      <sheetName val="Gia vua"/>
      <sheetName val="PTGiaco"/>
      <sheetName val="PTChieusang"/>
      <sheetName val="Gia Vat lieu"/>
      <sheetName val="TNuoc"/>
      <sheetName val="CI"/>
      <sheetName val="CII"/>
      <sheetName val="Ctrong"/>
      <sheetName val="chieu day"/>
      <sheetName val="Ref"/>
      <sheetName val="TH-XL"/>
      <sheetName val="dam"/>
      <sheetName val="Mocantho"/>
      <sheetName val="MoQL91"/>
      <sheetName val="tru"/>
      <sheetName val="10mduongsaumo"/>
      <sheetName val="ctt"/>
      <sheetName val="thanmkhao"/>
      <sheetName val="monho"/>
      <sheetName val="ktduong"/>
      <sheetName val="cu"/>
      <sheetName val="KTcau2004"/>
      <sheetName val="KT2004XL#moi"/>
      <sheetName val="denbu"/>
      <sheetName val="THCT"/>
      <sheetName val="THDZ0,4"/>
      <sheetName val="TH DZ35"/>
      <sheetName val="THTram"/>
      <sheetName val="Du_lieu"/>
      <sheetName val="THDK03"/>
      <sheetName val="thuchien"/>
      <sheetName val="KH chung"/>
      <sheetName val="AVuong"/>
      <sheetName val="CBDT03"/>
      <sheetName val="dauthau"/>
      <sheetName val="CBDT"/>
      <sheetName val="DK04"/>
      <sheetName val="thuyet minh"/>
      <sheetName val="BKKLHT"/>
      <sheetName val="gia cong"/>
      <sheetName val="KHAI BAO"/>
      <sheetName val="THKP"/>
      <sheetName val="MR"/>
      <sheetName val="CVC"/>
      <sheetName val="QT"/>
      <sheetName val="THQT"/>
      <sheetName val="BIA QT"/>
      <sheetName val="CTRUNGC"/>
      <sheetName val="DSKH HN"/>
      <sheetName val="NKY "/>
      <sheetName val="DS-TT"/>
      <sheetName val=" HN NHAP"/>
      <sheetName val="KHO HN"/>
      <sheetName val="CNO "/>
      <sheetName val="Ky_thu_,_Ky_tho"/>
      <sheetName val="ThCtiet_Hanh_Lang__KG,_KT,_KP"/>
      <sheetName val="TH_Hanh_Lang__KG,_KT,_KP_"/>
      <sheetName val="ThCtiet_lap_dung_cot_KG,KT,_KP"/>
      <sheetName val="TH_Ky_Anh"/>
      <sheetName val="Th_Ct_iet_KL,KH,KT,Kvan"/>
      <sheetName val="_THop__KL,KH,KT,Kvan_"/>
      <sheetName val="_THop__KL,KH,KT,Kvan__(2)"/>
      <sheetName val="Lap_dung_cot,_san_bai"/>
      <sheetName val="Tong_hop"/>
      <sheetName val="10_1_20"/>
      <sheetName val="10_2_20"/>
      <sheetName val="11_7_30"/>
      <sheetName val="Nhan_cong_KS"/>
      <sheetName val="01_2_20"/>
      <sheetName val="01_2_30"/>
      <sheetName val="08_6_00"/>
      <sheetName val="12_1_30"/>
      <sheetName val="12_1_70"/>
      <sheetName val="12_1_50"/>
      <sheetName val="17_1_30"/>
      <sheetName val="17_1_20"/>
      <sheetName val="07_3_10"/>
      <sheetName val="03_1_00"/>
      <sheetName val="09_3_00"/>
      <sheetName val="TH_DZ35"/>
      <sheetName val="Chiet tinh dz35"/>
      <sheetName val="PA_coso"/>
      <sheetName val="PA_von"/>
      <sheetName val="PA_nhucau"/>
      <sheetName val="PA_TH"/>
      <sheetName val="THDT"/>
      <sheetName val="XL35"/>
      <sheetName val="DZ-35"/>
      <sheetName val="TN_35"/>
      <sheetName val="CT-DZ"/>
      <sheetName val="TH_BA"/>
      <sheetName val="TBA"/>
      <sheetName val="TNT"/>
      <sheetName val="CT_TBA"/>
      <sheetName val="KB"/>
      <sheetName val="CT_BT"/>
      <sheetName val="KS"/>
      <sheetName val="BT"/>
      <sheetName val="CP_BT"/>
      <sheetName val="DB"/>
      <sheetName val="Khoi luong TBA"/>
      <sheetName val="Chung"/>
      <sheetName val="TH tong du toan"/>
      <sheetName val="TH Chi phi XD"/>
      <sheetName val="TH chi phi T. Bi"/>
      <sheetName val="TH Thi nghiem"/>
      <sheetName val="TH Lap TB TBA"/>
      <sheetName val="Dz0,4kV"/>
      <sheetName val="VL,NC,MTC-DZ"/>
      <sheetName val="CHIET TINH 35KV (chuan)"/>
      <sheetName val="C Tinh 1m3 BT"/>
      <sheetName val="GiaVL Q4-2008"/>
      <sheetName val="Dao dat1"/>
      <sheetName val="Thep t9-2008"/>
      <sheetName val="TONG KE 35kV"/>
      <sheetName val="VL,NC-TBA"/>
      <sheetName val="Thi nghiem"/>
      <sheetName val="Thu hoi"/>
      <sheetName val="Tu TK"/>
      <sheetName val="Tu QT"/>
      <sheetName val="Thep ma kem-DT"/>
      <sheetName val="Thep ma kem"/>
      <sheetName val="glv"/>
      <sheetName val="Lç khoan LK1"/>
      <sheetName val="phan tich DG"/>
      <sheetName val="gia xe may"/>
      <sheetName val="gia nhan cong"/>
      <sheetName val="Gia"/>
      <sheetName val="ctdg"/>
      <sheetName val="TT35"/>
      <sheetName val="sheet 2"/>
      <sheetName val="Thang 2"/>
      <sheetName val="Tháng 3"/>
      <sheetName val="Tháng 4"/>
      <sheetName val="Tháng 5"/>
      <sheetName val="Tháng 6"/>
      <sheetName val="BC 6 nhanh"/>
      <sheetName val="uoc 2002"/>
      <sheetName val="thang 7"/>
      <sheetName val="thang 8"/>
      <sheetName val="thang 9"/>
      <sheetName val="Thang 10"/>
      <sheetName val="Thang 11"/>
      <sheetName val="t6"/>
      <sheetName val="t7"/>
      <sheetName val="t8"/>
      <sheetName val="t9"/>
      <sheetName val="t10"/>
      <sheetName val="t11"/>
      <sheetName val="t12"/>
      <sheetName val="Page 1"/>
      <sheetName val="Schematic"/>
      <sheetName val="Labor Sum"/>
      <sheetName val="CodePipe"/>
      <sheetName val="CodeTubeCalc."/>
      <sheetName val="DPres Calc"/>
      <sheetName val="PREVENTIVO"/>
      <sheetName val="Paterno"/>
      <sheetName val="BGThau_x0008_0000000_x0001__x0006_Sheet1_x0008_To"/>
      <sheetName val="4_x0004_XN54_x0004_XN33_x0004_NK96_x0006_Sheet4"/>
      <sheetName val="S29_x0007_S"/>
      <sheetName val="Quy2-2002"/>
      <sheetName val="BGThau_x0008_0000000_x0001__x0006_Sheet1_x0008_To dr"/>
      <sheetName val="NHANCONG"/>
      <sheetName val="CTdoanh thu 2005"/>
      <sheetName val="??Z"/>
      <sheetName val="DG  ᲌Ա_x0004_窰԰"/>
      <sheetName val="_x0017_[Q3-01-duyet.xls]Maumo)?"/>
      <sheetName val=" (2)"/>
      <sheetName val="MTO REV.0 쫀Ӛ_x0004__xdd0c_"/>
      <sheetName val="_x0001__x0002_ƤŐ㋎˴"/>
      <sheetName val="PLATEN DATA SHEET"/>
      <sheetName val="TUBING &amp; FINNING QTY"/>
      <sheetName val="BUNDLE SUMMARY"/>
      <sheetName val="CLEVIS &amp; RODS"/>
      <sheetName val="OUT_TO_CASING"/>
      <sheetName val="TUBES &amp; FINS"/>
      <sheetName val="HEADER &amp; NOZZLES"/>
      <sheetName val="tube supports and baffles"/>
      <sheetName val="BUNDLE SIZE"/>
      <sheetName val="DESIGN TEMPERATURE"/>
      <sheetName val="DATA LISTS"/>
      <sheetName val="XNGBQIV-02"/>
      <sheetName val="Tai_khկ"/>
      <sheetName val="phu cap"/>
      <sheetName val="vlminh hoa"/>
      <sheetName val="NLV"/>
      <sheetName val="Ncong nhan"/>
      <sheetName val="Ha tang"/>
      <sheetName val="Bangthkp"/>
      <sheetName val="DTDD"/>
      <sheetName val="DTCD"/>
      <sheetName val="DTDD2003"/>
      <sheetName val="Vayvon"/>
      <sheetName val="Tdien"/>
      <sheetName val="DTSON ADB3-N2"/>
      <sheetName val="BangketienvayNHS"/>
      <sheetName val="Tan an(8)"/>
      <sheetName val="QK(DP1) (7)"/>
      <sheetName val="cat®o luong(DP1) (6)"/>
      <sheetName val="cat tam quang(DP1) (5)"/>
      <sheetName val="cat Na dan(DP1) (4)"/>
      <sheetName val="cat Na dan(DP1) (2)"/>
      <sheetName val="catdo luong(496)"/>
      <sheetName val="catNam Dan (DELTA) (3)"/>
      <sheetName val="cat hoa binh (DP2) (2)"/>
      <sheetName val="cat hoa binh (DP1)"/>
      <sheetName val="cat song dinh (4)"/>
      <sheetName val="Lop 6 lan 1"/>
      <sheetName val="lop1 lan2"/>
      <sheetName val="lop2 lan2 "/>
      <sheetName val="lop3 lan2 "/>
      <sheetName val="lop4 lan2 "/>
      <sheetName val="lop5 lan2 "/>
      <sheetName val="lop6 lan2 "/>
      <sheetName val="lop7 lan2 "/>
      <sheetName val="lop8 lan2 "/>
      <sheetName val="lop9 lan2"/>
      <sheetName val="lop10 lan2 "/>
      <sheetName val="Nconõþnhan"/>
      <sheetName val="general"/>
      <sheetName val="Main Road"/>
      <sheetName val="KL_Dat-Da"/>
      <sheetName val="N1"/>
      <sheetName val="Km0_Km8"/>
      <sheetName val="Km27_Km40+390"/>
      <sheetName val="Km8_Km17"/>
      <sheetName val="Tackcoat"/>
      <sheetName val="Primecoat"/>
      <sheetName val="Km17_Km27"/>
      <sheetName val="2J.01"/>
      <sheetName val="2J.02"/>
      <sheetName val="2J.03"/>
      <sheetName val="2J.04"/>
      <sheetName val="2J.05"/>
      <sheetName val="2J.06"/>
      <sheetName val="2J.07"/>
      <sheetName val="2J.10"/>
      <sheetName val="2J.11"/>
      <sheetName val="2J.12"/>
      <sheetName val="2J.13"/>
      <sheetName val="muc.luc"/>
      <sheetName val="123"/>
      <sheetName val="1-11"/>
      <sheetName val="2-11"/>
      <sheetName val="1-12"/>
      <sheetName val="1-1"/>
      <sheetName val="2-12"/>
      <sheetName val="2-1"/>
      <sheetName val="2-2"/>
      <sheetName val="1-3"/>
      <sheetName val="8thangdaunam"/>
      <sheetName val="KDT6"/>
      <sheetName val="KDT7"/>
      <sheetName val="KDT8"/>
      <sheetName val="KDT9"/>
      <sheetName val="KDT10"/>
      <sheetName val="XLT7"/>
      <sheetName val="XL8"/>
      <sheetName val="XLT9"/>
      <sheetName val="XLT6"/>
      <sheetName val="B-n (2)"/>
      <sheetName val="B-n"/>
      <sheetName val="B-ky2"/>
      <sheetName val="TH-t toan"/>
      <sheetName val="T-toan"/>
      <sheetName val="B-ky"/>
      <sheetName val="th-dn"/>
      <sheetName val="XD"/>
      <sheetName val="dien"/>
      <sheetName val="nuoc"/>
      <sheetName val="Tbi"/>
      <sheetName val="Ctiet-XD"/>
      <sheetName val="Ctiet-dien"/>
      <sheetName val="Ctiet-nuoc"/>
      <sheetName val="Vtu-XD"/>
      <sheetName val="Vtu-dien"/>
      <sheetName val="Vtu-nuoc"/>
      <sheetName val="Tro giup"/>
      <sheetName val="vlmifh hoa"/>
      <sheetName val="catNam Daf (DELTA) (3)"/>
      <sheetName val="Sheet0"/>
      <sheetName val="dtxl"/>
      <sheetName val="KK than ton   (3)"/>
      <sheetName val="XNGBQI-05 (2)"/>
      <sheetName val="XNGBQI-05 (3)"/>
      <sheetName val="XNGBQII-05 (2)"/>
      <sheetName val="XNGBQII-05 (3)"/>
      <sheetName val="XNGBQIII-05"/>
      <sheetName val="XNGBQIII-05 (02)"/>
      <sheetName val="XNGBQII-05"/>
      <sheetName val="XNGBQII-05 (02)"/>
      <sheetName val="Shdet3"/>
      <sheetName val="g)a vat lieu"/>
      <sheetName val="gia nhan cmng"/>
      <sheetName val="!-3"/>
      <sheetName val="PHUTRO500"/>
      <sheetName val="KLHT"/>
      <sheetName val="TT 9T - 2003"/>
      <sheetName val="TT QIII-2003"/>
      <sheetName val="TT QII-2003"/>
      <sheetName val="TT QI-2003"/>
      <sheetName val="Wall"/>
      <sheetName val="BANGTRA"/>
      <sheetName val="F1"/>
      <sheetName val="QK(@P1) (7)"/>
      <sheetName val="Det1-3"/>
      <sheetName val="T-H"/>
      <sheetName val="Com29-04Gh"/>
      <sheetName val="Com27-04NThu"/>
      <sheetName val="TH8-5"/>
      <sheetName val="KL Nthu ngay 8-5"/>
      <sheetName val="Com21-04"/>
      <sheetName val="115BC03"/>
      <sheetName val="112BC02"/>
      <sheetName val="114BC02"/>
      <sheetName val="113BC03"/>
      <sheetName val="113BC02"/>
      <sheetName val="116BC02"/>
      <sheetName val="116BC04"/>
      <sheetName val="114BC04"/>
      <sheetName val="112BC04"/>
      <sheetName val="111AC01"/>
      <sheetName val="111-BC02"/>
      <sheetName val="115BC02"/>
      <sheetName val="116BC01"/>
      <sheetName val="GH116BC04(13-4)"/>
      <sheetName val="GH113BC03(13-4)"/>
      <sheetName val="GH112BC02(13-4)"/>
      <sheetName val="Com1-3"/>
      <sheetName val="Com26-3"/>
      <sheetName val="Det26-3"/>
      <sheetName val="Com1-4"/>
      <sheetName val="Det1-4"/>
      <sheetName val="BiaNgoai"/>
      <sheetName val="BiaTrong"/>
      <sheetName val="THVT"/>
      <sheetName val="CVCM"/>
      <sheetName val="BG"/>
      <sheetName val="BOQ-1"/>
      <sheetName val="Cheet14"/>
      <sheetName val="sx-tt)tk"/>
      <sheetName val="LLV"/>
      <sheetName val="khi tiet KHM"/>
      <sheetName val="DP than"/>
      <sheetName val="Maueoi"/>
      <sheetName val="TH thantkn"/>
      <sheetName val="XNE@QII-05 (3)"/>
      <sheetName val="t.so"/>
      <sheetName val="BangketienvcyNHS"/>
      <sheetName val="CD2000"/>
      <sheetName val="TH1"/>
      <sheetName val="TH2"/>
      <sheetName val="TH3"/>
      <sheetName val="TH4"/>
      <sheetName val="TH5"/>
      <sheetName val="TH6"/>
      <sheetName val="TH7"/>
      <sheetName val="TH8"/>
      <sheetName val="TH9"/>
      <sheetName val="TH10"/>
      <sheetName val="TH11"/>
      <sheetName val="TH12"/>
      <sheetName val="KJ 2002"/>
      <sheetName val="DS-Thuong 6T dau"/>
      <sheetName val="CLVL"/>
      <sheetName val="CLVT Mong"/>
      <sheetName val="PTVT Mong"/>
      <sheetName val="DG Mong"/>
      <sheetName val="CLVT Than"/>
      <sheetName val="PTVT Than"/>
      <sheetName val="DG Than"/>
      <sheetName val="Sheut26"/>
      <sheetName val="ptvl0-1"/>
      <sheetName val="ptvl4-5"/>
      <sheetName val="ptvl3-4"/>
      <sheetName val="ptvl2-3"/>
      <sheetName val="vlcong"/>
      <sheetName val="ptvl1-2"/>
      <sheetName val="Cofgty"/>
      <sheetName val="XJ54"/>
      <sheetName val="cat Na dan(DP1)²_x0000__x0000_"/>
      <sheetName val="Breakdown bill"/>
      <sheetName val="Breakdown 2"/>
      <sheetName val="canh"/>
      <sheetName val="000000_x0010_0"/>
      <sheetName val="CCDUCU"/>
      <sheetName val="TONGHOP KH"/>
      <sheetName val="PBOKHAUHAO"/>
      <sheetName val="[PHUTRO500.xlsѝGia ban NK bq"/>
      <sheetName val="_PHUTRO500.xlsѝGia ban NK bq"/>
      <sheetName val="AC"/>
      <sheetName val="MTL(AG)"/>
      <sheetName val="bluong"/>
      <sheetName val="banggia1"/>
      <sheetName val="KT(E-E)"/>
      <sheetName val="pian tich DG"/>
      <sheetName val="XXPXXXXX"/>
      <sheetName val="[PHUTRO500.xls?Gia ban NK bq"/>
      <sheetName val="_PHUTRO500.xls_Gia ban NK bq"/>
      <sheetName val="cat Na dan(DP1)²"/>
      <sheetName val="control"/>
      <sheetName val="Chiet tinh dz22"/>
      <sheetName val="PhongBan"/>
      <sheetName val="BANG TONG HOP (2)"/>
      <sheetName val="khluong"/>
      <sheetName val="ESTI."/>
      <sheetName val="BC.TN"/>
      <sheetName val="MSTN"/>
      <sheetName val="Tổng kê"/>
      <sheetName val="토공"/>
      <sheetName val="경비2내역"/>
      <sheetName val="Div26 - Elect"/>
      <sheetName val="Ca may"/>
      <sheetName val="Btra"/>
      <sheetName val="tifico"/>
      <sheetName val="thso sanh"/>
      <sheetName val="dutoan"/>
      <sheetName val="dtk490-491(PAI)"/>
      <sheetName val="dtk490-491(PAII)"/>
      <sheetName val="Goc Dien"/>
      <sheetName val="QTDien"/>
      <sheetName val="QTNuoc"/>
      <sheetName val="DTnuoc"/>
      <sheetName val="DT dien"/>
      <sheetName val="QTCSet"/>
      <sheetName val="TBI+NUOC "/>
      <sheetName val="TBIWC"/>
      <sheetName val="TBI nuoc"/>
      <sheetName val="MTL$-INTER"/>
      <sheetName val="PHAN DS 22 KV"/>
      <sheetName val="Gioi thieu"/>
      <sheetName val="DG 11"/>
      <sheetName val="Tien luong"/>
      <sheetName val="Kinh phi "/>
      <sheetName val="Phan tich"/>
      <sheetName val="RL"/>
      <sheetName val="TDQS"/>
      <sheetName val="40C"/>
      <sheetName val="40C-1"/>
      <sheetName val="thi lai"/>
      <sheetName val="DK6"/>
      <sheetName val="DK5"/>
      <sheetName val="DK4"/>
      <sheetName val="DK3"/>
      <sheetName val="DK2"/>
      <sheetName val="DK1"/>
      <sheetName val="ds1"/>
      <sheetName val="ds2"/>
      <sheetName val="ds3"/>
      <sheetName val="ds4"/>
      <sheetName val="ds5"/>
      <sheetName val="ds6"/>
      <sheetName val="DS"/>
      <sheetName val="HP"/>
      <sheetName val="LB"/>
      <sheetName val="SL"/>
      <sheetName val="hl"/>
      <sheetName val="40"/>
      <sheetName val="DE "/>
      <sheetName val="Sum"/>
      <sheetName val="Đoàn Vay Tiền"/>
      <sheetName val="Nợ Đoàn"/>
      <sheetName val="QMCT"/>
      <sheetName val="Input"/>
      <sheetName val="phùn tich DG"/>
      <sheetName val="Ðoàn Vay Ti?n"/>
      <sheetName val="N? Ðoàn"/>
      <sheetName val="C.noTX01"/>
      <sheetName val="T.HopCNo"/>
      <sheetName val="THCNoATrung"/>
      <sheetName val="BaocaoC.No2"/>
      <sheetName val="BaocaoC.noHopC.ty"/>
      <sheetName val="THAtraQuy"/>
      <sheetName val="No Ca.N"/>
      <sheetName val="C.tiêt C.ty"/>
      <sheetName val="CN.TCT03"/>
      <sheetName val="CN kho đoi"/>
      <sheetName val="T.Hop CN"/>
      <sheetName val="CTHTchưa TTnộibộ"/>
      <sheetName val="CN2004 Nộp TCT"/>
      <sheetName val="CN TCT04"/>
      <sheetName val="dtk490_x000d_491(PAI_x0009_"/>
      <sheetName val="QTNugc"/>
      <sheetName val="10000_x0010_00"/>
      <sheetName val="Ðoàn Vay Ti_n"/>
      <sheetName val="N_ Ðoàn"/>
      <sheetName val="gia vat"/>
      <sheetName val="Qheet1"/>
      <sheetName val="BanTinh"/>
      <sheetName val="gia vat_x0000_lieu"/>
      <sheetName val="dudoan"/>
      <sheetName val="Tinh truoc VAT"/>
      <sheetName val="CP khaosat(Congtinh)"/>
      <sheetName val="CP khaosat(tuyettinh)"/>
      <sheetName val="Tai trong"/>
      <sheetName val="cong"/>
      <sheetName val="GIAVL"/>
      <sheetName val="dtk486"/>
      <sheetName val="dtk490_x000a_491(PAI_x0009_"/>
      <sheetName val="CN kho doi"/>
      <sheetName val="CTHTchua TTn?ib?"/>
      <sheetName val="CN2004 N?p TCT"/>
      <sheetName val="G2G3_CDR_Dim"/>
      <sheetName val="G2_System_Inputs"/>
      <sheetName val="G2_TDT_Input"/>
      <sheetName val="G2_TDT_Advanced"/>
      <sheetName val="G2G3_GGSN_WC"/>
      <sheetName val="G3_System_Inputs"/>
      <sheetName val="G3_TDT_Input"/>
      <sheetName val="dtk490_x000d_491(PAI "/>
      <sheetName val="dtk490_491(PAI_x0009_"/>
      <sheetName val="Temp"/>
      <sheetName val="CTHTchua TTn_ib_"/>
      <sheetName val="CN2004 N_p TCT"/>
      <sheetName val="Truot_nen"/>
      <sheetName val="dtk490࠭491(PAI)"/>
      <sheetName val="pt"/>
      <sheetName val="111"/>
      <sheetName val="th thu chi"/>
      <sheetName val="tam ung"/>
      <sheetName val="Gia vat tu"/>
      <sheetName val="dtk490_x000a_491(PAI "/>
      <sheetName val="dtk490_491(PAI "/>
      <sheetName val="thso_sanh"/>
      <sheetName val="infracstructure"/>
      <sheetName val="FIRE ALARM _ FIRE FIGHTING"/>
      <sheetName val="dtk490 491(PAI "/>
      <sheetName val="ĐoànРVay Tiền"/>
      <sheetName val="DON GIA CAN THO"/>
      <sheetName val="VL,NC"/>
      <sheetName val="TH kl cac cong tac"/>
      <sheetName val="KL cac cong tac chinh"/>
      <sheetName val="DGXL"/>
      <sheetName val="DM.DonVi (3)"/>
      <sheetName val="T.luc"/>
      <sheetName val="T.gian"/>
      <sheetName val="S.luong"/>
      <sheetName val="TD.Tho(1)"/>
      <sheetName val="TD.Tho(2)"/>
      <sheetName val="TD.Tho(3)"/>
      <sheetName val="Capdien"/>
      <sheetName val="CDPS"/>
      <sheetName val="dt{490-491(PAII)"/>
      <sheetName val="DG 285"/>
      <sheetName val="DG  286"/>
      <sheetName val="DG 85"/>
      <sheetName val="DG 89"/>
      <sheetName val="DG THIET BI"/>
      <sheetName val="DGVCTC 285"/>
      <sheetName val="dtk490_x005f_x000d_491(PAI_x005f_x0009_"/>
      <sheetName val="10000_x005f_x0010_00"/>
      <sheetName val="dtk490_x005f_x000d_491(PAI "/>
      <sheetName val="Electrical Works"/>
      <sheetName val="H_T_ INCOMING SYSTEM"/>
      <sheetName val="gia vat_x005f_x0000_lieu"/>
      <sheetName val="dtk490_x005f_x000a_491(PAI_x005f_x0009_"/>
      <sheetName val="dtk490_x005f_x000a_491(PAI "/>
      <sheetName val="dtk490_491(PAI_x005f_x0009_"/>
      <sheetName val="一発シート"/>
      <sheetName val="L-Mechanical"/>
      <sheetName val="Quantity"/>
      <sheetName val="sor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refreshError="1"/>
      <sheetData sheetId="226"/>
      <sheetData sheetId="227" refreshError="1"/>
      <sheetData sheetId="228"/>
      <sheetData sheetId="229"/>
      <sheetData sheetId="230"/>
      <sheetData sheetId="231"/>
      <sheetData sheetId="232"/>
      <sheetData sheetId="233"/>
      <sheetData sheetId="234"/>
      <sheetData sheetId="235"/>
      <sheetData sheetId="236" refreshError="1"/>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sheetData sheetId="294"/>
      <sheetData sheetId="295"/>
      <sheetData sheetId="296"/>
      <sheetData sheetId="297"/>
      <sheetData sheetId="298" refreshError="1"/>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sheetData sheetId="314" refreshError="1"/>
      <sheetData sheetId="315"/>
      <sheetData sheetId="316" refreshError="1"/>
      <sheetData sheetId="317" refreshError="1"/>
      <sheetData sheetId="318"/>
      <sheetData sheetId="319"/>
      <sheetData sheetId="320"/>
      <sheetData sheetId="321"/>
      <sheetData sheetId="322"/>
      <sheetData sheetId="323"/>
      <sheetData sheetId="324"/>
      <sheetData sheetId="325"/>
      <sheetData sheetId="326"/>
      <sheetData sheetId="327"/>
      <sheetData sheetId="328"/>
      <sheetData sheetId="329"/>
      <sheetData sheetId="330" refreshError="1"/>
      <sheetData sheetId="331" refreshError="1"/>
      <sheetData sheetId="332" refreshError="1"/>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refreshError="1"/>
      <sheetData sheetId="381"/>
      <sheetData sheetId="382" refreshError="1"/>
      <sheetData sheetId="383" refreshError="1"/>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refreshError="1"/>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refreshError="1"/>
      <sheetData sheetId="419" refreshError="1"/>
      <sheetData sheetId="420"/>
      <sheetData sheetId="421" refreshError="1"/>
      <sheetData sheetId="422"/>
      <sheetData sheetId="423" refreshError="1"/>
      <sheetData sheetId="424" refreshError="1"/>
      <sheetData sheetId="425"/>
      <sheetData sheetId="426"/>
      <sheetData sheetId="427"/>
      <sheetData sheetId="428"/>
      <sheetData sheetId="429"/>
      <sheetData sheetId="430" refreshError="1"/>
      <sheetData sheetId="431" refreshError="1"/>
      <sheetData sheetId="432"/>
      <sheetData sheetId="433"/>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refreshError="1"/>
      <sheetData sheetId="490" refreshError="1"/>
      <sheetData sheetId="491" refreshError="1"/>
      <sheetData sheetId="492"/>
      <sheetData sheetId="493" refreshError="1"/>
      <sheetData sheetId="494" refreshError="1"/>
      <sheetData sheetId="495" refreshError="1"/>
      <sheetData sheetId="496" refreshError="1"/>
      <sheetData sheetId="497"/>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refreshError="1"/>
      <sheetData sheetId="621"/>
      <sheetData sheetId="622"/>
      <sheetData sheetId="623"/>
      <sheetData sheetId="624"/>
      <sheetData sheetId="625"/>
      <sheetData sheetId="626"/>
      <sheetData sheetId="627"/>
      <sheetData sheetId="628"/>
      <sheetData sheetId="629" refreshError="1"/>
      <sheetData sheetId="630"/>
      <sheetData sheetId="631"/>
      <sheetData sheetId="632"/>
      <sheetData sheetId="633"/>
      <sheetData sheetId="634" refreshError="1"/>
      <sheetData sheetId="635" refreshError="1"/>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refreshError="1"/>
      <sheetData sheetId="660"/>
      <sheetData sheetId="661"/>
      <sheetData sheetId="662"/>
      <sheetData sheetId="663"/>
      <sheetData sheetId="664"/>
      <sheetData sheetId="665"/>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sheetData sheetId="676"/>
      <sheetData sheetId="677" refreshError="1"/>
      <sheetData sheetId="678" refreshError="1"/>
      <sheetData sheetId="679" refreshError="1"/>
      <sheetData sheetId="680"/>
      <sheetData sheetId="681" refreshError="1"/>
      <sheetData sheetId="682" refreshError="1"/>
      <sheetData sheetId="683" refreshError="1"/>
      <sheetData sheetId="684" refreshError="1"/>
      <sheetData sheetId="685" refreshError="1"/>
      <sheetData sheetId="686"/>
      <sheetData sheetId="687"/>
      <sheetData sheetId="688" refreshError="1"/>
      <sheetData sheetId="689" refreshError="1"/>
      <sheetData sheetId="690"/>
      <sheetData sheetId="691" refreshError="1"/>
      <sheetData sheetId="692" refreshError="1"/>
      <sheetData sheetId="693" refreshError="1"/>
      <sheetData sheetId="694"/>
      <sheetData sheetId="695" refreshError="1"/>
      <sheetData sheetId="696" refreshError="1"/>
      <sheetData sheetId="697" refreshError="1"/>
      <sheetData sheetId="698"/>
      <sheetData sheetId="699" refreshError="1"/>
      <sheetData sheetId="700"/>
      <sheetData sheetId="701" refreshError="1"/>
      <sheetData sheetId="702"/>
      <sheetData sheetId="703"/>
      <sheetData sheetId="704" refreshError="1"/>
      <sheetData sheetId="705" refreshError="1"/>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refreshError="1"/>
      <sheetData sheetId="751" refreshError="1"/>
      <sheetData sheetId="752" refreshError="1"/>
      <sheetData sheetId="753"/>
      <sheetData sheetId="754"/>
      <sheetData sheetId="755" refreshError="1"/>
      <sheetData sheetId="756" refreshError="1"/>
      <sheetData sheetId="757" refreshError="1"/>
      <sheetData sheetId="758" refreshError="1"/>
      <sheetData sheetId="759"/>
      <sheetData sheetId="760"/>
      <sheetData sheetId="761"/>
      <sheetData sheetId="762"/>
      <sheetData sheetId="763" refreshError="1"/>
      <sheetData sheetId="764" refreshError="1"/>
      <sheetData sheetId="765"/>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sheetData sheetId="819"/>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sheetData sheetId="829" refreshError="1"/>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refreshError="1"/>
      <sheetData sheetId="873" refreshError="1"/>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sheetData sheetId="884"/>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refreshError="1"/>
      <sheetData sheetId="945" refreshError="1"/>
      <sheetData sheetId="946" refreshError="1"/>
      <sheetData sheetId="947" refreshError="1"/>
      <sheetData sheetId="948" refreshError="1"/>
      <sheetData sheetId="949" refreshError="1"/>
      <sheetData sheetId="950"/>
      <sheetData sheetId="951"/>
      <sheetData sheetId="952"/>
      <sheetData sheetId="953"/>
      <sheetData sheetId="954"/>
      <sheetData sheetId="955"/>
      <sheetData sheetId="956"/>
      <sheetData sheetId="957"/>
      <sheetData sheetId="958"/>
      <sheetData sheetId="959"/>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sheetData sheetId="980"/>
      <sheetData sheetId="981" refreshError="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refreshError="1"/>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refreshError="1"/>
      <sheetData sheetId="1013" refreshError="1"/>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sheetData sheetId="1046"/>
      <sheetData sheetId="1047" refreshError="1"/>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refreshError="1"/>
      <sheetData sheetId="1062" refreshError="1"/>
      <sheetData sheetId="1063" refreshError="1"/>
      <sheetData sheetId="1064" refreshError="1"/>
      <sheetData sheetId="1065" refreshError="1"/>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sheetData sheetId="1160" refreshError="1"/>
      <sheetData sheetId="1161"/>
      <sheetData sheetId="1162"/>
      <sheetData sheetId="1163"/>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sheetData sheetId="1200"/>
      <sheetData sheetId="120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sheetData sheetId="1220" refreshError="1"/>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refreshError="1"/>
      <sheetData sheetId="1258" refreshError="1"/>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refreshError="1"/>
      <sheetData sheetId="1317" refreshError="1"/>
      <sheetData sheetId="1318" refreshError="1"/>
      <sheetData sheetId="1319" refreshError="1"/>
      <sheetData sheetId="1320"/>
      <sheetData sheetId="1321" refreshError="1"/>
      <sheetData sheetId="1322" refreshError="1"/>
      <sheetData sheetId="1323" refreshError="1"/>
      <sheetData sheetId="1324" refreshError="1"/>
      <sheetData sheetId="1325"/>
      <sheetData sheetId="1326"/>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sheetData sheetId="1336"/>
      <sheetData sheetId="1337"/>
      <sheetData sheetId="1338"/>
      <sheetData sheetId="1339" refreshError="1"/>
      <sheetData sheetId="1340" refreshError="1"/>
      <sheetData sheetId="1341" refreshError="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refreshError="1"/>
      <sheetData sheetId="1372" refreshError="1"/>
      <sheetData sheetId="1373" refreshError="1"/>
      <sheetData sheetId="1374" refreshError="1"/>
      <sheetData sheetId="1375" refreshError="1"/>
      <sheetData sheetId="1376" refreshError="1"/>
      <sheetData sheetId="1377" refreshError="1"/>
      <sheetData sheetId="1378"/>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refreshError="1"/>
      <sheetData sheetId="1401" refreshError="1"/>
      <sheetData sheetId="1402"/>
      <sheetData sheetId="1403"/>
      <sheetData sheetId="1404"/>
      <sheetData sheetId="1405"/>
      <sheetData sheetId="1406"/>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sheetData sheetId="1418"/>
      <sheetData sheetId="1419" refreshError="1"/>
      <sheetData sheetId="1420" refreshError="1"/>
      <sheetData sheetId="1421"/>
      <sheetData sheetId="1422"/>
      <sheetData sheetId="1423"/>
      <sheetData sheetId="1424"/>
      <sheetData sheetId="1425"/>
      <sheetData sheetId="1426"/>
      <sheetData sheetId="1427" refreshError="1"/>
      <sheetData sheetId="1428" refreshError="1"/>
      <sheetData sheetId="1429" refreshError="1"/>
      <sheetData sheetId="1430" refreshError="1"/>
      <sheetData sheetId="1431" refreshError="1"/>
      <sheetData sheetId="1432" refreshError="1"/>
      <sheetData sheetId="1433"/>
      <sheetData sheetId="1434"/>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sheetData sheetId="1458"/>
      <sheetData sheetId="1459"/>
      <sheetData sheetId="1460"/>
      <sheetData sheetId="1461"/>
      <sheetData sheetId="1462"/>
      <sheetData sheetId="1463"/>
      <sheetData sheetId="1464"/>
      <sheetData sheetId="1465"/>
      <sheetData sheetId="1466" refreshError="1"/>
      <sheetData sheetId="1467" refreshError="1"/>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refreshError="1"/>
      <sheetData sheetId="1497" refreshError="1"/>
      <sheetData sheetId="1498" refreshError="1"/>
      <sheetData sheetId="1499" refreshError="1"/>
      <sheetData sheetId="1500" refreshError="1"/>
      <sheetData sheetId="1501" refreshError="1"/>
      <sheetData sheetId="1502"/>
      <sheetData sheetId="1503" refreshError="1"/>
      <sheetData sheetId="1504" refreshError="1"/>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refreshError="1"/>
      <sheetData sheetId="1520"/>
      <sheetData sheetId="1521"/>
      <sheetData sheetId="1522" refreshError="1"/>
      <sheetData sheetId="1523" refreshError="1"/>
      <sheetData sheetId="1524" refreshError="1"/>
      <sheetData sheetId="1525" refreshError="1"/>
      <sheetData sheetId="1526" refreshError="1"/>
      <sheetData sheetId="1527"/>
      <sheetData sheetId="1528" refreshError="1"/>
      <sheetData sheetId="1529"/>
      <sheetData sheetId="1530"/>
      <sheetData sheetId="153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sheetData sheetId="1555"/>
      <sheetData sheetId="1556"/>
      <sheetData sheetId="1557"/>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sheetName val="costfab"/>
      <sheetName val="Mob-Demob"/>
      <sheetName val="Plant"/>
      <sheetName val="Direct Staff"/>
      <sheetName val="Equipment"/>
      <sheetName val="TEMFACIL,SOE"/>
      <sheetName val="BM"/>
      <sheetName val="brk"/>
      <sheetName val="Gennotes"/>
      <sheetName val="COST SUMMARY"/>
      <sheetName val="DIV 1"/>
      <sheetName val="DIV 2"/>
      <sheetName val="DIV 3"/>
      <sheetName val="DIV 4"/>
      <sheetName val="DIV 5"/>
      <sheetName val="HRSG PRINT"/>
      <sheetName val="Code 02"/>
      <sheetName val="Code 03"/>
      <sheetName val="Code 04"/>
      <sheetName val="Code 05"/>
      <sheetName val="Code 06"/>
      <sheetName val="Code 07"/>
      <sheetName val="Code 09"/>
      <sheetName val="Code03"/>
      <sheetName val="Summary"/>
      <sheetName val="내역"/>
      <sheetName val="5-Digit"/>
      <sheetName val="MixBed"/>
      <sheetName val="CondPol"/>
      <sheetName val="Inputs"/>
      <sheetName val="BD"/>
      <sheetName val="당초"/>
      <sheetName val="4300 UTILITY BLDG (2)"/>
      <sheetName val="6-2차"/>
      <sheetName val="BLR 1"/>
      <sheetName val="GEN"/>
      <sheetName val="GAS"/>
      <sheetName val="DEAE"/>
      <sheetName val="BLR2"/>
      <sheetName val="BLR3"/>
      <sheetName val="BLR4"/>
      <sheetName val="BLR5"/>
      <sheetName val="DEM"/>
      <sheetName val="SAM"/>
      <sheetName val="CHEM"/>
      <sheetName val="COP"/>
      <sheetName val="Direct_Staff"/>
      <sheetName val="COST_SUMMARY"/>
      <sheetName val="DIV_1"/>
      <sheetName val="DIV_2"/>
      <sheetName val="DIV_3"/>
      <sheetName val="DIV_4"/>
      <sheetName val="DIV_5"/>
      <sheetName val="HRSG_PRINT"/>
      <sheetName val="Code_02"/>
      <sheetName val="Code_03"/>
      <sheetName val="Code_04"/>
      <sheetName val="Code_05"/>
      <sheetName val="Code_06"/>
      <sheetName val="Code_07"/>
      <sheetName val="Code_09"/>
      <sheetName val="4300_UTILITY_BLDG_(2)"/>
      <sheetName val="BLR_1"/>
      <sheetName val="Direct_Staff1"/>
      <sheetName val="COST_SUMMARY1"/>
      <sheetName val="DIV_11"/>
      <sheetName val="DIV_21"/>
      <sheetName val="DIV_31"/>
      <sheetName val="DIV_41"/>
      <sheetName val="DIV_51"/>
      <sheetName val="HRSG_PRINT1"/>
      <sheetName val="Code_021"/>
      <sheetName val="Code_031"/>
      <sheetName val="Code_041"/>
      <sheetName val="Code_051"/>
      <sheetName val="Code_061"/>
      <sheetName val="Code_071"/>
      <sheetName val="Code_091"/>
      <sheetName val="4300_UTILITY_BLDG_(2)1"/>
      <sheetName val="BLR_11"/>
      <sheetName val="石炭性状"/>
      <sheetName val="Take-Off"/>
      <sheetName val="plan&amp;section of foundation"/>
      <sheetName val="산근"/>
      <sheetName val="八幡"/>
      <sheetName val="Alat"/>
      <sheetName val="Analisa Gabungan"/>
      <sheetName val="Sub"/>
      <sheetName val="2002년12월"/>
      <sheetName val="Quantity"/>
      <sheetName val="RESPSP"/>
      <sheetName val="r_vali"/>
      <sheetName val="PREVENTIVO"/>
      <sheetName val="Paterno"/>
      <sheetName val="갑지(추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Quantity"/>
    </sheetNames>
    <sheetDataSet>
      <sheetData sheetId="0" refreshError="1"/>
      <sheetData sheetId="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ump 1"/>
      <sheetName val="Pump 2"/>
      <sheetName val="Pump 3"/>
      <sheetName val="Pump 4"/>
      <sheetName val="Pump 5"/>
      <sheetName val="Pump 6"/>
      <sheetName val=" Motor 1"/>
      <sheetName val="Motor 2"/>
      <sheetName val="Noise"/>
      <sheetName val="WeightCG"/>
      <sheetName val="Data 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Input"/>
    </sheetNames>
    <sheetDataSet>
      <sheetData sheetId="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luong"/>
      <sheetName val="Tong hop"/>
      <sheetName val="Thu"/>
      <sheetName val="Nhan cong 2020"/>
      <sheetName val="Summary"/>
      <sheetName val="ĐG"/>
      <sheetName val="Quy luong To"/>
      <sheetName val="DA"/>
      <sheetName val="Quỹ lương DA"/>
      <sheetName val="QT Khoi luo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Quantity"/>
      <sheetName val="KP_List"/>
      <sheetName val="PU_ITALY "/>
      <sheetName val="Prices"/>
      <sheetName val="Module1"/>
      <sheetName val="Module2"/>
      <sheetName val="XL4Poppy"/>
      <sheetName val="6787CWFASE2CASE2_00"/>
      <sheetName val="Tro giup"/>
      <sheetName val="조명시설"/>
      <sheetName val="Sheet1"/>
      <sheetName val="THDZ0,4"/>
      <sheetName val="TH DZ35"/>
      <sheetName val="THTram"/>
      <sheetName val="SILICATE"/>
      <sheetName val="phuluc1"/>
      <sheetName val="RAB AR&amp;STR"/>
      <sheetName val="Earthwork"/>
      <sheetName val="Input"/>
      <sheetName val="DANHPHAP"/>
      <sheetName val="chi tiet TBA"/>
      <sheetName val="chi tiet C"/>
      <sheetName val="DG"/>
      <sheetName val="공통가설"/>
      <sheetName val="물량표S"/>
      <sheetName val="DATA"/>
      <sheetName val="Customize Your Purchase Order"/>
      <sheetName val="ptnc"/>
      <sheetName val="ptvl"/>
      <sheetName val="ptm"/>
      <sheetName val="Don gia"/>
      <sheetName val="DC"/>
      <sheetName val="NL"/>
      <sheetName val="DON GIA TRAM (3)"/>
      <sheetName val="dongia"/>
      <sheetName val="7606 DZ"/>
      <sheetName val="Gia vat tu"/>
      <sheetName val="VL,NC,MTC"/>
      <sheetName val="#REF"/>
      <sheetName val="TONGKE-HT"/>
      <sheetName val="DON GIA CAN THO"/>
      <sheetName val="Don gia chi tiet"/>
      <sheetName val="내역서"/>
      <sheetName val="BG"/>
      <sheetName val="FitOutConfCentre"/>
      <sheetName val="KLHT"/>
      <sheetName val="CHITIET VL-NC-TT -1p"/>
      <sheetName val="CHITIET VL-NC-TT-3p"/>
      <sheetName val="TONG HOP VL-NC TT"/>
      <sheetName val="TDTKP1"/>
      <sheetName val="KPVC-BD "/>
      <sheetName val="DGTH"/>
      <sheetName val="Control"/>
      <sheetName val="THVATTU"/>
      <sheetName val="HĐ ngoài"/>
      <sheetName val="XT_Buoc 3"/>
      <sheetName val="dongia (2)"/>
      <sheetName val="PU_ITALY_"/>
      <sheetName val="Tro_giup"/>
      <sheetName val="RAB_AR&amp;STR"/>
      <sheetName val="chi_tiet_TBA"/>
      <sheetName val="chi_tiet_C"/>
      <sheetName val="TH_DZ35"/>
      <sheetName val="Customize_Your_Purchase_Order"/>
      <sheetName val="Shdet1"/>
      <sheetName val="402"/>
      <sheetName val="dnc4"/>
      <sheetName val="project management"/>
      <sheetName val="Mall"/>
      <sheetName val="CTG"/>
      <sheetName val="TinhGiaMTC"/>
      <sheetName val="TinhGiaNC"/>
      <sheetName val="S-curve "/>
      <sheetName val="DON_GIA_CAN_THO"/>
      <sheetName val="PU_ITALY_1"/>
      <sheetName val="TH_DZ351"/>
      <sheetName val="Tro_giup1"/>
      <sheetName val="DON_GIA_CAN_THO1"/>
      <sheetName val="DONVIBAN"/>
      <sheetName val="NGUON"/>
      <sheetName val="gvl"/>
      <sheetName val="KPTH-T12"/>
      <sheetName val="Thamgia-T10"/>
      <sheetName val="VL"/>
      <sheetName val="PU_ITALY_2"/>
      <sheetName val="TH_DZ352"/>
      <sheetName val="Tro_giup2"/>
      <sheetName val="DON_GIA_CAN_THO2"/>
      <sheetName val="Don_gia_chi_tiet"/>
      <sheetName val="PROFILE"/>
      <sheetName val="Đầu vào"/>
      <sheetName val="CBKC-110"/>
      <sheetName val="침하계"/>
      <sheetName val="BETON"/>
      <sheetName val="갑지"/>
      <sheetName val="24-ACMV"/>
      <sheetName val="SL"/>
      <sheetName val="Adix A"/>
      <sheetName val="실행철강하도"/>
      <sheetName val="집계표"/>
      <sheetName val="So doi chieu LC"/>
      <sheetName val="Du_lieu"/>
      <sheetName val="Dulieu"/>
      <sheetName val="P"/>
      <sheetName val="MAIN GATE HOUSE"/>
      <sheetName val="Don_gia"/>
      <sheetName val="DON_GIA_TRAM_(3)"/>
      <sheetName val="7606_DZ"/>
      <sheetName val="TONG_HOP_VL-NC_TT"/>
      <sheetName val="CHITIET_VL-NC-TT_-1p"/>
      <sheetName val="KPVC-BD_"/>
      <sheetName val="TH_CNO"/>
      <sheetName val="NK_CHUNG"/>
      <sheetName val="chitimc"/>
      <sheetName val="giathanh1"/>
      <sheetName val="THVT"/>
      <sheetName val="CAT_5"/>
      <sheetName val="BQMP"/>
      <sheetName val="산근"/>
      <sheetName val="inter"/>
      <sheetName val="대비"/>
      <sheetName val="REINF."/>
      <sheetName val="SKETCH"/>
      <sheetName val="LOADS"/>
      <sheetName val="Titles"/>
      <sheetName val="Rates 2009"/>
      <sheetName val="O20"/>
      <sheetName val="Commercial value"/>
      <sheetName val="Ky Lam Bridge"/>
      <sheetName val="Provisional Sums Item"/>
      <sheetName val="Gas Pressure Welding"/>
      <sheetName val="General Item&amp;General Requiremen"/>
      <sheetName val="General Items"/>
      <sheetName val="Regenral Requirements"/>
      <sheetName val="A1.CN"/>
      <sheetName val="NC"/>
      <sheetName val="TONG HOP VL-NC"/>
      <sheetName val="lam-moi"/>
      <sheetName val="damgiua"/>
      <sheetName val="dgct"/>
      <sheetName val="chiet tinh"/>
      <sheetName val="dg67-1"/>
      <sheetName val="Ng.hàng xà+bulong"/>
      <sheetName val="6787CWFASE2CASE2_00.xls"/>
      <sheetName val="list"/>
      <sheetName val="T&amp;D"/>
      <sheetName val="Ca máy"/>
      <sheetName val="Cước VC + ĐM CP Tư vấn"/>
      <sheetName val="Dự toán"/>
      <sheetName val="Đơn Giá TH"/>
      <sheetName val="Nhân công"/>
      <sheetName val="Phân tích"/>
      <sheetName val="Hệ số"/>
      <sheetName val="C.P Thiết bị"/>
      <sheetName val="T.H Kinh phí"/>
      <sheetName val="Vật tư"/>
      <sheetName val="Trang bìa"/>
      <sheetName val="PTDG"/>
      <sheetName val="K95"/>
      <sheetName val="K98"/>
      <sheetName val="Ts"/>
      <sheetName val="DG-VL"/>
      <sheetName val="PTDGCT"/>
      <sheetName val="DonGiaLD"/>
      <sheetName val="????"/>
      <sheetName val="TONG HOP T5 1998"/>
      <sheetName val="CT-35"/>
      <sheetName val="CT-0.4KV"/>
      <sheetName val="May"/>
      <sheetName val="RAB_AR&amp;STR1"/>
      <sheetName val="chi_tiet_TBA1"/>
      <sheetName val="chi_tiet_C1"/>
      <sheetName val="Customize_Your_Purchase_Order1"/>
      <sheetName val="CHITIET_VL-NC-TT-3p"/>
      <sheetName val="S-curve_"/>
      <sheetName val="So_doi_chieu_LC"/>
      <sheetName val="Adix_A"/>
      <sheetName val="HĐ_ngoài"/>
      <sheetName val="XT_Buoc_3"/>
      <sheetName val="dongia_(2)"/>
      <sheetName val="Du toan"/>
      <sheetName val="Keothep"/>
      <sheetName val="Re-bar"/>
      <sheetName val="DLDTLN"/>
      <sheetName val="DG thep ma kem"/>
      <sheetName val="dm366"/>
      <sheetName val="LaborPY"/>
      <sheetName val="LaborKH"/>
      <sheetName val="Equip "/>
      <sheetName val="Material"/>
      <sheetName val="TBA"/>
      <sheetName val="SITE-E"/>
      <sheetName val="366"/>
      <sheetName val="DM"/>
      <sheetName val="ALLOWANCE"/>
      <sheetName val="MH RATE"/>
      <sheetName val="차액보증"/>
      <sheetName val="Bang KL"/>
      <sheetName val="Sheet3"/>
      <sheetName val="Config"/>
      <sheetName val="DMCP"/>
      <sheetName val="HS_TDT"/>
      <sheetName val="DM 6061"/>
      <sheetName val="Gia"/>
      <sheetName val="Giá"/>
      <sheetName val="DM1776"/>
      <sheetName val="DM228"/>
      <sheetName val="DM4970"/>
      <sheetName val="Camay_DP"/>
      <sheetName val="DM6061"/>
      <sheetName val="Luong2"/>
      <sheetName val="금융비용"/>
      <sheetName val="입찰안"/>
      <sheetName val="BGD"/>
      <sheetName val="KCS"/>
      <sheetName val="KD"/>
      <sheetName val="KT"/>
      <sheetName val="KTNL"/>
      <sheetName val="KH"/>
      <sheetName val="PX-SX"/>
      <sheetName val="TC"/>
      <sheetName val="Lcau - Lxuc"/>
      <sheetName val="CT vat lieu"/>
      <sheetName val="vcdngan"/>
      <sheetName val="Chi tiet XD TBA"/>
      <sheetName val="EXTERNAL"/>
      <sheetName val="WT-LIST"/>
      <sheetName val="Trạm biến áp"/>
      <sheetName val="Đơn Giá "/>
      <sheetName val="ironmongery"/>
      <sheetName val="Chenh lech vat tu"/>
      <sheetName val="Diện tích"/>
      <sheetName val="1_Khái toán"/>
      <sheetName val="KL Chi tiết Xây tô"/>
      <sheetName val="DG DZ"/>
      <sheetName val="DG TBA"/>
      <sheetName val="DGXD"/>
      <sheetName val="07Base Cost"/>
      <sheetName val="rate material"/>
      <sheetName val="DTOAN"/>
      <sheetName val="Chi tiet KL"/>
      <sheetName val="Tổng hợp KL"/>
      <sheetName val="Barrem"/>
      <sheetName val="BM"/>
      <sheetName val="Xay lapduongR3"/>
      <sheetName val="Equipment"/>
      <sheetName val="DT_THAU"/>
      <sheetName val="말뚝지지력산정"/>
      <sheetName val="04 - XUONG DET B"/>
      <sheetName val="CTGX"/>
      <sheetName val="CTG-1"/>
      <sheetName val="Bill 1_Quy dinh chung"/>
      <sheetName val="1.R18 BF"/>
      <sheetName val="A"/>
      <sheetName val="G"/>
      <sheetName val="F-B"/>
      <sheetName val="H-J"/>
      <sheetName val="6.External works-R18"/>
      <sheetName val="Phan khai KLuong"/>
      <sheetName val="Duphong"/>
      <sheetName val="01"/>
      <sheetName val="02"/>
      <sheetName val=" 03"/>
      <sheetName val="04"/>
      <sheetName val="05"/>
      <sheetName val="06"/>
      <sheetName val="07"/>
      <sheetName val="08"/>
      <sheetName val="09"/>
      <sheetName val="chieu day san"/>
      <sheetName val="Podium Concrete Works"/>
      <sheetName val="KLCT- TOWER"/>
      <sheetName val="KLCT- PODIUM"/>
      <sheetName val="CANDOI"/>
      <sheetName val="MATK"/>
      <sheetName val="NHATKY"/>
      <sheetName val="Standardwerte"/>
      <sheetName val="Gia thanh chuoi su"/>
      <sheetName val="Tiep dia"/>
      <sheetName val="Don gia vung III-Can Tho"/>
      <sheetName val="base"/>
      <sheetName val="DGG"/>
      <sheetName val="INDEX"/>
      <sheetName val="Area Cal"/>
      <sheetName val="Elect (3)"/>
      <sheetName val="B"/>
      <sheetName val="BQMPALOC"/>
      <sheetName val="NDOCBT"/>
      <sheetName val="basis"/>
      <sheetName val="E"/>
      <sheetName val="K"/>
      <sheetName val="수입"/>
      <sheetName val="eq_data"/>
      <sheetName val="plan&amp;section of foundation"/>
      <sheetName val="design criteria"/>
      <sheetName val="Bond 수수료 계산 포맷"/>
      <sheetName val="ITB COST"/>
      <sheetName val="PAGE 1"/>
      <sheetName val="BKBANRA"/>
      <sheetName val="BKMUAVAO"/>
      <sheetName val="INFO"/>
      <sheetName val="Summary"/>
      <sheetName val="Cp&gt;10-Ln&lt;10"/>
      <sheetName val="Ln&lt;20"/>
      <sheetName val="EIRR&gt;1&lt;1"/>
      <sheetName val="EIRR&gt; 2"/>
      <sheetName val="EIRR&lt;2"/>
      <sheetName val="Sheet2"/>
      <sheetName val="負荷集計（断熱不燃）"/>
      <sheetName val="GAEYO"/>
      <sheetName val="7606-TBA"/>
      <sheetName val="7606-ĐZ"/>
      <sheetName val="DM 67"/>
      <sheetName val="Đầu tư"/>
      <sheetName val="DL"/>
      <sheetName val="CE(E)"/>
      <sheetName val="CE(M)"/>
      <sheetName val="Project Data"/>
      <sheetName val="chiettinh"/>
      <sheetName val="Data Input"/>
      <sheetName val="실행"/>
      <sheetName val="BIDDING-SUM"/>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KL- KHAC"/>
      <sheetName val="BILL 3 - KẾT CẤU HẦM"/>
      <sheetName val="PTĐG"/>
      <sheetName val="RATE"/>
      <sheetName val="DTC&amp;TP&amp;NCC"/>
      <sheetName val="PTĐG LTBT"/>
      <sheetName val="CTG-PRECHEx1.4"/>
      <sheetName val="CTG-AB (2)"/>
      <sheetName val="CTG-AB (3)"/>
      <sheetName val="CTG-PLP-1.08"/>
      <sheetName val="CTG-QUYCHE"/>
      <sheetName val="CTG-AB"/>
      <sheetName val="Pre Đội nhóm"/>
      <sheetName val="Vat tu XD"/>
      <sheetName val="database"/>
      <sheetName val="inpukeoI"/>
      <sheetName val="Tower - Concrete Works"/>
      <sheetName val="Duc_bk"/>
      <sheetName val="Bill-04 ket cau thap- UNI"/>
      <sheetName val="DTICH"/>
      <sheetName val="Loại Vật tư"/>
      <sheetName val="tonghop"/>
      <sheetName val="DATA2"/>
      <sheetName val="PEDESB"/>
      <sheetName val="TH Vat tu"/>
      <sheetName val="Cửa"/>
      <sheetName val="dg tphcm"/>
      <sheetName val="DUCVIETPQ"/>
      <sheetName val="INFOR-ST"/>
      <sheetName val="T.KÊ K.CẤU"/>
      <sheetName val="Bill 01 - CTN"/>
      <sheetName val="Bill 2.2 Villa 2 beds"/>
      <sheetName val="D&amp;W"/>
      <sheetName val="4.PTDG"/>
      <sheetName val="A1, May"/>
      <sheetName val="Máy"/>
      <sheetName val="Vat lieu"/>
      <sheetName val="Bang trong luong rieng thep"/>
      <sheetName val="갑지1"/>
      <sheetName val="LEGEND"/>
      <sheetName val="6PILE  (돌출)"/>
      <sheetName val="6MONTHS"/>
      <sheetName val="???S"/>
      <sheetName val="???"/>
      <sheetName val="??"/>
      <sheetName val="HÐ ngoài"/>
      <sheetName val="??????"/>
      <sheetName val="HÐ_ngoài"/>
      <sheetName val="DTXL"/>
      <sheetName val="gia cong tac"/>
      <sheetName val="____"/>
      <sheetName val="Measure 1306"/>
      <sheetName val="0"/>
      <sheetName val="PRI-LS"/>
      <sheetName val="NKC6"/>
      <sheetName val="DTXD"/>
      <sheetName val="Door and window"/>
      <sheetName val="DETAIL "/>
      <sheetName val="GV1-D13 (Casement door)"/>
      <sheetName val="MTL$-INTER"/>
      <sheetName val="bt19"/>
      <sheetName val="Btr25"/>
      <sheetName val="JP_List"/>
      <sheetName val="SUBS"/>
      <sheetName val="Feeds"/>
      <sheetName val="final list 2005"/>
      <sheetName val="final_list_2005"/>
      <sheetName val="WORKINGS"/>
      <sheetName val="LV data"/>
      <sheetName val="ESTI."/>
      <sheetName val="CPDDII"/>
      <sheetName val="NVL"/>
      <sheetName val="Note"/>
      <sheetName val="DLdauvao"/>
      <sheetName val="CẤP THOÁT NƯỚC"/>
      <sheetName val="TH MTC"/>
      <sheetName val="TH N.Cong"/>
      <sheetName val="PU_ITALY_3"/>
      <sheetName val="Tro_giup3"/>
      <sheetName val="TH_DZ353"/>
      <sheetName val="CHITIET_VL-NC-TT_-1p1"/>
      <sheetName val="TONG_HOP_VL-NC_TT1"/>
      <sheetName val="KPVC-BD_1"/>
      <sheetName val="Don_gia1"/>
      <sheetName val="DON_GIA_TRAM_(3)1"/>
      <sheetName val="DON_GIA_CAN_THO3"/>
      <sheetName val="Don_gia_chi_tiet1"/>
      <sheetName val="7606_DZ1"/>
      <sheetName val="project_management"/>
      <sheetName val="MAIN_GATE_HOUSE"/>
      <sheetName val="REINF_"/>
      <sheetName val="Rates_2009"/>
      <sheetName val="Du_toan"/>
      <sheetName val="Commercial_value"/>
      <sheetName val="Ky_Lam_Bridge"/>
      <sheetName val="Provisional_Sums_Item"/>
      <sheetName val="Gas_Pressure_Welding"/>
      <sheetName val="General_Item&amp;General_Requiremen"/>
      <sheetName val="General_Items"/>
      <sheetName val="Regenral_Requirements"/>
      <sheetName val="chiet_tinh"/>
      <sheetName val="Ng_hàng_xà+bulong"/>
      <sheetName val="TONG_HOP_VL-NC"/>
      <sheetName val="Bang_KL"/>
      <sheetName val="MH_RATE"/>
      <sheetName val="Lcau_-_Lxuc"/>
      <sheetName val="DG-TNHC-85"/>
      <sheetName val="Dia"/>
      <sheetName val="SP10"/>
      <sheetName val="THDT goi thau TB"/>
      <sheetName val="Tien do TV"/>
      <sheetName val="QD957"/>
      <sheetName val="Harga ME "/>
      <sheetName val="토공"/>
      <sheetName val="Alat"/>
      <sheetName val="Analisa Gabungan"/>
      <sheetName val="Sub"/>
      <sheetName val="KL san lap"/>
      <sheetName val="DK"/>
      <sheetName val="Isolasi Luar Dalam"/>
      <sheetName val="Isolasi Luar"/>
      <sheetName val="Sheet4"/>
      <sheetName val="Supplier"/>
      <sheetName val=" Bill.5-Earthing.2 - Add Works"/>
      <sheetName val="TK-COL"/>
      <sheetName val="02_Dulieu_Cua"/>
      <sheetName val="dg7606"/>
      <sheetName val="DGsuyrong"/>
      <sheetName val="PhanTichVua"/>
      <sheetName val="PhanTichVT"/>
      <sheetName val="KhoiluongDT"/>
      <sheetName val="bridge # 1"/>
      <sheetName val="HMCV"/>
      <sheetName val="CauKien"/>
      <sheetName val="XD"/>
      <sheetName val="Cuongricc"/>
      <sheetName val="DATA BASE"/>
      <sheetName val="Equipment list (PAC)"/>
      <sheetName val="Mat_Source"/>
      <sheetName val="計算条件"/>
      <sheetName val="Chenh lech ca may"/>
      <sheetName val="TLg CN&amp;Laixe"/>
      <sheetName val="TLg CN&amp;Laixe (2)"/>
      <sheetName val="TLg Laitau"/>
      <sheetName val="TLg Laitau (2)"/>
      <sheetName val="TINH KHOI LUONG"/>
      <sheetName val="入力作成表"/>
      <sheetName val="CPA"/>
      <sheetName val="Setting"/>
      <sheetName val="Settings"/>
      <sheetName val="VND"/>
      <sheetName val="Buy vs. Lease Car"/>
      <sheetName val="___S"/>
      <sheetName val="___"/>
      <sheetName val="__"/>
      <sheetName val="______"/>
      <sheetName val="I-KAMAR"/>
      <sheetName val="GTTBA"/>
      <sheetName val="新规"/>
      <sheetName val="Master"/>
      <sheetName val="DG7606DZ"/>
      <sheetName val="Chi tiet"/>
      <sheetName val="Unit_Div6"/>
      <sheetName val="phan tic chi tiet"/>
      <sheetName val="Main"/>
      <sheetName val="subcon sched"/>
      <sheetName val="A1"/>
      <sheetName val="CT_vat_lieu"/>
      <sheetName val="DM_6061"/>
      <sheetName val="DG_thep_ma_kem"/>
      <sheetName val="DG_DZ"/>
      <sheetName val="DG_TBA"/>
      <sheetName val="Data_Input"/>
      <sheetName val="DG1426"/>
      <sheetName val="KH-Q1,Q2,01"/>
      <sheetName val="Code"/>
      <sheetName val="Budget Code"/>
      <sheetName val="TH_CPTB"/>
      <sheetName val="CP Khac cuoc VC"/>
      <sheetName val="PS-Labour_M"/>
      <sheetName val="NHÀ NHẬP LIỆU"/>
      <sheetName val="MÓNG SILO"/>
      <sheetName val="Bang 3_Chi tiet phan Dz"/>
      <sheetName val="KHOI LUONG"/>
      <sheetName val="13-Cốt thép (10mm&lt;D≤18mm) FO16"/>
      <sheetName val="du lieu du toan"/>
      <sheetName val="BẢNG KHỐI LƯỢNG TỔNG HỢP"/>
      <sheetName val="SEX"/>
      <sheetName val="CTKL KTX HT"/>
      <sheetName val="HVAC.BLOCK B4"/>
      <sheetName val="CT1"/>
      <sheetName val="Hardware"/>
      <sheetName val="HWW"/>
      <sheetName val="2.Chiet tinh"/>
      <sheetName val="daf-3(OK)"/>
      <sheetName val="daf-7(OK)"/>
      <sheetName val="SourceData"/>
      <sheetName val="7606"/>
      <sheetName val="IBASE"/>
      <sheetName val="PRE (E)"/>
      <sheetName val="Z"/>
      <sheetName val="Chi tiet lan can"/>
      <sheetName val="Tong du toan"/>
      <sheetName val="Bill 2 - ketcau"/>
      <sheetName val="DANHMUC"/>
      <sheetName val="RAB_AR&amp;STR2"/>
      <sheetName val="chi_tiet_TBA2"/>
      <sheetName val="chi_tiet_C2"/>
      <sheetName val="Customize_Your_Purchase_Order2"/>
      <sheetName val="CHITIET_VL-NC-TT-3p1"/>
      <sheetName val="HĐ_ngoài1"/>
      <sheetName val="XT_Buoc_31"/>
      <sheetName val="dongia_(2)1"/>
      <sheetName val="Adix_A1"/>
      <sheetName val="S-curve_1"/>
      <sheetName val="So_doi_chieu_LC1"/>
      <sheetName val="Equip_"/>
      <sheetName val="A1_CN"/>
      <sheetName val="Đầu_vào"/>
      <sheetName val="Trạm_biến_áp"/>
      <sheetName val="Đơn_Giá_"/>
      <sheetName val="Chenh_lech_vat_tu"/>
      <sheetName val="Diện_tích"/>
      <sheetName val="1_Khái_toán"/>
      <sheetName val="TONG_HOP_T5_1998"/>
      <sheetName val="Chi_tiet_XD_TBA"/>
      <sheetName val="CT-0_4KV"/>
      <sheetName val="Chi_tiet_KL"/>
      <sheetName val="Tổng_hợp_KL"/>
      <sheetName val="rate_material"/>
      <sheetName val="KL_Chi_tiết_Xây_tô"/>
      <sheetName val="04_-_XUONG_DET_B"/>
      <sheetName val="07Base_Cost"/>
      <sheetName val="_03"/>
      <sheetName val="chieu_day_san"/>
      <sheetName val="Podium_Concrete_Works"/>
      <sheetName val="KLCT-_TOWER"/>
      <sheetName val="KLCT-_PODIUM"/>
      <sheetName val="Gia_thanh_chuoi_su"/>
      <sheetName val="Tiep_dia"/>
      <sheetName val="Don_gia_vung_III-Can_Tho"/>
      <sheetName val="Bill_1_Quy_dinh_chung"/>
      <sheetName val="1_R18_BF"/>
      <sheetName val="6_External_works-R18"/>
      <sheetName val="Phan_khai_KLuong"/>
      <sheetName val="Area_Cal"/>
      <sheetName val="Elect_(3)"/>
      <sheetName val="plan&amp;section_of_foundation"/>
      <sheetName val="design_criteria"/>
      <sheetName val="Bond_수수료_계산_포맷"/>
      <sheetName val="ITB_COST"/>
      <sheetName val="PAGE_1"/>
      <sheetName val="Loại_Vật_tư"/>
      <sheetName val="DM_67"/>
      <sheetName val="Đầu_tư"/>
      <sheetName val="dg_tphcm"/>
      <sheetName val="T_KÊ_K_CẤU"/>
      <sheetName val="4_PTDG"/>
      <sheetName val="A1,_May"/>
      <sheetName val="Vat_lieu"/>
      <sheetName val="Door_and_window"/>
      <sheetName val="Project_Data"/>
      <sheetName val="EIRR&gt;_2"/>
      <sheetName val="6PILE__(돌출)"/>
      <sheetName val="HÐ_ngoài1"/>
      <sheetName val="Xay_lapduongR3"/>
      <sheetName val="wsLists"/>
      <sheetName val="PU_ITALY_4"/>
      <sheetName val="Tro_giup4"/>
      <sheetName val="TH_DZ354"/>
      <sheetName val="CHITIET_VL-NC-TT_-1p2"/>
      <sheetName val="TONG_HOP_VL-NC_TT2"/>
      <sheetName val="KPVC-BD_2"/>
      <sheetName val="Don_gia2"/>
      <sheetName val="Luong NII"/>
      <sheetName val="DON_GIA_CAN_THO4"/>
      <sheetName val="DON_GIA_TRAM_(3)2"/>
      <sheetName val="Don_gia_chi_tiet2"/>
      <sheetName val="7606_DZ2"/>
      <sheetName val="project_management1"/>
      <sheetName val="REINF_1"/>
      <sheetName val="Rates_20091"/>
      <sheetName val="Du_toan1"/>
      <sheetName val="MAIN_GATE_HOUSE1"/>
      <sheetName val="Commercial_value1"/>
      <sheetName val="Ky_Lam_Bridge1"/>
      <sheetName val="Provisional_Sums_Item1"/>
      <sheetName val="Gas_Pressure_Welding1"/>
      <sheetName val="General_Item&amp;General_Requireme1"/>
      <sheetName val="General_Items1"/>
      <sheetName val="Regenral_Requirements1"/>
      <sheetName val="chiet_tinh1"/>
      <sheetName val="Ng_hàng_xà+bulong1"/>
      <sheetName val="Bang_KL1"/>
      <sheetName val="TONG_HOP_VL-NC1"/>
      <sheetName val="MH_RATE1"/>
      <sheetName val="Lcau_-_Lxuc1"/>
      <sheetName val="6787CWFASE2CASE2_00_xls"/>
      <sheetName val="Bill_01_-_CTN"/>
      <sheetName val="Bill_2_2_Villa_2_beds"/>
      <sheetName val="CẤP_THOÁT_NƯỚC"/>
      <sheetName val="Cước_VC_+_ĐM_CP_Tư_vấn"/>
      <sheetName val="Hệ_số"/>
      <sheetName val="Vat_tu_XD"/>
      <sheetName val="Bill_02_-_Xay_gach-Pou_"/>
      <sheetName val="Bill_03-Chống_thấm-Pou"/>
      <sheetName val="Bill_04-Kim_loại-Pou"/>
      <sheetName val="Bill_05_-_Hoan_thien-Pou_"/>
      <sheetName val="Bill_02_-_Xay_gach-Tower"/>
      <sheetName val="Bill_03-Chống_thấm-Tower"/>
      <sheetName val="Bill_04-Kim_loại-Tower"/>
      <sheetName val="Bill_05_-_Hoan_thien-Tower"/>
      <sheetName val="KL-_KHAC"/>
      <sheetName val="BILL_3_-_KẾT_CẤU_HẦM"/>
      <sheetName val="PTĐG_LTBT"/>
      <sheetName val="CTG-PRECHEx1_4"/>
      <sheetName val="CTG-AB_(2)"/>
      <sheetName val="CTG-AB_(3)"/>
      <sheetName val="CTG-PLP-1_08"/>
      <sheetName val="Pre_Đội_nhóm"/>
      <sheetName val="Tower_-_Concrete_Works"/>
      <sheetName val="Bill-04_ket_cau_thap-_UNI"/>
      <sheetName val="TH_Vat_tu"/>
      <sheetName val="Bang_trong_luong_rieng_thep"/>
      <sheetName val="gia_cong_tac"/>
      <sheetName val="Measure_1306"/>
      <sheetName val="THDT_goi_thau_TB"/>
      <sheetName val="Tien_do_TV"/>
      <sheetName val="Harga_ME_"/>
      <sheetName val="Analisa_Gabungan"/>
      <sheetName val="GV1-D13_(Casement_door)"/>
      <sheetName val="Isolasi_Luar_Dalam"/>
      <sheetName val="Isolasi_Luar"/>
      <sheetName val="Buy_vs__Lease_Car"/>
      <sheetName val="bridge_#_1"/>
      <sheetName val="Analisa &amp; Upah"/>
      <sheetName val="Purchase Order"/>
      <sheetName val="DL ĐẦU VÀO"/>
      <sheetName val="CTEMCOST"/>
      <sheetName val="D &amp; W sizes"/>
      <sheetName val="DM_60611"/>
      <sheetName val="DG_thep_ma_kem1"/>
      <sheetName val="CT_vat_lieu1"/>
      <sheetName val="DG_DZ1"/>
      <sheetName val="DG_TBA1"/>
      <sheetName val="_Bill_5-Earthing_2_-_Add_Works"/>
      <sheetName val="Data_Input1"/>
      <sheetName val="DETAIL_"/>
      <sheetName val="final_list_20051"/>
      <sheetName val="LV_data"/>
      <sheetName val="ESTI_"/>
      <sheetName val="KL_san_lap"/>
      <sheetName val="Equipment_list_(PAC)"/>
      <sheetName val="TINH_KHOI_LUONG"/>
      <sheetName val="DATA_BASE"/>
      <sheetName val="Gia_vat_tu"/>
      <sheetName val="Chenh_lech_ca_may"/>
      <sheetName val="TLg_CN&amp;Laixe"/>
      <sheetName val="TLg_CN&amp;Laixe_(2)"/>
      <sheetName val="TLg_Laitau"/>
      <sheetName val="TLg_Laitau_(2)"/>
      <sheetName val="Bang_3_Chi_tiet_phan_Dz"/>
      <sheetName val="KHOI_LUONG"/>
      <sheetName val="TH_MTC"/>
      <sheetName val="TH_N_Cong"/>
      <sheetName val="Chi_tiet"/>
      <sheetName val="PRE_(E)"/>
      <sheetName val="subcon_sched"/>
      <sheetName val="HVAC_BLOCK_B4"/>
      <sheetName val="BOQ THAN"/>
      <sheetName val="Formwork"/>
      <sheetName val="BOQ건축"/>
      <sheetName val="BocXep"/>
      <sheetName val="VCBo"/>
      <sheetName val="VCThuy"/>
      <sheetName val="Cpbetong"/>
      <sheetName val="366fun"/>
      <sheetName val="DM_60606061"/>
      <sheetName val="DINH MUC THI NGHIEM"/>
      <sheetName val="CUOCVC"/>
      <sheetName val="Luong NI"/>
      <sheetName val="Vatlieu"/>
      <sheetName val="CT"/>
      <sheetName val="don_giaQB"/>
      <sheetName val="dghn"/>
      <sheetName val="DongiaVL2"/>
      <sheetName val="Active"/>
      <sheetName val="PMS"/>
      <sheetName val="1_MV"/>
      <sheetName val="Ktmo"/>
      <sheetName val="경비2내역"/>
      <sheetName val="Du lieu"/>
      <sheetName val="Cash2"/>
      <sheetName val="Markup"/>
      <sheetName val="OT"/>
      <sheetName val="cash budget"/>
      <sheetName val="Criteria"/>
      <sheetName val="ICGSIP"/>
      <sheetName val="SORT"/>
      <sheetName val="Phan tich"/>
      <sheetName val="INPUT-STR"/>
      <sheetName val="REF"/>
      <sheetName val="CT Thang Mo"/>
      <sheetName val="CT  PL"/>
      <sheetName val="DTCTchung"/>
      <sheetName val="dongia _2_"/>
      <sheetName val="FAB별"/>
      <sheetName val="Thép CKN"/>
      <sheetName val="GOC-KO IN"/>
      <sheetName val="TMinh"/>
      <sheetName val="MAU 8A"/>
      <sheetName val="MAU 8B"/>
      <sheetName val="MAU 9"/>
      <sheetName val="MAU 10"/>
      <sheetName val="TLuong"/>
      <sheetName val="Perform1"/>
      <sheetName val="Source"/>
      <sheetName val="sochitiettaikhoan "/>
      <sheetName val="DIL4"/>
      <sheetName val="Share price data"/>
      <sheetName val="Breadown-Nop"/>
      <sheetName val="B-111"/>
      <sheetName val="19.3"/>
      <sheetName val="20.3"/>
      <sheetName val="Chieu 4.3"/>
      <sheetName val="Cow req"/>
      <sheetName val="TỔNG HỢP"/>
      <sheetName val="14-LẦN 3-CHIỀU"/>
      <sheetName val="14-LẦN 1-SÁNG"/>
      <sheetName val="14-LẦN 2-TRƯA"/>
      <sheetName val="1.3+1.4-TOTAL - Ko IN"/>
      <sheetName val="2.1-LẦN 3-CHIỀU"/>
      <sheetName val="2.1-LẦN 1-SÁNG"/>
      <sheetName val="2.1-LẦN 2-TRƯA"/>
      <sheetName val="2.1-TOTAL-Ko IN"/>
      <sheetName val="1.3(TMR 4)"/>
      <sheetName val="CHO DE"/>
      <sheetName val="1.1+1.2+2.2+2.3(TMR 3)"/>
      <sheetName val="CK1+CK2"/>
      <sheetName val="CK1+CK2 (VS SAN CHOI 23)"/>
      <sheetName val="CK1+CK2 (2)"/>
      <sheetName val="CP-CK"/>
      <sheetName val="12-16 THÁNG"/>
      <sheetName val="CAN SỮA"/>
      <sheetName val="54+55+56(SAU CAI SỮA-6)"/>
      <sheetName val="BÊ 71-90 NGÀY"/>
      <sheetName val="BÊ 12-16 tháng"/>
      <sheetName val="BÊ 6-12"/>
      <sheetName val="BÊ 1-3"/>
      <sheetName val="F01-BC KHAU PHAN SANG 20.3"/>
      <sheetName val="F01-BC KHAU PHAN CHIEU 19.3"/>
      <sheetName val="dinh mưc cty"/>
      <sheetName val="Giá thành"/>
      <sheetName val="Thong ke"/>
      <sheetName val="MIFC"/>
      <sheetName val="Energy for milk prod"/>
      <sheetName val="DE NGHI XUAT "/>
      <sheetName val="phieu xuat mau"/>
      <sheetName val="PHIEU XUAT CHIEU"/>
      <sheetName val="11 rai them cỏ"/>
      <sheetName val="PHU LUC 02- HDSD CAC BIEU MAU"/>
      <sheetName val="PhU LUC 01- MA CAC NHOM BO"/>
      <sheetName val="F03-BC THUC TRON SANG 20.3"/>
      <sheetName val="F03-BC THUC TRON CHIEU 19.3"/>
      <sheetName val="F02-BC THEO DOI THUC AN DU"/>
      <sheetName val="Tham khao- Bao cao xuat thuc an"/>
      <sheetName val="02. PTDG"/>
      <sheetName val="dm 366"/>
      <sheetName val="DM 6060"/>
      <sheetName val="Gvlch"/>
      <sheetName val="DGLX"/>
      <sheetName val="Don gia (khong in)"/>
      <sheetName val="Dlieu dau vao"/>
      <sheetName val="DK1.Don gia"/>
      <sheetName val="1.MONG 1-2"/>
      <sheetName val="BANCO (2)"/>
      <sheetName val="MT DPin (2)"/>
      <sheetName val="外気負荷"/>
      <sheetName val="Chiết tính"/>
      <sheetName val="Dongiaxd"/>
      <sheetName val="VT190111"/>
      <sheetName val="Hao phí"/>
      <sheetName val="Du tru CP-Bieu 01"/>
      <sheetName val="Income Statement"/>
      <sheetName val="Shareholders' Equity"/>
      <sheetName val="Gia_vat_tu1"/>
      <sheetName val="Income_Statement1"/>
      <sheetName val="Shareholders'_Equity1"/>
      <sheetName val="Income_Statement"/>
      <sheetName val="Shareholders'_Equity"/>
      <sheetName val="VC.xd"/>
      <sheetName val="Gia.VLTB"/>
      <sheetName val="B.Luong"/>
      <sheetName val="C.May"/>
      <sheetName val="DM7606"/>
      <sheetName val="XDM22"/>
      <sheetName val="DinhMuc"/>
      <sheetName val="TK-TUBU"/>
      <sheetName val="DGIA"/>
      <sheetName val="TT"/>
      <sheetName val="DM_4970"/>
      <sheetName val="CTKL_KTX_HT"/>
      <sheetName val="NHÀ_NHẬP_LIỆU"/>
      <sheetName val="MÓNG_SILO"/>
      <sheetName val="CP_Khac_cuoc_VC"/>
      <sheetName val="Budget_Code"/>
      <sheetName val="BẢNG_KHỐI_LƯỢNG_TỔNG_HỢP"/>
      <sheetName val="2_Chiet_tinh"/>
      <sheetName val="TB NẶNG"/>
      <sheetName val="CP HMC"/>
      <sheetName val="gui BKCT"/>
      <sheetName val="MTL(AG)"/>
      <sheetName val="PU_ITALY_5"/>
      <sheetName val="RAB_AR&amp;STR3"/>
      <sheetName val="chi_tiet_TBA3"/>
      <sheetName val="chi_tiet_C3"/>
      <sheetName val="Tro_giup5"/>
      <sheetName val="TH_DZ355"/>
      <sheetName val="Customize_Your_Purchase_Order3"/>
      <sheetName val="CHITIET_VL-NC-TT_-1p3"/>
      <sheetName val="CHITIET_VL-NC-TT-3p2"/>
      <sheetName val="TONG_HOP_VL-NC_TT3"/>
      <sheetName val="KPVC-BD_3"/>
      <sheetName val="Don_gia3"/>
      <sheetName val="DON_GIA_TRAM_(3)3"/>
      <sheetName val="DON_GIA_CAN_THO5"/>
      <sheetName val="HĐ_ngoài2"/>
      <sheetName val="XT_Buoc_32"/>
      <sheetName val="dongia_(2)2"/>
      <sheetName val="7606_DZ3"/>
      <sheetName val="project_management2"/>
      <sheetName val="Don_gia_chi_tiet3"/>
      <sheetName val="Adix_A2"/>
      <sheetName val="S-curve_2"/>
      <sheetName val="REINF_2"/>
      <sheetName val="Rates_20092"/>
      <sheetName val="So_doi_chieu_LC2"/>
      <sheetName val="MAIN_GATE_HOUSE2"/>
      <sheetName val="Du_toan2"/>
      <sheetName val="Commercial_value2"/>
      <sheetName val="Ky_Lam_Bridge2"/>
      <sheetName val="Provisional_Sums_Item2"/>
      <sheetName val="Gas_Pressure_Welding2"/>
      <sheetName val="General_Item&amp;General_Requireme2"/>
      <sheetName val="General_Items2"/>
      <sheetName val="Regenral_Requirements2"/>
      <sheetName val="TONG_HOP_VL-NC2"/>
      <sheetName val="MH_RATE2"/>
      <sheetName val="Ng_hàng_xà+bulong2"/>
      <sheetName val="chiet_tinh2"/>
      <sheetName val="Bang_KL2"/>
      <sheetName val="Equip_1"/>
      <sheetName val="A1_CN1"/>
      <sheetName val="DG_thep_ma_kem2"/>
      <sheetName val="Lcau_-_Lxuc2"/>
      <sheetName val="DM_60612"/>
      <sheetName val="Đầu_vào1"/>
      <sheetName val="CT_vat_lieu2"/>
      <sheetName val="Trạm_biến_áp1"/>
      <sheetName val="Đơn_Giá_1"/>
      <sheetName val="Chenh_lech_vat_tu1"/>
      <sheetName val="Diện_tích1"/>
      <sheetName val="1_Khái_toán1"/>
      <sheetName val="TONG_HOP_T5_19981"/>
      <sheetName val="Chi_tiet_XD_TBA1"/>
      <sheetName val="DG_DZ2"/>
      <sheetName val="DG_TBA2"/>
      <sheetName val="rate_material1"/>
      <sheetName val="CT-0_4KV1"/>
      <sheetName val="KL_Chi_tiết_Xây_tô1"/>
      <sheetName val="07Base_Cost1"/>
      <sheetName val="Chi_tiet_KL1"/>
      <sheetName val="Tổng_hợp_KL1"/>
      <sheetName val="Bill_1_Quy_dinh_chung1"/>
      <sheetName val="1_R18_BF1"/>
      <sheetName val="6_External_works-R181"/>
      <sheetName val="Phan_khai_KLuong1"/>
      <sheetName val="Measure_13061"/>
      <sheetName val="Area_Cal1"/>
      <sheetName val="gia_cong_tac1"/>
      <sheetName val="Isolasi_Luar_Dalam1"/>
      <sheetName val="Isolasi_Luar1"/>
      <sheetName val="Data_Input2"/>
      <sheetName val="Project_Data1"/>
      <sheetName val="GV1-D13_(Casement_door)1"/>
      <sheetName val="DM_671"/>
      <sheetName val="04_-_XUONG_DET_B1"/>
      <sheetName val="_031"/>
      <sheetName val="chieu_day_san1"/>
      <sheetName val="Podium_Concrete_Works1"/>
      <sheetName val="KLCT-_TOWER1"/>
      <sheetName val="KLCT-_PODIUM1"/>
      <sheetName val="Gia_thanh_chuoi_su1"/>
      <sheetName val="Tiep_dia1"/>
      <sheetName val="Don_gia_vung_III-Can_Tho1"/>
      <sheetName val="Elect_(3)1"/>
      <sheetName val="plan&amp;section_of_foundation1"/>
      <sheetName val="design_criteria1"/>
      <sheetName val="Bond_수수료_계산_포맷1"/>
      <sheetName val="ITB_COST1"/>
      <sheetName val="PAGE_11"/>
      <sheetName val="Đầu_tư1"/>
      <sheetName val="EIRR&gt;_21"/>
      <sheetName val="HÐ_ngoài2"/>
      <sheetName val="6PILE__(돌출)1"/>
      <sheetName val="Xay_lapduongR31"/>
      <sheetName val="dg_tphcm1"/>
      <sheetName val="Loại_Vật_tư1"/>
      <sheetName val="T_KÊ_K_CẤU1"/>
      <sheetName val="Analisa_Gabungan1"/>
      <sheetName val="Bill_01_-_CTN1"/>
      <sheetName val="Bill_2_2_Villa_2_beds1"/>
      <sheetName val="4_PTDG1"/>
      <sheetName val="6787CWFASE2CASE2_00_xls1"/>
      <sheetName val="Bill_02_-_Xay_gach-Pou_1"/>
      <sheetName val="Bill_03-Chống_thấm-Pou1"/>
      <sheetName val="Bill_04-Kim_loại-Pou1"/>
      <sheetName val="Bill_05_-_Hoan_thien-Pou_1"/>
      <sheetName val="Bill_02_-_Xay_gach-Tower1"/>
      <sheetName val="Bill_03-Chống_thấm-Tower1"/>
      <sheetName val="Bill_04-Kim_loại-Tower1"/>
      <sheetName val="Bill_05_-_Hoan_thien-Tower1"/>
      <sheetName val="KL-_KHAC1"/>
      <sheetName val="BILL_3_-_KẾT_CẤU_HẦM1"/>
      <sheetName val="PTĐG_LTBT1"/>
      <sheetName val="CTG-PRECHEx1_41"/>
      <sheetName val="CTG-AB_(2)1"/>
      <sheetName val="CTG-AB_(3)1"/>
      <sheetName val="CTG-PLP-1_081"/>
      <sheetName val="Pre_Đội_nhóm1"/>
      <sheetName val="Vat_tu_XD1"/>
      <sheetName val="Tower_-_Concrete_Works1"/>
      <sheetName val="Bill-04_ket_cau_thap-_UNI1"/>
      <sheetName val="A1,_May1"/>
      <sheetName val="Vat_lieu1"/>
      <sheetName val="TH_N_Cong1"/>
      <sheetName val="Harga_ME_1"/>
      <sheetName val="ESTI_1"/>
      <sheetName val="KL_san_lap1"/>
      <sheetName val="TH_Vat_tu1"/>
      <sheetName val="_Bill_5-Earthing_2_-_Add_Works1"/>
      <sheetName val="CẤP_THOÁT_NƯỚC1"/>
      <sheetName val="Cước_VC_+_ĐM_CP_Tư_vấn1"/>
      <sheetName val="Hệ_số1"/>
      <sheetName val="THDT_goi_thau_TB1"/>
      <sheetName val="Tien_do_TV1"/>
      <sheetName val="Bang_trong_luong_rieng_thep1"/>
      <sheetName val="DETAIL_1"/>
      <sheetName val="final_list_20052"/>
      <sheetName val="LV_data1"/>
      <sheetName val="TH_MTC1"/>
      <sheetName val="Chenh_lech_ca_may1"/>
      <sheetName val="TLg_CN&amp;Laixe1"/>
      <sheetName val="TLg_CN&amp;Laixe_(2)1"/>
      <sheetName val="TLg_Laitau1"/>
      <sheetName val="TLg_Laitau_(2)1"/>
      <sheetName val="Equipment_list_(PAC)1"/>
      <sheetName val="TINH_KHOI_LUONG1"/>
      <sheetName val="DATA_BASE1"/>
      <sheetName val="bridge_#_11"/>
      <sheetName val="Chi_tiet1"/>
      <sheetName val="Buy_vs__Lease_Car1"/>
      <sheetName val="subcon_sched1"/>
      <sheetName val="Bang_3_Chi_tiet_phan_Dz1"/>
      <sheetName val="KHOI_LUONG1"/>
      <sheetName val="HVAC_BLOCK_B41"/>
      <sheetName val="PRE_(E)1"/>
      <sheetName val="Tong_du_toan"/>
      <sheetName val="Bill_2_-_ketcau"/>
      <sheetName val="Chi_tiet_lan_can"/>
      <sheetName val="Analisa_&amp;_Upah"/>
      <sheetName val="13-Cốt_thép_(10mm&lt;D≤18mm)_FO16"/>
      <sheetName val="du_lieu_du_toan"/>
      <sheetName val="Purchase_Order"/>
      <sheetName val="DL_ĐẦU_VÀO"/>
      <sheetName val="BOQ_THAN"/>
      <sheetName val="D_&amp;_W_sizes"/>
      <sheetName val="Du_lieu1"/>
      <sheetName val="cash_budget"/>
      <sheetName val="Luong_NII"/>
      <sheetName val="DINH_MUC_THI_NGHIEM"/>
      <sheetName val="Luong_NI"/>
      <sheetName val="Phan_tich"/>
      <sheetName val="CT_Thang_Mo"/>
      <sheetName val="CT__PL"/>
      <sheetName val="dongia__2_"/>
      <sheetName val="Thép_CKN"/>
      <sheetName val="GOC-KO_IN"/>
      <sheetName val="MAU_8A"/>
      <sheetName val="MAU_8B"/>
      <sheetName val="MAU_9"/>
      <sheetName val="MAU_10"/>
      <sheetName val="sochitiettaikhoan_"/>
      <sheetName val="Share_price_data"/>
      <sheetName val="19_3"/>
      <sheetName val="20_3"/>
      <sheetName val="Chieu_4_3"/>
      <sheetName val="Cow_req"/>
      <sheetName val="TỔNG_HỢP"/>
      <sheetName val="14-LẦN_3-CHIỀU"/>
      <sheetName val="14-LẦN_1-SÁNG"/>
      <sheetName val="14-LẦN_2-TRƯA"/>
      <sheetName val="1_3+1_4-TOTAL_-_Ko_IN"/>
      <sheetName val="2_1-LẦN_3-CHIỀU"/>
      <sheetName val="2_1-LẦN_1-SÁNG"/>
      <sheetName val="2_1-LẦN_2-TRƯA"/>
      <sheetName val="2_1-TOTAL-Ko_IN"/>
      <sheetName val="1_3(TMR_4)"/>
      <sheetName val="CHO_DE"/>
      <sheetName val="1_1+1_2+2_2+2_3(TMR_3)"/>
      <sheetName val="CK1+CK2_(VS_SAN_CHOI_23)"/>
      <sheetName val="CK1+CK2_(2)"/>
      <sheetName val="12-16_THÁNG"/>
      <sheetName val="CAN_SỮA"/>
      <sheetName val="54+55+56(SAU_CAI_SỮA-6)"/>
      <sheetName val="BÊ_71-90_NGÀY"/>
      <sheetName val="BÊ_12-16_tháng"/>
      <sheetName val="BÊ_6-12"/>
      <sheetName val="BÊ_1-3"/>
      <sheetName val="F01-BC_KHAU_PHAN_SANG_20_3"/>
      <sheetName val="F01-BC_KHAU_PHAN_CHIEU_19_3"/>
      <sheetName val="dinh_mưc_cty"/>
      <sheetName val="Giá_thành"/>
      <sheetName val="Thong_ke"/>
      <sheetName val="Energy_for_milk_prod"/>
      <sheetName val="DE_NGHI_XUAT_"/>
      <sheetName val="phieu_xuat_mau"/>
      <sheetName val="PHIEU_XUAT_CHIEU"/>
      <sheetName val="11_rai_them_cỏ"/>
      <sheetName val="PHU_LUC_02-_HDSD_CAC_BIEU_MAU"/>
      <sheetName val="PhU_LUC_01-_MA_CAC_NHOM_BO"/>
      <sheetName val="F03-BC_THUC_TRON_SANG_20_3"/>
      <sheetName val="F03-BC_THUC_TRON_CHIEU_19_3"/>
      <sheetName val="F02-BC_THEO_DOI_THUC_AN_DU"/>
      <sheetName val="Tham_khao-_Bao_cao_xuat_thuc_an"/>
      <sheetName val="Don_gia_(khong_in)"/>
      <sheetName val="Dlieu_dau_vao"/>
      <sheetName val="DK1_Don_gia"/>
      <sheetName val="1_MONG_1-2"/>
      <sheetName val="BANCO_(2)"/>
      <sheetName val="MT_DPin_(2)"/>
      <sheetName val="02__PTDG"/>
      <sheetName val="Chiết_tính"/>
      <sheetName val="PU_ITALY_6"/>
      <sheetName val="RAB_AR&amp;STR4"/>
      <sheetName val="chi_tiet_TBA4"/>
      <sheetName val="chi_tiet_C4"/>
      <sheetName val="Tro_giup6"/>
      <sheetName val="TH_DZ356"/>
      <sheetName val="Customize_Your_Purchase_Order4"/>
      <sheetName val="CHITIET_VL-NC-TT_-1p4"/>
      <sheetName val="CHITIET_VL-NC-TT-3p3"/>
      <sheetName val="TONG_HOP_VL-NC_TT4"/>
      <sheetName val="KPVC-BD_4"/>
      <sheetName val="Don_gia4"/>
      <sheetName val="DON_GIA_TRAM_(3)4"/>
      <sheetName val="DON_GIA_CAN_THO6"/>
      <sheetName val="HĐ_ngoài3"/>
      <sheetName val="XT_Buoc_33"/>
      <sheetName val="dongia_(2)3"/>
      <sheetName val="7606_DZ4"/>
      <sheetName val="project_management3"/>
      <sheetName val="Don_gia_chi_tiet4"/>
      <sheetName val="Adix_A3"/>
      <sheetName val="S-curve_3"/>
      <sheetName val="REINF_3"/>
      <sheetName val="Rates_20093"/>
      <sheetName val="So_doi_chieu_LC3"/>
      <sheetName val="MAIN_GATE_HOUSE3"/>
      <sheetName val="Commercial_value3"/>
      <sheetName val="Du_toan3"/>
      <sheetName val="Ky_Lam_Bridge3"/>
      <sheetName val="Provisional_Sums_Item3"/>
      <sheetName val="Gas_Pressure_Welding3"/>
      <sheetName val="General_Item&amp;General_Requireme3"/>
      <sheetName val="General_Items3"/>
      <sheetName val="Regenral_Requirements3"/>
      <sheetName val="chiet_tinh3"/>
      <sheetName val="Ng_hàng_xà+bulong3"/>
      <sheetName val="Bang_KL3"/>
      <sheetName val="TONG_HOP_VL-NC3"/>
      <sheetName val="MH_RATE3"/>
      <sheetName val="Đầu_vào2"/>
      <sheetName val="Lcau_-_Lxuc3"/>
      <sheetName val="DM_60613"/>
      <sheetName val="DG_thep_ma_kem3"/>
      <sheetName val="CT_vat_lieu3"/>
      <sheetName val="Equip_2"/>
      <sheetName val="A1_CN2"/>
      <sheetName val="Trạm_biến_áp2"/>
      <sheetName val="Đơn_Giá_2"/>
      <sheetName val="Chenh_lech_vat_tu2"/>
      <sheetName val="Diện_tích2"/>
      <sheetName val="1_Khái_toán2"/>
      <sheetName val="TONG_HOP_T5_19982"/>
      <sheetName val="Chi_tiet_XD_TBA2"/>
      <sheetName val="DG_DZ3"/>
      <sheetName val="DG_TBA3"/>
      <sheetName val="CT-0_4KV2"/>
      <sheetName val="rate_material2"/>
      <sheetName val="KL_Chi_tiết_Xây_tô2"/>
      <sheetName val="07Base_Cost2"/>
      <sheetName val="GV1-D13_(Casement_door)2"/>
      <sheetName val="Bill_1_Quy_dinh_chung2"/>
      <sheetName val="1_R18_BF2"/>
      <sheetName val="6_External_works-R182"/>
      <sheetName val="Phan_khai_KLuong2"/>
      <sheetName val="Chi_tiet_KL2"/>
      <sheetName val="Tổng_hợp_KL2"/>
      <sheetName val="Measure_13062"/>
      <sheetName val="Area_Cal2"/>
      <sheetName val="gia_cong_tac2"/>
      <sheetName val="Analisa_Gabungan2"/>
      <sheetName val="Isolasi_Luar_Dalam2"/>
      <sheetName val="Isolasi_Luar2"/>
      <sheetName val="04_-_XUONG_DET_B2"/>
      <sheetName val="_032"/>
      <sheetName val="chieu_day_san2"/>
      <sheetName val="Podium_Concrete_Works2"/>
      <sheetName val="KLCT-_TOWER2"/>
      <sheetName val="KLCT-_PODIUM2"/>
      <sheetName val="Gia_thanh_chuoi_su2"/>
      <sheetName val="Tiep_dia2"/>
      <sheetName val="Don_gia_vung_III-Can_Tho2"/>
      <sheetName val="Loại_Vật_tư2"/>
      <sheetName val="Elect_(3)2"/>
      <sheetName val="plan&amp;section_of_foundation2"/>
      <sheetName val="design_criteria2"/>
      <sheetName val="Bond_수수료_계산_포맷2"/>
      <sheetName val="ITB_COST2"/>
      <sheetName val="PAGE_12"/>
      <sheetName val="Xay_lapduongR32"/>
      <sheetName val="DM_672"/>
      <sheetName val="Project_Data2"/>
      <sheetName val="6787CWFASE2CASE2_00_xls2"/>
      <sheetName val="Đầu_tư2"/>
      <sheetName val="EIRR&gt;_22"/>
      <sheetName val="Bill_02_-_Xay_gach-Pou_2"/>
      <sheetName val="Bill_03-Chống_thấm-Pou2"/>
      <sheetName val="Bill_04-Kim_loại-Pou2"/>
      <sheetName val="Bill_05_-_Hoan_thien-Pou_2"/>
      <sheetName val="Bill_02_-_Xay_gach-Tower2"/>
      <sheetName val="Bill_03-Chống_thấm-Tower2"/>
      <sheetName val="Bill_04-Kim_loại-Tower2"/>
      <sheetName val="Bill_05_-_Hoan_thien-Tower2"/>
      <sheetName val="KL-_KHAC2"/>
      <sheetName val="BILL_3_-_KẾT_CẤU_HẦM2"/>
      <sheetName val="PTĐG_LTBT2"/>
      <sheetName val="CTG-PRECHEx1_42"/>
      <sheetName val="CTG-AB_(2)2"/>
      <sheetName val="CTG-AB_(3)2"/>
      <sheetName val="CTG-PLP-1_082"/>
      <sheetName val="Pre_Đội_nhóm2"/>
      <sheetName val="Vat_tu_XD2"/>
      <sheetName val="Tower_-_Concrete_Works2"/>
      <sheetName val="Bill-04_ket_cau_thap-_UNI2"/>
      <sheetName val="dg_tphcm2"/>
      <sheetName val="T_KÊ_K_CẤU2"/>
      <sheetName val="4_PTDG2"/>
      <sheetName val="A1,_May2"/>
      <sheetName val="Vat_lieu2"/>
      <sheetName val="Data_Input3"/>
      <sheetName val="HÐ_ngoài3"/>
      <sheetName val="6PILE__(돌출)2"/>
      <sheetName val="Bill_01_-_CTN2"/>
      <sheetName val="Bill_2_2_Villa_2_beds2"/>
      <sheetName val="ESTI_2"/>
      <sheetName val="KL_san_lap2"/>
      <sheetName val="TH_Vat_tu2"/>
      <sheetName val="_Bill_5-Earthing_2_-_Add_Works2"/>
      <sheetName val="Harga_ME_2"/>
      <sheetName val="TH_N_Cong2"/>
      <sheetName val="Bang_trong_luong_rieng_thep2"/>
      <sheetName val="CẤP_THOÁT_NƯỚC2"/>
      <sheetName val="Cước_VC_+_ĐM_CP_Tư_vấn2"/>
      <sheetName val="Hệ_số2"/>
      <sheetName val="bridge_#_12"/>
      <sheetName val="THDT_goi_thau_TB2"/>
      <sheetName val="Tien_do_TV2"/>
      <sheetName val="DETAIL_2"/>
      <sheetName val="final_list_20053"/>
      <sheetName val="LV_data2"/>
      <sheetName val="Gia_vat_tu2"/>
      <sheetName val="TH_MTC2"/>
      <sheetName val="Chenh_lech_ca_may2"/>
      <sheetName val="TLg_CN&amp;Laixe2"/>
      <sheetName val="TLg_CN&amp;Laixe_(2)2"/>
      <sheetName val="TLg_Laitau2"/>
      <sheetName val="TLg_Laitau_(2)2"/>
      <sheetName val="Equipment_list_(PAC)2"/>
      <sheetName val="TINH_KHOI_LUONG2"/>
      <sheetName val="DATA_BASE2"/>
      <sheetName val="Chi_tiet2"/>
      <sheetName val="Bang_3_Chi_tiet_phan_Dz2"/>
      <sheetName val="KHOI_LUONG2"/>
      <sheetName val="HVAC_BLOCK_B42"/>
      <sheetName val="Buy_vs__Lease_Car2"/>
      <sheetName val="subcon_sched2"/>
      <sheetName val="CP_Khac_cuoc_VC1"/>
      <sheetName val="Budget_Code1"/>
      <sheetName val="BẢNG_KHỐI_LƯỢNG_TỔNG_HỢP1"/>
      <sheetName val="CTKL_KTX_HT1"/>
      <sheetName val="PRE_(E)2"/>
      <sheetName val="2_Chiet_tinh1"/>
      <sheetName val="NHÀ_NHẬP_LIỆU1"/>
      <sheetName val="MÓNG_SILO1"/>
      <sheetName val="Tong_du_toan1"/>
      <sheetName val="Bill_2_-_ketcau1"/>
      <sheetName val="Chi_tiet_lan_can1"/>
      <sheetName val="Analisa_&amp;_Upah1"/>
      <sheetName val="Purchase_Order1"/>
      <sheetName val="13-Cốt_thép_(10mm&lt;D≤18mm)_FO161"/>
      <sheetName val="du_lieu_du_toan1"/>
      <sheetName val="DL_ĐẦU_VÀO1"/>
      <sheetName val="BOQ_THAN1"/>
      <sheetName val="D_&amp;_W_sizes1"/>
      <sheetName val="Du_lieu2"/>
      <sheetName val="cash_budget1"/>
      <sheetName val="Luong_NII1"/>
      <sheetName val="DINH_MUC_THI_NGHIEM1"/>
      <sheetName val="Luong_NI1"/>
      <sheetName val="Phan_tich1"/>
      <sheetName val="CT_Thang_Mo1"/>
      <sheetName val="CT__PL1"/>
      <sheetName val="dongia__2_1"/>
      <sheetName val="Thép_CKN1"/>
      <sheetName val="GOC-KO_IN1"/>
      <sheetName val="MAU_8A1"/>
      <sheetName val="MAU_8B1"/>
      <sheetName val="MAU_91"/>
      <sheetName val="MAU_101"/>
      <sheetName val="sochitiettaikhoan_1"/>
      <sheetName val="Share_price_data1"/>
      <sheetName val="19_31"/>
      <sheetName val="20_31"/>
      <sheetName val="Chieu_4_31"/>
      <sheetName val="Cow_req1"/>
      <sheetName val="TỔNG_HỢP1"/>
      <sheetName val="14-LẦN_3-CHIỀU1"/>
      <sheetName val="14-LẦN_1-SÁNG1"/>
      <sheetName val="14-LẦN_2-TRƯA1"/>
      <sheetName val="1_3+1_4-TOTAL_-_Ko_IN1"/>
      <sheetName val="2_1-LẦN_3-CHIỀU1"/>
      <sheetName val="2_1-LẦN_1-SÁNG1"/>
      <sheetName val="2_1-LẦN_2-TRƯA1"/>
      <sheetName val="2_1-TOTAL-Ko_IN1"/>
      <sheetName val="1_3(TMR_4)1"/>
      <sheetName val="CHO_DE1"/>
      <sheetName val="1_1+1_2+2_2+2_3(TMR_3)1"/>
      <sheetName val="CK1+CK2_(VS_SAN_CHOI_23)1"/>
      <sheetName val="CK1+CK2_(2)1"/>
      <sheetName val="12-16_THÁNG1"/>
      <sheetName val="CAN_SỮA1"/>
      <sheetName val="54+55+56(SAU_CAI_SỮA-6)1"/>
      <sheetName val="BÊ_71-90_NGÀY1"/>
      <sheetName val="BÊ_12-16_tháng1"/>
      <sheetName val="BÊ_6-121"/>
      <sheetName val="BÊ_1-31"/>
      <sheetName val="F01-BC_KHAU_PHAN_SANG_20_31"/>
      <sheetName val="F01-BC_KHAU_PHAN_CHIEU_19_31"/>
      <sheetName val="dinh_mưc_cty1"/>
      <sheetName val="Giá_thành1"/>
      <sheetName val="Thong_ke1"/>
      <sheetName val="Energy_for_milk_prod1"/>
      <sheetName val="DE_NGHI_XUAT_1"/>
      <sheetName val="phieu_xuat_mau1"/>
      <sheetName val="PHIEU_XUAT_CHIEU1"/>
      <sheetName val="11_rai_them_cỏ1"/>
      <sheetName val="PHU_LUC_02-_HDSD_CAC_BIEU_MAU1"/>
      <sheetName val="PhU_LUC_01-_MA_CAC_NHOM_BO1"/>
      <sheetName val="F03-BC_THUC_TRON_SANG_20_31"/>
      <sheetName val="F03-BC_THUC_TRON_CHIEU_19_31"/>
      <sheetName val="F02-BC_THEO_DOI_THUC_AN_DU1"/>
      <sheetName val="Tham_khao-_Bao_cao_xuat_thuc_a1"/>
      <sheetName val="Dlieu_dau_vao1"/>
      <sheetName val="DK1_Don_gia1"/>
      <sheetName val="1_MONG_1-21"/>
      <sheetName val="Don_gia_(khong_in)1"/>
      <sheetName val="BANCO_(2)1"/>
      <sheetName val="MT_DPin_(2)1"/>
      <sheetName val="02__PTDG1"/>
      <sheetName val="Chiết_tính1"/>
      <sheetName val="TH TN"/>
      <sheetName val="Bill No.3 - Prov. Sum (Ph2&amp;3)"/>
      <sheetName val="wk prgs"/>
      <sheetName val="sort2"/>
      <sheetName val="đọc số"/>
      <sheetName val="DATA1"/>
      <sheetName val="소일위대가코드표"/>
      <sheetName val="Ma don vi"/>
      <sheetName val="bang cc"/>
      <sheetName val="TK chi tiet"/>
      <sheetName val="Brick"/>
      <sheetName val="Bill 2-Road HR2"/>
      <sheetName val="Bill 3 - Softscape HR2"/>
      <sheetName val="HỆ THỐNG PHÒNG CHÁY CHỮA CHÁY"/>
      <sheetName val="HỆ THỐNG CẤP THOÁT NƯỚC"/>
      <sheetName val="HỆ THỐNG ĐHKK"/>
      <sheetName val="MÁY PHÁT ĐIỆN"/>
      <sheetName val="HỆ THỐNG ĐIỆN"/>
      <sheetName val="Thiết bị chính"/>
      <sheetName val="DG 1426"/>
      <sheetName val="Dự thầu"/>
      <sheetName val="Nhap VT oto"/>
      <sheetName val="見積書"/>
      <sheetName val="TNHC"/>
      <sheetName val="trialth"/>
      <sheetName val="1"/>
      <sheetName val="PCCC"/>
      <sheetName val="Ｎｏ.13"/>
      <sheetName val="tra_vat_lieu"/>
      <sheetName val="DGchitiet "/>
      <sheetName val="2.1Warehouse 1"/>
      <sheetName val="Structure data"/>
      <sheetName val="AG Pipe Qty Analysis"/>
      <sheetName val="NHATKYC"/>
      <sheetName val="BCX_NL"/>
      <sheetName val="THEP TAM"/>
      <sheetName val="THEP HÌNH"/>
      <sheetName val="THEP HINH"/>
      <sheetName val="XA GO"/>
      <sheetName val="BANG TRA"/>
      <sheetName val="CP Du phong"/>
      <sheetName val="THCP Lap dat"/>
      <sheetName val="THCP xay dung"/>
      <sheetName val="Tong hop kinh phi"/>
      <sheetName val="QD79"/>
      <sheetName val="Tongke"/>
      <sheetName val="CHI PHI"/>
      <sheetName val="MDA"/>
      <sheetName val="MKH"/>
      <sheetName val="DMNV"/>
      <sheetName val="DMNCC"/>
      <sheetName val="MHH"/>
      <sheetName val="CĂN HỘ T16-17 "/>
      <sheetName val="TRỤC ĐỨNG THOÁT BẨN T15-17"/>
      <sheetName val="TRỤC ĐỨNG TM T15-17"/>
      <sheetName val="nkc"/>
      <sheetName val="Móng, nền "/>
      <sheetName val="Est"/>
      <sheetName val="E-Breakdown"/>
      <sheetName val="CostData"/>
      <sheetName val="costingsheet"/>
      <sheetName val="Wind"/>
      <sheetName val="Main Bldg-Rev02"/>
      <sheetName val="D&amp;W def."/>
      <sheetName val="Nhan cong"/>
      <sheetName val="Thiet bi"/>
      <sheetName val="Vat tu"/>
      <sheetName val="DM.ChiPhi"/>
      <sheetName val="May TC"/>
      <sheetName val="TH Kinh phi"/>
      <sheetName val="LKVL-CK-HT-GD1"/>
      <sheetName val="NhanCong"/>
      <sheetName val="TN"/>
      <sheetName val="ND"/>
      <sheetName val="Ptvl "/>
      <sheetName val="escon"/>
      <sheetName val="INSTR"/>
      <sheetName val="GiaVL"/>
      <sheetName val="노임단가"/>
      <sheetName val="Rebar"/>
      <sheetName val="KLT"/>
      <sheetName val="1.Requisition(E)"/>
      <sheetName val="CDTK"/>
      <sheetName val="TONG HOP"/>
      <sheetName val="Tổng GT"/>
      <sheetName val="GT"/>
      <sheetName val="KL"/>
      <sheetName val="Chi tiết KL"/>
      <sheetName val="khấu trừ phạt"/>
      <sheetName val="GT  KHAU TRU"/>
      <sheetName val="HAO HUT VAT TU (2)"/>
      <sheetName val="cao độ"/>
      <sheetName val="Specs"/>
      <sheetName val="Data.Wall"/>
      <sheetName val="물량표"/>
      <sheetName val="Notes"/>
      <sheetName val="1.2 Staff Schedule"/>
      <sheetName val="BẢNG ÁP GIÁ (in)"/>
      <sheetName val="NT (KL) IN"/>
      <sheetName val="DOM D2"/>
      <sheetName val="nhà ăn"/>
      <sheetName val="Công nhật"/>
      <sheetName val="btkt cột"/>
      <sheetName val="THÉP"/>
      <sheetName val="SPEC"/>
      <sheetName val="VO-PS02-XD"/>
      <sheetName val="ĐNTT"/>
      <sheetName val="GTHT"/>
      <sheetName val="Chi tiet cong no"/>
      <sheetName val="BoQ"/>
      <sheetName val="PHÁT SINH TẦNG 1."/>
      <sheetName val="PHÁT SINH TẦNG 2"/>
      <sheetName val="Hầm chuyển psinh"/>
      <sheetName val="Ống thẳng"/>
      <sheetName val="Côn thu"/>
      <sheetName val="Vuông tròn"/>
      <sheetName val="Chân rẽ"/>
      <sheetName val="Cút"/>
      <sheetName val="Chạc ba"/>
      <sheetName val="Dongia7606new"/>
      <sheetName val="Chi tiet -tong 9 thang"/>
      <sheetName val="BangMa"/>
      <sheetName val="Don gia chi tiet DIEN 2"/>
      <sheetName val="0. Input"/>
      <sheetName val="Thongtin"/>
      <sheetName val="Theo doi Doanh thu 2017"/>
      <sheetName val="Gia vat lieu"/>
      <sheetName val="Precios unitarios AXH"/>
      <sheetName val=""/>
      <sheetName val="So lieu chung"/>
      <sheetName val="NHAP"/>
      <sheetName val="3. CNT"/>
      <sheetName val="unit price list(M)"/>
      <sheetName val="Rate1"/>
      <sheetName val="TH VL, NC, DDHT Thanhphuoc"/>
      <sheetName val="전기"/>
      <sheetName val="DMCT"/>
      <sheetName val="lam_moi"/>
      <sheetName val="KL THEP  GIAM DO DUNG COUPLER"/>
      <sheetName val="01.KL THÉP NHẬP VỀ"/>
      <sheetName val="BBLMHT"/>
      <sheetName val="2. NT VLDV"/>
      <sheetName val="GHI CHU"/>
      <sheetName val="1.BB LMHT"/>
      <sheetName val="NEW-PANEL"/>
      <sheetName val="DMTN"/>
      <sheetName val="VatTU"/>
      <sheetName val="CTTN"/>
      <sheetName val="Luong_Cnhan"/>
      <sheetName val="DGiaT"/>
      <sheetName val="DGiaTN"/>
      <sheetName val="7606(TT01)"/>
      <sheetName val="7606TBA(TT01)"/>
      <sheetName val="DG7606TBA"/>
      <sheetName val="Steel"/>
      <sheetName val="Order"/>
      <sheetName val="유림콘도"/>
      <sheetName val="유림골조"/>
      <sheetName val="Btra"/>
      <sheetName val="Door_and_window1"/>
      <sheetName val="Ma_don_vi"/>
      <sheetName val="bang_cc"/>
      <sheetName val="M1-XL-1c"/>
      <sheetName val="THKL"/>
      <sheetName val="Doi so"/>
      <sheetName val="DANH MỤC HỒ SƠ"/>
      <sheetName val="GT PHÁT SINH NGOÀI HĐ"/>
      <sheetName val="KL PHÁT SINH "/>
      <sheetName val="PS NGOÀI HĐ"/>
      <sheetName val="GT PHÁT SINH VƯỢT HĐ"/>
      <sheetName val="PS TĂNG GIẢM TRONG HĐ"/>
      <sheetName val="DGCT PHÁT SINH"/>
      <sheetName val="DGCT TRẦN NLV"/>
      <sheetName val="DGKL chi tiết NLV"/>
      <sheetName val="DGKL chi tiết NHN,NK"/>
      <sheetName val="TG KL"/>
      <sheetName val="DGCT SƠN BẢ TƯỜNG NLV"/>
      <sheetName val="DGKL TRẦN NHN"/>
      <sheetName val="INF"/>
      <sheetName val="MTO REV.2(ARMOR)"/>
      <sheetName val="ReadFirst"/>
      <sheetName val="DuToan"/>
      <sheetName val="T2-3"/>
      <sheetName val="Open"/>
      <sheetName val="Function"/>
      <sheetName val="Noisuy-LLL"/>
      <sheetName val="Cotthep.NPT"/>
      <sheetName val="vl.nc.mtc"/>
      <sheetName val="Bê tông bảo vệ"/>
      <sheetName val="01. Data"/>
      <sheetName val="Neo, nối cốt thép dầm, cột"/>
      <sheetName val="Uốn móc cốt thép"/>
      <sheetName val="Tiêu chuẩn cốt thép"/>
      <sheetName val="PERSONNELIST"/>
      <sheetName val="1. Office"/>
      <sheetName val="BQ-E20-02(Rp)"/>
      <sheetName val="F4-F7"/>
      <sheetName val="1.Civil (Org)"/>
      <sheetName val="villa"/>
      <sheetName val="A6"/>
      <sheetName val="KL thep lam sat"/>
      <sheetName val="Data-year2001i"/>
      <sheetName val="Tien Thuong"/>
      <sheetName val="NC XL 6T cuoi 01 CTy"/>
      <sheetName val="Data -6T dau"/>
      <sheetName val="Cong 6T"/>
      <sheetName val="Bill Prelim-CDT"/>
      <sheetName val="Prelims"/>
      <sheetName val="Bill BPTC-CDT"/>
      <sheetName val="Chi tiết BPTC"/>
      <sheetName val="Bill BPTC-CDT (PA MCT CDT)"/>
      <sheetName val="Chi tiết BPTC (PA MCT CDT)"/>
      <sheetName val="TOSHIBA-Structure"/>
      <sheetName val="DM-VNT ko sd"/>
      <sheetName val="PU_ITALY_7"/>
      <sheetName val="RAB_AR&amp;STR5"/>
      <sheetName val="chi_tiet_TBA5"/>
      <sheetName val="chi_tiet_C5"/>
      <sheetName val="Tro_giup7"/>
      <sheetName val="TH_DZ357"/>
      <sheetName val="Customize_Your_Purchase_Order5"/>
      <sheetName val="CHITIET_VL-NC-TT_-1p5"/>
      <sheetName val="CHITIET_VL-NC-TT-3p4"/>
      <sheetName val="TONG_HOP_VL-NC_TT5"/>
      <sheetName val="KPVC-BD_5"/>
      <sheetName val="Don_gia5"/>
      <sheetName val="DON_GIA_TRAM_(3)5"/>
      <sheetName val="DON_GIA_CAN_THO7"/>
      <sheetName val="HĐ_ngoài4"/>
      <sheetName val="XT_Buoc_34"/>
      <sheetName val="dongia_(2)4"/>
      <sheetName val="7606_DZ5"/>
      <sheetName val="project_management4"/>
      <sheetName val="Don_gia_chi_tiet5"/>
      <sheetName val="Adix_A4"/>
      <sheetName val="S-curve_4"/>
      <sheetName val="REINF_4"/>
      <sheetName val="Rates_20094"/>
      <sheetName val="So_doi_chieu_LC4"/>
      <sheetName val="MAIN_GATE_HOUSE4"/>
      <sheetName val="Du_toan4"/>
      <sheetName val="Commercial_value4"/>
      <sheetName val="Ky_Lam_Bridge4"/>
      <sheetName val="Provisional_Sums_Item4"/>
      <sheetName val="Gas_Pressure_Welding4"/>
      <sheetName val="General_Item&amp;General_Requireme4"/>
      <sheetName val="General_Items4"/>
      <sheetName val="Regenral_Requirements4"/>
      <sheetName val="chiet_tinh4"/>
      <sheetName val="Ng_hàng_xà+bulong4"/>
      <sheetName val="Bang_KL4"/>
      <sheetName val="TONG_HOP_VL-NC4"/>
      <sheetName val="MH_RATE4"/>
      <sheetName val="DM_60614"/>
      <sheetName val="DG_thep_ma_kem4"/>
      <sheetName val="Lcau_-_Lxuc4"/>
      <sheetName val="Đầu_vào3"/>
      <sheetName val="Equip_3"/>
      <sheetName val="A1_CN3"/>
      <sheetName val="CT_vat_lieu4"/>
      <sheetName val="Trạm_biến_áp3"/>
      <sheetName val="Đơn_Giá_3"/>
      <sheetName val="Chi_tiet_XD_TBA3"/>
      <sheetName val="Chenh_lech_vat_tu3"/>
      <sheetName val="Diện_tích3"/>
      <sheetName val="1_Khái_toán3"/>
      <sheetName val="TONG_HOP_T5_19983"/>
      <sheetName val="CT-0_4KV3"/>
      <sheetName val="rate_material3"/>
      <sheetName val="KL_Chi_tiết_Xây_tô3"/>
      <sheetName val="DG_DZ4"/>
      <sheetName val="DG_TBA4"/>
      <sheetName val="04_-_XUONG_DET_B3"/>
      <sheetName val="Chi_tiet_KL3"/>
      <sheetName val="Tổng_hợp_KL3"/>
      <sheetName val="Bill_1_Quy_dinh_chung3"/>
      <sheetName val="1_R18_BF3"/>
      <sheetName val="6_External_works-R183"/>
      <sheetName val="07Base_Cost3"/>
      <sheetName val="_033"/>
      <sheetName val="chieu_day_san3"/>
      <sheetName val="Podium_Concrete_Works3"/>
      <sheetName val="KLCT-_TOWER3"/>
      <sheetName val="KLCT-_PODIUM3"/>
      <sheetName val="Gia_thanh_chuoi_su3"/>
      <sheetName val="Tiep_dia3"/>
      <sheetName val="Don_gia_vung_III-Can_Tho3"/>
      <sheetName val="Phan_khai_KLuong3"/>
      <sheetName val="Area_Cal3"/>
      <sheetName val="Elect_(3)3"/>
      <sheetName val="plan&amp;section_of_foundation3"/>
      <sheetName val="design_criteria3"/>
      <sheetName val="Bond_수수료_계산_포맷3"/>
      <sheetName val="ITB_COST3"/>
      <sheetName val="PAGE_13"/>
      <sheetName val="DM_673"/>
      <sheetName val="Đầu_tư3"/>
      <sheetName val="Loại_Vật_tư3"/>
      <sheetName val="EIRR&gt;_23"/>
      <sheetName val="Xay_lapduongR33"/>
      <sheetName val="dg_tphcm3"/>
      <sheetName val="T_KÊ_K_CẤU3"/>
      <sheetName val="Bill_01_-_CTN3"/>
      <sheetName val="Bill_2_2_Villa_2_beds3"/>
      <sheetName val="Data_Input4"/>
      <sheetName val="6787CWFASE2CASE2_00_xls3"/>
      <sheetName val="Project_Data3"/>
      <sheetName val="CẤP_THOÁT_NƯỚC3"/>
      <sheetName val="Cước_VC_+_ĐM_CP_Tư_vấn3"/>
      <sheetName val="Hệ_số3"/>
      <sheetName val="Vat_tu_XD3"/>
      <sheetName val="HÐ_ngoài4"/>
      <sheetName val="6PILE__(돌출)3"/>
      <sheetName val="THDT_goi_thau_TB3"/>
      <sheetName val="Tien_do_TV3"/>
      <sheetName val="Harga_ME_3"/>
      <sheetName val="Analisa_Gabungan3"/>
      <sheetName val="Bill_02_-_Xay_gach-Pou_3"/>
      <sheetName val="Bill_03-Chống_thấm-Pou3"/>
      <sheetName val="Bill_04-Kim_loại-Pou3"/>
      <sheetName val="Bill_05_-_Hoan_thien-Pou_3"/>
      <sheetName val="Bill_02_-_Xay_gach-Tower3"/>
      <sheetName val="Bill_03-Chống_thấm-Tower3"/>
      <sheetName val="Bill_04-Kim_loại-Tower3"/>
      <sheetName val="Bill_05_-_Hoan_thien-Tower3"/>
      <sheetName val="KL-_KHAC3"/>
      <sheetName val="BILL_3_-_KẾT_CẤU_HẦM3"/>
      <sheetName val="PTĐG_LTBT3"/>
      <sheetName val="CTG-PRECHEx1_43"/>
      <sheetName val="CTG-AB_(2)3"/>
      <sheetName val="CTG-AB_(3)3"/>
      <sheetName val="CTG-PLP-1_083"/>
      <sheetName val="Pre_Đội_nhóm3"/>
      <sheetName val="Tower_-_Concrete_Works3"/>
      <sheetName val="Bill-04_ket_cau_thap-_UNI3"/>
      <sheetName val="TH_Vat_tu3"/>
      <sheetName val="4_PTDG3"/>
      <sheetName val="A1,_May3"/>
      <sheetName val="Vat_lieu3"/>
      <sheetName val="Bang_trong_luong_rieng_thep3"/>
      <sheetName val="gia_cong_tac3"/>
      <sheetName val="Measure_13063"/>
      <sheetName val="GV1-D13_(Casement_door)3"/>
      <sheetName val="bridge_#_13"/>
      <sheetName val="final_list_20054"/>
      <sheetName val="LV_data3"/>
      <sheetName val="ESTI_3"/>
      <sheetName val="DETAIL_3"/>
      <sheetName val="Gia_vat_tu3"/>
      <sheetName val="Isolasi_Luar_Dalam3"/>
      <sheetName val="Isolasi_Luar3"/>
      <sheetName val="TH_MTC3"/>
      <sheetName val="TH_N_Cong3"/>
      <sheetName val="_Bill_5-Earthing_2_-_Add_Works3"/>
      <sheetName val="DATA_BASE3"/>
      <sheetName val="Equipment_list_(PAC)3"/>
      <sheetName val="KL_san_lap3"/>
      <sheetName val="Chenh_lech_ca_may3"/>
      <sheetName val="TLg_CN&amp;Laixe3"/>
      <sheetName val="TLg_CN&amp;Laixe_(2)3"/>
      <sheetName val="TLg_Laitau3"/>
      <sheetName val="TLg_Laitau_(2)3"/>
      <sheetName val="TINH_KHOI_LUONG3"/>
      <sheetName val="Buy_vs__Lease_Car3"/>
      <sheetName val="CP_Khac_cuoc_VC2"/>
      <sheetName val="Budget_Code2"/>
      <sheetName val="subcon_sched3"/>
      <sheetName val="Chi_tiet3"/>
      <sheetName val="Bang_3_Chi_tiet_phan_Dz3"/>
      <sheetName val="KHOI_LUONG3"/>
      <sheetName val="HVAC_BLOCK_B43"/>
      <sheetName val="PRE_(E)3"/>
      <sheetName val="BẢNG_KHỐI_LƯỢNG_TỔNG_HỢP2"/>
      <sheetName val="CTKL_KTX_HT2"/>
      <sheetName val="2_Chiet_tinh2"/>
      <sheetName val="NHÀ_NHẬP_LIỆU2"/>
      <sheetName val="MÓNG_SILO2"/>
      <sheetName val="Tong_du_toan2"/>
      <sheetName val="Bill_2_-_ketcau2"/>
      <sheetName val="Analisa_&amp;_Upah2"/>
      <sheetName val="BOQ_THAN2"/>
      <sheetName val="Chi_tiet_lan_can2"/>
      <sheetName val="13-Cốt_thép_(10mm&lt;D≤18mm)_FO162"/>
      <sheetName val="du_lieu_du_toan2"/>
      <sheetName val="Purchase_Order2"/>
      <sheetName val="D_&amp;_W_sizes2"/>
      <sheetName val="DL_ĐẦU_VÀO2"/>
      <sheetName val="Du_lieu3"/>
      <sheetName val="cash_budget2"/>
      <sheetName val="Phan_tich2"/>
      <sheetName val="Luong_NII2"/>
      <sheetName val="DINH_MUC_THI_NGHIEM2"/>
      <sheetName val="Luong_NI2"/>
      <sheetName val="CT_Thang_Mo2"/>
      <sheetName val="CT__PL2"/>
      <sheetName val="dongia__2_2"/>
      <sheetName val="Thép_CKN2"/>
      <sheetName val="GOC-KO_IN2"/>
      <sheetName val="MAU_8A2"/>
      <sheetName val="MAU_8B2"/>
      <sheetName val="MAU_92"/>
      <sheetName val="MAU_102"/>
      <sheetName val="sochitiettaikhoan_2"/>
      <sheetName val="Share_price_data2"/>
      <sheetName val="19_32"/>
      <sheetName val="20_32"/>
      <sheetName val="Chieu_4_32"/>
      <sheetName val="Cow_req2"/>
      <sheetName val="TỔNG_HỢP2"/>
      <sheetName val="14-LẦN_3-CHIỀU2"/>
      <sheetName val="14-LẦN_1-SÁNG2"/>
      <sheetName val="14-LẦN_2-TRƯA2"/>
      <sheetName val="1_3+1_4-TOTAL_-_Ko_IN2"/>
      <sheetName val="2_1-LẦN_3-CHIỀU2"/>
      <sheetName val="2_1-LẦN_1-SÁNG2"/>
      <sheetName val="2_1-LẦN_2-TRƯA2"/>
      <sheetName val="2_1-TOTAL-Ko_IN2"/>
      <sheetName val="1_3(TMR_4)2"/>
      <sheetName val="CHO_DE2"/>
      <sheetName val="1_1+1_2+2_2+2_3(TMR_3)2"/>
      <sheetName val="CK1+CK2_(VS_SAN_CHOI_23)2"/>
      <sheetName val="CK1+CK2_(2)2"/>
      <sheetName val="12-16_THÁNG2"/>
      <sheetName val="CAN_SỮA2"/>
      <sheetName val="54+55+56(SAU_CAI_SỮA-6)2"/>
      <sheetName val="BÊ_71-90_NGÀY2"/>
      <sheetName val="BÊ_12-16_tháng2"/>
      <sheetName val="BÊ_6-122"/>
      <sheetName val="BÊ_1-32"/>
      <sheetName val="F01-BC_KHAU_PHAN_SANG_20_32"/>
      <sheetName val="F01-BC_KHAU_PHAN_CHIEU_19_32"/>
      <sheetName val="dinh_mưc_cty2"/>
      <sheetName val="Giá_thành2"/>
      <sheetName val="Thong_ke2"/>
      <sheetName val="Energy_for_milk_prod2"/>
      <sheetName val="DE_NGHI_XUAT_2"/>
      <sheetName val="phieu_xuat_mau2"/>
      <sheetName val="PHIEU_XUAT_CHIEU2"/>
      <sheetName val="11_rai_them_cỏ2"/>
      <sheetName val="PHU_LUC_02-_HDSD_CAC_BIEU_MAU2"/>
      <sheetName val="PhU_LUC_01-_MA_CAC_NHOM_BO2"/>
      <sheetName val="F03-BC_THUC_TRON_SANG_20_32"/>
      <sheetName val="F03-BC_THUC_TRON_CHIEU_19_32"/>
      <sheetName val="F02-BC_THEO_DOI_THUC_AN_DU2"/>
      <sheetName val="Tham_khao-_Bao_cao_xuat_thuc_a2"/>
      <sheetName val="02__PTDG2"/>
      <sheetName val="BANCO_(2)2"/>
      <sheetName val="MT_DPin_(2)2"/>
      <sheetName val="Dlieu_dau_vao2"/>
      <sheetName val="Don_gia_(khong_in)2"/>
      <sheetName val="DK1_Don_gia2"/>
      <sheetName val="1_MONG_1-22"/>
      <sheetName val="Chiết_tính2"/>
      <sheetName val="wk_prgs"/>
      <sheetName val="TH_TN"/>
      <sheetName val="dm_366"/>
      <sheetName val="DM_6060"/>
      <sheetName val="Bill_No_3_-_Prov__Sum_(Ph2&amp;3)"/>
      <sheetName val="Du_tru_CP-Bieu_01"/>
      <sheetName val="TB_NẶNG"/>
      <sheetName val="Income_Statement2"/>
      <sheetName val="Shareholders'_Equity2"/>
      <sheetName val="VC_xd"/>
      <sheetName val="Gia_VLTB"/>
      <sheetName val="B_Luong"/>
      <sheetName val="C_May"/>
      <sheetName val="2_1Warehouse_1"/>
      <sheetName val="đọc_số"/>
      <sheetName val="Data_Wall"/>
      <sheetName val="Nhap_VT_oto"/>
      <sheetName val="AG_Pipe_Qty_Analysis"/>
      <sheetName val="Hao_phí"/>
      <sheetName val="THEP_TAM"/>
      <sheetName val="THEP_HÌNH"/>
      <sheetName val="THEP_HINH"/>
      <sheetName val="XA_GO"/>
      <sheetName val="BANG_TRA"/>
      <sheetName val="CP_HMC"/>
      <sheetName val="Ｎｏ_13"/>
      <sheetName val="DGchitiet_"/>
      <sheetName val="Bill_2-Road_HR2"/>
      <sheetName val="Bill_3_-_Softscape_HR2"/>
      <sheetName val="TK_chi_tiet"/>
      <sheetName val="CĂN_HỘ_T16-17_"/>
      <sheetName val="TRỤC_ĐỨNG_THOÁT_BẨN_T15-17"/>
      <sheetName val="TRỤC_ĐỨNG_TM_T15-17"/>
      <sheetName val="Chi_tiet_cong_no"/>
      <sheetName val="PHÁT_SINH_TẦNG_1_"/>
      <sheetName val="PHÁT_SINH_TẦNG_2"/>
      <sheetName val="Hầm_chuyển_psinh"/>
      <sheetName val="Ống_thẳng"/>
      <sheetName val="Côn_thu"/>
      <sheetName val="Vuông_tròn"/>
      <sheetName val="Chân_rẽ"/>
      <sheetName val="Chạc_ba"/>
      <sheetName val="Dự_thầu"/>
      <sheetName val="Structure_data"/>
      <sheetName val="CP_Du_phong"/>
      <sheetName val="THCP_Lap_dat"/>
      <sheetName val="THCP_xay_dung"/>
      <sheetName val="Tong_hop_kinh_phi"/>
      <sheetName val="HỆ_THỐNG_PHÒNG_CHÁY_CHỮA_CHÁY"/>
      <sheetName val="HỆ_THỐNG_CẤP_THOÁT_NƯỚC"/>
      <sheetName val="HỆ_THỐNG_ĐHKK"/>
      <sheetName val="MÁY_PHÁT_ĐIỆN"/>
      <sheetName val="HỆ_THỐNG_ĐIỆN"/>
      <sheetName val="Thiết_bị_chính"/>
      <sheetName val="CHI_PHI"/>
      <sheetName val="Main_Bldg-Rev02"/>
      <sheetName val="D&amp;W_def_"/>
      <sheetName val="Nhan_cong"/>
      <sheetName val="Thiet_bi"/>
      <sheetName val="Vat_tu"/>
      <sheetName val="DM_ChiPhi"/>
      <sheetName val="May_TC"/>
      <sheetName val="TH_Kinh_phi"/>
      <sheetName val="Ptvl_"/>
      <sheetName val="Móng,_nền_"/>
      <sheetName val="1_Requisition(E)"/>
      <sheetName val="TONG_HOP"/>
      <sheetName val="Tổng_GT"/>
      <sheetName val="Chi_tiết_KL"/>
      <sheetName val="ca_máy"/>
      <sheetName val="khấu_trừ_phạt"/>
      <sheetName val="GT__KHAU_TRU"/>
      <sheetName val="HAO_HUT_VAT_TU_(2)"/>
      <sheetName val="cao_độ"/>
      <sheetName val="Dự_toán"/>
      <sheetName val="Đơn_Giá_TH"/>
      <sheetName val="Nhân_công"/>
      <sheetName val="Phân_tích"/>
      <sheetName val="C_P_Thiết_bị"/>
      <sheetName val="T_H_Kinh_phí"/>
      <sheetName val="Vật_tư"/>
      <sheetName val="Trang_bìa"/>
      <sheetName val="phan_tic_chi_tiet"/>
      <sheetName val="125x125"/>
      <sheetName val="Bảng đo bóc KL OLK-09"/>
      <sheetName val="6.3 CHI TIET OLK-09"/>
      <sheetName val="Tong hop vat tu"/>
      <sheetName val="XLR_NoRangeSheet"/>
      <sheetName val="工艺分类库"/>
      <sheetName val="4 CĂN"/>
      <sheetName val="B3A - TOWER A"/>
      <sheetName val="Annex B"/>
      <sheetName val="KHOI LUONG15-4"/>
      <sheetName val="HS"/>
      <sheetName val="1.San "/>
      <sheetName val="날개벽수량표"/>
      <sheetName val="음료실행"/>
      <sheetName val="내역서을지"/>
      <sheetName val="Assumptions"/>
      <sheetName val="Chi phi van chuyen"/>
      <sheetName val="Trichluc"/>
      <sheetName val="dodat"/>
      <sheetName val="Dieutra"/>
      <sheetName val="catdoc"/>
      <sheetName val="diahinh"/>
      <sheetName val="Thop Ksat"/>
      <sheetName val="bia"/>
      <sheetName val="Thu hoi "/>
      <sheetName val="tongkphi"/>
      <sheetName val="HM chung"/>
      <sheetName val="CP xd-thiet bi"/>
      <sheetName val="TH-TN LD TB"/>
      <sheetName val="CP xaydung"/>
      <sheetName val="Thao ha phu kien"/>
      <sheetName val="VL-NC-MTC ket cau"/>
      <sheetName val="CTKETCAU"/>
      <sheetName val="KHOI LUONG TONG"/>
      <sheetName val="TK 22KV"/>
      <sheetName val="TK0,4KV"/>
      <sheetName val="6061"/>
      <sheetName val="6060"/>
      <sheetName val="DM 366-1777"/>
      <sheetName val="Thi nhiem"/>
      <sheetName val="Gia goc VT-TB"/>
      <sheetName val="Gia_BTong"/>
      <sheetName val="Gia vc den chan CT"/>
      <sheetName val="culy 22"/>
      <sheetName val="Daomong"/>
      <sheetName val="Luong 2050"/>
      <sheetName val="ca may QN"/>
      <sheetName val="TNHC1246 "/>
      <sheetName val="Ca may TT06.2010"/>
      <sheetName val="Don gia VLXD dia phuong"/>
      <sheetName val="Bang luong SCL"/>
      <sheetName val="Dinhmuc366"/>
      <sheetName val="Dinh muc TN1426"/>
      <sheetName val="DongiaCamay"/>
      <sheetName val="Pric塅䕃"/>
      <sheetName val="TLG Type"/>
      <sheetName val="Dot 4"/>
      <sheetName val="DLDT"/>
      <sheetName val="Dgia vat tu"/>
      <sheetName val="Don gia_III"/>
      <sheetName val="D÷ liÖu"/>
      <sheetName val="#REF!"/>
      <sheetName val="gui_BKCT"/>
      <sheetName val="DG_1426"/>
      <sheetName val="1_2_Staff_Schedule"/>
      <sheetName val="BẢNG_ÁP_GIÁ_(in)"/>
      <sheetName val="NT_(KL)_IN"/>
      <sheetName val="DOM_D2"/>
      <sheetName val="nhà_ăn"/>
      <sheetName val="Công_nhật"/>
      <sheetName val="btkt_cột"/>
      <sheetName val="Chi_tiet_-tong_9_thang"/>
      <sheetName val="Don_gia_chi_tiet_DIEN_2"/>
      <sheetName val="0__Input"/>
      <sheetName val="Tong_hop_vat_tu"/>
      <sheetName val="Theo_doi_Doanh_thu_2017"/>
      <sheetName val="Gia_vat_lieu"/>
      <sheetName val="So_lieu_chung"/>
      <sheetName val="Precios_unitarios_AXH"/>
      <sheetName val="3__CNT"/>
      <sheetName val="unit_price_list(M)"/>
      <sheetName val="TH_VL,_NC,_DDHT_Thanhphuoc"/>
      <sheetName val="Q.A01.2-Sh"/>
      <sheetName val="cuocbd"/>
      <sheetName val="CUOC"/>
      <sheetName val="dgtn"/>
      <sheetName val="DM_336cai tao"/>
      <sheetName val="HRG BHN"/>
      <sheetName val="CĂN ĐH"/>
      <sheetName val="TH các CC"/>
      <sheetName val="개산공사비"/>
      <sheetName val="Gld"/>
      <sheetName val="Gxd"/>
      <sheetName val="Duthau"/>
      <sheetName val="DT hợp đồng"/>
      <sheetName val="Bảng KL đợt 1"/>
      <sheetName val="2.CDPS"/>
      <sheetName val="gtrinh"/>
      <sheetName val="Bieu gia HD"/>
      <sheetName val="Div26 - Elect"/>
      <sheetName val="Danh mục"/>
      <sheetName val="7.Khau tru "/>
      <sheetName val="Calculation"/>
      <sheetName val="Summary Sheet"/>
      <sheetName val="Progress"/>
      <sheetName val="C&amp;S-sum"/>
      <sheetName val="Archi-sum"/>
      <sheetName val="MEP-sum"/>
      <sheetName val="Finishing-Tower A"/>
      <sheetName val="Finishing-Tower B"/>
      <sheetName val="Finishing-Tower C"/>
      <sheetName val="Finishing-Tower D"/>
      <sheetName val="PODIUM"/>
      <sheetName val="MEP-Tower A"/>
      <sheetName val="MEP-Tower B"/>
      <sheetName val="MEP-Tower C"/>
      <sheetName val="MEP-Tower D"/>
      <sheetName val="MEP-Podium"/>
      <sheetName val="Cost Report Sum"/>
      <sheetName val="Detail Cost Sum"/>
      <sheetName val="RVO-VO Sum"/>
      <sheetName val="Potential VOs Sum"/>
      <sheetName val="Cash Flow Sum"/>
      <sheetName val="DMSC"/>
      <sheetName val="Heso DZ"/>
      <sheetName val="DGiaDZ"/>
      <sheetName val="A6,MAY"/>
      <sheetName val="DG_BINH THUAN"/>
      <sheetName val="PNT_QUOT__3"/>
      <sheetName val="COAT_WRAP_QIOT__3"/>
      <sheetName val="BTK-Dai Hoc Kien Giang"/>
      <sheetName val="PV Graph Data"/>
      <sheetName val="GJ_06"/>
      <sheetName val="doanh thu"/>
      <sheetName val="Dutoan KL"/>
      <sheetName val="Method_BouyancyFactor"/>
      <sheetName val="Method_PressureArea"/>
      <sheetName val="InputData"/>
      <sheetName val="B-2  (DPP)"/>
      <sheetName val="Huong dan"/>
      <sheetName val="electrical"/>
      <sheetName val="So sanh"/>
      <sheetName val="Hệ_qố2"/>
      <sheetName val="Inputs_Sens"/>
      <sheetName val="IS_Sum_CM"/>
      <sheetName val="gia vt,nc,may"/>
      <sheetName val="Don gia NC"/>
      <sheetName val="PU_ITALY_8"/>
      <sheetName val="RAB_AR&amp;STR6"/>
      <sheetName val="chi_tiet_TBA6"/>
      <sheetName val="chi_tiet_C6"/>
      <sheetName val="Tro_giup8"/>
      <sheetName val="TH_DZ358"/>
      <sheetName val="Customize_Your_Purchase_Order6"/>
      <sheetName val="CHITIET_VL-NC-TT_-1p6"/>
      <sheetName val="CHITIET_VL-NC-TT-3p5"/>
      <sheetName val="TONG_HOP_VL-NC_TT6"/>
      <sheetName val="KPVC-BD_6"/>
      <sheetName val="Don_gia6"/>
      <sheetName val="DON_GIA_CAN_THO8"/>
      <sheetName val="DON_GIA_TRAM_(3)6"/>
      <sheetName val="HĐ_ngoài5"/>
      <sheetName val="XT_Buoc_35"/>
      <sheetName val="dongia_(2)5"/>
      <sheetName val="Don_gia_chi_tiet6"/>
      <sheetName val="7606_DZ6"/>
      <sheetName val="project_management5"/>
      <sheetName val="Adix_A5"/>
      <sheetName val="S-curve_5"/>
      <sheetName val="REINF_5"/>
      <sheetName val="Rates_20095"/>
      <sheetName val="So_doi_chieu_LC5"/>
      <sheetName val="MAIN_GATE_HOUSE5"/>
      <sheetName val="Du_toan5"/>
      <sheetName val="Commercial_value5"/>
      <sheetName val="Ky_Lam_Bridge5"/>
      <sheetName val="Provisional_Sums_Item5"/>
      <sheetName val="Gas_Pressure_Welding5"/>
      <sheetName val="General_Item&amp;General_Requireme5"/>
      <sheetName val="General_Items5"/>
      <sheetName val="Regenral_Requirements5"/>
      <sheetName val="TONG_HOP_VL-NC5"/>
      <sheetName val="MH_RATE5"/>
      <sheetName val="Ng_hàng_xà+bulong5"/>
      <sheetName val="chiet_tinh5"/>
      <sheetName val="Bang_KL5"/>
      <sheetName val="Đầu_vào4"/>
      <sheetName val="Equip_4"/>
      <sheetName val="A1_CN4"/>
      <sheetName val="DG_thep_ma_kem5"/>
      <sheetName val="Lcau_-_Lxuc5"/>
      <sheetName val="DM_60615"/>
      <sheetName val="CT_vat_lieu5"/>
      <sheetName val="Trạm_biến_áp4"/>
      <sheetName val="Đơn_Giá_4"/>
      <sheetName val="Chenh_lech_vat_tu4"/>
      <sheetName val="Diện_tích4"/>
      <sheetName val="1_Khái_toán4"/>
      <sheetName val="TONG_HOP_T5_19984"/>
      <sheetName val="Chi_tiet_XD_TBA4"/>
      <sheetName val="DG_DZ5"/>
      <sheetName val="DG_TBA5"/>
      <sheetName val="rate_material4"/>
      <sheetName val="CT-0_4KV4"/>
      <sheetName val="KL_Chi_tiết_Xây_tô4"/>
      <sheetName val="Bill_1_Quy_dinh_chung4"/>
      <sheetName val="1_R18_BF4"/>
      <sheetName val="6_External_works-R184"/>
      <sheetName val="Phan_khai_KLuong4"/>
      <sheetName val="Data_Input5"/>
      <sheetName val="Project_Data4"/>
      <sheetName val="07Base_Cost4"/>
      <sheetName val="Chi_tiet_KL4"/>
      <sheetName val="Tổng_hợp_KL4"/>
      <sheetName val="Measure_13064"/>
      <sheetName val="Area_Cal4"/>
      <sheetName val="04_-_XUONG_DET_B4"/>
      <sheetName val="dg_tphcm4"/>
      <sheetName val="_034"/>
      <sheetName val="chieu_day_san4"/>
      <sheetName val="Podium_Concrete_Works4"/>
      <sheetName val="KLCT-_TOWER4"/>
      <sheetName val="KLCT-_PODIUM4"/>
      <sheetName val="Gia_thanh_chuoi_su4"/>
      <sheetName val="Tiep_dia4"/>
      <sheetName val="Don_gia_vung_III-Can_Tho4"/>
      <sheetName val="Loại_Vật_tư4"/>
      <sheetName val="Elect_(3)4"/>
      <sheetName val="plan&amp;section_of_foundation4"/>
      <sheetName val="design_criteria4"/>
      <sheetName val="Bond_수수료_계산_포맷4"/>
      <sheetName val="ITB_COST4"/>
      <sheetName val="PAGE_14"/>
      <sheetName val="DM_674"/>
      <sheetName val="Đầu_tư4"/>
      <sheetName val="T_KÊ_K_CẤU4"/>
      <sheetName val="4_PTDG4"/>
      <sheetName val="A1,_May4"/>
      <sheetName val="Vat_lieu4"/>
      <sheetName val="ESTI_4"/>
      <sheetName val="EIRR&gt;_24"/>
      <sheetName val="KL_san_lap4"/>
      <sheetName val="Bill_01_-_CTN4"/>
      <sheetName val="Bill_2_2_Villa_2_beds4"/>
      <sheetName val="6787CWFASE2CASE2_00_xls4"/>
      <sheetName val="Xay_lapduongR34"/>
      <sheetName val="Bill_02_-_Xay_gach-Pou_4"/>
      <sheetName val="Bill_03-Chống_thấm-Pou4"/>
      <sheetName val="Bill_04-Kim_loại-Pou4"/>
      <sheetName val="Bill_05_-_Hoan_thien-Pou_4"/>
      <sheetName val="Bill_02_-_Xay_gach-Tower4"/>
      <sheetName val="Bill_03-Chống_thấm-Tower4"/>
      <sheetName val="Bill_04-Kim_loại-Tower4"/>
      <sheetName val="Bill_05_-_Hoan_thien-Tower4"/>
      <sheetName val="KL-_KHAC4"/>
      <sheetName val="BILL_3_-_KẾT_CẤU_HẦM4"/>
      <sheetName val="PTĐG_LTBT4"/>
      <sheetName val="CTG-PRECHEx1_44"/>
      <sheetName val="CTG-AB_(2)4"/>
      <sheetName val="CTG-AB_(3)4"/>
      <sheetName val="CTG-PLP-1_084"/>
      <sheetName val="Pre_Đội_nhóm4"/>
      <sheetName val="Vat_tu_XD4"/>
      <sheetName val="Tower_-_Concrete_Works4"/>
      <sheetName val="Bill-04_ket_cau_thap-_UNI4"/>
      <sheetName val="TH_Vat_tu4"/>
      <sheetName val="gia_cong_tac4"/>
      <sheetName val="_Bill_5-Earthing_2_-_Add_Works4"/>
      <sheetName val="Analisa_Gabungan4"/>
      <sheetName val="GV1-D13_(Casement_door)4"/>
      <sheetName val="Isolasi_Luar_Dalam4"/>
      <sheetName val="Isolasi_Luar4"/>
      <sheetName val="HÐ_ngoài5"/>
      <sheetName val="6PILE__(돌출)4"/>
      <sheetName val="TH_N_Cong4"/>
      <sheetName val="Bang_trong_luong_rieng_thep4"/>
      <sheetName val="Harga_ME_4"/>
      <sheetName val="Cước_VC_+_ĐM_CP_Tư_vấn4"/>
      <sheetName val="Hệ_số4"/>
      <sheetName val="DATA_BASE4"/>
      <sheetName val="Equipment_list_(PAC)4"/>
      <sheetName val="DETAIL_4"/>
      <sheetName val="TH_MTC4"/>
      <sheetName val="CẤP_THOÁT_NƯỚC4"/>
      <sheetName val="THDT_goi_thau_TB4"/>
      <sheetName val="Tien_do_TV4"/>
      <sheetName val="final_list_20055"/>
      <sheetName val="LV_data4"/>
      <sheetName val="Gia_vat_tu4"/>
      <sheetName val="TINH_KHOI_LUONG4"/>
      <sheetName val="Chenh_lech_ca_may4"/>
      <sheetName val="TLg_CN&amp;Laixe4"/>
      <sheetName val="TLg_CN&amp;Laixe_(2)4"/>
      <sheetName val="TLg_Laitau4"/>
      <sheetName val="TLg_Laitau_(2)4"/>
      <sheetName val="bridge_#_14"/>
      <sheetName val="Buy_vs__Lease_Car4"/>
      <sheetName val="CP_Khac_cuoc_VC3"/>
      <sheetName val="PRE_(E)4"/>
      <sheetName val="subcon_sched4"/>
      <sheetName val="Budget_Code3"/>
      <sheetName val="Chi_tiet4"/>
      <sheetName val="Bang_3_Chi_tiet_phan_Dz4"/>
      <sheetName val="KHOI_LUONG4"/>
      <sheetName val="HVAC_BLOCK_B44"/>
      <sheetName val="BẢNG_KHỐI_LƯỢNG_TỔNG_HỢP3"/>
      <sheetName val="CTKL_KTX_HT3"/>
      <sheetName val="2_Chiet_tinh3"/>
      <sheetName val="Tong_du_toan3"/>
      <sheetName val="Bill_2_-_ketcau3"/>
      <sheetName val="NHÀ_NHẬP_LIỆU3"/>
      <sheetName val="MÓNG_SILO3"/>
      <sheetName val="Chi_tiet_lan_can3"/>
      <sheetName val="Analisa_&amp;_Upah3"/>
      <sheetName val="Purchase_Order3"/>
      <sheetName val="13-Cốt_thép_(10mm&lt;D≤18mm)_FO163"/>
      <sheetName val="du_lieu_du_toan3"/>
      <sheetName val="DL_ĐẦU_VÀO3"/>
      <sheetName val="BOQ_THAN3"/>
      <sheetName val="D_&amp;_W_sizes3"/>
      <sheetName val="Du_lieu4"/>
      <sheetName val="cash_budget3"/>
      <sheetName val="Luong_NII3"/>
      <sheetName val="DINH_MUC_THI_NGHIEM3"/>
      <sheetName val="Luong_NI3"/>
      <sheetName val="Phan_tich3"/>
      <sheetName val="CT_Thang_Mo3"/>
      <sheetName val="CT__PL3"/>
      <sheetName val="dongia__2_3"/>
      <sheetName val="Thép_CKN3"/>
      <sheetName val="GOC-KO_IN3"/>
      <sheetName val="MAU_8A3"/>
      <sheetName val="MAU_8B3"/>
      <sheetName val="MAU_93"/>
      <sheetName val="MAU_103"/>
      <sheetName val="sochitiettaikhoan_3"/>
      <sheetName val="Share_price_data3"/>
      <sheetName val="19_33"/>
      <sheetName val="20_33"/>
      <sheetName val="Chieu_4_33"/>
      <sheetName val="Cow_req3"/>
      <sheetName val="TỔNG_HỢP3"/>
      <sheetName val="14-LẦN_3-CHIỀU3"/>
      <sheetName val="14-LẦN_1-SÁNG3"/>
      <sheetName val="14-LẦN_2-TRƯA3"/>
      <sheetName val="1_3+1_4-TOTAL_-_Ko_IN3"/>
      <sheetName val="2_1-LẦN_3-CHIỀU3"/>
      <sheetName val="2_1-LẦN_1-SÁNG3"/>
      <sheetName val="2_1-LẦN_2-TRƯA3"/>
      <sheetName val="2_1-TOTAL-Ko_IN3"/>
      <sheetName val="1_3(TMR_4)3"/>
      <sheetName val="CHO_DE3"/>
      <sheetName val="1_1+1_2+2_2+2_3(TMR_3)3"/>
      <sheetName val="CK1+CK2_(VS_SAN_CHOI_23)3"/>
      <sheetName val="CK1+CK2_(2)3"/>
      <sheetName val="12-16_THÁNG3"/>
      <sheetName val="CAN_SỮA3"/>
      <sheetName val="54+55+56(SAU_CAI_SỮA-6)3"/>
      <sheetName val="BÊ_71-90_NGÀY3"/>
      <sheetName val="BÊ_12-16_tháng3"/>
      <sheetName val="BÊ_6-123"/>
      <sheetName val="BÊ_1-33"/>
      <sheetName val="F01-BC_KHAU_PHAN_SANG_20_33"/>
      <sheetName val="F01-BC_KHAU_PHAN_CHIEU_19_33"/>
      <sheetName val="dinh_mưc_cty3"/>
      <sheetName val="Giá_thành3"/>
      <sheetName val="Thong_ke3"/>
      <sheetName val="Energy_for_milk_prod3"/>
      <sheetName val="DE_NGHI_XUAT_3"/>
      <sheetName val="phieu_xuat_mau3"/>
      <sheetName val="PHIEU_XUAT_CHIEU3"/>
      <sheetName val="11_rai_them_cỏ3"/>
      <sheetName val="PHU_LUC_02-_HDSD_CAC_BIEU_MAU3"/>
      <sheetName val="PhU_LUC_01-_MA_CAC_NHOM_BO3"/>
      <sheetName val="F03-BC_THUC_TRON_SANG_20_33"/>
      <sheetName val="F03-BC_THUC_TRON_CHIEU_19_33"/>
      <sheetName val="F02-BC_THEO_DOI_THUC_AN_DU3"/>
      <sheetName val="Tham_khao-_Bao_cao_xuat_thuc_a3"/>
      <sheetName val="Don_gia_(khong_in)3"/>
      <sheetName val="Dlieu_dau_vao3"/>
      <sheetName val="DK1_Don_gia3"/>
      <sheetName val="1_MONG_1-23"/>
      <sheetName val="BANCO_(2)3"/>
      <sheetName val="MT_DPin_(2)3"/>
      <sheetName val="02__PTDG3"/>
      <sheetName val="Chiết_tính3"/>
      <sheetName val="TK_chi_tiet1"/>
      <sheetName val="Income_Statement3"/>
      <sheetName val="Shareholders'_Equity3"/>
      <sheetName val="VC_xd1"/>
      <sheetName val="Gia_VLTB1"/>
      <sheetName val="B_Luong1"/>
      <sheetName val="C_May1"/>
      <sheetName val="TB_NẶNG1"/>
      <sheetName val="Du_tru_CP-Bieu_011"/>
      <sheetName val="dm_3661"/>
      <sheetName val="DM_60601"/>
      <sheetName val="Dự_thầu1"/>
      <sheetName val="Nhap_VT_oto1"/>
      <sheetName val="wk_prgs1"/>
      <sheetName val="Ma_don_vi1"/>
      <sheetName val="bang_cc1"/>
      <sheetName val="Bill_No_3_-_Prov__Sum_(Ph2&amp;3)1"/>
      <sheetName val="TH_TN1"/>
      <sheetName val="Bill_2-Road_HR21"/>
      <sheetName val="Bill_3_-_Softscape_HR21"/>
      <sheetName val="Ｎｏ_131"/>
      <sheetName val="DGchitiet_1"/>
      <sheetName val="AG_Pipe_Qty_Analysis1"/>
      <sheetName val="Tổng_GT1"/>
      <sheetName val="Chi_tiết_KL1"/>
      <sheetName val="ca_máy1"/>
      <sheetName val="khấu_trừ_phạt1"/>
      <sheetName val="GT__KHAU_TRU1"/>
      <sheetName val="HAO_HUT_VAT_TU_(2)1"/>
      <sheetName val="cao_độ1"/>
      <sheetName val="đọc_số1"/>
      <sheetName val="HỆ_THỐNG_PHÒNG_CHÁY_CHỮA_CHÁY1"/>
      <sheetName val="HỆ_THỐNG_CẤP_THOÁT_NƯỚC1"/>
      <sheetName val="HỆ_THỐNG_ĐHKK1"/>
      <sheetName val="MÁY_PHÁT_ĐIỆN1"/>
      <sheetName val="HỆ_THỐNG_ĐIỆN1"/>
      <sheetName val="Thiết_bị_chính1"/>
      <sheetName val="CP_HMC1"/>
      <sheetName val="2_1Warehouse_11"/>
      <sheetName val="Data_Wall1"/>
      <sheetName val="Hao_phí1"/>
      <sheetName val="THEP_TAM1"/>
      <sheetName val="THEP_HÌNH1"/>
      <sheetName val="THEP_HINH1"/>
      <sheetName val="XA_GO1"/>
      <sheetName val="BANG_TRA1"/>
      <sheetName val="CĂN_HỘ_T16-17_1"/>
      <sheetName val="TRỤC_ĐỨNG_THOÁT_BẨN_T15-171"/>
      <sheetName val="TRỤC_ĐỨNG_TM_T15-171"/>
      <sheetName val="Structure_data1"/>
      <sheetName val="Chi_tiet_cong_no1"/>
      <sheetName val="PHÁT_SINH_TẦNG_1_1"/>
      <sheetName val="PHÁT_SINH_TẦNG_21"/>
      <sheetName val="Hầm_chuyển_psinh1"/>
      <sheetName val="Ống_thẳng1"/>
      <sheetName val="Côn_thu1"/>
      <sheetName val="Vuông_tròn1"/>
      <sheetName val="Chân_rẽ1"/>
      <sheetName val="Chạc_ba1"/>
      <sheetName val="CP_Du_phong1"/>
      <sheetName val="THCP_Lap_dat1"/>
      <sheetName val="THCP_xay_dung1"/>
      <sheetName val="Tong_hop_kinh_phi1"/>
      <sheetName val="CHI_PHI1"/>
      <sheetName val="1_Requisition(E)1"/>
      <sheetName val="Móng,_nền_1"/>
      <sheetName val="Main_Bldg-Rev021"/>
      <sheetName val="D&amp;W_def_1"/>
      <sheetName val="Nhan_cong1"/>
      <sheetName val="Thiet_bi1"/>
      <sheetName val="Vat_tu1"/>
      <sheetName val="DM_ChiPhi1"/>
      <sheetName val="May_TC1"/>
      <sheetName val="TH_Kinh_phi1"/>
      <sheetName val="Ptvl_1"/>
      <sheetName val="Dự_toán1"/>
      <sheetName val="Đơn_Giá_TH1"/>
      <sheetName val="Nhân_công1"/>
      <sheetName val="Phân_tích1"/>
      <sheetName val="C_P_Thiết_bị1"/>
      <sheetName val="T_H_Kinh_phí1"/>
      <sheetName val="Vật_tư1"/>
      <sheetName val="Trang_bìa1"/>
      <sheetName val="TONG_HOP1"/>
      <sheetName val="phan_tic_chi_tiet1"/>
      <sheetName val="Bill_Prelim-CDT"/>
      <sheetName val="Bill_BPTC-CDT"/>
      <sheetName val="Chi_tiết_BPTC"/>
      <sheetName val="Bill_BPTC-CDT_(PA_MCT_CDT)"/>
      <sheetName val="Chi_tiết_BPTC_(PA_MCT_CDT)"/>
      <sheetName val="1__Office"/>
      <sheetName val="KHOI_LUONG15-4"/>
      <sheetName val="Doi_so"/>
      <sheetName val="DANH_MỤC_HỒ_SƠ"/>
      <sheetName val="GT_PHÁT_SINH_NGOÀI_HĐ"/>
      <sheetName val="KL_PHÁT_SINH_"/>
      <sheetName val="PS_NGOÀI_HĐ"/>
      <sheetName val="GT_PHÁT_SINH_VƯỢT_HĐ"/>
      <sheetName val="PS_TĂNG_GIẢM_TRONG_HĐ"/>
      <sheetName val="DGCT_PHÁT_SINH"/>
      <sheetName val="DGCT_TRẦN_NLV"/>
      <sheetName val="DGKL_chi_tiết_NLV"/>
      <sheetName val="DGKL_chi_tiết_NHN,NK"/>
      <sheetName val="TG_KL"/>
      <sheetName val="DGCT_SƠN_BẢ_TƯỜNG_NLV"/>
      <sheetName val="DGKL_TRẦN_NHN"/>
      <sheetName val="MTO_REV_2(ARMOR)"/>
      <sheetName val="KL_THEP__GIAM_DO_DUNG_COUPLER"/>
      <sheetName val="01_KL_THÉP_NHẬP_VỀ"/>
      <sheetName val="2__NT_VLDV"/>
      <sheetName val="GHI_CHU"/>
      <sheetName val="1_BB_LMHT"/>
      <sheetName val="Bê_tông_bảo_vệ"/>
      <sheetName val="01__Data"/>
      <sheetName val="Neo,_nối_cốt_thép_dầm,_cột"/>
      <sheetName val="Uốn_móc_cốt_thép"/>
      <sheetName val="Tiêu_chuẩn_cốt_thép"/>
      <sheetName val="Cotthep_NPT"/>
      <sheetName val="vl_nc_mtc"/>
      <sheetName val="DM-VNT_ko_sd"/>
      <sheetName val="Bảng_đo_bóc_KL_OLK-09"/>
      <sheetName val="6_3_CHI_TIET_OLK-09"/>
      <sheetName val="B3A_-_TOWER_A"/>
      <sheetName val="Annex_B"/>
      <sheetName val="TLG_Type"/>
      <sheetName val="1_Civil_(Org)"/>
      <sheetName val="Dot_4"/>
      <sheetName val="1_San_"/>
      <sheetName val="Thop_Ksat"/>
      <sheetName val="Thu_hoi_"/>
      <sheetName val="HM_chung"/>
      <sheetName val="CP_xd-thiet_bi"/>
      <sheetName val="TH-TN_LD_TB"/>
      <sheetName val="CP_xaydung"/>
      <sheetName val="Thao_ha_phu_kien"/>
      <sheetName val="VL-NC-MTC_ket_cau"/>
      <sheetName val="KHOI_LUONG_TONG"/>
      <sheetName val="TK_22KV"/>
      <sheetName val="DM_366-1777"/>
      <sheetName val="Thi_nhiem"/>
      <sheetName val="Gia_goc_VT-TB"/>
      <sheetName val="Gia_vc_den_chan_CT"/>
      <sheetName val="culy_22"/>
      <sheetName val="Luong_2050"/>
      <sheetName val="ca_may_QN"/>
      <sheetName val="TNHC1246_"/>
      <sheetName val="Ca_may_TT06_2010"/>
      <sheetName val="Don_gia_VLXD_dia_phuong"/>
      <sheetName val="Bang_luong_SCL"/>
      <sheetName val="Dinh_muc_TN1426"/>
      <sheetName val="KL_thep_lam_sat"/>
      <sheetName val="Tien_Thuong"/>
      <sheetName val="NC_XL_6T_cuoi_01_CTy"/>
      <sheetName val="Data_-6T_dau"/>
      <sheetName val="Cong_6T"/>
      <sheetName val="Dgia_vat_tu"/>
      <sheetName val="Don_gia_III"/>
      <sheetName val="D÷_liÖu"/>
      <sheetName val="Chi_phi_van_chuyen"/>
      <sheetName val="Div26_-_Elect"/>
      <sheetName val="Dây"/>
      <sheetName val="Nuoc5T"/>
      <sheetName val="Dien5T"/>
      <sheetName val="CAP NUOC"/>
      <sheetName val="cấp nước trục nhà vs"/>
      <sheetName val="THOAT NUOC"/>
      <sheetName val="TB"/>
      <sheetName val="THOAT MUA"/>
      <sheetName val="Cáp phòng"/>
      <sheetName val="TMC ĐIỆN_Phi"/>
      <sheetName val="TMC Tổng"/>
      <sheetName val="TH Đèn Phòng L1"/>
      <sheetName val="TH Đèn Hầm L1"/>
      <sheetName val="TỦ MODULE T1"/>
      <sheetName val="APTOMAT"/>
      <sheetName val="Financ. Overview"/>
      <sheetName val="Toolbox"/>
      <sheetName val="TINH GIA - SAN XUAT Vertico"/>
      <sheetName val="DGIAgoi1"/>
      <sheetName val="13.BANG CT"/>
      <sheetName val="14.MMUS GIUA NHIP"/>
      <sheetName val="4.HSPBngang"/>
      <sheetName val="6.Tinh tai"/>
      <sheetName val="2 NSl"/>
      <sheetName val="17.US CHU tho a_b"/>
      <sheetName val="15.MMUS GOI"/>
      <sheetName val="Door_and_window2"/>
      <sheetName val="TH_các_CC"/>
      <sheetName val="Heso_DZ"/>
      <sheetName val="DM_336cai_tao"/>
      <sheetName val="DG_BINH_THUAN"/>
      <sheetName val="7_Khau_tru_"/>
      <sheetName val="4_CĂN"/>
      <sheetName val="2_CDPS"/>
      <sheetName val="HRG_BHN"/>
      <sheetName val="CĂN_ĐH"/>
      <sheetName val="Q_A01_2-Sh"/>
      <sheetName val="B-2__(DPP)"/>
      <sheetName val="Don_gia_NC"/>
      <sheetName val="COVER"/>
      <sheetName val="Kyhieuloptratsonba"/>
      <sheetName val="Tổng hợp KPHM"/>
      <sheetName val="Cong"/>
      <sheetName val="영동(D)"/>
      <sheetName val="EQUIP LIST"/>
      <sheetName val="說明"/>
      <sheetName val="Dinh muc"/>
      <sheetName val="TDTKP"/>
      <sheetName val="DK-KH"/>
      <sheetName val="QUO"/>
      <sheetName val="DZ 22KV"/>
      <sheetName val="BANRA"/>
      <sheetName val="Kê 0,4"/>
      <sheetName val="TH 0,4"/>
      <sheetName val="Kê 22"/>
      <sheetName val="TH 22"/>
      <sheetName val="TBA CAI TAO"/>
      <sheetName val="TBA XDM"/>
      <sheetName val="V-N-M"/>
      <sheetName val="TONG HOP DU TOAN"/>
      <sheetName val="Thop XAY DUNG"/>
      <sheetName val="CP HANG MUC CHUNG"/>
      <sheetName val="THKS+TK"/>
      <sheetName val="CHI PHI XD"/>
      <sheetName val="CHI PHI THI NGHIEM"/>
      <sheetName val="DGVL"/>
      <sheetName val="VC"/>
      <sheetName val="VLDIEN 22"/>
      <sheetName val="Tinhvanchuyen"/>
      <sheetName val="Dao dat"/>
      <sheetName val="TH Denbu"/>
      <sheetName val="Denbu"/>
      <sheetName val="Do ve DC"/>
      <sheetName val="CMHLT"/>
      <sheetName val="TH Bommin"/>
      <sheetName val="Bommin"/>
      <sheetName val="CHI PHI THI NGHIEM-LD thiet bi"/>
      <sheetName val="VLXD"/>
      <sheetName val="Luong TT01"/>
      <sheetName val="NLĐV"/>
      <sheetName val="Đongia"/>
      <sheetName val="Camay QB"/>
      <sheetName val="gia ca may BXD"/>
      <sheetName val="BANG LUONG KY SU"/>
      <sheetName val="Bang luong NHOM I"/>
      <sheetName val="Bangluong NHOM II "/>
      <sheetName val="13-XE_MAY"/>
      <sheetName val="09-GIA nhien lieu-ko in"/>
      <sheetName val="Tinh V cot chiem cho"/>
      <sheetName val="ĐM 1354"/>
      <sheetName val="KHOAN MAU"/>
      <sheetName val="ĐO ĐỊA VẬT LÝ"/>
      <sheetName val="KSMB"/>
      <sheetName val="KSCD"/>
      <sheetName val="khoan tiep dia"/>
      <sheetName val="Annual_CFs_Asset"/>
      <sheetName val="EQT-ESTN"/>
      <sheetName val="5.2.1 Đo bóc KL OLK-06"/>
      <sheetName val="Classification"/>
      <sheetName val="BT3"/>
      <sheetName val="DT"/>
      <sheetName val="Giathau"/>
      <sheetName val="KS tuyen"/>
      <sheetName val="THTL"/>
      <sheetName val="CP(dz)"/>
      <sheetName val="THCT"/>
      <sheetName val="Bang chiet tinh TBA"/>
      <sheetName val="PTVT"/>
      <sheetName val="GIÁ DỰ THẦU 30 CĂN"/>
      <sheetName val="datatt"/>
      <sheetName val="MB.DT.02"/>
      <sheetName val="01-&gt;12"/>
      <sheetName val="Article"/>
      <sheetName val="THKP957"/>
      <sheetName val="Tính giá NC"/>
      <sheetName val="Tiên lượng"/>
      <sheetName val="SL cước"/>
      <sheetName val="CTDZTA(5)"/>
      <sheetName val="THONG SO"/>
      <sheetName val="Đơn giá chi tiết TN 39"/>
      <sheetName val="DT. NHA XUONG"/>
      <sheetName val="HERD MOVEMENTFARM1"/>
      <sheetName val="HERD MOVEMENTFARM2"/>
      <sheetName val="A2TNTH"/>
      <sheetName val="CALVES 2-4"/>
      <sheetName val="Cavles 2-4"/>
      <sheetName val="CALVES 4-7"/>
      <sheetName val="HEIFER 7-12m"/>
      <sheetName val="HEIFER 12+"/>
      <sheetName val="FRESH COW 2017-18"/>
      <sheetName val="HP COW 2018"/>
      <sheetName val="LP COW 2017-18"/>
      <sheetName val="DRY COW"/>
      <sheetName val="TRANSITION"/>
      <sheetName val="FIELD CROPS"/>
      <sheetName val="FORAGE"/>
      <sheetName val="DI_ESTI"/>
      <sheetName val="4.2.1 Đo bóc KL OLK-06"/>
      <sheetName val="4.1.1 CHI TIET OLK-06"/>
      <sheetName val="Gia VT-TB"/>
      <sheetName val="noi suy xa"/>
      <sheetName val="noi suy xa thu hoi"/>
      <sheetName val="Painting"/>
      <sheetName val="CAUDIT"/>
      <sheetName val="ABUT수량-A1"/>
      <sheetName val="Items"/>
      <sheetName val="Detail"/>
      <sheetName val="¥ "/>
      <sheetName val="KLall"/>
      <sheetName val="HERD_MOVEMENTFARM1"/>
      <sheetName val="HERD_MOVEMENTFARM2"/>
      <sheetName val="CALVES_2-4"/>
      <sheetName val="Cavles_2-4"/>
      <sheetName val="CALVES_4-7"/>
      <sheetName val="HEIFER_7-12m"/>
      <sheetName val="HEIFER_12+"/>
      <sheetName val="FRESH_COW_2017-18"/>
      <sheetName val="HP_COW_2018"/>
      <sheetName val="LP_COW_2017-18"/>
      <sheetName val="DRY_COW"/>
      <sheetName val="FIELD_CROPS"/>
      <sheetName val="HERD_MOVEMENTFARM11"/>
      <sheetName val="HERD_MOVEMENTFARM21"/>
      <sheetName val="CALVES_2-41"/>
      <sheetName val="Cavles_2-41"/>
      <sheetName val="CALVES_4-71"/>
      <sheetName val="HEIFER_7-12m1"/>
      <sheetName val="HEIFER_12+1"/>
      <sheetName val="FRESH_COW_2017-181"/>
      <sheetName val="HP_COW_20181"/>
      <sheetName val="LP_COW_2017-181"/>
      <sheetName val="DRY_COW1"/>
      <sheetName val="FIELD_CROPS1"/>
      <sheetName val="Cash Flow"/>
      <sheetName val="Yield"/>
      <sheetName val="Electrical Works"/>
      <sheetName val="H_T_ INCOMING SYSTEM"/>
      <sheetName val="SUMDETAIL"/>
      <sheetName val="Factory"/>
      <sheetName val="Matchung"/>
      <sheetName val="BU LONG"/>
      <sheetName val="ĐNVT"/>
      <sheetName val="ĐNBL"/>
      <sheetName val="CTLK"/>
      <sheetName val="DG Chi tiet"/>
      <sheetName val=" 1710 HOINGHINLD"/>
      <sheetName val="99"/>
      <sheetName val="99 (2)"/>
      <sheetName val="134 "/>
      <sheetName val="DG-1776KV4"/>
      <sheetName val="DG 4970"/>
      <sheetName val="DM-1776"/>
      <sheetName val="Thuyết minh"/>
      <sheetName val="Đơn giá máy"/>
      <sheetName val="DCQ"/>
      <sheetName val="DCS"/>
      <sheetName val="DD"/>
      <sheetName val="dulieumong"/>
      <sheetName val="Unit price"/>
      <sheetName val="112016"/>
      <sheetName val="Bán đợt 1 trang"/>
      <sheetName val="Bill No.1.6"/>
      <sheetName val="Bill No.1.10"/>
      <sheetName val="Bill No.3.3"/>
      <sheetName val="Bill No.1.4"/>
      <sheetName val="Bill No.1.7"/>
      <sheetName val="Summary Bill No. 3"/>
      <sheetName val="Package1"/>
      <sheetName val="係数"/>
      <sheetName val="8521"/>
      <sheetName val="현장별"/>
      <sheetName val="Tong DT"/>
      <sheetName val="phan tich don gia"/>
      <sheetName val="BID"/>
      <sheetName val="dg-VTu"/>
      <sheetName val="PU_ITALY_9"/>
      <sheetName val="RAB_AR&amp;STR7"/>
      <sheetName val="chi_tiet_TBA7"/>
      <sheetName val="chi_tiet_C7"/>
      <sheetName val="Tro_giup9"/>
      <sheetName val="TH_DZ359"/>
      <sheetName val="Customize_Your_Purchase_Order7"/>
      <sheetName val="CHITIET_VL-NC-TT_-1p7"/>
      <sheetName val="CHITIET_VL-NC-TT-3p6"/>
      <sheetName val="TONG_HOP_VL-NC_TT7"/>
      <sheetName val="KPVC-BD_7"/>
      <sheetName val="Don_gia7"/>
      <sheetName val="DON_GIA_TRAM_(3)7"/>
      <sheetName val="DON_GIA_CAN_THO9"/>
      <sheetName val="HĐ_ngoài6"/>
      <sheetName val="XT_Buoc_36"/>
      <sheetName val="dongia_(2)6"/>
      <sheetName val="7606_DZ7"/>
      <sheetName val="project_management6"/>
      <sheetName val="Don_gia_chi_tiet7"/>
      <sheetName val="Adix_A6"/>
      <sheetName val="S-curve_6"/>
      <sheetName val="REINF_6"/>
      <sheetName val="Rates_20096"/>
      <sheetName val="So_doi_chieu_LC6"/>
      <sheetName val="MAIN_GATE_HOUSE6"/>
      <sheetName val="Du_toan6"/>
      <sheetName val="Commercial_value6"/>
      <sheetName val="Ky_Lam_Bridge6"/>
      <sheetName val="Provisional_Sums_Item6"/>
      <sheetName val="Gas_Pressure_Welding6"/>
      <sheetName val="General_Item&amp;General_Requireme6"/>
      <sheetName val="General_Items6"/>
      <sheetName val="Regenral_Requirements6"/>
      <sheetName val="chiet_tinh6"/>
      <sheetName val="Ng_hàng_xà+bulong6"/>
      <sheetName val="TONG_HOP_VL-NC6"/>
      <sheetName val="Bang_KL6"/>
      <sheetName val="MH_RATE6"/>
      <sheetName val="Đầu_vào5"/>
      <sheetName val="Lcau_-_Lxuc6"/>
      <sheetName val="DM_60616"/>
      <sheetName val="DG_thep_ma_kem6"/>
      <sheetName val="Equip_5"/>
      <sheetName val="A1_CN5"/>
      <sheetName val="CT_vat_lieu6"/>
      <sheetName val="Trạm_biến_áp5"/>
      <sheetName val="Đơn_Giá_5"/>
      <sheetName val="Chi_tiet_XD_TBA5"/>
      <sheetName val="CT-0_4KV5"/>
      <sheetName val="Chenh_lech_vat_tu5"/>
      <sheetName val="Diện_tích5"/>
      <sheetName val="1_Khái_toán5"/>
      <sheetName val="TONG_HOP_T5_19985"/>
      <sheetName val="rate_material5"/>
      <sheetName val="KL_Chi_tiết_Xây_tô5"/>
      <sheetName val="DG_DZ6"/>
      <sheetName val="DG_TBA6"/>
      <sheetName val="07Base_Cost5"/>
      <sheetName val="04_-_XUONG_DET_B5"/>
      <sheetName val="Bill_1_Quy_dinh_chung5"/>
      <sheetName val="1_R18_BF5"/>
      <sheetName val="6_External_works-R185"/>
      <sheetName val="Chi_tiet_KL5"/>
      <sheetName val="Tổng_hợp_KL5"/>
      <sheetName val="_035"/>
      <sheetName val="chieu_day_san5"/>
      <sheetName val="Podium_Concrete_Works5"/>
      <sheetName val="KLCT-_TOWER5"/>
      <sheetName val="KLCT-_PODIUM5"/>
      <sheetName val="Gia_thanh_chuoi_su5"/>
      <sheetName val="Tiep_dia5"/>
      <sheetName val="Don_gia_vung_III-Can_Tho5"/>
      <sheetName val="Phan_khai_KLuong5"/>
      <sheetName val="Area_Cal5"/>
      <sheetName val="Elect_(3)5"/>
      <sheetName val="plan&amp;section_of_foundation5"/>
      <sheetName val="design_criteria5"/>
      <sheetName val="Bond_수수료_계산_포맷5"/>
      <sheetName val="ITB_COST5"/>
      <sheetName val="PAGE_15"/>
      <sheetName val="Loại_Vật_tư5"/>
      <sheetName val="DM_675"/>
      <sheetName val="Đầu_tư5"/>
      <sheetName val="Xay_lapduongR35"/>
      <sheetName val="KL-_KHAC5"/>
      <sheetName val="BILL_3_-_KẾT_CẤU_HẦM5"/>
      <sheetName val="Bill_02_-_Xay_gach-Pou_5"/>
      <sheetName val="Bill_03-Chống_thấm-Pou5"/>
      <sheetName val="Bill_05_-_Hoan_thien-Pou_5"/>
      <sheetName val="Bill_02_-_Xay_gach-Tower5"/>
      <sheetName val="Bill_03-Chống_thấm-Tower5"/>
      <sheetName val="Bill_05_-_Hoan_thien-Tower5"/>
      <sheetName val="PTĐG_LTBT5"/>
      <sheetName val="CTG-PRECHEx1_45"/>
      <sheetName val="CTG-AB_(2)5"/>
      <sheetName val="CTG-AB_(3)5"/>
      <sheetName val="CTG-PLP-1_085"/>
      <sheetName val="Pre_Đội_nhóm5"/>
      <sheetName val="Bill_04-Kim_loại-Pou5"/>
      <sheetName val="Bill_04-Kim_loại-Tower5"/>
      <sheetName val="Vat_tu_XD5"/>
      <sheetName val="Tower_-_Concrete_Works5"/>
      <sheetName val="GV1-D13_(Casement_door)5"/>
      <sheetName val="gia_cong_tac5"/>
      <sheetName val="Measure_13065"/>
      <sheetName val="EIRR&gt;_25"/>
      <sheetName val="4_PTDG5"/>
      <sheetName val="Analisa_Gabungan5"/>
      <sheetName val="Isolasi_Luar_Dalam5"/>
      <sheetName val="Isolasi_Luar5"/>
      <sheetName val="Data_Input6"/>
      <sheetName val="Project_Data5"/>
      <sheetName val="dg_tphcm5"/>
      <sheetName val="Bill_01_-_CTN5"/>
      <sheetName val="Bill_2_2_Villa_2_beds5"/>
      <sheetName val="HÐ_ngoài6"/>
      <sheetName val="6PILE__(돌출)5"/>
      <sheetName val="Harga_ME_5"/>
      <sheetName val="T_KÊ_K_CẤU5"/>
      <sheetName val="A1,_May5"/>
      <sheetName val="Vat_lieu5"/>
      <sheetName val="TH_N_Cong5"/>
      <sheetName val="ESTI_5"/>
      <sheetName val="KL_san_lap5"/>
      <sheetName val="6787CWFASE2CASE2_00_xls5"/>
      <sheetName val="Bill-04_ket_cau_thap-_UNI5"/>
      <sheetName val="TH_Vat_tu5"/>
      <sheetName val="_Bill_5-Earthing_2_-_Add_Works5"/>
      <sheetName val="CẤP_THOÁT_NƯỚC5"/>
      <sheetName val="Cước_VC_+_ĐM_CP_Tư_vấn5"/>
      <sheetName val="Hệ_số5"/>
      <sheetName val="THDT_goi_thau_TB5"/>
      <sheetName val="Tien_do_TV5"/>
      <sheetName val="Bang_trong_luong_rieng_thep5"/>
      <sheetName val="DETAIL_5"/>
      <sheetName val="final_list_20056"/>
      <sheetName val="LV_data5"/>
      <sheetName val="Gia_vat_tu5"/>
      <sheetName val="TH_MTC5"/>
      <sheetName val="Chenh_lech_ca_may5"/>
      <sheetName val="TLg_CN&amp;Laixe5"/>
      <sheetName val="TLg_CN&amp;Laixe_(2)5"/>
      <sheetName val="TLg_Laitau5"/>
      <sheetName val="TLg_Laitau_(2)5"/>
      <sheetName val="Equipment_list_(PAC)5"/>
      <sheetName val="TINH_KHOI_LUONG5"/>
      <sheetName val="DATA_BASE5"/>
      <sheetName val="bridge_#_15"/>
      <sheetName val="Buy_vs__Lease_Car5"/>
      <sheetName val="Chi_tiet5"/>
      <sheetName val="Budget_Code4"/>
      <sheetName val="CP_Khac_cuoc_VC4"/>
      <sheetName val="subcon_sched5"/>
      <sheetName val="PRE_(E)5"/>
      <sheetName val="Bang_3_Chi_tiet_phan_Dz5"/>
      <sheetName val="KHOI_LUONG5"/>
      <sheetName val="HVAC_BLOCK_B45"/>
      <sheetName val="BẢNG_KHỐI_LƯỢNG_TỔNG_HỢP4"/>
      <sheetName val="CTKL_KTX_HT4"/>
      <sheetName val="2_Chiet_tinh4"/>
      <sheetName val="Tong_du_toan4"/>
      <sheetName val="Bill_2_-_ketcau4"/>
      <sheetName val="Analisa_&amp;_Upah4"/>
      <sheetName val="NHÀ_NHẬP_LIỆU4"/>
      <sheetName val="MÓNG_SILO4"/>
      <sheetName val="Chi_tiet_lan_can4"/>
      <sheetName val="13-Cốt_thép_(10mm&lt;D≤18mm)_FO164"/>
      <sheetName val="du_lieu_du_toan4"/>
      <sheetName val="Purchase_Order4"/>
      <sheetName val="DL_ĐẦU_VÀO4"/>
      <sheetName val="BOQ_THAN4"/>
      <sheetName val="D_&amp;_W_sizes4"/>
      <sheetName val="Du_lieu5"/>
      <sheetName val="cash_budget4"/>
      <sheetName val="Luong_NII4"/>
      <sheetName val="DINH_MUC_THI_NGHIEM4"/>
      <sheetName val="Luong_NI4"/>
      <sheetName val="Phan_tich4"/>
      <sheetName val="CT_Thang_Mo4"/>
      <sheetName val="CT__PL4"/>
      <sheetName val="BANCO_(2)4"/>
      <sheetName val="MT_DPin_(2)4"/>
      <sheetName val="dongia__2_4"/>
      <sheetName val="Thép_CKN4"/>
      <sheetName val="GOC-KO_IN4"/>
      <sheetName val="MAU_8A4"/>
      <sheetName val="MAU_8B4"/>
      <sheetName val="MAU_94"/>
      <sheetName val="MAU_104"/>
      <sheetName val="sochitiettaikhoan_4"/>
      <sheetName val="Share_price_data4"/>
      <sheetName val="19_34"/>
      <sheetName val="20_34"/>
      <sheetName val="Chieu_4_34"/>
      <sheetName val="Cow_req4"/>
      <sheetName val="TỔNG_HỢP4"/>
      <sheetName val="14-LẦN_3-CHIỀU4"/>
      <sheetName val="14-LẦN_1-SÁNG4"/>
      <sheetName val="14-LẦN_2-TRƯA4"/>
      <sheetName val="1_3+1_4-TOTAL_-_Ko_IN4"/>
      <sheetName val="2_1-LẦN_3-CHIỀU4"/>
      <sheetName val="2_1-LẦN_1-SÁNG4"/>
      <sheetName val="2_1-LẦN_2-TRƯA4"/>
      <sheetName val="2_1-TOTAL-Ko_IN4"/>
      <sheetName val="1_3(TMR_4)4"/>
      <sheetName val="CHO_DE4"/>
      <sheetName val="1_1+1_2+2_2+2_3(TMR_3)4"/>
      <sheetName val="CK1+CK2_(VS_SAN_CHOI_23)4"/>
      <sheetName val="CK1+CK2_(2)4"/>
      <sheetName val="12-16_THÁNG4"/>
      <sheetName val="CAN_SỮA4"/>
      <sheetName val="54+55+56(SAU_CAI_SỮA-6)4"/>
      <sheetName val="BÊ_71-90_NGÀY4"/>
      <sheetName val="BÊ_12-16_tháng4"/>
      <sheetName val="BÊ_6-124"/>
      <sheetName val="BÊ_1-34"/>
      <sheetName val="F01-BC_KHAU_PHAN_SANG_20_34"/>
      <sheetName val="F01-BC_KHAU_PHAN_CHIEU_19_34"/>
      <sheetName val="dinh_mưc_cty4"/>
      <sheetName val="Giá_thành4"/>
      <sheetName val="Thong_ke4"/>
      <sheetName val="Energy_for_milk_prod4"/>
      <sheetName val="DE_NGHI_XUAT_4"/>
      <sheetName val="phieu_xuat_mau4"/>
      <sheetName val="PHIEU_XUAT_CHIEU4"/>
      <sheetName val="11_rai_them_cỏ4"/>
      <sheetName val="PHU_LUC_02-_HDSD_CAC_BIEU_MAU4"/>
      <sheetName val="PhU_LUC_01-_MA_CAC_NHOM_BO4"/>
      <sheetName val="F03-BC_THUC_TRON_SANG_20_34"/>
      <sheetName val="F03-BC_THUC_TRON_CHIEU_19_34"/>
      <sheetName val="F02-BC_THEO_DOI_THUC_AN_DU4"/>
      <sheetName val="Tham_khao-_Bao_cao_xuat_thuc_a4"/>
      <sheetName val="Dlieu_dau_vao4"/>
      <sheetName val="DK1_Don_gia4"/>
      <sheetName val="Don_gia_(khong_in)4"/>
      <sheetName val="1_MONG_1-24"/>
      <sheetName val="02__PTDG4"/>
      <sheetName val="Chiết_tính4"/>
      <sheetName val="TK_chi_tiet2"/>
      <sheetName val="Income_Statement4"/>
      <sheetName val="Shareholders'_Equity4"/>
      <sheetName val="VC_xd2"/>
      <sheetName val="Gia_VLTB2"/>
      <sheetName val="B_Luong2"/>
      <sheetName val="C_May2"/>
      <sheetName val="wk_prgs2"/>
      <sheetName val="Ma_don_vi2"/>
      <sheetName val="bang_cc2"/>
      <sheetName val="TH_TN2"/>
      <sheetName val="dm_3662"/>
      <sheetName val="DM_60602"/>
      <sheetName val="Bill_No_3_-_Prov__Sum_(Ph2&amp;3)2"/>
      <sheetName val="Du_tru_CP-Bieu_012"/>
      <sheetName val="TB_NẶNG2"/>
      <sheetName val="CĂN_HỘ_T16-17_2"/>
      <sheetName val="TRỤC_ĐỨNG_THOÁT_BẨN_T15-172"/>
      <sheetName val="TRỤC_ĐỨNG_TM_T15-172"/>
      <sheetName val="Bill_2-Road_HR22"/>
      <sheetName val="Bill_3_-_Softscape_HR22"/>
      <sheetName val="Ｎｏ_132"/>
      <sheetName val="DGchitiet_2"/>
      <sheetName val="AG_Pipe_Qty_Analysis2"/>
      <sheetName val="Dự_thầu2"/>
      <sheetName val="Nhap_VT_oto2"/>
      <sheetName val="đọc_số2"/>
      <sheetName val="CP_HMC2"/>
      <sheetName val="2_1Warehouse_12"/>
      <sheetName val="Data_Wall2"/>
      <sheetName val="Hao_phí2"/>
      <sheetName val="THEP_TAM2"/>
      <sheetName val="THEP_HÌNH2"/>
      <sheetName val="THEP_HINH2"/>
      <sheetName val="XA_GO2"/>
      <sheetName val="BANG_TRA2"/>
      <sheetName val="Tổng_GT2"/>
      <sheetName val="Chi_tiết_KL2"/>
      <sheetName val="ca_máy2"/>
      <sheetName val="khấu_trừ_phạt2"/>
      <sheetName val="GT__KHAU_TRU2"/>
      <sheetName val="HAO_HUT_VAT_TU_(2)2"/>
      <sheetName val="cao_độ2"/>
      <sheetName val="HỆ_THỐNG_PHÒNG_CHÁY_CHỮA_CHÁY2"/>
      <sheetName val="HỆ_THỐNG_CẤP_THOÁT_NƯỚC2"/>
      <sheetName val="HỆ_THỐNG_ĐHKK2"/>
      <sheetName val="MÁY_PHÁT_ĐIỆN2"/>
      <sheetName val="HỆ_THỐNG_ĐIỆN2"/>
      <sheetName val="Thiết_bị_chính2"/>
      <sheetName val="gui_BKCT1"/>
      <sheetName val="Chi_tiet_cong_no2"/>
      <sheetName val="PHÁT_SINH_TẦNG_1_2"/>
      <sheetName val="PHÁT_SINH_TẦNG_22"/>
      <sheetName val="Hầm_chuyển_psinh2"/>
      <sheetName val="Ống_thẳng2"/>
      <sheetName val="Côn_thu2"/>
      <sheetName val="Vuông_tròn2"/>
      <sheetName val="Chân_rẽ2"/>
      <sheetName val="Chạc_ba2"/>
      <sheetName val="Structure_data2"/>
      <sheetName val="CP_Du_phong2"/>
      <sheetName val="THCP_Lap_dat2"/>
      <sheetName val="THCP_xay_dung2"/>
      <sheetName val="Tong_hop_kinh_phi2"/>
      <sheetName val="CHI_PHI2"/>
      <sheetName val="1_Requisition(E)2"/>
      <sheetName val="Móng,_nền_2"/>
      <sheetName val="Main_Bldg-Rev022"/>
      <sheetName val="D&amp;W_def_2"/>
      <sheetName val="Nhan_cong2"/>
      <sheetName val="Thiet_bi2"/>
      <sheetName val="Vat_tu2"/>
      <sheetName val="DM_ChiPhi2"/>
      <sheetName val="May_TC2"/>
      <sheetName val="TH_Kinh_phi2"/>
      <sheetName val="Ptvl_2"/>
      <sheetName val="Dự_toán2"/>
      <sheetName val="Đơn_Giá_TH2"/>
      <sheetName val="Nhân_công2"/>
      <sheetName val="Phân_tích2"/>
      <sheetName val="C_P_Thiết_bị2"/>
      <sheetName val="T_H_Kinh_phí2"/>
      <sheetName val="Vật_tư2"/>
      <sheetName val="Trang_bìa2"/>
      <sheetName val="Don_gia_chi_tiet_DIEN_21"/>
      <sheetName val="TONG_HOP2"/>
      <sheetName val="DG_14261"/>
      <sheetName val="Theo_doi_Doanh_thu_20171"/>
      <sheetName val="phan_tic_chi_tiet2"/>
      <sheetName val="1_2_Staff_Schedule1"/>
      <sheetName val="1_San_1"/>
      <sheetName val="BẢNG_ÁP_GIÁ_(in)1"/>
      <sheetName val="NT_(KL)_IN1"/>
      <sheetName val="DOM_D21"/>
      <sheetName val="nhà_ăn1"/>
      <sheetName val="Công_nhật1"/>
      <sheetName val="btkt_cột1"/>
      <sheetName val="Chi_tiet_-tong_9_thang1"/>
      <sheetName val="0__Input1"/>
      <sheetName val="Gia_vat_lieu1"/>
      <sheetName val="Precios_unitarios_AXH1"/>
      <sheetName val="3__CNT1"/>
      <sheetName val="unit_price_list(M)1"/>
      <sheetName val="TH_VL,_NC,_DDHT_Thanhphuoc1"/>
      <sheetName val="So_lieu_chung1"/>
      <sheetName val="Doi_so1"/>
      <sheetName val="MTO_REV_2(ARMOR)1"/>
      <sheetName val="DANH_MỤC_HỒ_SƠ1"/>
      <sheetName val="GT_PHÁT_SINH_NGOÀI_HĐ1"/>
      <sheetName val="KL_PHÁT_SINH_1"/>
      <sheetName val="PS_NGOÀI_HĐ1"/>
      <sheetName val="GT_PHÁT_SINH_VƯỢT_HĐ1"/>
      <sheetName val="PS_TĂNG_GIẢM_TRONG_HĐ1"/>
      <sheetName val="DGCT_PHÁT_SINH1"/>
      <sheetName val="DGCT_TRẦN_NLV1"/>
      <sheetName val="DGKL_chi_tiết_NLV1"/>
      <sheetName val="DGKL_chi_tiết_NHN,NK1"/>
      <sheetName val="TG_KL1"/>
      <sheetName val="DGCT_SƠN_BẢ_TƯỜNG_NLV1"/>
      <sheetName val="DGKL_TRẦN_NHN1"/>
      <sheetName val="Bill_Prelim-CDT1"/>
      <sheetName val="Bill_BPTC-CDT1"/>
      <sheetName val="Chi_tiết_BPTC1"/>
      <sheetName val="Bill_BPTC-CDT_(PA_MCT_CDT)1"/>
      <sheetName val="Chi_tiết_BPTC_(PA_MCT_CDT)1"/>
      <sheetName val="KL_THEP__GIAM_DO_DUNG_COUPLER1"/>
      <sheetName val="01_KL_THÉP_NHẬP_VỀ1"/>
      <sheetName val="2__NT_VLDV1"/>
      <sheetName val="GHI_CHU1"/>
      <sheetName val="1_BB_LMHT1"/>
      <sheetName val="Tong_hop_vat_tu1"/>
      <sheetName val="DM-VNT_ko_sd1"/>
      <sheetName val="Bảng_đo_bóc_KL_OLK-091"/>
      <sheetName val="6_3_CHI_TIET_OLK-091"/>
      <sheetName val="1__Office1"/>
      <sheetName val="Cotthep_NPT1"/>
      <sheetName val="vl_nc_mtc1"/>
      <sheetName val="1_Civil_(Org)1"/>
      <sheetName val="Bê_tông_bảo_vệ1"/>
      <sheetName val="01__Data1"/>
      <sheetName val="Neo,_nối_cốt_thép_dầm,_cột1"/>
      <sheetName val="Uốn_móc_cốt_thép1"/>
      <sheetName val="Tiêu_chuẩn_cốt_thép1"/>
      <sheetName val="B3A_-_TOWER_A1"/>
      <sheetName val="Annex_B1"/>
      <sheetName val="TLG_Type1"/>
      <sheetName val="Dot_41"/>
      <sheetName val="KHOI_LUONG15-41"/>
      <sheetName val="KL_thep_lam_sat1"/>
      <sheetName val="Tien_Thuong1"/>
      <sheetName val="NC_XL_6T_cuoi_01_CTy1"/>
      <sheetName val="Data_-6T_dau1"/>
      <sheetName val="Cong_6T1"/>
      <sheetName val="Thop_Ksat1"/>
      <sheetName val="Thu_hoi_1"/>
      <sheetName val="HM_chung1"/>
      <sheetName val="CP_xd-thiet_bi1"/>
      <sheetName val="TH-TN_LD_TB1"/>
      <sheetName val="CP_xaydung1"/>
      <sheetName val="Thao_ha_phu_kien1"/>
      <sheetName val="VL-NC-MTC_ket_cau1"/>
      <sheetName val="KHOI_LUONG_TONG1"/>
      <sheetName val="TK_22KV1"/>
      <sheetName val="DM_366-17771"/>
      <sheetName val="Thi_nhiem1"/>
      <sheetName val="Gia_goc_VT-TB1"/>
      <sheetName val="Gia_vc_den_chan_CT1"/>
      <sheetName val="culy_221"/>
      <sheetName val="Luong_20501"/>
      <sheetName val="ca_may_QN1"/>
      <sheetName val="TNHC1246_1"/>
      <sheetName val="Ca_may_TT06_20101"/>
      <sheetName val="Don_gia_VLXD_dia_phuong1"/>
      <sheetName val="Bang_luong_SCL1"/>
      <sheetName val="Dinh_muc_TN14261"/>
      <sheetName val="Chi_phi_van_chuyen1"/>
      <sheetName val="Dgia_vat_tu1"/>
      <sheetName val="Don_gia_III1"/>
      <sheetName val="D÷_liÖu1"/>
      <sheetName val="2_CDPS1"/>
      <sheetName val="Q_A01_2-Sh1"/>
      <sheetName val="DM_336cai_tao1"/>
      <sheetName val="TH_các_CC1"/>
      <sheetName val="Heso_DZ1"/>
      <sheetName val="Danh_mục"/>
      <sheetName val="HRG_BHN1"/>
      <sheetName val="CĂN_ĐH1"/>
      <sheetName val="4_CĂN1"/>
      <sheetName val="Div26_-_Elect1"/>
      <sheetName val="DG_BINH_THUAN1"/>
      <sheetName val="Don_gia_NC1"/>
      <sheetName val="7_Khau_tru_1"/>
      <sheetName val="DT_hợp_đồng"/>
      <sheetName val="Bảng_KL_đợt_1"/>
      <sheetName val="B-2__(DPP)1"/>
      <sheetName val="Bieu_gia_HD"/>
      <sheetName val="Summary_Sheet"/>
      <sheetName val="Finishing-Tower_A"/>
      <sheetName val="Finishing-Tower_B"/>
      <sheetName val="Finishing-Tower_C"/>
      <sheetName val="Finishing-Tower_D"/>
      <sheetName val="MEP-Tower_A"/>
      <sheetName val="MEP-Tower_B"/>
      <sheetName val="MEP-Tower_C"/>
      <sheetName val="MEP-Tower_D"/>
      <sheetName val="Cost_Report_Sum"/>
      <sheetName val="Detail_Cost_Sum"/>
      <sheetName val="RVO-VO_Sum"/>
      <sheetName val="Potential_VOs_Sum"/>
      <sheetName val="Cash_Flow_Sum"/>
      <sheetName val="CAP_NUOC"/>
      <sheetName val="cấp_nước_trục_nhà_vs"/>
      <sheetName val="THOAT_NUOC"/>
      <sheetName val="THOAT_MUA"/>
      <sheetName val="Cáp_phòng"/>
      <sheetName val="TMC_ĐIỆN_Phi"/>
      <sheetName val="TMC_Tổng"/>
      <sheetName val="TH_Đèn_Phòng_L1"/>
      <sheetName val="TH_Đèn_Hầm_L1"/>
      <sheetName val="TỦ_MODULE_T1"/>
      <sheetName val="Financ__Overview"/>
      <sheetName val="TINH_GIA_-_SAN_XUAT_Vertico"/>
      <sheetName val="Huong_dan"/>
      <sheetName val="13_BANG_CT"/>
      <sheetName val="14_MMUS_GIUA_NHIP"/>
      <sheetName val="4_HSPBngang"/>
      <sheetName val="6_Tinh_tai"/>
      <sheetName val="2_NSl"/>
      <sheetName val="17_US_CHU_tho_a_b"/>
      <sheetName val="15_MMUS_GOI"/>
      <sheetName val="gia_vt,nc,may"/>
      <sheetName val="DZ_22KV"/>
      <sheetName val="BTK-Dai_Hoc_Kien_Giang"/>
      <sheetName val="PV_Graph_Data"/>
      <sheetName val="doanh_thu"/>
      <sheetName val="Dutoan_KL"/>
      <sheetName val="Kê_0,4"/>
      <sheetName val="TH_0,4"/>
      <sheetName val="Kê_22"/>
      <sheetName val="TH_22"/>
      <sheetName val="TBA_CAI_TAO"/>
      <sheetName val="TBA_XDM"/>
      <sheetName val="TONG_HOP_DU_TOAN"/>
      <sheetName val="Thop_XAY_DUNG"/>
      <sheetName val="CP_HANG_MUC_CHUNG"/>
      <sheetName val="CHI_PHI_XD"/>
      <sheetName val="CHI_PHI_THI_NGHIEM"/>
      <sheetName val="VLDIEN_22"/>
      <sheetName val="Dao_dat"/>
      <sheetName val="TH_Denbu"/>
      <sheetName val="Do_ve_DC"/>
      <sheetName val="TH_Bommin"/>
      <sheetName val="CHI_PHI_THI_NGHIEM-LD_thiet_bi"/>
      <sheetName val="Luong_TT01"/>
      <sheetName val="Camay_QB"/>
      <sheetName val="gia_ca_may_BXD"/>
      <sheetName val="BANG_LUONG_KY_SU"/>
      <sheetName val="Bang_luong_NHOM_I"/>
      <sheetName val="Bangluong_NHOM_II_"/>
      <sheetName val="09-GIA_nhien_lieu-ko_in"/>
      <sheetName val="Tinh_V_cot_chiem_cho"/>
      <sheetName val="ĐM_1354"/>
      <sheetName val="KHOAN_MAU"/>
      <sheetName val="ĐO_ĐỊA_VẬT_LÝ"/>
      <sheetName val="khoan_tiep_dia"/>
      <sheetName val="5_2_1_Đo_bóc_KL_OLK-06"/>
      <sheetName val="Tổng_hợp_KPHM"/>
      <sheetName val="Dinh_muc"/>
      <sheetName val="GIÁ_DỰ_THẦU_30_CĂN"/>
      <sheetName val="KS_tuyen"/>
      <sheetName val="Bang_chiet_tinh_TBA"/>
      <sheetName val="MB_DT_02"/>
      <sheetName val="HERD_MOVEMENTFARM12"/>
      <sheetName val="HERD_MOVEMENTFARM22"/>
      <sheetName val="CALVES_2-42"/>
      <sheetName val="Cavles_2-42"/>
      <sheetName val="CALVES_4-72"/>
      <sheetName val="HEIFER_7-12m2"/>
      <sheetName val="HEIFER_12+2"/>
      <sheetName val="FRESH_COW_2017-182"/>
      <sheetName val="HP_COW_20182"/>
      <sheetName val="LP_COW_2017-182"/>
      <sheetName val="DRY_COW2"/>
      <sheetName val="FIELD_CROPS2"/>
      <sheetName val="4_2_1_Đo_bóc_KL_OLK-06"/>
      <sheetName val="4_1_1_CHI_TIET_OLK-06"/>
      <sheetName val="Gia_VT-TB"/>
      <sheetName val="noi_suy_xa"/>
      <sheetName val="noi_suy_xa_thu_hoi"/>
      <sheetName val="EQUIP_LIST"/>
      <sheetName val="So_sanh"/>
      <sheetName val="BU_LONG"/>
      <sheetName val="DG_Chi_tiet"/>
      <sheetName val="_1710_HOINGHINLD"/>
      <sheetName val="99_(2)"/>
      <sheetName val="134_"/>
      <sheetName val="DG_4970"/>
      <sheetName val="Electrical_Works"/>
      <sheetName val="H_T__INCOMING_SYSTEM"/>
      <sheetName val="THONG_SO"/>
      <sheetName val="Đơn_giá_chi_tiết_TN_39"/>
      <sheetName val="DT__NHA_XUONG"/>
      <sheetName val="Cash_Flow"/>
      <sheetName val="Thuyết_minh"/>
      <sheetName val="Đơn_giá_máy"/>
      <sheetName val="Tính_giá_NC"/>
      <sheetName val="SL_cước"/>
      <sheetName val="Tiên_lượng"/>
      <sheetName val="Bill_No_1_6"/>
      <sheetName val="Bill_No_1_10"/>
      <sheetName val="Bill_No_3_3"/>
      <sheetName val="Bill_No_1_4"/>
      <sheetName val="Bill_No_1_7"/>
      <sheetName val="Summary_Bill_No__3"/>
      <sheetName val="¥_"/>
      <sheetName val="데리네이타현황"/>
      <sheetName val="DI-ESTI"/>
      <sheetName val="3. KC - PODIUM"/>
      <sheetName val="Cashflow Analysis"/>
      <sheetName val="R2564AHDTS"/>
      <sheetName val="Links"/>
      <sheetName val="Lead"/>
      <sheetName val="Bù giá CM"/>
      <sheetName val="Tien Luong"/>
      <sheetName val="Luong BN"/>
      <sheetName val="Luong TB"/>
      <sheetName val="Ca may TB"/>
      <sheetName val="Ca máy BN"/>
      <sheetName val="Vật liệu"/>
      <sheetName val="LX -TT05"/>
      <sheetName val="NC Moi TT05"/>
      <sheetName val="설계내역서"/>
      <sheetName val="Chiet tinh dz35"/>
      <sheetName val="DG3285"/>
      <sheetName val="Breakdown (B)"/>
      <sheetName val="U.P_Breakdown"/>
      <sheetName val="기안"/>
      <sheetName val="CTDZ6kv (gd1) "/>
      <sheetName val="CTDZ 0.4+cto (GD1)"/>
      <sheetName val="CTTBA (gd1)"/>
      <sheetName val="선가03C"/>
      <sheetName val="03 Detailed"/>
      <sheetName val="01 Bid Price summary"/>
      <sheetName val="갑지(추정)"/>
      <sheetName val="Home Office Manhours"/>
      <sheetName val="Field SPV Barchart"/>
      <sheetName val="95D"/>
      <sheetName val="94D"/>
      <sheetName val="Unit price(Updateting)"/>
      <sheetName val="DW"/>
      <sheetName val="DWD"/>
      <sheetName val="DW1"/>
      <sheetName val="pctg"/>
      <sheetName val="M-work"/>
      <sheetName val="WORK"/>
      <sheetName val="DWi"/>
      <sheetName val="PC=FLAT"/>
      <sheetName val="Cert1"/>
      <sheetName val="tuong"/>
      <sheetName val="基本"/>
      <sheetName val="149-2"/>
      <sheetName val="IMF Code"/>
      <sheetName val="Main_Mech"/>
      <sheetName val="Sub_Mech"/>
      <sheetName val="Cost List"/>
      <sheetName val="Detail Cost"/>
      <sheetName val="IC Price New"/>
      <sheetName val="QUOTE-IC"/>
      <sheetName val="Summary Table"/>
      <sheetName val="Sales Person"/>
      <sheetName val="Bidding Entity"/>
      <sheetName val="DOA"/>
      <sheetName val="inputcua"/>
      <sheetName val="Phu Bai Bridge"/>
      <sheetName val="COAT&amp;WRAP-QIOT-#3"/>
      <sheetName val="tifico"/>
      <sheetName val="dats"/>
      <sheetName val="CHITIET VL-NCHT1 (2)"/>
      <sheetName val="CashFlows"/>
      <sheetName val="DSNV"/>
      <sheetName val="Bia lot"/>
      <sheetName val="DSKH"/>
      <sheetName val="DT san XD-So lieu cu"/>
      <sheetName val="Chu dau tu"/>
      <sheetName val="don gia 1426"/>
      <sheetName val="입찰내역 발주처 양식"/>
      <sheetName val="Labor Sum"/>
      <sheetName val="Bangia"/>
      <sheetName val="D+W"/>
      <sheetName val="Subsidiary Calculation"/>
      <sheetName val="STATC"/>
      <sheetName val="FF-2 (1)"/>
      <sheetName val="FSA"/>
      <sheetName val="KCCP"/>
      <sheetName val="Contents"/>
      <sheetName val="Factor_sheet"/>
      <sheetName val="Labour Summary"/>
      <sheetName val="CWN_Consol"/>
      <sheetName val="Labour_Summary"/>
      <sheetName val="final_list_20059"/>
      <sheetName val="final_list_20057"/>
      <sheetName val="final_list_20058"/>
      <sheetName val="Deff_Tax_Sept01"/>
      <sheetName val="custScore"/>
      <sheetName val="corpGoalsSchedule0708"/>
      <sheetName val="1999"/>
      <sheetName val="2000"/>
      <sheetName val="2001"/>
      <sheetName val="2002"/>
      <sheetName val="YTD 12'2003"/>
      <sheetName val="YTD 06'2003"/>
      <sheetName val="YTD 03'2003"/>
      <sheetName val="YTD 09'2003"/>
      <sheetName val="PU_ITALY_10"/>
      <sheetName val="final_list_200510"/>
      <sheetName val="Labour_Summary1"/>
      <sheetName val="PU_ITALY_11"/>
      <sheetName val="final_list_200511"/>
      <sheetName val="Tro_giup10"/>
      <sheetName val="Labour_Summary2"/>
      <sheetName val="PU_ITALY_12"/>
      <sheetName val="final_list_200512"/>
      <sheetName val="Tro_giup11"/>
      <sheetName val="Labour_Summary3"/>
      <sheetName val="PU_ITALY_13"/>
      <sheetName val="final_list_200513"/>
      <sheetName val="Tro_giup12"/>
      <sheetName val="Labour_Summary4"/>
      <sheetName val="PU_ITALY_14"/>
      <sheetName val="final_list_200514"/>
      <sheetName val="Tro_giup13"/>
      <sheetName val="Labour_Summary5"/>
      <sheetName val="PU_ITALY_15"/>
      <sheetName val="final_list_200515"/>
      <sheetName val="Tro_giup14"/>
      <sheetName val="Labour_Summary6"/>
      <sheetName val="PU_ITALY_21"/>
      <sheetName val="final_list_200521"/>
      <sheetName val="Tro_giup20"/>
      <sheetName val="Labour_Summary12"/>
      <sheetName val="PU_ITALY_16"/>
      <sheetName val="final_list_200516"/>
      <sheetName val="Tro_giup15"/>
      <sheetName val="Labour_Summary7"/>
      <sheetName val="PU_ITALY_17"/>
      <sheetName val="final_list_200517"/>
      <sheetName val="Tro_giup16"/>
      <sheetName val="Labour_Summary8"/>
      <sheetName val="PU_ITALY_18"/>
      <sheetName val="final_list_200518"/>
      <sheetName val="Tro_giup17"/>
      <sheetName val="Labour_Summary9"/>
      <sheetName val="PU_ITALY_19"/>
      <sheetName val="final_list_200519"/>
      <sheetName val="Tro_giup18"/>
      <sheetName val="Labour_Summary10"/>
      <sheetName val="PU_ITALY_20"/>
      <sheetName val="final_list_200520"/>
      <sheetName val="Tro_giup19"/>
      <sheetName val="Labour_Summary11"/>
      <sheetName val="deferred taxes"/>
      <sheetName val="Macrow"/>
      <sheetName val="console"/>
      <sheetName val="Ratios"/>
      <sheetName val="_Parameters"/>
      <sheetName val="Eqpmnt Plng"/>
      <sheetName val="TRIAL BALANCE"/>
      <sheetName val="DPR 31st march"/>
      <sheetName val="current month"/>
      <sheetName val="Blng. Vs Coll."/>
      <sheetName val="GRN"/>
      <sheetName val="CRITERIA1"/>
      <sheetName val="Design"/>
      <sheetName val="Blore"/>
      <sheetName val="Chnai"/>
      <sheetName val="Pune"/>
      <sheetName val="CoverSheet"/>
      <sheetName val="H"/>
      <sheetName val="DSUM2004"/>
      <sheetName val="dwbulk"/>
      <sheetName val="5.2.1 Đo bóc KL OLK-10"/>
      <sheetName val="Y-WORK"/>
      <sheetName val="Khai toan"/>
      <sheetName val="Phu luc 01.1 EPC P11-14"/>
      <sheetName val="Bìa"/>
      <sheetName val="TM"/>
      <sheetName val="TH"/>
      <sheetName val="TDT P11-P14"/>
      <sheetName val="CPXD"/>
      <sheetName val="Chi phi khac "/>
      <sheetName val="Hang muc Chung"/>
      <sheetName val="ĐGNC"/>
      <sheetName val="DGMTC"/>
      <sheetName val="Bia Phu Luc"/>
      <sheetName val="DATA.1 CHUNG"/>
      <sheetName val="Muc luc"/>
      <sheetName val="Tra cuu 957"/>
      <sheetName val="변경내역"/>
      <sheetName val="내역"/>
      <sheetName val="Cau tao gia xay to"/>
      <sheetName val="ThongtinDN"/>
      <sheetName val="DM DU AN"/>
      <sheetName val="DM TP."/>
      <sheetName val="File Chi tiet"/>
      <sheetName val="Takeoff"/>
      <sheetName val="ERECIN"/>
      <sheetName val="주식"/>
      <sheetName val="chitiet"/>
      <sheetName val="kl3p"/>
      <sheetName val="kl3pct"/>
      <sheetName val="kl3pcto"/>
      <sheetName val="THPDMoi  (2)"/>
      <sheetName val="thao-go"/>
      <sheetName val="t-h HA THE"/>
      <sheetName val="TH XL"/>
      <sheetName val="Tiepdia"/>
      <sheetName val="CHITIET VL-NC"/>
      <sheetName val="SGC RATE"/>
      <sheetName val="Tru TT"/>
      <sheetName val="Thg 04"/>
      <sheetName val="Thg 05"/>
      <sheetName val="Thg 06"/>
      <sheetName val="Thg 07"/>
      <sheetName val="Thg 08"/>
      <sheetName val="Thg 09"/>
      <sheetName val="Thg 10"/>
      <sheetName val="Thg 11"/>
      <sheetName val="Thg 12"/>
      <sheetName val="Abutment"/>
      <sheetName val="beam"/>
      <sheetName val="COST_ACC"/>
      <sheetName val="Probbl - Production"/>
      <sheetName val="Backup"/>
      <sheetName val="NTCV1"/>
      <sheetName val="THÔNG TIN"/>
      <sheetName val="CTGS"/>
      <sheetName val="Dashboard - BQL - VHL"/>
      <sheetName val="DG05new"/>
      <sheetName val="CauHinh"/>
      <sheetName val="DLTA"/>
      <sheetName val="Solieu"/>
      <sheetName val="BẢNG DIỄN GIẢI KL (7)"/>
      <sheetName val="w't table"/>
      <sheetName val="Bán_đợt_1_trang"/>
      <sheetName val="Tong_DT"/>
      <sheetName val="phan_tich_don_gia"/>
      <sheetName val="Cost_List"/>
      <sheetName val="Detail_Cost"/>
      <sheetName val="IC_Price_New"/>
      <sheetName val="Summary_Table"/>
      <sheetName val="Sales_Person"/>
      <sheetName val="Bidding_Entity"/>
      <sheetName val="Tcd"/>
      <sheetName val="BOM-13.11-Other(PS1+PS2)"/>
      <sheetName val="Tra_thep"/>
      <sheetName val="PAINT_SPEC"/>
      <sheetName val="Danh mục khối"/>
      <sheetName val="Danh mục đơn vị -phòng chức năn"/>
      <sheetName val="KEILA TP 2020-07"/>
      <sheetName val="lookups"/>
      <sheetName val="CHI PHÍ NHÔM"/>
      <sheetName val="Currency Rate"/>
      <sheetName val="BQ"/>
      <sheetName val="TABLE-A"/>
      <sheetName val="g-vl"/>
      <sheetName val="toyota"/>
      <sheetName val="2. BBNT KLHT"/>
      <sheetName val="石炭性状"/>
      <sheetName val="Cost Summary"/>
      <sheetName val="DG "/>
      <sheetName val="BILL 34Āᐁë"/>
      <sheetName val="Cot"/>
      <sheetName val="Door_and_window3"/>
      <sheetName val="RAB_AR&amp;STR8"/>
      <sheetName val="chi_tiet_TBA8"/>
      <sheetName val="chi_tiet_C8"/>
      <sheetName val="TH_DZ3510"/>
      <sheetName val="Customize_Your_Purchase_Order8"/>
      <sheetName val="CHITIET_VL-NC-TT_-1p8"/>
      <sheetName val="CHITIET_VL-NC-TT-3p7"/>
      <sheetName val="TONG_HOP_VL-NC_TT8"/>
      <sheetName val="KPVC-BD_8"/>
      <sheetName val="Don_gia8"/>
      <sheetName val="DON_GIA_TRAM_(3)8"/>
      <sheetName val="DON_GIA_CAN_THO10"/>
      <sheetName val="HĐ_ngoài7"/>
      <sheetName val="XT_Buoc_37"/>
      <sheetName val="dongia_(2)7"/>
      <sheetName val="Don_gia_chi_tiet8"/>
      <sheetName val="7606_DZ8"/>
      <sheetName val="project_management7"/>
      <sheetName val="Adix_A7"/>
      <sheetName val="S-curve_7"/>
      <sheetName val="REINF_7"/>
      <sheetName val="Rates_20097"/>
      <sheetName val="Commercial_value7"/>
      <sheetName val="So_doi_chieu_LC7"/>
      <sheetName val="MAIN_GATE_HOUSE7"/>
      <sheetName val="Du_toan7"/>
      <sheetName val="Ky_Lam_Bridge7"/>
      <sheetName val="Provisional_Sums_Item7"/>
      <sheetName val="Gas_Pressure_Welding7"/>
      <sheetName val="General_Item&amp;General_Requireme7"/>
      <sheetName val="General_Items7"/>
      <sheetName val="Regenral_Requirements7"/>
      <sheetName val="TONG_HOP_VL-NC7"/>
      <sheetName val="MH_RATE7"/>
      <sheetName val="Ng_hàng_xà+bulong7"/>
      <sheetName val="chiet_tinh7"/>
      <sheetName val="Bang_KL7"/>
      <sheetName val="Lcau_-_Lxuc7"/>
      <sheetName val="Equip_6"/>
      <sheetName val="A1_CN6"/>
      <sheetName val="DG_thep_ma_kem7"/>
      <sheetName val="Đầu_vào6"/>
      <sheetName val="Chi_tiet_XD_TBA6"/>
      <sheetName val="DM_60617"/>
      <sheetName val="CT_vat_lieu7"/>
      <sheetName val="Trạm_biến_áp6"/>
      <sheetName val="Đơn_Giá_6"/>
      <sheetName val="TONG_HOP_T5_19986"/>
      <sheetName val="Chenh_lech_vat_tu6"/>
      <sheetName val="Diện_tích6"/>
      <sheetName val="1_Khái_toán6"/>
      <sheetName val="CT-0_4KV6"/>
      <sheetName val="rate_material6"/>
      <sheetName val="DG_DZ7"/>
      <sheetName val="DG_TBA7"/>
      <sheetName val="KL_Chi_tiết_Xây_tô6"/>
      <sheetName val="Bill_01_-_CTN6"/>
      <sheetName val="Bill_1_Quy_dinh_chung6"/>
      <sheetName val="1_R18_BF6"/>
      <sheetName val="6_External_works-R186"/>
      <sheetName val="Chi_tiet_KL6"/>
      <sheetName val="Tổng_hợp_KL6"/>
      <sheetName val="04_-_XUONG_DET_B6"/>
      <sheetName val="07Base_Cost6"/>
      <sheetName val="_036"/>
      <sheetName val="chieu_day_san6"/>
      <sheetName val="Podium_Concrete_Works6"/>
      <sheetName val="KLCT-_TOWER6"/>
      <sheetName val="KLCT-_PODIUM6"/>
      <sheetName val="Gia_thanh_chuoi_su6"/>
      <sheetName val="Tiep_dia6"/>
      <sheetName val="Don_gia_vung_III-Can_Tho6"/>
      <sheetName val="Bill_2_2_Villa_2_beds6"/>
      <sheetName val="Elect_(3)6"/>
      <sheetName val="plan&amp;section_of_foundation6"/>
      <sheetName val="design_criteria6"/>
      <sheetName val="Bond_수수료_계산_포맷6"/>
      <sheetName val="ITB_COST6"/>
      <sheetName val="PAGE_16"/>
      <sheetName val="Phan_khai_KLuong6"/>
      <sheetName val="Loại_Vật_tư6"/>
      <sheetName val="Area_Cal6"/>
      <sheetName val="gia_cong_tac6"/>
      <sheetName val="EIRR&gt;_26"/>
      <sheetName val="dg_tphcm6"/>
      <sheetName val="Xay_lapduongR36"/>
      <sheetName val="DM_676"/>
      <sheetName val="Đầu_tư6"/>
      <sheetName val="6787CWFASE2CASE2_00_xls6"/>
      <sheetName val="Project_Data6"/>
      <sheetName val="Harga_ME_6"/>
      <sheetName val="Analisa_Gabungan6"/>
      <sheetName val="Data_Input7"/>
      <sheetName val="T_KÊ_K_CẤU6"/>
      <sheetName val="CẤP_THOÁT_NƯỚC6"/>
      <sheetName val="Cước_VC_+_ĐM_CP_Tư_vấn6"/>
      <sheetName val="Hệ_số6"/>
      <sheetName val="Vat_tu_XD6"/>
      <sheetName val="HÐ_ngoài7"/>
      <sheetName val="6PILE__(돌출)6"/>
      <sheetName val="THDT_goi_thau_TB6"/>
      <sheetName val="Tien_do_TV6"/>
      <sheetName val="Bill_02_-_Xay_gach-Pou_6"/>
      <sheetName val="Bill_03-Chống_thấm-Pou6"/>
      <sheetName val="Bill_04-Kim_loại-Pou6"/>
      <sheetName val="Bill_05_-_Hoan_thien-Pou_6"/>
      <sheetName val="Bill_02_-_Xay_gach-Tower6"/>
      <sheetName val="Bill_03-Chống_thấm-Tower6"/>
      <sheetName val="Bill_04-Kim_loại-Tower6"/>
      <sheetName val="Bill_05_-_Hoan_thien-Tower6"/>
      <sheetName val="KL-_KHAC6"/>
      <sheetName val="BILL_3_-_KẾT_CẤU_HẦM6"/>
      <sheetName val="PTĐG_LTBT6"/>
      <sheetName val="CTG-PRECHEx1_46"/>
      <sheetName val="CTG-AB_(2)6"/>
      <sheetName val="CTG-AB_(3)6"/>
      <sheetName val="CTG-PLP-1_086"/>
      <sheetName val="Pre_Đội_nhóm6"/>
      <sheetName val="Tower_-_Concrete_Works6"/>
      <sheetName val="Bill-04_ket_cau_thap-_UNI6"/>
      <sheetName val="TH_Vat_tu6"/>
      <sheetName val="4_PTDG6"/>
      <sheetName val="A1,_May6"/>
      <sheetName val="Vat_lieu6"/>
      <sheetName val="Bang_trong_luong_rieng_thep6"/>
      <sheetName val="Measure_13066"/>
      <sheetName val="Door_and_window4"/>
      <sheetName val="DETAIL_6"/>
      <sheetName val="GV1-D13_(Casement_door)6"/>
      <sheetName val="Gia_vat_tu6"/>
      <sheetName val="TH_MTC6"/>
      <sheetName val="TH_N_Cong6"/>
      <sheetName val="Isolasi_Luar_Dalam6"/>
      <sheetName val="Isolasi_Luar6"/>
      <sheetName val="LV_data6"/>
      <sheetName val="ESTI_6"/>
      <sheetName val="_Bill_5-Earthing_2_-_Add_Works6"/>
      <sheetName val="bridge_#_16"/>
      <sheetName val="Buy_vs__Lease_Car6"/>
      <sheetName val="PRE_(E)6"/>
      <sheetName val="Equipment_list_(PAC)6"/>
      <sheetName val="TINH_KHOI_LUONG6"/>
      <sheetName val="DATA_BASE6"/>
      <sheetName val="KL_san_lap6"/>
      <sheetName val="Chenh_lech_ca_may6"/>
      <sheetName val="TLg_CN&amp;Laixe6"/>
      <sheetName val="TLg_CN&amp;Laixe_(2)6"/>
      <sheetName val="TLg_Laitau6"/>
      <sheetName val="TLg_Laitau_(2)6"/>
      <sheetName val="CTKL_KTX_HT5"/>
      <sheetName val="Chi_tiet6"/>
      <sheetName val="Bang_3_Chi_tiet_phan_Dz6"/>
      <sheetName val="KHOI_LUONG6"/>
      <sheetName val="subcon_sched6"/>
      <sheetName val="NHÀ_NHẬP_LIỆU5"/>
      <sheetName val="MÓNG_SILO5"/>
      <sheetName val="HVAC_BLOCK_B46"/>
      <sheetName val="2_Chiet_tinh5"/>
      <sheetName val="BẢNG_KHỐI_LƯỢNG_TỔNG_HỢP5"/>
      <sheetName val="CP_Khac_cuoc_VC5"/>
      <sheetName val="Budget_Code5"/>
      <sheetName val="Tong_du_toan5"/>
      <sheetName val="Bill_2_-_ketcau5"/>
      <sheetName val="13-Cốt_thép_(10mm&lt;D≤18mm)_FO165"/>
      <sheetName val="du_lieu_du_toan5"/>
      <sheetName val="Chi_tiet_lan_can5"/>
      <sheetName val="D_&amp;_W_sizes5"/>
      <sheetName val="BOQ_THAN5"/>
      <sheetName val="Purchase_Order5"/>
      <sheetName val="Analisa_&amp;_Upah5"/>
      <sheetName val="DL_ĐẦU_VÀO5"/>
      <sheetName val="Du_lieu6"/>
      <sheetName val="cash_budget5"/>
      <sheetName val="1_MONG_1-25"/>
      <sheetName val="Luong_NII5"/>
      <sheetName val="DINH_MUC_THI_NGHIEM5"/>
      <sheetName val="Luong_NI5"/>
      <sheetName val="Phan_tich5"/>
      <sheetName val="CT_Thang_Mo5"/>
      <sheetName val="CT__PL5"/>
      <sheetName val="dongia__2_5"/>
      <sheetName val="Thép_CKN5"/>
      <sheetName val="GOC-KO_IN5"/>
      <sheetName val="MAU_8A5"/>
      <sheetName val="MAU_8B5"/>
      <sheetName val="MAU_95"/>
      <sheetName val="MAU_105"/>
      <sheetName val="sochitiettaikhoan_5"/>
      <sheetName val="Share_price_data5"/>
      <sheetName val="19_35"/>
      <sheetName val="20_35"/>
      <sheetName val="Chieu_4_35"/>
      <sheetName val="Cow_req5"/>
      <sheetName val="TỔNG_HỢP5"/>
      <sheetName val="14-LẦN_3-CHIỀU5"/>
      <sheetName val="14-LẦN_1-SÁNG5"/>
      <sheetName val="14-LẦN_2-TRƯA5"/>
      <sheetName val="1_3+1_4-TOTAL_-_Ko_IN5"/>
      <sheetName val="2_1-LẦN_3-CHIỀU5"/>
      <sheetName val="2_1-LẦN_1-SÁNG5"/>
      <sheetName val="2_1-LẦN_2-TRƯA5"/>
      <sheetName val="2_1-TOTAL-Ko_IN5"/>
      <sheetName val="1_3(TMR_4)5"/>
      <sheetName val="CHO_DE5"/>
      <sheetName val="1_1+1_2+2_2+2_3(TMR_3)5"/>
      <sheetName val="CK1+CK2_(VS_SAN_CHOI_23)5"/>
      <sheetName val="CK1+CK2_(2)5"/>
      <sheetName val="12-16_THÁNG5"/>
      <sheetName val="CAN_SỮA5"/>
      <sheetName val="54+55+56(SAU_CAI_SỮA-6)5"/>
      <sheetName val="BÊ_71-90_NGÀY5"/>
      <sheetName val="BÊ_12-16_tháng5"/>
      <sheetName val="BÊ_6-125"/>
      <sheetName val="BÊ_1-35"/>
      <sheetName val="F01-BC_KHAU_PHAN_SANG_20_35"/>
      <sheetName val="F01-BC_KHAU_PHAN_CHIEU_19_35"/>
      <sheetName val="dinh_mưc_cty5"/>
      <sheetName val="Giá_thành5"/>
      <sheetName val="Thong_ke5"/>
      <sheetName val="Energy_for_milk_prod5"/>
      <sheetName val="DE_NGHI_XUAT_5"/>
      <sheetName val="phieu_xuat_mau5"/>
      <sheetName val="PHIEU_XUAT_CHIEU5"/>
      <sheetName val="11_rai_them_cỏ5"/>
      <sheetName val="PHU_LUC_02-_HDSD_CAC_BIEU_MAU5"/>
      <sheetName val="PhU_LUC_01-_MA_CAC_NHOM_BO5"/>
      <sheetName val="F03-BC_THUC_TRON_SANG_20_35"/>
      <sheetName val="F03-BC_THUC_TRON_CHIEU_19_35"/>
      <sheetName val="F02-BC_THEO_DOI_THUC_AN_DU5"/>
      <sheetName val="Tham_khao-_Bao_cao_xuat_thuc_a5"/>
      <sheetName val="02__PTDG5"/>
      <sheetName val="Bill_2-Road_HR23"/>
      <sheetName val="Bill_3_-_Softscape_HR23"/>
      <sheetName val="Nhap_VT_oto3"/>
      <sheetName val="dm_3663"/>
      <sheetName val="DM_60603"/>
      <sheetName val="Dự_thầu3"/>
      <sheetName val="DK1_Don_gia5"/>
      <sheetName val="Don_gia_(khong_in)5"/>
      <sheetName val="Dlieu_dau_vao5"/>
      <sheetName val="BANCO_(2)5"/>
      <sheetName val="MT_DPin_(2)5"/>
      <sheetName val="Chiết_tính5"/>
      <sheetName val="Du_tru_CP-Bieu_013"/>
      <sheetName val="TB_NẶNG3"/>
      <sheetName val="Bill_No_3_-_Prov__Sum_(Ph2&amp;3)3"/>
      <sheetName val="TH_TN3"/>
      <sheetName val="Income_Statement5"/>
      <sheetName val="Shareholders'_Equity5"/>
      <sheetName val="VC_xd3"/>
      <sheetName val="Gia_VLTB3"/>
      <sheetName val="B_Luong3"/>
      <sheetName val="C_May3"/>
      <sheetName val="AG_Pipe_Qty_Analysis3"/>
      <sheetName val="TK_chi_tiet3"/>
      <sheetName val="wk_prgs3"/>
      <sheetName val="Ma_don_vi3"/>
      <sheetName val="bang_cc3"/>
      <sheetName val="DG_14262"/>
      <sheetName val="Hao_phí3"/>
      <sheetName val="BẢNG_ÁP_GIÁ_(in)2"/>
      <sheetName val="NT_(KL)_IN2"/>
      <sheetName val="DOM_D22"/>
      <sheetName val="nhà_ăn2"/>
      <sheetName val="Công_nhật2"/>
      <sheetName val="btkt_cột2"/>
      <sheetName val="Ｎｏ_133"/>
      <sheetName val="DGchitiet_3"/>
      <sheetName val="CP_HMC3"/>
      <sheetName val="gui_BKCT2"/>
      <sheetName val="đọc_số3"/>
      <sheetName val="TH_các_CC2"/>
      <sheetName val="HỆ_THỐNG_PHÒNG_CHÁY_CHỮA_CHÁY3"/>
      <sheetName val="HỆ_THỐNG_CẤP_THOÁT_NƯỚC3"/>
      <sheetName val="HỆ_THỐNG_ĐHKK3"/>
      <sheetName val="MÁY_PHÁT_ĐIỆN3"/>
      <sheetName val="HỆ_THỐNG_ĐIỆN3"/>
      <sheetName val="Thiết_bị_chính3"/>
      <sheetName val="Structure_data3"/>
      <sheetName val="CP_Du_phong3"/>
      <sheetName val="THCP_Lap_dat3"/>
      <sheetName val="THCP_xay_dung3"/>
      <sheetName val="Tong_hop_kinh_phi3"/>
      <sheetName val="2_1Warehouse_13"/>
      <sheetName val="CHI_PHI3"/>
      <sheetName val="THEP_TAM3"/>
      <sheetName val="THEP_HÌNH3"/>
      <sheetName val="THEP_HINH3"/>
      <sheetName val="XA_GO3"/>
      <sheetName val="BANG_TRA3"/>
      <sheetName val="CĂN_HỘ_T16-17_3"/>
      <sheetName val="TRỤC_ĐỨNG_THOÁT_BẨN_T15-173"/>
      <sheetName val="TRỤC_ĐỨNG_TM_T15-173"/>
      <sheetName val="Móng,_nền_3"/>
      <sheetName val="Main_Bldg-Rev023"/>
      <sheetName val="D&amp;W_def_3"/>
      <sheetName val="Nhan_cong3"/>
      <sheetName val="Thiet_bi3"/>
      <sheetName val="Vat_tu3"/>
      <sheetName val="DM_ChiPhi3"/>
      <sheetName val="May_TC3"/>
      <sheetName val="TH_Kinh_phi3"/>
      <sheetName val="Ptvl_3"/>
      <sheetName val="1_Requisition(E)3"/>
      <sheetName val="TONG_HOP3"/>
      <sheetName val="Tổng_GT3"/>
      <sheetName val="Chi_tiết_KL3"/>
      <sheetName val="ca_máy3"/>
      <sheetName val="khấu_trừ_phạt3"/>
      <sheetName val="GT__KHAU_TRU3"/>
      <sheetName val="HAO_HUT_VAT_TU_(2)3"/>
      <sheetName val="cao_độ3"/>
      <sheetName val="Data_Wall3"/>
      <sheetName val="Dự_toán3"/>
      <sheetName val="Đơn_Giá_TH3"/>
      <sheetName val="Nhân_công3"/>
      <sheetName val="Phân_tích3"/>
      <sheetName val="C_P_Thiết_bị3"/>
      <sheetName val="T_H_Kinh_phí3"/>
      <sheetName val="Vật_tư3"/>
      <sheetName val="Trang_bìa3"/>
      <sheetName val="phan_tic_chi_tiet3"/>
      <sheetName val="Chi_tiet_cong_no3"/>
      <sheetName val="PHÁT_SINH_TẦNG_1_3"/>
      <sheetName val="PHÁT_SINH_TẦNG_23"/>
      <sheetName val="Hầm_chuyển_psinh3"/>
      <sheetName val="Ống_thẳng3"/>
      <sheetName val="Côn_thu3"/>
      <sheetName val="Vuông_tròn3"/>
      <sheetName val="Chân_rẽ3"/>
      <sheetName val="Chạc_ba3"/>
      <sheetName val="Don_gia_chi_tiet_DIEN_22"/>
      <sheetName val="0__Input2"/>
      <sheetName val="3__CNT2"/>
      <sheetName val="unit_price_list(M)2"/>
      <sheetName val="Theo_doi_Doanh_thu_20172"/>
      <sheetName val="Gia_vat_lieu2"/>
      <sheetName val="Chi_tiet_-tong_9_thang2"/>
      <sheetName val="1_2_Staff_Schedule2"/>
      <sheetName val="TH_VL,_NC,_DDHT_Thanhphuoc2"/>
      <sheetName val="1__Office2"/>
      <sheetName val="KL_THEP__GIAM_DO_DUNG_COUPLER2"/>
      <sheetName val="01_KL_THÉP_NHẬP_VỀ2"/>
      <sheetName val="2__NT_VLDV2"/>
      <sheetName val="GHI_CHU2"/>
      <sheetName val="1_BB_LMHT2"/>
      <sheetName val="Bê_tông_bảo_vệ2"/>
      <sheetName val="01__Data2"/>
      <sheetName val="Neo,_nối_cốt_thép_dầm,_cột2"/>
      <sheetName val="Uốn_móc_cốt_thép2"/>
      <sheetName val="Tiêu_chuẩn_cốt_thép2"/>
      <sheetName val="Doi_so2"/>
      <sheetName val="1_Civil_(Org)2"/>
      <sheetName val="Precios_unitarios_AXH2"/>
      <sheetName val="So_lieu_chung2"/>
      <sheetName val="Bill_Prelim-CDT2"/>
      <sheetName val="Bill_BPTC-CDT2"/>
      <sheetName val="Chi_tiết_BPTC2"/>
      <sheetName val="Bill_BPTC-CDT_(PA_MCT_CDT)2"/>
      <sheetName val="Chi_tiết_BPTC_(PA_MCT_CDT)2"/>
      <sheetName val="Thop_Ksat2"/>
      <sheetName val="Thu_hoi_2"/>
      <sheetName val="HM_chung2"/>
      <sheetName val="CP_xd-thiet_bi2"/>
      <sheetName val="TH-TN_LD_TB2"/>
      <sheetName val="CP_xaydung2"/>
      <sheetName val="Thao_ha_phu_kien2"/>
      <sheetName val="VL-NC-MTC_ket_cau2"/>
      <sheetName val="KHOI_LUONG_TONG2"/>
      <sheetName val="TK_22KV2"/>
      <sheetName val="DM_366-17772"/>
      <sheetName val="Thi_nhiem2"/>
      <sheetName val="Gia_goc_VT-TB2"/>
      <sheetName val="Gia_vc_den_chan_CT2"/>
      <sheetName val="culy_222"/>
      <sheetName val="Luong_20502"/>
      <sheetName val="ca_may_QN2"/>
      <sheetName val="TNHC1246_2"/>
      <sheetName val="Ca_may_TT06_20102"/>
      <sheetName val="Don_gia_VLXD_dia_phuong2"/>
      <sheetName val="Bang_luong_SCL2"/>
      <sheetName val="Dinh_muc_TN14262"/>
      <sheetName val="DM_336cai_tao2"/>
      <sheetName val="DANH_MỤC_HỒ_SƠ2"/>
      <sheetName val="GT_PHÁT_SINH_NGOÀI_HĐ2"/>
      <sheetName val="KL_PHÁT_SINH_2"/>
      <sheetName val="PS_NGOÀI_HĐ2"/>
      <sheetName val="GT_PHÁT_SINH_VƯỢT_HĐ2"/>
      <sheetName val="PS_TĂNG_GIẢM_TRONG_HĐ2"/>
      <sheetName val="DGCT_PHÁT_SINH2"/>
      <sheetName val="DGCT_TRẦN_NLV2"/>
      <sheetName val="DGKL_chi_tiết_NLV2"/>
      <sheetName val="DGKL_chi_tiết_NHN,NK2"/>
      <sheetName val="TG_KL2"/>
      <sheetName val="DGCT_SƠN_BẢ_TƯỜNG_NLV2"/>
      <sheetName val="DGKL_TRẦN_NHN2"/>
      <sheetName val="MTO_REV_2(ARMOR)2"/>
      <sheetName val="Cotthep_NPT2"/>
      <sheetName val="vl_nc_mtc2"/>
      <sheetName val="KL_thep_lam_sat2"/>
      <sheetName val="Tien_Thuong2"/>
      <sheetName val="NC_XL_6T_cuoi_01_CTy2"/>
      <sheetName val="Data_-6T_dau2"/>
      <sheetName val="Cong_6T2"/>
      <sheetName val="DM-VNT_ko_sd2"/>
      <sheetName val="Bảng_đo_bóc_KL_OLK-092"/>
      <sheetName val="6_3_CHI_TIET_OLK-092"/>
      <sheetName val="Tong_hop_vat_tu2"/>
      <sheetName val="PV_Graph_Data1"/>
      <sheetName val="Danh_mục1"/>
      <sheetName val="Q_A01_2-Sh2"/>
      <sheetName val="Dutoan_KL1"/>
      <sheetName val="doanh_thu1"/>
      <sheetName val="BTK-Dai_Hoc_Kien_Giang1"/>
      <sheetName val="1_San_2"/>
      <sheetName val="Chi_phi_van_chuyen2"/>
      <sheetName val="TLG_Type2"/>
      <sheetName val="KHOI_LUONG15-42"/>
      <sheetName val="B3A_-_TOWER_A2"/>
      <sheetName val="Annex_B2"/>
      <sheetName val="Dot_42"/>
      <sheetName val="4_CĂN2"/>
      <sheetName val="Dgia_vat_tu2"/>
      <sheetName val="Don_gia_III2"/>
      <sheetName val="D÷_liÖu2"/>
      <sheetName val="GIÁ_DỰ_THẦU_30_CĂN1"/>
      <sheetName val="Div26_-_Elect2"/>
      <sheetName val="2_CDPS2"/>
      <sheetName val="Heso_DZ2"/>
      <sheetName val="HRG_BHN2"/>
      <sheetName val="CĂN_ĐH2"/>
      <sheetName val="Don_gia_NC2"/>
      <sheetName val="DG_BINH_THUAN2"/>
      <sheetName val="7_Khau_tru_2"/>
      <sheetName val="DT_hợp_đồng1"/>
      <sheetName val="Bảng_KL_đợt_11"/>
      <sheetName val="DG_Chi_tiet1"/>
      <sheetName val="Kê_0,41"/>
      <sheetName val="TH_0,41"/>
      <sheetName val="Kê_221"/>
      <sheetName val="TH_221"/>
      <sheetName val="TBA_CAI_TAO1"/>
      <sheetName val="TBA_XDM1"/>
      <sheetName val="TONG_HOP_DU_TOAN1"/>
      <sheetName val="Thop_XAY_DUNG1"/>
      <sheetName val="CP_HANG_MUC_CHUNG1"/>
      <sheetName val="CHI_PHI_XD1"/>
      <sheetName val="CHI_PHI_THI_NGHIEM1"/>
      <sheetName val="VLDIEN_221"/>
      <sheetName val="Dao_dat1"/>
      <sheetName val="TH_Denbu1"/>
      <sheetName val="Do_ve_DC1"/>
      <sheetName val="TH_Bommin1"/>
      <sheetName val="CHI_PHI_THI_NGHIEM-LD_thiet_bi1"/>
      <sheetName val="Luong_TT011"/>
      <sheetName val="Camay_QB1"/>
      <sheetName val="gia_ca_may_BXD1"/>
      <sheetName val="BANG_LUONG_KY_SU1"/>
      <sheetName val="Bang_luong_NHOM_I1"/>
      <sheetName val="Bangluong_NHOM_II_1"/>
      <sheetName val="09-GIA_nhien_lieu-ko_in1"/>
      <sheetName val="Tinh_V_cot_chiem_cho1"/>
      <sheetName val="ĐM_13541"/>
      <sheetName val="KHOAN_MAU1"/>
      <sheetName val="ĐO_ĐỊA_VẬT_LÝ1"/>
      <sheetName val="khoan_tiep_dia1"/>
      <sheetName val="DZ_22KV1"/>
      <sheetName val="_1710_HOINGHINLD1"/>
      <sheetName val="99_(2)1"/>
      <sheetName val="134_1"/>
      <sheetName val="DG_49701"/>
      <sheetName val="Financ__Overview1"/>
      <sheetName val="TINH_GIA_-_SAN_XUAT_Vertico1"/>
      <sheetName val="13_BANG_CT1"/>
      <sheetName val="14_MMUS_GIUA_NHIP1"/>
      <sheetName val="4_HSPBngang1"/>
      <sheetName val="6_Tinh_tai1"/>
      <sheetName val="2_NSl1"/>
      <sheetName val="17_US_CHU_tho_a_b1"/>
      <sheetName val="15_MMUS_GOI1"/>
      <sheetName val="Summary_Sheet1"/>
      <sheetName val="Finishing-Tower_A1"/>
      <sheetName val="Finishing-Tower_B1"/>
      <sheetName val="Finishing-Tower_C1"/>
      <sheetName val="Finishing-Tower_D1"/>
      <sheetName val="MEP-Tower_A1"/>
      <sheetName val="MEP-Tower_B1"/>
      <sheetName val="MEP-Tower_C1"/>
      <sheetName val="MEP-Tower_D1"/>
      <sheetName val="Cost_Report_Sum1"/>
      <sheetName val="Detail_Cost_Sum1"/>
      <sheetName val="RVO-VO_Sum1"/>
      <sheetName val="Potential_VOs_Sum1"/>
      <sheetName val="Cash_Flow_Sum1"/>
      <sheetName val="B-2__(DPP)2"/>
      <sheetName val="CAP_NUOC1"/>
      <sheetName val="cấp_nước_trục_nhà_vs1"/>
      <sheetName val="THOAT_NUOC1"/>
      <sheetName val="THOAT_MUA1"/>
      <sheetName val="Cáp_phòng1"/>
      <sheetName val="TMC_ĐIỆN_Phi1"/>
      <sheetName val="TMC_Tổng1"/>
      <sheetName val="TH_Đèn_Phòng_L11"/>
      <sheetName val="TH_Đèn_Hầm_L11"/>
      <sheetName val="TỦ_MODULE_T11"/>
      <sheetName val="Huong_dan1"/>
      <sheetName val="gia_vt,nc,may1"/>
      <sheetName val="Bieu_gia_HD1"/>
      <sheetName val="Tổng_hợp_KPHM1"/>
      <sheetName val="5_2_1_Đo_bóc_KL_OLK-061"/>
      <sheetName val="Dinh_muc1"/>
      <sheetName val="KS_tuyen1"/>
      <sheetName val="Bang_chiet_tinh_TBA1"/>
      <sheetName val="MB_DT_021"/>
      <sheetName val="So_sanh1"/>
      <sheetName val="EQUIP_LIST1"/>
      <sheetName val="Electrical_Works1"/>
      <sheetName val="H_T__INCOMING_SYSTEM1"/>
      <sheetName val="THONG_SO1"/>
      <sheetName val="Đơn_giá_chi_tiết_TN_391"/>
      <sheetName val="DT__NHA_XUONG1"/>
      <sheetName val="4_2_1_Đo_bóc_KL_OLK-061"/>
      <sheetName val="4_1_1_CHI_TIET_OLK-061"/>
      <sheetName val="BU_LONG1"/>
      <sheetName val="Cash_Flow1"/>
      <sheetName val="Thuyết_minh1"/>
      <sheetName val="Đơn_giá_máy1"/>
      <sheetName val="Tính_giá_NC1"/>
      <sheetName val="SL_cước1"/>
      <sheetName val="HERD_MOVEMENTFARM13"/>
      <sheetName val="HERD_MOVEMENTFARM23"/>
      <sheetName val="CALVES_2-43"/>
      <sheetName val="Cavles_2-43"/>
      <sheetName val="CALVES_4-73"/>
      <sheetName val="HEIFER_7-12m3"/>
      <sheetName val="HEIFER_12+3"/>
      <sheetName val="FRESH_COW_2017-183"/>
      <sheetName val="HP_COW_20183"/>
      <sheetName val="LP_COW_2017-183"/>
      <sheetName val="DRY_COW3"/>
      <sheetName val="FIELD_CROPS3"/>
      <sheetName val="Gia_VT-TB1"/>
      <sheetName val="noi_suy_xa1"/>
      <sheetName val="noi_suy_xa_thu_hoi1"/>
      <sheetName val="¥_1"/>
      <sheetName val="CHITIET_VL-NCHT1_(2)"/>
      <sheetName val="Unit_price"/>
      <sheetName val="Bill_No_1_61"/>
      <sheetName val="Bill_No_1_101"/>
      <sheetName val="Bill_No_3_31"/>
      <sheetName val="Bill_No_1_41"/>
      <sheetName val="Bill_No_1_71"/>
      <sheetName val="Summary_Bill_No__31"/>
      <sheetName val="3__KC_-_PODIUM"/>
      <sheetName val="Tien_Luong"/>
      <sheetName val="Chiet_tinh_dz35"/>
      <sheetName val="Bù_giá_CM"/>
      <sheetName val="Menu"/>
      <sheetName val="Bordereau"/>
      <sheetName val="SucChiuTaiCuaCoc"/>
      <sheetName val="BANGTRA"/>
      <sheetName val="CHITIET VL-NC-TT1p"/>
      <sheetName val="CFA (ME)"/>
      <sheetName val="MEP Building"/>
      <sheetName val="AASHTO92"/>
      <sheetName val="KUNGDEVI"/>
      <sheetName val="CFA"/>
      <sheetName val="TKLD"/>
      <sheetName val="NHOM KINH"/>
      <sheetName val="B3A-APARTMENT"/>
      <sheetName val="QSUM"/>
      <sheetName val="TH khoi luong"/>
      <sheetName val="Chi tiet khoi luong"/>
      <sheetName val="TK thep"/>
      <sheetName val="CT THOÁT WC VP"/>
      <sheetName val="CT CẤP WC VP"/>
      <sheetName val="CT THOÁT MƯA VP TRỤC LỚN"/>
      <sheetName val="CT THOÁT MƯA VP TRỤC NHỎ"/>
      <sheetName val="LUONG SCL"/>
      <sheetName val="Breakdown"/>
      <sheetName val="DTCT"/>
      <sheetName val="TKXM"/>
      <sheetName val="재료비단가(VALVE)"/>
      <sheetName val="SCHEDULE"/>
      <sheetName val="Nhập liệu"/>
      <sheetName val="Service Cost "/>
      <sheetName val="Don gia Tay Ninh"/>
      <sheetName val="Don gia Dak Lak"/>
      <sheetName val="做法表"/>
      <sheetName val="진주방향"/>
      <sheetName val="2BOX본체"/>
      <sheetName val="마산방향"/>
      <sheetName val="MB-D2"/>
      <sheetName val="Bearing"/>
      <sheetName val="MB-D3"/>
      <sheetName val="MB-D8"/>
      <sheetName val="MB-D9"/>
      <sheetName val="Manhole"/>
      <sheetName val="MB-D4"/>
      <sheetName val="MB-D12"/>
      <sheetName val="streeta and cacth pit"/>
      <sheetName val="MB-D7"/>
      <sheetName val="Pipe"/>
      <sheetName val="MB-D6"/>
      <sheetName val="Daf 1"/>
      <sheetName val="Bech_Lab"/>
      <sheetName val="Sum ELE  CAP S1-4  "/>
      <sheetName val="CFS3"/>
      <sheetName val="Dinh Muc Vat Tu"/>
      <sheetName val="mã "/>
      <sheetName val="Tiên_lượng1"/>
      <sheetName val="Breakdown_(B)"/>
      <sheetName val="U_P_Breakdown"/>
      <sheetName val="Unit_price(Updateting)"/>
      <sheetName val="CTDZ6kv_(gd1)_"/>
      <sheetName val="CTDZ_0_4+cto_(GD1)"/>
      <sheetName val="CTTBA_(gd1)"/>
      <sheetName val="03_Detailed"/>
      <sheetName val="01_Bid_Price_summary"/>
      <sheetName val="Home_Office_Manhours"/>
      <sheetName val="Field_SPV_Barchart"/>
      <sheetName val="IMF_Code"/>
      <sheetName val="Subsidiary_Calculation"/>
      <sheetName val="Auto Monthly Inputs "/>
      <sheetName val="MSB-DB"/>
      <sheetName val="TienLuong"/>
      <sheetName val="Para"/>
      <sheetName val="PNTEXT"/>
      <sheetName val="DFA"/>
      <sheetName val="Gia NC theo TT05"/>
      <sheetName val="sortÔ"/>
      <sheetName val="ChiTietDZ"/>
      <sheetName val="VuaBT"/>
      <sheetName val="기본DATA"/>
      <sheetName val="datta"/>
      <sheetName val="BCC_4054-05"/>
      <sheetName val="Tra1"/>
      <sheetName val="SLTh.ke"/>
      <sheetName val="Luong_BN"/>
      <sheetName val="Luong_TB"/>
      <sheetName val="Ca_may_TB"/>
      <sheetName val="Ca_máy_BN"/>
      <sheetName val="Vật_liệu"/>
      <sheetName val="Chênh lệch máy thi công"/>
      <sheetName val="Chênh lệch nhân công"/>
      <sheetName val="Chênh lệch vật liệu"/>
      <sheetName val="Dai tu"/>
      <sheetName val="Gia-VL"/>
      <sheetName val="chitietCS"/>
      <sheetName val="chitietTD"/>
      <sheetName val="PL02"/>
      <sheetName val="So sanh gia"/>
      <sheetName val="Luong 2622EVN"/>
      <sheetName val="DNTT_2"/>
      <sheetName val="DNTT_3"/>
      <sheetName val="DNTT_4"/>
      <sheetName val="0,SO LIEU DAU VAO"/>
      <sheetName val="GIAVLIEU"/>
      <sheetName val="BTH"/>
      <sheetName val="Chao gia T12_RE"/>
      <sheetName val="SLabs"/>
      <sheetName val="BP"/>
      <sheetName val="DEF"/>
      <sheetName val="Share Price 2002"/>
      <sheetName val="Case"/>
      <sheetName val="SumVal"/>
      <sheetName val="CTtr"/>
      <sheetName val="caocot"/>
      <sheetName val="Bia1"/>
      <sheetName val="PHẦN KIẾN TRÚC"/>
      <sheetName val="Tabela1"/>
      <sheetName val="Don gia XD"/>
      <sheetName val="Currency"/>
      <sheetName val="tra-vat-lieu"/>
      <sheetName val="PU_ITALY_22"/>
      <sheetName val="TH_DZ3511"/>
      <sheetName val="Tro_giup21"/>
      <sheetName val="RAB_AR&amp;STR9"/>
      <sheetName val="chi_tiet_TBA9"/>
      <sheetName val="chi_tiet_C9"/>
      <sheetName val="Customize_Your_Purchase_Order9"/>
      <sheetName val="Don_gia9"/>
      <sheetName val="CHITIET_VL-NC-TT_-1p9"/>
      <sheetName val="CHITIET_VL-NC-TT-3p8"/>
      <sheetName val="TONG_HOP_VL-NC_TT9"/>
      <sheetName val="KPVC-BD_9"/>
      <sheetName val="DON_GIA_TRAM_(3)9"/>
      <sheetName val="DON_GIA_CAN_THO11"/>
      <sheetName val="HĐ_ngoài8"/>
      <sheetName val="XT_Buoc_38"/>
      <sheetName val="dongia_(2)8"/>
      <sheetName val="Don_gia_chi_tiet9"/>
      <sheetName val="7606_DZ9"/>
      <sheetName val="project_management8"/>
      <sheetName val="Adix_A8"/>
      <sheetName val="REINF_8"/>
      <sheetName val="Rates_20098"/>
      <sheetName val="S-curve_8"/>
      <sheetName val="Du_toan8"/>
      <sheetName val="So_doi_chieu_LC8"/>
      <sheetName val="MAIN_GATE_HOUSE8"/>
      <sheetName val="Commercial_value8"/>
      <sheetName val="Ky_Lam_Bridge8"/>
      <sheetName val="Provisional_Sums_Item8"/>
      <sheetName val="Gas_Pressure_Welding8"/>
      <sheetName val="General_Item&amp;General_Requireme8"/>
      <sheetName val="General_Items8"/>
      <sheetName val="Regenral_Requirements8"/>
      <sheetName val="chiet_tinh8"/>
      <sheetName val="Ng_hàng_xà+bulong8"/>
      <sheetName val="TONG_HOP_VL-NC8"/>
      <sheetName val="MH_RATE8"/>
      <sheetName val="Bang_KL8"/>
      <sheetName val="Đầu_vào7"/>
      <sheetName val="Equip_7"/>
      <sheetName val="A1_CN7"/>
      <sheetName val="DG_thep_ma_kem8"/>
      <sheetName val="Lcau_-_Lxuc8"/>
      <sheetName val="CT_vat_lieu8"/>
      <sheetName val="Trạm_biến_áp7"/>
      <sheetName val="Đơn_Giá_7"/>
      <sheetName val="DM_60618"/>
      <sheetName val="TONG_HOP_T5_19987"/>
      <sheetName val="Chenh_lech_vat_tu7"/>
      <sheetName val="Diện_tích7"/>
      <sheetName val="1_Khái_toán7"/>
      <sheetName val="Chi_tiet_XD_TBA7"/>
      <sheetName val="DG_DZ8"/>
      <sheetName val="DG_TBA8"/>
      <sheetName val="CT-0_4KV7"/>
      <sheetName val="rate_material7"/>
      <sheetName val="KL_Chi_tiết_Xây_tô7"/>
      <sheetName val="04_-_XUONG_DET_B7"/>
      <sheetName val="Loại_Vật_tư7"/>
      <sheetName val="Bill_1_Quy_dinh_chung7"/>
      <sheetName val="1_R18_BF7"/>
      <sheetName val="6_External_works-R187"/>
      <sheetName val="07Base_Cost7"/>
      <sheetName val="Chi_tiet_KL7"/>
      <sheetName val="Tổng_hợp_KL7"/>
      <sheetName val="_037"/>
      <sheetName val="chieu_day_san7"/>
      <sheetName val="Podium_Concrete_Works7"/>
      <sheetName val="KLCT-_TOWER7"/>
      <sheetName val="KLCT-_PODIUM7"/>
      <sheetName val="Gia_thanh_chuoi_su7"/>
      <sheetName val="Tiep_dia7"/>
      <sheetName val="Don_gia_vung_III-Can_Tho7"/>
      <sheetName val="Phan_khai_KLuong7"/>
      <sheetName val="Area_Cal7"/>
      <sheetName val="Bill_01_-_CTN7"/>
      <sheetName val="Bill_2_2_Villa_2_beds7"/>
      <sheetName val="Elect_(3)7"/>
      <sheetName val="plan&amp;section_of_foundation7"/>
      <sheetName val="design_criteria7"/>
      <sheetName val="Bond_수수료_계산_포맷7"/>
      <sheetName val="ITB_COST7"/>
      <sheetName val="PAGE_17"/>
      <sheetName val="DM_677"/>
      <sheetName val="Project_Data7"/>
      <sheetName val="6787CWFASE2CASE2_00_xls7"/>
      <sheetName val="Xay_lapduongR37"/>
      <sheetName val="Đầu_tư7"/>
      <sheetName val="gia_cong_tac7"/>
      <sheetName val="EIRR&gt;_27"/>
      <sheetName val="dg_tphcm7"/>
      <sheetName val="T_KÊ_K_CẤU7"/>
      <sheetName val="4_PTDG7"/>
      <sheetName val="A1,_May7"/>
      <sheetName val="Vat_lieu7"/>
      <sheetName val="Data_Input8"/>
      <sheetName val="Measure_13067"/>
      <sheetName val="Bill_02_-_Xay_gach-Pou_7"/>
      <sheetName val="Bill_03-Chống_thấm-Pou7"/>
      <sheetName val="Bill_04-Kim_loại-Pou7"/>
      <sheetName val="Bill_05_-_Hoan_thien-Pou_7"/>
      <sheetName val="Bill_02_-_Xay_gach-Tower7"/>
      <sheetName val="Bill_03-Chống_thấm-Tower7"/>
      <sheetName val="Bill_04-Kim_loại-Tower7"/>
      <sheetName val="Bill_05_-_Hoan_thien-Tower7"/>
      <sheetName val="KL-_KHAC7"/>
      <sheetName val="BILL_3_-_KẾT_CẤU_HẦM7"/>
      <sheetName val="PTĐG_LTBT7"/>
      <sheetName val="CTG-PRECHEx1_47"/>
      <sheetName val="CTG-AB_(2)7"/>
      <sheetName val="CTG-AB_(3)7"/>
      <sheetName val="CTG-PLP-1_087"/>
      <sheetName val="Pre_Đội_nhóm7"/>
      <sheetName val="Vat_tu_XD7"/>
      <sheetName val="Tower_-_Concrete_Works7"/>
      <sheetName val="Bill-04_ket_cau_thap-_UNI7"/>
      <sheetName val="TH_Vat_tu7"/>
      <sheetName val="HÐ_ngoài8"/>
      <sheetName val="6PILE__(돌출)7"/>
      <sheetName val="DETAIL_7"/>
      <sheetName val="GV1-D13_(Casement_door)7"/>
      <sheetName val="Harga_ME_7"/>
      <sheetName val="Analisa_Gabungan7"/>
      <sheetName val="_Bill_5-Earthing_2_-_Add_Works7"/>
      <sheetName val="Isolasi_Luar_Dalam7"/>
      <sheetName val="Isolasi_Luar7"/>
      <sheetName val="Bang_trong_luong_rieng_thep7"/>
      <sheetName val="final_list_200522"/>
      <sheetName val="LV_data7"/>
      <sheetName val="CẤP_THOÁT_NƯỚC7"/>
      <sheetName val="Cước_VC_+_ĐM_CP_Tư_vấn7"/>
      <sheetName val="Hệ_số7"/>
      <sheetName val="ESTI_7"/>
      <sheetName val="Gia_vat_tu7"/>
      <sheetName val="bridge_#_17"/>
      <sheetName val="THDT_goi_thau_TB7"/>
      <sheetName val="Tien_do_TV7"/>
      <sheetName val="Chenh_lech_ca_may7"/>
      <sheetName val="TLg_CN&amp;Laixe7"/>
      <sheetName val="TLg_CN&amp;Laixe_(2)7"/>
      <sheetName val="TLg_Laitau7"/>
      <sheetName val="TLg_Laitau_(2)7"/>
      <sheetName val="KHOI_LUONG7"/>
      <sheetName val="Bang_3_Chi_tiet_phan_Dz7"/>
      <sheetName val="DATA_BASE7"/>
      <sheetName val="Equipment_list_(PAC)7"/>
      <sheetName val="KL_san_lap7"/>
      <sheetName val="TH_N_Cong7"/>
      <sheetName val="TH_MTC7"/>
      <sheetName val="TINH_KHOI_LUONG7"/>
      <sheetName val="Chi_tiet7"/>
      <sheetName val="Buy_vs__Lease_Car7"/>
      <sheetName val="PRE_(E)7"/>
      <sheetName val="CTKL_KTX_HT6"/>
      <sheetName val="subcon_sched7"/>
      <sheetName val="Tong_du_toan6"/>
      <sheetName val="Bill_2_-_ketcau6"/>
      <sheetName val="Budget_Code6"/>
      <sheetName val="CP_Khac_cuoc_VC6"/>
      <sheetName val="NHÀ_NHẬP_LIỆU6"/>
      <sheetName val="MÓNG_SILO6"/>
      <sheetName val="HVAC_BLOCK_B47"/>
      <sheetName val="2_Chiet_tinh6"/>
      <sheetName val="BẢNG_KHỐI_LƯỢNG_TỔNG_HỢP6"/>
      <sheetName val="Chi_tiet_lan_can6"/>
      <sheetName val="13-Cốt_thép_(10mm&lt;D≤18mm)_FO166"/>
      <sheetName val="du_lieu_du_toan6"/>
      <sheetName val="BOQ_THAN6"/>
      <sheetName val="DL_ĐẦU_VÀO6"/>
      <sheetName val="Analisa_&amp;_Upah6"/>
      <sheetName val="Purchase_Order6"/>
      <sheetName val="D_&amp;_W_sizes6"/>
      <sheetName val="Du_lieu7"/>
      <sheetName val="cash_budget6"/>
      <sheetName val="Luong_NII6"/>
      <sheetName val="DINH_MUC_THI_NGHIEM6"/>
      <sheetName val="Luong_NI6"/>
      <sheetName val="Phan_tich6"/>
      <sheetName val="CT_Thang_Mo6"/>
      <sheetName val="CT__PL6"/>
      <sheetName val="dongia__2_6"/>
      <sheetName val="Thép_CKN6"/>
      <sheetName val="GOC-KO_IN6"/>
      <sheetName val="MAU_8A6"/>
      <sheetName val="MAU_8B6"/>
      <sheetName val="MAU_96"/>
      <sheetName val="MAU_106"/>
      <sheetName val="sochitiettaikhoan_6"/>
      <sheetName val="Share_price_data6"/>
      <sheetName val="19_36"/>
      <sheetName val="20_36"/>
      <sheetName val="Chieu_4_36"/>
      <sheetName val="Cow_req6"/>
      <sheetName val="TỔNG_HỢP6"/>
      <sheetName val="14-LẦN_3-CHIỀU6"/>
      <sheetName val="14-LẦN_1-SÁNG6"/>
      <sheetName val="14-LẦN_2-TRƯA6"/>
      <sheetName val="1_3+1_4-TOTAL_-_Ko_IN6"/>
      <sheetName val="2_1-LẦN_3-CHIỀU6"/>
      <sheetName val="2_1-LẦN_1-SÁNG6"/>
      <sheetName val="2_1-LẦN_2-TRƯA6"/>
      <sheetName val="2_1-TOTAL-Ko_IN6"/>
      <sheetName val="1_3(TMR_4)6"/>
      <sheetName val="CHO_DE6"/>
      <sheetName val="1_1+1_2+2_2+2_3(TMR_3)6"/>
      <sheetName val="CK1+CK2_(VS_SAN_CHOI_23)6"/>
      <sheetName val="CK1+CK2_(2)6"/>
      <sheetName val="12-16_THÁNG6"/>
      <sheetName val="CAN_SỮA6"/>
      <sheetName val="54+55+56(SAU_CAI_SỮA-6)6"/>
      <sheetName val="BÊ_71-90_NGÀY6"/>
      <sheetName val="BÊ_12-16_tháng6"/>
      <sheetName val="BÊ_6-126"/>
      <sheetName val="BÊ_1-36"/>
      <sheetName val="F01-BC_KHAU_PHAN_SANG_20_36"/>
      <sheetName val="F01-BC_KHAU_PHAN_CHIEU_19_36"/>
      <sheetName val="dinh_mưc_cty6"/>
      <sheetName val="Giá_thành6"/>
      <sheetName val="Thong_ke6"/>
      <sheetName val="Energy_for_milk_prod6"/>
      <sheetName val="DE_NGHI_XUAT_6"/>
      <sheetName val="phieu_xuat_mau6"/>
      <sheetName val="PHIEU_XUAT_CHIEU6"/>
      <sheetName val="11_rai_them_cỏ6"/>
      <sheetName val="PHU_LUC_02-_HDSD_CAC_BIEU_MAU6"/>
      <sheetName val="PhU_LUC_01-_MA_CAC_NHOM_BO6"/>
      <sheetName val="F03-BC_THUC_TRON_SANG_20_36"/>
      <sheetName val="F03-BC_THUC_TRON_CHIEU_19_36"/>
      <sheetName val="F02-BC_THEO_DOI_THUC_AN_DU6"/>
      <sheetName val="Tham_khao-_Bao_cao_xuat_thuc_a6"/>
      <sheetName val="Don_gia_(khong_in)6"/>
      <sheetName val="Dlieu_dau_vao6"/>
      <sheetName val="DK1_Don_gia6"/>
      <sheetName val="1_MONG_1-26"/>
      <sheetName val="BANCO_(2)6"/>
      <sheetName val="MT_DPin_(2)6"/>
      <sheetName val="dm_3664"/>
      <sheetName val="DM_60604"/>
      <sheetName val="02__PTDG6"/>
      <sheetName val="Chiết_tính6"/>
      <sheetName val="2_1Warehouse_14"/>
      <sheetName val="Income_Statement6"/>
      <sheetName val="Shareholders'_Equity6"/>
      <sheetName val="VC_xd4"/>
      <sheetName val="Gia_VLTB4"/>
      <sheetName val="B_Luong4"/>
      <sheetName val="C_May4"/>
      <sheetName val="TB_NẶNG4"/>
      <sheetName val="Du_tru_CP-Bieu_014"/>
      <sheetName val="Dự_thầu4"/>
      <sheetName val="Nhap_VT_oto4"/>
      <sheetName val="TH_TN4"/>
      <sheetName val="Bill_No_3_-_Prov__Sum_(Ph2&amp;3)4"/>
      <sheetName val="Hao_phí4"/>
      <sheetName val="Structure_data4"/>
      <sheetName val="đọc_số4"/>
      <sheetName val="Ma_don_vi4"/>
      <sheetName val="bang_cc4"/>
      <sheetName val="CP_Du_phong4"/>
      <sheetName val="THCP_Lap_dat4"/>
      <sheetName val="THCP_xay_dung4"/>
      <sheetName val="Tong_hop_kinh_phi4"/>
      <sheetName val="CP_HMC4"/>
      <sheetName val="HỆ_THỐNG_PHÒNG_CHÁY_CHỮA_CHÁY4"/>
      <sheetName val="HỆ_THỐNG_CẤP_THOÁT_NƯỚC4"/>
      <sheetName val="HỆ_THỐNG_ĐHKK4"/>
      <sheetName val="MÁY_PHÁT_ĐIỆN4"/>
      <sheetName val="HỆ_THỐNG_ĐIỆN4"/>
      <sheetName val="Thiết_bị_chính4"/>
      <sheetName val="Ｎｏ_134"/>
      <sheetName val="DGchitiet_4"/>
      <sheetName val="wk_prgs4"/>
      <sheetName val="AG_Pipe_Qty_Analysis4"/>
      <sheetName val="CHI_PHI4"/>
      <sheetName val="TK_chi_tiet4"/>
      <sheetName val="Bill_2-Road_HR24"/>
      <sheetName val="Bill_3_-_Softscape_HR24"/>
      <sheetName val="THEP_TAM4"/>
      <sheetName val="THEP_HÌNH4"/>
      <sheetName val="THEP_HINH4"/>
      <sheetName val="XA_GO4"/>
      <sheetName val="BANG_TRA4"/>
      <sheetName val="CĂN_HỘ_T16-17_4"/>
      <sheetName val="TRỤC_ĐỨNG_THOÁT_BẨN_T15-174"/>
      <sheetName val="TRỤC_ĐỨNG_TM_T15-174"/>
      <sheetName val="Móng,_nền_4"/>
      <sheetName val="Main_Bldg-Rev024"/>
      <sheetName val="D&amp;W_def_4"/>
      <sheetName val="Nhan_cong4"/>
      <sheetName val="Thiet_bi4"/>
      <sheetName val="Vat_tu4"/>
      <sheetName val="DM_ChiPhi4"/>
      <sheetName val="May_TC4"/>
      <sheetName val="TH_Kinh_phi4"/>
      <sheetName val="Ptvl_4"/>
      <sheetName val="1_Requisition(E)4"/>
      <sheetName val="TONG_HOP4"/>
      <sheetName val="Tổng_GT4"/>
      <sheetName val="Chi_tiết_KL4"/>
      <sheetName val="ca_máy4"/>
      <sheetName val="khấu_trừ_phạt4"/>
      <sheetName val="GT__KHAU_TRU4"/>
      <sheetName val="HAO_HUT_VAT_TU_(2)4"/>
      <sheetName val="cao_độ4"/>
      <sheetName val="Data_Wall4"/>
      <sheetName val="Dự_toán4"/>
      <sheetName val="Đơn_Giá_TH4"/>
      <sheetName val="Nhân_công4"/>
      <sheetName val="Phân_tích4"/>
      <sheetName val="C_P_Thiết_bị4"/>
      <sheetName val="T_H_Kinh_phí4"/>
      <sheetName val="Vật_tư4"/>
      <sheetName val="Trang_bìa4"/>
      <sheetName val="phan_tic_chi_tiet4"/>
      <sheetName val="Gia_vat_lieu3"/>
      <sheetName val="DG_14263"/>
      <sheetName val="Theo_doi_Doanh_thu_20173"/>
      <sheetName val="gui_BKCT3"/>
      <sheetName val="Precios_unitarios_AXH3"/>
      <sheetName val="Chi_tiet_cong_no4"/>
      <sheetName val="PHÁT_SINH_TẦNG_1_4"/>
      <sheetName val="PHÁT_SINH_TẦNG_24"/>
      <sheetName val="Hầm_chuyển_psinh4"/>
      <sheetName val="Ống_thẳng4"/>
      <sheetName val="Côn_thu4"/>
      <sheetName val="Vuông_tròn4"/>
      <sheetName val="Chân_rẽ4"/>
      <sheetName val="Chạc_ba4"/>
      <sheetName val="3__CNT3"/>
      <sheetName val="unit_price_list(M)3"/>
      <sheetName val="TH_VL,_NC,_DDHT_Thanhphuoc3"/>
      <sheetName val="Don_gia_chi_tiet_DIEN_23"/>
      <sheetName val="So_lieu_chung3"/>
      <sheetName val="BẢNG_ÁP_GIÁ_(in)3"/>
      <sheetName val="NT_(KL)_IN3"/>
      <sheetName val="DOM_D23"/>
      <sheetName val="nhà_ăn3"/>
      <sheetName val="Công_nhật3"/>
      <sheetName val="btkt_cột3"/>
      <sheetName val="1_2_Staff_Schedule3"/>
      <sheetName val="Chi_tiet_-tong_9_thang3"/>
      <sheetName val="0__Input3"/>
      <sheetName val="Doi_so3"/>
      <sheetName val="MTO_REV_2(ARMOR)3"/>
      <sheetName val="DANH_MỤC_HỒ_SƠ3"/>
      <sheetName val="GT_PHÁT_SINH_NGOÀI_HĐ3"/>
      <sheetName val="KL_PHÁT_SINH_3"/>
      <sheetName val="PS_NGOÀI_HĐ3"/>
      <sheetName val="GT_PHÁT_SINH_VƯỢT_HĐ3"/>
      <sheetName val="PS_TĂNG_GIẢM_TRONG_HĐ3"/>
      <sheetName val="DGCT_PHÁT_SINH3"/>
      <sheetName val="DGCT_TRẦN_NLV3"/>
      <sheetName val="DGKL_chi_tiết_NLV3"/>
      <sheetName val="DGKL_chi_tiết_NHN,NK3"/>
      <sheetName val="TG_KL3"/>
      <sheetName val="DGCT_SƠN_BẢ_TƯỜNG_NLV3"/>
      <sheetName val="DGKL_TRẦN_NHN3"/>
      <sheetName val="Cotthep_NPT3"/>
      <sheetName val="vl_nc_mtc3"/>
      <sheetName val="KL_THEP__GIAM_DO_DUNG_COUPLER3"/>
      <sheetName val="01_KL_THÉP_NHẬP_VỀ3"/>
      <sheetName val="2__NT_VLDV3"/>
      <sheetName val="GHI_CHU3"/>
      <sheetName val="1_BB_LMHT3"/>
      <sheetName val="Bê_tông_bảo_vệ3"/>
      <sheetName val="01__Data3"/>
      <sheetName val="Neo,_nối_cốt_thép_dầm,_cột3"/>
      <sheetName val="Uốn_móc_cốt_thép3"/>
      <sheetName val="Tiêu_chuẩn_cốt_thép3"/>
      <sheetName val="Bill_Prelim-CDT3"/>
      <sheetName val="Bill_BPTC-CDT3"/>
      <sheetName val="Chi_tiết_BPTC3"/>
      <sheetName val="Bill_BPTC-CDT_(PA_MCT_CDT)3"/>
      <sheetName val="Chi_tiết_BPTC_(PA_MCT_CDT)3"/>
      <sheetName val="Tong_hop_vat_tu3"/>
      <sheetName val="TLG_Type3"/>
      <sheetName val="B3A_-_TOWER_A3"/>
      <sheetName val="Annex_B3"/>
      <sheetName val="DM-VNT_ko_sd3"/>
      <sheetName val="Bảng_đo_bóc_KL_OLK-093"/>
      <sheetName val="6_3_CHI_TIET_OLK-093"/>
      <sheetName val="1_Civil_(Org)3"/>
      <sheetName val="1__Office3"/>
      <sheetName val="KHOI_LUONG15-43"/>
      <sheetName val="Dgia_vat_tu3"/>
      <sheetName val="Don_gia_III3"/>
      <sheetName val="D÷_liÖu3"/>
      <sheetName val="Dot_43"/>
      <sheetName val="1_San_3"/>
      <sheetName val="Thop_Ksat3"/>
      <sheetName val="Thu_hoi_3"/>
      <sheetName val="HM_chung3"/>
      <sheetName val="CP_xd-thiet_bi3"/>
      <sheetName val="TH-TN_LD_TB3"/>
      <sheetName val="CP_xaydung3"/>
      <sheetName val="Thao_ha_phu_kien3"/>
      <sheetName val="VL-NC-MTC_ket_cau3"/>
      <sheetName val="KHOI_LUONG_TONG3"/>
      <sheetName val="TK_22KV3"/>
      <sheetName val="DM_366-17773"/>
      <sheetName val="Thi_nhiem3"/>
      <sheetName val="Gia_goc_VT-TB3"/>
      <sheetName val="Gia_vc_den_chan_CT3"/>
      <sheetName val="culy_223"/>
      <sheetName val="Luong_20503"/>
      <sheetName val="ca_may_QN3"/>
      <sheetName val="TNHC1246_3"/>
      <sheetName val="Ca_may_TT06_20103"/>
      <sheetName val="Don_gia_VLXD_dia_phuong3"/>
      <sheetName val="Bang_luong_SCL3"/>
      <sheetName val="Dinh_muc_TN14263"/>
      <sheetName val="KL_thep_lam_sat3"/>
      <sheetName val="Tien_Thuong3"/>
      <sheetName val="NC_XL_6T_cuoi_01_CTy3"/>
      <sheetName val="Data_-6T_dau3"/>
      <sheetName val="Cong_6T3"/>
      <sheetName val="Chi_phi_van_chuyen3"/>
      <sheetName val="2_CDPS3"/>
      <sheetName val="TH_các_CC3"/>
      <sheetName val="DT_hợp_đồng2"/>
      <sheetName val="Bảng_KL_đợt_12"/>
      <sheetName val="HRG_BHN3"/>
      <sheetName val="CĂN_ĐH3"/>
      <sheetName val="Q_A01_2-Sh3"/>
      <sheetName val="7_Khau_tru_3"/>
      <sheetName val="Heso_DZ3"/>
      <sheetName val="DM_336cai_tao3"/>
      <sheetName val="DG_BINH_THUAN3"/>
      <sheetName val="Div26_-_Elect3"/>
      <sheetName val="Danh_mục2"/>
      <sheetName val="4_CĂN3"/>
      <sheetName val="Financ__Overview2"/>
      <sheetName val="Don_gia_NC3"/>
      <sheetName val="B-2__(DPP)3"/>
      <sheetName val="Summary_Sheet2"/>
      <sheetName val="Finishing-Tower_A2"/>
      <sheetName val="Finishing-Tower_B2"/>
      <sheetName val="Finishing-Tower_C2"/>
      <sheetName val="Finishing-Tower_D2"/>
      <sheetName val="MEP-Tower_A2"/>
      <sheetName val="MEP-Tower_B2"/>
      <sheetName val="MEP-Tower_C2"/>
      <sheetName val="MEP-Tower_D2"/>
      <sheetName val="Cost_Report_Sum2"/>
      <sheetName val="Detail_Cost_Sum2"/>
      <sheetName val="RVO-VO_Sum2"/>
      <sheetName val="Potential_VOs_Sum2"/>
      <sheetName val="Cash_Flow_Sum2"/>
      <sheetName val="CAP_NUOC2"/>
      <sheetName val="cấp_nước_trục_nhà_vs2"/>
      <sheetName val="THOAT_NUOC2"/>
      <sheetName val="THOAT_MUA2"/>
      <sheetName val="Cáp_phòng2"/>
      <sheetName val="TMC_ĐIỆN_Phi2"/>
      <sheetName val="TMC_Tổng2"/>
      <sheetName val="TH_Đèn_Phòng_L12"/>
      <sheetName val="TH_Đèn_Hầm_L12"/>
      <sheetName val="TỦ_MODULE_T12"/>
      <sheetName val="TINH_GIA_-_SAN_XUAT_Vertico2"/>
      <sheetName val="Huong_dan2"/>
      <sheetName val="Bieu_gia_HD2"/>
      <sheetName val="13_BANG_CT2"/>
      <sheetName val="14_MMUS_GIUA_NHIP2"/>
      <sheetName val="4_HSPBngang2"/>
      <sheetName val="6_Tinh_tai2"/>
      <sheetName val="2_NSl2"/>
      <sheetName val="17_US_CHU_tho_a_b2"/>
      <sheetName val="15_MMUS_GOI2"/>
      <sheetName val="gia_vt,nc,may2"/>
      <sheetName val="BTK-Dai_Hoc_Kien_Giang2"/>
      <sheetName val="PV_Graph_Data2"/>
      <sheetName val="doanh_thu2"/>
      <sheetName val="Dutoan_KL2"/>
      <sheetName val="Kê_0,42"/>
      <sheetName val="TH_0,42"/>
      <sheetName val="Kê_222"/>
      <sheetName val="TH_222"/>
      <sheetName val="TBA_CAI_TAO2"/>
      <sheetName val="TBA_XDM2"/>
      <sheetName val="TONG_HOP_DU_TOAN2"/>
      <sheetName val="Thop_XAY_DUNG2"/>
      <sheetName val="CP_HANG_MUC_CHUNG2"/>
      <sheetName val="CHI_PHI_XD2"/>
      <sheetName val="CHI_PHI_THI_NGHIEM2"/>
      <sheetName val="VLDIEN_222"/>
      <sheetName val="Dao_dat2"/>
      <sheetName val="TH_Denbu2"/>
      <sheetName val="Do_ve_DC2"/>
      <sheetName val="TH_Bommin2"/>
      <sheetName val="CHI_PHI_THI_NGHIEM-LD_thiet_bi2"/>
      <sheetName val="Luong_TT012"/>
      <sheetName val="Camay_QB2"/>
      <sheetName val="gia_ca_may_BXD2"/>
      <sheetName val="BANG_LUONG_KY_SU2"/>
      <sheetName val="Bang_luong_NHOM_I2"/>
      <sheetName val="Bangluong_NHOM_II_2"/>
      <sheetName val="09-GIA_nhien_lieu-ko_in2"/>
      <sheetName val="Tinh_V_cot_chiem_cho2"/>
      <sheetName val="ĐM_13542"/>
      <sheetName val="KHOAN_MAU2"/>
      <sheetName val="ĐO_ĐỊA_VẬT_LÝ2"/>
      <sheetName val="khoan_tiep_dia2"/>
      <sheetName val="Tổng_hợp_KPHM2"/>
      <sheetName val="Dinh_muc2"/>
      <sheetName val="DZ_22KV2"/>
      <sheetName val="5_2_1_Đo_bóc_KL_OLK-062"/>
      <sheetName val="GIÁ_DỰ_THẦU_30_CĂN2"/>
      <sheetName val="MB_DT_022"/>
      <sheetName val="BU_LONG2"/>
      <sheetName val="KS_tuyen2"/>
      <sheetName val="Bang_chiet_tinh_TBA2"/>
      <sheetName val="HERD_MOVEMENTFARM14"/>
      <sheetName val="HERD_MOVEMENTFARM24"/>
      <sheetName val="CALVES_2-44"/>
      <sheetName val="Cavles_2-44"/>
      <sheetName val="CALVES_4-74"/>
      <sheetName val="HEIFER_7-12m4"/>
      <sheetName val="HEIFER_12+4"/>
      <sheetName val="FRESH_COW_2017-184"/>
      <sheetName val="HP_COW_20184"/>
      <sheetName val="LP_COW_2017-184"/>
      <sheetName val="DRY_COW4"/>
      <sheetName val="FIELD_CROPS4"/>
      <sheetName val="EQUIP_LIST2"/>
      <sheetName val="So_sanh2"/>
      <sheetName val="4_2_1_Đo_bóc_KL_OLK-062"/>
      <sheetName val="4_1_1_CHI_TIET_OLK-062"/>
      <sheetName val="Gia_VT-TB2"/>
      <sheetName val="noi_suy_xa2"/>
      <sheetName val="noi_suy_xa_thu_hoi2"/>
      <sheetName val="DT__NHA_XUONG2"/>
      <sheetName val="THONG_SO2"/>
      <sheetName val="Đơn_giá_chi_tiết_TN_392"/>
      <sheetName val="Tính_giá_NC2"/>
      <sheetName val="Tiên_lượng2"/>
      <sheetName val="SL_cước2"/>
      <sheetName val="DG_Chi_tiet2"/>
      <sheetName val="_1710_HOINGHINLD2"/>
      <sheetName val="99_(2)2"/>
      <sheetName val="134_2"/>
      <sheetName val="DG_49702"/>
      <sheetName val="Electrical_Works2"/>
      <sheetName val="H_T__INCOMING_SYSTEM2"/>
      <sheetName val="Cash_Flow2"/>
      <sheetName val="Thuyết_minh2"/>
      <sheetName val="Đơn_giá_máy2"/>
      <sheetName val="Bill_No_1_62"/>
      <sheetName val="Bill_No_1_102"/>
      <sheetName val="Bill_No_3_32"/>
      <sheetName val="Bill_No_1_42"/>
      <sheetName val="Bill_No_1_72"/>
      <sheetName val="Summary_Bill_No__32"/>
      <sheetName val="¥_2"/>
      <sheetName val="Unit_price1"/>
      <sheetName val="Tong_DT1"/>
      <sheetName val="phan_tich_don_gia1"/>
      <sheetName val="Bán_đợt_1_trang1"/>
      <sheetName val="3__KC_-_PODIUM1"/>
      <sheetName val="Breakdown_(B)1"/>
      <sheetName val="U_P_Breakdown1"/>
      <sheetName val="Chiet_tinh_dz351"/>
      <sheetName val="Tien_Luong1"/>
      <sheetName val="Unit_price(Updateting)1"/>
      <sheetName val="CTDZ6kv_(gd1)_1"/>
      <sheetName val="CTDZ_0_4+cto_(GD1)1"/>
      <sheetName val="CTTBA_(gd1)1"/>
      <sheetName val="03_Detailed1"/>
      <sheetName val="01_Bid_Price_summary1"/>
      <sheetName val="Home_Office_Manhours1"/>
      <sheetName val="Field_SPV_Barchart1"/>
      <sheetName val="Bù_giá_CM1"/>
      <sheetName val="Cost_List1"/>
      <sheetName val="Detail_Cost1"/>
      <sheetName val="IC_Price_New1"/>
      <sheetName val="Summary_Table1"/>
      <sheetName val="Sales_Person1"/>
      <sheetName val="Bidding_Entity1"/>
      <sheetName val="LX_-TT05"/>
      <sheetName val="NC_Moi_TT05"/>
      <sheetName val="IMF_Code1"/>
      <sheetName val="CHITIET_VL-NCHT1_(2)1"/>
      <sheetName val="Subsidiary_Calculation1"/>
      <sheetName val="don_gia_1426"/>
      <sheetName val="SGC_RATE"/>
      <sheetName val="Cau_tao_gia_xay_to"/>
      <sheetName val="Phu_Bai_Bridge"/>
      <sheetName val="5_2_1_Đo_bóc_KL_OLK-10"/>
      <sheetName val="Chu_dau_tu"/>
      <sheetName val="Khai_toan"/>
      <sheetName val="Phu_luc_01_1_EPC_P11-14"/>
      <sheetName val="TDT_P11-P14"/>
      <sheetName val="Chi_phi_khac_"/>
      <sheetName val="Hang_muc_Chung"/>
      <sheetName val="Bia_Phu_Luc"/>
      <sheetName val="DATA_1_CHUNG"/>
      <sheetName val="Muc_luc"/>
      <sheetName val="Tra_cuu_957"/>
      <sheetName val="Tru_TT"/>
      <sheetName val="Thg_04"/>
      <sheetName val="Thg_05"/>
      <sheetName val="Thg_06"/>
      <sheetName val="Thg_07"/>
      <sheetName val="Thg_08"/>
      <sheetName val="Thg_09"/>
      <sheetName val="Thg_10"/>
      <sheetName val="Thg_11"/>
      <sheetName val="Thg_12"/>
      <sheetName val="Bia_lot"/>
      <sheetName val="DT_san_XD-So_lieu_cu"/>
      <sheetName val="DM_DU_AN"/>
      <sheetName val="DM_TP_"/>
      <sheetName val="File_Chi_tiet"/>
      <sheetName val="THPDMoi__(2)"/>
      <sheetName val="t-h_HA_THE"/>
      <sheetName val="TH_XL"/>
      <sheetName val="CHITIET_VL-NC"/>
      <sheetName val="FF-2_(1)"/>
      <sheetName val="Labour_Summary13"/>
      <sheetName val="YTD_12'2003"/>
      <sheetName val="YTD_06'2003"/>
      <sheetName val="YTD_03'2003"/>
      <sheetName val="YTD_09'2003"/>
      <sheetName val="deferred_taxes"/>
      <sheetName val="Eqpmnt_Plng"/>
      <sheetName val="TRIAL_BALANCE"/>
      <sheetName val="DPR_31st_march"/>
      <sheetName val="current_month"/>
      <sheetName val="Blng__Vs_Coll_"/>
      <sheetName val="Currency_Rate"/>
      <sheetName val="BILL_34Āᐁë_HẦM"/>
      <sheetName val="THÔNG_TIN"/>
      <sheetName val="Danh_mục_khối"/>
      <sheetName val="Danh_mục_đơn_vị_-phòng_chức_năn"/>
      <sheetName val="BẢNG_DIỄN_GIẢI_KL_(7)"/>
      <sheetName val="Probbl_-_Production"/>
      <sheetName val="w't_table"/>
      <sheetName val="CHI_PHÍ_NHÔM"/>
      <sheetName val="BILL_34Āᐁë"/>
      <sheetName val="NHOM_KINH"/>
      <sheetName val="CHITIET_VL-NC-TT1p"/>
      <sheetName val="2__BBNT_KLHT"/>
      <sheetName val="Dashboard_-_BQL_-_VHL"/>
      <sheetName val="KEILA_TP_2020-07"/>
      <sheetName val="TH_khoi_luong"/>
      <sheetName val="Chi_tiet_khoi_luong"/>
      <sheetName val="TK_thep"/>
      <sheetName val="CT_THOÁT_WC_VP"/>
      <sheetName val="CT_CẤP_WC_VP"/>
      <sheetName val="CT_THOÁT_MƯA_VP_TRỤC_LỚN"/>
      <sheetName val="CT_THOÁT_MƯA_VP_TRỤC_NHỎ"/>
      <sheetName val="CFA_(ME)"/>
      <sheetName val="MEP_Building"/>
      <sheetName val="Share_Price_2002"/>
      <sheetName val="LUONG_SCL"/>
      <sheetName val="BOM-13_11-Other(PS1+PS2)"/>
      <sheetName val="Don_gia_XD"/>
      <sheetName val="Dinh_Muc_Vat_Tu"/>
      <sheetName val="mã_"/>
      <sheetName val="Chênh_lệch_máy_thi_công"/>
      <sheetName val="Chênh_lệch_nhân_công"/>
      <sheetName val="Chênh_lệch_vật_liệu"/>
      <sheetName val="Chao_gia_T12_RE"/>
      <sheetName val="Service_Cost_"/>
      <sheetName val="Don_gia_Tay_Ninh"/>
      <sheetName val="Don_gia_Dak_Lak"/>
      <sheetName val="streeta_and_cacth_pit"/>
      <sheetName val="Daf_1"/>
      <sheetName val="DSV6 Summ"/>
      <sheetName val="NTKL"/>
      <sheetName val="Luong (TP Việt Trì)"/>
      <sheetName val="Boc KL DAT+CAT+BT"/>
      <sheetName val="Boc KL thép"/>
      <sheetName val="Bieu do nhan luc"/>
      <sheetName val="Land Dev't. Ph-1"/>
      <sheetName val="Hac.Lots"/>
      <sheetName val="4-Lane bridge"/>
      <sheetName val="Res.Lots"/>
      <sheetName val="Spine Road"/>
      <sheetName val="264"/>
      <sheetName val="BangQuiDoi"/>
      <sheetName val="CaiDat"/>
      <sheetName val="CPK"/>
      <sheetName val="Invoice"/>
      <sheetName val="Utilities"/>
      <sheetName val="Civil_B1"/>
      <sheetName val="Civil_B4"/>
      <sheetName val="CONSOIDATE 4"/>
      <sheetName val="CONSOIDATE 2"/>
      <sheetName val="1CT-CAUTHANG-TT-T13(TRIU)&lt;16&gt;16"/>
      <sheetName val="3,CT-CAUTHANG-T23-24&gt;50"/>
      <sheetName val="공사개요-C"/>
      <sheetName val="HSTV"/>
      <sheetName val="GCM"/>
      <sheetName val="GVT"/>
      <sheetName val="NC CU"/>
      <sheetName val="PLV"/>
      <sheetName val="CT_trtreo"/>
      <sheetName val="pphtAV"/>
      <sheetName val="Cuoc "/>
      <sheetName val="gia chao"/>
      <sheetName val="Vat lieu BTN"/>
      <sheetName val="B1_HT"/>
      <sheetName val="DS_GioiTinh"/>
      <sheetName val="DS_LoaiNhanVien"/>
      <sheetName val="DS_QuocTich"/>
      <sheetName val="DS_TinhTrangGiaDinh"/>
      <sheetName val="DS_TonGiao"/>
      <sheetName val="5.2.1 Đo bóc KL OLK-07"/>
      <sheetName val="DGKL_TRỤC NGOAI NHA"/>
      <sheetName val="PHG"/>
      <sheetName val="THKP"/>
      <sheetName val="BAG-2"/>
      <sheetName val="COPING"/>
      <sheetName val="Form"/>
      <sheetName val="Bill 2"/>
      <sheetName val="Bill 3"/>
      <sheetName val="Bill 4a - 1A"/>
      <sheetName val="Bill 4a (Fiber) - 1A"/>
      <sheetName val="Bill 4b"/>
      <sheetName val="Bill 4c"/>
      <sheetName val="Bill 5"/>
      <sheetName val="Bill 4a - 1B"/>
      <sheetName val="Bill 4a (Fiber) - 1B"/>
      <sheetName val="표지"/>
      <sheetName val="직종인원"/>
      <sheetName val="총원dB"/>
      <sheetName val="Bank Rev"/>
      <sheetName val="dlvoid"/>
      <sheetName val="STAX"/>
      <sheetName val="PU_ITALY_23"/>
      <sheetName val="final_list_200523"/>
      <sheetName val="Tro_giup22"/>
      <sheetName val="Labour_Summary14"/>
      <sheetName val="PU_ITALY_24"/>
      <sheetName val="final_list_200524"/>
      <sheetName val="Tro_giup23"/>
      <sheetName val="Labour_Summary15"/>
      <sheetName val="DATAENTRY"/>
      <sheetName val="Merit &amp; Market Grid"/>
      <sheetName val="BP DECLINE IT"/>
      <sheetName val="Input List"/>
      <sheetName val="SYSTEMS"/>
      <sheetName val="DBASE"/>
      <sheetName val="Valid data revised"/>
      <sheetName val="BUDGET"/>
      <sheetName val="EXPENSES"/>
      <sheetName val="DETAIL MIX % REPORT"/>
      <sheetName val="LBO"/>
      <sheetName val="BS-DET"/>
      <sheetName val="Table"/>
      <sheetName val="Fill this out first..."/>
      <sheetName val="BC chi tiết TT"/>
      <sheetName val="seido_BS"/>
      <sheetName val="RAB_AR&amp;STR10"/>
      <sheetName val="chi_tiet_TBA10"/>
      <sheetName val="chi_tiet_C10"/>
      <sheetName val="TH_DZ3512"/>
      <sheetName val="Customize_Your_Purchase_Order10"/>
      <sheetName val="Don_gia10"/>
      <sheetName val="DON_GIA_TRAM_(3)10"/>
      <sheetName val="DON_GIA_CAN_THO12"/>
      <sheetName val="7606_DZ10"/>
      <sheetName val="CHITIET_VL-NC-TT_-1p10"/>
      <sheetName val="CHITIET_VL-NC-TT-3p9"/>
      <sheetName val="TONG_HOP_VL-NC_TT10"/>
      <sheetName val="KPVC-BD_10"/>
      <sheetName val="Don_gia_chi_tiet10"/>
      <sheetName val="HĐ_ngoài9"/>
      <sheetName val="XT_Buoc_39"/>
      <sheetName val="dongia_(2)9"/>
      <sheetName val="S-curve_9"/>
      <sheetName val="So_doi_chieu_LC9"/>
      <sheetName val="Adix_A9"/>
      <sheetName val="project_management9"/>
      <sheetName val="MAIN_GATE_HOUSE9"/>
      <sheetName val="REINF_9"/>
      <sheetName val="Rates_20099"/>
      <sheetName val="Commercial_value9"/>
      <sheetName val="MH_RATE9"/>
      <sheetName val="Ky_Lam_Bridge9"/>
      <sheetName val="Provisional_Sums_Item9"/>
      <sheetName val="Gas_Pressure_Welding9"/>
      <sheetName val="General_Item&amp;General_Requireme9"/>
      <sheetName val="General_Items9"/>
      <sheetName val="Regenral_Requirements9"/>
      <sheetName val="TONG_HOP_VL-NC9"/>
      <sheetName val="Du_toan9"/>
      <sheetName val="chiet_tinh9"/>
      <sheetName val="Ng_hàng_xà+bulong9"/>
      <sheetName val="CT_vat_lieu9"/>
      <sheetName val="Bang_KL9"/>
      <sheetName val="Lcau_-_Lxuc9"/>
      <sheetName val="Đầu_vào8"/>
      <sheetName val="Equip_8"/>
      <sheetName val="A1_CN8"/>
      <sheetName val="DG_thep_ma_kem9"/>
      <sheetName val="DM_60619"/>
      <sheetName val="Trạm_biến_áp8"/>
      <sheetName val="Đơn_Giá_8"/>
      <sheetName val="Chenh_lech_vat_tu8"/>
      <sheetName val="Diện_tích8"/>
      <sheetName val="1_Khái_toán8"/>
      <sheetName val="TONG_HOP_T5_19988"/>
      <sheetName val="Chi_tiet_XD_TBA8"/>
      <sheetName val="DG_DZ9"/>
      <sheetName val="DG_TBA9"/>
      <sheetName val="CT-0_4KV8"/>
      <sheetName val="Data_Input9"/>
      <sheetName val="KL_Chi_tiết_Xây_tô8"/>
      <sheetName val="rate_material8"/>
      <sheetName val="04_-_XUONG_DET_B8"/>
      <sheetName val="Chi_tiet_KL8"/>
      <sheetName val="Tổng_hợp_KL8"/>
      <sheetName val="Bill_1_Quy_dinh_chung8"/>
      <sheetName val="1_R18_BF8"/>
      <sheetName val="6_External_works-R188"/>
      <sheetName val="07Base_Cost8"/>
      <sheetName val="_038"/>
      <sheetName val="chieu_day_san8"/>
      <sheetName val="Podium_Concrete_Works8"/>
      <sheetName val="KLCT-_TOWER8"/>
      <sheetName val="KLCT-_PODIUM8"/>
      <sheetName val="Gia_thanh_chuoi_su8"/>
      <sheetName val="Tiep_dia8"/>
      <sheetName val="Don_gia_vung_III-Can_Tho8"/>
      <sheetName val="HÐ_ngoài9"/>
      <sheetName val="6PILE__(돌출)8"/>
      <sheetName val="DETAIL_8"/>
      <sheetName val="EIRR&gt;_28"/>
      <sheetName val="Phan_khai_KLuong8"/>
      <sheetName val="Project_Data8"/>
      <sheetName val="Area_Cal8"/>
      <sheetName val="Elect_(3)8"/>
      <sheetName val="plan&amp;section_of_foundation8"/>
      <sheetName val="design_criteria8"/>
      <sheetName val="Bond_수수료_계산_포맷8"/>
      <sheetName val="ITB_COST8"/>
      <sheetName val="PAGE_18"/>
      <sheetName val="DM_678"/>
      <sheetName val="Xay_lapduongR38"/>
      <sheetName val="Đầu_tư8"/>
      <sheetName val="6787CWFASE2CASE2_00_xls8"/>
      <sheetName val="Bill_02_-_Xay_gach-Pou_8"/>
      <sheetName val="Bill_03-Chống_thấm-Pou8"/>
      <sheetName val="Bill_04-Kim_loại-Pou8"/>
      <sheetName val="Bill_05_-_Hoan_thien-Pou_8"/>
      <sheetName val="Bill_02_-_Xay_gach-Tower8"/>
      <sheetName val="Bill_03-Chống_thấm-Tower8"/>
      <sheetName val="Bill_04-Kim_loại-Tower8"/>
      <sheetName val="Bill_05_-_Hoan_thien-Tower8"/>
      <sheetName val="KL-_KHAC8"/>
      <sheetName val="BILL_3_-_KẾT_CẤU_HẦM8"/>
      <sheetName val="PTĐG_LTBT8"/>
      <sheetName val="CTG-PRECHEx1_48"/>
      <sheetName val="CTG-AB_(2)8"/>
      <sheetName val="CTG-AB_(3)8"/>
      <sheetName val="CTG-PLP-1_088"/>
      <sheetName val="Pre_Đội_nhóm8"/>
      <sheetName val="Vat_tu_XD8"/>
      <sheetName val="Tower_-_Concrete_Works8"/>
      <sheetName val="Bill-04_ket_cau_thap-_UNI8"/>
      <sheetName val="Loại_Vật_tư8"/>
      <sheetName val="TH_Vat_tu8"/>
      <sheetName val="dg_tphcm8"/>
      <sheetName val="T_KÊ_K_CẤU8"/>
      <sheetName val="Bill_01_-_CTN8"/>
      <sheetName val="Bill_2_2_Villa_2_beds8"/>
      <sheetName val="4_PTDG8"/>
      <sheetName val="A1,_May8"/>
      <sheetName val="Vat_lieu8"/>
      <sheetName val="Bang_trong_luong_rieng_thep8"/>
      <sheetName val="gia_cong_tac8"/>
      <sheetName val="Measure_13068"/>
      <sheetName val="CẤP_THOÁT_NƯỚC8"/>
      <sheetName val="Cước_VC_+_ĐM_CP_Tư_vấn8"/>
      <sheetName val="Hệ_số8"/>
      <sheetName val="THDT_goi_thau_TB8"/>
      <sheetName val="Tien_do_TV8"/>
      <sheetName val="Harga_ME_8"/>
      <sheetName val="Analisa_Gabungan8"/>
      <sheetName val="ESTI_8"/>
      <sheetName val="KL_san_lap8"/>
      <sheetName val="GV1-D13_(Casement_door)8"/>
      <sheetName val="Isolasi_Luar_Dalam8"/>
      <sheetName val="Isolasi_Luar8"/>
      <sheetName val="bridge_#_18"/>
      <sheetName val="DATA_BASE8"/>
      <sheetName val="Equipment_list_(PAC)8"/>
      <sheetName val="TH_MTC8"/>
      <sheetName val="TH_N_Cong8"/>
      <sheetName val="_Bill_5-Earthing_2_-_Add_Works8"/>
      <sheetName val="LV_data8"/>
      <sheetName val="Gia_vat_tu8"/>
      <sheetName val="Buy_vs__Lease_Car8"/>
      <sheetName val="TINH_KHOI_LUONG8"/>
      <sheetName val="Chenh_lech_ca_may8"/>
      <sheetName val="TLg_CN&amp;Laixe8"/>
      <sheetName val="TLg_CN&amp;Laixe_(2)8"/>
      <sheetName val="TLg_Laitau8"/>
      <sheetName val="TLg_Laitau_(2)8"/>
      <sheetName val="Chi_tiet8"/>
      <sheetName val="NHÀ_NHẬP_LIỆU7"/>
      <sheetName val="MÓNG_SILO7"/>
      <sheetName val="CTKL_KTX_HT7"/>
      <sheetName val="HVAC_BLOCK_B48"/>
      <sheetName val="KHOI_LUONG8"/>
      <sheetName val="13-Cốt_thép_(10mm&lt;D≤18mm)_FO167"/>
      <sheetName val="du_lieu_du_toan7"/>
      <sheetName val="Bang_3_Chi_tiet_phan_Dz8"/>
      <sheetName val="BẢNG_KHỐI_LƯỢNG_TỔNG_HỢP7"/>
      <sheetName val="CP_Khac_cuoc_VC7"/>
      <sheetName val="Budget_Code7"/>
      <sheetName val="2_Chiet_tinh7"/>
      <sheetName val="subcon_sched8"/>
      <sheetName val="PRE_(E)8"/>
      <sheetName val="D_&amp;_W_sizes7"/>
      <sheetName val="Purchase_Order7"/>
      <sheetName val="Tong_du_toan7"/>
      <sheetName val="Bill_2_-_ketcau7"/>
      <sheetName val="Chi_tiet_lan_can7"/>
      <sheetName val="BOQ_THAN7"/>
      <sheetName val="DL_ĐẦU_VÀO7"/>
      <sheetName val="Analisa_&amp;_Upah7"/>
      <sheetName val="Du_lieu8"/>
      <sheetName val="Phan_tich7"/>
      <sheetName val="Luong_NII7"/>
      <sheetName val="DINH_MUC_THI_NGHIEM7"/>
      <sheetName val="Luong_NI7"/>
      <sheetName val="CT_Thang_Mo7"/>
      <sheetName val="CT__PL7"/>
      <sheetName val="dongia__2_7"/>
      <sheetName val="Thép_CKN7"/>
      <sheetName val="GOC-KO_IN7"/>
      <sheetName val="wk_prgs5"/>
      <sheetName val="cash_budget7"/>
      <sheetName val="Don_gia_(khong_in)7"/>
      <sheetName val="DK1_Don_gia7"/>
      <sheetName val="Ma_don_vi5"/>
      <sheetName val="bang_cc5"/>
      <sheetName val="MAU_8A7"/>
      <sheetName val="MAU_8B7"/>
      <sheetName val="MAU_97"/>
      <sheetName val="MAU_107"/>
      <sheetName val="sochitiettaikhoan_7"/>
      <sheetName val="Share_price_data7"/>
      <sheetName val="19_37"/>
      <sheetName val="20_37"/>
      <sheetName val="Chieu_4_37"/>
      <sheetName val="Cow_req7"/>
      <sheetName val="TỔNG_HỢP7"/>
      <sheetName val="14-LẦN_3-CHIỀU7"/>
      <sheetName val="14-LẦN_1-SÁNG7"/>
      <sheetName val="14-LẦN_2-TRƯA7"/>
      <sheetName val="1_3+1_4-TOTAL_-_Ko_IN7"/>
      <sheetName val="2_1-LẦN_3-CHIỀU7"/>
      <sheetName val="2_1-LẦN_1-SÁNG7"/>
      <sheetName val="2_1-LẦN_2-TRƯA7"/>
      <sheetName val="2_1-TOTAL-Ko_IN7"/>
      <sheetName val="1_3(TMR_4)7"/>
      <sheetName val="CHO_DE7"/>
      <sheetName val="1_1+1_2+2_2+2_3(TMR_3)7"/>
      <sheetName val="CK1+CK2_(VS_SAN_CHOI_23)7"/>
      <sheetName val="CK1+CK2_(2)7"/>
      <sheetName val="12-16_THÁNG7"/>
      <sheetName val="CAN_SỮA7"/>
      <sheetName val="54+55+56(SAU_CAI_SỮA-6)7"/>
      <sheetName val="BÊ_71-90_NGÀY7"/>
      <sheetName val="BÊ_12-16_tháng7"/>
      <sheetName val="BÊ_6-127"/>
      <sheetName val="BÊ_1-37"/>
      <sheetName val="F01-BC_KHAU_PHAN_SANG_20_37"/>
      <sheetName val="F01-BC_KHAU_PHAN_CHIEU_19_37"/>
      <sheetName val="dinh_mưc_cty7"/>
      <sheetName val="Giá_thành7"/>
      <sheetName val="Thong_ke7"/>
      <sheetName val="Energy_for_milk_prod7"/>
      <sheetName val="DE_NGHI_XUAT_7"/>
      <sheetName val="phieu_xuat_mau7"/>
      <sheetName val="PHIEU_XUAT_CHIEU7"/>
      <sheetName val="11_rai_them_cỏ7"/>
      <sheetName val="PHU_LUC_02-_HDSD_CAC_BIEU_MAU7"/>
      <sheetName val="PhU_LUC_01-_MA_CAC_NHOM_BO7"/>
      <sheetName val="F03-BC_THUC_TRON_SANG_20_37"/>
      <sheetName val="F03-BC_THUC_TRON_CHIEU_19_37"/>
      <sheetName val="F02-BC_THEO_DOI_THUC_AN_DU7"/>
      <sheetName val="Tham_khao-_Bao_cao_xuat_thuc_a7"/>
      <sheetName val="Dlieu_dau_vao7"/>
      <sheetName val="Nhap_VT_oto5"/>
      <sheetName val="dm_3665"/>
      <sheetName val="DM_60605"/>
      <sheetName val="TB_NẶNG5"/>
      <sheetName val="Du_tru_CP-Bieu_015"/>
      <sheetName val="Dự_thầu5"/>
      <sheetName val="BANCO_(2)7"/>
      <sheetName val="MT_DPin_(2)7"/>
      <sheetName val="02__PTDG7"/>
      <sheetName val="Chiết_tính7"/>
      <sheetName val="Income_Statement7"/>
      <sheetName val="Shareholders'_Equity7"/>
      <sheetName val="VC_xd5"/>
      <sheetName val="Gia_VLTB5"/>
      <sheetName val="B_Luong5"/>
      <sheetName val="C_May5"/>
      <sheetName val="1_MONG_1-27"/>
      <sheetName val="Hao_phí5"/>
      <sheetName val="AG_Pipe_Qty_Analysis5"/>
      <sheetName val="Chi_tiet_-tong_9_thang4"/>
      <sheetName val="Don_gia_chi_tiet_DIEN_24"/>
      <sheetName val="TH_TN5"/>
      <sheetName val="Bill_No_3_-_Prov__Sum_(Ph2&amp;3)5"/>
      <sheetName val="TK_chi_tiet5"/>
      <sheetName val="Bill_2-Road_HR25"/>
      <sheetName val="Bill_3_-_Softscape_HR25"/>
      <sheetName val="Ｎｏ_135"/>
      <sheetName val="DGchitiet_5"/>
      <sheetName val="Tổng_GT5"/>
      <sheetName val="Chi_tiết_KL5"/>
      <sheetName val="ca_máy5"/>
      <sheetName val="khấu_trừ_phạt5"/>
      <sheetName val="GT__KHAU_TRU5"/>
      <sheetName val="HAO_HUT_VAT_TU_(2)5"/>
      <sheetName val="cao_độ5"/>
      <sheetName val="THEP_TAM5"/>
      <sheetName val="THEP_HÌNH5"/>
      <sheetName val="THEP_HINH5"/>
      <sheetName val="XA_GO5"/>
      <sheetName val="BANG_TRA5"/>
      <sheetName val="2_1Warehouse_15"/>
      <sheetName val="đọc_số5"/>
      <sheetName val="Data_Wall5"/>
      <sheetName val="CĂN_HỘ_T16-17_5"/>
      <sheetName val="TRỤC_ĐỨNG_THOÁT_BẨN_T15-175"/>
      <sheetName val="TRỤC_ĐỨNG_TM_T15-175"/>
      <sheetName val="CP_HMC5"/>
      <sheetName val="Structure_data5"/>
      <sheetName val="CP_Du_phong5"/>
      <sheetName val="THCP_Lap_dat5"/>
      <sheetName val="THCP_xay_dung5"/>
      <sheetName val="Tong_hop_kinh_phi5"/>
      <sheetName val="HỆ_THỐNG_PHÒNG_CHÁY_CHỮA_CHÁY5"/>
      <sheetName val="HỆ_THỐNG_CẤP_THOÁT_NƯỚC5"/>
      <sheetName val="HỆ_THỐNG_ĐHKK5"/>
      <sheetName val="MÁY_PHÁT_ĐIỆN5"/>
      <sheetName val="HỆ_THỐNG_ĐIỆN5"/>
      <sheetName val="Thiết_bị_chính5"/>
      <sheetName val="CHI_PHI5"/>
      <sheetName val="DG_14264"/>
      <sheetName val="Main_Bldg-Rev025"/>
      <sheetName val="D&amp;W_def_5"/>
      <sheetName val="Nhan_cong5"/>
      <sheetName val="Thiet_bi5"/>
      <sheetName val="Vat_tu5"/>
      <sheetName val="DM_ChiPhi5"/>
      <sheetName val="May_TC5"/>
      <sheetName val="TH_Kinh_phi5"/>
      <sheetName val="Ptvl_5"/>
      <sheetName val="Móng,_nền_5"/>
      <sheetName val="Chi_tiet_cong_no5"/>
      <sheetName val="PHÁT_SINH_TẦNG_1_5"/>
      <sheetName val="PHÁT_SINH_TẦNG_25"/>
      <sheetName val="Hầm_chuyển_psinh5"/>
      <sheetName val="Ống_thẳng5"/>
      <sheetName val="Côn_thu5"/>
      <sheetName val="Vuông_tròn5"/>
      <sheetName val="Chân_rẽ5"/>
      <sheetName val="Chạc_ba5"/>
      <sheetName val="1_Requisition(E)5"/>
      <sheetName val="Dự_toán5"/>
      <sheetName val="Đơn_Giá_TH5"/>
      <sheetName val="Nhân_công5"/>
      <sheetName val="Phân_tích5"/>
      <sheetName val="C_P_Thiết_bị5"/>
      <sheetName val="T_H_Kinh_phí5"/>
      <sheetName val="Vật_tư5"/>
      <sheetName val="Trang_bìa5"/>
      <sheetName val="gui_BKCT4"/>
      <sheetName val="1_2_Staff_Schedule4"/>
      <sheetName val="TONG_HOP5"/>
      <sheetName val="phan_tic_chi_tiet5"/>
      <sheetName val="BẢNG_ÁP_GIÁ_(in)4"/>
      <sheetName val="NT_(KL)_IN4"/>
      <sheetName val="DOM_D24"/>
      <sheetName val="nhà_ăn4"/>
      <sheetName val="Công_nhật4"/>
      <sheetName val="btkt_cột4"/>
      <sheetName val="Precios_unitarios_AXH4"/>
      <sheetName val="0__Input4"/>
      <sheetName val="Theo_doi_Doanh_thu_20174"/>
      <sheetName val="3__CNT4"/>
      <sheetName val="unit_price_list(M)4"/>
      <sheetName val="TLG_Type4"/>
      <sheetName val="TH_VL,_NC,_DDHT_Thanhphuoc4"/>
      <sheetName val="Gia_vat_lieu4"/>
      <sheetName val="Bê_tông_bảo_vệ4"/>
      <sheetName val="01__Data4"/>
      <sheetName val="Neo,_nối_cốt_thép_dầm,_cột4"/>
      <sheetName val="Uốn_móc_cốt_thép4"/>
      <sheetName val="Tiêu_chuẩn_cốt_thép4"/>
      <sheetName val="KL_THEP__GIAM_DO_DUNG_COUPLER4"/>
      <sheetName val="01_KL_THÉP_NHẬP_VỀ4"/>
      <sheetName val="2__NT_VLDV4"/>
      <sheetName val="GHI_CHU4"/>
      <sheetName val="1_BB_LMHT4"/>
      <sheetName val="So_lieu_chung4"/>
      <sheetName val="Bill_Prelim-CDT4"/>
      <sheetName val="Bill_BPTC-CDT4"/>
      <sheetName val="Chi_tiết_BPTC4"/>
      <sheetName val="Bill_BPTC-CDT_(PA_MCT_CDT)4"/>
      <sheetName val="Chi_tiết_BPTC_(PA_MCT_CDT)4"/>
      <sheetName val="1__Office4"/>
      <sheetName val="Doi_so4"/>
      <sheetName val="MTO_REV_2(ARMOR)4"/>
      <sheetName val="DANH_MỤC_HỒ_SƠ4"/>
      <sheetName val="GT_PHÁT_SINH_NGOÀI_HĐ4"/>
      <sheetName val="KL_PHÁT_SINH_4"/>
      <sheetName val="PS_NGOÀI_HĐ4"/>
      <sheetName val="GT_PHÁT_SINH_VƯỢT_HĐ4"/>
      <sheetName val="PS_TĂNG_GIẢM_TRONG_HĐ4"/>
      <sheetName val="DGCT_PHÁT_SINH4"/>
      <sheetName val="DGCT_TRẦN_NLV4"/>
      <sheetName val="DGKL_chi_tiết_NLV4"/>
      <sheetName val="DGKL_chi_tiết_NHN,NK4"/>
      <sheetName val="TG_KL4"/>
      <sheetName val="DGCT_SƠN_BẢ_TƯỜNG_NLV4"/>
      <sheetName val="DGKL_TRẦN_NHN4"/>
      <sheetName val="KHOI_LUONG15-44"/>
      <sheetName val="DM-VNT_ko_sd4"/>
      <sheetName val="Dgia_vat_tu4"/>
      <sheetName val="Don_gia_III4"/>
      <sheetName val="D÷_liÖu4"/>
      <sheetName val="B3A_-_TOWER_A4"/>
      <sheetName val="Annex_B4"/>
      <sheetName val="1_Civil_(Org)4"/>
      <sheetName val="Cotthep_NPT4"/>
      <sheetName val="vl_nc_mtc4"/>
      <sheetName val="Bảng_đo_bóc_KL_OLK-094"/>
      <sheetName val="6_3_CHI_TIET_OLK-094"/>
      <sheetName val="KL_thep_lam_sat4"/>
      <sheetName val="HRG_BHN4"/>
      <sheetName val="CĂN_ĐH4"/>
      <sheetName val="Tien_Thuong4"/>
      <sheetName val="NC_XL_6T_cuoi_01_CTy4"/>
      <sheetName val="Data_-6T_dau4"/>
      <sheetName val="Cong_6T4"/>
      <sheetName val="1_San_4"/>
      <sheetName val="Tong_hop_vat_tu4"/>
      <sheetName val="Dot_44"/>
      <sheetName val="Q_A01_2-Sh4"/>
      <sheetName val="DM_336cai_tao4"/>
      <sheetName val="Thop_Ksat4"/>
      <sheetName val="Thu_hoi_4"/>
      <sheetName val="HM_chung4"/>
      <sheetName val="CP_xd-thiet_bi4"/>
      <sheetName val="TH-TN_LD_TB4"/>
      <sheetName val="CP_xaydung4"/>
      <sheetName val="Thao_ha_phu_kien4"/>
      <sheetName val="VL-NC-MTC_ket_cau4"/>
      <sheetName val="KHOI_LUONG_TONG4"/>
      <sheetName val="TK_22KV4"/>
      <sheetName val="DM_366-17774"/>
      <sheetName val="Thi_nhiem4"/>
      <sheetName val="Gia_goc_VT-TB4"/>
      <sheetName val="Gia_vc_den_chan_CT4"/>
      <sheetName val="culy_224"/>
      <sheetName val="Luong_20504"/>
      <sheetName val="ca_may_QN4"/>
      <sheetName val="TNHC1246_4"/>
      <sheetName val="Ca_may_TT06_20104"/>
      <sheetName val="Don_gia_VLXD_dia_phuong4"/>
      <sheetName val="Bang_luong_SCL4"/>
      <sheetName val="Dinh_muc_TN14264"/>
      <sheetName val="TH_các_CC4"/>
      <sheetName val="Chi_phi_van_chuyen4"/>
      <sheetName val="Dinh_muc3"/>
      <sheetName val="2_CDPS4"/>
      <sheetName val="B-2__(DPP)4"/>
      <sheetName val="Div26_-_Elect4"/>
      <sheetName val="Heso_DZ4"/>
      <sheetName val="DG_BINH_THUAN4"/>
      <sheetName val="7_Khau_tru_4"/>
      <sheetName val="4_CĂN4"/>
      <sheetName val="DT_hợp_đồng3"/>
      <sheetName val="Bảng_KL_đợt_13"/>
      <sheetName val="Bieu_gia_HD3"/>
      <sheetName val="So_sanh3"/>
      <sheetName val="Huong_dan3"/>
      <sheetName val="Danh_mục3"/>
      <sheetName val="Summary_Sheet3"/>
      <sheetName val="Finishing-Tower_A3"/>
      <sheetName val="Finishing-Tower_B3"/>
      <sheetName val="Finishing-Tower_C3"/>
      <sheetName val="Finishing-Tower_D3"/>
      <sheetName val="MEP-Tower_A3"/>
      <sheetName val="MEP-Tower_B3"/>
      <sheetName val="MEP-Tower_C3"/>
      <sheetName val="MEP-Tower_D3"/>
      <sheetName val="Cost_Report_Sum3"/>
      <sheetName val="Detail_Cost_Sum3"/>
      <sheetName val="RVO-VO_Sum3"/>
      <sheetName val="Potential_VOs_Sum3"/>
      <sheetName val="Cash_Flow_Sum3"/>
      <sheetName val="CAP_NUOC3"/>
      <sheetName val="cấp_nước_trục_nhà_vs3"/>
      <sheetName val="THOAT_NUOC3"/>
      <sheetName val="THOAT_MUA3"/>
      <sheetName val="Cáp_phòng3"/>
      <sheetName val="TMC_ĐIỆN_Phi3"/>
      <sheetName val="TMC_Tổng3"/>
      <sheetName val="TH_Đèn_Phòng_L13"/>
      <sheetName val="TH_Đèn_Hầm_L13"/>
      <sheetName val="TỦ_MODULE_T13"/>
      <sheetName val="Financ__Overview3"/>
      <sheetName val="Don_gia_NC4"/>
      <sheetName val="gia_vt,nc,may3"/>
      <sheetName val="TINH_GIA_-_SAN_XUAT_Vertico3"/>
      <sheetName val="EQUIP_LIST3"/>
      <sheetName val="DZ_22KV3"/>
      <sheetName val="13_BANG_CT3"/>
      <sheetName val="14_MMUS_GIUA_NHIP3"/>
      <sheetName val="4_HSPBngang3"/>
      <sheetName val="6_Tinh_tai3"/>
      <sheetName val="2_NSl3"/>
      <sheetName val="17_US_CHU_tho_a_b3"/>
      <sheetName val="15_MMUS_GOI3"/>
      <sheetName val="BTK-Dai_Hoc_Kien_Giang3"/>
      <sheetName val="PV_Graph_Data3"/>
      <sheetName val="doanh_thu3"/>
      <sheetName val="Dutoan_KL3"/>
      <sheetName val="BU_LONG3"/>
      <sheetName val="5_2_1_Đo_bóc_KL_OLK-063"/>
      <sheetName val="Tổng_hợp_KPHM3"/>
      <sheetName val="GIÁ_DỰ_THẦU_30_CĂN3"/>
      <sheetName val="Kê_0,43"/>
      <sheetName val="TH_0,43"/>
      <sheetName val="Kê_223"/>
      <sheetName val="TH_223"/>
      <sheetName val="TBA_CAI_TAO3"/>
      <sheetName val="TBA_XDM3"/>
      <sheetName val="TONG_HOP_DU_TOAN3"/>
      <sheetName val="Thop_XAY_DUNG3"/>
      <sheetName val="CP_HANG_MUC_CHUNG3"/>
      <sheetName val="CHI_PHI_XD3"/>
      <sheetName val="CHI_PHI_THI_NGHIEM3"/>
      <sheetName val="VLDIEN_223"/>
      <sheetName val="Dao_dat3"/>
      <sheetName val="TH_Denbu3"/>
      <sheetName val="Do_ve_DC3"/>
      <sheetName val="TH_Bommin3"/>
      <sheetName val="CHI_PHI_THI_NGHIEM-LD_thiet_bi3"/>
      <sheetName val="Luong_TT013"/>
      <sheetName val="Camay_QB3"/>
      <sheetName val="gia_ca_may_BXD3"/>
      <sheetName val="BANG_LUONG_KY_SU3"/>
      <sheetName val="Bang_luong_NHOM_I3"/>
      <sheetName val="Bangluong_NHOM_II_3"/>
      <sheetName val="09-GIA_nhien_lieu-ko_in3"/>
      <sheetName val="Tinh_V_cot_chiem_cho3"/>
      <sheetName val="ĐM_13543"/>
      <sheetName val="KHOAN_MAU3"/>
      <sheetName val="ĐO_ĐỊA_VẬT_LÝ3"/>
      <sheetName val="khoan_tiep_dia3"/>
      <sheetName val="MB_DT_023"/>
      <sheetName val="KS_tuyen3"/>
      <sheetName val="Bang_chiet_tinh_TBA3"/>
      <sheetName val="HERD_MOVEMENTFARM15"/>
      <sheetName val="HERD_MOVEMENTFARM25"/>
      <sheetName val="CALVES_2-45"/>
      <sheetName val="Cavles_2-45"/>
      <sheetName val="CALVES_4-75"/>
      <sheetName val="HEIFER_7-12m5"/>
      <sheetName val="HEIFER_12+5"/>
      <sheetName val="FRESH_COW_2017-185"/>
      <sheetName val="HP_COW_20185"/>
      <sheetName val="LP_COW_2017-185"/>
      <sheetName val="DRY_COW5"/>
      <sheetName val="FIELD_CROPS5"/>
      <sheetName val="DG_Chi_tiet3"/>
      <sheetName val="_1710_HOINGHINLD3"/>
      <sheetName val="99_(2)3"/>
      <sheetName val="134_3"/>
      <sheetName val="DG_49703"/>
      <sheetName val="Electrical_Works3"/>
      <sheetName val="H_T__INCOMING_SYSTEM3"/>
      <sheetName val="THONG_SO3"/>
      <sheetName val="Đơn_giá_chi_tiết_TN_393"/>
      <sheetName val="DT__NHA_XUONG3"/>
      <sheetName val="4_2_1_Đo_bóc_KL_OLK-063"/>
      <sheetName val="4_1_1_CHI_TIET_OLK-063"/>
      <sheetName val="Gia_VT-TB3"/>
      <sheetName val="noi_suy_xa3"/>
      <sheetName val="noi_suy_xa_thu_hoi3"/>
      <sheetName val="Cash_Flow3"/>
      <sheetName val="Thuyết_minh3"/>
      <sheetName val="Đơn_giá_máy3"/>
      <sheetName val="Tính_giá_NC3"/>
      <sheetName val="SL_cước3"/>
      <sheetName val="¥_3"/>
      <sheetName val="Tong_DT2"/>
      <sheetName val="phan_tich_don_gia2"/>
      <sheetName val="Bán_đợt_1_trang2"/>
      <sheetName val="Tien_Luong2"/>
      <sheetName val="Bill_No_1_63"/>
      <sheetName val="Bill_No_1_103"/>
      <sheetName val="Bill_No_3_33"/>
      <sheetName val="Bill_No_1_43"/>
      <sheetName val="Bill_No_1_73"/>
      <sheetName val="Summary_Bill_No__33"/>
      <sheetName val="Unit_price2"/>
      <sheetName val="3__KC_-_PODIUM2"/>
      <sheetName val="Chiet_tinh_dz352"/>
      <sheetName val="Bù_giá_CM2"/>
      <sheetName val="Cost_List2"/>
      <sheetName val="Detail_Cost2"/>
      <sheetName val="IC_Price_New2"/>
      <sheetName val="Summary_Table2"/>
      <sheetName val="Sales_Person2"/>
      <sheetName val="Bidding_Entity2"/>
      <sheetName val="Luong_BN1"/>
      <sheetName val="Luong_TB1"/>
      <sheetName val="Ca_may_TB1"/>
      <sheetName val="Ca_máy_BN1"/>
      <sheetName val="Vật_liệu1"/>
      <sheetName val="LX_-TT051"/>
      <sheetName val="NC_Moi_TT051"/>
      <sheetName val="CHITIET_VL-NCHT1_(2)2"/>
      <sheetName val="don_gia_14261"/>
      <sheetName val="Phu_Bai_Bridge1"/>
      <sheetName val="Cau_tao_gia_xay_to1"/>
      <sheetName val="SGC_RATE1"/>
      <sheetName val="DM_DU_AN1"/>
      <sheetName val="DM_TP_1"/>
      <sheetName val="File_Chi_tiet1"/>
      <sheetName val="w't_table1"/>
      <sheetName val="Khai_toan1"/>
      <sheetName val="Phu_luc_01_1_EPC_P11-141"/>
      <sheetName val="TDT_P11-P141"/>
      <sheetName val="Chi_phi_khac_1"/>
      <sheetName val="Hang_muc_Chung1"/>
      <sheetName val="Bia_Phu_Luc1"/>
      <sheetName val="DATA_1_CHUNG1"/>
      <sheetName val="Muc_luc1"/>
      <sheetName val="Tra_cuu_9571"/>
      <sheetName val="Tru_TT1"/>
      <sheetName val="Thg_041"/>
      <sheetName val="Thg_051"/>
      <sheetName val="Thg_061"/>
      <sheetName val="Thg_071"/>
      <sheetName val="Thg_081"/>
      <sheetName val="Thg_091"/>
      <sheetName val="Thg_101"/>
      <sheetName val="Thg_111"/>
      <sheetName val="Thg_121"/>
      <sheetName val="5_2_1_Đo_bóc_KL_OLK-101"/>
      <sheetName val="DT_san_XD-So_lieu_cu1"/>
      <sheetName val="FF-2_(1)1"/>
      <sheetName val="YTD_12'20031"/>
      <sheetName val="YTD_06'20031"/>
      <sheetName val="YTD_03'20031"/>
      <sheetName val="YTD_09'20031"/>
      <sheetName val="deferred_taxes1"/>
      <sheetName val="Eqpmnt_Plng1"/>
      <sheetName val="TRIAL_BALANCE1"/>
      <sheetName val="DPR_31st_march1"/>
      <sheetName val="current_month1"/>
      <sheetName val="Blng__Vs_Coll_1"/>
      <sheetName val="THPDMoi__(2)1"/>
      <sheetName val="t-h_HA_THE1"/>
      <sheetName val="TH_XL1"/>
      <sheetName val="CHITIET_VL-NC1"/>
      <sheetName val="Chu_dau_tu1"/>
      <sheetName val="Bia_lot1"/>
      <sheetName val="THÔNG_TIN1"/>
      <sheetName val="Probbl_-_Production1"/>
      <sheetName val="BẢNG_DIỄN_GIẢI_KL_(7)1"/>
      <sheetName val="Danh_mục_khối1"/>
      <sheetName val="Danh_mục_đơn_vị_-phòng_chức_nă1"/>
      <sheetName val="Currency_Rate1"/>
      <sheetName val="Dashboard_-_BQL_-_VHL1"/>
      <sheetName val="Dinh_Muc_Vat_Tu1"/>
      <sheetName val="mã_1"/>
      <sheetName val="CHI_PHÍ_NHÔM1"/>
      <sheetName val="BILL_34Āᐁë1"/>
      <sheetName val="2__BBNT_KLHT1"/>
      <sheetName val="KEILA_TP_2020-071"/>
      <sheetName val="CFA_(ME)1"/>
      <sheetName val="MEP_Building1"/>
      <sheetName val="CHITIET_VL-NC-TT1p1"/>
      <sheetName val="LUONG_SCL1"/>
      <sheetName val="TH_khoi_luong1"/>
      <sheetName val="Chi_tiet_khoi_luong1"/>
      <sheetName val="TK_thep1"/>
      <sheetName val="CT_THOÁT_WC_VP1"/>
      <sheetName val="CT_CẤP_WC_VP1"/>
      <sheetName val="CT_THOÁT_MƯA_VP_TRỤC_LỚN1"/>
      <sheetName val="CT_THOÁT_MƯA_VP_TRỤC_NHỎ1"/>
      <sheetName val="BOM-13_11-Other(PS1+PS2)1"/>
      <sheetName val="PTdam"/>
      <sheetName val="CTG-PRECHEx1_4ꀋ"/>
      <sheetName val="CAU"/>
      <sheetName val="Cước CG"/>
      <sheetName val="노임이"/>
      <sheetName val="02. PHAN TICH"/>
      <sheetName val="03. NGAN SACH"/>
      <sheetName val="DoanhNghiệp"/>
      <sheetName val="ThôngTin"/>
      <sheetName val="0.Data"/>
      <sheetName val="0.Data_new"/>
      <sheetName val="Aging Sept"/>
      <sheetName val="Aging_Sept"/>
      <sheetName val="WEIGHT"/>
      <sheetName val="Overview"/>
      <sheetName val="調整項目マスタ"/>
      <sheetName val="DT_san_XD-So_lieu_cu2"/>
      <sheetName val="Tiên_lượng3"/>
      <sheetName val="FF-2_(1)2"/>
      <sheetName val="YTD_12'20032"/>
      <sheetName val="YTD_06'20032"/>
      <sheetName val="YTD_03'20032"/>
      <sheetName val="YTD_09'20032"/>
      <sheetName val="deferred_taxes2"/>
      <sheetName val="Eqpmnt_Plng2"/>
      <sheetName val="TRIAL_BALANCE2"/>
      <sheetName val="DPR_31st_march2"/>
      <sheetName val="current_month2"/>
      <sheetName val="Blng__Vs_Coll_2"/>
      <sheetName val="CTDZ6kv_(gd1)_2"/>
      <sheetName val="CTDZ_0_4+cto_(GD1)2"/>
      <sheetName val="CTTBA_(gd1)2"/>
      <sheetName val="03_Detailed2"/>
      <sheetName val="01_Bid_Price_summary2"/>
      <sheetName val="Home_Office_Manhours2"/>
      <sheetName val="Field_SPV_Barchart2"/>
      <sheetName val="Unit_price(Updateting)2"/>
      <sheetName val="Breakdown_(B)2"/>
      <sheetName val="U_P_Breakdown2"/>
      <sheetName val="IMF_Code2"/>
      <sheetName val="Subsidiary_Calculation2"/>
      <sheetName val="Phu_Bai_Bridge2"/>
      <sheetName val="5_2_1_Đo_bóc_KL_OLK-102"/>
      <sheetName val="BẢNG_DIỄN_GIẢI_KL_(7)2"/>
      <sheetName val="don_gia_14262"/>
      <sheetName val="Luong_BN2"/>
      <sheetName val="Luong_TB2"/>
      <sheetName val="Ca_may_TB2"/>
      <sheetName val="Ca_máy_BN2"/>
      <sheetName val="Vật_liệu2"/>
      <sheetName val="LX_-TT052"/>
      <sheetName val="NC_Moi_TT052"/>
      <sheetName val="Bia_lot2"/>
      <sheetName val="PU_ITALY_25"/>
      <sheetName val="TH_DZ3513"/>
      <sheetName val="Tro_giup24"/>
      <sheetName val="RAB_AR&amp;STR11"/>
      <sheetName val="chi_tiet_TBA11"/>
      <sheetName val="chi_tiet_C11"/>
      <sheetName val="Don_gia11"/>
      <sheetName val="DON_GIA_TRAM_(3)11"/>
      <sheetName val="XT_Buoc_310"/>
      <sheetName val="DON_GIA_CAN_THO13"/>
      <sheetName val="7606_DZ11"/>
      <sheetName val="Don_gia_chi_tiet11"/>
      <sheetName val="Customize_Your_Purchase_Order11"/>
      <sheetName val="CHITIET_VL-NC-TT_-1p11"/>
      <sheetName val="CHITIET_VL-NC-TT-3p10"/>
      <sheetName val="TONG_HOP_VL-NC_TT11"/>
      <sheetName val="KPVC-BD_11"/>
      <sheetName val="dongia_(2)10"/>
      <sheetName val="Adix_A10"/>
      <sheetName val="Ky_Lam_Bridge10"/>
      <sheetName val="Provisional_Sums_Item10"/>
      <sheetName val="Gas_Pressure_Welding10"/>
      <sheetName val="General_Item&amp;General_Requirem10"/>
      <sheetName val="General_Items10"/>
      <sheetName val="Regenral_Requirements10"/>
      <sheetName val="HĐ_ngoài10"/>
      <sheetName val="Ng_hàng_xà+bulong10"/>
      <sheetName val="chiet_tinh10"/>
      <sheetName val="S-curve_10"/>
      <sheetName val="DM_606110"/>
      <sheetName val="CT_vat_lieu10"/>
      <sheetName val="So_doi_chieu_LC10"/>
      <sheetName val="Bang_3_Chi_tiet_phan_Dz9"/>
      <sheetName val="Commercial_value10"/>
      <sheetName val="project_management10"/>
      <sheetName val="REINF_10"/>
      <sheetName val="Rates_200910"/>
      <sheetName val="Du_toan10"/>
      <sheetName val="MAIN_GATE_HOUSE10"/>
      <sheetName val="TONG_HOP_VL-NC10"/>
      <sheetName val="Bang_KL10"/>
      <sheetName val="MH_RATE10"/>
      <sheetName val="07Base_Cost9"/>
      <sheetName val="rate_material9"/>
      <sheetName val="DG_thep_ma_kem10"/>
      <sheetName val="Lcau_-_Lxuc10"/>
      <sheetName val="Equip_9"/>
      <sheetName val="A1_CN9"/>
      <sheetName val="Đầu_vào9"/>
      <sheetName val="Chi_tiet_XD_TBA9"/>
      <sheetName val="Trạm_biến_áp9"/>
      <sheetName val="Đơn_Giá_9"/>
      <sheetName val="CT-0_4KV9"/>
      <sheetName val="Chenh_lech_vat_tu9"/>
      <sheetName val="Diện_tích9"/>
      <sheetName val="1_Khái_toán9"/>
      <sheetName val="TONG_HOP_T5_19989"/>
      <sheetName val="KL_Chi_tiết_Xây_tô9"/>
      <sheetName val="DG_DZ10"/>
      <sheetName val="DG_TBA10"/>
      <sheetName val="Xay_lapduongR39"/>
      <sheetName val="HÐ_ngoài10"/>
      <sheetName val="DM_679"/>
      <sheetName val="Data_Input10"/>
      <sheetName val="Bill_1_Quy_dinh_chung9"/>
      <sheetName val="1_R18_BF9"/>
      <sheetName val="6_External_works-R189"/>
      <sheetName val="Gia_vat_tu9"/>
      <sheetName val="Elect_(3)9"/>
      <sheetName val="plan&amp;section_of_foundation9"/>
      <sheetName val="design_criteria9"/>
      <sheetName val="Bond_수수료_계산_포맷9"/>
      <sheetName val="ITB_COST9"/>
      <sheetName val="4_PTDG9"/>
      <sheetName val="final_list_200525"/>
      <sheetName val="LV_data9"/>
      <sheetName val="Chi_tiet_KL9"/>
      <sheetName val="Tổng_hợp_KL9"/>
      <sheetName val="04_-_XUONG_DET_B9"/>
      <sheetName val="Phan_khai_KLuong9"/>
      <sheetName val="_039"/>
      <sheetName val="chieu_day_san9"/>
      <sheetName val="Podium_Concrete_Works9"/>
      <sheetName val="KLCT-_TOWER9"/>
      <sheetName val="KLCT-_PODIUM9"/>
      <sheetName val="Gia_thanh_chuoi_su9"/>
      <sheetName val="Tiep_dia9"/>
      <sheetName val="Don_gia_vung_III-Can_Tho9"/>
      <sheetName val="Area_Cal9"/>
      <sheetName val="PAGE_19"/>
      <sheetName val="EIRR&gt;_29"/>
      <sheetName val="Đầu_tư9"/>
      <sheetName val="Project_Data9"/>
      <sheetName val="6787CWFASE2CASE2_00_xls9"/>
      <sheetName val="Bill_02_-_Xay_gach-Pou_9"/>
      <sheetName val="Bill_03-Chống_thấm-Pou9"/>
      <sheetName val="Bill_04-Kim_loại-Pou9"/>
      <sheetName val="Bill_05_-_Hoan_thien-Pou_9"/>
      <sheetName val="Bill_02_-_Xay_gach-Tower9"/>
      <sheetName val="Bill_03-Chống_thấm-Tower9"/>
      <sheetName val="Bill_04-Kim_loại-Tower9"/>
      <sheetName val="Bill_05_-_Hoan_thien-Tower9"/>
      <sheetName val="KL-_KHAC9"/>
      <sheetName val="BILL_3_-_KẾT_CẤU_HẦM9"/>
      <sheetName val="PTĐG_LTBT9"/>
      <sheetName val="CTG-PRECHEx1_49"/>
      <sheetName val="CTG-AB_(2)9"/>
      <sheetName val="CTG-AB_(3)9"/>
      <sheetName val="CTG-PLP-1_089"/>
      <sheetName val="Pre_Đội_nhóm9"/>
      <sheetName val="Vat_tu_XD9"/>
      <sheetName val="Tower_-_Concrete_Works9"/>
      <sheetName val="Bill-04_ket_cau_thap-_UNI9"/>
      <sheetName val="Loại_Vật_tư9"/>
      <sheetName val="TH_Vat_tu9"/>
      <sheetName val="dg_tphcm9"/>
      <sheetName val="T_KÊ_K_CẤU9"/>
      <sheetName val="Bill_01_-_CTN9"/>
      <sheetName val="Bill_2_2_Villa_2_beds9"/>
      <sheetName val="A1,_May9"/>
      <sheetName val="Vat_lieu9"/>
      <sheetName val="Bang_trong_luong_rieng_thep9"/>
      <sheetName val="6PILE__(돌출)9"/>
      <sheetName val="gia_cong_tac9"/>
      <sheetName val="Measure_13069"/>
      <sheetName val="_Bill_5-Earthing_2_-_Add_Works9"/>
      <sheetName val="Cước_VC_+_ĐM_CP_Tư_vấn9"/>
      <sheetName val="Hệ_số9"/>
      <sheetName val="Door_and_window5"/>
      <sheetName val="DETAIL_9"/>
      <sheetName val="GV1-D13_(Casement_door)9"/>
      <sheetName val="ESTI_9"/>
      <sheetName val="CẤP_THOÁT_NƯỚC9"/>
      <sheetName val="TH_MTC9"/>
      <sheetName val="TH_N_Cong9"/>
      <sheetName val="THDT_goi_thau_TB9"/>
      <sheetName val="Tien_do_TV9"/>
      <sheetName val="Harga_ME_9"/>
      <sheetName val="Analisa_Gabungan9"/>
      <sheetName val="bridge_#_19"/>
      <sheetName val="Isolasi_Luar_Dalam9"/>
      <sheetName val="Isolasi_Luar9"/>
      <sheetName val="KL_san_lap9"/>
      <sheetName val="Chi_tiet9"/>
      <sheetName val="sochitiettaikhoan_8"/>
      <sheetName val="Share_price_data8"/>
      <sheetName val="19_38"/>
      <sheetName val="20_38"/>
      <sheetName val="Chieu_4_38"/>
      <sheetName val="Cow_req8"/>
      <sheetName val="TỔNG_HỢP8"/>
      <sheetName val="14-LẦN_3-CHIỀU8"/>
      <sheetName val="14-LẦN_1-SÁNG8"/>
      <sheetName val="14-LẦN_2-TRƯA8"/>
      <sheetName val="1_3+1_4-TOTAL_-_Ko_IN8"/>
      <sheetName val="2_1-LẦN_3-CHIỀU8"/>
      <sheetName val="2_1-LẦN_1-SÁNG8"/>
      <sheetName val="2_1-LẦN_2-TRƯA8"/>
      <sheetName val="2_1-TOTAL-Ko_IN8"/>
      <sheetName val="1_3(TMR_4)8"/>
      <sheetName val="CHO_DE8"/>
      <sheetName val="1_1+1_2+2_2+2_3(TMR_3)8"/>
      <sheetName val="CK1+CK2_(VS_SAN_CHOI_23)8"/>
      <sheetName val="CK1+CK2_(2)8"/>
      <sheetName val="12-16_THÁNG8"/>
      <sheetName val="CAN_SỮA8"/>
      <sheetName val="54+55+56(SAU_CAI_SỮA-6)8"/>
      <sheetName val="BÊ_71-90_NGÀY8"/>
      <sheetName val="BÊ_12-16_tháng8"/>
      <sheetName val="BÊ_6-128"/>
      <sheetName val="BÊ_1-38"/>
      <sheetName val="F01-BC_KHAU_PHAN_SANG_20_38"/>
      <sheetName val="F01-BC_KHAU_PHAN_CHIEU_19_38"/>
      <sheetName val="dinh_mưc_cty8"/>
      <sheetName val="Giá_thành8"/>
      <sheetName val="Thong_ke8"/>
      <sheetName val="Energy_for_milk_prod8"/>
      <sheetName val="DE_NGHI_XUAT_8"/>
      <sheetName val="phieu_xuat_mau8"/>
      <sheetName val="PHIEU_XUAT_CHIEU8"/>
      <sheetName val="11_rai_them_cỏ8"/>
      <sheetName val="PHU_LUC_02-_HDSD_CAC_BIEU_MAU8"/>
      <sheetName val="PhU_LUC_01-_MA_CAC_NHOM_BO8"/>
      <sheetName val="F03-BC_THUC_TRON_SANG_20_38"/>
      <sheetName val="F03-BC_THUC_TRON_CHIEU_19_38"/>
      <sheetName val="F02-BC_THEO_DOI_THUC_AN_DU8"/>
      <sheetName val="Tham_khao-_Bao_cao_xuat_thuc_a8"/>
      <sheetName val="Chenh_lech_ca_may9"/>
      <sheetName val="TLg_CN&amp;Laixe9"/>
      <sheetName val="TLg_CN&amp;Laixe_(2)9"/>
      <sheetName val="TLg_Laitau9"/>
      <sheetName val="TLg_Laitau_(2)9"/>
      <sheetName val="KHOI_LUONG9"/>
      <sheetName val="Equipment_list_(PAC)9"/>
      <sheetName val="TINH_KHOI_LUONG9"/>
      <sheetName val="DATA_BASE9"/>
      <sheetName val="BẢNG_KHỐI_LƯỢNG_TỔNG_HỢP8"/>
      <sheetName val="Buy_vs__Lease_Car9"/>
      <sheetName val="CP_Khac_cuoc_VC8"/>
      <sheetName val="Budget_Code8"/>
      <sheetName val="CTKL_KTX_HT8"/>
      <sheetName val="2_Chiet_tinh8"/>
      <sheetName val="subcon_sched9"/>
      <sheetName val="NHÀ_NHẬP_LIỆU8"/>
      <sheetName val="MÓNG_SILO8"/>
      <sheetName val="PRE_(E)9"/>
      <sheetName val="HVAC_BLOCK_B49"/>
      <sheetName val="Tong_du_toan8"/>
      <sheetName val="Bill_2_-_ketcau8"/>
      <sheetName val="13-Cốt_thép_(10mm&lt;D≤18mm)_FO168"/>
      <sheetName val="du_lieu_du_toan8"/>
      <sheetName val="BANCO_(2)8"/>
      <sheetName val="MT_DPin_(2)8"/>
      <sheetName val="Chi_tiet_lan_can8"/>
      <sheetName val="BOQ_THAN8"/>
      <sheetName val="DL_ĐẦU_VÀO8"/>
      <sheetName val="D_&amp;_W_sizes8"/>
      <sheetName val="Analisa_&amp;_Upah8"/>
      <sheetName val="Purchase_Order8"/>
      <sheetName val="Du_lieu9"/>
      <sheetName val="Phan_tich8"/>
      <sheetName val="Luong_NII8"/>
      <sheetName val="DINH_MUC_THI_NGHIEM8"/>
      <sheetName val="Luong_NI8"/>
      <sheetName val="CT_Thang_Mo8"/>
      <sheetName val="CT__PL8"/>
      <sheetName val="dongia__2_8"/>
      <sheetName val="Thép_CKN8"/>
      <sheetName val="GOC-KO_IN8"/>
      <sheetName val="MAU_8A8"/>
      <sheetName val="MAU_8B8"/>
      <sheetName val="MAU_98"/>
      <sheetName val="MAU_108"/>
      <sheetName val="cash_budget8"/>
      <sheetName val="Dlieu_dau_vao8"/>
      <sheetName val="CHI_PHI6"/>
      <sheetName val="02__PTDG8"/>
      <sheetName val="Chiết_tính8"/>
      <sheetName val="DK1_Don_gia8"/>
      <sheetName val="Income_Statement8"/>
      <sheetName val="Shareholders'_Equity8"/>
      <sheetName val="VC_xd6"/>
      <sheetName val="Gia_VLTB6"/>
      <sheetName val="B_Luong6"/>
      <sheetName val="C_May6"/>
      <sheetName val="Don_gia_(khong_in)8"/>
      <sheetName val="1_MONG_1-28"/>
      <sheetName val="TB_NẶNG6"/>
      <sheetName val="Du_tru_CP-Bieu_016"/>
      <sheetName val="dm_3666"/>
      <sheetName val="DM_60606"/>
      <sheetName val="Dự_thầu6"/>
      <sheetName val="Nhap_VT_oto6"/>
      <sheetName val="Hao_phí6"/>
      <sheetName val="Ma_don_vi6"/>
      <sheetName val="bang_cc6"/>
      <sheetName val="Structure_data6"/>
      <sheetName val="TH_TN6"/>
      <sheetName val="Bill_No_3_-_Prov__Sum_(Ph2&amp;3)6"/>
      <sheetName val="đọc_số6"/>
      <sheetName val="CP_Du_phong6"/>
      <sheetName val="THCP_Lap_dat6"/>
      <sheetName val="THCP_xay_dung6"/>
      <sheetName val="Tong_hop_kinh_phi6"/>
      <sheetName val="CP_HMC6"/>
      <sheetName val="HỆ_THỐNG_PHÒNG_CHÁY_CHỮA_CHÁY6"/>
      <sheetName val="HỆ_THỐNG_CẤP_THOÁT_NƯỚC6"/>
      <sheetName val="HỆ_THỐNG_ĐHKK6"/>
      <sheetName val="MÁY_PHÁT_ĐIỆN6"/>
      <sheetName val="HỆ_THỐNG_ĐIỆN6"/>
      <sheetName val="Thiết_bị_chính6"/>
      <sheetName val="Ｎｏ_136"/>
      <sheetName val="DGchitiet_6"/>
      <sheetName val="wk_prgs6"/>
      <sheetName val="AG_Pipe_Qty_Analysis6"/>
      <sheetName val="2_1Warehouse_16"/>
      <sheetName val="CĂN_HỘ_T16-17_6"/>
      <sheetName val="TRỤC_ĐỨNG_THOÁT_BẨN_T15-176"/>
      <sheetName val="TRỤC_ĐỨNG_TM_T15-176"/>
      <sheetName val="TK_chi_tiet6"/>
      <sheetName val="Bill_2-Road_HR26"/>
      <sheetName val="Bill_3_-_Softscape_HR26"/>
      <sheetName val="THEP_TAM6"/>
      <sheetName val="THEP_HÌNH6"/>
      <sheetName val="THEP_HINH6"/>
      <sheetName val="XA_GO6"/>
      <sheetName val="BANG_TRA6"/>
      <sheetName val="Main_Bldg-Rev026"/>
      <sheetName val="D&amp;W_def_6"/>
      <sheetName val="Nhan_cong6"/>
      <sheetName val="Thiet_bi6"/>
      <sheetName val="Vat_tu6"/>
      <sheetName val="DM_ChiPhi6"/>
      <sheetName val="May_TC6"/>
      <sheetName val="TH_Kinh_phi6"/>
      <sheetName val="Ptvl_6"/>
      <sheetName val="Móng,_nền_6"/>
      <sheetName val="1_Requisition(E)6"/>
      <sheetName val="So_lieu_chung5"/>
      <sheetName val="Q_A01_2-Sh5"/>
      <sheetName val="DG_14265"/>
      <sheetName val="Dự_toán6"/>
      <sheetName val="Đơn_Giá_TH6"/>
      <sheetName val="Nhân_công6"/>
      <sheetName val="Phân_tích6"/>
      <sheetName val="C_P_Thiết_bị6"/>
      <sheetName val="T_H_Kinh_phí6"/>
      <sheetName val="Vật_tư6"/>
      <sheetName val="Trang_bìa6"/>
      <sheetName val="phan_tic_chi_tiet6"/>
      <sheetName val="TONG_HOP6"/>
      <sheetName val="Tổng_GT6"/>
      <sheetName val="Chi_tiết_KL6"/>
      <sheetName val="khấu_trừ_phạt6"/>
      <sheetName val="GT__KHAU_TRU6"/>
      <sheetName val="HAO_HUT_VAT_TU_(2)6"/>
      <sheetName val="cao_độ6"/>
      <sheetName val="Data_Wall6"/>
      <sheetName val="3__CNT5"/>
      <sheetName val="unit_price_list(M)5"/>
      <sheetName val="Theo_doi_Doanh_thu_20175"/>
      <sheetName val="Gia_vat_lieu5"/>
      <sheetName val="gui_BKCT5"/>
      <sheetName val="Precios_unitarios_AXH5"/>
      <sheetName val="Chi_tiet_cong_no6"/>
      <sheetName val="PHÁT_SINH_TẦNG_1_6"/>
      <sheetName val="PHÁT_SINH_TẦNG_26"/>
      <sheetName val="Hầm_chuyển_psinh6"/>
      <sheetName val="Ống_thẳng6"/>
      <sheetName val="Côn_thu6"/>
      <sheetName val="Vuông_tròn6"/>
      <sheetName val="Chân_rẽ6"/>
      <sheetName val="Chạc_ba6"/>
      <sheetName val="Danh_mục4"/>
      <sheetName val="PV_Graph_Data4"/>
      <sheetName val="1_2_Staff_Schedule5"/>
      <sheetName val="BẢNG_ÁP_GIÁ_(in)5"/>
      <sheetName val="NT_(KL)_IN5"/>
      <sheetName val="DOM_D25"/>
      <sheetName val="nhà_ăn5"/>
      <sheetName val="Công_nhật5"/>
      <sheetName val="btkt_cột5"/>
      <sheetName val="Bảng_đo_bóc_KL_OLK-095"/>
      <sheetName val="6_3_CHI_TIET_OLK-095"/>
      <sheetName val="BTK-Dai_Hoc_Kien_Giang4"/>
      <sheetName val="0__Input5"/>
      <sheetName val="TH_các_CC5"/>
      <sheetName val="Don_gia_chi_tiet_DIEN_25"/>
      <sheetName val="Chi_tiet_-tong_9_thang5"/>
      <sheetName val="TH_VL,_NC,_DDHT_Thanhphuoc5"/>
      <sheetName val="1__Office5"/>
      <sheetName val="KL_THEP__GIAM_DO_DUNG_COUPLER5"/>
      <sheetName val="01_KL_THÉP_NHẬP_VỀ5"/>
      <sheetName val="2__NT_VLDV5"/>
      <sheetName val="GHI_CHU5"/>
      <sheetName val="1_BB_LMHT5"/>
      <sheetName val="Bê_tông_bảo_vệ5"/>
      <sheetName val="01__Data5"/>
      <sheetName val="Neo,_nối_cốt_thép_dầm,_cột5"/>
      <sheetName val="Uốn_móc_cốt_thép5"/>
      <sheetName val="Tiêu_chuẩn_cốt_thép5"/>
      <sheetName val="Doi_so5"/>
      <sheetName val="1_Civil_(Org)5"/>
      <sheetName val="Bill_Prelim-CDT5"/>
      <sheetName val="Bill_BPTC-CDT5"/>
      <sheetName val="Chi_tiết_BPTC5"/>
      <sheetName val="Bill_BPTC-CDT_(PA_MCT_CDT)5"/>
      <sheetName val="Chi_tiết_BPTC_(PA_MCT_CDT)5"/>
      <sheetName val="Thop_Ksat5"/>
      <sheetName val="Thu_hoi_5"/>
      <sheetName val="HM_chung5"/>
      <sheetName val="CP_xd-thiet_bi5"/>
      <sheetName val="TH-TN_LD_TB5"/>
      <sheetName val="CP_xaydung5"/>
      <sheetName val="Thao_ha_phu_kien5"/>
      <sheetName val="VL-NC-MTC_ket_cau5"/>
      <sheetName val="KHOI_LUONG_TONG5"/>
      <sheetName val="TK_22KV5"/>
      <sheetName val="DM_366-17775"/>
      <sheetName val="Thi_nhiem5"/>
      <sheetName val="Gia_goc_VT-TB5"/>
      <sheetName val="Gia_vc_den_chan_CT5"/>
      <sheetName val="culy_225"/>
      <sheetName val="Luong_20505"/>
      <sheetName val="ca_may_QN5"/>
      <sheetName val="TNHC1246_5"/>
      <sheetName val="Ca_may_TT06_20105"/>
      <sheetName val="Don_gia_VLXD_dia_phuong5"/>
      <sheetName val="Bang_luong_SCL5"/>
      <sheetName val="Dinh_muc_TN14265"/>
      <sheetName val="DM_336cai_tao5"/>
      <sheetName val="MTO_REV_2(ARMOR)5"/>
      <sheetName val="Dutoan_KL4"/>
      <sheetName val="doanh_thu4"/>
      <sheetName val="KHOI_LUONG15-45"/>
      <sheetName val="DANH_MỤC_HỒ_SƠ5"/>
      <sheetName val="GT_PHÁT_SINH_NGOÀI_HĐ5"/>
      <sheetName val="KL_PHÁT_SINH_5"/>
      <sheetName val="PS_NGOÀI_HĐ5"/>
      <sheetName val="GT_PHÁT_SINH_VƯỢT_HĐ5"/>
      <sheetName val="PS_TĂNG_GIẢM_TRONG_HĐ5"/>
      <sheetName val="DGCT_PHÁT_SINH5"/>
      <sheetName val="DGCT_TRẦN_NLV5"/>
      <sheetName val="DGKL_chi_tiết_NLV5"/>
      <sheetName val="DGKL_chi_tiết_NHN,NK5"/>
      <sheetName val="TG_KL5"/>
      <sheetName val="DGCT_SƠN_BẢ_TƯỜNG_NLV5"/>
      <sheetName val="DGKL_TRẦN_NHN5"/>
      <sheetName val="KL_thep_lam_sat5"/>
      <sheetName val="DM-VNT_ko_sd5"/>
      <sheetName val="B3A_-_TOWER_A5"/>
      <sheetName val="Annex_B5"/>
      <sheetName val="Cotthep_NPT5"/>
      <sheetName val="vl_nc_mtc5"/>
      <sheetName val="Tien_Thuong5"/>
      <sheetName val="NC_XL_6T_cuoi_01_CTy5"/>
      <sheetName val="Data_-6T_dau5"/>
      <sheetName val="Cong_6T5"/>
      <sheetName val="TLG_Type5"/>
      <sheetName val="Tong_hop_vat_tu5"/>
      <sheetName val="1_San_5"/>
      <sheetName val="Dot_45"/>
      <sheetName val="HRG_BHN5"/>
      <sheetName val="CĂN_ĐH5"/>
      <sheetName val="Chi_phi_van_chuyen5"/>
      <sheetName val="Dgia_vat_tu5"/>
      <sheetName val="Don_gia_III5"/>
      <sheetName val="D÷_liÖu5"/>
      <sheetName val="DT_hợp_đồng4"/>
      <sheetName val="Bảng_KL_đợt_14"/>
      <sheetName val="2_CDPS5"/>
      <sheetName val="Summary_Sheet4"/>
      <sheetName val="Finishing-Tower_A4"/>
      <sheetName val="Finishing-Tower_B4"/>
      <sheetName val="Finishing-Tower_C4"/>
      <sheetName val="Finishing-Tower_D4"/>
      <sheetName val="MEP-Tower_A4"/>
      <sheetName val="MEP-Tower_B4"/>
      <sheetName val="MEP-Tower_C4"/>
      <sheetName val="MEP-Tower_D4"/>
      <sheetName val="Cost_Report_Sum4"/>
      <sheetName val="Detail_Cost_Sum4"/>
      <sheetName val="RVO-VO_Sum4"/>
      <sheetName val="Potential_VOs_Sum4"/>
      <sheetName val="Cash_Flow_Sum4"/>
      <sheetName val="Heso_DZ5"/>
      <sheetName val="Bieu_gia_HD4"/>
      <sheetName val="Div26_-_Elect5"/>
      <sheetName val="7_Khau_tru_5"/>
      <sheetName val="4_CĂN5"/>
      <sheetName val="DG_BINH_THUAN5"/>
      <sheetName val="GIÁ_DỰ_THẦU_30_CĂN4"/>
      <sheetName val="DG_Chi_tiet4"/>
      <sheetName val="Kê_0,44"/>
      <sheetName val="TH_0,44"/>
      <sheetName val="Kê_224"/>
      <sheetName val="TH_224"/>
      <sheetName val="TBA_CAI_TAO4"/>
      <sheetName val="TBA_XDM4"/>
      <sheetName val="TONG_HOP_DU_TOAN4"/>
      <sheetName val="Thop_XAY_DUNG4"/>
      <sheetName val="CP_HANG_MUC_CHUNG4"/>
      <sheetName val="CHI_PHI_XD4"/>
      <sheetName val="CHI_PHI_THI_NGHIEM4"/>
      <sheetName val="VLDIEN_224"/>
      <sheetName val="Dao_dat4"/>
      <sheetName val="TH_Denbu4"/>
      <sheetName val="Do_ve_DC4"/>
      <sheetName val="TH_Bommin4"/>
      <sheetName val="CHI_PHI_THI_NGHIEM-LD_thiet_bi4"/>
      <sheetName val="Luong_TT014"/>
      <sheetName val="Camay_QB4"/>
      <sheetName val="gia_ca_may_BXD4"/>
      <sheetName val="BANG_LUONG_KY_SU4"/>
      <sheetName val="Bang_luong_NHOM_I4"/>
      <sheetName val="Bangluong_NHOM_II_4"/>
      <sheetName val="09-GIA_nhien_lieu-ko_in4"/>
      <sheetName val="Tinh_V_cot_chiem_cho4"/>
      <sheetName val="ĐM_13544"/>
      <sheetName val="KHOAN_MAU4"/>
      <sheetName val="ĐO_ĐỊA_VẬT_LÝ4"/>
      <sheetName val="khoan_tiep_dia4"/>
      <sheetName val="DZ_22KV4"/>
      <sheetName val="_1710_HOINGHINLD4"/>
      <sheetName val="99_(2)4"/>
      <sheetName val="134_4"/>
      <sheetName val="DG_49704"/>
      <sheetName val="Don_gia_NC5"/>
      <sheetName val="B-2__(DPP)5"/>
      <sheetName val="CAP_NUOC4"/>
      <sheetName val="cấp_nước_trục_nhà_vs4"/>
      <sheetName val="THOAT_NUOC4"/>
      <sheetName val="THOAT_MUA4"/>
      <sheetName val="Cáp_phòng4"/>
      <sheetName val="TMC_ĐIỆN_Phi4"/>
      <sheetName val="TMC_Tổng4"/>
      <sheetName val="TH_Đèn_Phòng_L14"/>
      <sheetName val="TH_Đèn_Hầm_L14"/>
      <sheetName val="TỦ_MODULE_T14"/>
      <sheetName val="Financ__Overview4"/>
      <sheetName val="13_BANG_CT4"/>
      <sheetName val="14_MMUS_GIUA_NHIP4"/>
      <sheetName val="4_HSPBngang4"/>
      <sheetName val="6_Tinh_tai4"/>
      <sheetName val="2_NSl4"/>
      <sheetName val="17_US_CHU_tho_a_b4"/>
      <sheetName val="15_MMUS_GOI4"/>
      <sheetName val="TINH_GIA_-_SAN_XUAT_Vertico4"/>
      <sheetName val="gia_vt,nc,may4"/>
      <sheetName val="Huong_dan4"/>
      <sheetName val="Tổng_hợp_KPHM4"/>
      <sheetName val="5_2_1_Đo_bóc_KL_OLK-064"/>
      <sheetName val="MB_DT_024"/>
      <sheetName val="Dinh_muc4"/>
      <sheetName val="KS_tuyen4"/>
      <sheetName val="Bang_chiet_tinh_TBA4"/>
      <sheetName val="4_2_1_Đo_bóc_KL_OLK-064"/>
      <sheetName val="4_1_1_CHI_TIET_OLK-064"/>
      <sheetName val="Cash_Flow4"/>
      <sheetName val="So_sanh4"/>
      <sheetName val="HERD_MOVEMENTFARM16"/>
      <sheetName val="HERD_MOVEMENTFARM26"/>
      <sheetName val="CALVES_2-46"/>
      <sheetName val="Cavles_2-46"/>
      <sheetName val="CALVES_4-76"/>
      <sheetName val="HEIFER_7-12m6"/>
      <sheetName val="HEIFER_12+6"/>
      <sheetName val="FRESH_COW_2017-186"/>
      <sheetName val="HP_COW_20186"/>
      <sheetName val="LP_COW_2017-186"/>
      <sheetName val="DRY_COW6"/>
      <sheetName val="FIELD_CROPS6"/>
      <sheetName val="Tong_DT3"/>
      <sheetName val="phan_tich_don_gia3"/>
      <sheetName val="DT_san_XD-So_lieu_cu3"/>
      <sheetName val="EQUIP_LIST4"/>
      <sheetName val="Electrical_Works4"/>
      <sheetName val="H_T__INCOMING_SYSTEM4"/>
      <sheetName val="BU_LONG4"/>
      <sheetName val="THONG_SO4"/>
      <sheetName val="Đơn_giá_chi_tiết_TN_394"/>
      <sheetName val="DT__NHA_XUONG4"/>
      <sheetName val="Gia_VT-TB4"/>
      <sheetName val="noi_suy_xa4"/>
      <sheetName val="noi_suy_xa_thu_hoi4"/>
      <sheetName val="Tính_giá_NC4"/>
      <sheetName val="Tiên_lượng4"/>
      <sheetName val="SL_cước4"/>
      <sheetName val="Thuyết_minh4"/>
      <sheetName val="Đơn_giá_máy4"/>
      <sheetName val="¥_4"/>
      <sheetName val="FF-2_(1)3"/>
      <sheetName val="Labour_Summary16"/>
      <sheetName val="YTD_12'20033"/>
      <sheetName val="YTD_06'20033"/>
      <sheetName val="YTD_03'20033"/>
      <sheetName val="YTD_09'20033"/>
      <sheetName val="deferred_taxes3"/>
      <sheetName val="Eqpmnt_Plng3"/>
      <sheetName val="TRIAL_BALANCE3"/>
      <sheetName val="DPR_31st_march3"/>
      <sheetName val="current_month3"/>
      <sheetName val="Blng__Vs_Coll_3"/>
      <sheetName val="Unit_price3"/>
      <sheetName val="Bill_No_1_64"/>
      <sheetName val="Bill_No_1_104"/>
      <sheetName val="Bill_No_3_34"/>
      <sheetName val="Bill_No_1_44"/>
      <sheetName val="Bill_No_1_74"/>
      <sheetName val="Summary_Bill_No__34"/>
      <sheetName val="Bán_đợt_1_trang3"/>
      <sheetName val="Chiet_tinh_dz353"/>
      <sheetName val="3__KC_-_PODIUM3"/>
      <sheetName val="CTDZ6kv_(gd1)_3"/>
      <sheetName val="CTDZ_0_4+cto_(GD1)3"/>
      <sheetName val="CTTBA_(gd1)3"/>
      <sheetName val="03_Detailed3"/>
      <sheetName val="01_Bid_Price_summary3"/>
      <sheetName val="Home_Office_Manhours3"/>
      <sheetName val="Field_SPV_Barchart3"/>
      <sheetName val="Tien_Luong3"/>
      <sheetName val="Unit_price(Updateting)3"/>
      <sheetName val="Cost_List3"/>
      <sheetName val="Detail_Cost3"/>
      <sheetName val="IC_Price_New3"/>
      <sheetName val="Summary_Table3"/>
      <sheetName val="Sales_Person3"/>
      <sheetName val="Bidding_Entity3"/>
      <sheetName val="CHITIET_VL-NCHT1_(2)3"/>
      <sheetName val="Bù_giá_CM3"/>
      <sheetName val="Breakdown_(B)3"/>
      <sheetName val="U_P_Breakdown3"/>
      <sheetName val="IMF_Code3"/>
      <sheetName val="Subsidiary_Calculation3"/>
      <sheetName val="Phu_Bai_Bridge3"/>
      <sheetName val="5_2_1_Đo_bóc_KL_OLK-103"/>
      <sheetName val="BẢNG_DIỄN_GIẢI_KL_(7)3"/>
      <sheetName val="don_gia_14263"/>
      <sheetName val="Luong_BN3"/>
      <sheetName val="Luong_TB3"/>
      <sheetName val="Ca_may_TB3"/>
      <sheetName val="Ca_máy_BN3"/>
      <sheetName val="Vật_liệu3"/>
      <sheetName val="LX_-TT053"/>
      <sheetName val="NC_Moi_TT053"/>
      <sheetName val="Bia_lot3"/>
      <sheetName val="PU_ITALY_26"/>
      <sheetName val="TH_DZ3514"/>
      <sheetName val="Tro_giup25"/>
      <sheetName val="RAB_AR&amp;STR12"/>
      <sheetName val="chi_tiet_TBA12"/>
      <sheetName val="chi_tiet_C12"/>
      <sheetName val="Customize_Your_Purchase_Order12"/>
      <sheetName val="CHITIET_VL-NC-TT_-1p12"/>
      <sheetName val="CHITIET_VL-NC-TT-3p11"/>
      <sheetName val="TONG_HOP_VL-NC_TT12"/>
      <sheetName val="KPVC-BD_12"/>
      <sheetName val="Don_gia12"/>
      <sheetName val="DON_GIA_TRAM_(3)12"/>
      <sheetName val="DON_GIA_CAN_THO14"/>
      <sheetName val="Don_gia_chi_tiet12"/>
      <sheetName val="HĐ_ngoài11"/>
      <sheetName val="XT_Buoc_311"/>
      <sheetName val="dongia_(2)11"/>
      <sheetName val="7606_DZ12"/>
      <sheetName val="project_management11"/>
      <sheetName val="Adix_A11"/>
      <sheetName val="S-curve_11"/>
      <sheetName val="REINF_11"/>
      <sheetName val="Rates_200911"/>
      <sheetName val="So_doi_chieu_LC11"/>
      <sheetName val="MAIN_GATE_HOUSE11"/>
      <sheetName val="Commercial_value11"/>
      <sheetName val="Du_toan11"/>
      <sheetName val="Ky_Lam_Bridge11"/>
      <sheetName val="Provisional_Sums_Item11"/>
      <sheetName val="Gas_Pressure_Welding11"/>
      <sheetName val="General_Item&amp;General_Requirem11"/>
      <sheetName val="General_Items11"/>
      <sheetName val="Regenral_Requirements11"/>
      <sheetName val="chiet_tinh11"/>
      <sheetName val="Ng_hàng_xà+bulong11"/>
      <sheetName val="MH_RATE11"/>
      <sheetName val="TONG_HOP_VL-NC11"/>
      <sheetName val="Bang_KL11"/>
      <sheetName val="Đầu_vào10"/>
      <sheetName val="Lcau_-_Lxuc11"/>
      <sheetName val="Chi_tiet_XD_TBA10"/>
      <sheetName val="DM_606111"/>
      <sheetName val="DG_thep_ma_kem11"/>
      <sheetName val="CT_vat_lieu11"/>
      <sheetName val="Equip_10"/>
      <sheetName val="A1_CN10"/>
      <sheetName val="TONG_HOP_T5_199810"/>
      <sheetName val="Chenh_lech_vat_tu10"/>
      <sheetName val="Trạm_biến_áp10"/>
      <sheetName val="Đơn_Giá_10"/>
      <sheetName val="Diện_tích10"/>
      <sheetName val="1_Khái_toán10"/>
      <sheetName val="CT-0_4KV10"/>
      <sheetName val="DG_DZ11"/>
      <sheetName val="DG_TBA11"/>
      <sheetName val="rate_material10"/>
      <sheetName val="KL_Chi_tiết_Xây_tô10"/>
      <sheetName val="07Base_Cost10"/>
      <sheetName val="GV1-D13_(Casement_door)10"/>
      <sheetName val="Bill_1_Quy_dinh_chung10"/>
      <sheetName val="1_R18_BF10"/>
      <sheetName val="6_External_works-R1810"/>
      <sheetName val="Phan_khai_KLuong10"/>
      <sheetName val="Chi_tiet_KL10"/>
      <sheetName val="Tổng_hợp_KL10"/>
      <sheetName val="04_-_XUONG_DET_B10"/>
      <sheetName val="_0310"/>
      <sheetName val="chieu_day_san10"/>
      <sheetName val="Podium_Concrete_Works10"/>
      <sheetName val="KLCT-_TOWER10"/>
      <sheetName val="KLCT-_PODIUM10"/>
      <sheetName val="Area_Cal10"/>
      <sheetName val="Gia_thanh_chuoi_su10"/>
      <sheetName val="Tiep_dia10"/>
      <sheetName val="Don_gia_vung_III-Can_Tho10"/>
      <sheetName val="Loại_Vật_tư10"/>
      <sheetName val="Elect_(3)10"/>
      <sheetName val="plan&amp;section_of_foundation10"/>
      <sheetName val="design_criteria10"/>
      <sheetName val="Bond_수수료_계산_포맷10"/>
      <sheetName val="ITB_COST10"/>
      <sheetName val="PAGE_110"/>
      <sheetName val="Xay_lapduongR310"/>
      <sheetName val="DM_6710"/>
      <sheetName val="Project_Data10"/>
      <sheetName val="6787CWFASE2CASE2_00_xls10"/>
      <sheetName val="Đầu_tư10"/>
      <sheetName val="EIRR&gt;_210"/>
      <sheetName val="Bill_02_-_Xay_gach-Pou_10"/>
      <sheetName val="Bill_03-Chống_thấm-Pou10"/>
      <sheetName val="Bill_04-Kim_loại-Pou10"/>
      <sheetName val="Bill_05_-_Hoan_thien-Pou_10"/>
      <sheetName val="Bill_02_-_Xay_gach-Tower10"/>
      <sheetName val="Bill_03-Chống_thấm-Tower10"/>
      <sheetName val="Bill_04-Kim_loại-Tower10"/>
      <sheetName val="Bill_05_-_Hoan_thien-Tower10"/>
      <sheetName val="KL-_KHAC10"/>
      <sheetName val="BILL_3_-_KẾT_CẤU_HẦM10"/>
      <sheetName val="PTĐG_LTBT10"/>
      <sheetName val="CTG-PRECHEx1_410"/>
      <sheetName val="CTG-AB_(2)10"/>
      <sheetName val="CTG-AB_(3)10"/>
      <sheetName val="CTG-PLP-1_0810"/>
      <sheetName val="Pre_Đội_nhóm10"/>
      <sheetName val="Vat_tu_XD10"/>
      <sheetName val="Tower_-_Concrete_Works10"/>
      <sheetName val="Bill-04_ket_cau_thap-_UNI10"/>
      <sheetName val="dg_tphcm10"/>
      <sheetName val="T_KÊ_K_CẤU10"/>
      <sheetName val="gia_cong_tac10"/>
      <sheetName val="4_PTDG10"/>
      <sheetName val="A1,_May10"/>
      <sheetName val="Vat_lieu10"/>
      <sheetName val="Data_Input11"/>
      <sheetName val="Measure_130610"/>
      <sheetName val="HÐ_ngoài11"/>
      <sheetName val="6PILE__(돌출)10"/>
      <sheetName val="Bill_01_-_CTN10"/>
      <sheetName val="Bill_2_2_Villa_2_beds10"/>
      <sheetName val="Analisa_Gabungan10"/>
      <sheetName val="Isolasi_Luar_Dalam10"/>
      <sheetName val="Isolasi_Luar10"/>
      <sheetName val="Harga_ME_10"/>
      <sheetName val="TH_N_Cong10"/>
      <sheetName val="ESTI_10"/>
      <sheetName val="KL_san_lap10"/>
      <sheetName val="TH_Vat_tu10"/>
      <sheetName val="_Bill_5-Earthing_2_-_Add_Work10"/>
      <sheetName val="Chenh_lech_ca_may10"/>
      <sheetName val="TLg_CN&amp;Laixe10"/>
      <sheetName val="TLg_CN&amp;Laixe_(2)10"/>
      <sheetName val="TLg_Laitau10"/>
      <sheetName val="TLg_Laitau_(2)10"/>
      <sheetName val="Bang_trong_luong_rieng_thep10"/>
      <sheetName val="Cước_VC_+_ĐM_CP_Tư_vấn10"/>
      <sheetName val="Hệ_số10"/>
      <sheetName val="DETAIL_10"/>
      <sheetName val="final_list_200526"/>
      <sheetName val="LV_data10"/>
      <sheetName val="Gia_vat_tu10"/>
      <sheetName val="CẤP_THOÁT_NƯỚC10"/>
      <sheetName val="THDT_goi_thau_TB10"/>
      <sheetName val="Tien_do_TV10"/>
      <sheetName val="bridge_#_110"/>
      <sheetName val="Bang_3_Chi_tiet_phan_Dz10"/>
      <sheetName val="KHOI_LUONG10"/>
      <sheetName val="TH_MTC10"/>
      <sheetName val="CTKL_KTX_HT9"/>
      <sheetName val="Buy_vs__Lease_Car10"/>
      <sheetName val="DATA_BASE10"/>
      <sheetName val="Equipment_list_(PAC)10"/>
      <sheetName val="TINH_KHOI_LUONG10"/>
      <sheetName val="Chi_tiet10"/>
      <sheetName val="subcon_sched10"/>
      <sheetName val="NHÀ_NHẬP_LIỆU9"/>
      <sheetName val="MÓNG_SILO9"/>
      <sheetName val="PRE_(E)10"/>
      <sheetName val="HVAC_BLOCK_B410"/>
      <sheetName val="2_Chiet_tinh9"/>
      <sheetName val="BẢNG_KHỐI_LƯỢNG_TỔNG_HỢP9"/>
      <sheetName val="CP_Khac_cuoc_VC9"/>
      <sheetName val="Budget_Code9"/>
      <sheetName val="Tong_du_toan9"/>
      <sheetName val="Bill_2_-_ketcau9"/>
      <sheetName val="Chi_tiet_lan_can9"/>
      <sheetName val="13-Cốt_thép_(10mm&lt;D≤18mm)_FO169"/>
      <sheetName val="du_lieu_du_toan9"/>
      <sheetName val="BOQ_THAN9"/>
      <sheetName val="DL_ĐẦU_VÀO9"/>
      <sheetName val="Purchase_Order9"/>
      <sheetName val="D_&amp;_W_sizes9"/>
      <sheetName val="Analisa_&amp;_Upah9"/>
      <sheetName val="Du_lieu10"/>
      <sheetName val="Phan_tich9"/>
      <sheetName val="Luong_NII9"/>
      <sheetName val="DINH_MUC_THI_NGHIEM9"/>
      <sheetName val="Luong_NI9"/>
      <sheetName val="CT_Thang_Mo9"/>
      <sheetName val="CT__PL9"/>
      <sheetName val="cash_budget9"/>
      <sheetName val="dongia__2_9"/>
      <sheetName val="GOC-KO_IN9"/>
      <sheetName val="MAU_8A9"/>
      <sheetName val="MAU_8B9"/>
      <sheetName val="MAU_99"/>
      <sheetName val="MAU_109"/>
      <sheetName val="Thép_CKN9"/>
      <sheetName val="sochitiettaikhoan_9"/>
      <sheetName val="Share_price_data9"/>
      <sheetName val="19_39"/>
      <sheetName val="20_39"/>
      <sheetName val="Chieu_4_39"/>
      <sheetName val="Cow_req9"/>
      <sheetName val="TỔNG_HỢP9"/>
      <sheetName val="14-LẦN_3-CHIỀU9"/>
      <sheetName val="14-LẦN_1-SÁNG9"/>
      <sheetName val="14-LẦN_2-TRƯA9"/>
      <sheetName val="1_3+1_4-TOTAL_-_Ko_IN9"/>
      <sheetName val="2_1-LẦN_3-CHIỀU9"/>
      <sheetName val="2_1-LẦN_1-SÁNG9"/>
      <sheetName val="2_1-LẦN_2-TRƯA9"/>
      <sheetName val="2_1-TOTAL-Ko_IN9"/>
      <sheetName val="1_3(TMR_4)9"/>
      <sheetName val="CHO_DE9"/>
      <sheetName val="1_1+1_2+2_2+2_3(TMR_3)9"/>
      <sheetName val="CK1+CK2_(VS_SAN_CHOI_23)9"/>
      <sheetName val="CK1+CK2_(2)9"/>
      <sheetName val="12-16_THÁNG9"/>
      <sheetName val="CAN_SỮA9"/>
      <sheetName val="54+55+56(SAU_CAI_SỮA-6)9"/>
      <sheetName val="BÊ_71-90_NGÀY9"/>
      <sheetName val="BÊ_12-16_tháng9"/>
      <sheetName val="BÊ_6-129"/>
      <sheetName val="BÊ_1-39"/>
      <sheetName val="F01-BC_KHAU_PHAN_SANG_20_39"/>
      <sheetName val="F01-BC_KHAU_PHAN_CHIEU_19_39"/>
      <sheetName val="dinh_mưc_cty9"/>
      <sheetName val="Giá_thành9"/>
      <sheetName val="Thong_ke9"/>
      <sheetName val="Energy_for_milk_prod9"/>
      <sheetName val="DE_NGHI_XUAT_9"/>
      <sheetName val="phieu_xuat_mau9"/>
      <sheetName val="PHIEU_XUAT_CHIEU9"/>
      <sheetName val="11_rai_them_cỏ9"/>
      <sheetName val="PHU_LUC_02-_HDSD_CAC_BIEU_MAU9"/>
      <sheetName val="PhU_LUC_01-_MA_CAC_NHOM_BO9"/>
      <sheetName val="F03-BC_THUC_TRON_SANG_20_39"/>
      <sheetName val="F03-BC_THUC_TRON_CHIEU_19_39"/>
      <sheetName val="F02-BC_THEO_DOI_THUC_AN_DU9"/>
      <sheetName val="Tham_khao-_Bao_cao_xuat_thuc_a9"/>
      <sheetName val="VC_xd7"/>
      <sheetName val="Gia_VLTB7"/>
      <sheetName val="B_Luong7"/>
      <sheetName val="C_May7"/>
      <sheetName val="Dlieu_dau_vao9"/>
      <sheetName val="Income_Statement9"/>
      <sheetName val="Shareholders'_Equity9"/>
      <sheetName val="BANCO_(2)9"/>
      <sheetName val="MT_DPin_(2)9"/>
      <sheetName val="02__PTDG9"/>
      <sheetName val="Chiết_tính9"/>
      <sheetName val="TB_NẶNG7"/>
      <sheetName val="Du_tru_CP-Bieu_017"/>
      <sheetName val="Don_gia_(khong_in)9"/>
      <sheetName val="DK1_Don_gia9"/>
      <sheetName val="1_MONG_1-29"/>
      <sheetName val="THEP_TAM7"/>
      <sheetName val="THEP_HÌNH7"/>
      <sheetName val="THEP_HINH7"/>
      <sheetName val="XA_GO7"/>
      <sheetName val="BANG_TRA7"/>
      <sheetName val="wk_prgs7"/>
      <sheetName val="Ma_don_vi7"/>
      <sheetName val="bang_cc7"/>
      <sheetName val="dm_3667"/>
      <sheetName val="DM_60607"/>
      <sheetName val="Dự_thầu7"/>
      <sheetName val="Nhap_VT_oto7"/>
      <sheetName val="Hao_phí7"/>
      <sheetName val="Structure_data7"/>
      <sheetName val="đọc_số7"/>
      <sheetName val="Bill_No_3_-_Prov__Sum_(Ph2&amp;3)7"/>
      <sheetName val="TH_TN7"/>
      <sheetName val="CP_Du_phong7"/>
      <sheetName val="THCP_Lap_dat7"/>
      <sheetName val="THCP_xay_dung7"/>
      <sheetName val="Tong_hop_kinh_phi7"/>
      <sheetName val="Dự_toán7"/>
      <sheetName val="Đơn_Giá_TH7"/>
      <sheetName val="Nhân_công7"/>
      <sheetName val="Phân_tích7"/>
      <sheetName val="C_P_Thiết_bị7"/>
      <sheetName val="T_H_Kinh_phí7"/>
      <sheetName val="Vật_tư7"/>
      <sheetName val="Trang_bìa7"/>
      <sheetName val="Don_gia_chi_tiet_DIEN_26"/>
      <sheetName val="Data_Wall7"/>
      <sheetName val="2_1Warehouse_17"/>
      <sheetName val="AG_Pipe_Qty_Analysis7"/>
      <sheetName val="Main_Bldg-Rev027"/>
      <sheetName val="D&amp;W_def_7"/>
      <sheetName val="Nhan_cong7"/>
      <sheetName val="Thiet_bi7"/>
      <sheetName val="Vat_tu7"/>
      <sheetName val="DM_ChiPhi7"/>
      <sheetName val="May_TC7"/>
      <sheetName val="TH_Kinh_phi7"/>
      <sheetName val="Ptvl_7"/>
      <sheetName val="Ｎｏ_137"/>
      <sheetName val="DGchitiet_7"/>
      <sheetName val="CP_HMC7"/>
      <sheetName val="HỆ_THỐNG_PHÒNG_CHÁY_CHỮA_CHÁY7"/>
      <sheetName val="HỆ_THỐNG_CẤP_THOÁT_NƯỚC7"/>
      <sheetName val="HỆ_THỐNG_ĐHKK7"/>
      <sheetName val="MÁY_PHÁT_ĐIỆN7"/>
      <sheetName val="HỆ_THỐNG_ĐIỆN7"/>
      <sheetName val="Thiết_bị_chính7"/>
      <sheetName val="CHI_PHI7"/>
      <sheetName val="TK_chi_tiet7"/>
      <sheetName val="Bill_2-Road_HR27"/>
      <sheetName val="Bill_3_-_Softscape_HR27"/>
      <sheetName val="CĂN_HỘ_T16-17_7"/>
      <sheetName val="TRỤC_ĐỨNG_THOÁT_BẨN_T15-177"/>
      <sheetName val="TRỤC_ĐỨNG_TM_T15-177"/>
      <sheetName val="Móng,_nền_7"/>
      <sheetName val="1_Requisition(E)7"/>
      <sheetName val="TONG_HOP7"/>
      <sheetName val="Tổng_GT7"/>
      <sheetName val="Chi_tiết_KL7"/>
      <sheetName val="khấu_trừ_phạt7"/>
      <sheetName val="GT__KHAU_TRU7"/>
      <sheetName val="HAO_HUT_VAT_TU_(2)7"/>
      <sheetName val="cao_độ7"/>
      <sheetName val="phan_tic_chi_tiet7"/>
      <sheetName val="DG_14266"/>
      <sheetName val="Theo_doi_Doanh_thu_20176"/>
      <sheetName val="KL_THEP__GIAM_DO_DUNG_COUPLER6"/>
      <sheetName val="01_KL_THÉP_NHẬP_VỀ6"/>
      <sheetName val="2__NT_VLDV6"/>
      <sheetName val="GHI_CHU6"/>
      <sheetName val="1_BB_LMHT6"/>
      <sheetName val="gui_BKCT6"/>
      <sheetName val="Gia_vat_lieu6"/>
      <sheetName val="Precios_unitarios_AXH6"/>
      <sheetName val="Chi_tiet_cong_no7"/>
      <sheetName val="PHÁT_SINH_TẦNG_1_7"/>
      <sheetName val="PHÁT_SINH_TẦNG_27"/>
      <sheetName val="Hầm_chuyển_psinh7"/>
      <sheetName val="Ống_thẳng7"/>
      <sheetName val="Côn_thu7"/>
      <sheetName val="Vuông_tròn7"/>
      <sheetName val="Chân_rẽ7"/>
      <sheetName val="Chạc_ba7"/>
      <sheetName val="MB_DT_025"/>
      <sheetName val="3__CNT6"/>
      <sheetName val="unit_price_list(M)6"/>
      <sheetName val="So_lieu_chung6"/>
      <sheetName val="TH_VL,_NC,_DDHT_Thanhphuoc6"/>
      <sheetName val="Chi_tiet_-tong_9_thang6"/>
      <sheetName val="BẢNG_ÁP_GIÁ_(in)6"/>
      <sheetName val="NT_(KL)_IN6"/>
      <sheetName val="DOM_D26"/>
      <sheetName val="nhà_ăn6"/>
      <sheetName val="Công_nhật6"/>
      <sheetName val="btkt_cột6"/>
      <sheetName val="Bê_tông_bảo_vệ6"/>
      <sheetName val="01__Data6"/>
      <sheetName val="Neo,_nối_cốt_thép_dầm,_cột6"/>
      <sheetName val="Uốn_móc_cốt_thép6"/>
      <sheetName val="Tiêu_chuẩn_cốt_thép6"/>
      <sheetName val="Doi_so6"/>
      <sheetName val="1_2_Staff_Schedule6"/>
      <sheetName val="0__Input6"/>
      <sheetName val="DANH_MỤC_HỒ_SƠ6"/>
      <sheetName val="GT_PHÁT_SINH_NGOÀI_HĐ6"/>
      <sheetName val="KL_PHÁT_SINH_6"/>
      <sheetName val="PS_NGOÀI_HĐ6"/>
      <sheetName val="GT_PHÁT_SINH_VƯỢT_HĐ6"/>
      <sheetName val="PS_TĂNG_GIẢM_TRONG_HĐ6"/>
      <sheetName val="DGCT_PHÁT_SINH6"/>
      <sheetName val="DGCT_TRẦN_NLV6"/>
      <sheetName val="DGKL_chi_tiết_NLV6"/>
      <sheetName val="DGKL_chi_tiết_NHN,NK6"/>
      <sheetName val="TG_KL6"/>
      <sheetName val="DGCT_SƠN_BẢ_TƯỜNG_NLV6"/>
      <sheetName val="DGKL_TRẦN_NHN6"/>
      <sheetName val="MTO_REV_2(ARMOR)6"/>
      <sheetName val="Cotthep_NPT6"/>
      <sheetName val="vl_nc_mtc6"/>
      <sheetName val="Heso_DZ6"/>
      <sheetName val="DM_336cai_tao6"/>
      <sheetName val="DG_BINH_THUAN6"/>
      <sheetName val="Tien_Thuong6"/>
      <sheetName val="NC_XL_6T_cuoi_01_CTy6"/>
      <sheetName val="Data_-6T_dau6"/>
      <sheetName val="Cong_6T6"/>
      <sheetName val="KL_thep_lam_sat6"/>
      <sheetName val="B3A_-_TOWER_A6"/>
      <sheetName val="Annex_B6"/>
      <sheetName val="Bill_Prelim-CDT6"/>
      <sheetName val="Bill_BPTC-CDT6"/>
      <sheetName val="Chi_tiết_BPTC6"/>
      <sheetName val="Bill_BPTC-CDT_(PA_MCT_CDT)6"/>
      <sheetName val="Chi_tiết_BPTC_(PA_MCT_CDT)6"/>
      <sheetName val="1_Civil_(Org)6"/>
      <sheetName val="DM-VNT_ko_sd6"/>
      <sheetName val="Bảng_đo_bóc_KL_OLK-096"/>
      <sheetName val="6_3_CHI_TIET_OLK-096"/>
      <sheetName val="1__Office6"/>
      <sheetName val="KHOI_LUONG15-46"/>
      <sheetName val="Tong_hop_vat_tu6"/>
      <sheetName val="1_San_6"/>
      <sheetName val="TLG_Type6"/>
      <sheetName val="Dgia_vat_tu6"/>
      <sheetName val="Don_gia_III6"/>
      <sheetName val="D÷_liÖu6"/>
      <sheetName val="Dot_46"/>
      <sheetName val="Thop_Ksat6"/>
      <sheetName val="Thu_hoi_6"/>
      <sheetName val="HM_chung6"/>
      <sheetName val="CP_xd-thiet_bi6"/>
      <sheetName val="TH-TN_LD_TB6"/>
      <sheetName val="CP_xaydung6"/>
      <sheetName val="Thao_ha_phu_kien6"/>
      <sheetName val="VL-NC-MTC_ket_cau6"/>
      <sheetName val="KHOI_LUONG_TONG6"/>
      <sheetName val="TK_22KV6"/>
      <sheetName val="DM_366-17776"/>
      <sheetName val="Thi_nhiem6"/>
      <sheetName val="Gia_goc_VT-TB6"/>
      <sheetName val="Gia_vc_den_chan_CT6"/>
      <sheetName val="culy_226"/>
      <sheetName val="Luong_20506"/>
      <sheetName val="ca_may_QN6"/>
      <sheetName val="TNHC1246_6"/>
      <sheetName val="Ca_may_TT06_20106"/>
      <sheetName val="Don_gia_VLXD_dia_phuong6"/>
      <sheetName val="Bang_luong_SCL6"/>
      <sheetName val="Dinh_muc_TN14266"/>
      <sheetName val="HRG_BHN6"/>
      <sheetName val="CĂN_ĐH6"/>
      <sheetName val="Chi_phi_van_chuyen6"/>
      <sheetName val="TH_các_CC6"/>
      <sheetName val="Div26_-_Elect6"/>
      <sheetName val="7_Khau_tru_6"/>
      <sheetName val="Q_A01_2-Sh6"/>
      <sheetName val="4_CĂN6"/>
      <sheetName val="2_CDPS6"/>
      <sheetName val="Don_gia_NC6"/>
      <sheetName val="DT_hợp_đồng5"/>
      <sheetName val="Bảng_KL_đợt_15"/>
      <sheetName val="Danh_mục5"/>
      <sheetName val="Bieu_gia_HD5"/>
      <sheetName val="Summary_Sheet5"/>
      <sheetName val="Finishing-Tower_A5"/>
      <sheetName val="Finishing-Tower_B5"/>
      <sheetName val="Finishing-Tower_C5"/>
      <sheetName val="Finishing-Tower_D5"/>
      <sheetName val="MEP-Tower_A5"/>
      <sheetName val="MEP-Tower_B5"/>
      <sheetName val="MEP-Tower_C5"/>
      <sheetName val="MEP-Tower_D5"/>
      <sheetName val="Cost_Report_Sum5"/>
      <sheetName val="Detail_Cost_Sum5"/>
      <sheetName val="RVO-VO_Sum5"/>
      <sheetName val="Potential_VOs_Sum5"/>
      <sheetName val="Cash_Flow_Sum5"/>
      <sheetName val="BTK-Dai_Hoc_Kien_Giang5"/>
      <sheetName val="PV_Graph_Data5"/>
      <sheetName val="doanh_thu5"/>
      <sheetName val="Dutoan_KL5"/>
      <sheetName val="CAP_NUOC5"/>
      <sheetName val="cấp_nước_trục_nhà_vs5"/>
      <sheetName val="THOAT_NUOC5"/>
      <sheetName val="THOAT_MUA5"/>
      <sheetName val="Cáp_phòng5"/>
      <sheetName val="TMC_ĐIỆN_Phi5"/>
      <sheetName val="TMC_Tổng5"/>
      <sheetName val="TH_Đèn_Phòng_L15"/>
      <sheetName val="TH_Đèn_Hầm_L15"/>
      <sheetName val="TỦ_MODULE_T15"/>
      <sheetName val="B-2__(DPP)6"/>
      <sheetName val="Huong_dan5"/>
      <sheetName val="gia_vt,nc,may5"/>
      <sheetName val="Financ__Overview5"/>
      <sheetName val="TINH_GIA_-_SAN_XUAT_Vertico5"/>
      <sheetName val="13_BANG_CT5"/>
      <sheetName val="14_MMUS_GIUA_NHIP5"/>
      <sheetName val="4_HSPBngang5"/>
      <sheetName val="6_Tinh_tai5"/>
      <sheetName val="2_NSl5"/>
      <sheetName val="17_US_CHU_tho_a_b5"/>
      <sheetName val="15_MMUS_GOI5"/>
      <sheetName val="DZ_22KV5"/>
      <sheetName val="Kê_0,45"/>
      <sheetName val="TH_0,45"/>
      <sheetName val="Kê_225"/>
      <sheetName val="TH_225"/>
      <sheetName val="TBA_CAI_TAO5"/>
      <sheetName val="TBA_XDM5"/>
      <sheetName val="TONG_HOP_DU_TOAN5"/>
      <sheetName val="Thop_XAY_DUNG5"/>
      <sheetName val="CP_HANG_MUC_CHUNG5"/>
      <sheetName val="CHI_PHI_XD5"/>
      <sheetName val="CHI_PHI_THI_NGHIEM5"/>
      <sheetName val="VLDIEN_225"/>
      <sheetName val="Dao_dat5"/>
      <sheetName val="TH_Denbu5"/>
      <sheetName val="Do_ve_DC5"/>
      <sheetName val="TH_Bommin5"/>
      <sheetName val="CHI_PHI_THI_NGHIEM-LD_thiet_bi5"/>
      <sheetName val="Luong_TT015"/>
      <sheetName val="Camay_QB5"/>
      <sheetName val="gia_ca_may_BXD5"/>
      <sheetName val="BANG_LUONG_KY_SU5"/>
      <sheetName val="Bang_luong_NHOM_I5"/>
      <sheetName val="Bangluong_NHOM_II_5"/>
      <sheetName val="09-GIA_nhien_lieu-ko_in5"/>
      <sheetName val="Tinh_V_cot_chiem_cho5"/>
      <sheetName val="ĐM_13545"/>
      <sheetName val="KHOAN_MAU5"/>
      <sheetName val="ĐO_ĐỊA_VẬT_LÝ5"/>
      <sheetName val="khoan_tiep_dia5"/>
      <sheetName val="Tổng_hợp_KPHM5"/>
      <sheetName val="Dinh_muc5"/>
      <sheetName val="GIÁ_DỰ_THẦU_30_CĂN5"/>
      <sheetName val="5_2_1_Đo_bóc_KL_OLK-065"/>
      <sheetName val="KS_tuyen5"/>
      <sheetName val="Bang_chiet_tinh_TBA5"/>
      <sheetName val="4_2_1_Đo_bóc_KL_OLK-065"/>
      <sheetName val="4_1_1_CHI_TIET_OLK-065"/>
      <sheetName val="DG_Chi_tiet5"/>
      <sheetName val="_1710_HOINGHINLD5"/>
      <sheetName val="99_(2)5"/>
      <sheetName val="134_5"/>
      <sheetName val="DG_49705"/>
      <sheetName val="Cash_Flow5"/>
      <sheetName val="BU_LONG5"/>
      <sheetName val="DT__NHA_XUONG5"/>
      <sheetName val="EQUIP_LIST5"/>
      <sheetName val="THONG_SO5"/>
      <sheetName val="Đơn_giá_chi_tiết_TN_395"/>
      <sheetName val="HERD_MOVEMENTFARM17"/>
      <sheetName val="HERD_MOVEMENTFARM27"/>
      <sheetName val="CALVES_2-47"/>
      <sheetName val="Cavles_2-47"/>
      <sheetName val="CALVES_4-77"/>
      <sheetName val="HEIFER_7-12m7"/>
      <sheetName val="HEIFER_12+7"/>
      <sheetName val="FRESH_COW_2017-187"/>
      <sheetName val="HP_COW_20187"/>
      <sheetName val="LP_COW_2017-187"/>
      <sheetName val="DRY_COW7"/>
      <sheetName val="FIELD_CROPS7"/>
      <sheetName val="So_sanh5"/>
      <sheetName val="Electrical_Works5"/>
      <sheetName val="H_T__INCOMING_SYSTEM5"/>
      <sheetName val="Tính_giá_NC5"/>
      <sheetName val="Tiên_lượng5"/>
      <sheetName val="SL_cước5"/>
      <sheetName val="¥_5"/>
      <sheetName val="Gia_VT-TB5"/>
      <sheetName val="noi_suy_xa5"/>
      <sheetName val="noi_suy_xa_thu_hoi5"/>
      <sheetName val="Thuyết_minh5"/>
      <sheetName val="Đơn_giá_máy5"/>
      <sheetName val="Tong_DT4"/>
      <sheetName val="phan_tich_don_gia4"/>
      <sheetName val="Bill_No_1_65"/>
      <sheetName val="Bill_No_1_105"/>
      <sheetName val="Bill_No_3_35"/>
      <sheetName val="Bill_No_1_45"/>
      <sheetName val="Bill_No_1_75"/>
      <sheetName val="Summary_Bill_No__35"/>
      <sheetName val="DT_san_XD-So_lieu_cu4"/>
      <sheetName val="FF-2_(1)4"/>
      <sheetName val="Labour_Summary17"/>
      <sheetName val="YTD_12'20034"/>
      <sheetName val="YTD_06'20034"/>
      <sheetName val="YTD_03'20034"/>
      <sheetName val="YTD_09'20034"/>
      <sheetName val="deferred_taxes4"/>
      <sheetName val="Eqpmnt_Plng4"/>
      <sheetName val="TRIAL_BALANCE4"/>
      <sheetName val="DPR_31st_march4"/>
      <sheetName val="current_month4"/>
      <sheetName val="Blng__Vs_Coll_4"/>
      <sheetName val="Unit_price4"/>
      <sheetName val="Bán_đợt_1_trang4"/>
      <sheetName val="Chiet_tinh_dz354"/>
      <sheetName val="3__KC_-_PODIUM4"/>
      <sheetName val="CTDZ6kv_(gd1)_4"/>
      <sheetName val="CTDZ_0_4+cto_(GD1)4"/>
      <sheetName val="CTTBA_(gd1)4"/>
      <sheetName val="03_Detailed4"/>
      <sheetName val="01_Bid_Price_summary4"/>
      <sheetName val="Home_Office_Manhours4"/>
      <sheetName val="Field_SPV_Barchart4"/>
      <sheetName val="Tien_Luong4"/>
      <sheetName val="Unit_price(Updateting)4"/>
      <sheetName val="Cost_List4"/>
      <sheetName val="Detail_Cost4"/>
      <sheetName val="IC_Price_New4"/>
      <sheetName val="Summary_Table4"/>
      <sheetName val="Sales_Person4"/>
      <sheetName val="Bidding_Entity4"/>
      <sheetName val="CHITIET_VL-NCHT1_(2)4"/>
      <sheetName val="Bù_giá_CM4"/>
      <sheetName val="Breakdown_(B)4"/>
      <sheetName val="U_P_Breakdown4"/>
      <sheetName val="IMF_Code4"/>
      <sheetName val="Subsidiary_Calculation4"/>
      <sheetName val="Phu_Bai_Bridge4"/>
      <sheetName val="5_2_1_Đo_bóc_KL_OLK-104"/>
      <sheetName val="BẢNG_DIỄN_GIẢI_KL_(7)4"/>
      <sheetName val="don_gia_14264"/>
      <sheetName val="Luong_BN4"/>
      <sheetName val="Luong_TB4"/>
      <sheetName val="Ca_may_TB4"/>
      <sheetName val="Ca_máy_BN4"/>
      <sheetName val="Vật_liệu4"/>
      <sheetName val="LX_-TT054"/>
      <sheetName val="NC_Moi_TT054"/>
      <sheetName val="Bia_lot4"/>
      <sheetName val="PU_ITALY_27"/>
      <sheetName val="TH_DZ3515"/>
      <sheetName val="Tro_giup26"/>
      <sheetName val="RAB_AR&amp;STR13"/>
      <sheetName val="chi_tiet_TBA13"/>
      <sheetName val="chi_tiet_C13"/>
      <sheetName val="Customize_Your_Purchase_Order13"/>
      <sheetName val="CHITIET_VL-NC-TT_-1p13"/>
      <sheetName val="CHITIET_VL-NC-TT-3p12"/>
      <sheetName val="TONG_HOP_VL-NC_TT13"/>
      <sheetName val="KPVC-BD_13"/>
      <sheetName val="Don_gia13"/>
      <sheetName val="DON_GIA_TRAM_(3)13"/>
      <sheetName val="DON_GIA_CAN_THO15"/>
      <sheetName val="Don_gia_chi_tiet13"/>
      <sheetName val="HĐ_ngoài12"/>
      <sheetName val="XT_Buoc_312"/>
      <sheetName val="dongia_(2)12"/>
      <sheetName val="7606_DZ13"/>
      <sheetName val="project_management12"/>
      <sheetName val="Adix_A12"/>
      <sheetName val="S-curve_12"/>
      <sheetName val="REINF_12"/>
      <sheetName val="Rates_200912"/>
      <sheetName val="So_doi_chieu_LC12"/>
      <sheetName val="MAIN_GATE_HOUSE12"/>
      <sheetName val="Commercial_value12"/>
      <sheetName val="Du_toan12"/>
      <sheetName val="Ky_Lam_Bridge12"/>
      <sheetName val="Provisional_Sums_Item12"/>
      <sheetName val="Gas_Pressure_Welding12"/>
      <sheetName val="General_Item&amp;General_Requirem12"/>
      <sheetName val="General_Items12"/>
      <sheetName val="Regenral_Requirements12"/>
      <sheetName val="chiet_tinh12"/>
      <sheetName val="Ng_hàng_xà+bulong12"/>
      <sheetName val="MH_RATE12"/>
      <sheetName val="TONG_HOP_VL-NC12"/>
      <sheetName val="Bang_KL12"/>
      <sheetName val="Đầu_vào11"/>
      <sheetName val="Lcau_-_Lxuc12"/>
      <sheetName val="Chi_tiet_XD_TBA11"/>
      <sheetName val="DM_606112"/>
      <sheetName val="DG_thep_ma_kem12"/>
      <sheetName val="CT_vat_lieu12"/>
      <sheetName val="Equip_11"/>
      <sheetName val="A1_CN11"/>
      <sheetName val="TONG_HOP_T5_199811"/>
      <sheetName val="Chenh_lech_vat_tu11"/>
      <sheetName val="Trạm_biến_áp11"/>
      <sheetName val="Đơn_Giá_11"/>
      <sheetName val="Diện_tích11"/>
      <sheetName val="1_Khái_toán11"/>
      <sheetName val="CT-0_4KV11"/>
      <sheetName val="DG_DZ12"/>
      <sheetName val="DG_TBA12"/>
      <sheetName val="rate_material11"/>
      <sheetName val="KL_Chi_tiết_Xây_tô11"/>
      <sheetName val="07Base_Cost11"/>
      <sheetName val="GV1-D13_(Casement_door)11"/>
      <sheetName val="Bill_1_Quy_dinh_chung11"/>
      <sheetName val="1_R18_BF11"/>
      <sheetName val="6_External_works-R1811"/>
      <sheetName val="Phan_khai_KLuong11"/>
      <sheetName val="Chi_tiet_KL11"/>
      <sheetName val="Tổng_hợp_KL11"/>
      <sheetName val="04_-_XUONG_DET_B11"/>
      <sheetName val="_0311"/>
      <sheetName val="chieu_day_san11"/>
      <sheetName val="Podium_Concrete_Works11"/>
      <sheetName val="KLCT-_TOWER11"/>
      <sheetName val="KLCT-_PODIUM11"/>
      <sheetName val="Area_Cal11"/>
      <sheetName val="Gia_thanh_chuoi_su11"/>
      <sheetName val="Tiep_dia11"/>
      <sheetName val="Don_gia_vung_III-Can_Tho11"/>
      <sheetName val="Loại_Vật_tư11"/>
      <sheetName val="Elect_(3)11"/>
      <sheetName val="plan&amp;section_of_foundation11"/>
      <sheetName val="design_criteria11"/>
      <sheetName val="Bond_수수료_계산_포맷11"/>
      <sheetName val="ITB_COST11"/>
      <sheetName val="PAGE_111"/>
      <sheetName val="Xay_lapduongR311"/>
      <sheetName val="DM_6711"/>
      <sheetName val="Project_Data11"/>
      <sheetName val="6787CWFASE2CASE2_00_xls11"/>
      <sheetName val="Đầu_tư11"/>
      <sheetName val="EIRR&gt;_211"/>
      <sheetName val="Bill_02_-_Xay_gach-Pou_11"/>
      <sheetName val="Bill_03-Chống_thấm-Pou11"/>
      <sheetName val="Bill_04-Kim_loại-Pou11"/>
      <sheetName val="Bill_05_-_Hoan_thien-Pou_11"/>
      <sheetName val="Bill_02_-_Xay_gach-Tower11"/>
      <sheetName val="Bill_03-Chống_thấm-Tower11"/>
      <sheetName val="Bill_04-Kim_loại-Tower11"/>
      <sheetName val="Bill_05_-_Hoan_thien-Tower11"/>
      <sheetName val="KL-_KHAC11"/>
      <sheetName val="BILL_3_-_KẾT_CẤU_HẦM11"/>
      <sheetName val="PTĐG_LTBT11"/>
      <sheetName val="CTG-PRECHEx1_411"/>
      <sheetName val="CTG-AB_(2)11"/>
      <sheetName val="CTG-AB_(3)11"/>
      <sheetName val="CTG-PLP-1_0811"/>
      <sheetName val="Pre_Đội_nhóm11"/>
      <sheetName val="Vat_tu_XD11"/>
      <sheetName val="Tower_-_Concrete_Works11"/>
      <sheetName val="Bill-04_ket_cau_thap-_UNI11"/>
      <sheetName val="dg_tphcm11"/>
      <sheetName val="T_KÊ_K_CẤU11"/>
      <sheetName val="gia_cong_tac11"/>
      <sheetName val="4_PTDG11"/>
      <sheetName val="A1,_May11"/>
      <sheetName val="Vat_lieu11"/>
      <sheetName val="Data_Input12"/>
      <sheetName val="Measure_130611"/>
      <sheetName val="HÐ_ngoài12"/>
      <sheetName val="6PILE__(돌출)11"/>
      <sheetName val="Door_and_window6"/>
      <sheetName val="Bill_01_-_CTN11"/>
      <sheetName val="Bill_2_2_Villa_2_beds11"/>
      <sheetName val="Analisa_Gabungan11"/>
      <sheetName val="Isolasi_Luar_Dalam11"/>
      <sheetName val="Isolasi_Luar11"/>
      <sheetName val="Harga_ME_11"/>
      <sheetName val="TH_N_Cong11"/>
      <sheetName val="ESTI_11"/>
      <sheetName val="KL_san_lap11"/>
      <sheetName val="TH_Vat_tu11"/>
      <sheetName val="_Bill_5-Earthing_2_-_Add_Work11"/>
      <sheetName val="Chenh_lech_ca_may11"/>
      <sheetName val="TLg_CN&amp;Laixe11"/>
      <sheetName val="TLg_CN&amp;Laixe_(2)11"/>
      <sheetName val="TLg_Laitau11"/>
      <sheetName val="TLg_Laitau_(2)11"/>
      <sheetName val="Bang_trong_luong_rieng_thep11"/>
      <sheetName val="Cước_VC_+_ĐM_CP_Tư_vấn11"/>
      <sheetName val="Hệ_số11"/>
      <sheetName val="DETAIL_11"/>
      <sheetName val="final_list_200527"/>
      <sheetName val="LV_data11"/>
      <sheetName val="Gia_vat_tu11"/>
      <sheetName val="CẤP_THOÁT_NƯỚC11"/>
      <sheetName val="THDT_goi_thau_TB11"/>
      <sheetName val="Tien_do_TV11"/>
      <sheetName val="bridge_#_111"/>
      <sheetName val="Bang_3_Chi_tiet_phan_Dz11"/>
      <sheetName val="KHOI_LUONG11"/>
      <sheetName val="TH_MTC11"/>
      <sheetName val="CTKL_KTX_HT10"/>
      <sheetName val="Buy_vs__Lease_Car11"/>
      <sheetName val="DATA_BASE11"/>
      <sheetName val="Equipment_list_(PAC)11"/>
      <sheetName val="TINH_KHOI_LUONG11"/>
      <sheetName val="Chi_tiet11"/>
      <sheetName val="subcon_sched11"/>
      <sheetName val="NHÀ_NHẬP_LIỆU10"/>
      <sheetName val="MÓNG_SILO10"/>
      <sheetName val="PRE_(E)11"/>
      <sheetName val="HVAC_BLOCK_B411"/>
      <sheetName val="2_Chiet_tinh10"/>
      <sheetName val="BẢNG_KHỐI_LƯỢNG_TỔNG_HỢP10"/>
      <sheetName val="CP_Khac_cuoc_VC10"/>
      <sheetName val="Budget_Code10"/>
      <sheetName val="Tong_du_toan10"/>
      <sheetName val="Bill_2_-_ketcau10"/>
      <sheetName val="Chi_tiet_lan_can10"/>
      <sheetName val="sochitiettaikhoan_10"/>
      <sheetName val="Share_price_data10"/>
      <sheetName val="19_310"/>
      <sheetName val="20_310"/>
      <sheetName val="Chieu_4_310"/>
      <sheetName val="Cow_req10"/>
      <sheetName val="TỔNG_HỢP10"/>
      <sheetName val="14-LẦN_3-CHIỀU10"/>
      <sheetName val="14-LẦN_1-SÁNG10"/>
      <sheetName val="14-LẦN_2-TRƯA10"/>
      <sheetName val="1_3+1_4-TOTAL_-_Ko_IN10"/>
      <sheetName val="2_1-LẦN_3-CHIỀU10"/>
      <sheetName val="2_1-LẦN_1-SÁNG10"/>
      <sheetName val="2_1-LẦN_2-TRƯA10"/>
      <sheetName val="2_1-TOTAL-Ko_IN10"/>
      <sheetName val="1_3(TMR_4)10"/>
      <sheetName val="CHO_DE10"/>
      <sheetName val="1_1+1_2+2_2+2_3(TMR_3)10"/>
      <sheetName val="CK1+CK2_(VS_SAN_CHOI_23)10"/>
      <sheetName val="CK1+CK2_(2)10"/>
      <sheetName val="12-16_THÁNG10"/>
      <sheetName val="CAN_SỮA10"/>
      <sheetName val="54+55+56(SAU_CAI_SỮA-6)10"/>
      <sheetName val="BÊ_71-90_NGÀY10"/>
      <sheetName val="BÊ_12-16_tháng10"/>
      <sheetName val="BÊ_6-1210"/>
      <sheetName val="BÊ_1-310"/>
      <sheetName val="F01-BC_KHAU_PHAN_SANG_20_310"/>
      <sheetName val="F01-BC_KHAU_PHAN_CHIEU_19_310"/>
      <sheetName val="dinh_mưc_cty10"/>
      <sheetName val="Giá_thành10"/>
      <sheetName val="Thong_ke10"/>
      <sheetName val="Energy_for_milk_prod10"/>
      <sheetName val="DE_NGHI_XUAT_10"/>
      <sheetName val="phieu_xuat_mau10"/>
      <sheetName val="PHIEU_XUAT_CHIEU10"/>
      <sheetName val="11_rai_them_cỏ10"/>
      <sheetName val="PHU_LUC_02-_HDSD_CAC_BIEU_MAU10"/>
      <sheetName val="PhU_LUC_01-_MA_CAC_NHOM_BO10"/>
      <sheetName val="F03-BC_THUC_TRON_SANG_20_310"/>
      <sheetName val="F03-BC_THUC_TRON_CHIEU_19_310"/>
      <sheetName val="F02-BC_THEO_DOI_THUC_AN_DU10"/>
      <sheetName val="Tham_khao-_Bao_cao_xuat_thuc_10"/>
      <sheetName val="13-Cốt_thép_(10mm&lt;D≤18mm)_FO110"/>
      <sheetName val="du_lieu_du_toan10"/>
      <sheetName val="BANCO_(2)10"/>
      <sheetName val="MT_DPin_(2)10"/>
      <sheetName val="BOQ_THAN10"/>
      <sheetName val="DL_ĐẦU_VÀO10"/>
      <sheetName val="D_&amp;_W_sizes10"/>
      <sheetName val="Analisa_&amp;_Upah10"/>
      <sheetName val="Purchase_Order10"/>
      <sheetName val="Du_lieu11"/>
      <sheetName val="Phan_tich10"/>
      <sheetName val="Luong_NII10"/>
      <sheetName val="DINH_MUC_THI_NGHIEM10"/>
      <sheetName val="Luong_NI10"/>
      <sheetName val="CT_Thang_Mo10"/>
      <sheetName val="CT__PL10"/>
      <sheetName val="dongia__2_10"/>
      <sheetName val="Thép_CKN10"/>
      <sheetName val="GOC-KO_IN10"/>
      <sheetName val="MAU_8A10"/>
      <sheetName val="MAU_8B10"/>
      <sheetName val="MAU_910"/>
      <sheetName val="MAU_1010"/>
      <sheetName val="cash_budget10"/>
      <sheetName val="Dlieu_dau_vao10"/>
      <sheetName val="CHI_PHI8"/>
      <sheetName val="02__PTDG10"/>
      <sheetName val="Chiết_tính10"/>
      <sheetName val="DK1_Don_gia10"/>
      <sheetName val="Income_Statement10"/>
      <sheetName val="Shareholders'_Equity10"/>
      <sheetName val="VC_xd8"/>
      <sheetName val="Gia_VLTB8"/>
      <sheetName val="B_Luong8"/>
      <sheetName val="C_May8"/>
      <sheetName val="Don_gia_(khong_in)10"/>
      <sheetName val="1_MONG_1-210"/>
      <sheetName val="TB_NẶNG8"/>
      <sheetName val="Du_tru_CP-Bieu_018"/>
      <sheetName val="dm_3668"/>
      <sheetName val="DM_60608"/>
      <sheetName val="Dự_thầu8"/>
      <sheetName val="Nhap_VT_oto8"/>
      <sheetName val="Hao_phí8"/>
      <sheetName val="Ma_don_vi8"/>
      <sheetName val="bang_cc8"/>
      <sheetName val="Structure_data8"/>
      <sheetName val="TH_TN8"/>
      <sheetName val="Bill_No_3_-_Prov__Sum_(Ph2&amp;3)8"/>
      <sheetName val="đọc_số8"/>
      <sheetName val="CP_Du_phong8"/>
      <sheetName val="THCP_Lap_dat8"/>
      <sheetName val="THCP_xay_dung8"/>
      <sheetName val="Tong_hop_kinh_phi8"/>
      <sheetName val="CP_HMC8"/>
      <sheetName val="HỆ_THỐNG_PHÒNG_CHÁY_CHỮA_CHÁY8"/>
      <sheetName val="HỆ_THỐNG_CẤP_THOÁT_NƯỚC8"/>
      <sheetName val="HỆ_THỐNG_ĐHKK8"/>
      <sheetName val="MÁY_PHÁT_ĐIỆN8"/>
      <sheetName val="HỆ_THỐNG_ĐIỆN8"/>
      <sheetName val="Thiết_bị_chính8"/>
      <sheetName val="Ｎｏ_138"/>
      <sheetName val="DGchitiet_8"/>
      <sheetName val="wk_prgs8"/>
      <sheetName val="AG_Pipe_Qty_Analysis8"/>
      <sheetName val="2_1Warehouse_18"/>
      <sheetName val="CĂN_HỘ_T16-17_8"/>
      <sheetName val="TRỤC_ĐỨNG_THOÁT_BẨN_T15-178"/>
      <sheetName val="TRỤC_ĐỨNG_TM_T15-178"/>
      <sheetName val="TK_chi_tiet8"/>
      <sheetName val="Bill_2-Road_HR28"/>
      <sheetName val="Bill_3_-_Softscape_HR28"/>
      <sheetName val="THEP_TAM8"/>
      <sheetName val="THEP_HÌNH8"/>
      <sheetName val="THEP_HINH8"/>
      <sheetName val="XA_GO8"/>
      <sheetName val="BANG_TRA8"/>
      <sheetName val="Main_Bldg-Rev028"/>
      <sheetName val="D&amp;W_def_8"/>
      <sheetName val="Nhan_cong8"/>
      <sheetName val="Thiet_bi8"/>
      <sheetName val="Vat_tu8"/>
      <sheetName val="DM_ChiPhi8"/>
      <sheetName val="May_TC8"/>
      <sheetName val="TH_Kinh_phi8"/>
      <sheetName val="Ptvl_8"/>
      <sheetName val="Móng,_nền_8"/>
      <sheetName val="1_Requisition(E)8"/>
      <sheetName val="So_lieu_chung7"/>
      <sheetName val="Q_A01_2-Sh7"/>
      <sheetName val="DG_14267"/>
      <sheetName val="Dự_toán8"/>
      <sheetName val="Đơn_Giá_TH8"/>
      <sheetName val="Nhân_công8"/>
      <sheetName val="Phân_tích8"/>
      <sheetName val="C_P_Thiết_bị8"/>
      <sheetName val="T_H_Kinh_phí8"/>
      <sheetName val="Vật_tư8"/>
      <sheetName val="Trang_bìa8"/>
      <sheetName val="phan_tic_chi_tiet8"/>
      <sheetName val="TONG_HOP8"/>
      <sheetName val="Tổng_GT8"/>
      <sheetName val="Chi_tiết_KL8"/>
      <sheetName val="khấu_trừ_phạt8"/>
      <sheetName val="GT__KHAU_TRU8"/>
      <sheetName val="HAO_HUT_VAT_TU_(2)8"/>
      <sheetName val="cao_độ8"/>
      <sheetName val="Data_Wall8"/>
      <sheetName val="3__CNT7"/>
      <sheetName val="unit_price_list(M)7"/>
      <sheetName val="Theo_doi_Doanh_thu_20177"/>
      <sheetName val="Gia_vat_lieu7"/>
      <sheetName val="gui_BKCT7"/>
      <sheetName val="Precios_unitarios_AXH7"/>
      <sheetName val="Chi_tiet_cong_no8"/>
      <sheetName val="PHÁT_SINH_TẦNG_1_8"/>
      <sheetName val="PHÁT_SINH_TẦNG_28"/>
      <sheetName val="Hầm_chuyển_psinh8"/>
      <sheetName val="Ống_thẳng8"/>
      <sheetName val="Côn_thu8"/>
      <sheetName val="Vuông_tròn8"/>
      <sheetName val="Chân_rẽ8"/>
      <sheetName val="Chạc_ba8"/>
      <sheetName val="Danh_mục6"/>
      <sheetName val="PV_Graph_Data6"/>
      <sheetName val="1_2_Staff_Schedule7"/>
      <sheetName val="BẢNG_ÁP_GIÁ_(in)7"/>
      <sheetName val="NT_(KL)_IN7"/>
      <sheetName val="DOM_D27"/>
      <sheetName val="nhà_ăn7"/>
      <sheetName val="Công_nhật7"/>
      <sheetName val="btkt_cột7"/>
      <sheetName val="Bảng_đo_bóc_KL_OLK-097"/>
      <sheetName val="6_3_CHI_TIET_OLK-097"/>
      <sheetName val="BTK-Dai_Hoc_Kien_Giang6"/>
      <sheetName val="0__Input7"/>
      <sheetName val="TH_các_CC7"/>
      <sheetName val="Don_gia_chi_tiet_DIEN_27"/>
      <sheetName val="Chi_tiet_-tong_9_thang7"/>
      <sheetName val="TH_VL,_NC,_DDHT_Thanhphuoc7"/>
      <sheetName val="1__Office7"/>
      <sheetName val="KL_THEP__GIAM_DO_DUNG_COUPLER7"/>
      <sheetName val="01_KL_THÉP_NHẬP_VỀ7"/>
      <sheetName val="2__NT_VLDV7"/>
      <sheetName val="GHI_CHU7"/>
      <sheetName val="1_BB_LMHT7"/>
      <sheetName val="Bê_tông_bảo_vệ7"/>
      <sheetName val="01__Data7"/>
      <sheetName val="Neo,_nối_cốt_thép_dầm,_cột7"/>
      <sheetName val="Uốn_móc_cốt_thép7"/>
      <sheetName val="Tiêu_chuẩn_cốt_thép7"/>
      <sheetName val="Doi_so7"/>
      <sheetName val="1_Civil_(Org)7"/>
      <sheetName val="Bill_Prelim-CDT7"/>
      <sheetName val="Bill_BPTC-CDT7"/>
      <sheetName val="Chi_tiết_BPTC7"/>
      <sheetName val="Bill_BPTC-CDT_(PA_MCT_CDT)7"/>
      <sheetName val="Chi_tiết_BPTC_(PA_MCT_CDT)7"/>
      <sheetName val="Thop_Ksat7"/>
      <sheetName val="Thu_hoi_7"/>
      <sheetName val="HM_chung7"/>
      <sheetName val="CP_xd-thiet_bi7"/>
      <sheetName val="TH-TN_LD_TB7"/>
      <sheetName val="CP_xaydung7"/>
      <sheetName val="Thao_ha_phu_kien7"/>
      <sheetName val="VL-NC-MTC_ket_cau7"/>
      <sheetName val="KHOI_LUONG_TONG7"/>
      <sheetName val="TK_22KV7"/>
      <sheetName val="DM_366-17777"/>
      <sheetName val="Thi_nhiem7"/>
      <sheetName val="Gia_goc_VT-TB7"/>
      <sheetName val="Gia_vc_den_chan_CT7"/>
      <sheetName val="culy_227"/>
      <sheetName val="Luong_20507"/>
      <sheetName val="ca_may_QN7"/>
      <sheetName val="TNHC1246_7"/>
      <sheetName val="Ca_may_TT06_20107"/>
      <sheetName val="Don_gia_VLXD_dia_phuong7"/>
      <sheetName val="Bang_luong_SCL7"/>
      <sheetName val="Dinh_muc_TN14267"/>
      <sheetName val="DM_336cai_tao7"/>
      <sheetName val="MTO_REV_2(ARMOR)7"/>
      <sheetName val="Dutoan_KL6"/>
      <sheetName val="doanh_thu6"/>
      <sheetName val="KHOI_LUONG15-47"/>
      <sheetName val="DANH_MỤC_HỒ_SƠ7"/>
      <sheetName val="GT_PHÁT_SINH_NGOÀI_HĐ7"/>
      <sheetName val="KL_PHÁT_SINH_7"/>
      <sheetName val="PS_NGOÀI_HĐ7"/>
      <sheetName val="GT_PHÁT_SINH_VƯỢT_HĐ7"/>
      <sheetName val="PS_TĂNG_GIẢM_TRONG_HĐ7"/>
      <sheetName val="DGCT_PHÁT_SINH7"/>
      <sheetName val="DGCT_TRẦN_NLV7"/>
      <sheetName val="DGKL_chi_tiết_NLV7"/>
      <sheetName val="DGKL_chi_tiết_NHN,NK7"/>
      <sheetName val="TG_KL7"/>
      <sheetName val="DGCT_SƠN_BẢ_TƯỜNG_NLV7"/>
      <sheetName val="DGKL_TRẦN_NHN7"/>
      <sheetName val="KL_thep_lam_sat7"/>
      <sheetName val="DM-VNT_ko_sd7"/>
      <sheetName val="B3A_-_TOWER_A7"/>
      <sheetName val="Annex_B7"/>
      <sheetName val="Cotthep_NPT7"/>
      <sheetName val="vl_nc_mtc7"/>
      <sheetName val="Tien_Thuong7"/>
      <sheetName val="NC_XL_6T_cuoi_01_CTy7"/>
      <sheetName val="Data_-6T_dau7"/>
      <sheetName val="Cong_6T7"/>
      <sheetName val="TLG_Type7"/>
      <sheetName val="Tong_hop_vat_tu7"/>
      <sheetName val="1_San_7"/>
      <sheetName val="Dot_47"/>
      <sheetName val="HRG_BHN7"/>
      <sheetName val="CĂN_ĐH7"/>
      <sheetName val="Chi_phi_van_chuyen7"/>
      <sheetName val="Dgia_vat_tu7"/>
      <sheetName val="Don_gia_III7"/>
      <sheetName val="D÷_liÖu7"/>
      <sheetName val="DT_hợp_đồng6"/>
      <sheetName val="Bảng_KL_đợt_16"/>
      <sheetName val="2_CDPS7"/>
      <sheetName val="Summary_Sheet6"/>
      <sheetName val="Finishing-Tower_A6"/>
      <sheetName val="Finishing-Tower_B6"/>
      <sheetName val="Finishing-Tower_C6"/>
      <sheetName val="Finishing-Tower_D6"/>
      <sheetName val="MEP-Tower_A6"/>
      <sheetName val="MEP-Tower_B6"/>
      <sheetName val="MEP-Tower_C6"/>
      <sheetName val="MEP-Tower_D6"/>
      <sheetName val="Cost_Report_Sum6"/>
      <sheetName val="Detail_Cost_Sum6"/>
      <sheetName val="RVO-VO_Sum6"/>
      <sheetName val="Potential_VOs_Sum6"/>
      <sheetName val="Cash_Flow_Sum6"/>
      <sheetName val="Heso_DZ7"/>
      <sheetName val="Bieu_gia_HD6"/>
      <sheetName val="Div26_-_Elect7"/>
      <sheetName val="7_Khau_tru_7"/>
      <sheetName val="4_CĂN7"/>
      <sheetName val="DG_BINH_THUAN7"/>
      <sheetName val="GIÁ_DỰ_THẦU_30_CĂN6"/>
      <sheetName val="DG_Chi_tiet6"/>
      <sheetName val="Kê_0,46"/>
      <sheetName val="TH_0,46"/>
      <sheetName val="Kê_226"/>
      <sheetName val="TH_226"/>
      <sheetName val="TBA_CAI_TAO6"/>
      <sheetName val="TBA_XDM6"/>
      <sheetName val="TONG_HOP_DU_TOAN6"/>
      <sheetName val="Thop_XAY_DUNG6"/>
      <sheetName val="CP_HANG_MUC_CHUNG6"/>
      <sheetName val="CHI_PHI_XD6"/>
      <sheetName val="CHI_PHI_THI_NGHIEM6"/>
      <sheetName val="VLDIEN_226"/>
      <sheetName val="Dao_dat6"/>
      <sheetName val="TH_Denbu6"/>
      <sheetName val="Do_ve_DC6"/>
      <sheetName val="TH_Bommin6"/>
      <sheetName val="CHI_PHI_THI_NGHIEM-LD_thiet_bi6"/>
      <sheetName val="Luong_TT016"/>
      <sheetName val="Camay_QB6"/>
      <sheetName val="gia_ca_may_BXD6"/>
      <sheetName val="BANG_LUONG_KY_SU6"/>
      <sheetName val="Bang_luong_NHOM_I6"/>
      <sheetName val="Bangluong_NHOM_II_6"/>
      <sheetName val="09-GIA_nhien_lieu-ko_in6"/>
      <sheetName val="Tinh_V_cot_chiem_cho6"/>
      <sheetName val="ĐM_13546"/>
      <sheetName val="KHOAN_MAU6"/>
      <sheetName val="ĐO_ĐỊA_VẬT_LÝ6"/>
      <sheetName val="khoan_tiep_dia6"/>
      <sheetName val="DZ_22KV6"/>
      <sheetName val="_1710_HOINGHINLD6"/>
      <sheetName val="99_(2)6"/>
      <sheetName val="134_6"/>
      <sheetName val="DG_49706"/>
      <sheetName val="Don_gia_NC7"/>
      <sheetName val="B-2__(DPP)7"/>
      <sheetName val="CAP_NUOC6"/>
      <sheetName val="cấp_nước_trục_nhà_vs6"/>
      <sheetName val="THOAT_NUOC6"/>
      <sheetName val="THOAT_MUA6"/>
      <sheetName val="Cáp_phòng6"/>
      <sheetName val="TMC_ĐIỆN_Phi6"/>
      <sheetName val="TMC_Tổng6"/>
      <sheetName val="TH_Đèn_Phòng_L16"/>
      <sheetName val="TH_Đèn_Hầm_L16"/>
      <sheetName val="TỦ_MODULE_T16"/>
      <sheetName val="Financ__Overview6"/>
      <sheetName val="13_BANG_CT6"/>
      <sheetName val="14_MMUS_GIUA_NHIP6"/>
      <sheetName val="4_HSPBngang6"/>
      <sheetName val="6_Tinh_tai6"/>
      <sheetName val="2_NSl6"/>
      <sheetName val="17_US_CHU_tho_a_b6"/>
      <sheetName val="15_MMUS_GOI6"/>
      <sheetName val="TINH_GIA_-_SAN_XUAT_Vertico6"/>
      <sheetName val="gia_vt,nc,may6"/>
      <sheetName val="Huong_dan6"/>
      <sheetName val="Tổng_hợp_KPHM6"/>
      <sheetName val="5_2_1_Đo_bóc_KL_OLK-066"/>
      <sheetName val="MB_DT_026"/>
      <sheetName val="Dinh_muc6"/>
      <sheetName val="KS_tuyen6"/>
      <sheetName val="Bang_chiet_tinh_TBA6"/>
      <sheetName val="4_2_1_Đo_bóc_KL_OLK-066"/>
      <sheetName val="4_1_1_CHI_TIET_OLK-066"/>
      <sheetName val="Cash_Flow6"/>
      <sheetName val="So_sanh6"/>
      <sheetName val="HERD_MOVEMENTFARM18"/>
      <sheetName val="HERD_MOVEMENTFARM28"/>
      <sheetName val="CALVES_2-48"/>
      <sheetName val="Cavles_2-48"/>
      <sheetName val="CALVES_4-78"/>
      <sheetName val="HEIFER_7-12m8"/>
      <sheetName val="HEIFER_12+8"/>
      <sheetName val="FRESH_COW_2017-188"/>
      <sheetName val="HP_COW_20188"/>
      <sheetName val="LP_COW_2017-188"/>
      <sheetName val="DRY_COW8"/>
      <sheetName val="FIELD_CROPS8"/>
      <sheetName val="Tong_DT5"/>
      <sheetName val="phan_tich_don_gia5"/>
      <sheetName val="DT_san_XD-So_lieu_cu5"/>
      <sheetName val="EQUIP_LIST6"/>
      <sheetName val="Electrical_Works6"/>
      <sheetName val="H_T__INCOMING_SYSTEM6"/>
      <sheetName val="BU_LONG6"/>
      <sheetName val="THONG_SO6"/>
      <sheetName val="Đơn_giá_chi_tiết_TN_396"/>
      <sheetName val="DT__NHA_XUONG6"/>
      <sheetName val="Gia_VT-TB6"/>
      <sheetName val="noi_suy_xa6"/>
      <sheetName val="noi_suy_xa_thu_hoi6"/>
      <sheetName val="Tính_giá_NC6"/>
      <sheetName val="Tiên_lượng6"/>
      <sheetName val="SL_cước6"/>
      <sheetName val="Thuyết_minh6"/>
      <sheetName val="Đơn_giá_máy6"/>
      <sheetName val="¥_6"/>
      <sheetName val="FF-2_(1)5"/>
      <sheetName val="Labour_Summary18"/>
      <sheetName val="YTD_12'20035"/>
      <sheetName val="YTD_06'20035"/>
      <sheetName val="YTD_03'20035"/>
      <sheetName val="YTD_09'20035"/>
      <sheetName val="deferred_taxes5"/>
      <sheetName val="Eqpmnt_Plng5"/>
      <sheetName val="TRIAL_BALANCE5"/>
      <sheetName val="DPR_31st_march5"/>
      <sheetName val="current_month5"/>
      <sheetName val="Blng__Vs_Coll_5"/>
      <sheetName val="Unit_price5"/>
      <sheetName val="Bill_No_1_66"/>
      <sheetName val="Bill_No_1_106"/>
      <sheetName val="Bill_No_3_36"/>
      <sheetName val="Bill_No_1_46"/>
      <sheetName val="Bill_No_1_76"/>
      <sheetName val="Summary_Bill_No__36"/>
      <sheetName val="Bán_đợt_1_trang5"/>
      <sheetName val="Chiet_tinh_dz355"/>
      <sheetName val="3__KC_-_PODIUM5"/>
      <sheetName val="CTDZ6kv_(gd1)_5"/>
      <sheetName val="CTDZ_0_4+cto_(GD1)5"/>
      <sheetName val="CTTBA_(gd1)5"/>
      <sheetName val="03_Detailed5"/>
      <sheetName val="01_Bid_Price_summary5"/>
      <sheetName val="Home_Office_Manhours5"/>
      <sheetName val="Field_SPV_Barchart5"/>
      <sheetName val="Tien_Luong5"/>
      <sheetName val="Unit_price(Updateting)5"/>
      <sheetName val="Cost_List5"/>
      <sheetName val="Detail_Cost5"/>
      <sheetName val="IC_Price_New5"/>
      <sheetName val="Summary_Table5"/>
      <sheetName val="Sales_Person5"/>
      <sheetName val="Bidding_Entity5"/>
      <sheetName val="CHITIET_VL-NCHT1_(2)5"/>
      <sheetName val="Bù_giá_CM5"/>
      <sheetName val="Breakdown_(B)5"/>
      <sheetName val="U_P_Breakdown5"/>
      <sheetName val="IMF_Code5"/>
      <sheetName val="Subsidiary_Calculation5"/>
      <sheetName val="Phu_Bai_Bridge5"/>
      <sheetName val="5_2_1_Đo_bóc_KL_OLK-105"/>
      <sheetName val="BẢNG_DIỄN_GIẢI_KL_(7)5"/>
      <sheetName val="don_gia_14265"/>
      <sheetName val="Luong_BN5"/>
      <sheetName val="Luong_TB5"/>
      <sheetName val="Ca_may_TB5"/>
      <sheetName val="Ca_máy_BN5"/>
      <sheetName val="Vật_liệu5"/>
      <sheetName val="LX_-TT055"/>
      <sheetName val="NC_Moi_TT055"/>
      <sheetName val="Bia_lot5"/>
      <sheetName val="PU_ITALY_28"/>
      <sheetName val="TH_DZ3516"/>
      <sheetName val="Tro_giup27"/>
      <sheetName val="RAB_AR&amp;STR14"/>
      <sheetName val="chi_tiet_TBA14"/>
      <sheetName val="chi_tiet_C14"/>
      <sheetName val="Customize_Your_Purchase_Order14"/>
      <sheetName val="CHITIET_VL-NC-TT_-1p14"/>
      <sheetName val="CHITIET_VL-NC-TT-3p13"/>
      <sheetName val="TONG_HOP_VL-NC_TT14"/>
      <sheetName val="KPVC-BD_14"/>
      <sheetName val="Don_gia14"/>
      <sheetName val="DON_GIA_TRAM_(3)14"/>
      <sheetName val="DON_GIA_CAN_THO16"/>
      <sheetName val="Don_gia_chi_tiet14"/>
      <sheetName val="HĐ_ngoài13"/>
      <sheetName val="XT_Buoc_313"/>
      <sheetName val="dongia_(2)13"/>
      <sheetName val="7606_DZ14"/>
      <sheetName val="project_management13"/>
      <sheetName val="Adix_A13"/>
      <sheetName val="S-curve_13"/>
      <sheetName val="REINF_13"/>
      <sheetName val="Rates_200913"/>
      <sheetName val="So_doi_chieu_LC13"/>
      <sheetName val="MAIN_GATE_HOUSE13"/>
      <sheetName val="Commercial_value13"/>
      <sheetName val="Du_toan13"/>
      <sheetName val="Ky_Lam_Bridge13"/>
      <sheetName val="Provisional_Sums_Item13"/>
      <sheetName val="Gas_Pressure_Welding13"/>
      <sheetName val="General_Item&amp;General_Requirem13"/>
      <sheetName val="General_Items13"/>
      <sheetName val="Regenral_Requirements13"/>
      <sheetName val="chiet_tinh13"/>
      <sheetName val="Ng_hàng_xà+bulong13"/>
      <sheetName val="MH_RATE13"/>
      <sheetName val="TONG_HOP_VL-NC13"/>
      <sheetName val="Bang_KL13"/>
      <sheetName val="Đầu_vào12"/>
      <sheetName val="Lcau_-_Lxuc13"/>
      <sheetName val="Chi_tiet_XD_TBA12"/>
      <sheetName val="DM_606113"/>
      <sheetName val="DG_thep_ma_kem13"/>
      <sheetName val="CT_vat_lieu13"/>
      <sheetName val="Equip_12"/>
      <sheetName val="A1_CN12"/>
      <sheetName val="TONG_HOP_T5_199812"/>
      <sheetName val="Chenh_lech_vat_tu12"/>
      <sheetName val="Trạm_biến_áp12"/>
      <sheetName val="Đơn_Giá_12"/>
      <sheetName val="Diện_tích12"/>
      <sheetName val="1_Khái_toán12"/>
      <sheetName val="CT-0_4KV12"/>
      <sheetName val="DG_DZ13"/>
      <sheetName val="DG_TBA13"/>
      <sheetName val="rate_material12"/>
      <sheetName val="KL_Chi_tiết_Xây_tô12"/>
      <sheetName val="07Base_Cost12"/>
      <sheetName val="GV1-D13_(Casement_door)12"/>
      <sheetName val="Bill_1_Quy_dinh_chung12"/>
      <sheetName val="1_R18_BF12"/>
      <sheetName val="6_External_works-R1812"/>
      <sheetName val="Phan_khai_KLuong12"/>
      <sheetName val="Chi_tiet_KL12"/>
      <sheetName val="Tổng_hợp_KL12"/>
      <sheetName val="04_-_XUONG_DET_B12"/>
      <sheetName val="_0312"/>
      <sheetName val="chieu_day_san12"/>
      <sheetName val="Podium_Concrete_Works12"/>
      <sheetName val="KLCT-_TOWER12"/>
      <sheetName val="KLCT-_PODIUM12"/>
      <sheetName val="Area_Cal12"/>
      <sheetName val="Gia_thanh_chuoi_su12"/>
      <sheetName val="Tiep_dia12"/>
      <sheetName val="Don_gia_vung_III-Can_Tho12"/>
      <sheetName val="Loại_Vật_tư12"/>
      <sheetName val="Elect_(3)12"/>
      <sheetName val="plan&amp;section_of_foundation12"/>
      <sheetName val="design_criteria12"/>
      <sheetName val="Bond_수수료_계산_포맷12"/>
      <sheetName val="ITB_COST12"/>
      <sheetName val="PAGE_112"/>
      <sheetName val="Xay_lapduongR312"/>
      <sheetName val="DM_6712"/>
      <sheetName val="Project_Data12"/>
      <sheetName val="6787CWFASE2CASE2_00_xls12"/>
      <sheetName val="Đầu_tư12"/>
      <sheetName val="EIRR&gt;_212"/>
      <sheetName val="Bill_02_-_Xay_gach-Pou_12"/>
      <sheetName val="Bill_03-Chống_thấm-Pou12"/>
      <sheetName val="Bill_04-Kim_loại-Pou12"/>
      <sheetName val="Bill_05_-_Hoan_thien-Pou_12"/>
      <sheetName val="Bill_02_-_Xay_gach-Tower12"/>
      <sheetName val="Bill_03-Chống_thấm-Tower12"/>
      <sheetName val="Bill_04-Kim_loại-Tower12"/>
      <sheetName val="Bill_05_-_Hoan_thien-Tower12"/>
      <sheetName val="KL-_KHAC12"/>
      <sheetName val="BILL_3_-_KẾT_CẤU_HẦM12"/>
      <sheetName val="PTĐG_LTBT12"/>
      <sheetName val="CTG-PRECHEx1_412"/>
      <sheetName val="CTG-AB_(2)12"/>
      <sheetName val="CTG-AB_(3)12"/>
      <sheetName val="CTG-PLP-1_0812"/>
      <sheetName val="Pre_Đội_nhóm12"/>
      <sheetName val="Vat_tu_XD12"/>
      <sheetName val="Tower_-_Concrete_Works12"/>
      <sheetName val="Bill-04_ket_cau_thap-_UNI12"/>
      <sheetName val="dg_tphcm12"/>
      <sheetName val="T_KÊ_K_CẤU12"/>
      <sheetName val="gia_cong_tac12"/>
      <sheetName val="4_PTDG12"/>
      <sheetName val="A1,_May12"/>
      <sheetName val="Vat_lieu12"/>
      <sheetName val="Data_Input13"/>
      <sheetName val="Measure_130612"/>
      <sheetName val="HÐ_ngoài13"/>
      <sheetName val="6PILE__(돌출)12"/>
      <sheetName val="Bill_01_-_CTN12"/>
      <sheetName val="Bill_2_2_Villa_2_beds12"/>
      <sheetName val="Analisa_Gabungan12"/>
      <sheetName val="Isolasi_Luar_Dalam12"/>
      <sheetName val="Isolasi_Luar12"/>
      <sheetName val="Harga_ME_12"/>
      <sheetName val="TH_N_Cong12"/>
      <sheetName val="ESTI_12"/>
      <sheetName val="KL_san_lap12"/>
      <sheetName val="TH_Vat_tu12"/>
      <sheetName val="_Bill_5-Earthing_2_-_Add_Work12"/>
      <sheetName val="Chenh_lech_ca_may12"/>
      <sheetName val="TLg_CN&amp;Laixe12"/>
      <sheetName val="TLg_CN&amp;Laixe_(2)12"/>
      <sheetName val="TLg_Laitau12"/>
      <sheetName val="TLg_Laitau_(2)12"/>
      <sheetName val="Bang_trong_luong_rieng_thep12"/>
      <sheetName val="Cước_VC_+_ĐM_CP_Tư_vấn12"/>
      <sheetName val="Hệ_số12"/>
      <sheetName val="DETAIL_12"/>
      <sheetName val="final_list_200528"/>
      <sheetName val="LV_data12"/>
      <sheetName val="Gia_vat_tu12"/>
      <sheetName val="CẤP_THOÁT_NƯỚC12"/>
      <sheetName val="THDT_goi_thau_TB12"/>
      <sheetName val="Tien_do_TV12"/>
      <sheetName val="bridge_#_112"/>
      <sheetName val="Bang_3_Chi_tiet_phan_Dz12"/>
      <sheetName val="KHOI_LUONG12"/>
      <sheetName val="TH_MTC12"/>
      <sheetName val="CTKL_KTX_HT11"/>
      <sheetName val="Buy_vs__Lease_Car12"/>
      <sheetName val="DATA_BASE12"/>
      <sheetName val="Equipment_list_(PAC)12"/>
      <sheetName val="TINH_KHOI_LUONG12"/>
      <sheetName val="Chi_tiet12"/>
      <sheetName val="subcon_sched12"/>
      <sheetName val="NHÀ_NHẬP_LIỆU11"/>
      <sheetName val="MÓNG_SILO11"/>
      <sheetName val="PRE_(E)12"/>
      <sheetName val="HVAC_BLOCK_B412"/>
      <sheetName val="2_Chiet_tinh11"/>
      <sheetName val="BẢNG_KHỐI_LƯỢNG_TỔNG_HỢP11"/>
      <sheetName val="CP_Khac_cuoc_VC11"/>
      <sheetName val="Budget_Code11"/>
      <sheetName val="Tong_du_toan11"/>
      <sheetName val="Bill_2_-_ketcau11"/>
      <sheetName val="Chi_tiet_lan_can11"/>
      <sheetName val="13-Cốt_thép_(10mm&lt;D≤18mm)_FO111"/>
      <sheetName val="du_lieu_du_toan11"/>
      <sheetName val="BOQ_THAN11"/>
      <sheetName val="DL_ĐẦU_VÀO11"/>
      <sheetName val="Purchase_Order11"/>
      <sheetName val="D_&amp;_W_sizes11"/>
      <sheetName val="Analisa_&amp;_Upah11"/>
      <sheetName val="Du_lieu12"/>
      <sheetName val="Phan_tich11"/>
      <sheetName val="Luong_NII11"/>
      <sheetName val="DINH_MUC_THI_NGHIEM11"/>
      <sheetName val="Luong_NI11"/>
      <sheetName val="CT_Thang_Mo11"/>
      <sheetName val="CT__PL11"/>
      <sheetName val="cash_budget11"/>
      <sheetName val="dongia__2_11"/>
      <sheetName val="GOC-KO_IN11"/>
      <sheetName val="MAU_8A11"/>
      <sheetName val="MAU_8B11"/>
      <sheetName val="MAU_911"/>
      <sheetName val="MAU_1011"/>
      <sheetName val="Thép_CKN11"/>
      <sheetName val="sochitiettaikhoan_11"/>
      <sheetName val="Share_price_data11"/>
      <sheetName val="19_311"/>
      <sheetName val="20_311"/>
      <sheetName val="Chieu_4_311"/>
      <sheetName val="Cow_req11"/>
      <sheetName val="TỔNG_HỢP11"/>
      <sheetName val="14-LẦN_3-CHIỀU11"/>
      <sheetName val="14-LẦN_1-SÁNG11"/>
      <sheetName val="14-LẦN_2-TRƯA11"/>
      <sheetName val="1_3+1_4-TOTAL_-_Ko_IN11"/>
      <sheetName val="2_1-LẦN_3-CHIỀU11"/>
      <sheetName val="2_1-LẦN_1-SÁNG11"/>
      <sheetName val="2_1-LẦN_2-TRƯA11"/>
      <sheetName val="2_1-TOTAL-Ko_IN11"/>
      <sheetName val="1_3(TMR_4)11"/>
      <sheetName val="CHO_DE11"/>
      <sheetName val="1_1+1_2+2_2+2_3(TMR_3)11"/>
      <sheetName val="CK1+CK2_(VS_SAN_CHOI_23)11"/>
      <sheetName val="CK1+CK2_(2)11"/>
      <sheetName val="12-16_THÁNG11"/>
      <sheetName val="CAN_SỮA11"/>
      <sheetName val="54+55+56(SAU_CAI_SỮA-6)11"/>
      <sheetName val="BÊ_71-90_NGÀY11"/>
      <sheetName val="BÊ_12-16_tháng11"/>
      <sheetName val="BÊ_6-1211"/>
      <sheetName val="BÊ_1-311"/>
      <sheetName val="F01-BC_KHAU_PHAN_SANG_20_311"/>
      <sheetName val="F01-BC_KHAU_PHAN_CHIEU_19_311"/>
      <sheetName val="dinh_mưc_cty11"/>
      <sheetName val="Giá_thành11"/>
      <sheetName val="Thong_ke11"/>
      <sheetName val="Energy_for_milk_prod11"/>
      <sheetName val="DE_NGHI_XUAT_11"/>
      <sheetName val="phieu_xuat_mau11"/>
      <sheetName val="PHIEU_XUAT_CHIEU11"/>
      <sheetName val="11_rai_them_cỏ11"/>
      <sheetName val="PHU_LUC_02-_HDSD_CAC_BIEU_MAU11"/>
      <sheetName val="PhU_LUC_01-_MA_CAC_NHOM_BO11"/>
      <sheetName val="F03-BC_THUC_TRON_SANG_20_311"/>
      <sheetName val="F03-BC_THUC_TRON_CHIEU_19_311"/>
      <sheetName val="F02-BC_THEO_DOI_THUC_AN_DU11"/>
      <sheetName val="Tham_khao-_Bao_cao_xuat_thuc_11"/>
      <sheetName val="VC_xd9"/>
      <sheetName val="Gia_VLTB9"/>
      <sheetName val="B_Luong9"/>
      <sheetName val="C_May9"/>
      <sheetName val="Dlieu_dau_vao11"/>
      <sheetName val="Income_Statement11"/>
      <sheetName val="Shareholders'_Equity11"/>
      <sheetName val="BANCO_(2)11"/>
      <sheetName val="MT_DPin_(2)11"/>
      <sheetName val="02__PTDG11"/>
      <sheetName val="Chiết_tính11"/>
      <sheetName val="TB_NẶNG9"/>
      <sheetName val="Du_tru_CP-Bieu_019"/>
      <sheetName val="Don_gia_(khong_in)11"/>
      <sheetName val="DK1_Don_gia11"/>
      <sheetName val="1_MONG_1-211"/>
      <sheetName val="THEP_TAM9"/>
      <sheetName val="THEP_HÌNH9"/>
      <sheetName val="THEP_HINH9"/>
      <sheetName val="XA_GO9"/>
      <sheetName val="BANG_TRA9"/>
      <sheetName val="wk_prgs9"/>
      <sheetName val="Ma_don_vi9"/>
      <sheetName val="bang_cc9"/>
      <sheetName val="dm_3669"/>
      <sheetName val="DM_60609"/>
      <sheetName val="Dự_thầu9"/>
      <sheetName val="Nhap_VT_oto9"/>
      <sheetName val="Hao_phí9"/>
      <sheetName val="Structure_data9"/>
      <sheetName val="đọc_số9"/>
      <sheetName val="Bill_No_3_-_Prov__Sum_(Ph2&amp;3)9"/>
      <sheetName val="TH_TN9"/>
      <sheetName val="CP_Du_phong9"/>
      <sheetName val="THCP_Lap_dat9"/>
      <sheetName val="THCP_xay_dung9"/>
      <sheetName val="Tong_hop_kinh_phi9"/>
      <sheetName val="Dự_toán9"/>
      <sheetName val="Đơn_Giá_TH9"/>
      <sheetName val="Nhân_công9"/>
      <sheetName val="Phân_tích9"/>
      <sheetName val="C_P_Thiết_bị9"/>
      <sheetName val="T_H_Kinh_phí9"/>
      <sheetName val="Vật_tư9"/>
      <sheetName val="Trang_bìa9"/>
      <sheetName val="Don_gia_chi_tiet_DIEN_28"/>
      <sheetName val="Data_Wall9"/>
      <sheetName val="2_1Warehouse_19"/>
      <sheetName val="AG_Pipe_Qty_Analysis9"/>
      <sheetName val="Main_Bldg-Rev029"/>
      <sheetName val="D&amp;W_def_9"/>
      <sheetName val="Nhan_cong9"/>
      <sheetName val="Thiet_bi9"/>
      <sheetName val="Vat_tu9"/>
      <sheetName val="DM_ChiPhi9"/>
      <sheetName val="May_TC9"/>
      <sheetName val="TH_Kinh_phi9"/>
      <sheetName val="Ptvl_9"/>
      <sheetName val="Ｎｏ_139"/>
      <sheetName val="DGchitiet_9"/>
      <sheetName val="CP_HMC9"/>
      <sheetName val="HỆ_THỐNG_PHÒNG_CHÁY_CHỮA_CHÁY9"/>
      <sheetName val="HỆ_THỐNG_CẤP_THOÁT_NƯỚC9"/>
      <sheetName val="HỆ_THỐNG_ĐHKK9"/>
      <sheetName val="MÁY_PHÁT_ĐIỆN9"/>
      <sheetName val="HỆ_THỐNG_ĐIỆN9"/>
      <sheetName val="Thiết_bị_chính9"/>
      <sheetName val="CHI_PHI9"/>
      <sheetName val="TK_chi_tiet9"/>
      <sheetName val="Bill_2-Road_HR29"/>
      <sheetName val="Bill_3_-_Softscape_HR29"/>
      <sheetName val="CĂN_HỘ_T16-17_9"/>
      <sheetName val="TRỤC_ĐỨNG_THOÁT_BẨN_T15-179"/>
      <sheetName val="TRỤC_ĐỨNG_TM_T15-179"/>
      <sheetName val="Móng,_nền_9"/>
      <sheetName val="1_Requisition(E)9"/>
      <sheetName val="TONG_HOP9"/>
      <sheetName val="Tổng_GT9"/>
      <sheetName val="Chi_tiết_KL9"/>
      <sheetName val="khấu_trừ_phạt9"/>
      <sheetName val="GT__KHAU_TRU9"/>
      <sheetName val="HAO_HUT_VAT_TU_(2)9"/>
      <sheetName val="cao_độ9"/>
      <sheetName val="phan_tic_chi_tiet9"/>
      <sheetName val="DG_14268"/>
      <sheetName val="Theo_doi_Doanh_thu_20178"/>
      <sheetName val="KL_THEP__GIAM_DO_DUNG_COUPLER8"/>
      <sheetName val="01_KL_THÉP_NHẬP_VỀ8"/>
      <sheetName val="2__NT_VLDV8"/>
      <sheetName val="GHI_CHU8"/>
      <sheetName val="1_BB_LMHT8"/>
      <sheetName val="gui_BKCT8"/>
      <sheetName val="Gia_vat_lieu8"/>
      <sheetName val="Precios_unitarios_AXH8"/>
      <sheetName val="Chi_tiet_cong_no9"/>
      <sheetName val="PHÁT_SINH_TẦNG_1_9"/>
      <sheetName val="PHÁT_SINH_TẦNG_29"/>
      <sheetName val="Hầm_chuyển_psinh9"/>
      <sheetName val="Ống_thẳng9"/>
      <sheetName val="Côn_thu9"/>
      <sheetName val="Vuông_tròn9"/>
      <sheetName val="Chân_rẽ9"/>
      <sheetName val="Chạc_ba9"/>
      <sheetName val="MB_DT_027"/>
      <sheetName val="3__CNT8"/>
      <sheetName val="unit_price_list(M)8"/>
      <sheetName val="So_lieu_chung8"/>
      <sheetName val="TH_VL,_NC,_DDHT_Thanhphuoc8"/>
      <sheetName val="Chi_tiet_-tong_9_thang8"/>
      <sheetName val="BẢNG_ÁP_GIÁ_(in)8"/>
      <sheetName val="NT_(KL)_IN8"/>
      <sheetName val="DOM_D28"/>
      <sheetName val="nhà_ăn8"/>
      <sheetName val="Công_nhật8"/>
      <sheetName val="btkt_cột8"/>
      <sheetName val="Bê_tông_bảo_vệ8"/>
      <sheetName val="01__Data8"/>
      <sheetName val="Neo,_nối_cốt_thép_dầm,_cột8"/>
      <sheetName val="Uốn_móc_cốt_thép8"/>
      <sheetName val="Tiêu_chuẩn_cốt_thép8"/>
      <sheetName val="Doi_so8"/>
      <sheetName val="1_2_Staff_Schedule8"/>
      <sheetName val="0__Input8"/>
      <sheetName val="DANH_MỤC_HỒ_SƠ8"/>
      <sheetName val="GT_PHÁT_SINH_NGOÀI_HĐ8"/>
      <sheetName val="KL_PHÁT_SINH_8"/>
      <sheetName val="PS_NGOÀI_HĐ8"/>
      <sheetName val="GT_PHÁT_SINH_VƯỢT_HĐ8"/>
      <sheetName val="PS_TĂNG_GIẢM_TRONG_HĐ8"/>
      <sheetName val="DGCT_PHÁT_SINH8"/>
      <sheetName val="DGCT_TRẦN_NLV8"/>
      <sheetName val="DGKL_chi_tiết_NLV8"/>
      <sheetName val="DGKL_chi_tiết_NHN,NK8"/>
      <sheetName val="TG_KL8"/>
      <sheetName val="DGCT_SƠN_BẢ_TƯỜNG_NLV8"/>
      <sheetName val="DGKL_TRẦN_NHN8"/>
      <sheetName val="MTO_REV_2(ARMOR)8"/>
      <sheetName val="Cotthep_NPT8"/>
      <sheetName val="vl_nc_mtc8"/>
      <sheetName val="Heso_DZ8"/>
      <sheetName val="DM_336cai_tao8"/>
      <sheetName val="DG_BINH_THUAN8"/>
      <sheetName val="Tien_Thuong8"/>
      <sheetName val="NC_XL_6T_cuoi_01_CTy8"/>
      <sheetName val="Data_-6T_dau8"/>
      <sheetName val="Cong_6T8"/>
      <sheetName val="KL_thep_lam_sat8"/>
      <sheetName val="B3A_-_TOWER_A8"/>
      <sheetName val="Annex_B8"/>
      <sheetName val="Bill_Prelim-CDT8"/>
      <sheetName val="Bill_BPTC-CDT8"/>
      <sheetName val="Chi_tiết_BPTC8"/>
      <sheetName val="Bill_BPTC-CDT_(PA_MCT_CDT)8"/>
      <sheetName val="Chi_tiết_BPTC_(PA_MCT_CDT)8"/>
      <sheetName val="1_Civil_(Org)8"/>
      <sheetName val="DM-VNT_ko_sd8"/>
      <sheetName val="Bảng_đo_bóc_KL_OLK-098"/>
      <sheetName val="6_3_CHI_TIET_OLK-098"/>
      <sheetName val="1__Office8"/>
      <sheetName val="KHOI_LUONG15-48"/>
      <sheetName val="Tong_hop_vat_tu8"/>
      <sheetName val="1_San_8"/>
      <sheetName val="TLG_Type8"/>
      <sheetName val="Dgia_vat_tu8"/>
      <sheetName val="Don_gia_III8"/>
      <sheetName val="D÷_liÖu8"/>
      <sheetName val="Dot_48"/>
      <sheetName val="Thop_Ksat8"/>
      <sheetName val="Thu_hoi_8"/>
      <sheetName val="HM_chung8"/>
      <sheetName val="CP_xd-thiet_bi8"/>
      <sheetName val="TH-TN_LD_TB8"/>
      <sheetName val="CP_xaydung8"/>
      <sheetName val="Thao_ha_phu_kien8"/>
      <sheetName val="VL-NC-MTC_ket_cau8"/>
      <sheetName val="KHOI_LUONG_TONG8"/>
      <sheetName val="TK_22KV8"/>
      <sheetName val="DM_366-17778"/>
      <sheetName val="Thi_nhiem8"/>
      <sheetName val="Gia_goc_VT-TB8"/>
      <sheetName val="Gia_vc_den_chan_CT8"/>
      <sheetName val="culy_228"/>
      <sheetName val="Luong_20508"/>
      <sheetName val="ca_may_QN8"/>
      <sheetName val="TNHC1246_8"/>
      <sheetName val="Ca_may_TT06_20108"/>
      <sheetName val="Don_gia_VLXD_dia_phuong8"/>
      <sheetName val="Bang_luong_SCL8"/>
      <sheetName val="Dinh_muc_TN14268"/>
      <sheetName val="HRG_BHN8"/>
      <sheetName val="CĂN_ĐH8"/>
      <sheetName val="Chi_phi_van_chuyen8"/>
      <sheetName val="TH_các_CC8"/>
      <sheetName val="Div26_-_Elect8"/>
      <sheetName val="7_Khau_tru_8"/>
      <sheetName val="Q_A01_2-Sh8"/>
      <sheetName val="4_CĂN8"/>
      <sheetName val="2_CDPS8"/>
      <sheetName val="Don_gia_NC8"/>
      <sheetName val="DT_hợp_đồng7"/>
      <sheetName val="Bảng_KL_đợt_17"/>
      <sheetName val="Danh_mục7"/>
      <sheetName val="Bieu_gia_HD7"/>
      <sheetName val="Summary_Sheet7"/>
      <sheetName val="Finishing-Tower_A7"/>
      <sheetName val="Finishing-Tower_B7"/>
      <sheetName val="Finishing-Tower_C7"/>
      <sheetName val="Finishing-Tower_D7"/>
      <sheetName val="MEP-Tower_A7"/>
      <sheetName val="MEP-Tower_B7"/>
      <sheetName val="MEP-Tower_C7"/>
      <sheetName val="MEP-Tower_D7"/>
      <sheetName val="Cost_Report_Sum7"/>
      <sheetName val="Detail_Cost_Sum7"/>
      <sheetName val="RVO-VO_Sum7"/>
      <sheetName val="Potential_VOs_Sum7"/>
      <sheetName val="Cash_Flow_Sum7"/>
      <sheetName val="BTK-Dai_Hoc_Kien_Giang7"/>
      <sheetName val="PV_Graph_Data7"/>
      <sheetName val="doanh_thu7"/>
      <sheetName val="Dutoan_KL7"/>
      <sheetName val="CAP_NUOC7"/>
      <sheetName val="cấp_nước_trục_nhà_vs7"/>
      <sheetName val="THOAT_NUOC7"/>
      <sheetName val="THOAT_MUA7"/>
      <sheetName val="Cáp_phòng7"/>
      <sheetName val="TMC_ĐIỆN_Phi7"/>
      <sheetName val="TMC_Tổng7"/>
      <sheetName val="TH_Đèn_Phòng_L17"/>
      <sheetName val="TH_Đèn_Hầm_L17"/>
      <sheetName val="TỦ_MODULE_T17"/>
      <sheetName val="B-2__(DPP)8"/>
      <sheetName val="Huong_dan7"/>
      <sheetName val="gia_vt,nc,may7"/>
      <sheetName val="Financ__Overview7"/>
      <sheetName val="TINH_GIA_-_SAN_XUAT_Vertico7"/>
      <sheetName val="13_BANG_CT7"/>
      <sheetName val="14_MMUS_GIUA_NHIP7"/>
      <sheetName val="4_HSPBngang7"/>
      <sheetName val="6_Tinh_tai7"/>
      <sheetName val="2_NSl7"/>
      <sheetName val="17_US_CHU_tho_a_b7"/>
      <sheetName val="15_MMUS_GOI7"/>
      <sheetName val="DZ_22KV7"/>
      <sheetName val="Kê_0,47"/>
      <sheetName val="TH_0,47"/>
      <sheetName val="Kê_227"/>
      <sheetName val="TH_227"/>
      <sheetName val="TBA_CAI_TAO7"/>
      <sheetName val="TBA_XDM7"/>
      <sheetName val="TONG_HOP_DU_TOAN7"/>
      <sheetName val="Thop_XAY_DUNG7"/>
      <sheetName val="CP_HANG_MUC_CHUNG7"/>
      <sheetName val="CHI_PHI_XD7"/>
      <sheetName val="CHI_PHI_THI_NGHIEM7"/>
      <sheetName val="VLDIEN_227"/>
      <sheetName val="Dao_dat7"/>
      <sheetName val="TH_Denbu7"/>
      <sheetName val="Do_ve_DC7"/>
      <sheetName val="TH_Bommin7"/>
      <sheetName val="CHI_PHI_THI_NGHIEM-LD_thiet_bi7"/>
      <sheetName val="Luong_TT017"/>
      <sheetName val="Camay_QB7"/>
      <sheetName val="gia_ca_may_BXD7"/>
      <sheetName val="BANG_LUONG_KY_SU7"/>
      <sheetName val="Bang_luong_NHOM_I7"/>
      <sheetName val="Bangluong_NHOM_II_7"/>
      <sheetName val="09-GIA_nhien_lieu-ko_in7"/>
      <sheetName val="Tinh_V_cot_chiem_cho7"/>
      <sheetName val="ĐM_13547"/>
      <sheetName val="KHOAN_MAU7"/>
      <sheetName val="ĐO_ĐỊA_VẬT_LÝ7"/>
      <sheetName val="khoan_tiep_dia7"/>
      <sheetName val="Tổng_hợp_KPHM7"/>
      <sheetName val="Dinh_muc7"/>
      <sheetName val="GIÁ_DỰ_THẦU_30_CĂN7"/>
      <sheetName val="5_2_1_Đo_bóc_KL_OLK-067"/>
      <sheetName val="KS_tuyen7"/>
      <sheetName val="Bang_chiet_tinh_TBA7"/>
      <sheetName val="4_2_1_Đo_bóc_KL_OLK-067"/>
      <sheetName val="4_1_1_CHI_TIET_OLK-067"/>
      <sheetName val="DG_Chi_tiet7"/>
      <sheetName val="_1710_HOINGHINLD7"/>
      <sheetName val="99_(2)7"/>
      <sheetName val="134_7"/>
      <sheetName val="DG_49707"/>
      <sheetName val="Cash_Flow7"/>
      <sheetName val="BU_LONG7"/>
      <sheetName val="DT__NHA_XUONG7"/>
      <sheetName val="EQUIP_LIST7"/>
      <sheetName val="THONG_SO7"/>
      <sheetName val="Đơn_giá_chi_tiết_TN_397"/>
      <sheetName val="HERD_MOVEMENTFARM19"/>
      <sheetName val="HERD_MOVEMENTFARM29"/>
      <sheetName val="CALVES_2-49"/>
      <sheetName val="Cavles_2-49"/>
      <sheetName val="CALVES_4-79"/>
      <sheetName val="HEIFER_7-12m9"/>
      <sheetName val="HEIFER_12+9"/>
      <sheetName val="FRESH_COW_2017-189"/>
      <sheetName val="HP_COW_20189"/>
      <sheetName val="LP_COW_2017-189"/>
      <sheetName val="DRY_COW9"/>
      <sheetName val="FIELD_CROPS9"/>
      <sheetName val="So_sanh7"/>
      <sheetName val="Electrical_Works7"/>
      <sheetName val="H_T__INCOMING_SYSTEM7"/>
      <sheetName val="Tính_giá_NC7"/>
      <sheetName val="Tiên_lượng7"/>
      <sheetName val="SL_cước7"/>
      <sheetName val="¥_7"/>
      <sheetName val="Gia_VT-TB7"/>
      <sheetName val="noi_suy_xa7"/>
      <sheetName val="noi_suy_xa_thu_hoi7"/>
      <sheetName val="Thuyết_minh7"/>
      <sheetName val="Đơn_giá_máy7"/>
      <sheetName val="Tong_DT6"/>
      <sheetName val="phan_tich_don_gia6"/>
      <sheetName val="Bill_No_1_67"/>
      <sheetName val="Bill_No_1_107"/>
      <sheetName val="Bill_No_3_37"/>
      <sheetName val="Bill_No_1_47"/>
      <sheetName val="Bill_No_1_77"/>
      <sheetName val="Summary_Bill_No__37"/>
      <sheetName val="DT_san_XD-So_lieu_cu6"/>
      <sheetName val="FF-2_(1)6"/>
      <sheetName val="Labour_Summary19"/>
      <sheetName val="YTD_12'20036"/>
      <sheetName val="YTD_06'20036"/>
      <sheetName val="YTD_03'20036"/>
      <sheetName val="YTD_09'20036"/>
      <sheetName val="deferred_taxes6"/>
      <sheetName val="Eqpmnt_Plng6"/>
      <sheetName val="TRIAL_BALANCE6"/>
      <sheetName val="DPR_31st_march6"/>
      <sheetName val="current_month6"/>
      <sheetName val="Blng__Vs_Coll_6"/>
      <sheetName val="Unit_price6"/>
      <sheetName val="Bán_đợt_1_trang6"/>
      <sheetName val="Chiet_tinh_dz356"/>
      <sheetName val="3__KC_-_PODIUM6"/>
      <sheetName val="CTDZ6kv_(gd1)_6"/>
      <sheetName val="CTDZ_0_4+cto_(GD1)6"/>
      <sheetName val="CTTBA_(gd1)6"/>
      <sheetName val="03_Detailed6"/>
      <sheetName val="01_Bid_Price_summary6"/>
      <sheetName val="Home_Office_Manhours6"/>
      <sheetName val="Field_SPV_Barchart6"/>
      <sheetName val="Tien_Luong6"/>
      <sheetName val="Unit_price(Updateting)6"/>
      <sheetName val="Cost_List6"/>
      <sheetName val="Detail_Cost6"/>
      <sheetName val="IC_Price_New6"/>
      <sheetName val="Summary_Table6"/>
      <sheetName val="Sales_Person6"/>
      <sheetName val="Bidding_Entity6"/>
      <sheetName val="CHITIET_VL-NCHT1_(2)6"/>
      <sheetName val="Bù_giá_CM6"/>
      <sheetName val="Breakdown_(B)6"/>
      <sheetName val="U_P_Breakdown6"/>
      <sheetName val="IMF_Code6"/>
      <sheetName val="Subsidiary_Calculation6"/>
      <sheetName val="Phu_Bai_Bridge6"/>
      <sheetName val="5_2_1_Đo_bóc_KL_OLK-106"/>
      <sheetName val="BẢNG_DIỄN_GIẢI_KL_(7)6"/>
      <sheetName val="don_gia_14266"/>
      <sheetName val="Luong_BN6"/>
      <sheetName val="Luong_TB6"/>
      <sheetName val="Ca_may_TB6"/>
      <sheetName val="Ca_máy_BN6"/>
      <sheetName val="Vật_liệu6"/>
      <sheetName val="LX_-TT056"/>
      <sheetName val="NC_Moi_TT056"/>
      <sheetName val="Bia_lot6"/>
      <sheetName val="Chu_dau_tu2"/>
      <sheetName val="Cau_tao_gia_xay_to2"/>
      <sheetName val="THÔNG_TIN2"/>
      <sheetName val="THPDMoi__(2)2"/>
      <sheetName val="t-h_HA_THE2"/>
      <sheetName val="TH_XL2"/>
      <sheetName val="CHITIET_VL-NC2"/>
      <sheetName val="ctiet-KVThanhTri-YUR"/>
      <sheetName val="242_3 summaryOPC"/>
      <sheetName val="afis"/>
      <sheetName val="TAKE-OFF"/>
      <sheetName val="Elemental Breakdown+20%"/>
      <sheetName val="Khoi luong kenh dan"/>
      <sheetName val="Thep_Be TN(tai_C10)"/>
      <sheetName val="De11A"/>
      <sheetName val="MTO REV.0"/>
      <sheetName val="NPCPP-70-DS-017"/>
      <sheetName val="Input - Facilities"/>
      <sheetName val="Norms"/>
      <sheetName val="BP CAPEX MoD-100% Area 4 USD"/>
      <sheetName val="Committed Items"/>
      <sheetName val="XL4Poppy (2)"/>
      <sheetName val="XL4Poppy_(2)"/>
      <sheetName val="rc"/>
      <sheetName val="L-Mechanical"/>
      <sheetName val="HT"/>
      <sheetName val="Corner Arch"/>
      <sheetName val="End Arch"/>
      <sheetName val="Intermediate Arch"/>
      <sheetName val="DrgList"/>
      <sheetName val="reinforcement 675"/>
      <sheetName val="SHG"/>
      <sheetName val="ext wall fin qty"/>
      <sheetName val="SL Plum."/>
      <sheetName val="1C2A&amp;3"/>
      <sheetName val="Physical Schedule 3D"/>
      <sheetName val="6. Scope of work "/>
      <sheetName val="4.6 Phân tích nhân sự "/>
      <sheetName val="4.5 Mức độ tham gia dự án"/>
      <sheetName val="토목주소"/>
      <sheetName val="프랜트면허"/>
      <sheetName val="List of Staff"/>
      <sheetName val="_ QUOTATION.xlsx"/>
      <sheetName val="1.1General"/>
      <sheetName val="sales current month"/>
      <sheetName val="View Variance"/>
      <sheetName val="Gia giao VL den HT"/>
      <sheetName val="Charts"/>
      <sheetName val="XREF"/>
      <sheetName val="Fixed asset register"/>
      <sheetName val="YTD"/>
      <sheetName val="repeatative rejection"/>
      <sheetName val="ﾃﾞ-ﾀ"/>
      <sheetName val="Dec-18"/>
      <sheetName val="Lists"/>
      <sheetName val="General Info"/>
      <sheetName val="Setup"/>
      <sheetName val="Full PBD"/>
      <sheetName val="BOM"/>
      <sheetName val="Dep"/>
      <sheetName val="Non-Statistical Sampling"/>
      <sheetName val="98FORECAST (1)"/>
      <sheetName val="Sch 18 Bank"/>
      <sheetName val="Stock details"/>
      <sheetName val="Part A General"/>
      <sheetName val="DDT_TDS_TCS"/>
      <sheetName val="FRINGE_BENEFIT_INFO"/>
      <sheetName val="OTHER_INFORMATION"/>
      <sheetName val="GENERAL2"/>
      <sheetName val="80G"/>
      <sheetName val="QUANTITATIVE_DETAILS"/>
      <sheetName val="IT_FBT_DDTP"/>
      <sheetName val="PART_C"/>
      <sheetName val=" "/>
      <sheetName val="行动跟踪"/>
      <sheetName val="DNDN"/>
      <sheetName val="DO AM DT"/>
      <sheetName val="01. Nha xuong"/>
      <sheetName val="TPI"/>
      <sheetName val="ELKP"/>
      <sheetName val="harga"/>
      <sheetName val="Tabel Berat"/>
      <sheetName val="DETAILED_P&amp;L"/>
      <sheetName val="REKAP_MEKANIKAL"/>
      <sheetName val="basic"/>
      <sheetName val="Data Umum Penawaran"/>
      <sheetName val="UPAH"/>
      <sheetName val="Real Cost"/>
      <sheetName val="bill qty"/>
      <sheetName val="Peralatan"/>
      <sheetName val="REKAP_ARSITEKTUR."/>
      <sheetName val="RAB.ADMINISTRASI PUSAT (1)"/>
      <sheetName val="dwa-01"/>
      <sheetName val="Umum"/>
      <sheetName val="TJ1Q47"/>
      <sheetName val="BQ-Tenis"/>
      <sheetName val="Arsitektur"/>
      <sheetName val="BOQ_Aula"/>
      <sheetName val="Prelim"/>
      <sheetName val="Rekapitulasi"/>
      <sheetName val="SatDas"/>
      <sheetName val="Div2"/>
      <sheetName val="NAME"/>
      <sheetName val="Hrg Readymix"/>
      <sheetName val="Define finishing"/>
      <sheetName val="GGBC"/>
      <sheetName val="THONG SO KICH THUOC"/>
      <sheetName val="Hs_TMDT"/>
      <sheetName val="TMDT"/>
      <sheetName val="B15"/>
      <sheetName val="B16"/>
      <sheetName val="B17"/>
      <sheetName val="B4-D3"/>
      <sheetName val="B8"/>
      <sheetName val="CSDL"/>
      <sheetName val="pt10Èn"/>
      <sheetName val="he so dong thoi"/>
      <sheetName val="OVER VIEW"/>
      <sheetName val="MD"/>
      <sheetName val="比率"/>
      <sheetName val="数据库"/>
      <sheetName val="Link HG"/>
      <sheetName val="Breech_Duct"/>
      <sheetName val="THDT_goi_thauџTB2"/>
      <sheetName val="1.설계조건"/>
      <sheetName val="Wood Mckenzie"/>
      <sheetName val="Đầu ra sản phẩm"/>
      <sheetName val="Tổng quan và Input"/>
      <sheetName val="Đầu vào sản xuất"/>
      <sheetName val="Tính toán doanh thu"/>
      <sheetName val="Phân tích độ nhạy"/>
      <sheetName val="Khấu hao TSCĐ"/>
      <sheetName val="Nguồn vốn"/>
      <sheetName val="Giải ngân nguồn vốn"/>
      <sheetName val="Tính toán thuế"/>
      <sheetName val="Tính toán chi phí SX"/>
      <sheetName val="TH ĐƠN GIÁ"/>
      <sheetName val="BILL 34Āᐁë_x0001_ HẦM"/>
      <sheetName val="LinerWt"/>
      <sheetName val="chi tiet TS theo so lieu ktoan"/>
      <sheetName val="DWA"/>
      <sheetName val="Pile-RT2B"/>
      <sheetName val="ippd1B_old"/>
      <sheetName val="plywood"/>
      <sheetName val="Listes Caractéristiques"/>
      <sheetName val="Liste Référentiel"/>
      <sheetName val="STF-SDL"/>
      <sheetName val="GI"/>
      <sheetName val="salary"/>
      <sheetName val="Bond"/>
      <sheetName val="Exchange"/>
      <sheetName val="Column"/>
      <sheetName val="Bill 4_1a___"/>
      <sheetName val="CF -Update 31Jul06"/>
      <sheetName val="Executive Summary"/>
      <sheetName val="DINH_MUCџTHI_NGHIEM3"/>
      <sheetName val="BILL 34Āᐁë_x0000__x0000__x0001__x0000__x0000__x0000_ HẦM"/>
      <sheetName val="CMS"/>
      <sheetName val="CuttingList"/>
      <sheetName val="Expediting"/>
      <sheetName val="INVENTORY"/>
      <sheetName val="MIR"/>
      <sheetName val="MIRStatus"/>
      <sheetName val="REM"/>
      <sheetName val="RevLog"/>
      <sheetName val="SUM_MIR"/>
      <sheetName val="U0030S03"/>
      <sheetName val="EQFRM2"/>
      <sheetName val="Tabel_Berat"/>
      <sheetName val="Real_Cost"/>
      <sheetName val="bill_qty"/>
      <sheetName val="REKAP_ARSITEKTUR_"/>
      <sheetName val="RAB_ADMINISTRASI_PUSAT_(1)"/>
      <sheetName val="Data_Umum_Penawaran"/>
      <sheetName val="Tabel_Berat1"/>
      <sheetName val="Real_Cost1"/>
      <sheetName val="bill_qty1"/>
      <sheetName val="REKAP_ARSITEKTUR_1"/>
      <sheetName val="RAB_ADMINISTRASI_PUSAT_(1)1"/>
      <sheetName val="Data_Umum_Penawaran1"/>
      <sheetName val="EE-PROP"/>
      <sheetName val="PaintBreak"/>
      <sheetName val="INSSUBCON"/>
      <sheetName val="DWTables"/>
      <sheetName val="S"/>
      <sheetName val="PCV"/>
      <sheetName val="Eng_Hrs"/>
      <sheetName val="B.1 Engineering"/>
      <sheetName val="29"/>
      <sheetName val="RAB"/>
      <sheetName val="Mobilisasi &amp; Demob"/>
      <sheetName val="B.2.5 Proc &amp; Constr Civil1"/>
      <sheetName val="B.2.3 Proc &amp; Constr Electrical"/>
      <sheetName val="B.2.4 Proc &amp; Constr Instru"/>
      <sheetName val="B.2.1 Proc &amp; Constr Mech "/>
      <sheetName val="B.2.2 Proc &amp; Constr Pipe "/>
      <sheetName val="Work Permit"/>
      <sheetName val="Agregat Halus &amp; Kasar"/>
      <sheetName val="Data Tower"/>
      <sheetName val="CT -THVLNC"/>
      <sheetName val="4)유동표"/>
      <sheetName val="Price"/>
      <sheetName val="KL T16 BÀN GIAO 19.4"/>
      <sheetName val="proj"/>
      <sheetName val="TONGKE3p "/>
      <sheetName val="TNHCHINH"/>
      <sheetName val="VCV-BE-TONG"/>
      <sheetName val="NKCT"/>
      <sheetName val="Data (2)"/>
      <sheetName val="Char"/>
      <sheetName val="Book 1 Summary"/>
      <sheetName val="Civil"/>
      <sheetName val="1-Backfilling"/>
      <sheetName val="Thang 01"/>
      <sheetName val="Thống kê"/>
      <sheetName val="BAN IN"/>
      <sheetName val="DMKH"/>
      <sheetName val="DNTT"/>
      <sheetName val="ca_máy6"/>
      <sheetName val="Da xay dung"/>
      <sheetName val="ADJ 2011"/>
      <sheetName val="NOVA MEDIC"/>
      <sheetName val="DGKL MEDIC"/>
      <sheetName val="cable, lighting, switch"/>
      <sheetName val="ĐỢT 1"/>
      <sheetName val="ThiNghiemDZ04"/>
      <sheetName val="Bldg Brkdown"/>
      <sheetName val="DS Cty"/>
      <sheetName val="mahang"/>
      <sheetName val="MAHANG BHLD"/>
      <sheetName val="LUONGKHOAN"/>
      <sheetName val="CHITIETHOADON.TT"/>
      <sheetName val="mahang chinh sua moi nhat"/>
      <sheetName val="Request"/>
      <sheetName val="NHOM KINH "/>
      <sheetName val="INNOVA"/>
      <sheetName val="begin"/>
      <sheetName val="data-ma2"/>
      <sheetName val="TCVN 1651-2008"/>
      <sheetName val="QMCT"/>
      <sheetName val="Technal"/>
      <sheetName val="DG VL KS"/>
      <sheetName val="DTXL( 270)"/>
      <sheetName val="SCOPE OF WORK"/>
      <sheetName val="THÁNG 05"/>
      <sheetName val="Noise insl"/>
      <sheetName val="Hot-Piping"/>
      <sheetName val="Dynamic Ranges"/>
      <sheetName val="Cal"/>
      <sheetName val="공문"/>
      <sheetName val="struktur"/>
      <sheetName val="DIEN TICH"/>
      <sheetName val="Dgia_vat_tŵ7"/>
      <sheetName val="sht1"/>
      <sheetName val="sht2"/>
      <sheetName val="sht3"/>
      <sheetName val="bar nor"/>
      <sheetName val="table1"/>
      <sheetName val="conc nor"/>
      <sheetName val="conc frus"/>
      <sheetName val="conc trap"/>
      <sheetName val="bar frus"/>
      <sheetName val="bar trap"/>
      <sheetName val="DPVT"/>
      <sheetName val="도로경계단위"/>
      <sheetName val="Beam reinfocement schedule"/>
      <sheetName val="Thong so dam"/>
      <sheetName val="Wall Block C"/>
      <sheetName val="General Schedule"/>
      <sheetName val="DSCTEMP"/>
      <sheetName val="금액내역서"/>
      <sheetName val="Factor F Data"/>
      <sheetName val="SELISIH HARGA"/>
      <sheetName val="BBM-03"/>
      <sheetName val="(40)G&amp;A"/>
      <sheetName val="Assumption"/>
      <sheetName val="Chart"/>
      <sheetName val="02. THONG_TIN_CHUNG"/>
      <sheetName val="07. DINH_MUC HBC"/>
      <sheetName val="2. Tổng hợp"/>
      <sheetName val="List Equip"/>
      <sheetName val="LabCost"/>
      <sheetName val="MatCost"/>
      <sheetName val="Concrete"/>
      <sheetName val="Process C (1-166)"/>
      <sheetName val="BUSPLAN"/>
      <sheetName val="H.Satuan"/>
      <sheetName val="EQ_an"/>
      <sheetName val="NP"/>
      <sheetName val="대비표"/>
      <sheetName val="PNT"/>
      <sheetName val="Progress measurement Procedure"/>
      <sheetName val="STAF"/>
      <sheetName val="rekapan"/>
      <sheetName val="DataTeknis"/>
      <sheetName val="AC"/>
      <sheetName val="Bahan "/>
      <sheetName val="Aggr"/>
      <sheetName val="4_MVAC"/>
      <sheetName val="bhn FINAL"/>
      <sheetName val="Ana. PU"/>
      <sheetName val="AHSP"/>
      <sheetName val="B - Norelec"/>
      <sheetName val="Total-Mem"/>
      <sheetName val="BM DATA SHEET"/>
      <sheetName val="Agg Halus &amp; Kasar"/>
      <sheetName val="2.5.Ducts (2)"/>
      <sheetName val="S N"/>
      <sheetName val="4.3 Scope of work "/>
      <sheetName val="THCP thiet bi"/>
      <sheetName val="dsnt"/>
      <sheetName val="dat"/>
      <sheetName val="TonDau"/>
      <sheetName val="ﾄﾞﾊﾞｲFUEL GAS追見"/>
      <sheetName val="2002년12월"/>
      <sheetName val="PipeSummary"/>
      <sheetName val="合成単価作成表_BLDG"/>
      <sheetName val="Process"/>
      <sheetName val="2020 RFS Summary"/>
      <sheetName val="Well Construction Summary"/>
      <sheetName val="Subsurface"/>
      <sheetName val="Offshore"/>
      <sheetName val="Logistics"/>
      <sheetName val="RFS 2020 - Details and Notes"/>
      <sheetName val="Product"/>
      <sheetName val="PU_ITALY_29"/>
      <sheetName val="TH_DZ3517"/>
      <sheetName val="Tro_giup28"/>
      <sheetName val="RAB_AR&amp;STR15"/>
      <sheetName val="chi_tiet_TBA15"/>
      <sheetName val="chi_tiet_C15"/>
      <sheetName val="Customize_Your_Purchase_Order15"/>
      <sheetName val="CHITIET_VL-NC-TT_-1p15"/>
      <sheetName val="CHITIET_VL-NC-TT-3p14"/>
      <sheetName val="TONG_HOP_VL-NC_TT15"/>
      <sheetName val="KPVC-BD_15"/>
      <sheetName val="Don_gia15"/>
      <sheetName val="DON_GIA_TRAM_(3)15"/>
      <sheetName val="DON_GIA_CAN_THO17"/>
      <sheetName val="Don_gia_chi_tiet15"/>
      <sheetName val="HĐ_ngoài14"/>
      <sheetName val="XT_Buoc_314"/>
      <sheetName val="dongia_(2)14"/>
      <sheetName val="7606_DZ15"/>
      <sheetName val="project_management14"/>
      <sheetName val="Adix_A14"/>
      <sheetName val="S-curve_14"/>
      <sheetName val="REINF_14"/>
      <sheetName val="Rates_200914"/>
      <sheetName val="So_doi_chieu_LC14"/>
      <sheetName val="MAIN_GATE_HOUSE14"/>
      <sheetName val="Commercial_value14"/>
      <sheetName val="Du_toan14"/>
      <sheetName val="Ky_Lam_Bridge14"/>
      <sheetName val="Provisional_Sums_Item14"/>
      <sheetName val="Gas_Pressure_Welding14"/>
      <sheetName val="General_Item&amp;General_Requirem14"/>
      <sheetName val="General_Items14"/>
      <sheetName val="Regenral_Requirements14"/>
      <sheetName val="chiet_tinh14"/>
      <sheetName val="Ng_hàng_xà+bulong14"/>
      <sheetName val="MH_RATE14"/>
      <sheetName val="TONG_HOP_VL-NC14"/>
      <sheetName val="Bang_KL14"/>
      <sheetName val="Đầu_vào13"/>
      <sheetName val="Lcau_-_Lxuc14"/>
      <sheetName val="Chi_tiet_XD_TBA13"/>
      <sheetName val="DM_606114"/>
      <sheetName val="DG_thep_ma_kem14"/>
      <sheetName val="CT_vat_lieu14"/>
      <sheetName val="Equip_13"/>
      <sheetName val="A1_CN13"/>
      <sheetName val="TONG_HOP_T5_199813"/>
      <sheetName val="Chenh_lech_vat_tu13"/>
      <sheetName val="Trạm_biến_áp13"/>
      <sheetName val="Đơn_Giá_13"/>
      <sheetName val="Diện_tích13"/>
      <sheetName val="1_Khái_toán13"/>
      <sheetName val="CT-0_4KV13"/>
      <sheetName val="DG_DZ14"/>
      <sheetName val="DG_TBA14"/>
      <sheetName val="rate_material13"/>
      <sheetName val="KL_Chi_tiết_Xây_tô13"/>
      <sheetName val="07Base_Cost13"/>
      <sheetName val="GV1-D13_(Casement_door)13"/>
      <sheetName val="Bill_1_Quy_dinh_chung13"/>
      <sheetName val="1_R18_BF13"/>
      <sheetName val="6_External_works-R1813"/>
      <sheetName val="Phan_khai_KLuong13"/>
      <sheetName val="Chi_tiet_KL13"/>
      <sheetName val="Tổng_hợp_KL13"/>
      <sheetName val="04_-_XUONG_DET_B13"/>
      <sheetName val="_0313"/>
      <sheetName val="chieu_day_san13"/>
      <sheetName val="Podium_Concrete_Works13"/>
      <sheetName val="KLCT-_TOWER13"/>
      <sheetName val="KLCT-_PODIUM13"/>
      <sheetName val="Area_Cal13"/>
      <sheetName val="Gia_thanh_chuoi_su13"/>
      <sheetName val="Tiep_dia13"/>
      <sheetName val="Don_gia_vung_III-Can_Tho13"/>
      <sheetName val="Loại_Vật_tư13"/>
      <sheetName val="Elect_(3)13"/>
      <sheetName val="plan&amp;section_of_foundation13"/>
      <sheetName val="design_criteria13"/>
      <sheetName val="Bond_수수료_계산_포맷13"/>
      <sheetName val="ITB_COST13"/>
      <sheetName val="PAGE_113"/>
      <sheetName val="Xay_lapduongR313"/>
      <sheetName val="DM_6713"/>
      <sheetName val="Project_Data13"/>
      <sheetName val="6787CWFASE2CASE2_00_xls13"/>
      <sheetName val="Đầu_tư13"/>
      <sheetName val="EIRR&gt;_213"/>
      <sheetName val="Bill_02_-_Xay_gach-Pou_13"/>
      <sheetName val="Bill_03-Chống_thấm-Pou13"/>
      <sheetName val="Bill_04-Kim_loại-Pou13"/>
      <sheetName val="Bill_05_-_Hoan_thien-Pou_13"/>
      <sheetName val="Bill_02_-_Xay_gach-Tower13"/>
      <sheetName val="Bill_03-Chống_thấm-Tower13"/>
      <sheetName val="Bill_04-Kim_loại-Tower13"/>
      <sheetName val="Bill_05_-_Hoan_thien-Tower13"/>
      <sheetName val="KL-_KHAC13"/>
      <sheetName val="BILL_3_-_KẾT_CẤU_HẦM13"/>
      <sheetName val="PTĐG_LTBT13"/>
      <sheetName val="CTG-PRECHEx1_413"/>
      <sheetName val="CTG-AB_(2)13"/>
      <sheetName val="CTG-AB_(3)13"/>
      <sheetName val="CTG-PLP-1_0813"/>
      <sheetName val="Pre_Đội_nhóm13"/>
      <sheetName val="Vat_tu_XD13"/>
      <sheetName val="Tower_-_Concrete_Works13"/>
      <sheetName val="Bill-04_ket_cau_thap-_UNI13"/>
      <sheetName val="dg_tphcm13"/>
      <sheetName val="T_KÊ_K_CẤU13"/>
      <sheetName val="gia_cong_tac13"/>
      <sheetName val="4_PTDG13"/>
      <sheetName val="A1,_May13"/>
      <sheetName val="Vat_lieu13"/>
      <sheetName val="Data_Input14"/>
      <sheetName val="Measure_130613"/>
      <sheetName val="HÐ_ngoài14"/>
      <sheetName val="6PILE__(돌출)13"/>
      <sheetName val="Bill_01_-_CTN13"/>
      <sheetName val="Bill_2_2_Villa_2_beds13"/>
      <sheetName val="Analisa_Gabungan13"/>
      <sheetName val="Isolasi_Luar_Dalam13"/>
      <sheetName val="Isolasi_Luar13"/>
      <sheetName val="Harga_ME_13"/>
      <sheetName val="TH_N_Cong13"/>
      <sheetName val="ESTI_13"/>
      <sheetName val="KL_san_lap13"/>
      <sheetName val="TH_Vat_tu13"/>
      <sheetName val="_Bill_5-Earthing_2_-_Add_Work13"/>
      <sheetName val="Chenh_lech_ca_may13"/>
      <sheetName val="TLg_CN&amp;Laixe13"/>
      <sheetName val="TLg_CN&amp;Laixe_(2)13"/>
      <sheetName val="TLg_Laitau13"/>
      <sheetName val="TLg_Laitau_(2)13"/>
      <sheetName val="Bang_trong_luong_rieng_thep13"/>
      <sheetName val="Cước_VC_+_ĐM_CP_Tư_vấn13"/>
      <sheetName val="Hệ_số13"/>
      <sheetName val="DETAIL_13"/>
      <sheetName val="final_list_200529"/>
      <sheetName val="LV_data13"/>
      <sheetName val="Gia_vat_tu13"/>
      <sheetName val="CẤP_THOÁT_NƯỚC13"/>
      <sheetName val="THDT_goi_thau_TB13"/>
      <sheetName val="Tien_do_TV13"/>
      <sheetName val="bridge_#_113"/>
      <sheetName val="Bang_3_Chi_tiet_phan_Dz13"/>
      <sheetName val="KHOI_LUONG13"/>
      <sheetName val="TH_MTC13"/>
      <sheetName val="CTKL_KTX_HT12"/>
      <sheetName val="Buy_vs__Lease_Car13"/>
      <sheetName val="DATA_BASE13"/>
      <sheetName val="Equipment_list_(PAC)13"/>
      <sheetName val="TINH_KHOI_LUONG13"/>
      <sheetName val="Chi_tiet13"/>
      <sheetName val="subcon_sched13"/>
      <sheetName val="NHÀ_NHẬP_LIỆU12"/>
      <sheetName val="MÓNG_SILO12"/>
      <sheetName val="PRE_(E)13"/>
      <sheetName val="HVAC_BLOCK_B413"/>
      <sheetName val="2_Chiet_tinh12"/>
      <sheetName val="BẢNG_KHỐI_LƯỢNG_TỔNG_HỢP12"/>
      <sheetName val="CP_Khac_cuoc_VC12"/>
      <sheetName val="Budget_Code12"/>
      <sheetName val="Tong_du_toan12"/>
      <sheetName val="Bill_2_-_ketcau12"/>
      <sheetName val="Chi_tiet_lan_can12"/>
      <sheetName val="13-Cốt_thép_(10mm&lt;D≤18mm)_FO112"/>
      <sheetName val="du_lieu_du_toan12"/>
      <sheetName val="BOQ_THAN12"/>
      <sheetName val="DL_ĐẦU_VÀO12"/>
      <sheetName val="Purchase_Order12"/>
      <sheetName val="D_&amp;_W_sizes12"/>
      <sheetName val="Analisa_&amp;_Upah12"/>
      <sheetName val="Du_lieu13"/>
      <sheetName val="Phan_tich12"/>
      <sheetName val="Luong_NII12"/>
      <sheetName val="DINH_MUC_THI_NGHIEM12"/>
      <sheetName val="Luong_NI12"/>
      <sheetName val="CT_Thang_Mo12"/>
      <sheetName val="CT__PL12"/>
      <sheetName val="cash_budget12"/>
      <sheetName val="dongia__2_12"/>
      <sheetName val="GOC-KO_IN12"/>
      <sheetName val="MAU_8A12"/>
      <sheetName val="MAU_8B12"/>
      <sheetName val="MAU_912"/>
      <sheetName val="MAU_1012"/>
      <sheetName val="Thép_CKN12"/>
      <sheetName val="sochitiettaikhoan_12"/>
      <sheetName val="Share_price_data12"/>
      <sheetName val="19_312"/>
      <sheetName val="20_312"/>
      <sheetName val="Chieu_4_312"/>
      <sheetName val="Cow_req12"/>
      <sheetName val="TỔNG_HỢP12"/>
      <sheetName val="14-LẦN_3-CHIỀU12"/>
      <sheetName val="14-LẦN_1-SÁNG12"/>
      <sheetName val="14-LẦN_2-TRƯA12"/>
      <sheetName val="1_3+1_4-TOTAL_-_Ko_IN12"/>
      <sheetName val="2_1-LẦN_3-CHIỀU12"/>
      <sheetName val="2_1-LẦN_1-SÁNG12"/>
      <sheetName val="2_1-LẦN_2-TRƯA12"/>
      <sheetName val="2_1-TOTAL-Ko_IN12"/>
      <sheetName val="1_3(TMR_4)12"/>
      <sheetName val="CHO_DE12"/>
      <sheetName val="1_1+1_2+2_2+2_3(TMR_3)12"/>
      <sheetName val="CK1+CK2_(VS_SAN_CHOI_23)12"/>
      <sheetName val="CK1+CK2_(2)12"/>
      <sheetName val="12-16_THÁNG12"/>
      <sheetName val="CAN_SỮA12"/>
      <sheetName val="54+55+56(SAU_CAI_SỮA-6)12"/>
      <sheetName val="BÊ_71-90_NGÀY12"/>
      <sheetName val="BÊ_12-16_tháng12"/>
      <sheetName val="BÊ_6-1212"/>
      <sheetName val="BÊ_1-312"/>
      <sheetName val="F01-BC_KHAU_PHAN_SANG_20_312"/>
      <sheetName val="F01-BC_KHAU_PHAN_CHIEU_19_312"/>
      <sheetName val="dinh_mưc_cty12"/>
      <sheetName val="Giá_thành12"/>
      <sheetName val="Thong_ke12"/>
      <sheetName val="Energy_for_milk_prod12"/>
      <sheetName val="DE_NGHI_XUAT_12"/>
      <sheetName val="phieu_xuat_mau12"/>
      <sheetName val="PHIEU_XUAT_CHIEU12"/>
      <sheetName val="11_rai_them_cỏ12"/>
      <sheetName val="PHU_LUC_02-_HDSD_CAC_BIEU_MAU12"/>
      <sheetName val="PhU_LUC_01-_MA_CAC_NHOM_BO12"/>
      <sheetName val="F03-BC_THUC_TRON_SANG_20_312"/>
      <sheetName val="F03-BC_THUC_TRON_CHIEU_19_312"/>
      <sheetName val="F02-BC_THEO_DOI_THUC_AN_DU12"/>
      <sheetName val="Tham_khao-_Bao_cao_xuat_thuc_12"/>
      <sheetName val="VC_xd10"/>
      <sheetName val="Gia_VLTB10"/>
      <sheetName val="B_Luong10"/>
      <sheetName val="C_May10"/>
      <sheetName val="Dlieu_dau_vao12"/>
      <sheetName val="Income_Statement12"/>
      <sheetName val="Shareholders'_Equity12"/>
      <sheetName val="BANCO_(2)12"/>
      <sheetName val="MT_DPin_(2)12"/>
      <sheetName val="02__PTDG12"/>
      <sheetName val="Chiết_tính12"/>
      <sheetName val="TB_NẶNG10"/>
      <sheetName val="Du_tru_CP-Bieu_0110"/>
      <sheetName val="Don_gia_(khong_in)12"/>
      <sheetName val="DK1_Don_gia12"/>
      <sheetName val="1_MONG_1-212"/>
      <sheetName val="THEP_TAM10"/>
      <sheetName val="THEP_HÌNH10"/>
      <sheetName val="THEP_HINH10"/>
      <sheetName val="XA_GO10"/>
      <sheetName val="BANG_TRA10"/>
      <sheetName val="wk_prgs10"/>
      <sheetName val="Ma_don_vi10"/>
      <sheetName val="bang_cc10"/>
      <sheetName val="dm_36610"/>
      <sheetName val="DM_606010"/>
      <sheetName val="Dự_thầu10"/>
      <sheetName val="Nhap_VT_oto10"/>
      <sheetName val="Hao_phí10"/>
      <sheetName val="Structure_data10"/>
      <sheetName val="đọc_số10"/>
      <sheetName val="Bill_No_3_-_Prov__Sum_(Ph2&amp;3)10"/>
      <sheetName val="TH_TN10"/>
      <sheetName val="CP_Du_phong10"/>
      <sheetName val="THCP_Lap_dat10"/>
      <sheetName val="THCP_xay_dung10"/>
      <sheetName val="Tong_hop_kinh_phi10"/>
      <sheetName val="Dự_toán10"/>
      <sheetName val="Đơn_Giá_TH10"/>
      <sheetName val="Nhân_công10"/>
      <sheetName val="Phân_tích10"/>
      <sheetName val="C_P_Thiết_bị10"/>
      <sheetName val="T_H_Kinh_phí10"/>
      <sheetName val="Vật_tư10"/>
      <sheetName val="Trang_bìa10"/>
      <sheetName val="Don_gia_chi_tiet_DIEN_29"/>
      <sheetName val="Data_Wall10"/>
      <sheetName val="2_1Warehouse_110"/>
      <sheetName val="AG_Pipe_Qty_Analysis10"/>
      <sheetName val="Main_Bldg-Rev0210"/>
      <sheetName val="D&amp;W_def_10"/>
      <sheetName val="Nhan_cong10"/>
      <sheetName val="Thiet_bi10"/>
      <sheetName val="Vat_tu10"/>
      <sheetName val="DM_ChiPhi10"/>
      <sheetName val="May_TC10"/>
      <sheetName val="TH_Kinh_phi10"/>
      <sheetName val="Ptvl_10"/>
      <sheetName val="Ｎｏ_1310"/>
      <sheetName val="DGchitiet_10"/>
      <sheetName val="CP_HMC10"/>
      <sheetName val="HỆ_THỐNG_PHÒNG_CHÁY_CHỮA_CHÁY10"/>
      <sheetName val="HỆ_THỐNG_CẤP_THOÁT_NƯỚC10"/>
      <sheetName val="HỆ_THỐNG_ĐHKK10"/>
      <sheetName val="MÁY_PHÁT_ĐIỆN10"/>
      <sheetName val="HỆ_THỐNG_ĐIỆN10"/>
      <sheetName val="Thiết_bị_chính10"/>
      <sheetName val="CHI_PHI10"/>
      <sheetName val="TK_chi_tiet10"/>
      <sheetName val="Bill_2-Road_HR210"/>
      <sheetName val="Bill_3_-_Softscape_HR210"/>
      <sheetName val="CĂN_HỘ_T16-17_10"/>
      <sheetName val="TRỤC_ĐỨNG_THOÁT_BẨN_T15-1710"/>
      <sheetName val="TRỤC_ĐỨNG_TM_T15-1710"/>
      <sheetName val="Móng,_nền_10"/>
      <sheetName val="1_Requisition(E)10"/>
      <sheetName val="TONG_HOP10"/>
      <sheetName val="Tổng_GT10"/>
      <sheetName val="Chi_tiết_KL10"/>
      <sheetName val="khấu_trừ_phạt10"/>
      <sheetName val="GT__KHAU_TRU10"/>
      <sheetName val="HAO_HUT_VAT_TU_(2)10"/>
      <sheetName val="cao_độ10"/>
      <sheetName val="phan_tic_chi_tiet10"/>
      <sheetName val="DG_14269"/>
      <sheetName val="Theo_doi_Doanh_thu_20179"/>
      <sheetName val="KL_THEP__GIAM_DO_DUNG_COUPLER9"/>
      <sheetName val="01_KL_THÉP_NHẬP_VỀ9"/>
      <sheetName val="2__NT_VLDV9"/>
      <sheetName val="GHI_CHU9"/>
      <sheetName val="1_BB_LMHT9"/>
      <sheetName val="gui_BKCT9"/>
      <sheetName val="Gia_vat_lieu9"/>
      <sheetName val="Precios_unitarios_AXH9"/>
      <sheetName val="Chi_tiet_cong_no10"/>
      <sheetName val="PHÁT_SINH_TẦNG_1_10"/>
      <sheetName val="PHÁT_SINH_TẦNG_210"/>
      <sheetName val="Hầm_chuyển_psinh10"/>
      <sheetName val="Ống_thẳng10"/>
      <sheetName val="Côn_thu10"/>
      <sheetName val="Vuông_tròn10"/>
      <sheetName val="Chân_rẽ10"/>
      <sheetName val="Chạc_ba10"/>
      <sheetName val="MB_DT_028"/>
      <sheetName val="3__CNT9"/>
      <sheetName val="unit_price_list(M)9"/>
      <sheetName val="So_lieu_chung9"/>
      <sheetName val="TH_VL,_NC,_DDHT_Thanhphuoc9"/>
      <sheetName val="Chi_tiet_-tong_9_thang9"/>
      <sheetName val="BẢNG_ÁP_GIÁ_(in)9"/>
      <sheetName val="NT_(KL)_IN9"/>
      <sheetName val="DOM_D29"/>
      <sheetName val="nhà_ăn9"/>
      <sheetName val="Công_nhật9"/>
      <sheetName val="btkt_cột9"/>
      <sheetName val="Bê_tông_bảo_vệ9"/>
      <sheetName val="01__Data9"/>
      <sheetName val="Neo,_nối_cốt_thép_dầm,_cột9"/>
      <sheetName val="Uốn_móc_cốt_thép9"/>
      <sheetName val="Tiêu_chuẩn_cốt_thép9"/>
      <sheetName val="Doi_so9"/>
      <sheetName val="1_2_Staff_Schedule9"/>
      <sheetName val="0__Input9"/>
      <sheetName val="DANH_MỤC_HỒ_SƠ9"/>
      <sheetName val="GT_PHÁT_SINH_NGOÀI_HĐ9"/>
      <sheetName val="KL_PHÁT_SINH_9"/>
      <sheetName val="PS_NGOÀI_HĐ9"/>
      <sheetName val="GT_PHÁT_SINH_VƯỢT_HĐ9"/>
      <sheetName val="PS_TĂNG_GIẢM_TRONG_HĐ9"/>
      <sheetName val="DGCT_PHÁT_SINH9"/>
      <sheetName val="DGCT_TRẦN_NLV9"/>
      <sheetName val="DGKL_chi_tiết_NLV9"/>
      <sheetName val="DGKL_chi_tiết_NHN,NK9"/>
      <sheetName val="TG_KL9"/>
      <sheetName val="DGCT_SƠN_BẢ_TƯỜNG_NLV9"/>
      <sheetName val="DGKL_TRẦN_NHN9"/>
      <sheetName val="MTO_REV_2(ARMOR)9"/>
      <sheetName val="Cotthep_NPT9"/>
      <sheetName val="vl_nc_mtc9"/>
      <sheetName val="Heso_DZ9"/>
      <sheetName val="DM_336cai_tao9"/>
      <sheetName val="DG_BINH_THUAN9"/>
      <sheetName val="Tien_Thuong9"/>
      <sheetName val="NC_XL_6T_cuoi_01_CTy9"/>
      <sheetName val="Data_-6T_dau9"/>
      <sheetName val="Cong_6T9"/>
      <sheetName val="KL_thep_lam_sat9"/>
      <sheetName val="B3A_-_TOWER_A9"/>
      <sheetName val="Annex_B9"/>
      <sheetName val="Bill_Prelim-CDT9"/>
      <sheetName val="Bill_BPTC-CDT9"/>
      <sheetName val="Chi_tiết_BPTC9"/>
      <sheetName val="Bill_BPTC-CDT_(PA_MCT_CDT)9"/>
      <sheetName val="Chi_tiết_BPTC_(PA_MCT_CDT)9"/>
      <sheetName val="1_Civil_(Org)9"/>
      <sheetName val="DM-VNT_ko_sd9"/>
      <sheetName val="Bảng_đo_bóc_KL_OLK-099"/>
      <sheetName val="6_3_CHI_TIET_OLK-099"/>
      <sheetName val="1__Office9"/>
      <sheetName val="KHOI_LUONG15-49"/>
      <sheetName val="Tong_hop_vat_tu9"/>
      <sheetName val="1_San_9"/>
      <sheetName val="TLG_Type9"/>
      <sheetName val="Dgia_vat_tu9"/>
      <sheetName val="Don_gia_III9"/>
      <sheetName val="D÷_liÖu9"/>
      <sheetName val="Dot_49"/>
      <sheetName val="Thop_Ksat9"/>
      <sheetName val="Thu_hoi_9"/>
      <sheetName val="HM_chung9"/>
      <sheetName val="CP_xd-thiet_bi9"/>
      <sheetName val="TH-TN_LD_TB9"/>
      <sheetName val="CP_xaydung9"/>
      <sheetName val="Thao_ha_phu_kien9"/>
      <sheetName val="VL-NC-MTC_ket_cau9"/>
      <sheetName val="KHOI_LUONG_TONG9"/>
      <sheetName val="TK_22KV9"/>
      <sheetName val="DM_366-17779"/>
      <sheetName val="Thi_nhiem9"/>
      <sheetName val="Gia_goc_VT-TB9"/>
      <sheetName val="Gia_vc_den_chan_CT9"/>
      <sheetName val="culy_229"/>
      <sheetName val="Luong_20509"/>
      <sheetName val="ca_may_QN9"/>
      <sheetName val="TNHC1246_9"/>
      <sheetName val="Ca_may_TT06_20109"/>
      <sheetName val="Don_gia_VLXD_dia_phuong9"/>
      <sheetName val="Bang_luong_SCL9"/>
      <sheetName val="Dinh_muc_TN14269"/>
      <sheetName val="HRG_BHN9"/>
      <sheetName val="CĂN_ĐH9"/>
      <sheetName val="Chi_phi_van_chuyen9"/>
      <sheetName val="TH_các_CC9"/>
      <sheetName val="Div26_-_Elect9"/>
      <sheetName val="7_Khau_tru_9"/>
      <sheetName val="Q_A01_2-Sh9"/>
      <sheetName val="4_CĂN9"/>
      <sheetName val="2_CDPS9"/>
      <sheetName val="Don_gia_NC9"/>
      <sheetName val="DT_hợp_đồng8"/>
      <sheetName val="Bảng_KL_đợt_18"/>
      <sheetName val="Danh_mục8"/>
      <sheetName val="Bieu_gia_HD8"/>
      <sheetName val="Summary_Sheet8"/>
      <sheetName val="Finishing-Tower_A8"/>
      <sheetName val="Finishing-Tower_B8"/>
      <sheetName val="Finishing-Tower_C8"/>
      <sheetName val="Finishing-Tower_D8"/>
      <sheetName val="MEP-Tower_A8"/>
      <sheetName val="MEP-Tower_B8"/>
      <sheetName val="MEP-Tower_C8"/>
      <sheetName val="MEP-Tower_D8"/>
      <sheetName val="Cost_Report_Sum8"/>
      <sheetName val="Detail_Cost_Sum8"/>
      <sheetName val="RVO-VO_Sum8"/>
      <sheetName val="Potential_VOs_Sum8"/>
      <sheetName val="Cash_Flow_Sum8"/>
      <sheetName val="BTK-Dai_Hoc_Kien_Giang8"/>
      <sheetName val="PV_Graph_Data8"/>
      <sheetName val="doanh_thu8"/>
      <sheetName val="Dutoan_KL8"/>
      <sheetName val="CAP_NUOC8"/>
      <sheetName val="cấp_nước_trục_nhà_vs8"/>
      <sheetName val="THOAT_NUOC8"/>
      <sheetName val="THOAT_MUA8"/>
      <sheetName val="Cáp_phòng8"/>
      <sheetName val="TMC_ĐIỆN_Phi8"/>
      <sheetName val="TMC_Tổng8"/>
      <sheetName val="TH_Đèn_Phòng_L18"/>
      <sheetName val="TH_Đèn_Hầm_L18"/>
      <sheetName val="TỦ_MODULE_T18"/>
      <sheetName val="B-2__(DPP)9"/>
      <sheetName val="Huong_dan8"/>
      <sheetName val="gia_vt,nc,may8"/>
      <sheetName val="Financ__Overview8"/>
      <sheetName val="TINH_GIA_-_SAN_XUAT_Vertico8"/>
      <sheetName val="13_BANG_CT8"/>
      <sheetName val="14_MMUS_GIUA_NHIP8"/>
      <sheetName val="4_HSPBngang8"/>
      <sheetName val="6_Tinh_tai8"/>
      <sheetName val="2_NSl8"/>
      <sheetName val="17_US_CHU_tho_a_b8"/>
      <sheetName val="15_MMUS_GOI8"/>
      <sheetName val="DZ_22KV8"/>
      <sheetName val="Kê_0,48"/>
      <sheetName val="TH_0,48"/>
      <sheetName val="Kê_228"/>
      <sheetName val="TH_228"/>
      <sheetName val="TBA_CAI_TAO8"/>
      <sheetName val="TBA_XDM8"/>
      <sheetName val="TONG_HOP_DU_TOAN8"/>
      <sheetName val="Thop_XAY_DUNG8"/>
      <sheetName val="CP_HANG_MUC_CHUNG8"/>
      <sheetName val="CHI_PHI_XD8"/>
      <sheetName val="CHI_PHI_THI_NGHIEM8"/>
      <sheetName val="VLDIEN_228"/>
      <sheetName val="Dao_dat8"/>
      <sheetName val="TH_Denbu8"/>
      <sheetName val="Do_ve_DC8"/>
      <sheetName val="TH_Bommin8"/>
      <sheetName val="CHI_PHI_THI_NGHIEM-LD_thiet_bi8"/>
      <sheetName val="Luong_TT018"/>
      <sheetName val="Camay_QB8"/>
      <sheetName val="gia_ca_may_BXD8"/>
      <sheetName val="BANG_LUONG_KY_SU8"/>
      <sheetName val="Bang_luong_NHOM_I8"/>
      <sheetName val="Bangluong_NHOM_II_8"/>
      <sheetName val="09-GIA_nhien_lieu-ko_in8"/>
      <sheetName val="Tinh_V_cot_chiem_cho8"/>
      <sheetName val="ĐM_13548"/>
      <sheetName val="KHOAN_MAU8"/>
      <sheetName val="ĐO_ĐỊA_VẬT_LÝ8"/>
      <sheetName val="khoan_tiep_dia8"/>
      <sheetName val="Tổng_hợp_KPHM8"/>
      <sheetName val="Dinh_muc8"/>
      <sheetName val="GIÁ_DỰ_THẦU_30_CĂN8"/>
      <sheetName val="5_2_1_Đo_bóc_KL_OLK-068"/>
      <sheetName val="KS_tuyen8"/>
      <sheetName val="Bang_chiet_tinh_TBA8"/>
      <sheetName val="4_2_1_Đo_bóc_KL_OLK-068"/>
      <sheetName val="4_1_1_CHI_TIET_OLK-068"/>
      <sheetName val="DG_Chi_tiet8"/>
      <sheetName val="_1710_HOINGHINLD8"/>
      <sheetName val="99_(2)8"/>
      <sheetName val="134_8"/>
      <sheetName val="DG_49708"/>
      <sheetName val="Cash_Flow8"/>
      <sheetName val="BU_LONG8"/>
      <sheetName val="DT__NHA_XUONG8"/>
      <sheetName val="EQUIP_LIST8"/>
      <sheetName val="THONG_SO8"/>
      <sheetName val="Đơn_giá_chi_tiết_TN_398"/>
      <sheetName val="HERD_MOVEMENTFARM110"/>
      <sheetName val="HERD_MOVEMENTFARM210"/>
      <sheetName val="CALVES_2-410"/>
      <sheetName val="Cavles_2-410"/>
      <sheetName val="CALVES_4-710"/>
      <sheetName val="HEIFER_7-12m10"/>
      <sheetName val="HEIFER_12+10"/>
      <sheetName val="FRESH_COW_2017-1810"/>
      <sheetName val="HP_COW_201810"/>
      <sheetName val="LP_COW_2017-1810"/>
      <sheetName val="DRY_COW10"/>
      <sheetName val="FIELD_CROPS10"/>
      <sheetName val="So_sanh8"/>
      <sheetName val="Electrical_Works8"/>
      <sheetName val="H_T__INCOMING_SYSTEM8"/>
      <sheetName val="Tính_giá_NC8"/>
      <sheetName val="Tiên_lượng8"/>
      <sheetName val="SL_cước8"/>
      <sheetName val="¥_8"/>
      <sheetName val="Gia_VT-TB8"/>
      <sheetName val="noi_suy_xa8"/>
      <sheetName val="noi_suy_xa_thu_hoi8"/>
      <sheetName val="Thuyết_minh8"/>
      <sheetName val="Đơn_giá_máy8"/>
      <sheetName val="Tong_DT7"/>
      <sheetName val="phan_tich_don_gia7"/>
      <sheetName val="Bill_No_1_68"/>
      <sheetName val="Bill_No_1_108"/>
      <sheetName val="Bill_No_3_38"/>
      <sheetName val="Bill_No_1_48"/>
      <sheetName val="Bill_No_1_78"/>
      <sheetName val="Summary_Bill_No__38"/>
      <sheetName val="DT_san_XD-So_lieu_cu7"/>
      <sheetName val="FF-2_(1)7"/>
      <sheetName val="Labour_Summary20"/>
      <sheetName val="YTD_12'20037"/>
      <sheetName val="YTD_06'20037"/>
      <sheetName val="YTD_03'20037"/>
      <sheetName val="YTD_09'20037"/>
      <sheetName val="deferred_taxes7"/>
      <sheetName val="Eqpmnt_Plng7"/>
      <sheetName val="TRIAL_BALANCE7"/>
      <sheetName val="DPR_31st_march7"/>
      <sheetName val="current_month7"/>
      <sheetName val="Blng__Vs_Coll_7"/>
      <sheetName val="Unit_price7"/>
      <sheetName val="Bán_đợt_1_trang7"/>
      <sheetName val="Chiet_tinh_dz357"/>
      <sheetName val="3__KC_-_PODIUM7"/>
      <sheetName val="CTDZ6kv_(gd1)_7"/>
      <sheetName val="CTDZ_0_4+cto_(GD1)7"/>
      <sheetName val="CTTBA_(gd1)7"/>
      <sheetName val="03_Detailed7"/>
      <sheetName val="01_Bid_Price_summary7"/>
      <sheetName val="Home_Office_Manhours7"/>
      <sheetName val="Field_SPV_Barchart7"/>
      <sheetName val="Tien_Luong7"/>
      <sheetName val="Unit_price(Updateting)7"/>
      <sheetName val="Cost_List7"/>
      <sheetName val="Detail_Cost7"/>
      <sheetName val="IC_Price_New7"/>
      <sheetName val="Summary_Table7"/>
      <sheetName val="Sales_Person7"/>
      <sheetName val="Bidding_Entity7"/>
      <sheetName val="CHITIET_VL-NCHT1_(2)7"/>
      <sheetName val="Bù_giá_CM7"/>
      <sheetName val="Breakdown_(B)7"/>
      <sheetName val="U_P_Breakdown7"/>
      <sheetName val="IMF_Code7"/>
      <sheetName val="Subsidiary_Calculation7"/>
      <sheetName val="Phu_Bai_Bridge7"/>
      <sheetName val="5_2_1_Đo_bóc_KL_OLK-107"/>
      <sheetName val="BẢNG_DIỄN_GIẢI_KL_(7)7"/>
      <sheetName val="don_gia_14267"/>
      <sheetName val="Luong_BN7"/>
      <sheetName val="Luong_TB7"/>
      <sheetName val="Ca_may_TB7"/>
      <sheetName val="Ca_máy_BN7"/>
      <sheetName val="Vật_liệu7"/>
      <sheetName val="LX_-TT057"/>
      <sheetName val="NC_Moi_TT057"/>
      <sheetName val="Bia_lot7"/>
      <sheetName val="Chu_dau_tu3"/>
      <sheetName val="Cau_tao_gia_xay_to3"/>
      <sheetName val="THÔNG_TIN3"/>
      <sheetName val="THPDMoi__(2)3"/>
      <sheetName val="t-h_HA_THE3"/>
      <sheetName val="TH_XL3"/>
      <sheetName val="CHITIET_VL-NC3"/>
      <sheetName val="MTP"/>
      <sheetName val="3.공통공사대비"/>
      <sheetName val="Nhập_liệu"/>
      <sheetName val="Auto_Monthly_Inputs_"/>
      <sheetName val="DSV6_Summ"/>
      <sheetName val="Luong_(TP_Việt_Trì)"/>
      <sheetName val="DG_"/>
      <sheetName val="Gia_NC_theo_TT05"/>
      <sheetName val="Land_Dev't__Ph-1"/>
      <sheetName val="Hac_Lots"/>
      <sheetName val="4-Lane_bridge"/>
      <sheetName val="Res_Lots"/>
      <sheetName val="Spine_Road"/>
      <sheetName val="Bank_Rev"/>
      <sheetName val="Merit_&amp;_Market_Grid"/>
      <sheetName val="BP_DECLINE_IT"/>
      <sheetName val="Input_List"/>
      <sheetName val="Valid_data_revised"/>
      <sheetName val="DETAIL_MIX_%_REPORT"/>
      <sheetName val="Fill_this_out_first___"/>
      <sheetName val="BC_chi_tiết_TT"/>
      <sheetName val="MTO_REV_0"/>
      <sheetName val="Committed_Items"/>
      <sheetName val="Corner_Arch"/>
      <sheetName val="End_Arch"/>
      <sheetName val="Intermediate_Arch"/>
      <sheetName val="reinforcement_675"/>
      <sheetName val="ext_wall_fin_qty"/>
      <sheetName val="SL_Plum_"/>
      <sheetName val="Physical_Schedule_3D"/>
      <sheetName val="Hrg_Readymix"/>
      <sheetName val="Cuoc_"/>
      <sheetName val="gia_chao"/>
      <sheetName val="Vat_lieu_BTN"/>
      <sheetName val="Shape"/>
      <sheetName val="Gen"/>
      <sheetName val="Thong tin"/>
      <sheetName val="BTDC B360"/>
      <sheetName val="HN"/>
      <sheetName val="Danh muc LIST"/>
      <sheetName val="TTC"/>
      <sheetName val="KTV"/>
      <sheetName val="BS_IN"/>
      <sheetName val="PL_IN"/>
      <sheetName val="LCGT"/>
      <sheetName val="CF (DR)_IN"/>
      <sheetName val="CSKT"/>
      <sheetName val="TM01-TM"/>
      <sheetName val="Vay"/>
      <sheetName val="PL 02 - Vay"/>
      <sheetName val="PL 03 - Von"/>
      <sheetName val="BS_B341"/>
      <sheetName val="CP yếu tố"/>
      <sheetName val="BS_A510"/>
      <sheetName val="PL_A510"/>
      <sheetName val="RT_A510"/>
      <sheetName val="PL_B342"/>
      <sheetName val="BTKDC_B370"/>
      <sheetName val="TB_B350"/>
      <sheetName val="00000000"/>
      <sheetName val="BS 420"/>
      <sheetName val="PL 420"/>
      <sheetName val="RT 420"/>
      <sheetName val="A710"/>
      <sheetName val="BTDC_B360 "/>
      <sheetName val="Table of contents"/>
      <sheetName val="BOD"/>
      <sheetName val="11. Loans"/>
      <sheetName val="413-Vay"/>
      <sheetName val="SLA cost distr FEB 2020"/>
      <sheetName val="Legal entities details"/>
      <sheetName val="Invoice base FEB 2020"/>
      <sheetName val="Le317 into 8050"/>
      <sheetName val="Changelog"/>
      <sheetName val="Basic principles to the distr."/>
      <sheetName val="Cost elements"/>
      <sheetName val="Ref rate change"/>
      <sheetName val="Synergi life credit"/>
      <sheetName val="Change in NH"/>
      <sheetName val="NPS to O&amp;G"/>
      <sheetName val="Adj entries "/>
      <sheetName val="Annexure 1"/>
      <sheetName val="Annexure 2"/>
      <sheetName val="Updated 2018 COA"/>
      <sheetName val="IC Listing"/>
      <sheetName val="Vadislines"/>
      <sheetName val="Other"/>
      <sheetName val="SPS"/>
      <sheetName val="Bang khoi luong"/>
      <sheetName val="M"/>
      <sheetName val="NC HY"/>
      <sheetName val="NC HN"/>
      <sheetName val="PhaDoMong"/>
      <sheetName val="bdkdt"/>
      <sheetName val="PTDG-CL"/>
      <sheetName val="GVL-tuyến"/>
      <sheetName val="GVL-BTN"/>
      <sheetName val="BXLDL"/>
      <sheetName val="Bill rekap"/>
      <sheetName val="Cash Flow bulanan"/>
      <sheetName val="CươcVC tinh"/>
      <sheetName val="QG"/>
      <sheetName val="TH khối lượng phải làm"/>
      <sheetName val="Giá VL, NC, M"/>
      <sheetName val="Lương 2135 nhóm I"/>
      <sheetName val="Luong 2050 hà NAm"/>
      <sheetName val="Lương2045 nhóm I"/>
      <sheetName val="May 3 huyện"/>
      <sheetName val="May yên mô"/>
      <sheetName val="Phân tich ĐG"/>
      <sheetName val="PLV mới"/>
      <sheetName val="May TT11(TB)"/>
      <sheetName val="May TT11 (HP)"/>
      <sheetName val="May TT11(NB)"/>
      <sheetName val="May TT11(NĐ)"/>
      <sheetName val="Lương theo TT17(Thái Bình)"/>
      <sheetName val="Lương theo TT17 (HP)"/>
      <sheetName val="Lương theo TT17 (Ninh Bình)"/>
      <sheetName val="Lương theo TT17 (Nam Định)"/>
      <sheetName val="Don vi"/>
      <sheetName val="PTDM"/>
      <sheetName val="Door_and_window7"/>
      <sheetName val="Khai_toan2"/>
      <sheetName val="Phu_luc_01_1_EPC_P11-142"/>
      <sheetName val="TDT_P11-P142"/>
      <sheetName val="Chi_phi_khac_2"/>
      <sheetName val="Hang_muc_Chung2"/>
      <sheetName val="Bia_Phu_Luc2"/>
      <sheetName val="DATA_1_CHUNG2"/>
      <sheetName val="Muc_luc2"/>
      <sheetName val="Tra_cuu_9572"/>
      <sheetName val="SGC_RATE2"/>
      <sheetName val="Tru_TT2"/>
      <sheetName val="Thg_042"/>
      <sheetName val="Thg_052"/>
      <sheetName val="Thg_062"/>
      <sheetName val="Thg_072"/>
      <sheetName val="Thg_082"/>
      <sheetName val="Thg_092"/>
      <sheetName val="Thg_102"/>
      <sheetName val="Thg_112"/>
      <sheetName val="Thg_122"/>
      <sheetName val="Dashboard_-_BQL_-_VHL2"/>
      <sheetName val="DM_DU_AN2"/>
      <sheetName val="DM_TP_2"/>
      <sheetName val="File_Chi_tiet2"/>
      <sheetName val="w't_table2"/>
      <sheetName val="Danh_mục_khối2"/>
      <sheetName val="Danh_mục_đơn_vị_-phòng_chức_nă2"/>
      <sheetName val="Probbl_-_Production2"/>
      <sheetName val="KEILA_TP_2020-072"/>
      <sheetName val="Currency_Rate2"/>
      <sheetName val="CHI_PHÍ_NHÔM2"/>
      <sheetName val="BILL_34Āᐁë2"/>
      <sheetName val="2__BBNT_KLHT2"/>
      <sheetName val="CFA_(ME)2"/>
      <sheetName val="MEP_Building2"/>
      <sheetName val="CHITIET_VL-NC-TT1p2"/>
      <sheetName val="BOM-13_11-Other(PS1+PS2)2"/>
      <sheetName val="Dinh_Muc_Vat_Tu2"/>
      <sheetName val="mã_2"/>
      <sheetName val="LUONG_SCL2"/>
      <sheetName val="DO_AM_DT"/>
      <sheetName val="01__Nha_xuong"/>
      <sheetName val="Boc_KL_DAT+CAT+BT"/>
      <sheetName val="Boc_KL_thép"/>
      <sheetName val="Bieu_do_nhan_luc"/>
      <sheetName val="TH_khoi_luong2"/>
      <sheetName val="Chi_tiet_khoi_luong2"/>
      <sheetName val="TK_thep2"/>
      <sheetName val="CT_THOÁT_WC_VP2"/>
      <sheetName val="CT_CẤP_WC_VP2"/>
      <sheetName val="CT_THOÁT_MƯA_VP_TRỤC_LỚN2"/>
      <sheetName val="CT_THOÁT_MƯA_VP_TRỤC_NHỎ2"/>
      <sheetName val="Chênh_lệch_máy_thi_công1"/>
      <sheetName val="Chênh_lệch_nhân_công1"/>
      <sheetName val="Chênh_lệch_vật_liệu1"/>
      <sheetName val="NHOM_KINH1"/>
      <sheetName val="Chao_gia_T12_RE1"/>
      <sheetName val="Don_gia_XD1"/>
      <sheetName val="Share_Price_20021"/>
      <sheetName val="Aging_Sept1"/>
      <sheetName val="0_Data"/>
      <sheetName val="0_Data_new"/>
      <sheetName val="Service_Cost_1"/>
      <sheetName val="Don_gia_Tay_Ninh1"/>
      <sheetName val="Don_gia_Dak_Lak1"/>
      <sheetName val="streeta_and_cacth_pit1"/>
      <sheetName val="Daf_11"/>
      <sheetName val="Input_-_Facilities"/>
      <sheetName val="BP_CAPEX_MoD-100%_Area_4_USD"/>
      <sheetName val="PHẦN_KIẾN_TRÚC"/>
      <sheetName val="DGKL_TRỤC_NGOAI_NHA"/>
      <sheetName val="Sum_ELE__CAP_S1-4__"/>
      <sheetName val="5_2_1_Đo_bóc_KL_OLK-07"/>
      <sheetName val="Elemental_Breakdown+20%"/>
      <sheetName val="Bill_2"/>
      <sheetName val="Bill_3"/>
      <sheetName val="Bill_4a_-_1A"/>
      <sheetName val="Bill_4a_(Fiber)_-_1A"/>
      <sheetName val="Bill_4b"/>
      <sheetName val="Bill_4c"/>
      <sheetName val="Bill_5"/>
      <sheetName val="Bill_4a_-_1B"/>
      <sheetName val="Bill_4a_(Fiber)_-_1B"/>
      <sheetName val="242_3_summaryOPC"/>
      <sheetName val="1_1General"/>
      <sheetName val="CONSOIDATE_4"/>
      <sheetName val="CONSOIDATE_2"/>
      <sheetName val="Cước_CG"/>
      <sheetName val="02__PHAN_TICH"/>
      <sheetName val="03__NGAN_SACH"/>
      <sheetName val="Dai_tu"/>
      <sheetName val="6__Scope_of_work_"/>
      <sheetName val="4_6_Phân_tích_nhân_sự_"/>
      <sheetName val="4_5_Mức_độ_tham_gia_dự_án"/>
      <sheetName val="So_sanh_gia"/>
      <sheetName val="Luong_2622EVN"/>
      <sheetName val="Define_finishing"/>
      <sheetName val="NC_CU"/>
      <sheetName val="0,SO_LIEU_DAU_VAO"/>
      <sheetName val="Da_xay_dung"/>
      <sheetName val="Piano Montaggio PO-02 bozza2"/>
      <sheetName val="_SYSTEM_CODE"/>
      <sheetName val="Project Info."/>
      <sheetName val="_COST_DATA_LOOKUP"/>
      <sheetName val="Cost Summary - USD"/>
      <sheetName val="_DISCOUNT_DATA_LOOKUP"/>
      <sheetName val="Price Summary - Offshore"/>
      <sheetName val="Factory &amp; Import Material"/>
      <sheetName val="_FOREX"/>
      <sheetName val="Labour Hours Upload"/>
      <sheetName val="_LEEGOO_COST"/>
      <sheetName val="_LEEGOO_TECH_SPEC"/>
      <sheetName val="_OC_SETTINGS"/>
      <sheetName val="_SHAPE_SALES_COST"/>
      <sheetName val="_SHAPE_SALES_TECH_SPEC"/>
      <sheetName val="_SYSTEM_COST_LOOKUP"/>
      <sheetName val="_TECH_DATA_LOOKUP"/>
      <sheetName val="Technical Info."/>
      <sheetName val="PM Cost"/>
      <sheetName val="_UPLOAD_TABLE"/>
      <sheetName val="SED INPUT"/>
      <sheetName val="Summary - Budget"/>
      <sheetName val="Rate Analysis"/>
      <sheetName val="KL Chi tiết BV dự thầu"/>
      <sheetName val="KL chi tiết BV thi công"/>
      <sheetName val="DG_1"/>
      <sheetName val="Ca may"/>
      <sheetName val="Loại cọc P2"/>
      <sheetName val="TT04"/>
      <sheetName val="CDSPS"/>
      <sheetName val="NH-KY"/>
      <sheetName val="TK SX"/>
      <sheetName val="ma-pt"/>
      <sheetName val="Bearing Capacity"/>
      <sheetName val="Eq. Mobilization"/>
      <sheetName val="CẤP_THO"/>
      <sheetName val="Work-Condition"/>
      <sheetName val="PNT-QUOT-#3"/>
      <sheetName val="Tonghop theo Vendor"/>
      <sheetName val="PTcphoi"/>
      <sheetName val="Giahientruong"/>
      <sheetName val="Ten"/>
      <sheetName val="GIA NC, CM"/>
      <sheetName val="GIA VL"/>
      <sheetName val="13.Luong"/>
      <sheetName val="Be tong"/>
      <sheetName val="Vendor"/>
      <sheetName val="TLR"/>
      <sheetName val="BILL 34Āᐁë_x0001_"/>
      <sheetName val="ALL"/>
      <sheetName val="Dot_1"/>
      <sheetName val="Dot_2"/>
      <sheetName val="Dot_3"/>
      <sheetName val="KL_Tke"/>
      <sheetName val="Dot_1&gt;4"/>
      <sheetName val="KL CHI TIẾT (2)"/>
      <sheetName val="5.Gia"/>
      <sheetName val="Danh sach KV2"/>
      <sheetName val="Danh sach doan KT"/>
      <sheetName val="H11-01-change"/>
      <sheetName val="H11-02"/>
      <sheetName val="H11-03-change"/>
      <sheetName val="H12-01"/>
      <sheetName val="H12-02"/>
      <sheetName val="H12-03-change"/>
      <sheetName val="H12-04"/>
      <sheetName val="H13-01-change"/>
      <sheetName val="H13-02"/>
      <sheetName val="H13-03"/>
      <sheetName val="H13-04"/>
      <sheetName val="PLHD doi cot ham 0101-04"/>
      <sheetName val="Don gia vung III"/>
      <sheetName val="Don gia III"/>
      <sheetName val="Don gia CT"/>
      <sheetName val="Tra_bang"/>
      <sheetName val="1.INPUT"/>
      <sheetName val="Phan tich vat tu"/>
      <sheetName val="Dongia7606_8001_4167"/>
      <sheetName val="ĐM4970_2016(lapdatĐZ)"/>
      <sheetName val="ĐM4970_2016(Lap dat TBA)"/>
      <sheetName val="Gia Nhan công"/>
      <sheetName val="Đon gia 228 sua chua"/>
      <sheetName val="ĐM01_2000(thinghiem ĐZTTĐL)"/>
      <sheetName val="ĐM1781_2007(T.N đien ĐZ&amp;TBA)"/>
      <sheetName val="Cuoc van chuyen"/>
      <sheetName val="TTPTai"/>
      <sheetName val="DLC DIEN AP"/>
      <sheetName val="SL dau tien"/>
      <sheetName val="HSKVUC"/>
      <sheetName val="DanhSach11"/>
      <sheetName val="Danhsach 12"/>
      <sheetName val="CP NC-MTC XD"/>
      <sheetName val="GOC"/>
      <sheetName val="MTL__INTER"/>
      <sheetName val="共機計算"/>
      <sheetName val="共機J"/>
      <sheetName val="VINYL"/>
      <sheetName val="TTL"/>
      <sheetName val="DMTL"/>
      <sheetName val="물량표(신)"/>
      <sheetName val="TTTram"/>
      <sheetName val="Giacuoc"/>
      <sheetName val="Du lieu ban dau"/>
      <sheetName val="GZ.TP"/>
      <sheetName val="GZ.VT"/>
      <sheetName val="6.9 DM CTP"/>
      <sheetName val="FORM-16"/>
      <sheetName val="KEYFIG"/>
      <sheetName val="Inventory data"/>
      <sheetName val="sales_current_month"/>
      <sheetName val="View_Variance"/>
      <sheetName val="Inventory_data"/>
      <sheetName val="sales_current_month1"/>
      <sheetName val="View_Variance1"/>
      <sheetName val="Inventory_data1"/>
      <sheetName val="F-200"/>
      <sheetName val="F-300"/>
      <sheetName val="FORECAST x FAMILIA"/>
      <sheetName val="RIMEAbyBU"/>
      <sheetName val="sales_current_month2"/>
      <sheetName val="View_Variance2"/>
      <sheetName val="Inventory_data2"/>
      <sheetName val="Space Analysis"/>
      <sheetName val="sales_current_month3"/>
      <sheetName val="View_Variance3"/>
      <sheetName val="Inventory_data3"/>
      <sheetName val="FORECAST_x_FAMILIA"/>
      <sheetName val="Space_Analysis"/>
      <sheetName val="sales_current_month4"/>
      <sheetName val="View_Variance4"/>
      <sheetName val="Inventory_data4"/>
      <sheetName val="FORECAST_x_FAMILIA1"/>
      <sheetName val="Space_Analysis1"/>
      <sheetName val="sales_current_month5"/>
      <sheetName val="View_Variance5"/>
      <sheetName val="Inventory_data5"/>
      <sheetName val="FORECAST_x_FAMILIA2"/>
      <sheetName val="Space_Analysis2"/>
      <sheetName val="sales_current_month6"/>
      <sheetName val="View_Variance6"/>
      <sheetName val="Inventory_data6"/>
      <sheetName val="FORECAST_x_FAMILIA3"/>
      <sheetName val="Space_Analysis3"/>
      <sheetName val="sales_current_month7"/>
      <sheetName val="View_Variance7"/>
      <sheetName val="Inventory_data7"/>
      <sheetName val="FORECAST_x_FAMILIA4"/>
      <sheetName val="Space_Analysis4"/>
      <sheetName val="sales_current_month8"/>
      <sheetName val="View_Variance8"/>
      <sheetName val="Inventory_data8"/>
      <sheetName val="FORECAST_x_FAMILIA5"/>
      <sheetName val="Space_Analysis5"/>
      <sheetName val="sales_current_month9"/>
      <sheetName val="View_Variance9"/>
      <sheetName val="Inventory_data9"/>
      <sheetName val="FORECAST_x_FAMILIA6"/>
      <sheetName val="Space_Analysis6"/>
      <sheetName val="sales_current_month11"/>
      <sheetName val="View_Variance11"/>
      <sheetName val="Inventory_data11"/>
      <sheetName val="FORECAST_x_FAMILIA8"/>
      <sheetName val="Space_Analysis8"/>
      <sheetName val="sales_current_month10"/>
      <sheetName val="View_Variance10"/>
      <sheetName val="Inventory_data10"/>
      <sheetName val="FORECAST_x_FAMILIA7"/>
      <sheetName val="Space_Analysis7"/>
      <sheetName val="sales_current_month12"/>
      <sheetName val="View_Variance12"/>
      <sheetName val="Inventory_data12"/>
      <sheetName val="FORECAST_x_FAMILIA9"/>
      <sheetName val="Space_Analysis9"/>
      <sheetName val="sales_current_month13"/>
      <sheetName val="View_Variance13"/>
      <sheetName val="Inventory_data13"/>
      <sheetName val="FORECAST_x_FAMILIA10"/>
      <sheetName val="Space_Analysis10"/>
      <sheetName val="sales_current_month14"/>
      <sheetName val="View_Variance14"/>
      <sheetName val="Inventory_data14"/>
      <sheetName val="FORECAST_x_FAMILIA11"/>
      <sheetName val="Space_Analysis11"/>
      <sheetName val="sales_current_month15"/>
      <sheetName val="View_Variance15"/>
      <sheetName val="Inventory_data15"/>
      <sheetName val="FORECAST_x_FAMILIA12"/>
      <sheetName val="Space_Analysis12"/>
      <sheetName val="sales_current_month16"/>
      <sheetName val="View_Variance16"/>
      <sheetName val="Inventory_data16"/>
      <sheetName val="FORECAST_x_FAMILIA13"/>
      <sheetName val="Space_Analysis13"/>
      <sheetName val="sales_current_month17"/>
      <sheetName val="View_Variance17"/>
      <sheetName val="Inventory_data17"/>
      <sheetName val="FORECAST_x_FAMILIA14"/>
      <sheetName val="Space_Analysis14"/>
      <sheetName val="A-16"/>
      <sheetName val="A-15"/>
      <sheetName val="sales_current_month18"/>
      <sheetName val="View_Variance18"/>
      <sheetName val="Inventory_data18"/>
      <sheetName val="FORECAST_x_FAMILIA15"/>
      <sheetName val="Space_Analysis15"/>
      <sheetName val="sales_current_month19"/>
      <sheetName val="View_Variance19"/>
      <sheetName val="Inventory_data19"/>
      <sheetName val="FORECAST_x_FAMILIA16"/>
      <sheetName val="Space_Analysis16"/>
      <sheetName val="sales_current_month20"/>
      <sheetName val="View_Variance20"/>
      <sheetName val="Inventory_data20"/>
      <sheetName val="FORECAST_x_FAMILIA17"/>
      <sheetName val="Space_Analysis17"/>
      <sheetName val="sales_current_month21"/>
      <sheetName val="View_Variance21"/>
      <sheetName val="Inventory_data21"/>
      <sheetName val="FORECAST_x_FAMILIA18"/>
      <sheetName val="Space_Analysis18"/>
      <sheetName val="sales_current_month22"/>
      <sheetName val="View_Variance22"/>
      <sheetName val="Inventory_data22"/>
      <sheetName val="FORECAST_x_FAMILIA19"/>
      <sheetName val="Space_Analysis19"/>
      <sheetName val="sales_current_month23"/>
      <sheetName val="View_Variance23"/>
      <sheetName val="Inventory_data23"/>
      <sheetName val="FORECAST_x_FAMILIA20"/>
      <sheetName val="Space_Analysis20"/>
      <sheetName val="sales_current_month24"/>
      <sheetName val="View_Variance24"/>
      <sheetName val="Inventory_data24"/>
      <sheetName val="FORECAST_x_FAMILIA21"/>
      <sheetName val="Space_Analysis21"/>
      <sheetName val="Dropdown"/>
      <sheetName val="Family"/>
      <sheetName val="CADE DETAIL"/>
      <sheetName val="sales_current_month25"/>
      <sheetName val="View_Variance25"/>
      <sheetName val="Inventory_data25"/>
      <sheetName val="FORECAST_x_FAMILIA22"/>
      <sheetName val="Space_Analysis22"/>
      <sheetName val="sales_current_month26"/>
      <sheetName val="View_Variance26"/>
      <sheetName val="Inventory_data26"/>
      <sheetName val="FORECAST_x_FAMILIA23"/>
      <sheetName val="Space_Analysis23"/>
      <sheetName val="sales_current_month27"/>
      <sheetName val="View_Variance27"/>
      <sheetName val="Inventory_data27"/>
      <sheetName val="FORECAST_x_FAMILIA24"/>
      <sheetName val="Space_Analysis24"/>
      <sheetName val="CADE_DETAIL"/>
      <sheetName val="sales_current_month28"/>
      <sheetName val="View_Variance28"/>
      <sheetName val="Inventory_data28"/>
      <sheetName val="FORECAST_x_FAMILIA25"/>
      <sheetName val="Space_Analysis25"/>
      <sheetName val="CADE_DETAIL1"/>
      <sheetName val="PRB Expense Q4 2013"/>
      <sheetName val="sales_current_month29"/>
      <sheetName val="View_Variance29"/>
      <sheetName val="Inventory_data29"/>
      <sheetName val="FORECAST_x_FAMILIA26"/>
      <sheetName val="Space_Analysis26"/>
      <sheetName val="CADE_DETAIL2"/>
      <sheetName val="PU_ITALY_30"/>
      <sheetName val="sales_current_month30"/>
      <sheetName val="View_Variance30"/>
      <sheetName val="Inventory_data30"/>
      <sheetName val="FORECAST_x_FAMILIA27"/>
      <sheetName val="Space_Analysis27"/>
      <sheetName val="CADE_DETAIL3"/>
      <sheetName val="PRB_Expense_Q4_2013"/>
      <sheetName val="PU_ITALY_32"/>
      <sheetName val="sales_current_month32"/>
      <sheetName val="View_Variance32"/>
      <sheetName val="Inventory_data32"/>
      <sheetName val="FORECAST_x_FAMILIA29"/>
      <sheetName val="Space_Analysis29"/>
      <sheetName val="CADE_DETAIL5"/>
      <sheetName val="PRB_Expense_Q4_20132"/>
      <sheetName val="PU_ITALY_31"/>
      <sheetName val="sales_current_month31"/>
      <sheetName val="View_Variance31"/>
      <sheetName val="Inventory_data31"/>
      <sheetName val="FORECAST_x_FAMILIA28"/>
      <sheetName val="Space_Analysis28"/>
      <sheetName val="CADE_DETAIL4"/>
      <sheetName val="PRB_Expense_Q4_20131"/>
      <sheetName val="PU_ITALY_33"/>
      <sheetName val="sales_current_month33"/>
      <sheetName val="View_Variance33"/>
      <sheetName val="Inventory_data33"/>
      <sheetName val="FORECAST_x_FAMILIA30"/>
      <sheetName val="Space_Analysis30"/>
      <sheetName val="CADE_DETAIL6"/>
      <sheetName val="PRB_Expense_Q4_20133"/>
      <sheetName val="PU_ITALY_34"/>
      <sheetName val="sales_current_month34"/>
      <sheetName val="View_Variance34"/>
      <sheetName val="Inventory_data34"/>
      <sheetName val="FORECAST_x_FAMILIA31"/>
      <sheetName val="Space_Analysis31"/>
      <sheetName val="CADE_DETAIL7"/>
      <sheetName val="PRB_Expense_Q4_20134"/>
      <sheetName val="PU_ITALY_35"/>
      <sheetName val="sales_current_month35"/>
      <sheetName val="View_Variance35"/>
      <sheetName val="Inventory_data35"/>
      <sheetName val="FORECAST_x_FAMILIA32"/>
      <sheetName val="Space_Analysis32"/>
      <sheetName val="CADE_DETAIL8"/>
      <sheetName val="PRB_Expense_Q4_20135"/>
      <sheetName val="PU_ITALY_36"/>
      <sheetName val="sales_current_month36"/>
      <sheetName val="View_Variance36"/>
      <sheetName val="Inventory_data36"/>
      <sheetName val="FORECAST_x_FAMILIA33"/>
      <sheetName val="Space_Analysis33"/>
      <sheetName val="CADE_DETAIL9"/>
      <sheetName val="PRB_Expense_Q4_20136"/>
      <sheetName val="PU_ITALY_37"/>
      <sheetName val="sales_current_month37"/>
      <sheetName val="View_Variance37"/>
      <sheetName val="Inventory_data37"/>
      <sheetName val="FORECAST_x_FAMILIA34"/>
      <sheetName val="Space_Analysis34"/>
      <sheetName val="CADE_DETAIL10"/>
      <sheetName val="PRB_Expense_Q4_20137"/>
      <sheetName val="PU_ITALY_38"/>
      <sheetName val="sales_current_month38"/>
      <sheetName val="View_Variance38"/>
      <sheetName val="Inventory_data38"/>
      <sheetName val="FORECAST_x_FAMILIA35"/>
      <sheetName val="Space_Analysis35"/>
      <sheetName val="CADE_DETAIL11"/>
      <sheetName val="PRB_Expense_Q4_20138"/>
      <sheetName val="PU_ITALY_39"/>
      <sheetName val="sales_current_month39"/>
      <sheetName val="View_Variance39"/>
      <sheetName val="Inventory_data39"/>
      <sheetName val="FORECAST_x_FAMILIA36"/>
      <sheetName val="Space_Analysis36"/>
      <sheetName val="CADE_DETAIL12"/>
      <sheetName val="PRB_Expense_Q4_20139"/>
      <sheetName val="PU_ITALY_40"/>
      <sheetName val="sales_current_month40"/>
      <sheetName val="View_Variance40"/>
      <sheetName val="Inventory_data40"/>
      <sheetName val="FORECAST_x_FAMILIA37"/>
      <sheetName val="Space_Analysis37"/>
      <sheetName val="CADE_DETAIL13"/>
      <sheetName val="PRB_Expense_Q4_201310"/>
      <sheetName val="PU_ITALY_41"/>
      <sheetName val="sales_current_month41"/>
      <sheetName val="View_Variance41"/>
      <sheetName val="Inventory_data41"/>
      <sheetName val="FORECAST_x_FAMILIA38"/>
      <sheetName val="Space_Analysis38"/>
      <sheetName val="CADE_DETAIL14"/>
      <sheetName val="PRB_Expense_Q4_201311"/>
      <sheetName val="XPRODUCT"/>
      <sheetName val="REVENUE_405C"/>
      <sheetName val="MTD_DSD"/>
      <sheetName val="QTD_DSD"/>
      <sheetName val="CentralAreaCategories"/>
      <sheetName val="PU_ITALY_42"/>
      <sheetName val="sales_current_month42"/>
      <sheetName val="View_Variance42"/>
      <sheetName val="Inventory_data42"/>
      <sheetName val="FORECAST_x_FAMILIA39"/>
      <sheetName val="Space_Analysis39"/>
      <sheetName val="CADE_DETAIL15"/>
      <sheetName val="PRB_Expense_Q4_201312"/>
      <sheetName val="P&amp;L by Month"/>
      <sheetName val="PU_ITALY_43"/>
      <sheetName val="sales_current_month43"/>
      <sheetName val="View_Variance43"/>
      <sheetName val="Inventory_data43"/>
      <sheetName val="FORECAST_x_FAMILIA40"/>
      <sheetName val="Space_Analysis40"/>
      <sheetName val="CADE_DETAIL16"/>
      <sheetName val="PRB_Expense_Q4_201313"/>
      <sheetName val="PU_ITALY_44"/>
      <sheetName val="sales_current_month44"/>
      <sheetName val="View_Variance44"/>
      <sheetName val="Inventory_data44"/>
      <sheetName val="FORECAST_x_FAMILIA41"/>
      <sheetName val="Space_Analysis41"/>
      <sheetName val="CADE_DETAIL17"/>
      <sheetName val="PRB_Expense_Q4_201314"/>
      <sheetName val="PU_ITALY_45"/>
      <sheetName val="sales_current_month45"/>
      <sheetName val="View_Variance45"/>
      <sheetName val="Inventory_data45"/>
      <sheetName val="FORECAST_x_FAMILIA42"/>
      <sheetName val="Space_Analysis42"/>
      <sheetName val="CADE_DETAIL18"/>
      <sheetName val="PRB_Expense_Q4_201315"/>
      <sheetName val="P&amp;L_by_Month"/>
      <sheetName val="synthese"/>
      <sheetName val="DistiSwamp"/>
      <sheetName val="Khaibao"/>
      <sheetName val="ADJ - RATE"/>
      <sheetName val="DIV INC"/>
      <sheetName val="DropZone"/>
      <sheetName val="A1 - Income Statement"/>
      <sheetName val="SCB - Annexure A"/>
      <sheetName val="PL6-Revenue Bridge"/>
      <sheetName val="APR-MAR-03-04"/>
      <sheetName val="Validation"/>
      <sheetName val="유통망계획"/>
      <sheetName val="OC5-Push Diag"/>
      <sheetName val="Franchise Input"/>
      <sheetName val="Results"/>
      <sheetName val="PLGroupings"/>
      <sheetName val="Project ODC_NDEU"/>
      <sheetName val="Opening"/>
      <sheetName val="DepRate"/>
      <sheetName val="Quote-ExtMG-Y1"/>
      <sheetName val="Inter connect Revenue"/>
      <sheetName val="CONSTANTES"/>
      <sheetName val="Scraps"/>
      <sheetName val="Mth-Vana"/>
      <sheetName val="DUMP"/>
      <sheetName val="AN 2000"/>
      <sheetName val="Utilization"/>
      <sheetName val="PREV_RICAVI"/>
      <sheetName val="3.NGAN_SACH"/>
      <sheetName val="2.PHAN_TICH"/>
      <sheetName val="INDEX HẠ TẦNG"/>
      <sheetName val="CTG HẠ TẦNG"/>
      <sheetName val="DGG HẠ TẦNG"/>
      <sheetName val="DGG_LB CỌC"/>
      <sheetName val="DGG_MT CỌC"/>
      <sheetName val="INFO CỌC"/>
      <sheetName val="INDEX CỌC"/>
      <sheetName val="Assignment Schedule"/>
      <sheetName val="D"/>
      <sheetName val="SDDK"/>
      <sheetName val="CTG (GIAM)"/>
      <sheetName val="DETAIL PROGRESS CLAIM"/>
      <sheetName val="TBGIA"/>
      <sheetName val="Bảng dung trọng"/>
      <sheetName val="Tong Luong Thep"/>
      <sheetName val="Kien truc"/>
      <sheetName val="SPL4"/>
      <sheetName val="Du thau dau noi"/>
      <sheetName val="Du Thau"/>
      <sheetName val="Du thau PSBS"/>
      <sheetName val="DG theo HD PSBS"/>
      <sheetName val="Du thau TC11"/>
      <sheetName val="TongHopKL"/>
      <sheetName val="2. Summary-cash"/>
      <sheetName val="Total"/>
      <sheetName val="CDPS SAU KC"/>
      <sheetName val="Cognos_Office_Connection_Cache"/>
      <sheetName val="RENCERT"/>
      <sheetName val="RC Revenue"/>
      <sheetName val="AOP 2020"/>
      <sheetName val="START"/>
      <sheetName val="LE0030"/>
      <sheetName val="LE1000"/>
      <sheetName val="LE8530"/>
      <sheetName val="LE1330"/>
      <sheetName val="LE2030"/>
      <sheetName val="LE8030+8050"/>
      <sheetName val="LE6610"/>
      <sheetName val="LE8680"/>
      <sheetName val="LE5090"/>
      <sheetName val="LE2130"/>
      <sheetName val="END"/>
      <sheetName val="DATA LE"/>
      <sheetName val="DATA LE (LY)"/>
      <sheetName val="DATA RC"/>
      <sheetName val="DATA RC (LY)"/>
      <sheetName val="LE Test"/>
      <sheetName val="DATA (RC ORG)"/>
      <sheetName val="DATA (TESTING 1)"/>
      <sheetName val="DATA (TESTING CHRSPR)"/>
      <sheetName val="LE0041"/>
      <sheetName val="2018 VADIS"/>
      <sheetName val="Division"/>
      <sheetName val="Criteri"/>
      <sheetName val="Income Statement1"/>
      <sheetName val="Du lieu TKT"/>
      <sheetName val="단면가정"/>
      <sheetName val="SLTh_ke"/>
      <sheetName val="he_so_dong_thoi"/>
      <sheetName val="Thang_01"/>
      <sheetName val="Thống_kê"/>
      <sheetName val="BAN_IN"/>
      <sheetName val="Khoi_luong_kenh_dan"/>
      <sheetName val="Thep_Be_TN(tai_C10)"/>
      <sheetName val="Gia_giao_VL_den_HT"/>
      <sheetName val="THONG_SO_KICH_THUOC"/>
      <sheetName val="CBR"/>
      <sheetName val="Gia "/>
      <sheetName val="Luong TT05"/>
      <sheetName val="bang tien luong"/>
      <sheetName val="01-BM"/>
      <sheetName val="TÍNH TOÁN KHỐI LƯỢNG P6"/>
      <sheetName val="DM_1781"/>
      <sheetName val="DM_228"/>
      <sheetName val="FINANCIAL (FLR)"/>
      <sheetName val="Norm"/>
      <sheetName val="DG-VLIEU"/>
      <sheetName val="Gia HĐ"/>
      <sheetName val="List Danh mục nghiệm thu"/>
      <sheetName val="간접비 총괄표"/>
      <sheetName val="COG"/>
      <sheetName val="merger"/>
      <sheetName val="27850"/>
      <sheetName val="model"/>
      <sheetName val="RESPSP"/>
      <sheetName val="r_vali"/>
      <sheetName val="SNMOI"/>
      <sheetName val="NDK16X20"/>
      <sheetName val="OPY"/>
      <sheetName val="PT-OPY"/>
      <sheetName val="HidePriceList"/>
      <sheetName val="BASE GRAPHE"/>
      <sheetName val="Chiet tinh dz22"/>
      <sheetName val="Phan tich don gia de xuat - cau"/>
      <sheetName val="토공분석표"/>
      <sheetName val="Vat lieu cat song rac"/>
      <sheetName val="TAIKHOAN"/>
      <sheetName val="GIA THEP"/>
      <sheetName val="Hoi gia"/>
      <sheetName val="Window Door schedule"/>
      <sheetName val="을"/>
      <sheetName val="2.1 NonVessel"/>
      <sheetName val="Modification Cost"/>
      <sheetName val="Fuel"/>
      <sheetName val="1 Max Base - Cost_rep_base"/>
      <sheetName val="Rates2011"/>
      <sheetName val="2 NonVessel"/>
      <sheetName val="MWBSpread"/>
      <sheetName val="Cable Data"/>
      <sheetName val="CBL01"/>
      <sheetName val="DB FEE"/>
      <sheetName val="BHYT Tự Nguyện - Vinschool-Mau "/>
      <sheetName val="Tu dien"/>
      <sheetName val="T.kê"/>
      <sheetName val="sat"/>
      <sheetName val="dulieu cot"/>
      <sheetName val="Bank Bal. Dec 22"/>
      <sheetName val="MES"/>
      <sheetName val="CAN DOI - KET QUA"/>
      <sheetName val="Duties"/>
      <sheetName val="GSR"/>
      <sheetName val="GR"/>
      <sheetName val="Pivot Financials"/>
      <sheetName val="Instructions"/>
      <sheetName val="Review 2015"/>
      <sheetName val="Content"/>
      <sheetName val="ScoreCard"/>
      <sheetName val="People "/>
      <sheetName val="Production volumes"/>
      <sheetName val="KPIs"/>
      <sheetName val="Salary increase budget assump."/>
      <sheetName val="Production initiative"/>
      <sheetName val="Quality"/>
      <sheetName val="Prod. KPI - OEE%"/>
      <sheetName val="B&amp;P.KPI"/>
      <sheetName val="Customer SC"/>
      <sheetName val="Production KPIs"/>
      <sheetName val="Total losses"/>
      <sheetName val="Savings overview"/>
      <sheetName val="Prod FTE Dev."/>
      <sheetName val="Log FTE Dev."/>
      <sheetName val="Loss tree"/>
      <sheetName val="Inventory development"/>
      <sheetName val="DPO"/>
      <sheetName val="CAPEX"/>
      <sheetName val="Capex Phasing"/>
      <sheetName val="Std to Std MC only"/>
      <sheetName val="Top 20 BOM"/>
      <sheetName val="MC Development OLD"/>
      <sheetName val="PVM"/>
      <sheetName val="NMC &amp; Log Ass."/>
      <sheetName val=" Material Ass."/>
      <sheetName val="GtN"/>
      <sheetName val="COGS Dev."/>
      <sheetName val="MC Dev."/>
      <sheetName val="NMC Dev."/>
      <sheetName val="NMC Development OLD"/>
      <sheetName val="Log Dev."/>
      <sheetName val="Prod. capex overview"/>
      <sheetName val="Production - Risks &amp; Opport."/>
      <sheetName val="AOCM Overview"/>
      <sheetName val="AOCM Cost Group Summary"/>
      <sheetName val="Sievo Saving"/>
      <sheetName val="AOCM Sub-group"/>
      <sheetName val="Quality RFT"/>
      <sheetName val="Back-up "/>
      <sheetName val="Absorption Phasing"/>
      <sheetName val="One off"/>
      <sheetName val="Reporting changes"/>
      <sheetName val="Prod. KPI - OEE% by line"/>
      <sheetName val="Key dependencies"/>
      <sheetName val="Orgex and restructuring"/>
      <sheetName val="OCM"/>
      <sheetName val="ROIC"/>
      <sheetName val="COGS movement"/>
      <sheetName val="Back-up HR"/>
      <sheetName val="2016 FTE Variability"/>
      <sheetName val="Tables"/>
      <sheetName val="2.Sievo saving recon. vs bridge"/>
      <sheetName val="1. PPV recon. T04 vs bridges"/>
      <sheetName val="INPUT &amp; Guidance"/>
      <sheetName val="data for deck, thinkcell"/>
      <sheetName val="Flash call deck"/>
      <sheetName val="Supply chain bridge"/>
      <sheetName val="COS bridge"/>
      <sheetName val="3.Gross &amp; Net efficiency report"/>
      <sheetName val="PVM report"/>
      <sheetName val="Capex comments"/>
      <sheetName val="Log bridge"/>
      <sheetName val="One pager"/>
      <sheetName val="Option 1,Data(from HFM) "/>
      <sheetName val="Option 2, Data( Manual Input)"/>
      <sheetName val="FX &amp; HIERARCHY"/>
      <sheetName val="CAN_DOI_-_KET_QUA"/>
      <sheetName val="Bihar Plant FAR"/>
      <sheetName val="Verification Report"/>
      <sheetName val="SETUP1"/>
      <sheetName val="Sch2 - BalSht Summary"/>
      <sheetName val="Sch1 - P&amp;L Summary"/>
      <sheetName val="Cost of DM Water"/>
      <sheetName val="Imports-dataload"/>
      <sheetName val="Other assumptions"/>
      <sheetName val="Names"/>
      <sheetName val="Field Lists"/>
      <sheetName val="CUSTOMER GROUP WISE"/>
      <sheetName val="Other_assumptions"/>
      <sheetName val="Field_Lists"/>
      <sheetName val="Control_Panel"/>
      <sheetName val="Q4 2009 History"/>
      <sheetName val="Dashboard"/>
      <sheetName val="repeatative_rejection"/>
      <sheetName val="General_Info"/>
      <sheetName val="Full_PBD"/>
      <sheetName val="Non-Statistical_Sampling"/>
      <sheetName val="98FORECAST_(1)"/>
      <sheetName val="Fixed_asset_register"/>
      <sheetName val="Merit_&amp;_Market_Grid1"/>
      <sheetName val="OC5-Push_Diag"/>
      <sheetName val="Franchise_Input"/>
      <sheetName val="DIV_INC"/>
      <sheetName val="A1_-_Income_Statement"/>
      <sheetName val="SCB_-_Annexure_A"/>
      <sheetName val="PL6-Revenue_Bridge"/>
      <sheetName val="2020_RFS_Summary"/>
      <sheetName val="Well_Construction_Summary"/>
      <sheetName val="RFS_2020_-_Details_and_Notes"/>
      <sheetName val=" Final Balance Sheet"/>
      <sheetName val="summery-FINAL"/>
      <sheetName val="APR'02BS"/>
      <sheetName val="monthly"/>
      <sheetName val="FLASH"/>
      <sheetName val="Interest on WC"/>
      <sheetName val="Grouping"/>
      <sheetName val="Segment"/>
      <sheetName val="Month"/>
      <sheetName val="Giai trinh"/>
      <sheetName val="Sch_18_Bank"/>
      <sheetName val="Stock_details"/>
      <sheetName val="Part_A_General"/>
      <sheetName val="_"/>
      <sheetName val="Project_ODC_NDEU"/>
      <sheetName val="Inter_connect_Revenue"/>
      <sheetName val="AN_2000"/>
      <sheetName val="CAN_DOI_-_KET_QUA1"/>
      <sheetName val="Pivot_Financials"/>
      <sheetName val="Review_2015"/>
      <sheetName val="People_"/>
      <sheetName val="Production_volumes"/>
      <sheetName val="Salary_increase_budget_assump_"/>
      <sheetName val="Production_initiative"/>
      <sheetName val="Prod__KPI_-_OEE%"/>
      <sheetName val="B&amp;P_KPI"/>
      <sheetName val="Customer_SC"/>
      <sheetName val="Production_KPIs"/>
      <sheetName val="Total_losses"/>
      <sheetName val="Savings_overview"/>
      <sheetName val="Prod_FTE_Dev_"/>
      <sheetName val="Log_FTE_Dev_"/>
      <sheetName val="Loss_tree"/>
      <sheetName val="Inventory_development"/>
      <sheetName val="Capex_Phasing"/>
      <sheetName val="Std_to_Std_MC_only"/>
      <sheetName val="Top_20_BOM"/>
      <sheetName val="MC_Development_OLD"/>
      <sheetName val="NMC_&amp;_Log_Ass_"/>
      <sheetName val="_Material_Ass_"/>
      <sheetName val="COGS_Dev_"/>
      <sheetName val="MC_Dev_"/>
      <sheetName val="NMC_Dev_"/>
      <sheetName val="NMC_Development_OLD"/>
      <sheetName val="Log_Dev_"/>
      <sheetName val="Prod__capex_overview"/>
      <sheetName val="Production_-_Risks_&amp;_Opport_"/>
      <sheetName val="AOCM_Overview"/>
      <sheetName val="AOCM_Cost_Group_Summary"/>
      <sheetName val="Sievo_Saving"/>
      <sheetName val="AOCM_Sub-group"/>
      <sheetName val="Quality_RFT"/>
      <sheetName val="Back-up_"/>
      <sheetName val="Absorption_Phasing"/>
      <sheetName val="One_off"/>
      <sheetName val="Reporting_changes"/>
      <sheetName val="Prod__KPI_-_OEE%_by_line"/>
      <sheetName val="Key_dependencies"/>
      <sheetName val="Orgex_and_restructuring"/>
      <sheetName val="COGS_movement"/>
      <sheetName val="Back-up_HR"/>
      <sheetName val="2016_FTE_Variability"/>
      <sheetName val="2_Sievo_saving_recon__vs_bridge"/>
      <sheetName val="1__PPV_recon__T04_vs_bridges"/>
      <sheetName val="INPUT_&amp;_Guidance"/>
      <sheetName val="data_for_deck,_thinkcell"/>
      <sheetName val="Flash_call_deck"/>
      <sheetName val="Supply_chain_bridge"/>
      <sheetName val="COS_bridge"/>
      <sheetName val="3_Gross_&amp;_Net_efficiency_report"/>
      <sheetName val="PVM_report"/>
      <sheetName val="Capex_comments"/>
      <sheetName val="Log_bridge"/>
      <sheetName val="One_pager"/>
      <sheetName val="Option_1,Data(from_HFM)_"/>
      <sheetName val="Option_2,_Data(_Manual_Input)"/>
      <sheetName val="FX_&amp;_HIERARCHY"/>
      <sheetName val="Rebate"/>
      <sheetName val="项目计划表"/>
      <sheetName val="零购计划表"/>
      <sheetName val="KLR-GAS"/>
      <sheetName val="dssoi_dieutra"/>
      <sheetName val="DG4970"/>
      <sheetName val="DVao"/>
      <sheetName val="TT35"/>
      <sheetName val="Temp"/>
      <sheetName val="Chuong I"/>
      <sheetName val="unit weight"/>
      <sheetName val="VL-NC-M"/>
      <sheetName val="May Goc (QD2436)"/>
      <sheetName val="VC theo cuoc tinh"/>
      <sheetName val="BCVC ."/>
      <sheetName val="PTCT"/>
      <sheetName val="luong"/>
      <sheetName val="DP TRUOT GIA"/>
      <sheetName val="VL-NC-M."/>
      <sheetName val="VH"/>
      <sheetName val="bang 1 NCXD"/>
      <sheetName val="bang 1 NCXD (V.I)"/>
      <sheetName val="dg_tonghop"/>
      <sheetName val="DG THIET BI"/>
      <sheetName val="DG vat lieu"/>
      <sheetName val="Loại 2"/>
      <sheetName val="dm7606tba"/>
      <sheetName val="Chi tiet VL-NC-MTC"/>
      <sheetName val="Du thau 03xd"/>
      <sheetName val="Đơn trọng"/>
      <sheetName val="DTCT -XL.4"/>
      <sheetName val="FD"/>
      <sheetName val="EE (3)"/>
      <sheetName val="PAVEMENT"/>
      <sheetName val="TRAFFIC"/>
      <sheetName val="Beam _2_"/>
      <sheetName val="TS_Rep"/>
      <sheetName val="mep"/>
      <sheetName val="VL+NC+M"/>
      <sheetName val="TOT"/>
      <sheetName val="D.Trong"/>
      <sheetName val="PPT"/>
      <sheetName val="PTCM"/>
      <sheetName val="1651-2008"/>
      <sheetName val="DZ 35"/>
      <sheetName val="Cto"/>
      <sheetName val="VL.NC.M"/>
      <sheetName val="BK04"/>
      <sheetName val="BQD"/>
      <sheetName val="Tra Cứu"/>
      <sheetName val="Ban Qua do"/>
      <sheetName val="Dự kiến SL-NT 2013"/>
      <sheetName val="SL.HM-T1.2014"/>
      <sheetName val="A1.8"/>
      <sheetName val="Ntt_Form"/>
      <sheetName val="DGChung"/>
      <sheetName val="TT 16-2019"/>
      <sheetName val="SUMMARY QUANTITIES"/>
      <sheetName val="Data Summary"/>
      <sheetName val="Export Estimate_BASE_MDOC_2008"/>
      <sheetName val="Price Summary"/>
      <sheetName val="DA01.HD-List"/>
      <sheetName val="DM01.CDT"/>
      <sheetName val="DM02.NT"/>
      <sheetName val="NT01.HD-List"/>
      <sheetName val="PHÁT_SINH_TẦNG_290"/>
      <sheetName val="CẤP_THO_x0000__x0000__x0000__x0000__x0000__x0000__x0000_"/>
      <sheetName val="BILL 34Āᐁë_x0000__x0000__x0001_"/>
      <sheetName val="Renf_flat_center"/>
      <sheetName val="HEADER &amp; NOZZLES"/>
      <sheetName val="Noise (3)"/>
      <sheetName val="Estimation of splitter length"/>
      <sheetName val="Radiation (6)"/>
      <sheetName val="Material for Silencers (8)"/>
      <sheetName val="Rates"/>
      <sheetName val="Input (1)"/>
      <sheetName val="finishing"/>
      <sheetName val="DL1"/>
      <sheetName val="DL2"/>
      <sheetName val="MHSCT"/>
      <sheetName val="B-B"/>
      <sheetName val="Analysis"/>
      <sheetName val="C-C"/>
      <sheetName val="D-D"/>
      <sheetName val="Varible"/>
      <sheetName val="Competitors"/>
      <sheetName val="Ap"/>
      <sheetName val="Code HT CB -OT"/>
      <sheetName val="Code HT CB - PO"/>
      <sheetName val="DOOR A (4-roof)"/>
      <sheetName val="Door HT"/>
      <sheetName val="DOOR B1 (4-roof)"/>
      <sheetName val="DOOR B2 (4-roof)"/>
      <sheetName val="Door-Podium"/>
      <sheetName val="rate code"/>
      <sheetName val="Xuất DL AP"/>
      <sheetName val="Xuất DL OT"/>
      <sheetName val="Xuat DL PO"/>
      <sheetName val="Thong tin DA"/>
      <sheetName val="TH_DZ3518"/>
      <sheetName val="Tro_giup29"/>
      <sheetName val="RAB_AR&amp;STR16"/>
      <sheetName val="chi_tiet_TBA16"/>
      <sheetName val="chi_tiet_C16"/>
      <sheetName val="Customize_Your_Purchase_Order16"/>
      <sheetName val="CHITIET_VL-NC-TT_-1p16"/>
      <sheetName val="CHITIET_VL-NC-TT-3p15"/>
      <sheetName val="TONG_HOP_VL-NC_TT16"/>
      <sheetName val="KPVC-BD_16"/>
      <sheetName val="Don_gia16"/>
      <sheetName val="DON_GIA_TRAM_(3)16"/>
      <sheetName val="DON_GIA_CAN_THO18"/>
      <sheetName val="Don_gia_chi_tiet16"/>
      <sheetName val="HĐ_ngoài15"/>
      <sheetName val="XT_Buoc_315"/>
      <sheetName val="dongia_(2)15"/>
      <sheetName val="7606_DZ16"/>
      <sheetName val="project_management15"/>
      <sheetName val="Adix_A15"/>
      <sheetName val="S-curve_15"/>
      <sheetName val="REINF_15"/>
      <sheetName val="Rates_200915"/>
      <sheetName val="So_doi_chieu_LC15"/>
      <sheetName val="MAIN_GATE_HOUSE15"/>
      <sheetName val="Commercial_value15"/>
      <sheetName val="Du_toan15"/>
      <sheetName val="Ky_Lam_Bridge15"/>
      <sheetName val="Provisional_Sums_Item15"/>
      <sheetName val="Gas_Pressure_Welding15"/>
      <sheetName val="General_Item&amp;General_Requirem15"/>
      <sheetName val="General_Items15"/>
      <sheetName val="Regenral_Requirements15"/>
      <sheetName val="chiet_tinh15"/>
      <sheetName val="Ng_hàng_xà+bulong15"/>
      <sheetName val="MH_RATE15"/>
      <sheetName val="TONG_HOP_VL-NC15"/>
      <sheetName val="Bang_KL15"/>
      <sheetName val="Đầu_vào14"/>
      <sheetName val="Lcau_-_Lxuc15"/>
      <sheetName val="Chi_tiet_XD_TBA14"/>
      <sheetName val="DM_606115"/>
      <sheetName val="DG_thep_ma_kem15"/>
      <sheetName val="CT_vat_lieu15"/>
      <sheetName val="Equip_14"/>
      <sheetName val="A1_CN14"/>
      <sheetName val="TONG_HOP_T5_199814"/>
      <sheetName val="Chenh_lech_vat_tu14"/>
      <sheetName val="Trạm_biến_áp14"/>
      <sheetName val="Đơn_Giá_14"/>
      <sheetName val="Diện_tích14"/>
      <sheetName val="1_Khái_toán14"/>
      <sheetName val="CT-0_4KV14"/>
      <sheetName val="DG_DZ15"/>
      <sheetName val="DG_TBA15"/>
      <sheetName val="rate_material14"/>
      <sheetName val="KL_Chi_tiết_Xây_tô14"/>
      <sheetName val="07Base_Cost14"/>
      <sheetName val="GV1-D13_(Casement_door)14"/>
      <sheetName val="Bill_1_Quy_dinh_chung14"/>
      <sheetName val="1_R18_BF14"/>
      <sheetName val="6_External_works-R1814"/>
      <sheetName val="Phan_khai_KLuong14"/>
      <sheetName val="Chi_tiet_KL14"/>
      <sheetName val="Tổng_hợp_KL14"/>
      <sheetName val="04_-_XUONG_DET_B14"/>
      <sheetName val="_0314"/>
      <sheetName val="chieu_day_san14"/>
      <sheetName val="Podium_Concrete_Works14"/>
      <sheetName val="KLCT-_TOWER14"/>
      <sheetName val="KLCT-_PODIUM14"/>
      <sheetName val="Area_Cal14"/>
      <sheetName val="Gia_thanh_chuoi_su14"/>
      <sheetName val="Tiep_dia14"/>
      <sheetName val="Don_gia_vung_III-Can_Tho14"/>
      <sheetName val="Loại_Vật_tư14"/>
      <sheetName val="Elect_(3)14"/>
      <sheetName val="plan&amp;section_of_foundation14"/>
      <sheetName val="design_criteria14"/>
      <sheetName val="Bond_수수료_계산_포맷14"/>
      <sheetName val="ITB_COST14"/>
      <sheetName val="PAGE_114"/>
      <sheetName val="Xay_lapduongR314"/>
      <sheetName val="DM_6714"/>
      <sheetName val="Project_Data14"/>
      <sheetName val="6787CWFASE2CASE2_00_xls14"/>
      <sheetName val="Đầu_tư14"/>
      <sheetName val="EIRR&gt;_214"/>
      <sheetName val="Bill_02_-_Xay_gach-Pou_14"/>
      <sheetName val="Bill_03-Chống_thấm-Pou14"/>
      <sheetName val="Bill_04-Kim_loại-Pou14"/>
      <sheetName val="Bill_05_-_Hoan_thien-Pou_14"/>
      <sheetName val="Bill_02_-_Xay_gach-Tower14"/>
      <sheetName val="Bill_03-Chống_thấm-Tower14"/>
      <sheetName val="Bill_04-Kim_loại-Tower14"/>
      <sheetName val="Bill_05_-_Hoan_thien-Tower14"/>
      <sheetName val="KL-_KHAC14"/>
      <sheetName val="BILL_3_-_KẾT_CẤU_HẦM14"/>
      <sheetName val="PTĐG_LTBT14"/>
      <sheetName val="CTG-PRECHEx1_414"/>
      <sheetName val="CTG-AB_(2)14"/>
      <sheetName val="CTG-AB_(3)14"/>
      <sheetName val="CTG-PLP-1_0814"/>
      <sheetName val="Pre_Đội_nhóm14"/>
      <sheetName val="Vat_tu_XD14"/>
      <sheetName val="Tower_-_Concrete_Works14"/>
      <sheetName val="Bill-04_ket_cau_thap-_UNI14"/>
      <sheetName val="dg_tphcm14"/>
      <sheetName val="T_KÊ_K_CẤU14"/>
      <sheetName val="gia_cong_tac14"/>
      <sheetName val="4_PTDG14"/>
      <sheetName val="A1,_May14"/>
      <sheetName val="Vat_lieu14"/>
      <sheetName val="Data_Input15"/>
      <sheetName val="Measure_130614"/>
      <sheetName val="HÐ_ngoài15"/>
      <sheetName val="6PILE__(돌출)14"/>
      <sheetName val="Bill_01_-_CTN14"/>
      <sheetName val="Bill_2_2_Villa_2_beds14"/>
      <sheetName val="Analisa_Gabungan14"/>
      <sheetName val="Isolasi_Luar_Dalam14"/>
      <sheetName val="Isolasi_Luar14"/>
      <sheetName val="Harga_ME_14"/>
      <sheetName val="TH_N_Cong14"/>
      <sheetName val="ESTI_14"/>
      <sheetName val="KL_san_lap14"/>
      <sheetName val="TH_Vat_tu14"/>
      <sheetName val="_Bill_5-Earthing_2_-_Add_Work14"/>
      <sheetName val="Chenh_lech_ca_may14"/>
      <sheetName val="TLg_CN&amp;Laixe14"/>
      <sheetName val="TLg_CN&amp;Laixe_(2)14"/>
      <sheetName val="TLg_Laitau14"/>
      <sheetName val="TLg_Laitau_(2)14"/>
      <sheetName val="Bang_trong_luong_rieng_thep14"/>
      <sheetName val="Cước_VC_+_ĐM_CP_Tư_vấn14"/>
      <sheetName val="Hệ_số14"/>
      <sheetName val="DETAIL_14"/>
      <sheetName val="final_list_200530"/>
      <sheetName val="LV_data14"/>
      <sheetName val="Gia_vat_tu14"/>
      <sheetName val="CẤP_THOÁT_NƯỚC14"/>
      <sheetName val="THDT_goi_thau_TB14"/>
      <sheetName val="Tien_do_TV14"/>
      <sheetName val="bridge_#_114"/>
      <sheetName val="Bang_3_Chi_tiet_phan_Dz14"/>
      <sheetName val="KHOI_LUONG14"/>
      <sheetName val="TH_MTC14"/>
      <sheetName val="CTKL_KTX_HT13"/>
      <sheetName val="Buy_vs__Lease_Car14"/>
      <sheetName val="DATA_BASE14"/>
      <sheetName val="Equipment_list_(PAC)14"/>
      <sheetName val="TINH_KHOI_LUONG14"/>
      <sheetName val="Chi_tiet14"/>
      <sheetName val="subcon_sched14"/>
      <sheetName val="NHÀ_NHẬP_LIỆU13"/>
      <sheetName val="MÓNG_SILO13"/>
      <sheetName val="PRE_(E)14"/>
      <sheetName val="HVAC_BLOCK_B414"/>
      <sheetName val="2_Chiet_tinh13"/>
      <sheetName val="BẢNG_KHỐI_LƯỢNG_TỔNG_HỢP13"/>
      <sheetName val="CP_Khac_cuoc_VC13"/>
      <sheetName val="Budget_Code13"/>
      <sheetName val="Tong_du_toan13"/>
      <sheetName val="Bill_2_-_ketcau13"/>
      <sheetName val="Chi_tiet_lan_can13"/>
      <sheetName val="13-Cốt_thép_(10mm&lt;D≤18mm)_FO113"/>
      <sheetName val="du_lieu_du_toan13"/>
      <sheetName val="BOQ_THAN13"/>
      <sheetName val="DL_ĐẦU_VÀO13"/>
      <sheetName val="Purchase_Order13"/>
      <sheetName val="D_&amp;_W_sizes13"/>
      <sheetName val="Analisa_&amp;_Upah13"/>
      <sheetName val="Du_lieu14"/>
      <sheetName val="Phan_tich13"/>
      <sheetName val="Luong_NII13"/>
      <sheetName val="DINH_MUC_THI_NGHIEM13"/>
      <sheetName val="Luong_NI13"/>
      <sheetName val="CT_Thang_Mo13"/>
      <sheetName val="CT__PL13"/>
      <sheetName val="cash_budget13"/>
      <sheetName val="dongia__2_13"/>
      <sheetName val="GOC-KO_IN13"/>
      <sheetName val="MAU_8A13"/>
      <sheetName val="MAU_8B13"/>
      <sheetName val="MAU_913"/>
      <sheetName val="MAU_1013"/>
      <sheetName val="Thép_CKN13"/>
      <sheetName val="sochitiettaikhoan_13"/>
      <sheetName val="Share_price_data13"/>
      <sheetName val="19_313"/>
      <sheetName val="20_313"/>
      <sheetName val="Chieu_4_313"/>
      <sheetName val="Cow_req13"/>
      <sheetName val="TỔNG_HỢP13"/>
      <sheetName val="14-LẦN_3-CHIỀU13"/>
      <sheetName val="14-LẦN_1-SÁNG13"/>
      <sheetName val="14-LẦN_2-TRƯA13"/>
      <sheetName val="1_3+1_4-TOTAL_-_Ko_IN13"/>
      <sheetName val="2_1-LẦN_3-CHIỀU13"/>
      <sheetName val="2_1-LẦN_1-SÁNG13"/>
      <sheetName val="2_1-LẦN_2-TRƯA13"/>
      <sheetName val="2_1-TOTAL-Ko_IN13"/>
      <sheetName val="1_3(TMR_4)13"/>
      <sheetName val="CHO_DE13"/>
      <sheetName val="1_1+1_2+2_2+2_3(TMR_3)13"/>
      <sheetName val="CK1+CK2_(VS_SAN_CHOI_23)13"/>
      <sheetName val="CK1+CK2_(2)13"/>
      <sheetName val="12-16_THÁNG13"/>
      <sheetName val="CAN_SỮA13"/>
      <sheetName val="54+55+56(SAU_CAI_SỮA-6)13"/>
      <sheetName val="BÊ_71-90_NGÀY13"/>
      <sheetName val="BÊ_12-16_tháng13"/>
      <sheetName val="BÊ_6-1213"/>
      <sheetName val="BÊ_1-313"/>
      <sheetName val="F01-BC_KHAU_PHAN_SANG_20_313"/>
      <sheetName val="F01-BC_KHAU_PHAN_CHIEU_19_313"/>
      <sheetName val="dinh_mưc_cty13"/>
      <sheetName val="Giá_thành13"/>
      <sheetName val="Thong_ke13"/>
      <sheetName val="Energy_for_milk_prod13"/>
      <sheetName val="DE_NGHI_XUAT_13"/>
      <sheetName val="phieu_xuat_mau13"/>
      <sheetName val="PHIEU_XUAT_CHIEU13"/>
      <sheetName val="11_rai_them_cỏ13"/>
      <sheetName val="PHU_LUC_02-_HDSD_CAC_BIEU_MAU13"/>
      <sheetName val="PhU_LUC_01-_MA_CAC_NHOM_BO13"/>
      <sheetName val="F03-BC_THUC_TRON_SANG_20_313"/>
      <sheetName val="F03-BC_THUC_TRON_CHIEU_19_313"/>
      <sheetName val="F02-BC_THEO_DOI_THUC_AN_DU13"/>
      <sheetName val="Tham_khao-_Bao_cao_xuat_thuc_13"/>
      <sheetName val="VC_xd11"/>
      <sheetName val="Gia_VLTB11"/>
      <sheetName val="B_Luong11"/>
      <sheetName val="C_May11"/>
      <sheetName val="Dlieu_dau_vao13"/>
      <sheetName val="Income_Statement13"/>
      <sheetName val="Shareholders'_Equity13"/>
      <sheetName val="BANCO_(2)13"/>
      <sheetName val="MT_DPin_(2)13"/>
      <sheetName val="02__PTDG13"/>
      <sheetName val="Chiết_tính13"/>
      <sheetName val="TB_NẶNG11"/>
      <sheetName val="Du_tru_CP-Bieu_0111"/>
      <sheetName val="Don_gia_(khong_in)13"/>
      <sheetName val="DK1_Don_gia13"/>
      <sheetName val="1_MONG_1-213"/>
      <sheetName val="THEP_TAM11"/>
      <sheetName val="THEP_HÌNH11"/>
      <sheetName val="THEP_HINH11"/>
      <sheetName val="XA_GO11"/>
      <sheetName val="BANG_TRA11"/>
      <sheetName val="wk_prgs11"/>
      <sheetName val="Ma_don_vi11"/>
      <sheetName val="bang_cc11"/>
      <sheetName val="dm_36611"/>
      <sheetName val="DM_606011"/>
      <sheetName val="Dự_thầu11"/>
      <sheetName val="Nhap_VT_oto11"/>
      <sheetName val="Hao_phí11"/>
      <sheetName val="Structure_data11"/>
      <sheetName val="đọc_số11"/>
      <sheetName val="Bill_No_3_-_Prov__Sum_(Ph2&amp;3)11"/>
      <sheetName val="TH_TN11"/>
      <sheetName val="CP_Du_phong11"/>
      <sheetName val="THCP_Lap_dat11"/>
      <sheetName val="THCP_xay_dung11"/>
      <sheetName val="Tong_hop_kinh_phi11"/>
      <sheetName val="Dự_toán11"/>
      <sheetName val="Đơn_Giá_TH11"/>
      <sheetName val="Nhân_công11"/>
      <sheetName val="Phân_tích11"/>
      <sheetName val="C_P_Thiết_bị11"/>
      <sheetName val="T_H_Kinh_phí11"/>
      <sheetName val="Vật_tư11"/>
      <sheetName val="Trang_bìa11"/>
      <sheetName val="Don_gia_chi_tiet_DIEN_210"/>
      <sheetName val="Data_Wall11"/>
      <sheetName val="2_1Warehouse_111"/>
      <sheetName val="AG_Pipe_Qty_Analysis11"/>
      <sheetName val="Main_Bldg-Rev0211"/>
      <sheetName val="D&amp;W_def_11"/>
      <sheetName val="Nhan_cong11"/>
      <sheetName val="Thiet_bi11"/>
      <sheetName val="Vat_tu11"/>
      <sheetName val="DM_ChiPhi11"/>
      <sheetName val="May_TC11"/>
      <sheetName val="TH_Kinh_phi11"/>
      <sheetName val="Ptvl_11"/>
      <sheetName val="Ｎｏ_1311"/>
      <sheetName val="DGchitiet_11"/>
      <sheetName val="CP_HMC11"/>
      <sheetName val="HỆ_THỐNG_PHÒNG_CHÁY_CHỮA_CHÁY11"/>
      <sheetName val="HỆ_THỐNG_CẤP_THOÁT_NƯỚC11"/>
      <sheetName val="HỆ_THỐNG_ĐHKK11"/>
      <sheetName val="MÁY_PHÁT_ĐIỆN11"/>
      <sheetName val="HỆ_THỐNG_ĐIỆN11"/>
      <sheetName val="Thiết_bị_chính11"/>
      <sheetName val="CHI_PHI11"/>
      <sheetName val="TK_chi_tiet11"/>
      <sheetName val="Bill_2-Road_HR211"/>
      <sheetName val="Bill_3_-_Softscape_HR211"/>
      <sheetName val="CĂN_HỘ_T16-17_11"/>
      <sheetName val="TRỤC_ĐỨNG_THOÁT_BẨN_T15-1711"/>
      <sheetName val="TRỤC_ĐỨNG_TM_T15-1711"/>
      <sheetName val="Móng,_nền_11"/>
      <sheetName val="1_Requisition(E)11"/>
      <sheetName val="TONG_HOP11"/>
      <sheetName val="Tổng_GT11"/>
      <sheetName val="Chi_tiết_KL11"/>
      <sheetName val="khấu_trừ_phạt11"/>
      <sheetName val="GT__KHAU_TRU11"/>
      <sheetName val="HAO_HUT_VAT_TU_(2)11"/>
      <sheetName val="cao_độ11"/>
      <sheetName val="phan_tic_chi_tiet11"/>
      <sheetName val="DG_142610"/>
      <sheetName val="Theo_doi_Doanh_thu_201710"/>
      <sheetName val="KL_THEP__GIAM_DO_DUNG_COUPLER10"/>
      <sheetName val="01_KL_THÉP_NHẬP_VỀ10"/>
      <sheetName val="2__NT_VLDV10"/>
      <sheetName val="GHI_CHU10"/>
      <sheetName val="1_BB_LMHT10"/>
      <sheetName val="gui_BKCT10"/>
      <sheetName val="Gia_vat_lieu10"/>
      <sheetName val="Precios_unitarios_AXH10"/>
      <sheetName val="Chi_tiet_cong_no11"/>
      <sheetName val="PHÁT_SINH_TẦNG_1_11"/>
      <sheetName val="PHÁT_SINH_TẦNG_211"/>
      <sheetName val="Hầm_chuyển_psinh11"/>
      <sheetName val="Ống_thẳng11"/>
      <sheetName val="Côn_thu11"/>
      <sheetName val="Vuông_tròn11"/>
      <sheetName val="Chân_rẽ11"/>
      <sheetName val="Chạc_ba11"/>
      <sheetName val="MB_DT_029"/>
      <sheetName val="Chi_tiet_-tong_9_thang10"/>
      <sheetName val="3__CNT10"/>
      <sheetName val="unit_price_list(M)10"/>
      <sheetName val="So_lieu_chung10"/>
      <sheetName val="TH_VL,_NC,_DDHT_Thanhphuoc10"/>
      <sheetName val="BẢNG_ÁP_GIÁ_(in)10"/>
      <sheetName val="NT_(KL)_IN10"/>
      <sheetName val="DOM_D210"/>
      <sheetName val="nhà_ăn10"/>
      <sheetName val="Công_nhật10"/>
      <sheetName val="btkt_cột10"/>
      <sheetName val="Bê_tông_bảo_vệ10"/>
      <sheetName val="01__Data10"/>
      <sheetName val="Neo,_nối_cốt_thép_dầm,_cột10"/>
      <sheetName val="Uốn_móc_cốt_thép10"/>
      <sheetName val="Tiêu_chuẩn_cốt_thép10"/>
      <sheetName val="Doi_so10"/>
      <sheetName val="1_2_Staff_Schedule10"/>
      <sheetName val="0__Input10"/>
      <sheetName val="DANH_MỤC_HỒ_SƠ10"/>
      <sheetName val="GT_PHÁT_SINH_NGOÀI_HĐ10"/>
      <sheetName val="KL_PHÁT_SINH_10"/>
      <sheetName val="PS_NGOÀI_HĐ10"/>
      <sheetName val="GT_PHÁT_SINH_VƯỢT_HĐ10"/>
      <sheetName val="PS_TĂNG_GIẢM_TRONG_HĐ10"/>
      <sheetName val="DGCT_PHÁT_SINH10"/>
      <sheetName val="DGCT_TRẦN_NLV10"/>
      <sheetName val="DGKL_chi_tiết_NLV10"/>
      <sheetName val="DGKL_chi_tiết_NHN,NK10"/>
      <sheetName val="TG_KL10"/>
      <sheetName val="DGCT_SƠN_BẢ_TƯỜNG_NLV10"/>
      <sheetName val="DGKL_TRẦN_NHN10"/>
      <sheetName val="MTO_REV_2(ARMOR)10"/>
      <sheetName val="Cotthep_NPT10"/>
      <sheetName val="vl_nc_mtc10"/>
      <sheetName val="Heso_DZ10"/>
      <sheetName val="DM_336cai_tao10"/>
      <sheetName val="DG_BINH_THUAN10"/>
      <sheetName val="Tien_Thuong10"/>
      <sheetName val="NC_XL_6T_cuoi_01_CTy10"/>
      <sheetName val="Data_-6T_dau10"/>
      <sheetName val="Cong_6T10"/>
      <sheetName val="KL_thep_lam_sat10"/>
      <sheetName val="B3A_-_TOWER_A10"/>
      <sheetName val="Annex_B10"/>
      <sheetName val="Bill_Prelim-CDT10"/>
      <sheetName val="Bill_BPTC-CDT10"/>
      <sheetName val="Chi_tiết_BPTC10"/>
      <sheetName val="Bill_BPTC-CDT_(PA_MCT_CDT)10"/>
      <sheetName val="Chi_tiết_BPTC_(PA_MCT_CDT)10"/>
      <sheetName val="1_Civil_(Org)10"/>
      <sheetName val="DM-VNT_ko_sd10"/>
      <sheetName val="Bảng_đo_bóc_KL_OLK-0910"/>
      <sheetName val="6_3_CHI_TIET_OLK-0910"/>
      <sheetName val="1__Office10"/>
      <sheetName val="KHOI_LUONG15-410"/>
      <sheetName val="Tong_hop_vat_tu10"/>
      <sheetName val="1_San_10"/>
      <sheetName val="TLG_Type10"/>
      <sheetName val="Dgia_vat_tu10"/>
      <sheetName val="Don_gia_III10"/>
      <sheetName val="D÷_liÖu10"/>
      <sheetName val="Dot_410"/>
      <sheetName val="Thop_Ksat10"/>
      <sheetName val="Thu_hoi_10"/>
      <sheetName val="HM_chung10"/>
      <sheetName val="CP_xd-thiet_bi10"/>
      <sheetName val="TH-TN_LD_TB10"/>
      <sheetName val="CP_xaydung10"/>
      <sheetName val="Thao_ha_phu_kien10"/>
      <sheetName val="VL-NC-MTC_ket_cau10"/>
      <sheetName val="KHOI_LUONG_TONG10"/>
      <sheetName val="TK_22KV10"/>
      <sheetName val="DM_366-177710"/>
      <sheetName val="Thi_nhiem10"/>
      <sheetName val="Gia_goc_VT-TB10"/>
      <sheetName val="Gia_vc_den_chan_CT10"/>
      <sheetName val="culy_2210"/>
      <sheetName val="Luong_205010"/>
      <sheetName val="ca_may_QN10"/>
      <sheetName val="TNHC1246_10"/>
      <sheetName val="Ca_may_TT06_201010"/>
      <sheetName val="Don_gia_VLXD_dia_phuong10"/>
      <sheetName val="Bang_luong_SCL10"/>
      <sheetName val="Dinh_muc_TN142610"/>
      <sheetName val="HRG_BHN10"/>
      <sheetName val="CĂN_ĐH10"/>
      <sheetName val="Chi_phi_van_chuyen10"/>
      <sheetName val="TH_các_CC10"/>
      <sheetName val="Div26_-_Elect10"/>
      <sheetName val="7_Khau_tru_10"/>
      <sheetName val="Q_A01_2-Sh10"/>
      <sheetName val="4_CĂN10"/>
      <sheetName val="2_CDPS10"/>
      <sheetName val="Don_gia_NC10"/>
      <sheetName val="DT_hợp_đồng9"/>
      <sheetName val="Bảng_KL_đợt_19"/>
      <sheetName val="Danh_mục9"/>
      <sheetName val="Bieu_gia_HD9"/>
      <sheetName val="Summary_Sheet9"/>
      <sheetName val="Finishing-Tower_A9"/>
      <sheetName val="Finishing-Tower_B9"/>
      <sheetName val="Finishing-Tower_C9"/>
      <sheetName val="Finishing-Tower_D9"/>
      <sheetName val="MEP-Tower_A9"/>
      <sheetName val="MEP-Tower_B9"/>
      <sheetName val="MEP-Tower_C9"/>
      <sheetName val="MEP-Tower_D9"/>
      <sheetName val="Cost_Report_Sum9"/>
      <sheetName val="Detail_Cost_Sum9"/>
      <sheetName val="RVO-VO_Sum9"/>
      <sheetName val="Potential_VOs_Sum9"/>
      <sheetName val="Cash_Flow_Sum9"/>
      <sheetName val="BTK-Dai_Hoc_Kien_Giang9"/>
      <sheetName val="PV_Graph_Data9"/>
      <sheetName val="doanh_thu9"/>
      <sheetName val="Dutoan_KL9"/>
      <sheetName val="CAP_NUOC9"/>
      <sheetName val="cấp_nước_trục_nhà_vs9"/>
      <sheetName val="THOAT_NUOC9"/>
      <sheetName val="THOAT_MUA9"/>
      <sheetName val="Cáp_phòng9"/>
      <sheetName val="TMC_ĐIỆN_Phi9"/>
      <sheetName val="TMC_Tổng9"/>
      <sheetName val="TH_Đèn_Phòng_L19"/>
      <sheetName val="TH_Đèn_Hầm_L19"/>
      <sheetName val="TỦ_MODULE_T19"/>
      <sheetName val="B-2__(DPP)10"/>
      <sheetName val="Huong_dan9"/>
      <sheetName val="gia_vt,nc,may9"/>
      <sheetName val="5_2_1_Đo_bóc_KL_OLK-069"/>
      <sheetName val="Financ__Overview9"/>
      <sheetName val="TINH_GIA_-_SAN_XUAT_Vertico9"/>
      <sheetName val="13_BANG_CT9"/>
      <sheetName val="14_MMUS_GIUA_NHIP9"/>
      <sheetName val="4_HSPBngang9"/>
      <sheetName val="6_Tinh_tai9"/>
      <sheetName val="2_NSl9"/>
      <sheetName val="17_US_CHU_tho_a_b9"/>
      <sheetName val="15_MMUS_GOI9"/>
      <sheetName val="Tổng_hợp_KPHM9"/>
      <sheetName val="Dinh_muc9"/>
      <sheetName val="DZ_22KV9"/>
      <sheetName val="GIÁ_DỰ_THẦU_30_CĂN9"/>
      <sheetName val="Kê_0,49"/>
      <sheetName val="TH_0,49"/>
      <sheetName val="Kê_229"/>
      <sheetName val="TH_229"/>
      <sheetName val="TBA_CAI_TAO9"/>
      <sheetName val="TBA_XDM9"/>
      <sheetName val="TONG_HOP_DU_TOAN9"/>
      <sheetName val="Thop_XAY_DUNG9"/>
      <sheetName val="CP_HANG_MUC_CHUNG9"/>
      <sheetName val="CHI_PHI_XD9"/>
      <sheetName val="CHI_PHI_THI_NGHIEM9"/>
      <sheetName val="VLDIEN_229"/>
      <sheetName val="Dao_dat9"/>
      <sheetName val="TH_Denbu9"/>
      <sheetName val="Do_ve_DC9"/>
      <sheetName val="TH_Bommin9"/>
      <sheetName val="CHI_PHI_THI_NGHIEM-LD_thiet_bi9"/>
      <sheetName val="Luong_TT019"/>
      <sheetName val="Camay_QB9"/>
      <sheetName val="gia_ca_may_BXD9"/>
      <sheetName val="BANG_LUONG_KY_SU9"/>
      <sheetName val="Bang_luong_NHOM_I9"/>
      <sheetName val="Bangluong_NHOM_II_9"/>
      <sheetName val="09-GIA_nhien_lieu-ko_in9"/>
      <sheetName val="Tinh_V_cot_chiem_cho9"/>
      <sheetName val="ĐM_13549"/>
      <sheetName val="KHOAN_MAU9"/>
      <sheetName val="ĐO_ĐỊA_VẬT_LÝ9"/>
      <sheetName val="khoan_tiep_dia9"/>
      <sheetName val="KS_tuyen9"/>
      <sheetName val="Bang_chiet_tinh_TBA9"/>
      <sheetName val="4_2_1_Đo_bóc_KL_OLK-069"/>
      <sheetName val="4_1_1_CHI_TIET_OLK-069"/>
      <sheetName val="DG_Chi_tiet9"/>
      <sheetName val="_1710_HOINGHINLD9"/>
      <sheetName val="99_(2)9"/>
      <sheetName val="134_9"/>
      <sheetName val="DG_49709"/>
      <sheetName val="Cash_Flow9"/>
      <sheetName val="BU_LONG9"/>
      <sheetName val="DT__NHA_XUONG9"/>
      <sheetName val="EQUIP_LIST9"/>
      <sheetName val="THONG_SO9"/>
      <sheetName val="Đơn_giá_chi_tiết_TN_399"/>
      <sheetName val="HERD_MOVEMENTFARM111"/>
      <sheetName val="HERD_MOVEMENTFARM211"/>
      <sheetName val="CALVES_2-411"/>
      <sheetName val="Cavles_2-411"/>
      <sheetName val="CALVES_4-711"/>
      <sheetName val="HEIFER_7-12m11"/>
      <sheetName val="HEIFER_12+11"/>
      <sheetName val="FRESH_COW_2017-1811"/>
      <sheetName val="HP_COW_201811"/>
      <sheetName val="LP_COW_2017-1811"/>
      <sheetName val="DRY_COW11"/>
      <sheetName val="FIELD_CROPS11"/>
      <sheetName val="So_sanh9"/>
      <sheetName val="Electrical_Works9"/>
      <sheetName val="H_T__INCOMING_SYSTEM9"/>
      <sheetName val="Tính_giá_NC9"/>
      <sheetName val="Tiên_lượng9"/>
      <sheetName val="SL_cước9"/>
      <sheetName val="¥_9"/>
      <sheetName val="Gia_VT-TB9"/>
      <sheetName val="noi_suy_xa9"/>
      <sheetName val="noi_suy_xa_thu_hoi9"/>
      <sheetName val="Thuyết_minh9"/>
      <sheetName val="Đơn_giá_máy9"/>
      <sheetName val="Tong_DT8"/>
      <sheetName val="phan_tich_don_gia8"/>
      <sheetName val="Bill_No_1_69"/>
      <sheetName val="Bill_No_1_109"/>
      <sheetName val="Bill_No_3_39"/>
      <sheetName val="Bill_No_1_49"/>
      <sheetName val="Bill_No_1_79"/>
      <sheetName val="Summary_Bill_No__39"/>
      <sheetName val="Unit_price8"/>
      <sheetName val="Chiet_tinh_dz358"/>
      <sheetName val="DT_san_XD-So_lieu_cu8"/>
      <sheetName val="FF-2_(1)8"/>
      <sheetName val="Labour_Summary21"/>
      <sheetName val="YTD_12'20038"/>
      <sheetName val="YTD_06'20038"/>
      <sheetName val="YTD_03'20038"/>
      <sheetName val="YTD_09'20038"/>
      <sheetName val="deferred_taxes8"/>
      <sheetName val="Eqpmnt_Plng8"/>
      <sheetName val="TRIAL_BALANCE8"/>
      <sheetName val="DPR_31st_march8"/>
      <sheetName val="current_month8"/>
      <sheetName val="Blng__Vs_Coll_8"/>
      <sheetName val="Bán_đợt_1_trang8"/>
      <sheetName val="3__KC_-_PODIUM8"/>
      <sheetName val="CTDZ6kv_(gd1)_8"/>
      <sheetName val="CTDZ_0_4+cto_(GD1)8"/>
      <sheetName val="CTTBA_(gd1)8"/>
      <sheetName val="03_Detailed8"/>
      <sheetName val="01_Bid_Price_summary8"/>
      <sheetName val="Home_Office_Manhours8"/>
      <sheetName val="Field_SPV_Barchart8"/>
      <sheetName val="Tien_Luong8"/>
      <sheetName val="Unit_price(Updateting)8"/>
      <sheetName val="Cost_List8"/>
      <sheetName val="Detail_Cost8"/>
      <sheetName val="IC_Price_New8"/>
      <sheetName val="Summary_Table8"/>
      <sheetName val="Sales_Person8"/>
      <sheetName val="Bidding_Entity8"/>
      <sheetName val="CHITIET_VL-NCHT1_(2)8"/>
      <sheetName val="Bù_giá_CM8"/>
      <sheetName val="Breakdown_(B)8"/>
      <sheetName val="U_P_Breakdown8"/>
      <sheetName val="IMF_Code8"/>
      <sheetName val="Subsidiary_Calculation8"/>
      <sheetName val="Phu_Bai_Bridge8"/>
      <sheetName val="5_2_1_Đo_bóc_KL_OLK-108"/>
      <sheetName val="BẢNG_DIỄN_GIẢI_KL_(7)8"/>
      <sheetName val="don_gia_14268"/>
      <sheetName val="Luong_BN8"/>
      <sheetName val="Luong_TB8"/>
      <sheetName val="Ca_may_TB8"/>
      <sheetName val="Ca_máy_BN8"/>
      <sheetName val="Vật_liệu8"/>
      <sheetName val="LX_-TT058"/>
      <sheetName val="NC_Moi_TT058"/>
      <sheetName val="Bia_lot8"/>
      <sheetName val="Chu_dau_tu4"/>
      <sheetName val="Cau_tao_gia_xay_to4"/>
      <sheetName val="THÔNG_TIN4"/>
      <sheetName val="THPDMoi__(2)4"/>
      <sheetName val="t-h_HA_THE4"/>
      <sheetName val="TH_XL4"/>
      <sheetName val="CHITIET_VL-NC4"/>
      <sheetName val="Wall Pier"/>
      <sheetName val="p2-1"/>
      <sheetName val="BSD (2)"/>
      <sheetName val="AUTOMATIC SELECT"/>
      <sheetName val="U.P List"/>
      <sheetName val="TinhToan"/>
      <sheetName val="accom cash"/>
      <sheetName val="Du toan XD"/>
      <sheetName val="DGCT_TRẦN_NLW7"/>
      <sheetName val="ca_máy7"/>
      <sheetName val="DG_2"/>
      <sheetName val="CT_-THVLNC"/>
      <sheetName val="ADJ_2011"/>
      <sheetName val="NOVA_MEDIC"/>
      <sheetName val="DGKL_MEDIC"/>
      <sheetName val="cable,_lighting,_switch"/>
      <sheetName val="ĐỢT_1"/>
      <sheetName val="TCVN_1651-2008"/>
      <sheetName val="Listes_Caractéristiques"/>
      <sheetName val="Liste_Référentiel"/>
      <sheetName val="Bill_4_1a___"/>
      <sheetName val="XL4Poppy_(2)1"/>
      <sheetName val="OVER_VIEW"/>
      <sheetName val="1_설계조건"/>
      <sheetName val="Wood_Mckenzie"/>
      <sheetName val="Đầu_ra_sản_phẩm"/>
      <sheetName val="Tổng_quan_và_Input"/>
      <sheetName val="Đầu_vào_sản_xuất"/>
      <sheetName val="Tính_toán_doanh_thu"/>
      <sheetName val="Phân_tích_độ_nhạy"/>
      <sheetName val="Khấu_hao_TSCĐ"/>
      <sheetName val="Nguồn_vốn"/>
      <sheetName val="Giải_ngân_nguồn_vốn"/>
      <sheetName val="Tính_toán_thuế"/>
      <sheetName val="Tính_toán_chi_phí_SX"/>
      <sheetName val="TH_ĐƠN_GIÁ"/>
      <sheetName val="02__THONG_TIN_CHUNG"/>
      <sheetName val="07__DINH_MUC_HBC"/>
      <sheetName val="Dynamic_Ranges"/>
      <sheetName val="NHOM_KINH_"/>
      <sheetName val="DS_Cty"/>
      <sheetName val="Bldg_Brkdown"/>
      <sheetName val="MAHANG_BHLD"/>
      <sheetName val="CHITIETHOADON_TT"/>
      <sheetName val="mahang_chinh_sua_moi_nhat"/>
      <sheetName val="KL_T16_BÀN_GIAO_19_4"/>
      <sheetName val="DTXL(_270)"/>
      <sheetName val="SCOPE_OF_WORK"/>
      <sheetName val="Data_(2)"/>
      <sheetName val="Book_1_Summary"/>
      <sheetName val="DG_VL_KS"/>
      <sheetName val="THÁNG_05"/>
      <sheetName val="TONGKE3p_"/>
      <sheetName val="List_of_Staff"/>
      <sheetName val="__QUOTATION_xlsx"/>
      <sheetName val="chi_tiet_TS_theo_so_lieu_ktoan"/>
      <sheetName val="2_5_Ducts_(2)"/>
      <sheetName val="S_N"/>
      <sheetName val="CF_-Update_31Jul06"/>
      <sheetName val="Executive_Summary"/>
      <sheetName val="Rate_Analysis"/>
      <sheetName val="Noise_insl"/>
      <sheetName val="DIEN_TICH"/>
      <sheetName val="H_Satuan"/>
      <sheetName val="4_3_Scope_of_work_"/>
      <sheetName val="THCP_thiet_bi"/>
      <sheetName val="Be_tong"/>
      <sheetName val="Eq__Mobilization"/>
      <sheetName val="2__Tổng_hợp"/>
      <sheetName val="List_Equip"/>
      <sheetName val="Process_C_(1-166)"/>
      <sheetName val="Link_HG"/>
      <sheetName val="TK_SX"/>
      <sheetName val="dgctqn"/>
      <sheetName val="정부노임단가"/>
      <sheetName val="factory area"/>
      <sheetName val="Floor area"/>
      <sheetName val="V.c noi bo"/>
      <sheetName val="質疑回答書"/>
      <sheetName val="5201.2004"/>
      <sheetName val="sub struc-Omission"/>
      <sheetName val="SUMMARY "/>
      <sheetName val="General_Item&amp;General_Requireme@"/>
      <sheetName val="MVT"/>
      <sheetName val="MÁY_PHÁT_x0000__x0000__x0000__x0000_N1"/>
      <sheetName val="Summary of My Chanh Bridge"/>
      <sheetName val="My Chanh Bridge"/>
      <sheetName val="Summary of Phu Bai Bridge"/>
      <sheetName val="Summary of Nong Bridge"/>
      <sheetName val="Nong Bridge"/>
      <sheetName val="Summary of Phong Le Bridge"/>
      <sheetName val="Phong Le Bridge"/>
      <sheetName val="Summary of Ky Lam Bridge"/>
      <sheetName val="분석"/>
      <sheetName val="wall"/>
      <sheetName val="Door_and_window8"/>
      <sheetName val="Khai_toan3"/>
      <sheetName val="Phu_luc_01_1_EPC_P11-143"/>
      <sheetName val="TDT_P11-P143"/>
      <sheetName val="Chi_phi_khac_3"/>
      <sheetName val="Hang_muc_Chung3"/>
      <sheetName val="Bia_Phu_Luc3"/>
      <sheetName val="DATA_1_CHUNG3"/>
      <sheetName val="Muc_luc3"/>
      <sheetName val="Tra_cuu_9573"/>
      <sheetName val="SGC_RATE3"/>
      <sheetName val="w't_table3"/>
      <sheetName val="Tru_TT3"/>
      <sheetName val="Thg_043"/>
      <sheetName val="Thg_053"/>
      <sheetName val="Thg_063"/>
      <sheetName val="Thg_073"/>
      <sheetName val="Thg_083"/>
      <sheetName val="Thg_093"/>
      <sheetName val="Thg_103"/>
      <sheetName val="Thg_113"/>
      <sheetName val="Thg_123"/>
      <sheetName val="DM_DU_AN3"/>
      <sheetName val="DM_TP_3"/>
      <sheetName val="File_Chi_tiet3"/>
      <sheetName val="Currency_Rate3"/>
      <sheetName val="Probbl_-_Production3"/>
      <sheetName val="Danh_mục_khối3"/>
      <sheetName val="Danh_mục_đơn_vị_-phòng_chức_nă3"/>
      <sheetName val="CHI_PHÍ_NHÔM3"/>
      <sheetName val="BILL_34Āᐁë3"/>
      <sheetName val="Dashboard_-_BQL_-_VHL3"/>
      <sheetName val="KEILA_TP_2020-073"/>
      <sheetName val="CFA_(ME)3"/>
      <sheetName val="MEP_Building3"/>
      <sheetName val="BOM-13_11-Other(PS1+PS2)3"/>
      <sheetName val="2__BBNT_KLHT3"/>
      <sheetName val="Dinh_Muc_Vat_Tu3"/>
      <sheetName val="mã_3"/>
      <sheetName val="CHITIET_VL-NC-TT1p3"/>
      <sheetName val="TH_khoi_luong3"/>
      <sheetName val="Chi_tiet_khoi_luong3"/>
      <sheetName val="TK_thep3"/>
      <sheetName val="CT_THOÁT_WC_VP3"/>
      <sheetName val="CT_CẤP_WC_VP3"/>
      <sheetName val="CT_THOÁT_MƯA_VP_TRỤC_LỚN3"/>
      <sheetName val="CT_THOÁT_MƯA_VP_TRỤC_NHỎ3"/>
      <sheetName val="NHOM_KINH2"/>
      <sheetName val="LUONG_SCL3"/>
      <sheetName val="Service_Cost_2"/>
      <sheetName val="Don_gia_Tay_Ninh2"/>
      <sheetName val="Don_gia_Dak_Lak2"/>
      <sheetName val="streeta_and_cacth_pit2"/>
      <sheetName val="Daf_12"/>
      <sheetName val="Share_Price_20022"/>
      <sheetName val="Auto_Monthly_Inputs_1"/>
      <sheetName val="Gia_NC_theo_TT051"/>
      <sheetName val="Land_Dev't__Ph-11"/>
      <sheetName val="Hac_Lots1"/>
      <sheetName val="4-Lane_bridge1"/>
      <sheetName val="Res_Lots1"/>
      <sheetName val="Spine_Road1"/>
      <sheetName val="Nhập_liệu1"/>
      <sheetName val="Chênh_lệch_máy_thi_công2"/>
      <sheetName val="Chênh_lệch_nhân_công2"/>
      <sheetName val="Chênh_lệch_vật_liệu2"/>
      <sheetName val="Chao_gia_T12_RE2"/>
      <sheetName val="Don_gia_XD2"/>
      <sheetName val="DSV6_Summ1"/>
      <sheetName val="Luong_(TP_Việt_Trì)1"/>
      <sheetName val="Bill_21"/>
      <sheetName val="Bill_31"/>
      <sheetName val="Bill_4a_-_1A1"/>
      <sheetName val="Bill_4a_(Fiber)_-_1A1"/>
      <sheetName val="Bill_4b1"/>
      <sheetName val="Bill_4c1"/>
      <sheetName val="Bill_51"/>
      <sheetName val="Bill_4a_-_1B1"/>
      <sheetName val="Bill_4a_(Fiber)_-_1B1"/>
      <sheetName val="DO_AM_DT1"/>
      <sheetName val="Elemental_Breakdown+20%1"/>
      <sheetName val="Boc_KL_DAT+CAT+BT1"/>
      <sheetName val="Boc_KL_thép1"/>
      <sheetName val="Bieu_do_nhan_luc1"/>
      <sheetName val="PHẦN_KIẾN_TRÚC1"/>
      <sheetName val="DGKL_TRỤC_NGOAI_NHA1"/>
      <sheetName val="Sum_ELE__CAP_S1-4__1"/>
      <sheetName val="5_2_1_Đo_bóc_KL_OLK-071"/>
      <sheetName val="Bank_Rev1"/>
      <sheetName val="BP_DECLINE_IT1"/>
      <sheetName val="Input_List1"/>
      <sheetName val="Valid_data_revised1"/>
      <sheetName val="DETAIL_MIX_%_REPORT1"/>
      <sheetName val="Fill_this_out_first___1"/>
      <sheetName val="BC_chi_tiết_TT1"/>
      <sheetName val="Cước_CG1"/>
      <sheetName val="242_3_summaryOPC1"/>
      <sheetName val="1_1General1"/>
      <sheetName val="0_Data1"/>
      <sheetName val="0_Data_new1"/>
      <sheetName val="Aging_Sept2"/>
      <sheetName val="6__Scope_of_work_1"/>
      <sheetName val="4_6_Phân_tích_nhân_sự_1"/>
      <sheetName val="4_5_Mức_độ_tham_gia_dự_án1"/>
      <sheetName val="CONSOIDATE_41"/>
      <sheetName val="CONSOIDATE_21"/>
      <sheetName val="Dai_tu1"/>
      <sheetName val="01__Nha_xuong1"/>
      <sheetName val="Committed_Items1"/>
      <sheetName val="Corner_Arch1"/>
      <sheetName val="End_Arch1"/>
      <sheetName val="Intermediate_Arch1"/>
      <sheetName val="reinforcement_6751"/>
      <sheetName val="ext_wall_fin_qty1"/>
      <sheetName val="SL_Plum_1"/>
      <sheetName val="Physical_Schedule_3D1"/>
      <sheetName val="Hrg_Readymix1"/>
      <sheetName val="Define_finishing1"/>
      <sheetName val="Cuoc_1"/>
      <sheetName val="gia_chao1"/>
      <sheetName val="Vat_lieu_BTN1"/>
      <sheetName val="Input_-_Facilities1"/>
      <sheetName val="BP_CAPEX_MoD-100%_Area_4_USD1"/>
      <sheetName val="So_sanh_gia1"/>
      <sheetName val="Luong_2622EVN1"/>
      <sheetName val="0,SO_LIEU_DAU_VAO1"/>
      <sheetName val="NC_CU1"/>
      <sheetName val="MTO_REV_01"/>
      <sheetName val="02__PHAN_TICH1"/>
      <sheetName val="03__NGAN_SACH1"/>
      <sheetName val="입찰내역_발주처_양식"/>
      <sheetName val="Da_xay_dung1"/>
      <sheetName val="Don_vi"/>
      <sheetName val="TH_khối_lượng_phải_làm"/>
      <sheetName val="Giá_VL,_NC,_M"/>
      <sheetName val="Lương_2135_nhóm_I"/>
      <sheetName val="Luong_2050_hà_NAm"/>
      <sheetName val="Lương2045_nhóm_I"/>
      <sheetName val="May_3_huyện"/>
      <sheetName val="May_yên_mô"/>
      <sheetName val="Phân_tich_ĐG"/>
      <sheetName val="PLV_mới"/>
      <sheetName val="May_TT11(TB)"/>
      <sheetName val="May_TT11_(HP)"/>
      <sheetName val="May_TT11(NB)"/>
      <sheetName val="May_TT11(NĐ)"/>
      <sheetName val="Lương_theo_TT17(Thái_Bình)"/>
      <sheetName val="Lương_theo_TT17_(HP)"/>
      <sheetName val="Lương_theo_TT17_(Ninh_Bình)"/>
      <sheetName val="Lương_theo_TT17_(Nam_Định)"/>
      <sheetName val="Bill_rekap"/>
      <sheetName val="Cash_Flow_bulanan"/>
      <sheetName val="Ca_may"/>
      <sheetName val="GIA_NC,_CM"/>
      <sheetName val="GIA_VL"/>
      <sheetName val="13_Luong"/>
      <sheetName val="Project_Info_"/>
      <sheetName val="Cost_Summary"/>
      <sheetName val="Cost_Summary_-_USD"/>
      <sheetName val="Price_Summary_-_Offshore"/>
      <sheetName val="Factory_&amp;_Import_Material"/>
      <sheetName val="Labour_Hours_Upload"/>
      <sheetName val="Technical_Info_"/>
      <sheetName val="PM_Cost"/>
      <sheetName val="SED_INPUT"/>
      <sheetName val="Du_lieu_ban_dau"/>
      <sheetName val="GZ_TP"/>
      <sheetName val="GZ_VT"/>
      <sheetName val="CươcVC_tinh"/>
      <sheetName val="KL_CHI_TIẾT_(2)"/>
      <sheetName val="Loại_cọc_P2"/>
      <sheetName val="5_Gia"/>
      <sheetName val="CP_NC-MTC_XD"/>
      <sheetName val="Danh_sach_KV2"/>
      <sheetName val="Danh_sach_doan_KT"/>
      <sheetName val="bar_nor"/>
      <sheetName val="conc_nor"/>
      <sheetName val="conc_frus"/>
      <sheetName val="conc_trap"/>
      <sheetName val="bar_frus"/>
      <sheetName val="bar_trap"/>
      <sheetName val="Don_gia_vung_III"/>
      <sheetName val="Don_gia_III11"/>
      <sheetName val="Don_gia_CT"/>
      <sheetName val="ĐM4970_2016(Lap_dat_TBA)"/>
      <sheetName val="Gia_Nhan_công"/>
      <sheetName val="Đon_gia_228_sua_chua"/>
      <sheetName val="ĐM01_2000(thinghiem_ĐZTTĐL)"/>
      <sheetName val="ĐM1781_2007(T_N_đien_ĐZ&amp;TBA)"/>
      <sheetName val="Cuoc_van_chuyen"/>
      <sheetName val="Gia_HĐ"/>
      <sheetName val="Piano_Montaggio_PO-02_bozza2"/>
      <sheetName val="List_Danh_mục_nghiệm_thu"/>
      <sheetName val="Luong_TT05"/>
      <sheetName val="Danhsach_12"/>
      <sheetName val="PLHD_doi_cot_ham_0101-04"/>
      <sheetName val="unit_weight"/>
      <sheetName val="Beam_reinfocement_schedule"/>
      <sheetName val="Thong_so_dam"/>
      <sheetName val="Wall_Block_C"/>
      <sheetName val="General_Schedule"/>
      <sheetName val="Factor_F_Data"/>
      <sheetName val="bang_1_NCXD"/>
      <sheetName val="bang_1_NCXD_(V_I)"/>
      <sheetName val="3_공통공사대비"/>
      <sheetName val="SLA_cost_distr_FEB_2020"/>
      <sheetName val="Legal_entities_details"/>
      <sheetName val="Invoice_base_FEB_2020"/>
      <sheetName val="Le317_into_8050"/>
      <sheetName val="Basic_principles_to_the_distr_"/>
      <sheetName val="Cost_elements"/>
      <sheetName val="Ref_rate_change"/>
      <sheetName val="Synergi_life_credit"/>
      <sheetName val="Change_in_NH"/>
      <sheetName val="NPS_to_O&amp;G"/>
      <sheetName val="Adj_entries_"/>
      <sheetName val="Annexure_1"/>
      <sheetName val="Annexure_2"/>
      <sheetName val="Updated_2018_COA"/>
      <sheetName val="IC_Listing"/>
      <sheetName val="2__Summary-cash"/>
      <sheetName val="May_Goc_(QD2436)"/>
      <sheetName val="VC_theo_cuoc_tinh"/>
      <sheetName val="BCVC__"/>
      <sheetName val="INDEX_HẠ_TẦNG"/>
      <sheetName val="CTG_HẠ_TẦNG"/>
      <sheetName val="DGG_HẠ_TẦNG"/>
      <sheetName val="DGG_LB_CỌC"/>
      <sheetName val="DGG_MT_CỌC"/>
      <sheetName val="INFO_CỌC"/>
      <sheetName val="INDEX_CỌC"/>
      <sheetName val="Du_lieu_TKT"/>
      <sheetName val="TÍNH_TOÁN_KHỐI_LƯỢNG_P6"/>
      <sheetName val="간접비_총괄표"/>
      <sheetName val="Bảng_dung_trọng"/>
      <sheetName val="DmChitiet"/>
      <sheetName val="Cost center"/>
      <sheetName val="DSR"/>
      <sheetName val="FX"/>
      <sheetName val="Details Sales (local)"/>
      <sheetName val="Details_Sales_(local)"/>
      <sheetName val="ReservePayout"/>
      <sheetName val="Ã«ÀûÂÊ·ÖÎö±í"/>
      <sheetName val="JUly97"/>
      <sheetName val="P301"/>
      <sheetName val="R"/>
      <sheetName val="FA list"/>
      <sheetName val="Enc 3A"/>
      <sheetName val="ING"/>
      <sheetName val="DPT-PW"/>
      <sheetName val="712"/>
      <sheetName val="Resort1"/>
      <sheetName val="Anx-IV"/>
      <sheetName val="Fixed Prof Fees"/>
      <sheetName val="PDN"/>
      <sheetName val="BS, PL, Sch 5 to 9"/>
      <sheetName val="301 RTI"/>
      <sheetName val="1. Questionnaire"/>
      <sheetName val="YOEMAGUM"/>
      <sheetName val="MAT"/>
      <sheetName val="DataValidation"/>
      <sheetName val="Excise on RM"/>
      <sheetName val=" Payroll Empl (Wkng)"/>
      <sheetName val="Insight 28-6-00"/>
      <sheetName val="DL codes"/>
      <sheetName val="Simulator Detail"/>
      <sheetName val="Trnf to Reimb."/>
      <sheetName val="Power &amp; Fuel (S)"/>
      <sheetName val="43B"/>
      <sheetName val="Book details"/>
      <sheetName val="July 06-Mar 07"/>
      <sheetName val="DCF"/>
      <sheetName val="drs"/>
      <sheetName val="RscList"/>
      <sheetName val="inputs"/>
      <sheetName val="Ctiet Cthe"/>
      <sheetName val="khongin"/>
      <sheetName val="TK22kV"/>
      <sheetName val="Chung"/>
      <sheetName val="cPanel"/>
      <sheetName val="GC"/>
      <sheetName val="HG_Info"/>
      <sheetName val="Nghỉ lễ"/>
      <sheetName val="Mác"/>
      <sheetName val="QC"/>
      <sheetName val="CO"/>
      <sheetName val="MMTB"/>
      <sheetName val="DGNC"/>
      <sheetName val="F04-CPNC"/>
      <sheetName val="F05-CFVT"/>
      <sheetName val="VLP"/>
      <sheetName val="Main Model"/>
      <sheetName val="Totals"/>
      <sheetName val="FInput"/>
      <sheetName val="extruder"/>
      <sheetName val="Sheet10"/>
      <sheetName val="Sheet19"/>
      <sheetName val="Sheet16"/>
      <sheetName val="Sheet6"/>
      <sheetName val="Sheet5"/>
      <sheetName val="Sheet11"/>
      <sheetName val="Sheet12"/>
      <sheetName val="Tuning SF"/>
      <sheetName val="Anx 10"/>
      <sheetName val="6. Pig walk way (have roof GOC)"/>
      <sheetName val="BANG TONGHOP"/>
      <sheetName val="XZLC003_PART1"/>
      <sheetName val="이토변실(A3-LINE)"/>
      <sheetName val="A(Rev.3)"/>
      <sheetName val="Page 1 - Front Sheet"/>
      <sheetName val="Bangtrachieudaicoc"/>
      <sheetName val="Bar"/>
      <sheetName val="cot_xa"/>
      <sheetName val="IV.1.Lkdt"/>
      <sheetName val="III.2.dah"/>
      <sheetName val="II.2.dn"/>
      <sheetName val="IV.2.Lkdd"/>
      <sheetName val="III.1.tai"/>
      <sheetName val="Du lieu dau vao"/>
      <sheetName val="Đường dây"/>
      <sheetName val="Vị trí"/>
      <sheetName val="Tổng kê"/>
      <sheetName val="NKSC"/>
      <sheetName val="CT bê tông"/>
      <sheetName val="CT trát. láng. sơn bả"/>
      <sheetName val="CT Ván khuôn, cốt thép"/>
      <sheetName val="Dinh Muc VT"/>
      <sheetName val="consilidate"/>
      <sheetName val="Building"/>
      <sheetName val="Bang gia 2011.10.12"/>
      <sheetName val="NK"/>
      <sheetName val="COST"/>
      <sheetName val="PRICE LIST"/>
      <sheetName val="Areas"/>
      <sheetName val="SL.DT 2011so sanh"/>
      <sheetName val="hinhhoc"/>
      <sheetName val="Bang phan tich"/>
      <sheetName val="valeurs de base"/>
      <sheetName val="CK1+CK2_*VS_SAN_CHOI_23)12"/>
      <sheetName val="M 67"/>
      <sheetName val="2-Genset print"/>
      <sheetName val="ALEK"/>
      <sheetName val="Fill this out first___"/>
      <sheetName val="rab me (by owner) "/>
      <sheetName val="BQ (by owner)"/>
      <sheetName val="rab me (fisik)"/>
      <sheetName val="Koefisien"/>
      <sheetName val="BQ-1A"/>
      <sheetName val="Analisa"/>
      <sheetName val="Pag_hal"/>
      <sheetName val="Bunga"/>
      <sheetName val="Summary IP"/>
      <sheetName val="HS Alat"/>
      <sheetName val="HS Upah"/>
      <sheetName val="HS Bahan"/>
      <sheetName val="Hargamat"/>
      <sheetName val="REKAP."/>
      <sheetName val="jadw"/>
      <sheetName val="BLDG_DCI"/>
      <sheetName val="BLDG_MCI"/>
      <sheetName val="DAFTAR HARGA"/>
      <sheetName val="O&amp;O-Alat"/>
      <sheetName val="Daftar Upah"/>
      <sheetName val="XÁC  NHẬN THANH TOÁN"/>
      <sheetName val="XÁC NHẬN GIÁ TRỊ"/>
      <sheetName val="XÁC NHẬN KL"/>
      <sheetName val="Data-SỔ KHO"/>
      <sheetName val="SỔ KHO"/>
      <sheetName val="KL thanh toan-Xuan Dao"/>
      <sheetName val="TEST1"/>
      <sheetName val="Cốt thép"/>
      <sheetName val="MBW"/>
      <sheetName val="Quotation"/>
      <sheetName val="분양가표"/>
      <sheetName val="HAO_HUP_VAT_TU_(2)5"/>
      <sheetName val="Sheet1 (2)"/>
      <sheetName val="Chi Thao"/>
      <sheetName val="M02 TH SP XKGC"/>
      <sheetName val="CIM"/>
      <sheetName val="Tinh toan"/>
      <sheetName val="4. Đo bóc KL"/>
      <sheetName val="DMHHOA"/>
      <sheetName val="Ghi Chú Chung"/>
      <sheetName val="Dinh muc CP KTCB khac"/>
      <sheetName val="TH May TC"/>
      <sheetName val="KLDT DIEN"/>
      <sheetName val="PTVT DIEN"/>
      <sheetName val="Thong ke thiet bi"/>
      <sheetName val="21"/>
      <sheetName val="TEN CONG TRINH"/>
      <sheetName val="DG SUA CHUA"/>
      <sheetName val="DGTBA"/>
      <sheetName val="TAM TINH"/>
      <sheetName val="CPKS_TK"/>
      <sheetName val="DM 1781"/>
      <sheetName val="DM203"/>
      <sheetName val="Giá đến hiện trường"/>
      <sheetName val="DG 285"/>
      <sheetName val="DG  286"/>
      <sheetName val="DG 85"/>
      <sheetName val="DG 89"/>
      <sheetName val="DGVCTC 285"/>
      <sheetName val="M6A-208 Steering dust"/>
      <sheetName val="JT3.0견적-구1"/>
      <sheetName val="DG CANTHO"/>
      <sheetName val="Check C"/>
      <sheetName val="CPTNo"/>
      <sheetName val="Ban QD"/>
      <sheetName val="Xuly Data"/>
      <sheetName val="DAH-2"/>
      <sheetName val="Cst Pkg-Eden"/>
      <sheetName val="Kich thuoc mo M1-nam lay"/>
      <sheetName val="MayTC"/>
      <sheetName val="Dau vào"/>
      <sheetName val="Thông tin chung"/>
      <sheetName val="B1.CN"/>
      <sheetName val="Formula_Code"/>
      <sheetName val="UnitWeight"/>
      <sheetName val="新᐀"/>
      <sheetName val="datamong"/>
      <sheetName val="Đơn giá-NC"/>
      <sheetName val="Đơn giá-VL-CM"/>
      <sheetName val="MD4970"/>
      <sheetName val="Tke"/>
      <sheetName val="KL CHI TIET"/>
      <sheetName val="INPUT1_THONG_TIN_HD"/>
      <sheetName val="DATA_WBS"/>
      <sheetName val="DIV_INC1"/>
      <sheetName val="A1_-_Income_Statement1"/>
      <sheetName val="concil"/>
      <sheetName val="Full 2012"/>
      <sheetName val="PL"/>
      <sheetName val="DMUC"/>
      <sheetName val="客户(基本资料)"/>
      <sheetName val="银行(基本资料)"/>
      <sheetName val="Summary Page_VDF"/>
      <sheetName val="Invested capital_VDF"/>
      <sheetName val="BB(ACT08)"/>
      <sheetName val="BB Contribution by store_T  "/>
      <sheetName val="BB(ACT09)"/>
      <sheetName val="AU_BS"/>
      <sheetName val="PetroConsultants"/>
      <sheetName val="SPC-OC"/>
      <sheetName val="Template"/>
      <sheetName val="DSQL"/>
      <sheetName val="080 (2)"/>
      <sheetName val="080_(2)"/>
      <sheetName val="Sch2_-_BalSht_Summary"/>
      <sheetName val="Sch1_-_P&amp;L_Summary"/>
      <sheetName val="Cost_of_DM_Water"/>
      <sheetName val="BTO Dept."/>
      <sheetName val="minors"/>
      <sheetName val="Input &amp; Instruct"/>
      <sheetName val="Controls"/>
      <sheetName val="Signings"/>
      <sheetName val="Departments"/>
      <sheetName val="Inputs-Tables"/>
      <sheetName val="Purchase Calc."/>
      <sheetName val="Break-Even"/>
      <sheetName val="Balance Sheet"/>
      <sheetName val="Report Summary"/>
      <sheetName val="Monthly Notes"/>
      <sheetName val="EurotoolsXRates"/>
      <sheetName val="Purchase_Calc_"/>
      <sheetName val="Balance_Sheet"/>
      <sheetName val="Report_Summary"/>
      <sheetName val="Monthly_Notes"/>
      <sheetName val="Trial Bal"/>
      <sheetName val="CC Inventory Assumption"/>
      <sheetName val="entitlements"/>
      <sheetName val="33002001"/>
      <sheetName val="A91_97"/>
      <sheetName val="外勤汇总表3"/>
      <sheetName val="Director"/>
      <sheetName val="AC_CODE99"/>
      <sheetName val="BTO_Dept_"/>
      <sheetName val="Input_&amp;_Instruct"/>
      <sheetName val="BTO_Dept_1"/>
      <sheetName val="Input_&amp;_Instruct1"/>
      <sheetName val="Validation and Lookup tables"/>
      <sheetName val="Dec. 08 RDD"/>
      <sheetName val="Int Others"/>
      <sheetName val="Sub Lead"/>
      <sheetName val="Deposits"/>
      <sheetName val="KeyMultInputs"/>
      <sheetName val="O1"/>
      <sheetName val="M1"/>
      <sheetName val="H1"/>
      <sheetName val="nhat ky "/>
      <sheetName val="CTG BOQ HT"/>
      <sheetName val="Description of Beam"/>
      <sheetName val="EstData"/>
      <sheetName val="DW ok"/>
      <sheetName val="calc_menu_déroulant"/>
      <sheetName val="工程量清单表"/>
      <sheetName val="FoW"/>
      <sheetName val="电气费用"/>
      <sheetName val="CuadroIyII"/>
      <sheetName val="Hoja1"/>
      <sheetName val="Costos Alt2"/>
      <sheetName val="AnexoVI"/>
      <sheetName val="B-10 otros activos 2003"/>
      <sheetName val="B-10 otros activos 2004"/>
      <sheetName val="Condicion"/>
      <sheetName val="GSChartLabels"/>
      <sheetName val="WELCOME"/>
      <sheetName val="liste ANDI"/>
      <sheetName val="Daily Forwards"/>
      <sheetName val="Unadjusted"/>
      <sheetName val="LTM"/>
      <sheetName val="CREDIT STATS"/>
      <sheetName val="basic inputs"/>
      <sheetName val="公式代码"/>
      <sheetName val="报价说明"/>
      <sheetName val="INSTRUCTION_Read me"/>
      <sheetName val="LIMA-CANTA"/>
      <sheetName val="EVAL"/>
      <sheetName val="EPC"/>
      <sheetName val="TechInputs"/>
      <sheetName val="附表1"/>
      <sheetName val="附表2"/>
      <sheetName val="DATOS DE CAMPO"/>
      <sheetName val="机械台时"/>
      <sheetName val="材料基价"/>
      <sheetName val="取费系数表"/>
      <sheetName val="分组报价组成表"/>
      <sheetName val="基价库"/>
      <sheetName val="General"/>
      <sheetName val="Basic Data Inputs"/>
      <sheetName val="CG02"/>
      <sheetName val="DG1426NEW"/>
      <sheetName val="MÁY_PHÁTN1"/>
      <sheetName val="surwaterdr"/>
      <sheetName val="JKR66"/>
      <sheetName val="alpha1"/>
      <sheetName val="FF"/>
      <sheetName val="khoiphong"/>
      <sheetName val="1.Staffing"/>
      <sheetName val="TOWN"/>
      <sheetName val="Floor area "/>
      <sheetName val="Binderies"/>
      <sheetName val="Company"/>
      <sheetName val="CDPS"/>
      <sheetName val="Tổng hợp Z"/>
      <sheetName val="Currency Codes"/>
      <sheetName val="Scoping"/>
      <sheetName val="Expectation"/>
      <sheetName val="Variance threshold"/>
      <sheetName val="VIKAR"/>
      <sheetName val="Record CR"/>
      <sheetName val="TB Worksheet"/>
      <sheetName val="營業額"/>
      <sheetName val="Risk Assessment"/>
      <sheetName val="Exhibit 2"/>
      <sheetName val="PU_ITALY_46"/>
      <sheetName val="sales_current_month46"/>
      <sheetName val="View_Variance46"/>
      <sheetName val="Inventory_data46"/>
      <sheetName val="FORECAST_x_FAMILIA43"/>
      <sheetName val="Space_Analysis43"/>
      <sheetName val="CADE_DETAIL19"/>
      <sheetName val="PRB_Expense_Q4_201316"/>
      <sheetName val="P&amp;L_by_Month1"/>
      <sheetName val="FINALPHP"/>
      <sheetName val="CY17"/>
      <sheetName val="Risk_Assessment"/>
      <sheetName val="foumula"/>
      <sheetName val="Form 23"/>
      <sheetName val="Mapping"/>
      <sheetName val="Fx Rates"/>
      <sheetName val="Data 6,7,9"/>
      <sheetName val="Data 8"/>
      <sheetName val="PU_ITALY_47"/>
      <sheetName val="sales_current_month47"/>
      <sheetName val="View_Variance47"/>
      <sheetName val="Inventory_data47"/>
      <sheetName val="FORECAST_x_FAMILIA44"/>
      <sheetName val="Space_Analysis44"/>
      <sheetName val="CADE_DETAIL20"/>
      <sheetName val="PRB_Expense_Q4_201317"/>
      <sheetName val="P&amp;L_by_Month2"/>
      <sheetName val="Committed_Items2"/>
      <sheetName val="Risk_Assessment1"/>
      <sheetName val="Exhibit_2"/>
      <sheetName val="Form_23"/>
      <sheetName val="Fx_Rates"/>
      <sheetName val="NOVCOS"/>
      <sheetName val="PU_ITALY_48"/>
      <sheetName val="sales_current_month48"/>
      <sheetName val="View_Variance48"/>
      <sheetName val="Inventory_data48"/>
      <sheetName val="FORECAST_x_FAMILIA45"/>
      <sheetName val="Space_Analysis45"/>
      <sheetName val="final_list_200531"/>
      <sheetName val="Tro_giup30"/>
      <sheetName val="Labour_Summary22"/>
      <sheetName val="CADE_DETAIL21"/>
      <sheetName val="PRB_Expense_Q4_201318"/>
      <sheetName val="P&amp;L_by_Month3"/>
      <sheetName val="Committed_Items3"/>
      <sheetName val="Risk_Assessment2"/>
      <sheetName val="Exhibit_21"/>
      <sheetName val="Form_231"/>
      <sheetName val="Fx_Rates1"/>
      <sheetName val="Data_6,7,9"/>
      <sheetName val="Data_8"/>
      <sheetName val="PU_ITALY_49"/>
      <sheetName val="sales_current_month49"/>
      <sheetName val="View_Variance49"/>
      <sheetName val="Inventory_data49"/>
      <sheetName val="FORECAST_x_FAMILIA46"/>
      <sheetName val="Space_Analysis46"/>
      <sheetName val="final_list_200532"/>
      <sheetName val="Tro_giup31"/>
      <sheetName val="Labour_Summary23"/>
      <sheetName val="CADE_DETAIL22"/>
      <sheetName val="PRB_Expense_Q4_201319"/>
      <sheetName val="P&amp;L_by_Month4"/>
      <sheetName val="Committed_Items4"/>
      <sheetName val="Risk_Assessment3"/>
      <sheetName val="Exhibit_22"/>
      <sheetName val="Form_232"/>
      <sheetName val="Fx_Rates2"/>
      <sheetName val="Data_6,7,91"/>
      <sheetName val="Data_81"/>
      <sheetName val="PU_ITALY_50"/>
      <sheetName val="sales_current_month50"/>
      <sheetName val="View_Variance50"/>
      <sheetName val="Inventory_data50"/>
      <sheetName val="FORECAST_x_FAMILIA47"/>
      <sheetName val="Space_Analysis47"/>
      <sheetName val="final_list_200533"/>
      <sheetName val="Tro_giup32"/>
      <sheetName val="Labour_Summary24"/>
      <sheetName val="CADE_DETAIL23"/>
      <sheetName val="PRB_Expense_Q4_201320"/>
      <sheetName val="P&amp;L_by_Month5"/>
      <sheetName val="Committed_Items5"/>
      <sheetName val="Risk_Assessment4"/>
      <sheetName val="Exhibit_23"/>
      <sheetName val="Share_Price_20023"/>
      <sheetName val="Form_233"/>
      <sheetName val="Fx_Rates3"/>
      <sheetName val="Data_6,7,92"/>
      <sheetName val="Data_82"/>
      <sheetName val="ListSource"/>
      <sheetName val="PU_ITALY_51"/>
      <sheetName val="sales_current_month51"/>
      <sheetName val="View_Variance51"/>
      <sheetName val="Inventory_data51"/>
      <sheetName val="FORECAST_x_FAMILIA48"/>
      <sheetName val="Space_Analysis48"/>
      <sheetName val="final_list_200534"/>
      <sheetName val="Tro_giup33"/>
      <sheetName val="Labour_Summary25"/>
      <sheetName val="CADE_DETAIL24"/>
      <sheetName val="PRB_Expense_Q4_201321"/>
      <sheetName val="P&amp;L_by_Month6"/>
      <sheetName val="Committed_Items6"/>
      <sheetName val="Risk_Assessment5"/>
      <sheetName val="Exhibit_24"/>
      <sheetName val="Share_Price_20024"/>
      <sheetName val="Form_234"/>
      <sheetName val="Fx_Rates4"/>
      <sheetName val="Data_6,7,93"/>
      <sheetName val="Data_83"/>
      <sheetName val="PU_ITALY_52"/>
      <sheetName val="sales_current_month52"/>
      <sheetName val="View_Variance52"/>
      <sheetName val="Inventory_data52"/>
      <sheetName val="FORECAST_x_FAMILIA49"/>
      <sheetName val="Space_Analysis49"/>
      <sheetName val="final_list_200535"/>
      <sheetName val="Tro_giup34"/>
      <sheetName val="Labour_Summary26"/>
      <sheetName val="CADE_DETAIL25"/>
      <sheetName val="PRB_Expense_Q4_201322"/>
      <sheetName val="P&amp;L_by_Month7"/>
      <sheetName val="Committed_Items7"/>
      <sheetName val="Risk_Assessment6"/>
      <sheetName val="Exhibit_25"/>
      <sheetName val="Share_Price_20025"/>
      <sheetName val="Form_235"/>
      <sheetName val="Fx_Rates5"/>
      <sheetName val="Data_6,7,94"/>
      <sheetName val="Data_84"/>
      <sheetName val="ProdType"/>
      <sheetName val="View BS"/>
      <sheetName val="View IS"/>
      <sheetName val="USAllexclNatlCenterSumm"/>
      <sheetName val="Lương nhân công"/>
      <sheetName val="bdm"/>
      <sheetName val="DGIAVLXD"/>
      <sheetName val="DM6060TBA"/>
      <sheetName val="DM6061DZ"/>
      <sheetName val="Ngay"/>
      <sheetName val="NC THEO QĐ 1396 QĐ-SXD"/>
      <sheetName val="CTdongia"/>
      <sheetName val="S - Sugar production"/>
      <sheetName val="실행기성 갑지"/>
      <sheetName val="242-3 summaryOPC"/>
      <sheetName val="주주명부&lt;끝&gt;"/>
      <sheetName val="GDLQ"/>
      <sheetName val="Thong_tin"/>
      <sheetName val="BTDC_B360"/>
      <sheetName val="Danh_muc_LIST"/>
      <sheetName val="CF_(DR)_IN"/>
      <sheetName val="PL_02_-_Vay"/>
      <sheetName val="PL_03_-_Von"/>
      <sheetName val="CP_yếu_tố"/>
      <sheetName val="BS_420"/>
      <sheetName val="PL_420"/>
      <sheetName val="RT_420"/>
      <sheetName val="BTDC_B360_"/>
      <sheetName val="Table_of_contents"/>
      <sheetName val="11__Loans"/>
      <sheetName val="Merit_&amp;_Market_Grid2"/>
      <sheetName val="Fixed_asset_register1"/>
      <sheetName val="repeatative_rejection1"/>
      <sheetName val="General_Info1"/>
      <sheetName val="Full_PBD1"/>
      <sheetName val="Non-Statistical_Sampling1"/>
      <sheetName val="98FORECAST_(1)1"/>
      <sheetName val="Sch_18_Bank1"/>
      <sheetName val="Stock_details1"/>
      <sheetName val="Part_A_General1"/>
      <sheetName val="_1"/>
      <sheetName val="DB_FEE"/>
      <sheetName val="BHYT_Tự_Nguyện_-_Vinschool-Mau_"/>
      <sheetName val="RC_Revenue"/>
      <sheetName val="AOP_2020"/>
      <sheetName val="DATA_LE"/>
      <sheetName val="DATA_LE_(LY)"/>
      <sheetName val="DATA_RC"/>
      <sheetName val="DATA_RC_(LY)"/>
      <sheetName val="LE_Test"/>
      <sheetName val="DATA_(RC_ORG)"/>
      <sheetName val="DATA_(TESTING_1)"/>
      <sheetName val="DATA_(TESTING_CHRSPR)"/>
      <sheetName val="2018_VADIS"/>
      <sheetName val="CDPS_SAU_KC"/>
      <sheetName val="Income_Statement14"/>
      <sheetName val="6_9_DM_CTP"/>
      <sheetName val="SCB_-_Annexure_A1"/>
      <sheetName val="PL6-Revenue_Bridge1"/>
      <sheetName val="OC5-Push_Diag1"/>
      <sheetName val="Franchise_Input1"/>
      <sheetName val="Project_ODC_NDEU1"/>
      <sheetName val="Inter_connect_Revenue1"/>
      <sheetName val="2020_RFS_Summary1"/>
      <sheetName val="Well_Construction_Summary1"/>
      <sheetName val="RFS_2020_-_Details_and_Notes1"/>
      <sheetName val="AN_20001"/>
      <sheetName val="DLC_DIEN_AP"/>
      <sheetName val="SL_dau_tien"/>
      <sheetName val="BASE_GRAPHE"/>
      <sheetName val="ADJ_-_RATE"/>
      <sheetName val="Tonghop_theo_Vendor"/>
      <sheetName val="Tu_dien"/>
      <sheetName val="T_kê"/>
      <sheetName val="dulieu_cot"/>
      <sheetName val="Bank_Bal__Dec_22"/>
      <sheetName val="Vat_lieu_cat_song_rac"/>
      <sheetName val="Other_assumptions1"/>
      <sheetName val="Field_Lists1"/>
      <sheetName val="CUSTOMER_GROUP_WISE"/>
      <sheetName val="Q4_2009_History"/>
      <sheetName val="_Final_Balance_Sheet"/>
      <sheetName val="Interest_on_WC"/>
      <sheetName val="CAN_DOI_-_KET_QUA2"/>
      <sheetName val="Pivot_Financials1"/>
      <sheetName val="Review_20151"/>
      <sheetName val="People_1"/>
      <sheetName val="Production_volumes1"/>
      <sheetName val="Salary_increase_budget_assump_1"/>
      <sheetName val="Production_initiative1"/>
      <sheetName val="Prod__KPI_-_OEE%1"/>
      <sheetName val="B&amp;P_KPI1"/>
      <sheetName val="Customer_SC1"/>
      <sheetName val="Production_KPIs1"/>
      <sheetName val="Total_losses1"/>
      <sheetName val="Savings_overview1"/>
      <sheetName val="Prod_FTE_Dev_1"/>
      <sheetName val="Log_FTE_Dev_1"/>
      <sheetName val="Loss_tree1"/>
      <sheetName val="Inventory_development1"/>
      <sheetName val="Capex_Phasing1"/>
      <sheetName val="Std_to_Std_MC_only1"/>
      <sheetName val="Top_20_BOM1"/>
      <sheetName val="MC_Development_OLD1"/>
      <sheetName val="NMC_&amp;_Log_Ass_1"/>
      <sheetName val="_Material_Ass_1"/>
      <sheetName val="COGS_Dev_1"/>
      <sheetName val="MC_Dev_1"/>
      <sheetName val="NMC_Dev_1"/>
      <sheetName val="NMC_Development_OLD1"/>
      <sheetName val="Log_Dev_1"/>
      <sheetName val="Prod__capex_overview1"/>
      <sheetName val="Production_-_Risks_&amp;_Opport_1"/>
      <sheetName val="AOCM_Overview1"/>
      <sheetName val="AOCM_Cost_Group_Summary1"/>
      <sheetName val="Sievo_Saving1"/>
      <sheetName val="AOCM_Sub-group1"/>
      <sheetName val="Quality_RFT1"/>
      <sheetName val="Back-up_1"/>
      <sheetName val="Absorption_Phasing1"/>
      <sheetName val="One_off1"/>
      <sheetName val="Reporting_changes1"/>
      <sheetName val="Prod__KPI_-_OEE%_by_line1"/>
      <sheetName val="Key_dependencies1"/>
      <sheetName val="Orgex_and_restructuring1"/>
      <sheetName val="COGS_movement1"/>
      <sheetName val="Back-up_HR1"/>
      <sheetName val="2016_FTE_Variability1"/>
      <sheetName val="2_Sievo_saving_recon__vs_bridg1"/>
      <sheetName val="1__PPV_recon__T04_vs_bridges1"/>
      <sheetName val="INPUT_&amp;_Guidance1"/>
      <sheetName val="data_for_deck,_thinkcell1"/>
      <sheetName val="Flash_call_deck1"/>
      <sheetName val="Supply_chain_bridge1"/>
      <sheetName val="COS_bridge1"/>
      <sheetName val="3_Gross_&amp;_Net_efficiency_repor1"/>
      <sheetName val="PVM_report1"/>
      <sheetName val="Capex_comments1"/>
      <sheetName val="Log_bridge1"/>
      <sheetName val="One_pager1"/>
      <sheetName val="Option_1,Data(from_HFM)_1"/>
      <sheetName val="Option_2,_Data(_Manual_Input)1"/>
      <sheetName val="FX_&amp;_HIERARCHY1"/>
      <sheetName val="Bihar_Plant_FAR"/>
      <sheetName val="Verification_Report"/>
      <sheetName val="Giai_trinh"/>
      <sheetName val="Sales Seasonality by Month"/>
      <sheetName val="THAM CHIẾU"/>
      <sheetName val="Nhân_cô_x0000_g6"/>
      <sheetName val="Bang luong"/>
      <sheetName val="Sheet1_(2)"/>
      <sheetName val="Chi_Thao"/>
      <sheetName val="Bang_luong"/>
      <sheetName val="2012"/>
      <sheetName val="B30"/>
      <sheetName val="PHU_LUC"/>
      <sheetName val="TONGHOPCHIPHIXAYLAP"/>
      <sheetName val="DGKL L2 THÉP MÓNG"/>
      <sheetName val="Bieu chi tiet gia du thau"/>
      <sheetName val="Gia vat lieu trong gia du thau"/>
      <sheetName val="Bang phan tich don gia du thau"/>
      <sheetName val="Ky bien ban"/>
      <sheetName val="Danh muc NT cong viec"/>
      <sheetName val="Danh muc NT giai doan"/>
      <sheetName val="Danh muc NT vat lieu"/>
      <sheetName val="THCP tu van"/>
      <sheetName val="Categories"/>
      <sheetName val="Ctinh 10kV"/>
      <sheetName val="TCS"/>
      <sheetName val="Nhân_côg6"/>
      <sheetName val="1111"/>
      <sheetName val="AnalisaSIPIL RIIL"/>
      <sheetName val="HDLD"/>
      <sheetName val="1,TMĐT "/>
      <sheetName val="TraBienbao"/>
      <sheetName val="HDTU"/>
      <sheetName val="KTTX"/>
      <sheetName val="DT "/>
      <sheetName val="Gia khoan chi tiet"/>
      <sheetName val="06b-Cau_Lap_Thach-_DGTH"/>
      <sheetName val="KL-HoThu"/>
      <sheetName val="Bảng GCM (TT13) HD"/>
      <sheetName val="May Goc (QD2438)"/>
      <sheetName val="Bảng lương M"/>
      <sheetName val="DLCoso"/>
      <sheetName val="List NT"/>
      <sheetName val="home"/>
      <sheetName val="Traituyen"/>
      <sheetName val="THPT"/>
      <sheetName val="K30-K31"/>
      <sheetName val="K31-K32"/>
      <sheetName val="K32-K33"/>
      <sheetName val="K33-K34"/>
      <sheetName val="K34-K35"/>
      <sheetName val="K35-K36"/>
      <sheetName val="K36-K37"/>
      <sheetName val="K37-K38"/>
      <sheetName val="K38-K39"/>
      <sheetName val="K39-K40"/>
      <sheetName val="K40-K41"/>
      <sheetName val="Tabel_Berat2"/>
      <sheetName val="Data_Umum_Penawaran2"/>
      <sheetName val="Real_Cost2"/>
      <sheetName val="bill_qty2"/>
      <sheetName val="REKAP_ARSITEKTUR_2"/>
      <sheetName val="RAB_ADMINISTRASI_PUSAT_(1)2"/>
      <sheetName val="Chuong_I"/>
      <sheetName val="Kien_truc"/>
      <sheetName val="NC_HY"/>
      <sheetName val="NC_HN"/>
      <sheetName val="DZ_35"/>
      <sheetName val="Chiet_tinh_dz22"/>
      <sheetName val="DG_THIET_BI"/>
      <sheetName val="DG_vat_lieu"/>
      <sheetName val="Loại_2"/>
      <sheetName val="Chi_tiet_VL-NC-MTC"/>
      <sheetName val="A1_8"/>
      <sheetName val="Tra_Cứu"/>
      <sheetName val="DP_TRUOT_GIA"/>
      <sheetName val="VL-NC-M_"/>
      <sheetName val="Assignment_Schedule"/>
      <sheetName val="DTCT_-XL_4"/>
      <sheetName val="Du_thau_dau_noi"/>
      <sheetName val="Du_Thau"/>
      <sheetName val="Du_thau_PSBS"/>
      <sheetName val="DG_theo_HD_PSBS"/>
      <sheetName val="Du_thau_TC11"/>
      <sheetName val="VL_NC_M"/>
      <sheetName val="TT_16-2019"/>
      <sheetName val="Đơn_trọng"/>
      <sheetName val="KL_Chi_tiết_BV_dự_thầu"/>
      <sheetName val="KL_chi_tiết_BV_thi_công"/>
      <sheetName val="3_NGAN_SACH"/>
      <sheetName val="2_PHAN_TICH"/>
      <sheetName val="D_Trong"/>
      <sheetName val="B_1_Engineering"/>
      <sheetName val="Mobilisasi_&amp;_Demob"/>
      <sheetName val="B_2_5_Proc_&amp;_Constr_Civil1"/>
      <sheetName val="B_2_3_Proc_&amp;_Constr_Electrical"/>
      <sheetName val="B_2_4_Proc_&amp;_Constr_Instru"/>
      <sheetName val="B_2_1_Proc_&amp;_Constr_Mech_"/>
      <sheetName val="B_2_2_Proc_&amp;_Constr_Pipe_"/>
      <sheetName val="Work_Permit"/>
      <sheetName val="Agregat_Halus_&amp;_Kasar"/>
      <sheetName val="Data_Tower"/>
      <sheetName val="CTG_(GIAM)"/>
      <sheetName val="IV_1_Lkdt"/>
      <sheetName val="III_2_dah"/>
      <sheetName val="II_2_dn"/>
      <sheetName val="IV_2_Lkdd"/>
      <sheetName val="III_1_tai"/>
      <sheetName val="Summary_-_Budget"/>
      <sheetName val="Gia_"/>
      <sheetName val="Bearing_Capacity"/>
      <sheetName val="NC2"/>
      <sheetName val="10.PL1 "/>
      <sheetName val="15.PL1  "/>
      <sheetName val="20,PL1   "/>
      <sheetName val="25.PL1"/>
      <sheetName val="24,PL1"/>
      <sheetName val="35.PL1"/>
      <sheetName val="Du lieu bang phang"/>
      <sheetName val="Bang ngay thang"/>
      <sheetName val="KL1"/>
      <sheetName val="KL10"/>
      <sheetName val="KL2"/>
      <sheetName val="KL3"/>
      <sheetName val="KL4"/>
      <sheetName val="KL5"/>
      <sheetName val="KL6"/>
      <sheetName val="KL7"/>
      <sheetName val="KL8"/>
      <sheetName val="KL9"/>
      <sheetName val="Tong KL lop"/>
      <sheetName val="Đắp đất K95"/>
      <sheetName val="Phân khai"/>
      <sheetName val="Luong-BT"/>
      <sheetName val="Luong-NT"/>
      <sheetName val="DM TN"/>
      <sheetName val="Danh muc"/>
      <sheetName val="00.List"/>
      <sheetName val="ĐBGT"/>
      <sheetName val="PTKS"/>
      <sheetName val="Don gia LD"/>
      <sheetName val="T.Tinh"/>
      <sheetName val="Lç khoan LK1"/>
      <sheetName val="DAO DAP CONG"/>
      <sheetName val="KL-CHITIET"/>
      <sheetName val="son ke duong"/>
      <sheetName val="for Summary"/>
      <sheetName val="Trường Sơn"/>
      <sheetName val="KLdon vi"/>
      <sheetName val="FUC-01"/>
      <sheetName val="KB"/>
      <sheetName val="DZ 0.4"/>
      <sheetName val="CTDG"/>
      <sheetName val="Girder"/>
      <sheetName val="CSG SXD"/>
      <sheetName val="CTDZ0,4"/>
      <sheetName val="DGVT"/>
      <sheetName val="DG vua BT 269"/>
      <sheetName val="ctdz35"/>
      <sheetName val="DGXDCB_DD"/>
      <sheetName val="Gia_GC_Satthep"/>
      <sheetName val="btraR,f"/>
      <sheetName val="Loading"/>
      <sheetName val="KL11"/>
      <sheetName val="KL12"/>
      <sheetName val="4.0 unit cost-ko in"/>
      <sheetName val="4.DGCT"/>
      <sheetName val="PL08"/>
      <sheetName val="HG"/>
      <sheetName val="Jobs"/>
      <sheetName val="Mốc"/>
      <sheetName val="Weather"/>
      <sheetName val="TH_DZ3519"/>
      <sheetName val="DON_GIA_CAN_THO19"/>
      <sheetName val="Don_gia_chi_tiet17"/>
      <sheetName val="RAB_AR&amp;STR17"/>
      <sheetName val="chi_tiet_TBA17"/>
      <sheetName val="chi_tiet_C17"/>
      <sheetName val="Don_gia17"/>
      <sheetName val="S-curve_16"/>
      <sheetName val="HĐ_ngoài16"/>
      <sheetName val="XT_Buoc_316"/>
      <sheetName val="Commercial_value16"/>
      <sheetName val="DON_GIA_TRAM_(3)17"/>
      <sheetName val="Customize_Your_Purchase_Order17"/>
      <sheetName val="Ky_Lam_Bridge16"/>
      <sheetName val="Provisional_Sums_Item16"/>
      <sheetName val="Gas_Pressure_Welding16"/>
      <sheetName val="General_Item&amp;General_Requirem16"/>
      <sheetName val="General_Items16"/>
      <sheetName val="Regenral_Requirements16"/>
      <sheetName val="7606_DZ17"/>
      <sheetName val="TONG_HOP_VL-NC_TT17"/>
      <sheetName val="CHITIET_VL-NC-TT_-1p17"/>
      <sheetName val="KPVC-BD_17"/>
      <sheetName val="CHITIET_VL-NC-TT-3p16"/>
      <sheetName val="Adix_A16"/>
      <sheetName val="TONG_HOP_VL-NC16"/>
      <sheetName val="Đầu_vào15"/>
      <sheetName val="dongia_(2)16"/>
      <sheetName val="So_doi_chieu_LC16"/>
      <sheetName val="CT-0_4KV15"/>
      <sheetName val="A1_CN15"/>
      <sheetName val="Equip_15"/>
      <sheetName val="project_management16"/>
      <sheetName val="DG_thep_ma_kem16"/>
      <sheetName val="EIRR&gt;_215"/>
      <sheetName val="MAIN_GATE_HOUSE16"/>
      <sheetName val="REINF_16"/>
      <sheetName val="Rates_200916"/>
      <sheetName val="Du_toan16"/>
      <sheetName val="chiet_tinh16"/>
      <sheetName val="Ng_hàng_xà+bulong16"/>
      <sheetName val="Bang_KL16"/>
      <sheetName val="MH_RATE16"/>
      <sheetName val="Lcau_-_Lxuc16"/>
      <sheetName val="CT_vat_lieu16"/>
      <sheetName val="DM_606116"/>
      <sheetName val="Trạm_biến_áp15"/>
      <sheetName val="Đơn_Giá_15"/>
      <sheetName val="Chi_tiet_XD_TBA15"/>
      <sheetName val="Chenh_lech_vat_tu15"/>
      <sheetName val="Diện_tích15"/>
      <sheetName val="1_Khái_toán15"/>
      <sheetName val="TONG_HOP_T5_199815"/>
      <sheetName val="4_PTDG15"/>
      <sheetName val="rate_material15"/>
      <sheetName val="DG_DZ16"/>
      <sheetName val="DG_TBA16"/>
      <sheetName val="KL_Chi_tiết_Xây_tô15"/>
      <sheetName val="GV1-D13_(Casement_door)15"/>
      <sheetName val="07Base_Cost15"/>
      <sheetName val="Bill_1_Quy_dinh_chung15"/>
      <sheetName val="1_R18_BF15"/>
      <sheetName val="6_External_works-R1815"/>
      <sheetName val="Phan_khai_KLuong15"/>
      <sheetName val="Chi_tiet_KL15"/>
      <sheetName val="Tổng_hợp_KL15"/>
      <sheetName val="A1,_May15"/>
      <sheetName val="Vat_lieu15"/>
      <sheetName val="Gia_vat_tu15"/>
      <sheetName val="Data_Input16"/>
      <sheetName val="DM_6715"/>
      <sheetName val="Luong_NII14"/>
      <sheetName val="DINH_MUC_THI_NGHIEM14"/>
      <sheetName val="Luong_NI14"/>
      <sheetName val="04_-_XUONG_DET_B15"/>
      <sheetName val="Area_Cal15"/>
      <sheetName val="_0315"/>
      <sheetName val="chieu_day_san15"/>
      <sheetName val="Podium_Concrete_Works15"/>
      <sheetName val="KLCT-_TOWER15"/>
      <sheetName val="KLCT-_PODIUM15"/>
      <sheetName val="Gia_thanh_chuoi_su15"/>
      <sheetName val="Tiep_dia15"/>
      <sheetName val="Don_gia_vung_III-Can_Tho15"/>
      <sheetName val="Elect_(3)15"/>
      <sheetName val="plan&amp;section_of_foundation15"/>
      <sheetName val="design_criteria15"/>
      <sheetName val="Bond_수수료_계산_포맷15"/>
      <sheetName val="ITB_COST15"/>
      <sheetName val="PAGE_115"/>
      <sheetName val="Đầu_tư15"/>
      <sheetName val="Loại_Vật_tư15"/>
      <sheetName val="dg_tphcm15"/>
      <sheetName val="T_KÊ_K_CẤU15"/>
      <sheetName val="Xay_lapduongR315"/>
      <sheetName val="6787CWFASE2CASE2_00_xls15"/>
      <sheetName val="Measure_130615"/>
      <sheetName val="Project_Data15"/>
      <sheetName val="gia_cong_tac15"/>
      <sheetName val="Bill_02_-_Xay_gach-Pou_15"/>
      <sheetName val="Bill_03-Chống_thấm-Pou15"/>
      <sheetName val="Bill_04-Kim_loại-Pou15"/>
      <sheetName val="Bill_05_-_Hoan_thien-Pou_15"/>
      <sheetName val="Bill_02_-_Xay_gach-Tower15"/>
      <sheetName val="Bill_03-Chống_thấm-Tower15"/>
      <sheetName val="Bill_04-Kim_loại-Tower15"/>
      <sheetName val="Bill_05_-_Hoan_thien-Tower15"/>
      <sheetName val="KL-_KHAC15"/>
      <sheetName val="BILL_3_-_KẾT_CẤU_HẦM15"/>
      <sheetName val="PTĐG_LTBT15"/>
      <sheetName val="CTG-PRECHEx1_415"/>
      <sheetName val="CTG-AB_(2)15"/>
      <sheetName val="CTG-AB_(3)15"/>
      <sheetName val="CTG-PLP-1_0815"/>
      <sheetName val="Pre_Đội_nhóm15"/>
      <sheetName val="Vat_tu_XD15"/>
      <sheetName val="Tower_-_Concrete_Works15"/>
      <sheetName val="Bill-04_ket_cau_thap-_UNI15"/>
      <sheetName val="Door_and_window9"/>
      <sheetName val="HÐ_ngoài16"/>
      <sheetName val="6PILE__(돌출)15"/>
      <sheetName val="DETAIL_15"/>
      <sheetName val="Bill_01_-_CTN15"/>
      <sheetName val="Bill_2_2_Villa_2_beds15"/>
      <sheetName val="Harga_ME_15"/>
      <sheetName val="Analisa_Gabungan15"/>
      <sheetName val="Chi_tiet15"/>
      <sheetName val="BANCO_(2)14"/>
      <sheetName val="MT_DPin_(2)14"/>
      <sheetName val="Isolasi_Luar_Dalam15"/>
      <sheetName val="Isolasi_Luar15"/>
      <sheetName val="Cước_VC_+_ĐM_CP_Tư_vấn15"/>
      <sheetName val="Dự_toán12"/>
      <sheetName val="Đơn_Giá_TH12"/>
      <sheetName val="Nhân_công12"/>
      <sheetName val="Phân_tích12"/>
      <sheetName val="Hệ_số15"/>
      <sheetName val="C_P_Thiết_bị12"/>
      <sheetName val="T_H_Kinh_phí12"/>
      <sheetName val="Vật_tư12"/>
      <sheetName val="Trang_bìa12"/>
      <sheetName val="Don_gia_chi_tiet_DIEN_211"/>
      <sheetName val="Dlieu_dau_vao14"/>
      <sheetName val="Income_Statement15"/>
      <sheetName val="Shareholders'_Equity14"/>
      <sheetName val="Chenh_lech_ca_may15"/>
      <sheetName val="TLg_CN&amp;Laixe15"/>
      <sheetName val="TLg_CN&amp;Laixe_(2)15"/>
      <sheetName val="TLg_Laitau15"/>
      <sheetName val="TLg_Laitau_(2)15"/>
      <sheetName val="Equipment_list_(PAC)15"/>
      <sheetName val="TINH_KHOI_LUONG15"/>
      <sheetName val="DATA_BASE15"/>
      <sheetName val="_Bill_5-Earthing_2_-_Add_Work15"/>
      <sheetName val="TH_Vat_tu15"/>
      <sheetName val="Bang_trong_luong_rieng_thep15"/>
      <sheetName val="LV_data15"/>
      <sheetName val="ESTI_15"/>
      <sheetName val="CẤP_THOÁT_NƯỚC15"/>
      <sheetName val="TH_MTC15"/>
      <sheetName val="TH_N_Cong15"/>
      <sheetName val="THDT_goi_thau_TB15"/>
      <sheetName val="Tien_do_TV15"/>
      <sheetName val="KHOI_LUONG15"/>
      <sheetName val="bridge_#_115"/>
      <sheetName val="KL_san_lap15"/>
      <sheetName val="Bang_3_Chi_tiet_phan_Dz15"/>
      <sheetName val="HVAC_BLOCK_B415"/>
      <sheetName val="subcon_sched15"/>
      <sheetName val="Buy_vs__Lease_Car15"/>
      <sheetName val="BẢNG_KHỐI_LƯỢNG_TỔNG_HỢP14"/>
      <sheetName val="CP_Khac_cuoc_VC14"/>
      <sheetName val="Budget_Code14"/>
      <sheetName val="CTKL_KTX_HT14"/>
      <sheetName val="PRE_(E)15"/>
      <sheetName val="2_Chiet_tinh14"/>
      <sheetName val="NHÀ_NHẬP_LIỆU14"/>
      <sheetName val="MÓNG_SILO14"/>
      <sheetName val="Tong_du_toan14"/>
      <sheetName val="Bill_2_-_ketcau14"/>
      <sheetName val="13-Cốt_thép_(10mm&lt;D≤18mm)_FO114"/>
      <sheetName val="du_lieu_du_toan14"/>
      <sheetName val="Chi_tiet_lan_can14"/>
      <sheetName val="VC_xd12"/>
      <sheetName val="Gia_VLTB12"/>
      <sheetName val="B_Luong12"/>
      <sheetName val="C_May12"/>
      <sheetName val="DG_142611"/>
      <sheetName val="dm_36612"/>
      <sheetName val="DM_606012"/>
      <sheetName val="Chi_tiet_-tong_9_thang11"/>
      <sheetName val="Analisa_&amp;_Upah14"/>
      <sheetName val="Theo_doi_Doanh_thu_201711"/>
      <sheetName val="Phan_tich14"/>
      <sheetName val="DL_ĐẦU_VÀO14"/>
      <sheetName val="BOQ_THAN14"/>
      <sheetName val="Purchase_Order14"/>
      <sheetName val="D_&amp;_W_sizes14"/>
      <sheetName val="Du_lieu15"/>
      <sheetName val="CT_Thang_Mo14"/>
      <sheetName val="CT__PL14"/>
      <sheetName val="cash_budget14"/>
      <sheetName val="DK1_Don_gia14"/>
      <sheetName val="dongia__2_14"/>
      <sheetName val="Thép_CKN14"/>
      <sheetName val="GOC-KO_IN14"/>
      <sheetName val="MAU_8A14"/>
      <sheetName val="MAU_8B14"/>
      <sheetName val="MAU_914"/>
      <sheetName val="MAU_1014"/>
      <sheetName val="sochitiettaikhoan_14"/>
      <sheetName val="Share_price_data14"/>
      <sheetName val="19_314"/>
      <sheetName val="20_314"/>
      <sheetName val="Chieu_4_314"/>
      <sheetName val="Cow_req14"/>
      <sheetName val="TỔNG_HỢP14"/>
      <sheetName val="14-LẦN_3-CHIỀU14"/>
      <sheetName val="14-LẦN_1-SÁNG14"/>
      <sheetName val="14-LẦN_2-TRƯA14"/>
      <sheetName val="1_3+1_4-TOTAL_-_Ko_IN14"/>
      <sheetName val="2_1-LẦN_3-CHIỀU14"/>
      <sheetName val="2_1-LẦN_1-SÁNG14"/>
      <sheetName val="2_1-LẦN_2-TRƯA14"/>
      <sheetName val="2_1-TOTAL-Ko_IN14"/>
      <sheetName val="1_3(TMR_4)14"/>
      <sheetName val="CHO_DE14"/>
      <sheetName val="1_1+1_2+2_2+2_3(TMR_3)14"/>
      <sheetName val="CK1+CK2_(VS_SAN_CHOI_23)14"/>
      <sheetName val="CK1+CK2_(2)14"/>
      <sheetName val="12-16_THÁNG14"/>
      <sheetName val="CAN_SỮA14"/>
      <sheetName val="54+55+56(SAU_CAI_SỮA-6)14"/>
      <sheetName val="BÊ_71-90_NGÀY14"/>
      <sheetName val="BÊ_12-16_tháng14"/>
      <sheetName val="BÊ_6-1214"/>
      <sheetName val="BÊ_1-314"/>
      <sheetName val="F01-BC_KHAU_PHAN_SANG_20_314"/>
      <sheetName val="F01-BC_KHAU_PHAN_CHIEU_19_314"/>
      <sheetName val="dinh_mưc_cty14"/>
      <sheetName val="Giá_thành14"/>
      <sheetName val="Thong_ke14"/>
      <sheetName val="Energy_for_milk_prod14"/>
      <sheetName val="DE_NGHI_XUAT_14"/>
      <sheetName val="phieu_xuat_mau14"/>
      <sheetName val="PHIEU_XUAT_CHIEU14"/>
      <sheetName val="11_rai_them_cỏ14"/>
      <sheetName val="PHU_LUC_02-_HDSD_CAC_BIEU_MAU14"/>
      <sheetName val="PhU_LUC_01-_MA_CAC_NHOM_BO14"/>
      <sheetName val="F03-BC_THUC_TRON_SANG_20_314"/>
      <sheetName val="F03-BC_THUC_TRON_CHIEU_19_314"/>
      <sheetName val="F02-BC_THEO_DOI_THUC_AN_DU14"/>
      <sheetName val="Tham_khao-_Bao_cao_xuat_thuc_14"/>
      <sheetName val="Don_gia_(khong_in)14"/>
      <sheetName val="1_MONG_1-214"/>
      <sheetName val="02__PTDG14"/>
      <sheetName val="Chiết_tính14"/>
      <sheetName val="wk_prgs12"/>
      <sheetName val="TB_NẶNG12"/>
      <sheetName val="Du_tru_CP-Bieu_0112"/>
      <sheetName val="Dự_thầu12"/>
      <sheetName val="Nhap_VT_oto12"/>
      <sheetName val="Hao_phí12"/>
      <sheetName val="Structure_data12"/>
      <sheetName val="Data_Wall12"/>
      <sheetName val="Chi_tiet_cong_no12"/>
      <sheetName val="PHÁT_SINH_TẦNG_1_12"/>
      <sheetName val="PHÁT_SINH_TẦNG_212"/>
      <sheetName val="Hầm_chuyển_psinh12"/>
      <sheetName val="Ống_thẳng12"/>
      <sheetName val="Côn_thu12"/>
      <sheetName val="Vuông_tròn12"/>
      <sheetName val="Chân_rẽ12"/>
      <sheetName val="Chạc_ba12"/>
      <sheetName val="Ma_don_vi12"/>
      <sheetName val="bang_cc12"/>
      <sheetName val="KHOI_LUONG15-411"/>
      <sheetName val="Bill_2-Road_HR212"/>
      <sheetName val="Bill_3_-_Softscape_HR212"/>
      <sheetName val="Ｎｏ_1312"/>
      <sheetName val="DGchitiet_12"/>
      <sheetName val="Bill_No_3_-_Prov__Sum_(Ph2&amp;3)12"/>
      <sheetName val="TH_TN12"/>
      <sheetName val="TK_chi_tiet12"/>
      <sheetName val="đọc_số12"/>
      <sheetName val="HỆ_THỐNG_PHÒNG_CHÁY_CHỮA_CHÁY12"/>
      <sheetName val="HỆ_THỐNG_CẤP_THOÁT_NƯỚC12"/>
      <sheetName val="HỆ_THỐNG_ĐHKK12"/>
      <sheetName val="MÁY_PHÁT_ĐIỆN12"/>
      <sheetName val="HỆ_THỐNG_ĐIỆN12"/>
      <sheetName val="Thiết_bị_chính12"/>
      <sheetName val="gui_BKCT11"/>
      <sheetName val="AG_Pipe_Qty_Analysis12"/>
      <sheetName val="Tổng_GT12"/>
      <sheetName val="Chi_tiết_KL12"/>
      <sheetName val="khấu_trừ_phạt12"/>
      <sheetName val="GT__KHAU_TRU12"/>
      <sheetName val="HAO_HUT_VAT_TU_(2)12"/>
      <sheetName val="cao_độ12"/>
      <sheetName val="CP_HMC12"/>
      <sheetName val="2_1Warehouse_112"/>
      <sheetName val="THEP_TAM12"/>
      <sheetName val="THEP_HÌNH12"/>
      <sheetName val="THEP_HINH12"/>
      <sheetName val="XA_GO12"/>
      <sheetName val="BANG_TRA12"/>
      <sheetName val="CĂN_HỘ_T16-17_12"/>
      <sheetName val="TRỤC_ĐỨNG_THOÁT_BẨN_T15-1712"/>
      <sheetName val="TRỤC_ĐỨNG_TM_T15-1712"/>
      <sheetName val="CP_Du_phong12"/>
      <sheetName val="THCP_Lap_dat12"/>
      <sheetName val="THCP_xay_dung12"/>
      <sheetName val="Tong_hop_kinh_phi12"/>
      <sheetName val="CHI_PHI12"/>
      <sheetName val="1_Requisition(E)12"/>
      <sheetName val="Móng,_nền_12"/>
      <sheetName val="Main_Bldg-Rev0212"/>
      <sheetName val="D&amp;W_def_12"/>
      <sheetName val="Nhan_cong12"/>
      <sheetName val="Thiet_bi12"/>
      <sheetName val="Vat_tu12"/>
      <sheetName val="DM_ChiPhi12"/>
      <sheetName val="May_TC12"/>
      <sheetName val="TH_Kinh_phi12"/>
      <sheetName val="Ptvl_12"/>
      <sheetName val="DM_336cai_tao11"/>
      <sheetName val="phan_tic_chi_tiet12"/>
      <sheetName val="Tổng_hợp_KPHM10"/>
      <sheetName val="Cotthep_NPT11"/>
      <sheetName val="vl_nc_mtc11"/>
      <sheetName val="Heso_DZ11"/>
      <sheetName val="DG_BINH_THUAN11"/>
      <sheetName val="3__CNT11"/>
      <sheetName val="unit_price_list(M)11"/>
      <sheetName val="TONG_HOP12"/>
      <sheetName val="Gia_vat_lieu11"/>
      <sheetName val="Precios_unitarios_AXH11"/>
      <sheetName val="TH_VL,_NC,_DDHT_Thanhphuoc11"/>
      <sheetName val="So_lieu_chung11"/>
      <sheetName val="BẢNG_ÁP_GIÁ_(in)11"/>
      <sheetName val="NT_(KL)_IN11"/>
      <sheetName val="DOM_D211"/>
      <sheetName val="nhà_ăn11"/>
      <sheetName val="Công_nhật11"/>
      <sheetName val="btkt_cột11"/>
      <sheetName val="0__Input11"/>
      <sheetName val="1_2_Staff_Schedule11"/>
      <sheetName val="Bill_Prelim-CDT11"/>
      <sheetName val="Bill_BPTC-CDT11"/>
      <sheetName val="Chi_tiết_BPTC11"/>
      <sheetName val="Bill_BPTC-CDT_(PA_MCT_CDT)11"/>
      <sheetName val="Chi_tiết_BPTC_(PA_MCT_CDT)11"/>
      <sheetName val="TH_các_CC11"/>
      <sheetName val="KL_THEP__GIAM_DO_DUNG_COUPLER11"/>
      <sheetName val="01_KL_THÉP_NHẬP_VỀ11"/>
      <sheetName val="2__NT_VLDV11"/>
      <sheetName val="GHI_CHU11"/>
      <sheetName val="1_BB_LMHT11"/>
      <sheetName val="Bê_tông_bảo_vệ11"/>
      <sheetName val="01__Data11"/>
      <sheetName val="Neo,_nối_cốt_thép_dầm,_cột11"/>
      <sheetName val="Uốn_móc_cốt_thép11"/>
      <sheetName val="Tiêu_chuẩn_cốt_thép11"/>
      <sheetName val="1__Office11"/>
      <sheetName val="Doi_so11"/>
      <sheetName val="DANH_MỤC_HỒ_SƠ11"/>
      <sheetName val="GT_PHÁT_SINH_NGOÀI_HĐ11"/>
      <sheetName val="KL_PHÁT_SINH_11"/>
      <sheetName val="PS_NGOÀI_HĐ11"/>
      <sheetName val="GT_PHÁT_SINH_VƯỢT_HĐ11"/>
      <sheetName val="PS_TĂNG_GIẢM_TRONG_HĐ11"/>
      <sheetName val="DGCT_PHÁT_SINH11"/>
      <sheetName val="DGCT_TRẦN_NLV11"/>
      <sheetName val="DGKL_chi_tiết_NLV11"/>
      <sheetName val="DGKL_chi_tiết_NHN,NK11"/>
      <sheetName val="TG_KL11"/>
      <sheetName val="DGCT_SƠN_BẢ_TƯỜNG_NLV11"/>
      <sheetName val="DGKL_TRẦN_NHN11"/>
      <sheetName val="MTO_REV_2(ARMOR)11"/>
      <sheetName val="1_Civil_(Org)11"/>
      <sheetName val="KL_thep_lam_sat11"/>
      <sheetName val="Tien_Thuong11"/>
      <sheetName val="NC_XL_6T_cuoi_01_CTy11"/>
      <sheetName val="Data_-6T_dau11"/>
      <sheetName val="Cong_6T11"/>
      <sheetName val="DM-VNT_ko_sd11"/>
      <sheetName val="Bảng_đo_bóc_KL_OLK-0911"/>
      <sheetName val="6_3_CHI_TIET_OLK-0911"/>
      <sheetName val="B3A_-_TOWER_A11"/>
      <sheetName val="Annex_B11"/>
      <sheetName val="TLG_Type11"/>
      <sheetName val="1_San_11"/>
      <sheetName val="Tong_hop_vat_tu11"/>
      <sheetName val="Dot_411"/>
      <sheetName val="Chi_phi_van_chuyen11"/>
      <sheetName val="DT_hợp_đồng10"/>
      <sheetName val="Bảng_KL_đợt_110"/>
      <sheetName val="Dgia_vat_tu11"/>
      <sheetName val="Don_gia_III12"/>
      <sheetName val="D÷_liÖu11"/>
      <sheetName val="Thop_Ksat11"/>
      <sheetName val="Thu_hoi_11"/>
      <sheetName val="HM_chung11"/>
      <sheetName val="CP_xd-thiet_bi11"/>
      <sheetName val="TH-TN_LD_TB11"/>
      <sheetName val="CP_xaydung11"/>
      <sheetName val="Thao_ha_phu_kien11"/>
      <sheetName val="VL-NC-MTC_ket_cau11"/>
      <sheetName val="KHOI_LUONG_TONG11"/>
      <sheetName val="TK_22KV11"/>
      <sheetName val="DM_366-177711"/>
      <sheetName val="Thi_nhiem11"/>
      <sheetName val="Gia_goc_VT-TB11"/>
      <sheetName val="Gia_vc_den_chan_CT11"/>
      <sheetName val="culy_2211"/>
      <sheetName val="Luong_205011"/>
      <sheetName val="ca_may_QN11"/>
      <sheetName val="TNHC1246_11"/>
      <sheetName val="Ca_may_TT06_201011"/>
      <sheetName val="Don_gia_VLXD_dia_phuong11"/>
      <sheetName val="Bang_luong_SCL11"/>
      <sheetName val="Dinh_muc_TN142611"/>
      <sheetName val="HRG_BHN11"/>
      <sheetName val="CĂN_ĐH11"/>
      <sheetName val="Div26_-_Elect11"/>
      <sheetName val="Bù_giá_CM9"/>
      <sheetName val="Luong_BN9"/>
      <sheetName val="Luong_TB9"/>
      <sheetName val="Ca_may_TB9"/>
      <sheetName val="Ca_máy_BN9"/>
      <sheetName val="Vật_liệu9"/>
      <sheetName val="7_Khau_tru_11"/>
      <sheetName val="gia_vt,nc,may10"/>
      <sheetName val="2_CDPS11"/>
      <sheetName val="Q_A01_2-Sh11"/>
      <sheetName val="4_CĂN11"/>
      <sheetName val="Danh_mục10"/>
      <sheetName val="Financ__Overview10"/>
      <sheetName val="LX_-TT059"/>
      <sheetName val="NC_Moi_TT059"/>
      <sheetName val="Bia_lot9"/>
      <sheetName val="MB_DT_0210"/>
      <sheetName val="PV_Graph_Data10"/>
      <sheetName val="5_2_1_Đo_bóc_KL_OLK-0610"/>
      <sheetName val="Don_gia_NC11"/>
      <sheetName val="B-2__(DPP)11"/>
      <sheetName val="CAP_NUOC10"/>
      <sheetName val="cấp_nước_trục_nhà_vs10"/>
      <sheetName val="THOAT_NUOC10"/>
      <sheetName val="THOAT_MUA10"/>
      <sheetName val="Cáp_phòng10"/>
      <sheetName val="TMC_ĐIỆN_Phi10"/>
      <sheetName val="TMC_Tổng10"/>
      <sheetName val="TH_Đèn_Phòng_L110"/>
      <sheetName val="TH_Đèn_Hầm_L110"/>
      <sheetName val="TỦ_MODULE_T110"/>
      <sheetName val="Summary_Sheet10"/>
      <sheetName val="Finishing-Tower_A10"/>
      <sheetName val="Finishing-Tower_B10"/>
      <sheetName val="Finishing-Tower_C10"/>
      <sheetName val="Finishing-Tower_D10"/>
      <sheetName val="MEP-Tower_A10"/>
      <sheetName val="MEP-Tower_B10"/>
      <sheetName val="MEP-Tower_C10"/>
      <sheetName val="MEP-Tower_D10"/>
      <sheetName val="Cost_Report_Sum10"/>
      <sheetName val="Detail_Cost_Sum10"/>
      <sheetName val="RVO-VO_Sum10"/>
      <sheetName val="Potential_VOs_Sum10"/>
      <sheetName val="Cash_Flow_Sum10"/>
      <sheetName val="TINH_GIA_-_SAN_XUAT_Vertico10"/>
      <sheetName val="Huong_dan10"/>
      <sheetName val="13_BANG_CT10"/>
      <sheetName val="14_MMUS_GIUA_NHIP10"/>
      <sheetName val="4_HSPBngang10"/>
      <sheetName val="6_Tinh_tai10"/>
      <sheetName val="2_NSl10"/>
      <sheetName val="17_US_CHU_tho_a_b10"/>
      <sheetName val="15_MMUS_GOI10"/>
      <sheetName val="Bieu_gia_HD10"/>
      <sheetName val="DZ_22KV10"/>
      <sheetName val="BTK-Dai_Hoc_Kien_Giang10"/>
      <sheetName val="doanh_thu10"/>
      <sheetName val="Dutoan_KL10"/>
      <sheetName val="Kê_0,410"/>
      <sheetName val="TH_0,410"/>
      <sheetName val="Kê_2210"/>
      <sheetName val="TH_2210"/>
      <sheetName val="TBA_CAI_TAO10"/>
      <sheetName val="TBA_XDM10"/>
      <sheetName val="TONG_HOP_DU_TOAN10"/>
      <sheetName val="Thop_XAY_DUNG10"/>
      <sheetName val="CP_HANG_MUC_CHUNG10"/>
      <sheetName val="CHI_PHI_XD10"/>
      <sheetName val="CHI_PHI_THI_NGHIEM10"/>
      <sheetName val="VLDIEN_2210"/>
      <sheetName val="Dao_dat10"/>
      <sheetName val="TH_Denbu10"/>
      <sheetName val="Do_ve_DC10"/>
      <sheetName val="TH_Bommin10"/>
      <sheetName val="CHI_PHI_THI_NGHIEM-LD_thiet_b10"/>
      <sheetName val="Luong_TT0110"/>
      <sheetName val="Camay_QB10"/>
      <sheetName val="gia_ca_may_BXD10"/>
      <sheetName val="BANG_LUONG_KY_SU10"/>
      <sheetName val="Bang_luong_NHOM_I10"/>
      <sheetName val="Bangluong_NHOM_II_10"/>
      <sheetName val="09-GIA_nhien_lieu-ko_in10"/>
      <sheetName val="Tinh_V_cot_chiem_cho10"/>
      <sheetName val="ĐM_135410"/>
      <sheetName val="KHOAN_MAU10"/>
      <sheetName val="ĐO_ĐỊA_VẬT_LÝ10"/>
      <sheetName val="khoan_tiep_dia10"/>
      <sheetName val="Tính_giá_NC10"/>
      <sheetName val="Tiên_lượng10"/>
      <sheetName val="SL_cước10"/>
      <sheetName val="Dinh_muc10"/>
      <sheetName val="DT_san_XD-So_lieu_cu9"/>
      <sheetName val="GIÁ_DỰ_THẦU_30_CĂN10"/>
      <sheetName val="DG_Chi_tiet10"/>
      <sheetName val="_1710_HOINGHINLD10"/>
      <sheetName val="99_(2)10"/>
      <sheetName val="134_10"/>
      <sheetName val="DG_497010"/>
      <sheetName val="THONG_SO10"/>
      <sheetName val="Đơn_giá_chi_tiết_TN_3910"/>
      <sheetName val="KS_tuyen10"/>
      <sheetName val="Bang_chiet_tinh_TBA10"/>
      <sheetName val="4_2_1_Đo_bóc_KL_OLK-0610"/>
      <sheetName val="4_1_1_CHI_TIET_OLK-0610"/>
      <sheetName val="Electrical_Works10"/>
      <sheetName val="H_T__INCOMING_SYSTEM10"/>
      <sheetName val="EQUIP_LIST10"/>
      <sheetName val="So_sanh10"/>
      <sheetName val="HERD_MOVEMENTFARM112"/>
      <sheetName val="HERD_MOVEMENTFARM212"/>
      <sheetName val="CALVES_2-412"/>
      <sheetName val="Cavles_2-412"/>
      <sheetName val="CALVES_4-712"/>
      <sheetName val="HEIFER_7-12m12"/>
      <sheetName val="HEIFER_12+12"/>
      <sheetName val="FRESH_COW_2017-1812"/>
      <sheetName val="HP_COW_201812"/>
      <sheetName val="LP_COW_2017-1812"/>
      <sheetName val="DRY_COW12"/>
      <sheetName val="FIELD_CROPS12"/>
      <sheetName val="Gia_VT-TB10"/>
      <sheetName val="noi_suy_xa10"/>
      <sheetName val="noi_suy_xa_thu_hoi10"/>
      <sheetName val="BU_LONG10"/>
      <sheetName val="Thuyết_minh10"/>
      <sheetName val="Đơn_giá_máy10"/>
      <sheetName val="DT__NHA_XUONG10"/>
      <sheetName val="Tong_DT9"/>
      <sheetName val="phan_tich_don_gia9"/>
      <sheetName val="¥_10"/>
      <sheetName val="Chu_dau_tu5"/>
      <sheetName val="Cash_Flow10"/>
      <sheetName val="Bill_No_1_610"/>
      <sheetName val="Bill_No_1_1010"/>
      <sheetName val="Bill_No_3_310"/>
      <sheetName val="Bill_No_1_410"/>
      <sheetName val="Bill_No_1_710"/>
      <sheetName val="Summary_Bill_No__310"/>
      <sheetName val="Unit_price9"/>
      <sheetName val="Bán_đợt_1_trang9"/>
      <sheetName val="3__KC_-_PODIUM9"/>
      <sheetName val="Chiet_tinh_dz359"/>
      <sheetName val="Tien_Luong9"/>
      <sheetName val="Breakdown_(B)9"/>
      <sheetName val="U_P_Breakdown9"/>
      <sheetName val="DG_3"/>
      <sheetName val="Unit_price(Updateting)9"/>
      <sheetName val="Cost_List9"/>
      <sheetName val="Detail_Cost9"/>
      <sheetName val="IC_Price_New9"/>
      <sheetName val="Summary_Table9"/>
      <sheetName val="Sales_Person9"/>
      <sheetName val="Bidding_Entity9"/>
      <sheetName val="CTDZ6kv_(gd1)_9"/>
      <sheetName val="CTDZ_0_4+cto_(GD1)9"/>
      <sheetName val="CTTBA_(gd1)9"/>
      <sheetName val="03_Detailed9"/>
      <sheetName val="01_Bid_Price_summary9"/>
      <sheetName val="Home_Office_Manhours9"/>
      <sheetName val="Field_SPV_Barchart9"/>
      <sheetName val="don_gia_14269"/>
      <sheetName val="Luong_(TP_Việt_Trì)2"/>
      <sheetName val="Khai_toan4"/>
      <sheetName val="Phu_luc_01_1_EPC_P11-144"/>
      <sheetName val="TDT_P11-P144"/>
      <sheetName val="Chi_phi_khac_4"/>
      <sheetName val="Hang_muc_Chung4"/>
      <sheetName val="Bia_Phu_Luc4"/>
      <sheetName val="DATA_1_CHUNG4"/>
      <sheetName val="Muc_luc4"/>
      <sheetName val="Tra_cuu_9574"/>
      <sheetName val="CHITIET_VL-NCHT1_(2)9"/>
      <sheetName val="IMF_Code9"/>
      <sheetName val="Subsidiary_Calculation9"/>
      <sheetName val="5_2_1_Đo_bóc_KL_OLK-109"/>
      <sheetName val="FF-2_(1)9"/>
      <sheetName val="YTD_12'20039"/>
      <sheetName val="YTD_06'20039"/>
      <sheetName val="YTD_03'20039"/>
      <sheetName val="YTD_09'20039"/>
      <sheetName val="deferred_taxes9"/>
      <sheetName val="Eqpmnt_Plng9"/>
      <sheetName val="TRIAL_BALANCE9"/>
      <sheetName val="DPR_31st_march9"/>
      <sheetName val="current_month9"/>
      <sheetName val="Blng__Vs_Coll_9"/>
      <sheetName val="THÔNG_TIN5"/>
      <sheetName val="SGC_RATE4"/>
      <sheetName val="DM_DU_AN4"/>
      <sheetName val="DM_TP_4"/>
      <sheetName val="File_Chi_tiet4"/>
      <sheetName val="Cau_tao_gia_xay_to5"/>
      <sheetName val="Phu_Bai_Bridge9"/>
      <sheetName val="Cuoc_2"/>
      <sheetName val="gia_chao2"/>
      <sheetName val="Vat_lieu_BTN2"/>
      <sheetName val="NC_CU2"/>
      <sheetName val="Da_xay_dung2"/>
      <sheetName val="Tru_TT4"/>
      <sheetName val="Thg_044"/>
      <sheetName val="Thg_054"/>
      <sheetName val="Thg_064"/>
      <sheetName val="Thg_074"/>
      <sheetName val="Thg_084"/>
      <sheetName val="Thg_094"/>
      <sheetName val="Thg_104"/>
      <sheetName val="Thg_114"/>
      <sheetName val="Thg_124"/>
      <sheetName val="Dashboard_-_BQL_-_VHL4"/>
      <sheetName val="BẢNG_DIỄN_GIẢI_KL_(7)9"/>
      <sheetName val="THPDMoi__(2)5"/>
      <sheetName val="t-h_HA_THE5"/>
      <sheetName val="TH_XL5"/>
      <sheetName val="CHITIET_VL-NC5"/>
      <sheetName val="MTO_REV_02"/>
      <sheetName val="TH_khoi_luong4"/>
      <sheetName val="Chi_tiet_khoi_luong4"/>
      <sheetName val="TK_thep4"/>
      <sheetName val="CT_THOÁT_WC_VP4"/>
      <sheetName val="CT_CẤP_WC_VP4"/>
      <sheetName val="CT_THOÁT_MƯA_VP_TRỤC_LỚN4"/>
      <sheetName val="CT_THOÁT_MƯA_VP_TRỤC_NHỎ4"/>
      <sheetName val="Chênh_lệch_máy_thi_công3"/>
      <sheetName val="Chênh_lệch_nhân_công3"/>
      <sheetName val="Chênh_lệch_vật_liệu3"/>
      <sheetName val="DO_AM_DT2"/>
      <sheetName val="TCVN_1651-20081"/>
      <sheetName val="w't_table4"/>
      <sheetName val="Probbl_-_Production4"/>
      <sheetName val="Danh_mục_khối4"/>
      <sheetName val="Danh_mục_đơn_vị_-phòng_chức_nă4"/>
      <sheetName val="Currency_Rate4"/>
      <sheetName val="KEILA_TP_2020-074"/>
      <sheetName val="CHI_PHÍ_NHÔM4"/>
      <sheetName val="BILL_34Āᐁë4"/>
      <sheetName val="CFA_(ME)4"/>
      <sheetName val="MEP_Building4"/>
      <sheetName val="2__BBNT_KLHT4"/>
      <sheetName val="CHITIET_VL-NC-TT1p4"/>
      <sheetName val="NHOM_KINH3"/>
      <sheetName val="LUONG_SCL4"/>
      <sheetName val="Auto_Monthly_Inputs_2"/>
      <sheetName val="BOM-13_11-Other(PS1+PS2)4"/>
      <sheetName val="01__Nha_xuong2"/>
      <sheetName val="Nhập_liệu2"/>
      <sheetName val="Service_Cost_3"/>
      <sheetName val="Don_gia_Tay_Ninh3"/>
      <sheetName val="Don_gia_Dak_Lak3"/>
      <sheetName val="streeta_and_cacth_pit3"/>
      <sheetName val="Daf_13"/>
      <sheetName val="Luong_2622EVN2"/>
      <sheetName val="Dinh_Muc_Vat_Tu4"/>
      <sheetName val="mã_4"/>
      <sheetName val="Don_gia_XD3"/>
      <sheetName val="Gia_NC_theo_TT052"/>
      <sheetName val="Land_Dev't__Ph-12"/>
      <sheetName val="Hac_Lots2"/>
      <sheetName val="4-Lane_bridge2"/>
      <sheetName val="Res_Lots2"/>
      <sheetName val="Spine_Road2"/>
      <sheetName val="Chao_gia_T12_RE3"/>
      <sheetName val="DSV6_Summ2"/>
      <sheetName val="Sum_ELE__CAP_S1-4__2"/>
      <sheetName val="Boc_KL_DAT+CAT+BT2"/>
      <sheetName val="Boc_KL_thép2"/>
      <sheetName val="Bieu_do_nhan_luc2"/>
      <sheetName val="Elemental_Breakdown+20%2"/>
      <sheetName val="DGKL_TRỤC_NGOAI_NHA2"/>
      <sheetName val="PHẦN_KIẾN_TRÚC2"/>
      <sheetName val="0,SO_LIEU_DAU_VAO2"/>
      <sheetName val="So_sanh_gia2"/>
      <sheetName val="Bill_22"/>
      <sheetName val="Bill_32"/>
      <sheetName val="Bill_4a_-_1A2"/>
      <sheetName val="Bill_4a_(Fiber)_-_1A2"/>
      <sheetName val="Bill_4b2"/>
      <sheetName val="Bill_4c2"/>
      <sheetName val="Bill_52"/>
      <sheetName val="Bill_4a_-_1B2"/>
      <sheetName val="Bill_4a_(Fiber)_-_1B2"/>
      <sheetName val="5_2_1_Đo_bóc_KL_OLK-072"/>
      <sheetName val="Corner_Arch2"/>
      <sheetName val="End_Arch2"/>
      <sheetName val="Intermediate_Arch2"/>
      <sheetName val="reinforcement_6752"/>
      <sheetName val="ext_wall_fin_qty2"/>
      <sheetName val="SL_Plum_2"/>
      <sheetName val="Physical_Schedule_3D2"/>
      <sheetName val="Tabel_Berat3"/>
      <sheetName val="Data_Umum_Penawaran3"/>
      <sheetName val="Real_Cost3"/>
      <sheetName val="bill_qty3"/>
      <sheetName val="REKAP_ARSITEKTUR_3"/>
      <sheetName val="RAB_ADMINISTRASI_PUSAT_(1)3"/>
      <sheetName val="Hrg_Readymix2"/>
      <sheetName val="TONGKE3p_1"/>
      <sheetName val="Bill_rekap1"/>
      <sheetName val="Cash_Flow_bulanan1"/>
      <sheetName val="DG_VL_KS1"/>
      <sheetName val="DTXL(_270)1"/>
      <sheetName val="cable,_lighting,_switch1"/>
      <sheetName val="ĐỢT_11"/>
      <sheetName val="Dai_tu2"/>
      <sheetName val="Aging_Sept3"/>
      <sheetName val="0_Data2"/>
      <sheetName val="0_Data_new2"/>
      <sheetName val="Define_finishing2"/>
      <sheetName val="CươcVC_tinh1"/>
      <sheetName val="Bank_Rev2"/>
      <sheetName val="Merit_&amp;_Market_Grid3"/>
      <sheetName val="BP_DECLINE_IT2"/>
      <sheetName val="Input_List2"/>
      <sheetName val="Valid_data_revised2"/>
      <sheetName val="DETAIL_MIX_%_REPORT2"/>
      <sheetName val="Fill_this_out_first___2"/>
      <sheetName val="CONSOIDATE_42"/>
      <sheetName val="CONSOIDATE_22"/>
      <sheetName val="BC_chi_tiết_TT2"/>
      <sheetName val="Cước_CG2"/>
      <sheetName val="Fixed_asset_register2"/>
      <sheetName val="repeatative_rejection2"/>
      <sheetName val="General_Info2"/>
      <sheetName val="Full_PBD2"/>
      <sheetName val="Non-Statistical_Sampling2"/>
      <sheetName val="98FORECAST_(1)2"/>
      <sheetName val="Sch_18_Bank2"/>
      <sheetName val="Stock_details2"/>
      <sheetName val="Part_A_General2"/>
      <sheetName val="_2"/>
      <sheetName val="242_3_summaryOPC2"/>
      <sheetName val="1_1General2"/>
      <sheetName val="Gia_giao_VL_den_HT1"/>
      <sheetName val="KL_CHI_TIẾT_(2)1"/>
      <sheetName val="6__Scope_of_work_2"/>
      <sheetName val="4_6_Phân_tích_nhân_sự_2"/>
      <sheetName val="4_5_Mức_độ_tham_gia_dự_án2"/>
      <sheetName val="Khoi_luong_kenh_dan1"/>
      <sheetName val="Thep_Be_TN(tai_C10)1"/>
      <sheetName val="Don_vi1"/>
      <sheetName val="TH_khối_lượng_phải_làm1"/>
      <sheetName val="Giá_VL,_NC,_M1"/>
      <sheetName val="Lương_2135_nhóm_I1"/>
      <sheetName val="Luong_2050_hà_NAm1"/>
      <sheetName val="Lương2045_nhóm_I1"/>
      <sheetName val="May_3_huyện1"/>
      <sheetName val="May_yên_mô1"/>
      <sheetName val="Phân_tich_ĐG1"/>
      <sheetName val="PLV_mới1"/>
      <sheetName val="May_TT11(TB)1"/>
      <sheetName val="May_TT11_(HP)1"/>
      <sheetName val="May_TT11(NB)1"/>
      <sheetName val="May_TT11(NĐ)1"/>
      <sheetName val="Lương_theo_TT17(Thái_Bình)1"/>
      <sheetName val="Lương_theo_TT17_(HP)1"/>
      <sheetName val="Lương_theo_TT17_(Ninh_Bình)1"/>
      <sheetName val="Lương_theo_TT17_(Nam_Định)1"/>
      <sheetName val="he_so_dong_thoi1"/>
      <sheetName val="Input_-_Facilities2"/>
      <sheetName val="BP_CAPEX_MoD-100%_Area_4_USD2"/>
      <sheetName val="02__PHAN_TICH2"/>
      <sheetName val="03__NGAN_SACH2"/>
      <sheetName val="Dynamic_Ranges1"/>
      <sheetName val="THCP_thiet_bi1"/>
      <sheetName val="ADJ_20111"/>
      <sheetName val="NOVA_MEDIC1"/>
      <sheetName val="DGKL_MEDIC1"/>
      <sheetName val="THONG_SO_KICH_THUOC1"/>
      <sheetName val="CT_-THVLNC1"/>
      <sheetName val="Listes_Caractéristiques1"/>
      <sheetName val="Liste_Référentiel1"/>
      <sheetName val="Bill_4_1a___1"/>
      <sheetName val="XL4Poppy_(2)2"/>
      <sheetName val="Bldg_Brkdown1"/>
      <sheetName val="Thang_011"/>
      <sheetName val="Thống_kê1"/>
      <sheetName val="BAN_IN1"/>
      <sheetName val="Data_(2)1"/>
      <sheetName val="Book_1_Summary1"/>
      <sheetName val="SLTh_ke1"/>
      <sheetName val="DIEN_TICH1"/>
      <sheetName val="1_설계조건1"/>
      <sheetName val="Wood_Mckenzie1"/>
      <sheetName val="Đầu_ra_sản_phẩm1"/>
      <sheetName val="Tổng_quan_và_Input1"/>
      <sheetName val="Đầu_vào_sản_xuất1"/>
      <sheetName val="Tính_toán_doanh_thu1"/>
      <sheetName val="Phân_tích_độ_nhạy1"/>
      <sheetName val="Khấu_hao_TSCĐ1"/>
      <sheetName val="Nguồn_vốn1"/>
      <sheetName val="Giải_ngân_nguồn_vốn1"/>
      <sheetName val="Tính_toán_thuế1"/>
      <sheetName val="Tính_toán_chi_phí_SX1"/>
      <sheetName val="TH_ĐƠN_GIÁ1"/>
      <sheetName val="KL_T16_BÀN_GIAO_19_41"/>
      <sheetName val="5_Gia1"/>
      <sheetName val="Loại_cọc_P21"/>
      <sheetName val="Danh_sach_KV21"/>
      <sheetName val="Danh_sach_doan_KT1"/>
      <sheetName val="CP_NC-MTC_XD1"/>
      <sheetName val="bang_1_NCXD1"/>
      <sheetName val="bang_1_NCXD_(V_I)1"/>
      <sheetName val="List_of_Staff1"/>
      <sheetName val="__QUOTATION_xlsx1"/>
      <sheetName val="2_5_Ducts_(2)1"/>
      <sheetName val="S_N1"/>
      <sheetName val="H_Satuan1"/>
      <sheetName val="4_3_Scope_of_work_1"/>
      <sheetName val="OVER_VIEW1"/>
      <sheetName val="GIA_NC,_CM1"/>
      <sheetName val="GIA_VL1"/>
      <sheetName val="13_Luong1"/>
      <sheetName val="Luong_TT051"/>
      <sheetName val="Gia_HĐ1"/>
      <sheetName val="Ca_may1"/>
      <sheetName val="unit_weight1"/>
      <sheetName val="NHOM_KINH_1"/>
      <sheetName val="2__Tổng_hợp1"/>
      <sheetName val="List_Equip1"/>
      <sheetName val="Process_C_(1-166)1"/>
      <sheetName val="THÁNG_051"/>
      <sheetName val="CF_-Update_31Jul061"/>
      <sheetName val="Executive_Summary1"/>
      <sheetName val="MAHANG_BHLD1"/>
      <sheetName val="CHITIETHOADON_TT1"/>
      <sheetName val="mahang_chinh_sua_moi_nhat1"/>
      <sheetName val="Noise_insl1"/>
      <sheetName val="SCOPE_OF_WORK1"/>
      <sheetName val="DS_Cty1"/>
      <sheetName val="Eq__Mobilization1"/>
      <sheetName val="Link_HG1"/>
      <sheetName val="chi_tiet_TS_theo_so_lieu_ktoan1"/>
      <sheetName val="Piano_Montaggio_PO-02_bozza21"/>
      <sheetName val="List_Danh_mục_nghiệm_thu1"/>
      <sheetName val="May_Goc_(QD2436)1"/>
      <sheetName val="VC_theo_cuoc_tinh1"/>
      <sheetName val="BCVC__1"/>
      <sheetName val="ĐM4970_2016(Lap_dat_TBA)1"/>
      <sheetName val="Gia_Nhan_công1"/>
      <sheetName val="Đon_gia_228_sua_chua1"/>
      <sheetName val="ĐM01_2000(thinghiem_ĐZTTĐL)1"/>
      <sheetName val="ĐM1781_2007(T_N_đien_ĐZ&amp;TBA)1"/>
      <sheetName val="Cuoc_van_chuyen1"/>
      <sheetName val="02__THONG_TIN_CHUNG1"/>
      <sheetName val="07__DINH_MUC_HBC1"/>
      <sheetName val="3_공통공사대비1"/>
      <sheetName val="Rate_Analysis1"/>
      <sheetName val="입찰내역_발주처_양식1"/>
      <sheetName val="bar_nor1"/>
      <sheetName val="conc_nor1"/>
      <sheetName val="conc_frus1"/>
      <sheetName val="conc_trap1"/>
      <sheetName val="bar_frus1"/>
      <sheetName val="bar_trap1"/>
      <sheetName val="SLA_cost_distr_FEB_20201"/>
      <sheetName val="Legal_entities_details1"/>
      <sheetName val="Invoice_base_FEB_20201"/>
      <sheetName val="Le317_into_80501"/>
      <sheetName val="Basic_principles_to_the_distr_1"/>
      <sheetName val="Cost_elements1"/>
      <sheetName val="Ref_rate_change1"/>
      <sheetName val="Synergi_life_credit1"/>
      <sheetName val="Change_in_NH1"/>
      <sheetName val="NPS_to_O&amp;G1"/>
      <sheetName val="Adj_entries_1"/>
      <sheetName val="Annexure_11"/>
      <sheetName val="Annexure_21"/>
      <sheetName val="Updated_2018_COA1"/>
      <sheetName val="IC_Listing1"/>
      <sheetName val="2__Summary-cash1"/>
      <sheetName val="DG_THIET_BI1"/>
      <sheetName val="DG_vat_lieu1"/>
      <sheetName val="Loại_21"/>
      <sheetName val="Don_gia_III13"/>
      <sheetName val="Don_gia_CT1"/>
      <sheetName val="Tu_dien1"/>
      <sheetName val="T_kê1"/>
      <sheetName val="Chi_tiet_VL-NC-MTC1"/>
      <sheetName val="Kien_truc1"/>
      <sheetName val="Chiet_tinh_dz221"/>
      <sheetName val="Chuong_I1"/>
      <sheetName val="TK_SX1"/>
      <sheetName val="DLC_DIEN_AP1"/>
      <sheetName val="SL_dau_tien1"/>
      <sheetName val="Danhsach_121"/>
      <sheetName val="NC_HY1"/>
      <sheetName val="NC_HN1"/>
      <sheetName val="A1_81"/>
      <sheetName val="PLHD_doi_cot_ham_0101-041"/>
      <sheetName val="VL_NC_M1"/>
      <sheetName val="Don_gia_vung_III1"/>
      <sheetName val="DZ_351"/>
      <sheetName val="Tonghop_theo_Vendor1"/>
      <sheetName val="Du_thau_dau_noi1"/>
      <sheetName val="Du_Thau1"/>
      <sheetName val="Du_thau_PSBS1"/>
      <sheetName val="DG_theo_HD_PSBS1"/>
      <sheetName val="Du_thau_TC111"/>
      <sheetName val="Beam_reinfocement_schedule1"/>
      <sheetName val="Thong_so_dam1"/>
      <sheetName val="Wall_Block_C1"/>
      <sheetName val="General_Schedule1"/>
      <sheetName val="Factor_F_Data1"/>
      <sheetName val="Tra_Cứu1"/>
      <sheetName val="IV_1_Lkdt1"/>
      <sheetName val="III_2_dah1"/>
      <sheetName val="II_2_dn1"/>
      <sheetName val="IV_2_Lkdd1"/>
      <sheetName val="III_1_tai1"/>
      <sheetName val="DP_TRUOT_GIA1"/>
      <sheetName val="VL-NC-M_1"/>
      <sheetName val="Project_Info_1"/>
      <sheetName val="Cost_Summary1"/>
      <sheetName val="Cost_Summary_-_USD1"/>
      <sheetName val="Price_Summary_-_Offshore1"/>
      <sheetName val="Factory_&amp;_Import_Material1"/>
      <sheetName val="Labour_Hours_Upload1"/>
      <sheetName val="Technical_Info_1"/>
      <sheetName val="PM_Cost1"/>
      <sheetName val="SED_INPUT1"/>
      <sheetName val="Be_tong1"/>
      <sheetName val="TÍNH_TOÁN_KHỐI_LƯỢNG_P61"/>
      <sheetName val="INDEX_HẠ_TẦNG1"/>
      <sheetName val="CTG_HẠ_TẦNG1"/>
      <sheetName val="DGG_HẠ_TẦNG1"/>
      <sheetName val="DGG_LB_CỌC1"/>
      <sheetName val="DGG_MT_CỌC1"/>
      <sheetName val="INFO_CỌC1"/>
      <sheetName val="INDEX_CỌC1"/>
      <sheetName val="Bảng_dung_trọng1"/>
      <sheetName val="Summary_-_Budget1"/>
      <sheetName val="Gia_1"/>
      <sheetName val="DIV_INC2"/>
      <sheetName val="A1_-_Income_Statement2"/>
      <sheetName val="SCB_-_Annexure_A2"/>
      <sheetName val="PL6-Revenue_Bridge2"/>
      <sheetName val="OC5-Push_Diag2"/>
      <sheetName val="Franchise_Input2"/>
      <sheetName val="Project_ODC_NDEU2"/>
      <sheetName val="Inter_connect_Revenue2"/>
      <sheetName val="2020_RFS_Summary2"/>
      <sheetName val="Well_Construction_Summary2"/>
      <sheetName val="RFS_2020_-_Details_and_Notes2"/>
      <sheetName val="AN_20002"/>
      <sheetName val="Du_lieu_ban_dau1"/>
      <sheetName val="GZ_TP1"/>
      <sheetName val="GZ_VT1"/>
      <sheetName val="Bearing_Capacity1"/>
      <sheetName val="Thong_tin1"/>
      <sheetName val="BTDC_B3601"/>
      <sheetName val="Danh_muc_LIST1"/>
      <sheetName val="CF_(DR)_IN1"/>
      <sheetName val="PL_02_-_Vay1"/>
      <sheetName val="PL_03_-_Von1"/>
      <sheetName val="CP_yếu_tố1"/>
      <sheetName val="BS_4201"/>
      <sheetName val="PL_4201"/>
      <sheetName val="RT_4201"/>
      <sheetName val="BTDC_B360_1"/>
      <sheetName val="Table_of_contents1"/>
      <sheetName val="11__Loans1"/>
      <sheetName val="6_9_DM_CTP1"/>
      <sheetName val="ADJ_-_RATE1"/>
      <sheetName val="CDPS_SAU_KC1"/>
      <sheetName val="RC_Revenue1"/>
      <sheetName val="AOP_20201"/>
      <sheetName val="DATA_LE1"/>
      <sheetName val="DATA_LE_(LY)1"/>
      <sheetName val="DATA_RC1"/>
      <sheetName val="DATA_RC_(LY)1"/>
      <sheetName val="LE_Test1"/>
      <sheetName val="DATA_(RC_ORG)1"/>
      <sheetName val="DATA_(TESTING_1)1"/>
      <sheetName val="DATA_(TESTING_CHRSPR)1"/>
      <sheetName val="2018_VADIS1"/>
      <sheetName val="Income_Statement16"/>
      <sheetName val="DB_FEE1"/>
      <sheetName val="BHYT_Tự_Nguyện_-_Vinschool-Mau1"/>
      <sheetName val="dulieu_cot1"/>
      <sheetName val="Bank_Bal__Dec_221"/>
      <sheetName val="CAN_DOI_-_KET_QUA3"/>
      <sheetName val="Pivot_Financials2"/>
      <sheetName val="Review_20152"/>
      <sheetName val="People_2"/>
      <sheetName val="Production_volumes2"/>
      <sheetName val="Salary_increase_budget_assump_2"/>
      <sheetName val="Production_initiative2"/>
      <sheetName val="Prod__KPI_-_OEE%2"/>
      <sheetName val="B&amp;P_KPI2"/>
      <sheetName val="Customer_SC2"/>
      <sheetName val="Production_KPIs2"/>
      <sheetName val="Total_losses2"/>
      <sheetName val="Savings_overview2"/>
      <sheetName val="Prod_FTE_Dev_2"/>
      <sheetName val="Log_FTE_Dev_2"/>
      <sheetName val="Loss_tree2"/>
      <sheetName val="Inventory_development2"/>
      <sheetName val="Capex_Phasing2"/>
      <sheetName val="Std_to_Std_MC_only2"/>
      <sheetName val="Top_20_BOM2"/>
      <sheetName val="MC_Development_OLD2"/>
      <sheetName val="NMC_&amp;_Log_Ass_2"/>
      <sheetName val="_Material_Ass_2"/>
      <sheetName val="COGS_Dev_2"/>
      <sheetName val="MC_Dev_2"/>
      <sheetName val="NMC_Dev_2"/>
      <sheetName val="NMC_Development_OLD2"/>
      <sheetName val="Log_Dev_2"/>
      <sheetName val="Prod__capex_overview2"/>
      <sheetName val="Production_-_Risks_&amp;_Opport_2"/>
      <sheetName val="AOCM_Overview2"/>
      <sheetName val="AOCM_Cost_Group_Summary2"/>
      <sheetName val="Sievo_Saving2"/>
      <sheetName val="AOCM_Sub-group2"/>
      <sheetName val="Quality_RFT2"/>
      <sheetName val="Back-up_2"/>
      <sheetName val="Absorption_Phasing2"/>
      <sheetName val="One_off2"/>
      <sheetName val="Reporting_changes2"/>
      <sheetName val="Prod__KPI_-_OEE%_by_line2"/>
      <sheetName val="Key_dependencies2"/>
      <sheetName val="Orgex_and_restructuring2"/>
      <sheetName val="COGS_movement2"/>
      <sheetName val="Back-up_HR2"/>
      <sheetName val="2016_FTE_Variability2"/>
      <sheetName val="2_Sievo_saving_recon__vs_bridg2"/>
      <sheetName val="1__PPV_recon__T04_vs_bridges2"/>
      <sheetName val="INPUT_&amp;_Guidance2"/>
      <sheetName val="data_for_deck,_thinkcell2"/>
      <sheetName val="Flash_call_deck2"/>
      <sheetName val="Supply_chain_bridge2"/>
      <sheetName val="COS_bridge2"/>
      <sheetName val="3_Gross_&amp;_Net_efficiency_repor2"/>
      <sheetName val="PVM_report2"/>
      <sheetName val="Capex_comments2"/>
      <sheetName val="Log_bridge2"/>
      <sheetName val="One_pager2"/>
      <sheetName val="Option_1,Data(from_HFM)_2"/>
      <sheetName val="Option_2,_Data(_Manual_Input)2"/>
      <sheetName val="FX_&amp;_HIERARCHY2"/>
      <sheetName val="Bihar_Plant_FAR1"/>
      <sheetName val="Verification_Report1"/>
      <sheetName val="Sch2_-_BalSht_Summary1"/>
      <sheetName val="Sch1_-_P&amp;L_Summary1"/>
      <sheetName val="Cost_of_DM_Water1"/>
      <sheetName val="Other_assumptions2"/>
      <sheetName val="Vat_lieu_cat_song_rac1"/>
      <sheetName val="Field_Lists2"/>
      <sheetName val="CUSTOMER_GROUP_WISE1"/>
      <sheetName val="Q4_2009_History1"/>
      <sheetName val="_Final_Balance_Sheet1"/>
      <sheetName val="Interest_on_WC1"/>
      <sheetName val="Giai_trinh1"/>
      <sheetName val="BASE_GRAPHE1"/>
      <sheetName val="Assignment_Schedule1"/>
      <sheetName val="DTCT_-XL_41"/>
      <sheetName val="KL_CHI_TIET"/>
      <sheetName val="Phan_tich_don_gia_de_xuat_-_cau"/>
      <sheetName val="FINANCIAL_(FLR)"/>
      <sheetName val="CTG_(GIAM)1"/>
      <sheetName val="Beam__2_"/>
      <sheetName val="Du_thau_03xd"/>
      <sheetName val="TT_16-20191"/>
      <sheetName val="Đơn_trọng1"/>
      <sheetName val="KL_Chi_tiết_BV_dự_thầu1"/>
      <sheetName val="KL_chi_tiết_BV_thi_công1"/>
      <sheetName val="3_NGAN_SACH1"/>
      <sheetName val="2_PHAN_TICH1"/>
      <sheetName val="D_Trong1"/>
      <sheetName val="B_1_Engineering1"/>
      <sheetName val="Mobilisasi_&amp;_Demob1"/>
      <sheetName val="B_2_5_Proc_&amp;_Constr_Civil11"/>
      <sheetName val="B_2_3_Proc_&amp;_Constr_Electrical1"/>
      <sheetName val="B_2_4_Proc_&amp;_Constr_Instru1"/>
      <sheetName val="B_2_1_Proc_&amp;_Constr_Mech_1"/>
      <sheetName val="B_2_2_Proc_&amp;_Constr_Pipe_1"/>
      <sheetName val="Work_Permit1"/>
      <sheetName val="Agregat_Halus_&amp;_Kasar1"/>
      <sheetName val="Data_Tower1"/>
      <sheetName val="BANG_TONGHOP"/>
      <sheetName val="bang_tien_luong"/>
      <sheetName val="Thông_tin_chung"/>
      <sheetName val="1_INPUT"/>
      <sheetName val="Phan_tich_vat_tu"/>
      <sheetName val="Tong_Luong_Thep"/>
      <sheetName val="Đường_dây"/>
      <sheetName val="Vị_trí"/>
      <sheetName val="V_c_noi_bo"/>
      <sheetName val="Tổng_kê"/>
      <sheetName val="Main_Model"/>
      <sheetName val="Đơn_giá-NC"/>
      <sheetName val="Đơn_giá-VL-CM"/>
      <sheetName val="Dau_vào"/>
      <sheetName val="Summary_of_My_Chanh_Bridge"/>
      <sheetName val="My_Chanh_Bridge"/>
      <sheetName val="Summary_of_Phu_Bai_Bridge"/>
      <sheetName val="Summary_of_Nong_Bridge"/>
      <sheetName val="Nong_Bridge"/>
      <sheetName val="Summary_of_Phong_Le_Bridge"/>
      <sheetName val="Phong_Le_Bridge"/>
      <sheetName val="Summary_of_Ky_Lam_Bridge"/>
      <sheetName val="Ban_Qua_do"/>
      <sheetName val="Dự_kiến_SL-NT_2013"/>
      <sheetName val="SL_HM-T1_2014"/>
      <sheetName val="Nghỉ_lễ"/>
      <sheetName val="Check_C"/>
      <sheetName val="Kich_thuoc_mo_M1-nam_lay"/>
      <sheetName val="Gia_khoan_chi_tiet"/>
      <sheetName val="DA01_HD-List"/>
      <sheetName val="DM01_CDT"/>
      <sheetName val="DM02_NT"/>
      <sheetName val="NT01_HD-List"/>
      <sheetName val="1,TMĐT_"/>
      <sheetName val="DG_CANTHO"/>
      <sheetName val="BB 00"/>
      <sheetName val="DGTH (3 cau"/>
      <sheetName val="M+MC"/>
      <sheetName val="DGKL_L2_THÉP_MÓNG"/>
      <sheetName val="Bieu_chi_tiet_gia_du_thau"/>
      <sheetName val="Gia_vat_lieu_trong_gia_du_thau"/>
      <sheetName val="Bang_phan_tich_don_gia_du_thau"/>
      <sheetName val="NT VK ckds"/>
      <sheetName val="PYC"/>
      <sheetName val="Out"/>
      <sheetName val="NC3"/>
      <sheetName val="Bang gia tong hop"/>
      <sheetName val="1_1_Barrette pile"/>
      <sheetName val="Qty_foundation"/>
      <sheetName val="Qty_pile"/>
      <sheetName val="Steel_column"/>
      <sheetName val="Steel_Foundation"/>
      <sheetName val="steel_Gbeam"/>
      <sheetName val="Steel_ramp"/>
      <sheetName val="Steel_slab"/>
      <sheetName val="Steel_tank"/>
      <sheetName val="Steel_wall"/>
      <sheetName val="D.W"/>
      <sheetName val="Unit Mix"/>
      <sheetName val="Unt rate"/>
      <sheetName val="Equipment List Guideline"/>
      <sheetName val="Model List"/>
      <sheetName val="tcvn "/>
      <sheetName val="Combos"/>
      <sheetName val="qty"/>
      <sheetName val="KHOILUONGTHICONG"/>
      <sheetName val="Apt내역"/>
      <sheetName val="단중표"/>
      <sheetName val="DATA NX3"/>
      <sheetName val="2. A&amp;C Database"/>
      <sheetName val="CMT retrive"/>
      <sheetName val="HDnhap"/>
      <sheetName val="Drop.Down"/>
      <sheetName val="Gia tri vat tu"/>
      <sheetName val="NB"/>
      <sheetName val="NM"/>
      <sheetName val="PhÇnCK"/>
      <sheetName val="daywork-nop"/>
      <sheetName val="Bill Pre_B1"/>
      <sheetName val="Bill Pre_B2+3"/>
      <sheetName val="Ham(CT32-33)"/>
      <sheetName val="HThien (B1)"/>
      <sheetName val="HThien (B2)"/>
      <sheetName val="KC (B3)"/>
      <sheetName val="HThien (B3)"/>
      <sheetName val="BMW.B2"/>
      <sheetName val="CTG CGO"/>
      <sheetName val="Phat sinh 09"/>
      <sheetName val="CTG Xây tô"/>
      <sheetName val="DTHU-T8"/>
      <sheetName val="25.04.14 TL-Goc Ko in"/>
      <sheetName val="fromNga"/>
      <sheetName val="PL3a dot1"/>
      <sheetName val="97 사업추정(WEKI)"/>
      <sheetName val="Data NT"/>
      <sheetName val="UP1"/>
      <sheetName val="Lương_nhân_công"/>
      <sheetName val="DETAIL_PROGRESS_CLAIM"/>
      <sheetName val="SELISIH_HARGA"/>
      <sheetName val="B1_CN"/>
      <sheetName val="M_67"/>
      <sheetName val="Bang_khoi_luong"/>
      <sheetName val="EE_(3)"/>
      <sheetName val="Code_HT_CB_-OT"/>
      <sheetName val="Code_HT_CB_-_PO"/>
      <sheetName val="DOOR_A_(4-roof)"/>
      <sheetName val="Door_HT"/>
      <sheetName val="DOOR_B1_(4-roof)"/>
      <sheetName val="DOOR_B2_(4-roof)"/>
      <sheetName val="rate_code"/>
      <sheetName val="Xuất_DL_AP"/>
      <sheetName val="Xuất_DL_OT"/>
      <sheetName val="Xuat_DL_PO"/>
      <sheetName val="Ctiet_Cthe"/>
      <sheetName val="Data-SỔ_KHO"/>
      <sheetName val="SỔ_KHO"/>
      <sheetName val="Window_Door_schedule"/>
      <sheetName val="Ban_QD"/>
      <sheetName val="Xuly_Data"/>
      <sheetName val="Cst_Pkg-Eden"/>
      <sheetName val="4__Đo_bóc_KL"/>
      <sheetName val="List_NT"/>
      <sheetName val="SUMMARY_QUANTITIES"/>
      <sheetName val="Phân_khai"/>
      <sheetName val="Đắp_đất_K95"/>
      <sheetName val="DM_TN"/>
      <sheetName val="Danh_muc"/>
      <sheetName val="nhat_ky_"/>
      <sheetName val="T_Tinh"/>
      <sheetName val="Lç_khoan_LK1"/>
      <sheetName val="Costos_Alt2"/>
      <sheetName val="B-10_otros_activos_2003"/>
      <sheetName val="B-10_otros_activos_2004"/>
      <sheetName val="liste_ANDI"/>
      <sheetName val="Daily_Forwards"/>
      <sheetName val="CREDIT_STATS"/>
      <sheetName val="basic_inputs"/>
      <sheetName val="INSTRUCTION_Read_me"/>
      <sheetName val="DATOS_DE_CAMPO"/>
      <sheetName val="Basic_Data_Inputs"/>
      <sheetName val="Du_lieu_dau_vao"/>
      <sheetName val="DAO_DAP_CONG"/>
      <sheetName val="son_ke_duong"/>
      <sheetName val="BOQ-1"/>
      <sheetName val="thongtinchung"/>
      <sheetName val="khung ten TD"/>
      <sheetName val="DGSR"/>
      <sheetName val="bo tri ngày"/>
      <sheetName val="May Hue"/>
      <sheetName val="BILL 34Āᐁë??_x0001_??? HẦM"/>
      <sheetName val="DG vat tu"/>
      <sheetName val="BLUONG_DANCU"/>
      <sheetName val="BLUONG_CU"/>
      <sheetName val="BLUONG_MOI"/>
      <sheetName val="KWK"/>
      <sheetName val="pile cap"/>
      <sheetName val="FA-LISTING"/>
      <sheetName val="T&amp;P-Exist"/>
      <sheetName val="4B2 "/>
      <sheetName val="RT2-A"/>
      <sheetName val="FLOOR FINISH-B"/>
      <sheetName val="Rate ( RC )"/>
      <sheetName val="Fnl-Smry"/>
      <sheetName val="CERT"/>
      <sheetName val="Référentiel"/>
      <sheetName val="Smry Wk _P I_"/>
      <sheetName val="RFF"/>
      <sheetName val="RT2S-F"/>
      <sheetName val="M &amp; E"/>
      <sheetName val="MP"/>
      <sheetName val="CMQS"/>
      <sheetName val="dgia2"/>
      <sheetName val="Bang TH"/>
      <sheetName val="O3 VL-NC-MTC - ĐLPC"/>
      <sheetName val="Chi tiet gia DT"/>
      <sheetName val="Gia DT bo Sung"/>
      <sheetName val="PT gia DT"/>
      <sheetName val="PTgia DT BS"/>
      <sheetName val="Nha dieu hanh"/>
      <sheetName val="Lighting for Guestroom "/>
      <sheetName val="Kho số 6e"/>
      <sheetName val="Dinh nghia"/>
      <sheetName val="Nhân_cô"/>
      <sheetName val="BANG NGUYEN NHAN"/>
      <sheetName val="DTCPNB"/>
      <sheetName val="1-TH"/>
      <sheetName val="Guidelines"/>
      <sheetName val="LIGHTING &amp; GROUNDING"/>
      <sheetName val="Building Blocks"/>
      <sheetName val="CongNo"/>
      <sheetName val="待摊费用明细表"/>
      <sheetName val="Details_Sales_(local)1"/>
      <sheetName val="To tied 2001 opening RE"/>
      <sheetName val="EngagementsExportExcel"/>
      <sheetName val="Feuil2"/>
      <sheetName val="Feuil16"/>
      <sheetName val="Feuil1"/>
      <sheetName val="codes transitn"/>
      <sheetName val="CEREAS"/>
      <sheetName val="IMPACTS"/>
      <sheetName val="Phase"/>
      <sheetName val="retenue a la source"/>
      <sheetName val="GSG"/>
      <sheetName val="TOP8"/>
      <sheetName val="VariationsERP"/>
      <sheetName val="Macros"/>
      <sheetName val="AP codes"/>
      <sheetName val="TVA mention"/>
      <sheetName val="IMPACT base"/>
      <sheetName val="bill rate"/>
      <sheetName val="EngagementsExportExcel (2)"/>
      <sheetName val="Feuil17"/>
      <sheetName val="liste AGM"/>
      <sheetName val="8"/>
      <sheetName val="LS"/>
      <sheetName val="FA_list"/>
      <sheetName val="_Payroll_Empl_(Wkng)"/>
      <sheetName val="1__Questionnaire"/>
      <sheetName val="Anx_10"/>
      <sheetName val="DG_SUA_CHUA"/>
      <sheetName val="TAM_TINH"/>
      <sheetName val="Cost_center"/>
      <sheetName val="Enc_3A"/>
      <sheetName val="Fixed_Prof_Fees"/>
      <sheetName val="BS,_PL,_Sch_5_to_9"/>
      <sheetName val="301_RTI"/>
      <sheetName val="Excise_on_RM"/>
      <sheetName val="Insight_28-6-00"/>
      <sheetName val="DL_codes"/>
      <sheetName val="Simulator_Detail"/>
      <sheetName val="Trnf_to_Reimb_"/>
      <sheetName val="Power_&amp;_Fuel_(S)"/>
      <sheetName val="Book_details"/>
      <sheetName val="July_06-Mar_07"/>
      <sheetName val="Record_CR"/>
      <sheetName val="Full_2012"/>
      <sheetName val="Summary_Page_VDF"/>
      <sheetName val="Invested_capital_VDF"/>
      <sheetName val="DS"/>
      <sheetName val="ConversionNames"/>
      <sheetName val="Interdependent CAT"/>
      <sheetName val="Interdependent_CAT"/>
      <sheetName val="PL-F&amp;B"/>
      <sheetName val="Pcos"/>
      <sheetName val="Sales"/>
      <sheetName val="Total_Cost"/>
      <sheetName val="COMBBOYEOY"/>
      <sheetName val="COA"/>
      <sheetName val="GeneralInfo"/>
      <sheetName val="0220"/>
      <sheetName val="SVA"/>
      <sheetName val="Parem"/>
      <sheetName val="TH_DZ3521"/>
      <sheetName val="RAB_AR&amp;STR19"/>
      <sheetName val="chi_tiet_TBA19"/>
      <sheetName val="chi_tiet_C19"/>
      <sheetName val="DON_GIA_CAN_THO21"/>
      <sheetName val="Don_gia19"/>
      <sheetName val="Don_gia_chi_tiet19"/>
      <sheetName val="Customize_Your_Purchase_Order19"/>
      <sheetName val="DON_GIA_TRAM_(3)19"/>
      <sheetName val="CHITIET_VL-NC-TT_-1p19"/>
      <sheetName val="CHITIET_VL-NC-TT-3p18"/>
      <sheetName val="TONG_HOP_VL-NC_TT19"/>
      <sheetName val="KPVC-BD_19"/>
      <sheetName val="HĐ_ngoài18"/>
      <sheetName val="XT_Buoc_318"/>
      <sheetName val="dongia_(2)18"/>
      <sheetName val="S-curve_18"/>
      <sheetName val="Commercial_value18"/>
      <sheetName val="7606_DZ19"/>
      <sheetName val="Ky_Lam_Bridge18"/>
      <sheetName val="Provisional_Sums_Item18"/>
      <sheetName val="Gas_Pressure_Welding18"/>
      <sheetName val="General_Item&amp;General_Requirem18"/>
      <sheetName val="General_Items18"/>
      <sheetName val="Regenral_Requirements18"/>
      <sheetName val="TONG_HOP_VL-NC18"/>
      <sheetName val="So_doi_chieu_LC18"/>
      <sheetName val="project_management18"/>
      <sheetName val="Adix_A18"/>
      <sheetName val="MAIN_GATE_HOUSE18"/>
      <sheetName val="REINF_18"/>
      <sheetName val="Rates_200918"/>
      <sheetName val="Đầu_vào17"/>
      <sheetName val="MH_RATE18"/>
      <sheetName val="A1_CN17"/>
      <sheetName val="Data_Input18"/>
      <sheetName val="Du_toan18"/>
      <sheetName val="chiet_tinh18"/>
      <sheetName val="Ng_hàng_xà+bulong18"/>
      <sheetName val="Bang_KL18"/>
      <sheetName val="DM_606118"/>
      <sheetName val="Equip_17"/>
      <sheetName val="DG_thep_ma_kem18"/>
      <sheetName val="Lcau_-_Lxuc18"/>
      <sheetName val="Chi_tiet_XD_TBA17"/>
      <sheetName val="EIRR&gt;_217"/>
      <sheetName val="TONG_HOP_T5_199817"/>
      <sheetName val="CT_vat_lieu18"/>
      <sheetName val="Trạm_biến_áp17"/>
      <sheetName val="Đơn_Giá_17"/>
      <sheetName val="Chenh_lech_vat_tu17"/>
      <sheetName val="Diện_tích17"/>
      <sheetName val="1_Khái_toán17"/>
      <sheetName val="13-Cốt_thép_(10mm&lt;D≤18mm)_FO116"/>
      <sheetName val="6787CWFASE2CASE2_00_xls17"/>
      <sheetName val="CT-0_4KV17"/>
      <sheetName val="rate_material17"/>
      <sheetName val="4_PTDG17"/>
      <sheetName val="DG_DZ18"/>
      <sheetName val="DG_TBA18"/>
      <sheetName val="Chi_tiet_KL17"/>
      <sheetName val="Tổng_hợp_KL17"/>
      <sheetName val="KL_Chi_tiết_Xây_tô17"/>
      <sheetName val="07Base_Cost17"/>
      <sheetName val="Bill_1_Quy_dinh_chung17"/>
      <sheetName val="1_R18_BF17"/>
      <sheetName val="6_External_works-R1817"/>
      <sheetName val="Phan_khai_KLuong17"/>
      <sheetName val="04_-_XUONG_DET_B17"/>
      <sheetName val="Area_Cal17"/>
      <sheetName val="_0317"/>
      <sheetName val="chieu_day_san17"/>
      <sheetName val="Podium_Concrete_Works17"/>
      <sheetName val="KLCT-_TOWER17"/>
      <sheetName val="KLCT-_PODIUM17"/>
      <sheetName val="Xay_lapduongR317"/>
      <sheetName val="Gia_thanh_chuoi_su17"/>
      <sheetName val="Tiep_dia17"/>
      <sheetName val="Don_gia_vung_III-Can_Tho17"/>
      <sheetName val="Loại_Vật_tư17"/>
      <sheetName val="Measure_130617"/>
      <sheetName val="gia_cong_tac17"/>
      <sheetName val="Isolasi_Luar_Dalam17"/>
      <sheetName val="Isolasi_Luar17"/>
      <sheetName val="Analisa_Gabungan17"/>
      <sheetName val="GV1-D13_(Casement_door)17"/>
      <sheetName val="Project_Data17"/>
      <sheetName val="Elect_(3)17"/>
      <sheetName val="plan&amp;section_of_foundation17"/>
      <sheetName val="design_criteria17"/>
      <sheetName val="Bond_수수료_계산_포맷17"/>
      <sheetName val="ITB_COST17"/>
      <sheetName val="PAGE_117"/>
      <sheetName val="6PILE__(돌출)17"/>
      <sheetName val="HÐ_ngoài18"/>
      <sheetName val="DM_6717"/>
      <sheetName val="Đầu_tư17"/>
      <sheetName val="Chenh_lech_ca_may17"/>
      <sheetName val="TLg_CN&amp;Laixe17"/>
      <sheetName val="TLg_CN&amp;Laixe_(2)17"/>
      <sheetName val="TLg_Laitau17"/>
      <sheetName val="TLg_Laitau_(2)17"/>
      <sheetName val="ESTI_17"/>
      <sheetName val="KL_san_lap17"/>
      <sheetName val="Bill_01_-_CTN17"/>
      <sheetName val="Bill_2_2_Villa_2_beds17"/>
      <sheetName val="DETAIL_17"/>
      <sheetName val="dg_tphcm17"/>
      <sheetName val="T_KÊ_K_CẤU17"/>
      <sheetName val="A1,_May17"/>
      <sheetName val="Vat_lieu17"/>
      <sheetName val="Door_and_window11"/>
      <sheetName val="Harga_ME_17"/>
      <sheetName val="_Bill_5-Earthing_2_-_Add_Work17"/>
      <sheetName val="Bill_02_-_Xay_gach-Pou_17"/>
      <sheetName val="Bill_03-Chống_thấm-Pou17"/>
      <sheetName val="Bill_04-Kim_loại-Pou17"/>
      <sheetName val="Bill_05_-_Hoan_thien-Pou_17"/>
      <sheetName val="Bill_02_-_Xay_gach-Tower17"/>
      <sheetName val="Bill_03-Chống_thấm-Tower17"/>
      <sheetName val="Bill_04-Kim_loại-Tower17"/>
      <sheetName val="Bill_05_-_Hoan_thien-Tower17"/>
      <sheetName val="KL-_KHAC17"/>
      <sheetName val="BILL_3_-_KẾT_CẤU_HẦM17"/>
      <sheetName val="PTĐG_LTBT17"/>
      <sheetName val="CTG-PRECHEx1_417"/>
      <sheetName val="CTG-AB_(2)17"/>
      <sheetName val="CTG-AB_(3)17"/>
      <sheetName val="CTG-PLP-1_0817"/>
      <sheetName val="Pre_Đội_nhóm17"/>
      <sheetName val="Vat_tu_XD17"/>
      <sheetName val="CẤP_THOÁT_NƯỚC17"/>
      <sheetName val="Cước_VC_+_ĐM_CP_Tư_vấn17"/>
      <sheetName val="Hệ_số17"/>
      <sheetName val="THDT_goi_thau_TB17"/>
      <sheetName val="Tien_do_TV17"/>
      <sheetName val="Tower_-_Concrete_Works17"/>
      <sheetName val="Bill-04_ket_cau_thap-_UNI17"/>
      <sheetName val="TH_Vat_tu17"/>
      <sheetName val="Bang_trong_luong_rieng_thep17"/>
      <sheetName val="LV_data17"/>
      <sheetName val="Gia_vat_tu17"/>
      <sheetName val="TH_MTC17"/>
      <sheetName val="TH_N_Cong17"/>
      <sheetName val="Equipment_list_(PAC)17"/>
      <sheetName val="TINH_KHOI_LUONG17"/>
      <sheetName val="DATA_BASE17"/>
      <sheetName val="bridge_#_117"/>
      <sheetName val="Bang_3_Chi_tiet_phan_Dz17"/>
      <sheetName val="KHOI_LUONG17"/>
      <sheetName val="HVAC_BLOCK_B417"/>
      <sheetName val="subcon_sched17"/>
      <sheetName val="Chi_tiet17"/>
      <sheetName val="Buy_vs__Lease_Car17"/>
      <sheetName val="BẢNG_KHỐI_LƯỢNG_TỔNG_HỢP16"/>
      <sheetName val="CTKL_KTX_HT16"/>
      <sheetName val="CP_Khac_cuoc_VC16"/>
      <sheetName val="Budget_Code16"/>
      <sheetName val="2_Chiet_tinh16"/>
      <sheetName val="du_lieu_du_toan16"/>
      <sheetName val="PRE_(E)17"/>
      <sheetName val="Luong_NII16"/>
      <sheetName val="DINH_MUC_THI_NGHIEM16"/>
      <sheetName val="Luong_NI16"/>
      <sheetName val="NHÀ_NHẬP_LIỆU16"/>
      <sheetName val="MÓNG_SILO16"/>
      <sheetName val="BOQ_THAN16"/>
      <sheetName val="Tong_du_toan16"/>
      <sheetName val="Bill_2_-_ketcau16"/>
      <sheetName val="D_&amp;_W_sizes16"/>
      <sheetName val="DL_ĐẦU_VÀO16"/>
      <sheetName val="Chi_tiet_lan_can16"/>
      <sheetName val="Purchase_Order16"/>
      <sheetName val="Analisa_&amp;_Upah16"/>
      <sheetName val="Nhap_VT_oto14"/>
      <sheetName val="dm_36614"/>
      <sheetName val="DM_606014"/>
      <sheetName val="Du_lieu17"/>
      <sheetName val="Phan_tich16"/>
      <sheetName val="CT_Thang_Mo16"/>
      <sheetName val="CT__PL16"/>
      <sheetName val="dongia__2_16"/>
      <sheetName val="Thép_CKN16"/>
      <sheetName val="GOC-KO_IN16"/>
      <sheetName val="MAU_8A16"/>
      <sheetName val="MAU_8B16"/>
      <sheetName val="MAU_916"/>
      <sheetName val="MAU_1016"/>
      <sheetName val="cash_budget16"/>
      <sheetName val="sochitiettaikhoan_16"/>
      <sheetName val="Share_price_data16"/>
      <sheetName val="19_316"/>
      <sheetName val="20_316"/>
      <sheetName val="Chieu_4_316"/>
      <sheetName val="Cow_req16"/>
      <sheetName val="TỔNG_HỢP16"/>
      <sheetName val="14-LẦN_3-CHIỀU16"/>
      <sheetName val="14-LẦN_1-SÁNG16"/>
      <sheetName val="14-LẦN_2-TRƯA16"/>
      <sheetName val="1_3+1_4-TOTAL_-_Ko_IN16"/>
      <sheetName val="2_1-LẦN_3-CHIỀU16"/>
      <sheetName val="2_1-LẦN_1-SÁNG16"/>
      <sheetName val="2_1-LẦN_2-TRƯA16"/>
      <sheetName val="2_1-TOTAL-Ko_IN16"/>
      <sheetName val="1_3(TMR_4)16"/>
      <sheetName val="CHO_DE16"/>
      <sheetName val="1_1+1_2+2_2+2_3(TMR_3)16"/>
      <sheetName val="CK1+CK2_(VS_SAN_CHOI_23)16"/>
      <sheetName val="CK1+CK2_(2)16"/>
      <sheetName val="12-16_THÁNG16"/>
      <sheetName val="CAN_SỮA16"/>
      <sheetName val="54+55+56(SAU_CAI_SỮA-6)16"/>
      <sheetName val="BÊ_71-90_NGÀY16"/>
      <sheetName val="BÊ_12-16_tháng16"/>
      <sheetName val="BÊ_6-1216"/>
      <sheetName val="BÊ_1-316"/>
      <sheetName val="F01-BC_KHAU_PHAN_SANG_20_316"/>
      <sheetName val="F01-BC_KHAU_PHAN_CHIEU_19_316"/>
      <sheetName val="dinh_mưc_cty16"/>
      <sheetName val="Giá_thành16"/>
      <sheetName val="Thong_ke16"/>
      <sheetName val="Energy_for_milk_prod16"/>
      <sheetName val="DE_NGHI_XUAT_16"/>
      <sheetName val="phieu_xuat_mau16"/>
      <sheetName val="PHIEU_XUAT_CHIEU16"/>
      <sheetName val="11_rai_them_cỏ16"/>
      <sheetName val="PHU_LUC_02-_HDSD_CAC_BIEU_MAU16"/>
      <sheetName val="PhU_LUC_01-_MA_CAC_NHOM_BO16"/>
      <sheetName val="F03-BC_THUC_TRON_SANG_20_316"/>
      <sheetName val="F03-BC_THUC_TRON_CHIEU_19_316"/>
      <sheetName val="F02-BC_THEO_DOI_THUC_AN_DU16"/>
      <sheetName val="Tham_khao-_Bao_cao_xuat_thuc_16"/>
      <sheetName val="Dự_thầu14"/>
      <sheetName val="DK1_Don_gia16"/>
      <sheetName val="Dlieu_dau_vao16"/>
      <sheetName val="BANCO_(2)16"/>
      <sheetName val="MT_DPin_(2)16"/>
      <sheetName val="02__PTDG16"/>
      <sheetName val="Chiết_tính16"/>
      <sheetName val="Income_Statement18"/>
      <sheetName val="Shareholders'_Equity16"/>
      <sheetName val="VC_xd14"/>
      <sheetName val="Gia_VLTB14"/>
      <sheetName val="B_Luong14"/>
      <sheetName val="C_May14"/>
      <sheetName val="Don_gia_(khong_in)16"/>
      <sheetName val="1_MONG_1-216"/>
      <sheetName val="BẢNG_ÁP_GIÁ_(in)13"/>
      <sheetName val="NT_(KL)_IN13"/>
      <sheetName val="DOM_D213"/>
      <sheetName val="nhà_ăn13"/>
      <sheetName val="Công_nhật13"/>
      <sheetName val="btkt_cột13"/>
      <sheetName val="DG_142613"/>
      <sheetName val="wk_prgs14"/>
      <sheetName val="TH_TN14"/>
      <sheetName val="Bill_No_3_-_Prov__Sum_(Ph2&amp;3)14"/>
      <sheetName val="Du_tru_CP-Bieu_0114"/>
      <sheetName val="TB_NẶNG14"/>
      <sheetName val="Ma_don_vi14"/>
      <sheetName val="bang_cc14"/>
      <sheetName val="AG_Pipe_Qty_Analysis14"/>
      <sheetName val="TK_chi_tiet14"/>
      <sheetName val="Bill_2-Road_HR214"/>
      <sheetName val="Bill_3_-_Softscape_HR214"/>
      <sheetName val="Hao_phí14"/>
      <sheetName val="CP_HMC14"/>
      <sheetName val="gui_BKCT13"/>
      <sheetName val="đọc_số14"/>
      <sheetName val="TH_các_CC13"/>
      <sheetName val="Don_gia_chi_tiet_DIEN_213"/>
      <sheetName val="Dự_toán14"/>
      <sheetName val="Đơn_Giá_TH14"/>
      <sheetName val="Nhân_công14"/>
      <sheetName val="Phân_tích14"/>
      <sheetName val="C_P_Thiết_bị14"/>
      <sheetName val="T_H_Kinh_phí14"/>
      <sheetName val="Vật_tư14"/>
      <sheetName val="Trang_bìa14"/>
      <sheetName val="CĂN_HỘ_T16-17_14"/>
      <sheetName val="TRỤC_ĐỨNG_THOÁT_BẨN_T15-1714"/>
      <sheetName val="TRỤC_ĐỨNG_TM_T15-1714"/>
      <sheetName val="THEP_TAM14"/>
      <sheetName val="THEP_HÌNH14"/>
      <sheetName val="THEP_HINH14"/>
      <sheetName val="XA_GO14"/>
      <sheetName val="BANG_TRA14"/>
      <sheetName val="Ｎｏ_1314"/>
      <sheetName val="DGchitiet_14"/>
      <sheetName val="Structure_data14"/>
      <sheetName val="HỆ_THỐNG_PHÒNG_CHÁY_CHỮA_CHÁY14"/>
      <sheetName val="HỆ_THỐNG_CẤP_THOÁT_NƯỚC14"/>
      <sheetName val="HỆ_THỐNG_ĐHKK14"/>
      <sheetName val="MÁY_PHÁT_ĐIỆN14"/>
      <sheetName val="HỆ_THỐNG_ĐIỆN14"/>
      <sheetName val="Thiết_bị_chính14"/>
      <sheetName val="CP_Du_phong14"/>
      <sheetName val="THCP_Lap_dat14"/>
      <sheetName val="THCP_xay_dung14"/>
      <sheetName val="Tong_hop_kinh_phi14"/>
      <sheetName val="2_1Warehouse_114"/>
      <sheetName val="CHI_PHI14"/>
      <sheetName val="Main_Bldg-Rev0214"/>
      <sheetName val="D&amp;W_def_14"/>
      <sheetName val="Nhan_cong14"/>
      <sheetName val="Thiet_bi14"/>
      <sheetName val="Vat_tu14"/>
      <sheetName val="DM_ChiPhi14"/>
      <sheetName val="May_TC14"/>
      <sheetName val="TH_Kinh_phi14"/>
      <sheetName val="Ptvl_14"/>
      <sheetName val="Móng,_nền_14"/>
      <sheetName val="1_Requisition(E)14"/>
      <sheetName val="Theo_doi_Doanh_thu_201713"/>
      <sheetName val="TONG_HOP14"/>
      <sheetName val="phan_tic_chi_tiet14"/>
      <sheetName val="3__CNT13"/>
      <sheetName val="unit_price_list(M)13"/>
      <sheetName val="Data_Wall14"/>
      <sheetName val="Gia_vat_lieu13"/>
      <sheetName val="Chi_tiet_-tong_9_thang13"/>
      <sheetName val="Tổng_GT14"/>
      <sheetName val="Chi_tiết_KL14"/>
      <sheetName val="khấu_trừ_phạt14"/>
      <sheetName val="GT__KHAU_TRU14"/>
      <sheetName val="HAO_HUT_VAT_TU_(2)14"/>
      <sheetName val="cao_độ14"/>
      <sheetName val="Chi_tiet_cong_no14"/>
      <sheetName val="PHÁT_SINH_TẦNG_1_14"/>
      <sheetName val="PHÁT_SINH_TẦNG_214"/>
      <sheetName val="Hầm_chuyển_psinh14"/>
      <sheetName val="Ống_thẳng14"/>
      <sheetName val="Côn_thu14"/>
      <sheetName val="Vuông_tròn14"/>
      <sheetName val="Chân_rẽ14"/>
      <sheetName val="Chạc_ba14"/>
      <sheetName val="0__Input13"/>
      <sheetName val="KL_THEP__GIAM_DO_DUNG_COUPLER13"/>
      <sheetName val="01_KL_THÉP_NHẬP_VỀ13"/>
      <sheetName val="2__NT_VLDV13"/>
      <sheetName val="GHI_CHU13"/>
      <sheetName val="1_BB_LMHT13"/>
      <sheetName val="1_2_Staff_Schedule13"/>
      <sheetName val="Precios_unitarios_AXH13"/>
      <sheetName val="Bill_Prelim-CDT13"/>
      <sheetName val="Bill_BPTC-CDT13"/>
      <sheetName val="Chi_tiết_BPTC13"/>
      <sheetName val="Bill_BPTC-CDT_(PA_MCT_CDT)13"/>
      <sheetName val="Chi_tiết_BPTC_(PA_MCT_CDT)13"/>
      <sheetName val="Bê_tông_bảo_vệ13"/>
      <sheetName val="01__Data13"/>
      <sheetName val="Neo,_nối_cốt_thép_dầm,_cột13"/>
      <sheetName val="Uốn_móc_cốt_thép13"/>
      <sheetName val="Tiêu_chuẩn_cốt_thép13"/>
      <sheetName val="So_lieu_chung13"/>
      <sheetName val="TH_VL,_NC,_DDHT_Thanhphuoc13"/>
      <sheetName val="1__Office13"/>
      <sheetName val="KHOI_LUONG15-413"/>
      <sheetName val="Doi_so13"/>
      <sheetName val="DANH_MỤC_HỒ_SƠ13"/>
      <sheetName val="GT_PHÁT_SINH_NGOÀI_HĐ13"/>
      <sheetName val="KL_PHÁT_SINH_13"/>
      <sheetName val="PS_NGOÀI_HĐ13"/>
      <sheetName val="GT_PHÁT_SINH_VƯỢT_HĐ13"/>
      <sheetName val="PS_TĂNG_GIẢM_TRONG_HĐ13"/>
      <sheetName val="DGCT_PHÁT_SINH13"/>
      <sheetName val="DGCT_TRẦN_NLV13"/>
      <sheetName val="DGKL_chi_tiết_NLV13"/>
      <sheetName val="DGKL_chi_tiết_NHN,NK13"/>
      <sheetName val="TG_KL13"/>
      <sheetName val="DGCT_SƠN_BẢ_TƯỜNG_NLV13"/>
      <sheetName val="DGKL_TRẦN_NHN13"/>
      <sheetName val="MTO_REV_2(ARMOR)13"/>
      <sheetName val="KL_thep_lam_sat13"/>
      <sheetName val="DM-VNT_ko_sd13"/>
      <sheetName val="B3A_-_TOWER_A13"/>
      <sheetName val="Annex_B13"/>
      <sheetName val="Cotthep_NPT13"/>
      <sheetName val="vl_nc_mtc13"/>
      <sheetName val="1_Civil_(Org)13"/>
      <sheetName val="Tien_Thuong13"/>
      <sheetName val="NC_XL_6T_cuoi_01_CTy13"/>
      <sheetName val="Data_-6T_dau13"/>
      <sheetName val="Cong_6T13"/>
      <sheetName val="Bảng_đo_bóc_KL_OLK-0913"/>
      <sheetName val="6_3_CHI_TIET_OLK-0913"/>
      <sheetName val="Dot_413"/>
      <sheetName val="Chi_phi_van_chuyen13"/>
      <sheetName val="Tong_hop_vat_tu13"/>
      <sheetName val="1_San_13"/>
      <sheetName val="DT_hợp_đồng12"/>
      <sheetName val="Bảng_KL_đợt_112"/>
      <sheetName val="Dgia_vat_tu13"/>
      <sheetName val="Don_gia_III16"/>
      <sheetName val="D÷_liÖu13"/>
      <sheetName val="TLG_Type13"/>
      <sheetName val="Thop_Ksat13"/>
      <sheetName val="Thu_hoi_13"/>
      <sheetName val="HM_chung13"/>
      <sheetName val="CP_xd-thiet_bi13"/>
      <sheetName val="TH-TN_LD_TB13"/>
      <sheetName val="CP_xaydung13"/>
      <sheetName val="Thao_ha_phu_kien13"/>
      <sheetName val="VL-NC-MTC_ket_cau13"/>
      <sheetName val="KHOI_LUONG_TONG13"/>
      <sheetName val="TK_22KV13"/>
      <sheetName val="DM_366-177713"/>
      <sheetName val="Thi_nhiem13"/>
      <sheetName val="Gia_goc_VT-TB13"/>
      <sheetName val="Gia_vc_den_chan_CT13"/>
      <sheetName val="culy_2213"/>
      <sheetName val="Luong_205013"/>
      <sheetName val="ca_may_QN13"/>
      <sheetName val="TNHC1246_13"/>
      <sheetName val="Ca_may_TT06_201013"/>
      <sheetName val="Don_gia_VLXD_dia_phuong13"/>
      <sheetName val="Bang_luong_SCL13"/>
      <sheetName val="Dinh_muc_TN142613"/>
      <sheetName val="HRG_BHN13"/>
      <sheetName val="CĂN_ĐH13"/>
      <sheetName val="Div26_-_Elect13"/>
      <sheetName val="Tổng_hợp_KPHM12"/>
      <sheetName val="DM_336cai_tao13"/>
      <sheetName val="4_CĂN13"/>
      <sheetName val="PV_Graph_Data12"/>
      <sheetName val="Danh_mục12"/>
      <sheetName val="Q_A01_2-Sh13"/>
      <sheetName val="Dutoan_KL12"/>
      <sheetName val="doanh_thu12"/>
      <sheetName val="BTK-Dai_Hoc_Kien_Giang12"/>
      <sheetName val="GIÁ_DỰ_THẦU_30_CĂN12"/>
      <sheetName val="2_CDPS13"/>
      <sheetName val="DG_Chi_tiet12"/>
      <sheetName val="Kê_0,412"/>
      <sheetName val="TH_0,412"/>
      <sheetName val="Kê_2212"/>
      <sheetName val="TH_2212"/>
      <sheetName val="TBA_CAI_TAO12"/>
      <sheetName val="TBA_XDM12"/>
      <sheetName val="TONG_HOP_DU_TOAN12"/>
      <sheetName val="Thop_XAY_DUNG12"/>
      <sheetName val="CP_HANG_MUC_CHUNG12"/>
      <sheetName val="CHI_PHI_XD12"/>
      <sheetName val="CHI_PHI_THI_NGHIEM12"/>
      <sheetName val="VLDIEN_2212"/>
      <sheetName val="Dao_dat12"/>
      <sheetName val="TH_Denbu12"/>
      <sheetName val="Do_ve_DC12"/>
      <sheetName val="TH_Bommin12"/>
      <sheetName val="CHI_PHI_THI_NGHIEM-LD_thiet_b12"/>
      <sheetName val="Luong_TT0112"/>
      <sheetName val="Camay_QB12"/>
      <sheetName val="gia_ca_may_BXD12"/>
      <sheetName val="BANG_LUONG_KY_SU12"/>
      <sheetName val="Bang_luong_NHOM_I12"/>
      <sheetName val="Bangluong_NHOM_II_12"/>
      <sheetName val="09-GIA_nhien_lieu-ko_in12"/>
      <sheetName val="Tinh_V_cot_chiem_cho12"/>
      <sheetName val="ĐM_135412"/>
      <sheetName val="KHOAN_MAU12"/>
      <sheetName val="ĐO_ĐỊA_VẬT_LÝ12"/>
      <sheetName val="khoan_tiep_dia12"/>
      <sheetName val="DZ_22KV12"/>
      <sheetName val="_1710_HOINGHINLD12"/>
      <sheetName val="99_(2)12"/>
      <sheetName val="134_12"/>
      <sheetName val="DG_497012"/>
      <sheetName val="Heso_DZ13"/>
      <sheetName val="DG_BINH_THUAN13"/>
      <sheetName val="TINH_GIA_-_SAN_XUAT_Vertico12"/>
      <sheetName val="Financ__Overview12"/>
      <sheetName val="7_Khau_tru_13"/>
      <sheetName val="Don_gia_NC13"/>
      <sheetName val="Summary_Sheet12"/>
      <sheetName val="Finishing-Tower_A12"/>
      <sheetName val="Finishing-Tower_B12"/>
      <sheetName val="Finishing-Tower_C12"/>
      <sheetName val="Finishing-Tower_D12"/>
      <sheetName val="MEP-Tower_A12"/>
      <sheetName val="MEP-Tower_B12"/>
      <sheetName val="MEP-Tower_C12"/>
      <sheetName val="MEP-Tower_D12"/>
      <sheetName val="Cost_Report_Sum12"/>
      <sheetName val="Detail_Cost_Sum12"/>
      <sheetName val="RVO-VO_Sum12"/>
      <sheetName val="Potential_VOs_Sum12"/>
      <sheetName val="Cash_Flow_Sum12"/>
      <sheetName val="CAP_NUOC12"/>
      <sheetName val="cấp_nước_trục_nhà_vs12"/>
      <sheetName val="THOAT_NUOC12"/>
      <sheetName val="THOAT_MUA12"/>
      <sheetName val="Cáp_phòng12"/>
      <sheetName val="TMC_ĐIỆN_Phi12"/>
      <sheetName val="TMC_Tổng12"/>
      <sheetName val="TH_Đèn_Phòng_L112"/>
      <sheetName val="TH_Đèn_Hầm_L112"/>
      <sheetName val="TỦ_MODULE_T112"/>
      <sheetName val="B-2__(DPP)13"/>
      <sheetName val="13_BANG_CT12"/>
      <sheetName val="14_MMUS_GIUA_NHIP12"/>
      <sheetName val="4_HSPBngang12"/>
      <sheetName val="6_Tinh_tai12"/>
      <sheetName val="2_NSl12"/>
      <sheetName val="17_US_CHU_tho_a_b12"/>
      <sheetName val="15_MMUS_GOI12"/>
      <sheetName val="gia_vt,nc,may12"/>
      <sheetName val="Bieu_gia_HD12"/>
      <sheetName val="Huong_dan12"/>
      <sheetName val="5_2_1_Đo_bóc_KL_OLK-0612"/>
      <sheetName val="Dinh_muc12"/>
      <sheetName val="KS_tuyen12"/>
      <sheetName val="Bang_chiet_tinh_TBA12"/>
      <sheetName val="MB_DT_0212"/>
      <sheetName val="4_2_1_Đo_bóc_KL_OLK-0612"/>
      <sheetName val="4_1_1_CHI_TIET_OLK-0612"/>
      <sheetName val="THONG_SO12"/>
      <sheetName val="Đơn_giá_chi_tiết_TN_3912"/>
      <sheetName val="Bù_giá_CM11"/>
      <sheetName val="HERD_MOVEMENTFARM114"/>
      <sheetName val="HERD_MOVEMENTFARM214"/>
      <sheetName val="CALVES_2-414"/>
      <sheetName val="Cavles_2-414"/>
      <sheetName val="CALVES_4-714"/>
      <sheetName val="HEIFER_7-12m14"/>
      <sheetName val="HEIFER_12+14"/>
      <sheetName val="FRESH_COW_2017-1814"/>
      <sheetName val="HP_COW_201814"/>
      <sheetName val="LP_COW_2017-1814"/>
      <sheetName val="DRY_COW14"/>
      <sheetName val="FIELD_CROPS14"/>
      <sheetName val="EQUIP_LIST12"/>
      <sheetName val="So_sanh12"/>
      <sheetName val="DT__NHA_XUONG12"/>
      <sheetName val="Electrical_Works12"/>
      <sheetName val="H_T__INCOMING_SYSTEM12"/>
      <sheetName val="Cash_Flow12"/>
      <sheetName val="Gia_VT-TB12"/>
      <sheetName val="noi_suy_xa12"/>
      <sheetName val="noi_suy_xa_thu_hoi12"/>
      <sheetName val="Tính_giá_NC12"/>
      <sheetName val="Tiên_lượng12"/>
      <sheetName val="SL_cước12"/>
      <sheetName val="BU_LONG12"/>
      <sheetName val="Thuyết_minh12"/>
      <sheetName val="Đơn_giá_máy12"/>
      <sheetName val="¥_12"/>
      <sheetName val="CHITIET_VL-NCHT1_(2)11"/>
      <sheetName val="Tong_DT11"/>
      <sheetName val="phan_tich_don_gia11"/>
      <sheetName val="Bill_No_1_612"/>
      <sheetName val="Bill_No_1_1012"/>
      <sheetName val="Bill_No_3_312"/>
      <sheetName val="Bill_No_1_412"/>
      <sheetName val="Bill_No_1_712"/>
      <sheetName val="Summary_Bill_No__312"/>
      <sheetName val="Khai_toan6"/>
      <sheetName val="Phu_luc_01_1_EPC_P11-146"/>
      <sheetName val="TDT_P11-P146"/>
      <sheetName val="Chi_phi_khac_6"/>
      <sheetName val="Hang_muc_Chung6"/>
      <sheetName val="Bia_Phu_Luc6"/>
      <sheetName val="DATA_1_CHUNG6"/>
      <sheetName val="Muc_luc6"/>
      <sheetName val="Tra_cuu_9576"/>
      <sheetName val="Unit_price11"/>
      <sheetName val="3__KC_-_PODIUM11"/>
      <sheetName val="Breakdown_(B)11"/>
      <sheetName val="U_P_Breakdown11"/>
      <sheetName val="Bán_đợt_1_trang11"/>
      <sheetName val="CTDZ6kv_(gd1)_11"/>
      <sheetName val="CTDZ_0_4+cto_(GD1)11"/>
      <sheetName val="CTTBA_(gd1)11"/>
      <sheetName val="03_Detailed11"/>
      <sheetName val="01_Bid_Price_summary11"/>
      <sheetName val="Home_Office_Manhours11"/>
      <sheetName val="Field_SPV_Barchart11"/>
      <sheetName val="Luong_BN11"/>
      <sheetName val="Luong_TB11"/>
      <sheetName val="Ca_may_TB11"/>
      <sheetName val="Ca_máy_BN11"/>
      <sheetName val="Vật_liệu11"/>
      <sheetName val="LX_-TT0511"/>
      <sheetName val="NC_Moi_TT0511"/>
      <sheetName val="Tien_Luong11"/>
      <sheetName val="Cost_List11"/>
      <sheetName val="Detail_Cost11"/>
      <sheetName val="IC_Price_New11"/>
      <sheetName val="Summary_Table11"/>
      <sheetName val="Sales_Person11"/>
      <sheetName val="Bidding_Entity11"/>
      <sheetName val="Unit_price(Updateting)11"/>
      <sheetName val="Chiet_tinh_dz3511"/>
      <sheetName val="IMF_Code11"/>
      <sheetName val="Subsidiary_Calculation11"/>
      <sheetName val="Cau_tao_gia_xay_to7"/>
      <sheetName val="SGC_RATE6"/>
      <sheetName val="Tru_TT6"/>
      <sheetName val="Thg_046"/>
      <sheetName val="Thg_056"/>
      <sheetName val="Thg_066"/>
      <sheetName val="Thg_076"/>
      <sheetName val="Thg_086"/>
      <sheetName val="Thg_096"/>
      <sheetName val="Thg_106"/>
      <sheetName val="Thg_116"/>
      <sheetName val="Thg_126"/>
      <sheetName val="5_2_1_Đo_bóc_KL_OLK-1011"/>
      <sheetName val="Bia_lot11"/>
      <sheetName val="DT_san_XD-So_lieu_cu11"/>
      <sheetName val="THPDMoi__(2)7"/>
      <sheetName val="t-h_HA_THE7"/>
      <sheetName val="TH_XL7"/>
      <sheetName val="CHITIET_VL-NC7"/>
      <sheetName val="don_gia_142611"/>
      <sheetName val="Phu_Bai_Bridge11"/>
      <sheetName val="Chu_dau_tu7"/>
      <sheetName val="THÔNG_TIN7"/>
      <sheetName val="w't_table6"/>
      <sheetName val="FF-2_(1)11"/>
      <sheetName val="YTD_12'200311"/>
      <sheetName val="YTD_06'200311"/>
      <sheetName val="YTD_03'200311"/>
      <sheetName val="YTD_09'200311"/>
      <sheetName val="deferred_taxes11"/>
      <sheetName val="Eqpmnt_Plng11"/>
      <sheetName val="TRIAL_BALANCE11"/>
      <sheetName val="DPR_31st_march11"/>
      <sheetName val="current_month11"/>
      <sheetName val="Blng__Vs_Coll_11"/>
      <sheetName val="DM_DU_AN6"/>
      <sheetName val="DM_TP_6"/>
      <sheetName val="File_Chi_tiet6"/>
      <sheetName val="Danh_mục_khối6"/>
      <sheetName val="Danh_mục_đơn_vị_-phòng_chức_nă6"/>
      <sheetName val="BẢNG_DIỄN_GIẢI_KL_(7)11"/>
      <sheetName val="Probbl_-_Production6"/>
      <sheetName val="CHI_PHÍ_NHÔM6"/>
      <sheetName val="BILL_34Āᐁë6"/>
      <sheetName val="Currency_Rate6"/>
      <sheetName val="Dashboard_-_BQL_-_VHL6"/>
      <sheetName val="KEILA_TP_2020-076"/>
      <sheetName val="CFA_(ME)6"/>
      <sheetName val="MEP_Building6"/>
      <sheetName val="BOM-13_11-Other(PS1+PS2)6"/>
      <sheetName val="2__BBNT_KLHT6"/>
      <sheetName val="Dinh_Muc_Vat_Tu6"/>
      <sheetName val="mã_6"/>
      <sheetName val="CHITIET_VL-NC-TT1p6"/>
      <sheetName val="NHOM_KINH5"/>
      <sheetName val="TH_khoi_luong6"/>
      <sheetName val="Chi_tiet_khoi_luong6"/>
      <sheetName val="TK_thep6"/>
      <sheetName val="CT_THOÁT_WC_VP6"/>
      <sheetName val="CT_CẤP_WC_VP6"/>
      <sheetName val="CT_THOÁT_MƯA_VP_TRỤC_LỚN6"/>
      <sheetName val="CT_THOÁT_MƯA_VP_TRỤC_NHỎ6"/>
      <sheetName val="LUONG_SCL6"/>
      <sheetName val="Chênh_lệch_máy_thi_công5"/>
      <sheetName val="Chênh_lệch_nhân_công5"/>
      <sheetName val="Chênh_lệch_vật_liệu5"/>
      <sheetName val="Nhập_liệu4"/>
      <sheetName val="Luong_(TP_Việt_Trì)4"/>
      <sheetName val="DG_5"/>
      <sheetName val="Chao_gia_T12_RE5"/>
      <sheetName val="DSV6_Summ4"/>
      <sheetName val="Boc_KL_DAT+CAT+BT4"/>
      <sheetName val="Boc_KL_thép4"/>
      <sheetName val="Bieu_do_nhan_luc4"/>
      <sheetName val="Don_gia_XD5"/>
      <sheetName val="Aging_Sept5"/>
      <sheetName val="0_Data4"/>
      <sheetName val="0_Data_new4"/>
      <sheetName val="Auto_Monthly_Inputs_4"/>
      <sheetName val="Service_Cost_5"/>
      <sheetName val="Don_gia_Tay_Ninh5"/>
      <sheetName val="Don_gia_Dak_Lak5"/>
      <sheetName val="streeta_and_cacth_pit5"/>
      <sheetName val="Daf_15"/>
      <sheetName val="Gia_NC_theo_TT054"/>
      <sheetName val="Khoi_luong_kenh_dan3"/>
      <sheetName val="Thep_Be_TN(tai_C10)3"/>
      <sheetName val="Sum_ELE__CAP_S1-4__4"/>
      <sheetName val="CONSOIDATE_44"/>
      <sheetName val="CONSOIDATE_24"/>
      <sheetName val="PHẦN_KIẾN_TRÚC4"/>
      <sheetName val="Land_Dev't__Ph-14"/>
      <sheetName val="Hac_Lots4"/>
      <sheetName val="4-Lane_bridge4"/>
      <sheetName val="Res_Lots4"/>
      <sheetName val="Spine_Road4"/>
      <sheetName val="Bill_24"/>
      <sheetName val="Bill_34"/>
      <sheetName val="Bill_4a_-_1A4"/>
      <sheetName val="Bill_4a_(Fiber)_-_1A4"/>
      <sheetName val="Bill_4b4"/>
      <sheetName val="Bill_4c4"/>
      <sheetName val="Bill_54"/>
      <sheetName val="Bill_4a_-_1B4"/>
      <sheetName val="Bill_4a_(Fiber)_-_1B4"/>
      <sheetName val="So_sanh_gia4"/>
      <sheetName val="Luong_2622EVN4"/>
      <sheetName val="DO_AM_DT4"/>
      <sheetName val="01__Nha_xuong4"/>
      <sheetName val="Cước_CG4"/>
      <sheetName val="MTO_REV_04"/>
      <sheetName val="NC_CU4"/>
      <sheetName val="Cuoc_4"/>
      <sheetName val="gia_chao4"/>
      <sheetName val="Vat_lieu_BTN4"/>
      <sheetName val="Bank_Rev4"/>
      <sheetName val="Merit_&amp;_Market_Grid4"/>
      <sheetName val="BP_DECLINE_IT4"/>
      <sheetName val="Input_List4"/>
      <sheetName val="Valid_data_revised4"/>
      <sheetName val="DETAIL_MIX_%_REPORT4"/>
      <sheetName val="Fill_this_out_first___4"/>
      <sheetName val="BC_chi_tiết_TT4"/>
      <sheetName val="0,SO_LIEU_DAU_VAO4"/>
      <sheetName val="Corner_Arch4"/>
      <sheetName val="End_Arch4"/>
      <sheetName val="Intermediate_Arch4"/>
      <sheetName val="reinforcement_6754"/>
      <sheetName val="ext_wall_fin_qty4"/>
      <sheetName val="SL_Plum_4"/>
      <sheetName val="Physical_Schedule_3D4"/>
      <sheetName val="Tabel_Berat4"/>
      <sheetName val="Data_Umum_Penawaran4"/>
      <sheetName val="Real_Cost4"/>
      <sheetName val="bill_qty4"/>
      <sheetName val="REKAP_ARSITEKTUR_4"/>
      <sheetName val="RAB_ADMINISTRASI_PUSAT_(1)4"/>
      <sheetName val="Hrg_Readymix4"/>
      <sheetName val="Input_-_Facilities4"/>
      <sheetName val="BP_CAPEX_MoD-100%_Area_4_USD4"/>
      <sheetName val="DGKL_TRỤC_NGOAI_NHA4"/>
      <sheetName val="5_2_1_Đo_bóc_KL_OLK-074"/>
      <sheetName val="Da_xay_dung4"/>
      <sheetName val="Elemental_Breakdown+20%4"/>
      <sheetName val="TCVN_1651-20083"/>
      <sheetName val="Dai_tu4"/>
      <sheetName val="02__PHAN_TICH4"/>
      <sheetName val="03__NGAN_SACH4"/>
      <sheetName val="6__Scope_of_work_4"/>
      <sheetName val="4_6_Phân_tích_nhân_sự_4"/>
      <sheetName val="4_5_Mức_độ_tham_gia_dự_án4"/>
      <sheetName val="Define_finishing4"/>
      <sheetName val="Dynamic_Ranges3"/>
      <sheetName val="242_3_summaryOPC4"/>
      <sheetName val="1_1General4"/>
      <sheetName val="Gia_giao_VL_den_HT3"/>
      <sheetName val="THONG_SO_KICH_THUOC3"/>
      <sheetName val="Fixed_asset_register3"/>
      <sheetName val="repeatative_rejection3"/>
      <sheetName val="General_Info3"/>
      <sheetName val="Full_PBD3"/>
      <sheetName val="Non-Statistical_Sampling3"/>
      <sheetName val="98FORECAST_(1)3"/>
      <sheetName val="Sch_18_Bank3"/>
      <sheetName val="Stock_details3"/>
      <sheetName val="Part_A_General3"/>
      <sheetName val="_3"/>
      <sheetName val="XL4Poppy_(2)4"/>
      <sheetName val="he_so_dong_thoi3"/>
      <sheetName val="CT_-THVLNC3"/>
      <sheetName val="Thang_013"/>
      <sheetName val="Thống_kê3"/>
      <sheetName val="BAN_IN3"/>
      <sheetName val="NOVA_MEDIC3"/>
      <sheetName val="DGKL_MEDIC3"/>
      <sheetName val="ADJ_20113"/>
      <sheetName val="THCP_thiet_bi3"/>
      <sheetName val="Piano_Montaggio_PO-02_bozza23"/>
      <sheetName val="SLTh_ke3"/>
      <sheetName val="OVER_VIEW3"/>
      <sheetName val="SCOPE_OF_WORK3"/>
      <sheetName val="Listes_Caractéristiques3"/>
      <sheetName val="Liste_Référentiel3"/>
      <sheetName val="Bill_4_1a___3"/>
      <sheetName val="chi_tiet_TS_theo_so_lieu_ktoan3"/>
      <sheetName val="DS_Cty3"/>
      <sheetName val="THÁNG_053"/>
      <sheetName val="TONGKE3p_3"/>
      <sheetName val="Data_(2)3"/>
      <sheetName val="Book_1_Summary3"/>
      <sheetName val="1_설계조건3"/>
      <sheetName val="Wood_Mckenzie3"/>
      <sheetName val="Đầu_ra_sản_phẩm3"/>
      <sheetName val="Tổng_quan_và_Input3"/>
      <sheetName val="Đầu_vào_sản_xuất3"/>
      <sheetName val="Tính_toán_doanh_thu3"/>
      <sheetName val="Phân_tích_độ_nhạy3"/>
      <sheetName val="Khấu_hao_TSCĐ3"/>
      <sheetName val="Nguồn_vốn3"/>
      <sheetName val="Giải_ngân_nguồn_vốn3"/>
      <sheetName val="Tính_toán_thuế3"/>
      <sheetName val="Tính_toán_chi_phí_SX3"/>
      <sheetName val="TH_ĐƠN_GIÁ3"/>
      <sheetName val="cable,_lighting,_switch3"/>
      <sheetName val="ĐỢT_13"/>
      <sheetName val="DTXL(_270)3"/>
      <sheetName val="KL_T16_BÀN_GIAO_19_43"/>
      <sheetName val="Bldg_Brkdown3"/>
      <sheetName val="DG_VL_KS3"/>
      <sheetName val="Bill_rekap3"/>
      <sheetName val="Cash_Flow_bulanan3"/>
      <sheetName val="CươcVC_tinh3"/>
      <sheetName val="List_of_Staff3"/>
      <sheetName val="__QUOTATION_xlsx3"/>
      <sheetName val="2_5_Ducts_(2)3"/>
      <sheetName val="S_N3"/>
      <sheetName val="NHOM_KINH_3"/>
      <sheetName val="입찰내역_발주처_양식3"/>
      <sheetName val="DIEN_TICH3"/>
      <sheetName val="3_공통공사대비3"/>
      <sheetName val="Don_vi3"/>
      <sheetName val="TH_khối_lượng_phải_làm3"/>
      <sheetName val="Giá_VL,_NC,_M3"/>
      <sheetName val="Lương_2135_nhóm_I3"/>
      <sheetName val="Luong_2050_hà_NAm3"/>
      <sheetName val="Lương2045_nhóm_I3"/>
      <sheetName val="May_3_huyện3"/>
      <sheetName val="May_yên_mô3"/>
      <sheetName val="Phân_tich_ĐG3"/>
      <sheetName val="PLV_mới3"/>
      <sheetName val="May_TT11(TB)3"/>
      <sheetName val="May_TT11_(HP)3"/>
      <sheetName val="May_TT11(NB)3"/>
      <sheetName val="May_TT11(NĐ)3"/>
      <sheetName val="Lương_theo_TT17(Thái_Bình)3"/>
      <sheetName val="Lương_theo_TT17_(HP)3"/>
      <sheetName val="Lương_theo_TT17_(Ninh_Bình)3"/>
      <sheetName val="Lương_theo_TT17_(Nam_Định)3"/>
      <sheetName val="KL_CHI_TIẾT_(2)3"/>
      <sheetName val="5_Gia3"/>
      <sheetName val="Danh_sach_KV23"/>
      <sheetName val="Danh_sach_doan_KT3"/>
      <sheetName val="Loại_cọc_P23"/>
      <sheetName val="CP_NC-MTC_XD3"/>
      <sheetName val="H_Satuan3"/>
      <sheetName val="4_3_Scope_of_work_3"/>
      <sheetName val="Gia_HĐ3"/>
      <sheetName val="2__Tổng_hợp3"/>
      <sheetName val="List_Equip3"/>
      <sheetName val="Process_C_(1-166)3"/>
      <sheetName val="CF_-Update_31Jul063"/>
      <sheetName val="Executive_Summary3"/>
      <sheetName val="MAHANG_BHLD3"/>
      <sheetName val="CHITIETHOADON_TT3"/>
      <sheetName val="mahang_chinh_sua_moi_nhat3"/>
      <sheetName val="Noise_insl3"/>
      <sheetName val="Ca_may3"/>
      <sheetName val="GIA_NC,_CM3"/>
      <sheetName val="GIA_VL3"/>
      <sheetName val="13_Luong3"/>
      <sheetName val="Eq__Mobilization3"/>
      <sheetName val="Link_HG3"/>
      <sheetName val="Danhsach_123"/>
      <sheetName val="List_Danh_mục_nghiệm_thu3"/>
      <sheetName val="02__THONG_TIN_CHUNG3"/>
      <sheetName val="07__DINH_MUC_HBC3"/>
      <sheetName val="TK_SX3"/>
      <sheetName val="Rate_Analysis3"/>
      <sheetName val="Don_gia_vung_III3"/>
      <sheetName val="Don_gia_III17"/>
      <sheetName val="Don_gia_CT3"/>
      <sheetName val="PLHD_doi_cot_ham_0101-043"/>
      <sheetName val="Luong_TT053"/>
      <sheetName val="unit_weight3"/>
      <sheetName val="DIV_INC4"/>
      <sheetName val="A1_-_Income_Statement4"/>
      <sheetName val="SCB_-_Annexure_A3"/>
      <sheetName val="PL6-Revenue_Bridge3"/>
      <sheetName val="OC5-Push_Diag3"/>
      <sheetName val="Franchise_Input3"/>
      <sheetName val="Project_ODC_NDEU3"/>
      <sheetName val="Inter_connect_Revenue3"/>
      <sheetName val="2020_RFS_Summary3"/>
      <sheetName val="Well_Construction_Summary3"/>
      <sheetName val="RFS_2020_-_Details_and_Notes3"/>
      <sheetName val="AN_20003"/>
      <sheetName val="6_9_DM_CTP2"/>
      <sheetName val="ADJ_-_RATE2"/>
      <sheetName val="CDPS_SAU_KC2"/>
      <sheetName val="Thong_tin2"/>
      <sheetName val="BTDC_B3602"/>
      <sheetName val="Danh_muc_LIST2"/>
      <sheetName val="CF_(DR)_IN2"/>
      <sheetName val="PL_02_-_Vay2"/>
      <sheetName val="PL_03_-_Von2"/>
      <sheetName val="CP_yếu_tố2"/>
      <sheetName val="BS_4202"/>
      <sheetName val="PL_4202"/>
      <sheetName val="RT_4202"/>
      <sheetName val="BTDC_B360_2"/>
      <sheetName val="Table_of_contents2"/>
      <sheetName val="11__Loans2"/>
      <sheetName val="Adj_entries_3"/>
      <sheetName val="Annexure_13"/>
      <sheetName val="Annexure_23"/>
      <sheetName val="Updated_2018_COA3"/>
      <sheetName val="IC_Listing3"/>
      <sheetName val="SLA_cost_distr_FEB_20203"/>
      <sheetName val="Legal_entities_details3"/>
      <sheetName val="Invoice_base_FEB_20203"/>
      <sheetName val="Le317_into_80503"/>
      <sheetName val="Basic_principles_to_the_distr_3"/>
      <sheetName val="Cost_elements3"/>
      <sheetName val="Ref_rate_change3"/>
      <sheetName val="Synergi_life_credit3"/>
      <sheetName val="Change_in_NH3"/>
      <sheetName val="NPS_to_O&amp;G3"/>
      <sheetName val="RC_Revenue2"/>
      <sheetName val="AOP_20202"/>
      <sheetName val="DATA_LE2"/>
      <sheetName val="DATA_LE_(LY)2"/>
      <sheetName val="DATA_RC2"/>
      <sheetName val="DATA_RC_(LY)2"/>
      <sheetName val="LE_Test2"/>
      <sheetName val="DATA_(RC_ORG)2"/>
      <sheetName val="DATA_(TESTING_1)2"/>
      <sheetName val="DATA_(TESTING_CHRSPR)2"/>
      <sheetName val="2018_VADIS2"/>
      <sheetName val="Income_Statement19"/>
      <sheetName val="DLC_DIEN_AP2"/>
      <sheetName val="SL_dau_tien2"/>
      <sheetName val="DB_FEE2"/>
      <sheetName val="BHYT_Tự_Nguyện_-_Vinschool-Mau2"/>
      <sheetName val="Tonghop_theo_Vendor2"/>
      <sheetName val="Tu_dien2"/>
      <sheetName val="T_kê2"/>
      <sheetName val="dulieu_cot2"/>
      <sheetName val="Bank_Bal__Dec_222"/>
      <sheetName val="Vat_lieu_cat_song_rac2"/>
      <sheetName val="Project_Info_3"/>
      <sheetName val="Cost_Summary3"/>
      <sheetName val="Cost_Summary_-_USD3"/>
      <sheetName val="Price_Summary_-_Offshore3"/>
      <sheetName val="Factory_&amp;_Import_Material3"/>
      <sheetName val="Labour_Hours_Upload3"/>
      <sheetName val="Technical_Info_3"/>
      <sheetName val="PM_Cost3"/>
      <sheetName val="SED_INPUT3"/>
      <sheetName val="Du_lieu_ban_dau3"/>
      <sheetName val="GZ_TP3"/>
      <sheetName val="GZ_VT3"/>
      <sheetName val="Be_tong3"/>
      <sheetName val="bar_nor3"/>
      <sheetName val="conc_nor3"/>
      <sheetName val="conc_frus3"/>
      <sheetName val="conc_trap3"/>
      <sheetName val="bar_frus3"/>
      <sheetName val="bar_trap3"/>
      <sheetName val="ĐM4970_2016(Lap_dat_TBA)3"/>
      <sheetName val="Gia_Nhan_công3"/>
      <sheetName val="Đon_gia_228_sua_chua3"/>
      <sheetName val="ĐM01_2000(thinghiem_ĐZTTĐL)3"/>
      <sheetName val="ĐM1781_2007(T_N_đien_ĐZ&amp;TBA)3"/>
      <sheetName val="Cuoc_van_chuyen3"/>
      <sheetName val="Beam_reinfocement_schedule3"/>
      <sheetName val="Thong_so_dam3"/>
      <sheetName val="Wall_Block_C3"/>
      <sheetName val="General_Schedule3"/>
      <sheetName val="Factor_F_Data3"/>
      <sheetName val="bang_1_NCXD3"/>
      <sheetName val="bang_1_NCXD_(V_I)3"/>
      <sheetName val="2__Summary-cash3"/>
      <sheetName val="May_Goc_(QD2436)3"/>
      <sheetName val="VC_theo_cuoc_tinh3"/>
      <sheetName val="BCVC__3"/>
      <sheetName val="Bang_khoi_luong2"/>
      <sheetName val="NC_HY2"/>
      <sheetName val="NC_HN2"/>
      <sheetName val="Summary_-_Budget2"/>
      <sheetName val="KL_Chi_tiết_BV_dự_thầu2"/>
      <sheetName val="KL_chi_tiết_BV_thi_công2"/>
      <sheetName val="INDEX_HẠ_TẦNG3"/>
      <sheetName val="CTG_HẠ_TẦNG3"/>
      <sheetName val="DGG_HẠ_TẦNG3"/>
      <sheetName val="DGG_LB_CỌC3"/>
      <sheetName val="DGG_MT_CỌC3"/>
      <sheetName val="INFO_CỌC3"/>
      <sheetName val="INDEX_CỌC3"/>
      <sheetName val="Du_lieu_TKT3"/>
      <sheetName val="TÍNH_TOÁN_KHỐI_LƯỢNG_P63"/>
      <sheetName val="Assignment_Schedule2"/>
      <sheetName val="FINANCIAL_(FLR)2"/>
      <sheetName val="Bảng_dung_trọng3"/>
      <sheetName val="Tong_Luong_Thep2"/>
      <sheetName val="bang_tien_luong2"/>
      <sheetName val="Gia_2"/>
      <sheetName val="Bearing_Capacity2"/>
      <sheetName val="Kien_truc2"/>
      <sheetName val="Chuong_I2"/>
      <sheetName val="1_INPUT2"/>
      <sheetName val="Phan_tich_vat_tu2"/>
      <sheetName val="D_Trong2"/>
      <sheetName val="Du_thau_03xd2"/>
      <sheetName val="Cost_of_DM_Water3"/>
      <sheetName val="Other_assumptions3"/>
      <sheetName val="Field_Lists3"/>
      <sheetName val="CUSTOMER_GROUP_WISE2"/>
      <sheetName val="Q4_2009_History2"/>
      <sheetName val="_Final_Balance_Sheet2"/>
      <sheetName val="Sch2_-_BalSht_Summary3"/>
      <sheetName val="Sch1_-_P&amp;L_Summary3"/>
      <sheetName val="Interest_on_WC2"/>
      <sheetName val="CAN_DOI_-_KET_QUA4"/>
      <sheetName val="Pivot_Financials3"/>
      <sheetName val="Review_20153"/>
      <sheetName val="People_3"/>
      <sheetName val="Production_volumes3"/>
      <sheetName val="Salary_increase_budget_assump_3"/>
      <sheetName val="Production_initiative3"/>
      <sheetName val="Prod__KPI_-_OEE%3"/>
      <sheetName val="B&amp;P_KPI3"/>
      <sheetName val="Customer_SC3"/>
      <sheetName val="Production_KPIs3"/>
      <sheetName val="Total_losses3"/>
      <sheetName val="Savings_overview3"/>
      <sheetName val="Prod_FTE_Dev_3"/>
      <sheetName val="Log_FTE_Dev_3"/>
      <sheetName val="Loss_tree3"/>
      <sheetName val="Inventory_development3"/>
      <sheetName val="Capex_Phasing3"/>
      <sheetName val="Std_to_Std_MC_only3"/>
      <sheetName val="Top_20_BOM3"/>
      <sheetName val="MC_Development_OLD3"/>
      <sheetName val="NMC_&amp;_Log_Ass_3"/>
      <sheetName val="_Material_Ass_3"/>
      <sheetName val="COGS_Dev_3"/>
      <sheetName val="MC_Dev_3"/>
      <sheetName val="NMC_Dev_3"/>
      <sheetName val="NMC_Development_OLD3"/>
      <sheetName val="Log_Dev_3"/>
      <sheetName val="Prod__capex_overview3"/>
      <sheetName val="Production_-_Risks_&amp;_Opport_3"/>
      <sheetName val="AOCM_Overview3"/>
      <sheetName val="AOCM_Cost_Group_Summary3"/>
      <sheetName val="Sievo_Saving3"/>
      <sheetName val="AOCM_Sub-group3"/>
      <sheetName val="Quality_RFT3"/>
      <sheetName val="Back-up_3"/>
      <sheetName val="Absorption_Phasing3"/>
      <sheetName val="One_off3"/>
      <sheetName val="Reporting_changes3"/>
      <sheetName val="Prod__KPI_-_OEE%_by_line3"/>
      <sheetName val="Key_dependencies3"/>
      <sheetName val="Orgex_and_restructuring3"/>
      <sheetName val="COGS_movement3"/>
      <sheetName val="Back-up_HR3"/>
      <sheetName val="2016_FTE_Variability3"/>
      <sheetName val="2_Sievo_saving_recon__vs_bridg3"/>
      <sheetName val="1__PPV_recon__T04_vs_bridges3"/>
      <sheetName val="INPUT_&amp;_Guidance3"/>
      <sheetName val="data_for_deck,_thinkcell3"/>
      <sheetName val="Flash_call_deck3"/>
      <sheetName val="Supply_chain_bridge3"/>
      <sheetName val="COS_bridge3"/>
      <sheetName val="3_Gross_&amp;_Net_efficiency_repor3"/>
      <sheetName val="PVM_report3"/>
      <sheetName val="Capex_comments3"/>
      <sheetName val="Log_bridge3"/>
      <sheetName val="One_pager3"/>
      <sheetName val="Option_1,Data(from_HFM)_3"/>
      <sheetName val="Option_2,_Data(_Manual_Input)3"/>
      <sheetName val="FX_&amp;_HIERARCHY3"/>
      <sheetName val="Bihar_Plant_FAR2"/>
      <sheetName val="Verification_Report2"/>
      <sheetName val="BASE_GRAPHE2"/>
      <sheetName val="CTG_(GIAM)2"/>
      <sheetName val="Beam__2_2"/>
      <sheetName val="B_1_Engineering2"/>
      <sheetName val="Mobilisasi_&amp;_Demob2"/>
      <sheetName val="B_2_5_Proc_&amp;_Constr_Civil12"/>
      <sheetName val="B_2_3_Proc_&amp;_Constr_Electrical2"/>
      <sheetName val="B_2_4_Proc_&amp;_Constr_Instru2"/>
      <sheetName val="B_2_1_Proc_&amp;_Constr_Mech_2"/>
      <sheetName val="B_2_2_Proc_&amp;_Constr_Pipe_2"/>
      <sheetName val="Work_Permit2"/>
      <sheetName val="Agregat_Halus_&amp;_Kasar2"/>
      <sheetName val="Data_Tower2"/>
      <sheetName val="Du_thau_dau_noi2"/>
      <sheetName val="Du_Thau2"/>
      <sheetName val="Du_thau_PSBS2"/>
      <sheetName val="DG_theo_HD_PSBS2"/>
      <sheetName val="Du_thau_TC112"/>
      <sheetName val="DETAIL_PROGRESS_CLAIM2"/>
      <sheetName val="3_NGAN_SACH2"/>
      <sheetName val="2_PHAN_TICH2"/>
      <sheetName val="Phan_tich_don_gia_de_xuat_-_ca2"/>
      <sheetName val="간접비_총괄표3"/>
      <sheetName val="DG_THIET_BI2"/>
      <sheetName val="DG_vat_lieu2"/>
      <sheetName val="Loại_22"/>
      <sheetName val="Chi_tiet_VL-NC-MTC2"/>
      <sheetName val="Chiet_tinh_dz222"/>
      <sheetName val="A1_82"/>
      <sheetName val="DZ_352"/>
      <sheetName val="DP_TRUOT_GIA2"/>
      <sheetName val="VL-NC-M_2"/>
      <sheetName val="VL_NC_M2"/>
      <sheetName val="Đơn_trọng2"/>
      <sheetName val="DTCT_-XL_42"/>
      <sheetName val="EE_(3)2"/>
      <sheetName val="Tra_Cứu2"/>
      <sheetName val="Ban_Qua_do2"/>
      <sheetName val="Dự_kiến_SL-NT_20132"/>
      <sheetName val="SL_HM-T1_20142"/>
      <sheetName val="TT_16-20192"/>
      <sheetName val="Giai_trinh2"/>
      <sheetName val="Cost_center2"/>
      <sheetName val="Details_Sales_(local)3"/>
      <sheetName val="FA_list2"/>
      <sheetName val="Enc_3A2"/>
      <sheetName val="Fixed_Prof_Fees2"/>
      <sheetName val="BS,_PL,_Sch_5_to_92"/>
      <sheetName val="301_RTI2"/>
      <sheetName val="1__Questionnaire2"/>
      <sheetName val="Excise_on_RM2"/>
      <sheetName val="_Payroll_Empl_(Wkng)2"/>
      <sheetName val="Insight_28-6-002"/>
      <sheetName val="DL_codes2"/>
      <sheetName val="Simulator_Detail2"/>
      <sheetName val="Trnf_to_Reimb_2"/>
      <sheetName val="Power_&amp;_Fuel_(S)2"/>
      <sheetName val="Book_details2"/>
      <sheetName val="July_06-Mar_072"/>
      <sheetName val="Ctiet_Cthe2"/>
      <sheetName val="Window_Door_schedule2"/>
      <sheetName val="M_672"/>
      <sheetName val="Summary_of_My_Chanh_Bridge2"/>
      <sheetName val="My_Chanh_Bridge2"/>
      <sheetName val="Summary_of_Phu_Bai_Bridge2"/>
      <sheetName val="Summary_of_Nong_Bridge2"/>
      <sheetName val="Nong_Bridge2"/>
      <sheetName val="Summary_of_Phong_Le_Bridge2"/>
      <sheetName val="Phong_Le_Bridge2"/>
      <sheetName val="Summary_of_Ky_Lam_Bridge2"/>
      <sheetName val="Nghỉ_lễ2"/>
      <sheetName val="ﾄﾞﾊﾞｲFUEL_GAS追見2"/>
      <sheetName val="Wall_Pier2"/>
      <sheetName val="IV_1_Lkdt2"/>
      <sheetName val="III_2_dah2"/>
      <sheetName val="II_2_dn2"/>
      <sheetName val="IV_2_Lkdd2"/>
      <sheetName val="III_1_tai2"/>
      <sheetName val="DA01_HD-List2"/>
      <sheetName val="DM01_CDT2"/>
      <sheetName val="DM02_NT2"/>
      <sheetName val="NT01_HD-List2"/>
      <sheetName val="DG_CANTHO2"/>
      <sheetName val="Check_C2"/>
      <sheetName val="BANG_TONGHOP2"/>
      <sheetName val="SUMMARY_QUANTITIES2"/>
      <sheetName val="DM_17813"/>
      <sheetName val="Giá_đến_hiện_trường2"/>
      <sheetName val="DG_2852"/>
      <sheetName val="DG__2862"/>
      <sheetName val="DG_852"/>
      <sheetName val="DG_892"/>
      <sheetName val="DGVCTC_2852"/>
      <sheetName val="M6A-208_Steering_dust2"/>
      <sheetName val="JT3_0견적-구12"/>
      <sheetName val="SELISIH_HARGA2"/>
      <sheetName val="Code_HT_CB_-OT2"/>
      <sheetName val="Code_HT_CB_-_PO2"/>
      <sheetName val="DOOR_A_(4-roof)2"/>
      <sheetName val="Door_HT2"/>
      <sheetName val="DOOR_B1_(4-roof)2"/>
      <sheetName val="DOOR_B2_(4-roof)2"/>
      <sheetName val="rate_code2"/>
      <sheetName val="Xuất_DL_AP2"/>
      <sheetName val="Xuất_DL_OT2"/>
      <sheetName val="Xuat_DL_PO2"/>
      <sheetName val="Ban_QD2"/>
      <sheetName val="SL_DT_2011so_sanh2"/>
      <sheetName val="Main_Model2"/>
      <sheetName val="Xuly_Data2"/>
      <sheetName val="Cst_Pkg-Eden2"/>
      <sheetName val="Cashflow_Analysis2"/>
      <sheetName val="Labor_Sum2"/>
      <sheetName val="Sheet1_(2)2"/>
      <sheetName val="Chi_Thao2"/>
      <sheetName val="4__Đo_bóc_KL2"/>
      <sheetName val="V_c_noi_bo2"/>
      <sheetName val="Tổng_kê2"/>
      <sheetName val="Kich_thuoc_mo_M1-nam_lay2"/>
      <sheetName val="Dau_vào2"/>
      <sheetName val="Data-SỔ_KHO2"/>
      <sheetName val="SỔ_KHO2"/>
      <sheetName val="BSD_(2)2"/>
      <sheetName val="Thông_tin_chung2"/>
      <sheetName val="B1_CN2"/>
      <sheetName val="Đường_dây2"/>
      <sheetName val="Vị_trí2"/>
      <sheetName val="Đơn_giá-NC2"/>
      <sheetName val="Đơn_giá-VL-CM2"/>
      <sheetName val="KL_CHI_TIET2"/>
      <sheetName val="Anx_102"/>
      <sheetName val="Full_20122"/>
      <sheetName val="Summary_Page_VDF2"/>
      <sheetName val="Invested_capital_VDF2"/>
      <sheetName val="BB_Contribution_by_store_T__2"/>
      <sheetName val="DG_SUA_CHUA2"/>
      <sheetName val="TAM_TINH2"/>
      <sheetName val="080_(2)3"/>
      <sheetName val="BTO_Dept_4"/>
      <sheetName val="Input_&amp;_Instruct4"/>
      <sheetName val="Purchase_Calc_3"/>
      <sheetName val="Balance_Sheet3"/>
      <sheetName val="Report_Summary3"/>
      <sheetName val="Monthly_Notes3"/>
      <sheetName val="Trial_Bal2"/>
      <sheetName val="CC_Inventory_Assumption2"/>
      <sheetName val="Validation_and_Lookup_tables2"/>
      <sheetName val="Dec__08_RDD2"/>
      <sheetName val="Int_Others2"/>
      <sheetName val="Sub_Lead2"/>
      <sheetName val="nhat_ky_2"/>
      <sheetName val="DGKL_L2_THÉP_MÓNG2"/>
      <sheetName val="Bieu_chi_tiet_gia_du_thau2"/>
      <sheetName val="Gia_vat_lieu_trong_gia_du_thau2"/>
      <sheetName val="Bang_phan_tich_don_gia_du_thau2"/>
      <sheetName val="Costos_Alt22"/>
      <sheetName val="B-10_otros_activos_20032"/>
      <sheetName val="B-10_otros_activos_20042"/>
      <sheetName val="liste_ANDI2"/>
      <sheetName val="Daily_Forwards2"/>
      <sheetName val="CREDIT_STATS2"/>
      <sheetName val="basic_inputs2"/>
      <sheetName val="INSTRUCTION_Read_me2"/>
      <sheetName val="DATOS_DE_CAMPO2"/>
      <sheetName val="Basic_Data_Inputs2"/>
      <sheetName val="Du_lieu_dau_vao2"/>
      <sheetName val="Du_lieu_TKT1"/>
      <sheetName val="간접비_총괄표1"/>
      <sheetName val="ﾄﾞﾊﾞｲFUEL_GAS追見"/>
      <sheetName val="Wall_Pier"/>
      <sheetName val="DM_17811"/>
      <sheetName val="Giá_đến_hiện_trường"/>
      <sheetName val="DG_285"/>
      <sheetName val="DG__286"/>
      <sheetName val="DG_85"/>
      <sheetName val="DG_89"/>
      <sheetName val="DGVCTC_285"/>
      <sheetName val="M6A-208_Steering_dust"/>
      <sheetName val="JT3_0견적-구1"/>
      <sheetName val="SL_DT_2011so_sanh"/>
      <sheetName val="Cashflow_Analysis"/>
      <sheetName val="Labor_Sum"/>
      <sheetName val="BSD_(2)"/>
      <sheetName val="BB_Contribution_by_store_T__"/>
      <sheetName val="080_(2)1"/>
      <sheetName val="BTO_Dept_2"/>
      <sheetName val="Input_&amp;_Instruct2"/>
      <sheetName val="Purchase_Calc_1"/>
      <sheetName val="Balance_Sheet1"/>
      <sheetName val="Report_Summary1"/>
      <sheetName val="Monthly_Notes1"/>
      <sheetName val="Trial_Bal"/>
      <sheetName val="CC_Inventory_Assumption"/>
      <sheetName val="Validation_and_Lookup_tables"/>
      <sheetName val="Dec__08_RDD"/>
      <sheetName val="Int_Others"/>
      <sheetName val="Sub_Lead"/>
      <sheetName val="TH_DZ3520"/>
      <sheetName val="RAB_AR&amp;STR18"/>
      <sheetName val="chi_tiet_TBA18"/>
      <sheetName val="chi_tiet_C18"/>
      <sheetName val="DON_GIA_CAN_THO20"/>
      <sheetName val="Don_gia18"/>
      <sheetName val="Don_gia_chi_tiet18"/>
      <sheetName val="Customize_Your_Purchase_Order18"/>
      <sheetName val="DON_GIA_TRAM_(3)18"/>
      <sheetName val="CHITIET_VL-NC-TT_-1p18"/>
      <sheetName val="CHITIET_VL-NC-TT-3p17"/>
      <sheetName val="TONG_HOP_VL-NC_TT18"/>
      <sheetName val="KPVC-BD_18"/>
      <sheetName val="HĐ_ngoài17"/>
      <sheetName val="XT_Buoc_317"/>
      <sheetName val="dongia_(2)17"/>
      <sheetName val="S-curve_17"/>
      <sheetName val="Commercial_value17"/>
      <sheetName val="7606_DZ18"/>
      <sheetName val="Ky_Lam_Bridge17"/>
      <sheetName val="Provisional_Sums_Item17"/>
      <sheetName val="Gas_Pressure_Welding17"/>
      <sheetName val="General_Item&amp;General_Requirem17"/>
      <sheetName val="General_Items17"/>
      <sheetName val="Regenral_Requirements17"/>
      <sheetName val="TONG_HOP_VL-NC17"/>
      <sheetName val="So_doi_chieu_LC17"/>
      <sheetName val="project_management17"/>
      <sheetName val="Adix_A17"/>
      <sheetName val="MAIN_GATE_HOUSE17"/>
      <sheetName val="REINF_17"/>
      <sheetName val="Rates_200917"/>
      <sheetName val="Đầu_vào16"/>
      <sheetName val="MH_RATE17"/>
      <sheetName val="A1_CN16"/>
      <sheetName val="Data_Input17"/>
      <sheetName val="Du_toan17"/>
      <sheetName val="chiet_tinh17"/>
      <sheetName val="Ng_hàng_xà+bulong17"/>
      <sheetName val="Bang_KL17"/>
      <sheetName val="DM_606117"/>
      <sheetName val="Equip_16"/>
      <sheetName val="DG_thep_ma_kem17"/>
      <sheetName val="Lcau_-_Lxuc17"/>
      <sheetName val="Chi_tiet_XD_TBA16"/>
      <sheetName val="EIRR&gt;_216"/>
      <sheetName val="TONG_HOP_T5_199816"/>
      <sheetName val="CT_vat_lieu17"/>
      <sheetName val="Trạm_biến_áp16"/>
      <sheetName val="Đơn_Giá_16"/>
      <sheetName val="Chenh_lech_vat_tu16"/>
      <sheetName val="Diện_tích16"/>
      <sheetName val="1_Khái_toán16"/>
      <sheetName val="13-Cốt_thép_(10mm&lt;D≤18mm)_FO115"/>
      <sheetName val="6787CWFASE2CASE2_00_xls16"/>
      <sheetName val="CT-0_4KV16"/>
      <sheetName val="rate_material16"/>
      <sheetName val="4_PTDG16"/>
      <sheetName val="DG_DZ17"/>
      <sheetName val="DG_TBA17"/>
      <sheetName val="Chi_tiet_KL16"/>
      <sheetName val="Tổng_hợp_KL16"/>
      <sheetName val="KL_Chi_tiết_Xây_tô16"/>
      <sheetName val="07Base_Cost16"/>
      <sheetName val="Bill_1_Quy_dinh_chung16"/>
      <sheetName val="1_R18_BF16"/>
      <sheetName val="6_External_works-R1816"/>
      <sheetName val="Phan_khai_KLuong16"/>
      <sheetName val="04_-_XUONG_DET_B16"/>
      <sheetName val="Area_Cal16"/>
      <sheetName val="_0316"/>
      <sheetName val="chieu_day_san16"/>
      <sheetName val="Podium_Concrete_Works16"/>
      <sheetName val="KLCT-_TOWER16"/>
      <sheetName val="KLCT-_PODIUM16"/>
      <sheetName val="Xay_lapduongR316"/>
      <sheetName val="Gia_thanh_chuoi_su16"/>
      <sheetName val="Tiep_dia16"/>
      <sheetName val="Don_gia_vung_III-Can_Tho16"/>
      <sheetName val="Loại_Vật_tư16"/>
      <sheetName val="Measure_130616"/>
      <sheetName val="gia_cong_tac16"/>
      <sheetName val="Isolasi_Luar_Dalam16"/>
      <sheetName val="Isolasi_Luar16"/>
      <sheetName val="Analisa_Gabungan16"/>
      <sheetName val="GV1-D13_(Casement_door)16"/>
      <sheetName val="Project_Data16"/>
      <sheetName val="Elect_(3)16"/>
      <sheetName val="plan&amp;section_of_foundation16"/>
      <sheetName val="design_criteria16"/>
      <sheetName val="Bond_수수료_계산_포맷16"/>
      <sheetName val="ITB_COST16"/>
      <sheetName val="PAGE_116"/>
      <sheetName val="6PILE__(돌출)16"/>
      <sheetName val="HÐ_ngoài17"/>
      <sheetName val="DM_6716"/>
      <sheetName val="Đầu_tư16"/>
      <sheetName val="Chenh_lech_ca_may16"/>
      <sheetName val="TLg_CN&amp;Laixe16"/>
      <sheetName val="TLg_CN&amp;Laixe_(2)16"/>
      <sheetName val="TLg_Laitau16"/>
      <sheetName val="TLg_Laitau_(2)16"/>
      <sheetName val="ESTI_16"/>
      <sheetName val="KL_san_lap16"/>
      <sheetName val="Bill_01_-_CTN16"/>
      <sheetName val="Bill_2_2_Villa_2_beds16"/>
      <sheetName val="DETAIL_16"/>
      <sheetName val="dg_tphcm16"/>
      <sheetName val="T_KÊ_K_CẤU16"/>
      <sheetName val="A1,_May16"/>
      <sheetName val="Vat_lieu16"/>
      <sheetName val="Door_and_window10"/>
      <sheetName val="Harga_ME_16"/>
      <sheetName val="_Bill_5-Earthing_2_-_Add_Work16"/>
      <sheetName val="Bill_02_-_Xay_gach-Pou_16"/>
      <sheetName val="Bill_03-Chống_thấm-Pou16"/>
      <sheetName val="Bill_04-Kim_loại-Pou16"/>
      <sheetName val="Bill_05_-_Hoan_thien-Pou_16"/>
      <sheetName val="Bill_02_-_Xay_gach-Tower16"/>
      <sheetName val="Bill_03-Chống_thấm-Tower16"/>
      <sheetName val="Bill_04-Kim_loại-Tower16"/>
      <sheetName val="Bill_05_-_Hoan_thien-Tower16"/>
      <sheetName val="KL-_KHAC16"/>
      <sheetName val="BILL_3_-_KẾT_CẤU_HẦM16"/>
      <sheetName val="PTĐG_LTBT16"/>
      <sheetName val="CTG-PRECHEx1_416"/>
      <sheetName val="CTG-AB_(2)16"/>
      <sheetName val="CTG-AB_(3)16"/>
      <sheetName val="CTG-PLP-1_0816"/>
      <sheetName val="Pre_Đội_nhóm16"/>
      <sheetName val="Vat_tu_XD16"/>
      <sheetName val="CẤP_THOÁT_NƯỚC16"/>
      <sheetName val="Cước_VC_+_ĐM_CP_Tư_vấn16"/>
      <sheetName val="Hệ_số16"/>
      <sheetName val="THDT_goi_thau_TB16"/>
      <sheetName val="Tien_do_TV16"/>
      <sheetName val="Tower_-_Concrete_Works16"/>
      <sheetName val="Bill-04_ket_cau_thap-_UNI16"/>
      <sheetName val="TH_Vat_tu16"/>
      <sheetName val="Bang_trong_luong_rieng_thep16"/>
      <sheetName val="LV_data16"/>
      <sheetName val="Gia_vat_tu16"/>
      <sheetName val="TH_MTC16"/>
      <sheetName val="TH_N_Cong16"/>
      <sheetName val="Equipment_list_(PAC)16"/>
      <sheetName val="TINH_KHOI_LUONG16"/>
      <sheetName val="DATA_BASE16"/>
      <sheetName val="bridge_#_116"/>
      <sheetName val="Bang_3_Chi_tiet_phan_Dz16"/>
      <sheetName val="KHOI_LUONG16"/>
      <sheetName val="HVAC_BLOCK_B416"/>
      <sheetName val="subcon_sched16"/>
      <sheetName val="Chi_tiet16"/>
      <sheetName val="Buy_vs__Lease_Car16"/>
      <sheetName val="BẢNG_KHỐI_LƯỢNG_TỔNG_HỢP15"/>
      <sheetName val="CTKL_KTX_HT15"/>
      <sheetName val="CP_Khac_cuoc_VC15"/>
      <sheetName val="Budget_Code15"/>
      <sheetName val="2_Chiet_tinh15"/>
      <sheetName val="du_lieu_du_toan15"/>
      <sheetName val="PRE_(E)16"/>
      <sheetName val="Luong_NII15"/>
      <sheetName val="DINH_MUC_THI_NGHIEM15"/>
      <sheetName val="Luong_NI15"/>
      <sheetName val="NHÀ_NHẬP_LIỆU15"/>
      <sheetName val="MÓNG_SILO15"/>
      <sheetName val="BOQ_THAN15"/>
      <sheetName val="Tong_du_toan15"/>
      <sheetName val="Bill_2_-_ketcau15"/>
      <sheetName val="D_&amp;_W_sizes15"/>
      <sheetName val="DL_ĐẦU_VÀO15"/>
      <sheetName val="Chi_tiet_lan_can15"/>
      <sheetName val="Purchase_Order15"/>
      <sheetName val="Analisa_&amp;_Upah15"/>
      <sheetName val="Nhap_VT_oto13"/>
      <sheetName val="dm_36613"/>
      <sheetName val="DM_606013"/>
      <sheetName val="Du_lieu16"/>
      <sheetName val="Phan_tich15"/>
      <sheetName val="CT_Thang_Mo15"/>
      <sheetName val="CT__PL15"/>
      <sheetName val="dongia__2_15"/>
      <sheetName val="Thép_CKN15"/>
      <sheetName val="GOC-KO_IN15"/>
      <sheetName val="MAU_8A15"/>
      <sheetName val="MAU_8B15"/>
      <sheetName val="MAU_915"/>
      <sheetName val="MAU_1015"/>
      <sheetName val="cash_budget15"/>
      <sheetName val="sochitiettaikhoan_15"/>
      <sheetName val="Share_price_data15"/>
      <sheetName val="19_315"/>
      <sheetName val="20_315"/>
      <sheetName val="Chieu_4_315"/>
      <sheetName val="Cow_req15"/>
      <sheetName val="TỔNG_HỢP15"/>
      <sheetName val="14-LẦN_3-CHIỀU15"/>
      <sheetName val="14-LẦN_1-SÁNG15"/>
      <sheetName val="14-LẦN_2-TRƯA15"/>
      <sheetName val="1_3+1_4-TOTAL_-_Ko_IN15"/>
      <sheetName val="2_1-LẦN_3-CHIỀU15"/>
      <sheetName val="2_1-LẦN_1-SÁNG15"/>
      <sheetName val="2_1-LẦN_2-TRƯA15"/>
      <sheetName val="2_1-TOTAL-Ko_IN15"/>
      <sheetName val="1_3(TMR_4)15"/>
      <sheetName val="CHO_DE15"/>
      <sheetName val="1_1+1_2+2_2+2_3(TMR_3)15"/>
      <sheetName val="CK1+CK2_(VS_SAN_CHOI_23)15"/>
      <sheetName val="CK1+CK2_(2)15"/>
      <sheetName val="12-16_THÁNG15"/>
      <sheetName val="CAN_SỮA15"/>
      <sheetName val="54+55+56(SAU_CAI_SỮA-6)15"/>
      <sheetName val="BÊ_71-90_NGÀY15"/>
      <sheetName val="BÊ_12-16_tháng15"/>
      <sheetName val="BÊ_6-1215"/>
      <sheetName val="BÊ_1-315"/>
      <sheetName val="F01-BC_KHAU_PHAN_SANG_20_315"/>
      <sheetName val="F01-BC_KHAU_PHAN_CHIEU_19_315"/>
      <sheetName val="dinh_mưc_cty15"/>
      <sheetName val="Giá_thành15"/>
      <sheetName val="Thong_ke15"/>
      <sheetName val="Energy_for_milk_prod15"/>
      <sheetName val="DE_NGHI_XUAT_15"/>
      <sheetName val="phieu_xuat_mau15"/>
      <sheetName val="PHIEU_XUAT_CHIEU15"/>
      <sheetName val="11_rai_them_cỏ15"/>
      <sheetName val="PHU_LUC_02-_HDSD_CAC_BIEU_MAU15"/>
      <sheetName val="PhU_LUC_01-_MA_CAC_NHOM_BO15"/>
      <sheetName val="F03-BC_THUC_TRON_SANG_20_315"/>
      <sheetName val="F03-BC_THUC_TRON_CHIEU_19_315"/>
      <sheetName val="F02-BC_THEO_DOI_THUC_AN_DU15"/>
      <sheetName val="Tham_khao-_Bao_cao_xuat_thuc_15"/>
      <sheetName val="Dự_thầu13"/>
      <sheetName val="DK1_Don_gia15"/>
      <sheetName val="Dlieu_dau_vao15"/>
      <sheetName val="BANCO_(2)15"/>
      <sheetName val="MT_DPin_(2)15"/>
      <sheetName val="02__PTDG15"/>
      <sheetName val="Chiết_tính15"/>
      <sheetName val="Shareholders'_Equity15"/>
      <sheetName val="VC_xd13"/>
      <sheetName val="Gia_VLTB13"/>
      <sheetName val="B_Luong13"/>
      <sheetName val="C_May13"/>
      <sheetName val="Don_gia_(khong_in)15"/>
      <sheetName val="1_MONG_1-215"/>
      <sheetName val="BẢNG_ÁP_GIÁ_(in)12"/>
      <sheetName val="NT_(KL)_IN12"/>
      <sheetName val="DOM_D212"/>
      <sheetName val="nhà_ăn12"/>
      <sheetName val="Công_nhật12"/>
      <sheetName val="btkt_cột12"/>
      <sheetName val="DG_142612"/>
      <sheetName val="wk_prgs13"/>
      <sheetName val="TH_TN13"/>
      <sheetName val="Bill_No_3_-_Prov__Sum_(Ph2&amp;3)13"/>
      <sheetName val="Du_tru_CP-Bieu_0113"/>
      <sheetName val="TB_NẶNG13"/>
      <sheetName val="Ma_don_vi13"/>
      <sheetName val="bang_cc13"/>
      <sheetName val="AG_Pipe_Qty_Analysis13"/>
      <sheetName val="TK_chi_tiet13"/>
      <sheetName val="Bill_2-Road_HR213"/>
      <sheetName val="Bill_3_-_Softscape_HR213"/>
      <sheetName val="Hao_phí13"/>
      <sheetName val="CP_HMC13"/>
      <sheetName val="gui_BKCT12"/>
      <sheetName val="đọc_số13"/>
      <sheetName val="TH_các_CC12"/>
      <sheetName val="Don_gia_chi_tiet_DIEN_212"/>
      <sheetName val="Dự_toán13"/>
      <sheetName val="Đơn_Giá_TH13"/>
      <sheetName val="Nhân_công13"/>
      <sheetName val="Phân_tích13"/>
      <sheetName val="C_P_Thiết_bị13"/>
      <sheetName val="T_H_Kinh_phí13"/>
      <sheetName val="Vật_tư13"/>
      <sheetName val="Trang_bìa13"/>
      <sheetName val="CĂN_HỘ_T16-17_13"/>
      <sheetName val="TRỤC_ĐỨNG_THOÁT_BẨN_T15-1713"/>
      <sheetName val="TRỤC_ĐỨNG_TM_T15-1713"/>
      <sheetName val="THEP_TAM13"/>
      <sheetName val="THEP_HÌNH13"/>
      <sheetName val="THEP_HINH13"/>
      <sheetName val="XA_GO13"/>
      <sheetName val="BANG_TRA13"/>
      <sheetName val="Ｎｏ_1313"/>
      <sheetName val="DGchitiet_13"/>
      <sheetName val="Structure_data13"/>
      <sheetName val="HỆ_THỐNG_PHÒNG_CHÁY_CHỮA_CHÁY13"/>
      <sheetName val="HỆ_THỐNG_CẤP_THOÁT_NƯỚC13"/>
      <sheetName val="HỆ_THỐNG_ĐHKK13"/>
      <sheetName val="MÁY_PHÁT_ĐIỆN13"/>
      <sheetName val="HỆ_THỐNG_ĐIỆN13"/>
      <sheetName val="Thiết_bị_chính13"/>
      <sheetName val="CP_Du_phong13"/>
      <sheetName val="THCP_Lap_dat13"/>
      <sheetName val="THCP_xay_dung13"/>
      <sheetName val="Tong_hop_kinh_phi13"/>
      <sheetName val="2_1Warehouse_113"/>
      <sheetName val="CHI_PHI13"/>
      <sheetName val="Main_Bldg-Rev0213"/>
      <sheetName val="D&amp;W_def_13"/>
      <sheetName val="Nhan_cong13"/>
      <sheetName val="Thiet_bi13"/>
      <sheetName val="Vat_tu13"/>
      <sheetName val="DM_ChiPhi13"/>
      <sheetName val="May_TC13"/>
      <sheetName val="TH_Kinh_phi13"/>
      <sheetName val="Ptvl_13"/>
      <sheetName val="Móng,_nền_13"/>
      <sheetName val="1_Requisition(E)13"/>
      <sheetName val="Theo_doi_Doanh_thu_201712"/>
      <sheetName val="TONG_HOP13"/>
      <sheetName val="phan_tic_chi_tiet13"/>
      <sheetName val="3__CNT12"/>
      <sheetName val="unit_price_list(M)12"/>
      <sheetName val="Data_Wall13"/>
      <sheetName val="Gia_vat_lieu12"/>
      <sheetName val="Chi_tiet_-tong_9_thang12"/>
      <sheetName val="Tổng_GT13"/>
      <sheetName val="Chi_tiết_KL13"/>
      <sheetName val="khấu_trừ_phạt13"/>
      <sheetName val="GT__KHAU_TRU13"/>
      <sheetName val="HAO_HUT_VAT_TU_(2)13"/>
      <sheetName val="cao_độ13"/>
      <sheetName val="Chi_tiet_cong_no13"/>
      <sheetName val="PHÁT_SINH_TẦNG_1_13"/>
      <sheetName val="PHÁT_SINH_TẦNG_213"/>
      <sheetName val="Hầm_chuyển_psinh13"/>
      <sheetName val="Ống_thẳng13"/>
      <sheetName val="Côn_thu13"/>
      <sheetName val="Vuông_tròn13"/>
      <sheetName val="Chân_rẽ13"/>
      <sheetName val="Chạc_ba13"/>
      <sheetName val="0__Input12"/>
      <sheetName val="KL_THEP__GIAM_DO_DUNG_COUPLER12"/>
      <sheetName val="01_KL_THÉP_NHẬP_VỀ12"/>
      <sheetName val="2__NT_VLDV12"/>
      <sheetName val="GHI_CHU12"/>
      <sheetName val="1_BB_LMHT12"/>
      <sheetName val="1_2_Staff_Schedule12"/>
      <sheetName val="Precios_unitarios_AXH12"/>
      <sheetName val="Bill_Prelim-CDT12"/>
      <sheetName val="Bill_BPTC-CDT12"/>
      <sheetName val="Chi_tiết_BPTC12"/>
      <sheetName val="Bill_BPTC-CDT_(PA_MCT_CDT)12"/>
      <sheetName val="Chi_tiết_BPTC_(PA_MCT_CDT)12"/>
      <sheetName val="Bê_tông_bảo_vệ12"/>
      <sheetName val="01__Data12"/>
      <sheetName val="Neo,_nối_cốt_thép_dầm,_cột12"/>
      <sheetName val="Uốn_móc_cốt_thép12"/>
      <sheetName val="Tiêu_chuẩn_cốt_thép12"/>
      <sheetName val="So_lieu_chung12"/>
      <sheetName val="TH_VL,_NC,_DDHT_Thanhphuoc12"/>
      <sheetName val="1__Office12"/>
      <sheetName val="KHOI_LUONG15-412"/>
      <sheetName val="Doi_so12"/>
      <sheetName val="DANH_MỤC_HỒ_SƠ12"/>
      <sheetName val="GT_PHÁT_SINH_NGOÀI_HĐ12"/>
      <sheetName val="KL_PHÁT_SINH_12"/>
      <sheetName val="PS_NGOÀI_HĐ12"/>
      <sheetName val="GT_PHÁT_SINH_VƯỢT_HĐ12"/>
      <sheetName val="PS_TĂNG_GIẢM_TRONG_HĐ12"/>
      <sheetName val="DGCT_PHÁT_SINH12"/>
      <sheetName val="DGCT_TRẦN_NLV12"/>
      <sheetName val="DGKL_chi_tiết_NLV12"/>
      <sheetName val="DGKL_chi_tiết_NHN,NK12"/>
      <sheetName val="TG_KL12"/>
      <sheetName val="DGCT_SƠN_BẢ_TƯỜNG_NLV12"/>
      <sheetName val="DGKL_TRẦN_NHN12"/>
      <sheetName val="MTO_REV_2(ARMOR)12"/>
      <sheetName val="KL_thep_lam_sat12"/>
      <sheetName val="DM-VNT_ko_sd12"/>
      <sheetName val="B3A_-_TOWER_A12"/>
      <sheetName val="Annex_B12"/>
      <sheetName val="Cotthep_NPT12"/>
      <sheetName val="vl_nc_mtc12"/>
      <sheetName val="1_Civil_(Org)12"/>
      <sheetName val="Tien_Thuong12"/>
      <sheetName val="NC_XL_6T_cuoi_01_CTy12"/>
      <sheetName val="Data_-6T_dau12"/>
      <sheetName val="Cong_6T12"/>
      <sheetName val="Bảng_đo_bóc_KL_OLK-0912"/>
      <sheetName val="6_3_CHI_TIET_OLK-0912"/>
      <sheetName val="Dot_412"/>
      <sheetName val="Chi_phi_van_chuyen12"/>
      <sheetName val="Tong_hop_vat_tu12"/>
      <sheetName val="1_San_12"/>
      <sheetName val="DT_hợp_đồng11"/>
      <sheetName val="Bảng_KL_đợt_111"/>
      <sheetName val="Dgia_vat_tu12"/>
      <sheetName val="Don_gia_III14"/>
      <sheetName val="D÷_liÖu12"/>
      <sheetName val="TLG_Type12"/>
      <sheetName val="Thop_Ksat12"/>
      <sheetName val="Thu_hoi_12"/>
      <sheetName val="HM_chung12"/>
      <sheetName val="CP_xd-thiet_bi12"/>
      <sheetName val="TH-TN_LD_TB12"/>
      <sheetName val="CP_xaydung12"/>
      <sheetName val="Thao_ha_phu_kien12"/>
      <sheetName val="VL-NC-MTC_ket_cau12"/>
      <sheetName val="KHOI_LUONG_TONG12"/>
      <sheetName val="TK_22KV12"/>
      <sheetName val="DM_366-177712"/>
      <sheetName val="Thi_nhiem12"/>
      <sheetName val="Gia_goc_VT-TB12"/>
      <sheetName val="Gia_vc_den_chan_CT12"/>
      <sheetName val="culy_2212"/>
      <sheetName val="Luong_205012"/>
      <sheetName val="ca_may_QN12"/>
      <sheetName val="TNHC1246_12"/>
      <sheetName val="Ca_may_TT06_201012"/>
      <sheetName val="Don_gia_VLXD_dia_phuong12"/>
      <sheetName val="Bang_luong_SCL12"/>
      <sheetName val="Dinh_muc_TN142612"/>
      <sheetName val="HRG_BHN12"/>
      <sheetName val="CĂN_ĐH12"/>
      <sheetName val="Div26_-_Elect12"/>
      <sheetName val="Tổng_hợp_KPHM11"/>
      <sheetName val="DM_336cai_tao12"/>
      <sheetName val="4_CĂN12"/>
      <sheetName val="PV_Graph_Data11"/>
      <sheetName val="Danh_mục11"/>
      <sheetName val="Q_A01_2-Sh12"/>
      <sheetName val="Dutoan_KL11"/>
      <sheetName val="doanh_thu11"/>
      <sheetName val="BTK-Dai_Hoc_Kien_Giang11"/>
      <sheetName val="GIÁ_DỰ_THẦU_30_CĂN11"/>
      <sheetName val="2_CDPS12"/>
      <sheetName val="DG_Chi_tiet11"/>
      <sheetName val="Kê_0,411"/>
      <sheetName val="TH_0,411"/>
      <sheetName val="Kê_2211"/>
      <sheetName val="TH_2211"/>
      <sheetName val="TBA_CAI_TAO11"/>
      <sheetName val="TBA_XDM11"/>
      <sheetName val="TONG_HOP_DU_TOAN11"/>
      <sheetName val="Thop_XAY_DUNG11"/>
      <sheetName val="CP_HANG_MUC_CHUNG11"/>
      <sheetName val="CHI_PHI_XD11"/>
      <sheetName val="CHI_PHI_THI_NGHIEM11"/>
      <sheetName val="VLDIEN_2211"/>
      <sheetName val="Dao_dat11"/>
      <sheetName val="TH_Denbu11"/>
      <sheetName val="Do_ve_DC11"/>
      <sheetName val="TH_Bommin11"/>
      <sheetName val="CHI_PHI_THI_NGHIEM-LD_thiet_b11"/>
      <sheetName val="Luong_TT0111"/>
      <sheetName val="Camay_QB11"/>
      <sheetName val="gia_ca_may_BXD11"/>
      <sheetName val="BANG_LUONG_KY_SU11"/>
      <sheetName val="Bang_luong_NHOM_I11"/>
      <sheetName val="Bangluong_NHOM_II_11"/>
      <sheetName val="09-GIA_nhien_lieu-ko_in11"/>
      <sheetName val="Tinh_V_cot_chiem_cho11"/>
      <sheetName val="ĐM_135411"/>
      <sheetName val="KHOAN_MAU11"/>
      <sheetName val="ĐO_ĐỊA_VẬT_LÝ11"/>
      <sheetName val="khoan_tiep_dia11"/>
      <sheetName val="DZ_22KV11"/>
      <sheetName val="_1710_HOINGHINLD11"/>
      <sheetName val="99_(2)11"/>
      <sheetName val="134_11"/>
      <sheetName val="DG_497011"/>
      <sheetName val="Heso_DZ12"/>
      <sheetName val="DG_BINH_THUAN12"/>
      <sheetName val="TINH_GIA_-_SAN_XUAT_Vertico11"/>
      <sheetName val="Financ__Overview11"/>
      <sheetName val="7_Khau_tru_12"/>
      <sheetName val="Don_gia_NC12"/>
      <sheetName val="Summary_Sheet11"/>
      <sheetName val="Finishing-Tower_A11"/>
      <sheetName val="Finishing-Tower_B11"/>
      <sheetName val="Finishing-Tower_C11"/>
      <sheetName val="Finishing-Tower_D11"/>
      <sheetName val="MEP-Tower_A11"/>
      <sheetName val="MEP-Tower_B11"/>
      <sheetName val="MEP-Tower_C11"/>
      <sheetName val="MEP-Tower_D11"/>
      <sheetName val="Cost_Report_Sum11"/>
      <sheetName val="Detail_Cost_Sum11"/>
      <sheetName val="RVO-VO_Sum11"/>
      <sheetName val="Potential_VOs_Sum11"/>
      <sheetName val="Cash_Flow_Sum11"/>
      <sheetName val="CAP_NUOC11"/>
      <sheetName val="cấp_nước_trục_nhà_vs11"/>
      <sheetName val="THOAT_NUOC11"/>
      <sheetName val="THOAT_MUA11"/>
      <sheetName val="Cáp_phòng11"/>
      <sheetName val="TMC_ĐIỆN_Phi11"/>
      <sheetName val="TMC_Tổng11"/>
      <sheetName val="TH_Đèn_Phòng_L111"/>
      <sheetName val="TH_Đèn_Hầm_L111"/>
      <sheetName val="TỦ_MODULE_T111"/>
      <sheetName val="B-2__(DPP)12"/>
      <sheetName val="13_BANG_CT11"/>
      <sheetName val="14_MMUS_GIUA_NHIP11"/>
      <sheetName val="4_HSPBngang11"/>
      <sheetName val="6_Tinh_tai11"/>
      <sheetName val="2_NSl11"/>
      <sheetName val="17_US_CHU_tho_a_b11"/>
      <sheetName val="15_MMUS_GOI11"/>
      <sheetName val="gia_vt,nc,may11"/>
      <sheetName val="Bieu_gia_HD11"/>
      <sheetName val="Huong_dan11"/>
      <sheetName val="5_2_1_Đo_bóc_KL_OLK-0611"/>
      <sheetName val="Dinh_muc11"/>
      <sheetName val="KS_tuyen11"/>
      <sheetName val="Bang_chiet_tinh_TBA11"/>
      <sheetName val="MB_DT_0211"/>
      <sheetName val="4_2_1_Đo_bóc_KL_OLK-0611"/>
      <sheetName val="4_1_1_CHI_TIET_OLK-0611"/>
      <sheetName val="THONG_SO11"/>
      <sheetName val="Đơn_giá_chi_tiết_TN_3911"/>
      <sheetName val="Bù_giá_CM10"/>
      <sheetName val="HERD_MOVEMENTFARM113"/>
      <sheetName val="HERD_MOVEMENTFARM213"/>
      <sheetName val="CALVES_2-413"/>
      <sheetName val="Cavles_2-413"/>
      <sheetName val="CALVES_4-713"/>
      <sheetName val="HEIFER_7-12m13"/>
      <sheetName val="HEIFER_12+13"/>
      <sheetName val="FRESH_COW_2017-1813"/>
      <sheetName val="HP_COW_201813"/>
      <sheetName val="LP_COW_2017-1813"/>
      <sheetName val="DRY_COW13"/>
      <sheetName val="FIELD_CROPS13"/>
      <sheetName val="EQUIP_LIST11"/>
      <sheetName val="So_sanh11"/>
      <sheetName val="DT__NHA_XUONG11"/>
      <sheetName val="Electrical_Works11"/>
      <sheetName val="H_T__INCOMING_SYSTEM11"/>
      <sheetName val="Cash_Flow11"/>
      <sheetName val="Gia_VT-TB11"/>
      <sheetName val="noi_suy_xa11"/>
      <sheetName val="noi_suy_xa_thu_hoi11"/>
      <sheetName val="Tính_giá_NC11"/>
      <sheetName val="Tiên_lượng11"/>
      <sheetName val="SL_cước11"/>
      <sheetName val="BU_LONG11"/>
      <sheetName val="Thuyết_minh11"/>
      <sheetName val="Đơn_giá_máy11"/>
      <sheetName val="¥_11"/>
      <sheetName val="CHITIET_VL-NCHT1_(2)10"/>
      <sheetName val="Tong_DT10"/>
      <sheetName val="phan_tich_don_gia10"/>
      <sheetName val="Bill_No_1_611"/>
      <sheetName val="Bill_No_1_1011"/>
      <sheetName val="Bill_No_3_311"/>
      <sheetName val="Bill_No_1_411"/>
      <sheetName val="Bill_No_1_711"/>
      <sheetName val="Summary_Bill_No__311"/>
      <sheetName val="Khai_toan5"/>
      <sheetName val="Phu_luc_01_1_EPC_P11-145"/>
      <sheetName val="TDT_P11-P145"/>
      <sheetName val="Chi_phi_khac_5"/>
      <sheetName val="Hang_muc_Chung5"/>
      <sheetName val="Bia_Phu_Luc5"/>
      <sheetName val="DATA_1_CHUNG5"/>
      <sheetName val="Muc_luc5"/>
      <sheetName val="Tra_cuu_9575"/>
      <sheetName val="Unit_price10"/>
      <sheetName val="3__KC_-_PODIUM10"/>
      <sheetName val="Breakdown_(B)10"/>
      <sheetName val="U_P_Breakdown10"/>
      <sheetName val="Bán_đợt_1_trang10"/>
      <sheetName val="CTDZ6kv_(gd1)_10"/>
      <sheetName val="CTDZ_0_4+cto_(GD1)10"/>
      <sheetName val="CTTBA_(gd1)10"/>
      <sheetName val="03_Detailed10"/>
      <sheetName val="01_Bid_Price_summary10"/>
      <sheetName val="Home_Office_Manhours10"/>
      <sheetName val="Field_SPV_Barchart10"/>
      <sheetName val="Luong_BN10"/>
      <sheetName val="Luong_TB10"/>
      <sheetName val="Ca_may_TB10"/>
      <sheetName val="Ca_máy_BN10"/>
      <sheetName val="Vật_liệu10"/>
      <sheetName val="LX_-TT0510"/>
      <sheetName val="NC_Moi_TT0510"/>
      <sheetName val="Tien_Luong10"/>
      <sheetName val="Cost_List10"/>
      <sheetName val="Detail_Cost10"/>
      <sheetName val="IC_Price_New10"/>
      <sheetName val="Summary_Table10"/>
      <sheetName val="Sales_Person10"/>
      <sheetName val="Bidding_Entity10"/>
      <sheetName val="Unit_price(Updateting)10"/>
      <sheetName val="Chiet_tinh_dz3510"/>
      <sheetName val="IMF_Code10"/>
      <sheetName val="Subsidiary_Calculation10"/>
      <sheetName val="Cau_tao_gia_xay_to6"/>
      <sheetName val="SGC_RATE5"/>
      <sheetName val="Tru_TT5"/>
      <sheetName val="Thg_045"/>
      <sheetName val="Thg_055"/>
      <sheetName val="Thg_065"/>
      <sheetName val="Thg_075"/>
      <sheetName val="Thg_085"/>
      <sheetName val="Thg_095"/>
      <sheetName val="Thg_105"/>
      <sheetName val="Thg_115"/>
      <sheetName val="Thg_125"/>
      <sheetName val="5_2_1_Đo_bóc_KL_OLK-1010"/>
      <sheetName val="Bia_lot10"/>
      <sheetName val="DT_san_XD-So_lieu_cu10"/>
      <sheetName val="THPDMoi__(2)6"/>
      <sheetName val="t-h_HA_THE6"/>
      <sheetName val="TH_XL6"/>
      <sheetName val="CHITIET_VL-NC6"/>
      <sheetName val="don_gia_142610"/>
      <sheetName val="Phu_Bai_Bridge10"/>
      <sheetName val="Chu_dau_tu6"/>
      <sheetName val="THÔNG_TIN6"/>
      <sheetName val="w't_table5"/>
      <sheetName val="FF-2_(1)10"/>
      <sheetName val="YTD_12'200310"/>
      <sheetName val="YTD_06'200310"/>
      <sheetName val="YTD_03'200310"/>
      <sheetName val="YTD_09'200310"/>
      <sheetName val="deferred_taxes10"/>
      <sheetName val="Eqpmnt_Plng10"/>
      <sheetName val="TRIAL_BALANCE10"/>
      <sheetName val="DPR_31st_march10"/>
      <sheetName val="current_month10"/>
      <sheetName val="Blng__Vs_Coll_10"/>
      <sheetName val="DM_DU_AN5"/>
      <sheetName val="DM_TP_5"/>
      <sheetName val="File_Chi_tiet5"/>
      <sheetName val="Danh_mục_khối5"/>
      <sheetName val="Danh_mục_đơn_vị_-phòng_chức_nă5"/>
      <sheetName val="BẢNG_DIỄN_GIẢI_KL_(7)10"/>
      <sheetName val="Probbl_-_Production5"/>
      <sheetName val="CHI_PHÍ_NHÔM5"/>
      <sheetName val="BILL_34Āᐁë5"/>
      <sheetName val="Currency_Rate5"/>
      <sheetName val="Dashboard_-_BQL_-_VHL5"/>
      <sheetName val="KEILA_TP_2020-075"/>
      <sheetName val="CFA_(ME)5"/>
      <sheetName val="MEP_Building5"/>
      <sheetName val="BOM-13_11-Other(PS1+PS2)5"/>
      <sheetName val="2__BBNT_KLHT5"/>
      <sheetName val="Dinh_Muc_Vat_Tu5"/>
      <sheetName val="mã_5"/>
      <sheetName val="CHITIET_VL-NC-TT1p5"/>
      <sheetName val="NHOM_KINH4"/>
      <sheetName val="TH_khoi_luong5"/>
      <sheetName val="Chi_tiet_khoi_luong5"/>
      <sheetName val="TK_thep5"/>
      <sheetName val="CT_THOÁT_WC_VP5"/>
      <sheetName val="CT_CẤP_WC_VP5"/>
      <sheetName val="CT_THOÁT_MƯA_VP_TRỤC_LỚN5"/>
      <sheetName val="CT_THOÁT_MƯA_VP_TRỤC_NHỎ5"/>
      <sheetName val="LUONG_SCL5"/>
      <sheetName val="Chênh_lệch_máy_thi_công4"/>
      <sheetName val="Chênh_lệch_nhân_công4"/>
      <sheetName val="Chênh_lệch_vật_liệu4"/>
      <sheetName val="Nhập_liệu3"/>
      <sheetName val="Luong_(TP_Việt_Trì)3"/>
      <sheetName val="DG_4"/>
      <sheetName val="Chao_gia_T12_RE4"/>
      <sheetName val="DSV6_Summ3"/>
      <sheetName val="Boc_KL_DAT+CAT+BT3"/>
      <sheetName val="Boc_KL_thép3"/>
      <sheetName val="Bieu_do_nhan_luc3"/>
      <sheetName val="Don_gia_XD4"/>
      <sheetName val="Aging_Sept4"/>
      <sheetName val="0_Data3"/>
      <sheetName val="0_Data_new3"/>
      <sheetName val="Auto_Monthly_Inputs_3"/>
      <sheetName val="Service_Cost_4"/>
      <sheetName val="Don_gia_Tay_Ninh4"/>
      <sheetName val="Don_gia_Dak_Lak4"/>
      <sheetName val="streeta_and_cacth_pit4"/>
      <sheetName val="Daf_14"/>
      <sheetName val="Gia_NC_theo_TT053"/>
      <sheetName val="Khoi_luong_kenh_dan2"/>
      <sheetName val="Thep_Be_TN(tai_C10)2"/>
      <sheetName val="Sum_ELE__CAP_S1-4__3"/>
      <sheetName val="CONSOIDATE_43"/>
      <sheetName val="CONSOIDATE_23"/>
      <sheetName val="PHẦN_KIẾN_TRÚC3"/>
      <sheetName val="Land_Dev't__Ph-13"/>
      <sheetName val="Hac_Lots3"/>
      <sheetName val="4-Lane_bridge3"/>
      <sheetName val="Res_Lots3"/>
      <sheetName val="Spine_Road3"/>
      <sheetName val="Bill_23"/>
      <sheetName val="Bill_33"/>
      <sheetName val="Bill_4a_-_1A3"/>
      <sheetName val="Bill_4a_(Fiber)_-_1A3"/>
      <sheetName val="Bill_4b3"/>
      <sheetName val="Bill_4c3"/>
      <sheetName val="Bill_53"/>
      <sheetName val="Bill_4a_-_1B3"/>
      <sheetName val="Bill_4a_(Fiber)_-_1B3"/>
      <sheetName val="So_sanh_gia3"/>
      <sheetName val="Luong_2622EVN3"/>
      <sheetName val="DO_AM_DT3"/>
      <sheetName val="01__Nha_xuong3"/>
      <sheetName val="Cước_CG3"/>
      <sheetName val="MTO_REV_03"/>
      <sheetName val="NC_CU3"/>
      <sheetName val="Cuoc_3"/>
      <sheetName val="gia_chao3"/>
      <sheetName val="Vat_lieu_BTN3"/>
      <sheetName val="Bank_Rev3"/>
      <sheetName val="BP_DECLINE_IT3"/>
      <sheetName val="Input_List3"/>
      <sheetName val="Valid_data_revised3"/>
      <sheetName val="DETAIL_MIX_%_REPORT3"/>
      <sheetName val="Fill_this_out_first___3"/>
      <sheetName val="BC_chi_tiết_TT3"/>
      <sheetName val="0,SO_LIEU_DAU_VAO3"/>
      <sheetName val="Corner_Arch3"/>
      <sheetName val="End_Arch3"/>
      <sheetName val="Intermediate_Arch3"/>
      <sheetName val="reinforcement_6753"/>
      <sheetName val="ext_wall_fin_qty3"/>
      <sheetName val="SL_Plum_3"/>
      <sheetName val="Physical_Schedule_3D3"/>
      <sheetName val="Hrg_Readymix3"/>
      <sheetName val="Input_-_Facilities3"/>
      <sheetName val="BP_CAPEX_MoD-100%_Area_4_USD3"/>
      <sheetName val="DGKL_TRỤC_NGOAI_NHA3"/>
      <sheetName val="5_2_1_Đo_bóc_KL_OLK-073"/>
      <sheetName val="Da_xay_dung3"/>
      <sheetName val="Elemental_Breakdown+20%3"/>
      <sheetName val="TCVN_1651-20082"/>
      <sheetName val="Dai_tu3"/>
      <sheetName val="02__PHAN_TICH3"/>
      <sheetName val="03__NGAN_SACH3"/>
      <sheetName val="6__Scope_of_work_3"/>
      <sheetName val="4_6_Phân_tích_nhân_sự_3"/>
      <sheetName val="4_5_Mức_độ_tham_gia_dự_án3"/>
      <sheetName val="Define_finishing3"/>
      <sheetName val="Dynamic_Ranges2"/>
      <sheetName val="242_3_summaryOPC3"/>
      <sheetName val="1_1General3"/>
      <sheetName val="Gia_giao_VL_den_HT2"/>
      <sheetName val="THONG_SO_KICH_THUOC2"/>
      <sheetName val="XL4Poppy_(2)3"/>
      <sheetName val="he_so_dong_thoi2"/>
      <sheetName val="CT_-THVLNC2"/>
      <sheetName val="Thang_012"/>
      <sheetName val="Thống_kê2"/>
      <sheetName val="BAN_IN2"/>
      <sheetName val="NOVA_MEDIC2"/>
      <sheetName val="DGKL_MEDIC2"/>
      <sheetName val="ADJ_20112"/>
      <sheetName val="THCP_thiet_bi2"/>
      <sheetName val="Piano_Montaggio_PO-02_bozza22"/>
      <sheetName val="SLTh_ke2"/>
      <sheetName val="OVER_VIEW2"/>
      <sheetName val="SCOPE_OF_WORK2"/>
      <sheetName val="Listes_Caractéristiques2"/>
      <sheetName val="Liste_Référentiel2"/>
      <sheetName val="Bill_4_1a___2"/>
      <sheetName val="chi_tiet_TS_theo_so_lieu_ktoan2"/>
      <sheetName val="DS_Cty2"/>
      <sheetName val="THÁNG_052"/>
      <sheetName val="TONGKE3p_2"/>
      <sheetName val="Data_(2)2"/>
      <sheetName val="Book_1_Summary2"/>
      <sheetName val="1_설계조건2"/>
      <sheetName val="Wood_Mckenzie2"/>
      <sheetName val="Đầu_ra_sản_phẩm2"/>
      <sheetName val="Tổng_quan_và_Input2"/>
      <sheetName val="Đầu_vào_sản_xuất2"/>
      <sheetName val="Tính_toán_doanh_thu2"/>
      <sheetName val="Phân_tích_độ_nhạy2"/>
      <sheetName val="Khấu_hao_TSCĐ2"/>
      <sheetName val="Nguồn_vốn2"/>
      <sheetName val="Giải_ngân_nguồn_vốn2"/>
      <sheetName val="Tính_toán_thuế2"/>
      <sheetName val="Tính_toán_chi_phí_SX2"/>
      <sheetName val="TH_ĐƠN_GIÁ2"/>
      <sheetName val="cable,_lighting,_switch2"/>
      <sheetName val="ĐỢT_12"/>
      <sheetName val="DTXL(_270)2"/>
      <sheetName val="KL_T16_BÀN_GIAO_19_42"/>
      <sheetName val="Bldg_Brkdown2"/>
      <sheetName val="DG_VL_KS2"/>
      <sheetName val="Bill_rekap2"/>
      <sheetName val="Cash_Flow_bulanan2"/>
      <sheetName val="CươcVC_tinh2"/>
      <sheetName val="List_of_Staff2"/>
      <sheetName val="__QUOTATION_xlsx2"/>
      <sheetName val="2_5_Ducts_(2)2"/>
      <sheetName val="S_N2"/>
      <sheetName val="NHOM_KINH_2"/>
      <sheetName val="입찰내역_발주처_양식2"/>
      <sheetName val="DIEN_TICH2"/>
      <sheetName val="3_공통공사대비2"/>
      <sheetName val="Don_vi2"/>
      <sheetName val="TH_khối_lượng_phải_làm2"/>
      <sheetName val="Giá_VL,_NC,_M2"/>
      <sheetName val="Lương_2135_nhóm_I2"/>
      <sheetName val="Luong_2050_hà_NAm2"/>
      <sheetName val="Lương2045_nhóm_I2"/>
      <sheetName val="May_3_huyện2"/>
      <sheetName val="May_yên_mô2"/>
      <sheetName val="Phân_tich_ĐG2"/>
      <sheetName val="PLV_mới2"/>
      <sheetName val="May_TT11(TB)2"/>
      <sheetName val="May_TT11_(HP)2"/>
      <sheetName val="May_TT11(NB)2"/>
      <sheetName val="May_TT11(NĐ)2"/>
      <sheetName val="Lương_theo_TT17(Thái_Bình)2"/>
      <sheetName val="Lương_theo_TT17_(HP)2"/>
      <sheetName val="Lương_theo_TT17_(Ninh_Bình)2"/>
      <sheetName val="Lương_theo_TT17_(Nam_Định)2"/>
      <sheetName val="KL_CHI_TIẾT_(2)2"/>
      <sheetName val="5_Gia2"/>
      <sheetName val="Danh_sach_KV22"/>
      <sheetName val="Danh_sach_doan_KT2"/>
      <sheetName val="Loại_cọc_P22"/>
      <sheetName val="CP_NC-MTC_XD2"/>
      <sheetName val="H_Satuan2"/>
      <sheetName val="4_3_Scope_of_work_2"/>
      <sheetName val="Gia_HĐ2"/>
      <sheetName val="2__Tổng_hợp2"/>
      <sheetName val="List_Equip2"/>
      <sheetName val="Process_C_(1-166)2"/>
      <sheetName val="CF_-Update_31Jul062"/>
      <sheetName val="Executive_Summary2"/>
      <sheetName val="MAHANG_BHLD2"/>
      <sheetName val="CHITIETHOADON_TT2"/>
      <sheetName val="mahang_chinh_sua_moi_nhat2"/>
      <sheetName val="Noise_insl2"/>
      <sheetName val="Ca_may2"/>
      <sheetName val="GIA_NC,_CM2"/>
      <sheetName val="GIA_VL2"/>
      <sheetName val="13_Luong2"/>
      <sheetName val="Eq__Mobilization2"/>
      <sheetName val="Link_HG2"/>
      <sheetName val="Danhsach_122"/>
      <sheetName val="List_Danh_mục_nghiệm_thu2"/>
      <sheetName val="02__THONG_TIN_CHUNG2"/>
      <sheetName val="07__DINH_MUC_HBC2"/>
      <sheetName val="TK_SX2"/>
      <sheetName val="Rate_Analysis2"/>
      <sheetName val="Don_gia_vung_III2"/>
      <sheetName val="Don_gia_III15"/>
      <sheetName val="Don_gia_CT2"/>
      <sheetName val="PLHD_doi_cot_ham_0101-042"/>
      <sheetName val="Luong_TT052"/>
      <sheetName val="unit_weight2"/>
      <sheetName val="DIV_INC3"/>
      <sheetName val="A1_-_Income_Statement3"/>
      <sheetName val="Adj_entries_2"/>
      <sheetName val="Annexure_12"/>
      <sheetName val="Annexure_22"/>
      <sheetName val="Updated_2018_COA2"/>
      <sheetName val="IC_Listing2"/>
      <sheetName val="SLA_cost_distr_FEB_20202"/>
      <sheetName val="Legal_entities_details2"/>
      <sheetName val="Invoice_base_FEB_20202"/>
      <sheetName val="Le317_into_80502"/>
      <sheetName val="Basic_principles_to_the_distr_2"/>
      <sheetName val="Cost_elements2"/>
      <sheetName val="Ref_rate_change2"/>
      <sheetName val="Synergi_life_credit2"/>
      <sheetName val="Change_in_NH2"/>
      <sheetName val="NPS_to_O&amp;G2"/>
      <sheetName val="Income_Statement17"/>
      <sheetName val="Project_Info_2"/>
      <sheetName val="Cost_Summary2"/>
      <sheetName val="Cost_Summary_-_USD2"/>
      <sheetName val="Price_Summary_-_Offshore2"/>
      <sheetName val="Factory_&amp;_Import_Material2"/>
      <sheetName val="Labour_Hours_Upload2"/>
      <sheetName val="Technical_Info_2"/>
      <sheetName val="PM_Cost2"/>
      <sheetName val="SED_INPUT2"/>
      <sheetName val="Du_lieu_ban_dau2"/>
      <sheetName val="GZ_TP2"/>
      <sheetName val="GZ_VT2"/>
      <sheetName val="Be_tong2"/>
      <sheetName val="bar_nor2"/>
      <sheetName val="conc_nor2"/>
      <sheetName val="conc_frus2"/>
      <sheetName val="conc_trap2"/>
      <sheetName val="bar_frus2"/>
      <sheetName val="bar_trap2"/>
      <sheetName val="ĐM4970_2016(Lap_dat_TBA)2"/>
      <sheetName val="Gia_Nhan_công2"/>
      <sheetName val="Đon_gia_228_sua_chua2"/>
      <sheetName val="ĐM01_2000(thinghiem_ĐZTTĐL)2"/>
      <sheetName val="ĐM1781_2007(T_N_đien_ĐZ&amp;TBA)2"/>
      <sheetName val="Cuoc_van_chuyen2"/>
      <sheetName val="Beam_reinfocement_schedule2"/>
      <sheetName val="Thong_so_dam2"/>
      <sheetName val="Wall_Block_C2"/>
      <sheetName val="General_Schedule2"/>
      <sheetName val="Factor_F_Data2"/>
      <sheetName val="bang_1_NCXD2"/>
      <sheetName val="bang_1_NCXD_(V_I)2"/>
      <sheetName val="2__Summary-cash2"/>
      <sheetName val="May_Goc_(QD2436)2"/>
      <sheetName val="VC_theo_cuoc_tinh2"/>
      <sheetName val="BCVC__2"/>
      <sheetName val="Bang_khoi_luong1"/>
      <sheetName val="INDEX_HẠ_TẦNG2"/>
      <sheetName val="CTG_HẠ_TẦNG2"/>
      <sheetName val="DGG_HẠ_TẦNG2"/>
      <sheetName val="DGG_LB_CỌC2"/>
      <sheetName val="DGG_MT_CỌC2"/>
      <sheetName val="INFO_CỌC2"/>
      <sheetName val="INDEX_CỌC2"/>
      <sheetName val="Du_lieu_TKT2"/>
      <sheetName val="TÍNH_TOÁN_KHỐI_LƯỢNG_P62"/>
      <sheetName val="FINANCIAL_(FLR)1"/>
      <sheetName val="Bảng_dung_trọng2"/>
      <sheetName val="Tong_Luong_Thep1"/>
      <sheetName val="bang_tien_luong1"/>
      <sheetName val="1_INPUT1"/>
      <sheetName val="Phan_tich_vat_tu1"/>
      <sheetName val="Du_thau_03xd1"/>
      <sheetName val="Cost_of_DM_Water2"/>
      <sheetName val="Sch2_-_BalSht_Summary2"/>
      <sheetName val="Sch1_-_P&amp;L_Summary2"/>
      <sheetName val="Beam__2_1"/>
      <sheetName val="DETAIL_PROGRESS_CLAIM1"/>
      <sheetName val="Phan_tich_don_gia_de_xuat_-_ca1"/>
      <sheetName val="간접비_총괄표2"/>
      <sheetName val="EE_(3)1"/>
      <sheetName val="Ban_Qua_do1"/>
      <sheetName val="Dự_kiến_SL-NT_20131"/>
      <sheetName val="SL_HM-T1_20141"/>
      <sheetName val="Cost_center1"/>
      <sheetName val="Details_Sales_(local)2"/>
      <sheetName val="FA_list1"/>
      <sheetName val="Enc_3A1"/>
      <sheetName val="Fixed_Prof_Fees1"/>
      <sheetName val="BS,_PL,_Sch_5_to_91"/>
      <sheetName val="301_RTI1"/>
      <sheetName val="1__Questionnaire1"/>
      <sheetName val="Excise_on_RM1"/>
      <sheetName val="_Payroll_Empl_(Wkng)1"/>
      <sheetName val="Insight_28-6-001"/>
      <sheetName val="DL_codes1"/>
      <sheetName val="Simulator_Detail1"/>
      <sheetName val="Trnf_to_Reimb_1"/>
      <sheetName val="Power_&amp;_Fuel_(S)1"/>
      <sheetName val="Book_details1"/>
      <sheetName val="July_06-Mar_071"/>
      <sheetName val="Ctiet_Cthe1"/>
      <sheetName val="Window_Door_schedule1"/>
      <sheetName val="M_671"/>
      <sheetName val="Summary_of_My_Chanh_Bridge1"/>
      <sheetName val="My_Chanh_Bridge1"/>
      <sheetName val="Summary_of_Phu_Bai_Bridge1"/>
      <sheetName val="Summary_of_Nong_Bridge1"/>
      <sheetName val="Nong_Bridge1"/>
      <sheetName val="Summary_of_Phong_Le_Bridge1"/>
      <sheetName val="Phong_Le_Bridge1"/>
      <sheetName val="Summary_of_Ky_Lam_Bridge1"/>
      <sheetName val="Nghỉ_lễ1"/>
      <sheetName val="ﾄﾞﾊﾞｲFUEL_GAS追見1"/>
      <sheetName val="Wall_Pier1"/>
      <sheetName val="DA01_HD-List1"/>
      <sheetName val="DM01_CDT1"/>
      <sheetName val="DM02_NT1"/>
      <sheetName val="NT01_HD-List1"/>
      <sheetName val="DG_CANTHO1"/>
      <sheetName val="Check_C1"/>
      <sheetName val="BANG_TONGHOP1"/>
      <sheetName val="SUMMARY_QUANTITIES1"/>
      <sheetName val="DM_17812"/>
      <sheetName val="Giá_đến_hiện_trường1"/>
      <sheetName val="DG_2851"/>
      <sheetName val="DG__2861"/>
      <sheetName val="DG_851"/>
      <sheetName val="DG_891"/>
      <sheetName val="DGVCTC_2851"/>
      <sheetName val="M6A-208_Steering_dust1"/>
      <sheetName val="JT3_0견적-구11"/>
      <sheetName val="SELISIH_HARGA1"/>
      <sheetName val="Code_HT_CB_-OT1"/>
      <sheetName val="Code_HT_CB_-_PO1"/>
      <sheetName val="DOOR_A_(4-roof)1"/>
      <sheetName val="Door_HT1"/>
      <sheetName val="DOOR_B1_(4-roof)1"/>
      <sheetName val="DOOR_B2_(4-roof)1"/>
      <sheetName val="rate_code1"/>
      <sheetName val="Xuất_DL_AP1"/>
      <sheetName val="Xuất_DL_OT1"/>
      <sheetName val="Xuat_DL_PO1"/>
      <sheetName val="Ban_QD1"/>
      <sheetName val="SL_DT_2011so_sanh1"/>
      <sheetName val="Main_Model1"/>
      <sheetName val="Xuly_Data1"/>
      <sheetName val="Cst_Pkg-Eden1"/>
      <sheetName val="Cashflow_Analysis1"/>
      <sheetName val="Labor_Sum1"/>
      <sheetName val="Sheet1_(2)1"/>
      <sheetName val="Chi_Thao1"/>
      <sheetName val="4__Đo_bóc_KL1"/>
      <sheetName val="V_c_noi_bo1"/>
      <sheetName val="Tổng_kê1"/>
      <sheetName val="Kich_thuoc_mo_M1-nam_lay1"/>
      <sheetName val="Dau_vào1"/>
      <sheetName val="Data-SỔ_KHO1"/>
      <sheetName val="SỔ_KHO1"/>
      <sheetName val="BSD_(2)1"/>
      <sheetName val="Thông_tin_chung1"/>
      <sheetName val="B1_CN1"/>
      <sheetName val="Đường_dây1"/>
      <sheetName val="Vị_trí1"/>
      <sheetName val="Đơn_giá-NC1"/>
      <sheetName val="Đơn_giá-VL-CM1"/>
      <sheetName val="KL_CHI_TIET1"/>
      <sheetName val="Anx_101"/>
      <sheetName val="Full_20121"/>
      <sheetName val="Summary_Page_VDF1"/>
      <sheetName val="Invested_capital_VDF1"/>
      <sheetName val="BB_Contribution_by_store_T__1"/>
      <sheetName val="DG_SUA_CHUA1"/>
      <sheetName val="TAM_TINH1"/>
      <sheetName val="080_(2)2"/>
      <sheetName val="BTO_Dept_3"/>
      <sheetName val="Input_&amp;_Instruct3"/>
      <sheetName val="Purchase_Calc_2"/>
      <sheetName val="Balance_Sheet2"/>
      <sheetName val="Report_Summary2"/>
      <sheetName val="Monthly_Notes2"/>
      <sheetName val="Trial_Bal1"/>
      <sheetName val="CC_Inventory_Assumption1"/>
      <sheetName val="Validation_and_Lookup_tables1"/>
      <sheetName val="Dec__08_RDD1"/>
      <sheetName val="Int_Others1"/>
      <sheetName val="Sub_Lead1"/>
      <sheetName val="nhat_ky_1"/>
      <sheetName val="DGKL_L2_THÉP_MÓNG1"/>
      <sheetName val="Bieu_chi_tiet_gia_du_thau1"/>
      <sheetName val="Gia_vat_lieu_trong_gia_du_thau1"/>
      <sheetName val="Bang_phan_tich_don_gia_du_thau1"/>
      <sheetName val="Costos_Alt21"/>
      <sheetName val="B-10_otros_activos_20031"/>
      <sheetName val="B-10_otros_activos_20041"/>
      <sheetName val="liste_ANDI1"/>
      <sheetName val="Daily_Forwards1"/>
      <sheetName val="CREDIT_STATS1"/>
      <sheetName val="basic_inputs1"/>
      <sheetName val="INSTRUCTION_Read_me1"/>
      <sheetName val="DATOS_DE_CAMPO1"/>
      <sheetName val="Basic_Data_Inputs1"/>
      <sheetName val="Du_lieu_dau_vao1"/>
      <sheetName val="InputĠList"/>
      <sheetName val="도체종-상수표"/>
      <sheetName val="실행내역"/>
      <sheetName val="기성내역"/>
      <sheetName val="MASSPROP"/>
      <sheetName val="COLUMN-CR"/>
      <sheetName val="Dg cay"/>
      <sheetName val="Betong"/>
      <sheetName val="Vankhuon"/>
      <sheetName val="BFT"/>
      <sheetName val="Le MERIDIEN"/>
      <sheetName val="MARRIOT"/>
      <sheetName val="NOVOTEL"/>
      <sheetName val="ROYAL"/>
      <sheetName val="SPRING"/>
      <sheetName val="SUNRISE"/>
      <sheetName val="TERUMO"/>
      <sheetName val="UNITED PHARMA"/>
      <sheetName val="ctiet mong DD"/>
      <sheetName val="DMTK"/>
      <sheetName val="SMT"/>
      <sheetName val="進貨驗收明細"/>
      <sheetName val="A.16.INTERNAL ROAD"/>
      <sheetName val="内围地梁钢筋说明"/>
      <sheetName val="Productivity"/>
      <sheetName val="CPKHAC"/>
      <sheetName val="KH chi tiet 2019 (IN)"/>
      <sheetName val="C.tinh"/>
      <sheetName val="기초단가"/>
      <sheetName val="TN_M"/>
      <sheetName val="kich thuoc chung"/>
      <sheetName val="So lieu"/>
      <sheetName val="FILE"/>
      <sheetName val="GIA TRI"/>
      <sheetName val="BM.07.DCCCVT"/>
      <sheetName val="XLP"/>
      <sheetName val="TONG"/>
      <sheetName val="HOLE PILE"/>
      <sheetName val="L45M"/>
      <sheetName val="L50M"/>
      <sheetName val="T,L45M"/>
      <sheetName val="T,L50M"/>
      <sheetName val="KL-C1"/>
      <sheetName val="KL13"/>
      <sheetName val="KL14"/>
      <sheetName val="KL15"/>
      <sheetName val="Tong hop1"/>
      <sheetName val="KLTK"/>
      <sheetName val="LISTNT"/>
      <sheetName val="TKLT"/>
      <sheetName val="Mã vật tư"/>
      <sheetName val="GTXL2"/>
      <sheetName val="KL16"/>
      <sheetName val="KL17"/>
      <sheetName val="KL18"/>
      <sheetName val="KL19"/>
      <sheetName val="KL20"/>
      <sheetName val="KL21"/>
      <sheetName val="KL22"/>
      <sheetName val="KL23"/>
      <sheetName val="KL24"/>
      <sheetName val="KL25"/>
      <sheetName val="KL26"/>
      <sheetName val="KL27"/>
      <sheetName val="KL28"/>
      <sheetName val="KL29"/>
      <sheetName val="KL30"/>
      <sheetName val="KL31"/>
      <sheetName val="KL32"/>
      <sheetName val="KL33"/>
      <sheetName val="KL34"/>
      <sheetName val="KL35"/>
      <sheetName val="KL36"/>
      <sheetName val="KL37"/>
      <sheetName val="KL38"/>
      <sheetName val="KL39"/>
      <sheetName val="KL40"/>
      <sheetName val="KL41"/>
      <sheetName val="KL42"/>
      <sheetName val="KL43"/>
      <sheetName val="KL44"/>
      <sheetName val="KL45"/>
      <sheetName val="KL46"/>
      <sheetName val="KL47"/>
      <sheetName val="KL48"/>
      <sheetName val="KL49"/>
      <sheetName val="KL50"/>
      <sheetName val="KL51"/>
      <sheetName val="KL52"/>
      <sheetName val="KL53"/>
      <sheetName val="KL54"/>
      <sheetName val="KL55"/>
      <sheetName val="KL56"/>
      <sheetName val="KL57"/>
      <sheetName val="KL58"/>
      <sheetName val="MTC"/>
      <sheetName val="KL Lớp"/>
      <sheetName val="Doan"/>
      <sheetName val="THAN"/>
      <sheetName val="DT KHOAN DS"/>
      <sheetName val="Cước bộ"/>
      <sheetName val="wHaTiSnAmE"/>
      <sheetName val="NT vat lieu"/>
      <sheetName val=" GULF"/>
      <sheetName val="Category"/>
      <sheetName val="DETAIL_THEP"/>
      <sheetName val="NK_EPCOC"/>
      <sheetName val="INPUT_HOP_DONG"/>
      <sheetName val="THUC_HIEN"/>
      <sheetName val="Moc"/>
      <sheetName val="pag 12 "/>
      <sheetName val="lived_load"/>
      <sheetName val="TDT"/>
      <sheetName val="Gia NC theo QD 3987-QD-UBND"/>
      <sheetName val="Beam Calculate"/>
      <sheetName val="CAD"/>
      <sheetName val="NC_May"/>
      <sheetName val="DLHG"/>
      <sheetName val="Nut giao"/>
      <sheetName val="BS 8666-2005 + 272-05"/>
      <sheetName val="Than cong D2"/>
      <sheetName val="ASTM A615M"/>
      <sheetName val="Than cong"/>
      <sheetName val="CB400-V"/>
      <sheetName val="CB240-T"/>
      <sheetName val="TTin"/>
      <sheetName val="Bang du lieu"/>
      <sheetName val="Danh muc tieu chuan"/>
      <sheetName val="MÁY_PHÁT"/>
      <sheetName val="CT35"/>
      <sheetName val="Dau vao"/>
      <sheetName val="10.TM cũ"/>
      <sheetName val="lý trình"/>
      <sheetName val="KT1"/>
      <sheetName val="PYC 1"/>
      <sheetName val="Đ1 - BTM"/>
      <sheetName val="CVXD"/>
      <sheetName val="gia chung tính m2"/>
      <sheetName val="TK KT CAU KIEN"/>
      <sheetName val="Noi luc"/>
      <sheetName val="Data_NT"/>
      <sheetName val="Pile-Br-Capacity"/>
      <sheetName val="bang luong thang 6"/>
      <sheetName val="LTMay"/>
      <sheetName val="Nlieu"/>
      <sheetName val="Biểu mẫu số 2"/>
      <sheetName val="F01-BC_KHAU_PHAN_SANG_2_x0000__31"/>
      <sheetName val="Bill_05_-_Hoan_thien-To_x0003_er3"/>
      <sheetName val="F01-BC_KHAU_PHAN_SANG_2"/>
      <sheetName val="Closing"/>
      <sheetName val="F01-BC_KHAU_PHAN_SANG_2_31"/>
    </sheetNames>
    <sheetDataSet>
      <sheetData sheetId="0">
        <row r="9">
          <cell r="A9" t="str">
            <v>A</v>
          </cell>
        </row>
      </sheetData>
      <sheetData sheetId="1">
        <row r="9">
          <cell r="A9" t="str">
            <v>A</v>
          </cell>
        </row>
      </sheetData>
      <sheetData sheetId="2">
        <row r="9">
          <cell r="A9" t="str">
            <v>A</v>
          </cell>
        </row>
      </sheetData>
      <sheetData sheetId="3">
        <row r="9">
          <cell r="A9" t="str">
            <v>A</v>
          </cell>
        </row>
      </sheetData>
      <sheetData sheetId="4">
        <row r="9">
          <cell r="A9" t="str">
            <v>A</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ow r="9">
          <cell r="A9" t="str">
            <v>A</v>
          </cell>
        </row>
      </sheetData>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ow r="9">
          <cell r="A9" t="str">
            <v>A</v>
          </cell>
        </row>
      </sheetData>
      <sheetData sheetId="176">
        <row r="9">
          <cell r="A9" t="str">
            <v>A</v>
          </cell>
        </row>
      </sheetData>
      <sheetData sheetId="177">
        <row r="9">
          <cell r="A9" t="str">
            <v>A</v>
          </cell>
        </row>
      </sheetData>
      <sheetData sheetId="178">
        <row r="9">
          <cell r="A9" t="str">
            <v>A</v>
          </cell>
        </row>
      </sheetData>
      <sheetData sheetId="179">
        <row r="9">
          <cell r="A9" t="str">
            <v>A</v>
          </cell>
        </row>
      </sheetData>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ow r="9">
          <cell r="A9" t="str">
            <v>A</v>
          </cell>
        </row>
      </sheetData>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ow r="9">
          <cell r="A9" t="str">
            <v>A</v>
          </cell>
        </row>
      </sheetData>
      <sheetData sheetId="518" refreshError="1"/>
      <sheetData sheetId="519" refreshError="1"/>
      <sheetData sheetId="520" refreshError="1"/>
      <sheetData sheetId="521" refreshError="1"/>
      <sheetData sheetId="522" refreshError="1"/>
      <sheetData sheetId="523" refreshError="1"/>
      <sheetData sheetId="524" refreshError="1"/>
      <sheetData sheetId="525">
        <row r="9">
          <cell r="A9" t="str">
            <v>A</v>
          </cell>
        </row>
      </sheetData>
      <sheetData sheetId="526">
        <row r="9">
          <cell r="A9" t="str">
            <v>A</v>
          </cell>
        </row>
      </sheetData>
      <sheetData sheetId="527">
        <row r="9">
          <cell r="A9" t="str">
            <v>A</v>
          </cell>
        </row>
      </sheetData>
      <sheetData sheetId="528">
        <row r="9">
          <cell r="A9" t="str">
            <v>A</v>
          </cell>
        </row>
      </sheetData>
      <sheetData sheetId="529">
        <row r="9">
          <cell r="A9" t="str">
            <v>A</v>
          </cell>
        </row>
      </sheetData>
      <sheetData sheetId="530">
        <row r="9">
          <cell r="A9" t="str">
            <v>A</v>
          </cell>
        </row>
      </sheetData>
      <sheetData sheetId="531">
        <row r="9">
          <cell r="A9" t="str">
            <v>A</v>
          </cell>
        </row>
      </sheetData>
      <sheetData sheetId="532">
        <row r="9">
          <cell r="A9" t="str">
            <v>A</v>
          </cell>
        </row>
      </sheetData>
      <sheetData sheetId="533">
        <row r="9">
          <cell r="A9" t="str">
            <v>A</v>
          </cell>
        </row>
      </sheetData>
      <sheetData sheetId="534">
        <row r="9">
          <cell r="A9" t="str">
            <v>A</v>
          </cell>
        </row>
      </sheetData>
      <sheetData sheetId="535">
        <row r="9">
          <cell r="A9" t="str">
            <v>A</v>
          </cell>
        </row>
      </sheetData>
      <sheetData sheetId="536">
        <row r="9">
          <cell r="A9" t="str">
            <v>A</v>
          </cell>
        </row>
      </sheetData>
      <sheetData sheetId="537">
        <row r="9">
          <cell r="A9" t="str">
            <v>A</v>
          </cell>
        </row>
      </sheetData>
      <sheetData sheetId="538">
        <row r="9">
          <cell r="A9" t="str">
            <v>A</v>
          </cell>
        </row>
      </sheetData>
      <sheetData sheetId="539">
        <row r="9">
          <cell r="A9" t="str">
            <v>A</v>
          </cell>
        </row>
      </sheetData>
      <sheetData sheetId="540">
        <row r="9">
          <cell r="A9" t="str">
            <v>A</v>
          </cell>
        </row>
      </sheetData>
      <sheetData sheetId="541">
        <row r="9">
          <cell r="A9" t="str">
            <v>A</v>
          </cell>
        </row>
      </sheetData>
      <sheetData sheetId="542">
        <row r="9">
          <cell r="A9" t="str">
            <v>A</v>
          </cell>
        </row>
      </sheetData>
      <sheetData sheetId="543">
        <row r="9">
          <cell r="A9" t="str">
            <v>A</v>
          </cell>
        </row>
      </sheetData>
      <sheetData sheetId="544">
        <row r="9">
          <cell r="A9" t="str">
            <v>A</v>
          </cell>
        </row>
      </sheetData>
      <sheetData sheetId="545">
        <row r="9">
          <cell r="A9" t="str">
            <v>A</v>
          </cell>
        </row>
      </sheetData>
      <sheetData sheetId="546">
        <row r="9">
          <cell r="A9" t="str">
            <v>A</v>
          </cell>
        </row>
      </sheetData>
      <sheetData sheetId="547">
        <row r="9">
          <cell r="A9" t="str">
            <v>A</v>
          </cell>
        </row>
      </sheetData>
      <sheetData sheetId="548">
        <row r="9">
          <cell r="A9" t="str">
            <v>A</v>
          </cell>
        </row>
      </sheetData>
      <sheetData sheetId="549">
        <row r="9">
          <cell r="A9" t="str">
            <v>A</v>
          </cell>
        </row>
      </sheetData>
      <sheetData sheetId="550">
        <row r="9">
          <cell r="A9" t="str">
            <v>A</v>
          </cell>
        </row>
      </sheetData>
      <sheetData sheetId="551">
        <row r="9">
          <cell r="A9" t="str">
            <v>A</v>
          </cell>
        </row>
      </sheetData>
      <sheetData sheetId="552">
        <row r="9">
          <cell r="A9" t="str">
            <v>A</v>
          </cell>
        </row>
      </sheetData>
      <sheetData sheetId="553">
        <row r="9">
          <cell r="A9" t="str">
            <v>A</v>
          </cell>
        </row>
      </sheetData>
      <sheetData sheetId="554">
        <row r="9">
          <cell r="A9" t="str">
            <v>A</v>
          </cell>
        </row>
      </sheetData>
      <sheetData sheetId="555">
        <row r="9">
          <cell r="A9" t="str">
            <v>A</v>
          </cell>
        </row>
      </sheetData>
      <sheetData sheetId="556">
        <row r="9">
          <cell r="A9" t="str">
            <v>A</v>
          </cell>
        </row>
      </sheetData>
      <sheetData sheetId="557">
        <row r="9">
          <cell r="A9" t="str">
            <v>A</v>
          </cell>
        </row>
      </sheetData>
      <sheetData sheetId="558">
        <row r="9">
          <cell r="A9" t="str">
            <v>A</v>
          </cell>
        </row>
      </sheetData>
      <sheetData sheetId="559">
        <row r="9">
          <cell r="A9" t="str">
            <v>A</v>
          </cell>
        </row>
      </sheetData>
      <sheetData sheetId="560">
        <row r="9">
          <cell r="A9" t="str">
            <v>A</v>
          </cell>
        </row>
      </sheetData>
      <sheetData sheetId="561">
        <row r="9">
          <cell r="A9" t="str">
            <v>A</v>
          </cell>
        </row>
      </sheetData>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ow r="9">
          <cell r="A9" t="str">
            <v>A</v>
          </cell>
        </row>
      </sheetData>
      <sheetData sheetId="584">
        <row r="9">
          <cell r="A9" t="str">
            <v>A</v>
          </cell>
        </row>
      </sheetData>
      <sheetData sheetId="585">
        <row r="9">
          <cell r="A9" t="str">
            <v>A</v>
          </cell>
        </row>
      </sheetData>
      <sheetData sheetId="586">
        <row r="9">
          <cell r="A9" t="str">
            <v>A</v>
          </cell>
        </row>
      </sheetData>
      <sheetData sheetId="587">
        <row r="9">
          <cell r="A9" t="str">
            <v>A</v>
          </cell>
        </row>
      </sheetData>
      <sheetData sheetId="588">
        <row r="9">
          <cell r="A9" t="str">
            <v>A</v>
          </cell>
        </row>
      </sheetData>
      <sheetData sheetId="589">
        <row r="9">
          <cell r="A9" t="str">
            <v>A</v>
          </cell>
        </row>
      </sheetData>
      <sheetData sheetId="590">
        <row r="9">
          <cell r="A9" t="str">
            <v>A</v>
          </cell>
        </row>
      </sheetData>
      <sheetData sheetId="591">
        <row r="9">
          <cell r="A9" t="str">
            <v>A</v>
          </cell>
        </row>
      </sheetData>
      <sheetData sheetId="592">
        <row r="9">
          <cell r="A9" t="str">
            <v>A</v>
          </cell>
        </row>
      </sheetData>
      <sheetData sheetId="593">
        <row r="9">
          <cell r="A9" t="str">
            <v>A</v>
          </cell>
        </row>
      </sheetData>
      <sheetData sheetId="594">
        <row r="9">
          <cell r="A9" t="str">
            <v>A</v>
          </cell>
        </row>
      </sheetData>
      <sheetData sheetId="595">
        <row r="9">
          <cell r="A9" t="str">
            <v>A</v>
          </cell>
        </row>
      </sheetData>
      <sheetData sheetId="596">
        <row r="9">
          <cell r="A9" t="str">
            <v>A</v>
          </cell>
        </row>
      </sheetData>
      <sheetData sheetId="597">
        <row r="9">
          <cell r="A9" t="str">
            <v>A</v>
          </cell>
        </row>
      </sheetData>
      <sheetData sheetId="598">
        <row r="9">
          <cell r="A9" t="str">
            <v>A</v>
          </cell>
        </row>
      </sheetData>
      <sheetData sheetId="599">
        <row r="9">
          <cell r="A9" t="str">
            <v>A</v>
          </cell>
        </row>
      </sheetData>
      <sheetData sheetId="600">
        <row r="9">
          <cell r="A9" t="str">
            <v>A</v>
          </cell>
        </row>
      </sheetData>
      <sheetData sheetId="601">
        <row r="9">
          <cell r="A9" t="str">
            <v>A</v>
          </cell>
        </row>
      </sheetData>
      <sheetData sheetId="602">
        <row r="9">
          <cell r="A9" t="str">
            <v>A</v>
          </cell>
        </row>
      </sheetData>
      <sheetData sheetId="603">
        <row r="9">
          <cell r="A9" t="str">
            <v>A</v>
          </cell>
        </row>
      </sheetData>
      <sheetData sheetId="604">
        <row r="9">
          <cell r="A9" t="str">
            <v>A</v>
          </cell>
        </row>
      </sheetData>
      <sheetData sheetId="605" refreshError="1"/>
      <sheetData sheetId="606">
        <row r="9">
          <cell r="A9" t="str">
            <v>A</v>
          </cell>
        </row>
      </sheetData>
      <sheetData sheetId="607">
        <row r="9">
          <cell r="A9" t="str">
            <v>A</v>
          </cell>
        </row>
      </sheetData>
      <sheetData sheetId="608">
        <row r="9">
          <cell r="A9" t="str">
            <v>A</v>
          </cell>
        </row>
      </sheetData>
      <sheetData sheetId="609">
        <row r="9">
          <cell r="A9" t="str">
            <v>A</v>
          </cell>
        </row>
      </sheetData>
      <sheetData sheetId="610">
        <row r="9">
          <cell r="A9" t="str">
            <v>A</v>
          </cell>
        </row>
      </sheetData>
      <sheetData sheetId="611">
        <row r="9">
          <cell r="A9" t="str">
            <v>A</v>
          </cell>
        </row>
      </sheetData>
      <sheetData sheetId="612">
        <row r="9">
          <cell r="A9" t="str">
            <v>A</v>
          </cell>
        </row>
      </sheetData>
      <sheetData sheetId="613">
        <row r="9">
          <cell r="A9" t="str">
            <v>A</v>
          </cell>
        </row>
      </sheetData>
      <sheetData sheetId="614">
        <row r="9">
          <cell r="A9" t="str">
            <v>A</v>
          </cell>
        </row>
      </sheetData>
      <sheetData sheetId="615">
        <row r="9">
          <cell r="A9" t="str">
            <v>A</v>
          </cell>
        </row>
      </sheetData>
      <sheetData sheetId="616">
        <row r="9">
          <cell r="A9" t="str">
            <v>A</v>
          </cell>
        </row>
      </sheetData>
      <sheetData sheetId="617">
        <row r="9">
          <cell r="A9" t="str">
            <v>A</v>
          </cell>
        </row>
      </sheetData>
      <sheetData sheetId="618">
        <row r="9">
          <cell r="A9" t="str">
            <v>A</v>
          </cell>
        </row>
      </sheetData>
      <sheetData sheetId="619">
        <row r="9">
          <cell r="A9" t="str">
            <v>A</v>
          </cell>
        </row>
      </sheetData>
      <sheetData sheetId="620">
        <row r="9">
          <cell r="A9" t="str">
            <v>A</v>
          </cell>
        </row>
      </sheetData>
      <sheetData sheetId="621">
        <row r="9">
          <cell r="A9" t="str">
            <v>A</v>
          </cell>
        </row>
      </sheetData>
      <sheetData sheetId="622">
        <row r="9">
          <cell r="A9" t="str">
            <v>A</v>
          </cell>
        </row>
      </sheetData>
      <sheetData sheetId="623">
        <row r="9">
          <cell r="A9" t="str">
            <v>A</v>
          </cell>
        </row>
      </sheetData>
      <sheetData sheetId="624">
        <row r="9">
          <cell r="A9" t="str">
            <v>A</v>
          </cell>
        </row>
      </sheetData>
      <sheetData sheetId="625">
        <row r="9">
          <cell r="A9" t="str">
            <v>A</v>
          </cell>
        </row>
      </sheetData>
      <sheetData sheetId="626">
        <row r="9">
          <cell r="A9" t="str">
            <v>A</v>
          </cell>
        </row>
      </sheetData>
      <sheetData sheetId="627">
        <row r="9">
          <cell r="A9" t="str">
            <v>A</v>
          </cell>
        </row>
      </sheetData>
      <sheetData sheetId="628">
        <row r="9">
          <cell r="A9" t="str">
            <v>A</v>
          </cell>
        </row>
      </sheetData>
      <sheetData sheetId="629">
        <row r="9">
          <cell r="A9" t="str">
            <v>A</v>
          </cell>
        </row>
      </sheetData>
      <sheetData sheetId="630">
        <row r="9">
          <cell r="A9" t="str">
            <v>A</v>
          </cell>
        </row>
      </sheetData>
      <sheetData sheetId="631">
        <row r="9">
          <cell r="A9" t="str">
            <v>A</v>
          </cell>
        </row>
      </sheetData>
      <sheetData sheetId="632">
        <row r="9">
          <cell r="A9" t="str">
            <v>A</v>
          </cell>
        </row>
      </sheetData>
      <sheetData sheetId="633">
        <row r="4">
          <cell r="A4" t="str">
            <v>BẢNG TÍNH TOÁN, ĐO BÓC KHỐI LƯỢNG HOÀN THÀNH ĐƯA VÀO QUYẾT TOÁN</v>
          </cell>
        </row>
      </sheetData>
      <sheetData sheetId="634">
        <row r="9">
          <cell r="A9" t="str">
            <v>A</v>
          </cell>
        </row>
      </sheetData>
      <sheetData sheetId="635">
        <row r="9">
          <cell r="A9" t="str">
            <v>A</v>
          </cell>
        </row>
      </sheetData>
      <sheetData sheetId="636">
        <row r="9">
          <cell r="A9" t="str">
            <v>A</v>
          </cell>
        </row>
      </sheetData>
      <sheetData sheetId="637">
        <row r="9">
          <cell r="A9" t="str">
            <v>A</v>
          </cell>
        </row>
      </sheetData>
      <sheetData sheetId="638">
        <row r="9">
          <cell r="A9" t="str">
            <v>A</v>
          </cell>
        </row>
      </sheetData>
      <sheetData sheetId="639">
        <row r="9">
          <cell r="A9" t="str">
            <v>A</v>
          </cell>
        </row>
      </sheetData>
      <sheetData sheetId="640">
        <row r="9">
          <cell r="A9" t="str">
            <v>A</v>
          </cell>
        </row>
      </sheetData>
      <sheetData sheetId="641">
        <row r="9">
          <cell r="A9" t="str">
            <v>A</v>
          </cell>
        </row>
      </sheetData>
      <sheetData sheetId="642">
        <row r="9">
          <cell r="A9" t="str">
            <v>A</v>
          </cell>
        </row>
      </sheetData>
      <sheetData sheetId="643">
        <row r="9">
          <cell r="A9" t="str">
            <v>A</v>
          </cell>
        </row>
      </sheetData>
      <sheetData sheetId="644">
        <row r="9">
          <cell r="A9" t="str">
            <v>A</v>
          </cell>
        </row>
      </sheetData>
      <sheetData sheetId="645">
        <row r="9">
          <cell r="A9" t="str">
            <v>A</v>
          </cell>
        </row>
      </sheetData>
      <sheetData sheetId="646">
        <row r="9">
          <cell r="A9" t="str">
            <v>A</v>
          </cell>
        </row>
      </sheetData>
      <sheetData sheetId="647">
        <row r="9">
          <cell r="A9" t="str">
            <v>A</v>
          </cell>
        </row>
      </sheetData>
      <sheetData sheetId="648">
        <row r="9">
          <cell r="A9" t="str">
            <v>A</v>
          </cell>
        </row>
      </sheetData>
      <sheetData sheetId="649">
        <row r="9">
          <cell r="A9" t="str">
            <v>A</v>
          </cell>
        </row>
      </sheetData>
      <sheetData sheetId="650">
        <row r="9">
          <cell r="A9" t="str">
            <v>A</v>
          </cell>
        </row>
      </sheetData>
      <sheetData sheetId="651" refreshError="1"/>
      <sheetData sheetId="652">
        <row r="9">
          <cell r="A9" t="str">
            <v>A</v>
          </cell>
        </row>
      </sheetData>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ow r="9">
          <cell r="A9" t="str">
            <v>A</v>
          </cell>
        </row>
      </sheetData>
      <sheetData sheetId="732">
        <row r="9">
          <cell r="A9" t="str">
            <v>A</v>
          </cell>
        </row>
      </sheetData>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ow r="9">
          <cell r="A9" t="str">
            <v>A</v>
          </cell>
        </row>
      </sheetData>
      <sheetData sheetId="832">
        <row r="9">
          <cell r="A9" t="str">
            <v>A</v>
          </cell>
        </row>
      </sheetData>
      <sheetData sheetId="833">
        <row r="9">
          <cell r="A9" t="str">
            <v>A</v>
          </cell>
        </row>
      </sheetData>
      <sheetData sheetId="834">
        <row r="9">
          <cell r="A9" t="str">
            <v>A</v>
          </cell>
        </row>
      </sheetData>
      <sheetData sheetId="835">
        <row r="9">
          <cell r="A9" t="str">
            <v>A</v>
          </cell>
        </row>
      </sheetData>
      <sheetData sheetId="836">
        <row r="9">
          <cell r="A9" t="str">
            <v>A</v>
          </cell>
        </row>
      </sheetData>
      <sheetData sheetId="837">
        <row r="9">
          <cell r="A9" t="str">
            <v>A</v>
          </cell>
        </row>
      </sheetData>
      <sheetData sheetId="838">
        <row r="9">
          <cell r="A9" t="str">
            <v>A</v>
          </cell>
        </row>
      </sheetData>
      <sheetData sheetId="839">
        <row r="9">
          <cell r="A9" t="str">
            <v>A</v>
          </cell>
        </row>
      </sheetData>
      <sheetData sheetId="840">
        <row r="9">
          <cell r="A9" t="str">
            <v>A</v>
          </cell>
        </row>
      </sheetData>
      <sheetData sheetId="841">
        <row r="9">
          <cell r="A9" t="str">
            <v>A</v>
          </cell>
        </row>
      </sheetData>
      <sheetData sheetId="842">
        <row r="9">
          <cell r="A9" t="str">
            <v>A</v>
          </cell>
        </row>
      </sheetData>
      <sheetData sheetId="843">
        <row r="9">
          <cell r="A9" t="str">
            <v>A</v>
          </cell>
        </row>
      </sheetData>
      <sheetData sheetId="844">
        <row r="9">
          <cell r="A9" t="str">
            <v>A</v>
          </cell>
        </row>
      </sheetData>
      <sheetData sheetId="845">
        <row r="9">
          <cell r="A9" t="str">
            <v>A</v>
          </cell>
        </row>
      </sheetData>
      <sheetData sheetId="846">
        <row r="9">
          <cell r="A9" t="str">
            <v>A</v>
          </cell>
        </row>
      </sheetData>
      <sheetData sheetId="847">
        <row r="9">
          <cell r="A9" t="str">
            <v>A</v>
          </cell>
        </row>
      </sheetData>
      <sheetData sheetId="848">
        <row r="9">
          <cell r="A9" t="str">
            <v>A</v>
          </cell>
        </row>
      </sheetData>
      <sheetData sheetId="849">
        <row r="9">
          <cell r="A9" t="str">
            <v>A</v>
          </cell>
        </row>
      </sheetData>
      <sheetData sheetId="850">
        <row r="9">
          <cell r="A9" t="str">
            <v>A</v>
          </cell>
        </row>
      </sheetData>
      <sheetData sheetId="851">
        <row r="9">
          <cell r="A9" t="str">
            <v>A</v>
          </cell>
        </row>
      </sheetData>
      <sheetData sheetId="852">
        <row r="9">
          <cell r="A9" t="str">
            <v>A</v>
          </cell>
        </row>
      </sheetData>
      <sheetData sheetId="853">
        <row r="9">
          <cell r="A9" t="str">
            <v>A</v>
          </cell>
        </row>
      </sheetData>
      <sheetData sheetId="854">
        <row r="9">
          <cell r="A9" t="str">
            <v>A</v>
          </cell>
        </row>
      </sheetData>
      <sheetData sheetId="855">
        <row r="9">
          <cell r="A9" t="str">
            <v>A</v>
          </cell>
        </row>
      </sheetData>
      <sheetData sheetId="856">
        <row r="9">
          <cell r="A9" t="str">
            <v>A</v>
          </cell>
        </row>
      </sheetData>
      <sheetData sheetId="857">
        <row r="9">
          <cell r="A9" t="str">
            <v>A</v>
          </cell>
        </row>
      </sheetData>
      <sheetData sheetId="858">
        <row r="9">
          <cell r="A9" t="str">
            <v>A</v>
          </cell>
        </row>
      </sheetData>
      <sheetData sheetId="859">
        <row r="9">
          <cell r="A9" t="str">
            <v>A</v>
          </cell>
        </row>
      </sheetData>
      <sheetData sheetId="860">
        <row r="9">
          <cell r="A9" t="str">
            <v>A</v>
          </cell>
        </row>
      </sheetData>
      <sheetData sheetId="861">
        <row r="9">
          <cell r="A9" t="str">
            <v>A</v>
          </cell>
        </row>
      </sheetData>
      <sheetData sheetId="862">
        <row r="9">
          <cell r="A9" t="str">
            <v>A</v>
          </cell>
        </row>
      </sheetData>
      <sheetData sheetId="863">
        <row r="9">
          <cell r="A9" t="str">
            <v>A</v>
          </cell>
        </row>
      </sheetData>
      <sheetData sheetId="864">
        <row r="9">
          <cell r="A9" t="str">
            <v>A</v>
          </cell>
        </row>
      </sheetData>
      <sheetData sheetId="865">
        <row r="9">
          <cell r="A9" t="str">
            <v>A</v>
          </cell>
        </row>
      </sheetData>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ow r="9">
          <cell r="A9" t="str">
            <v>A</v>
          </cell>
        </row>
      </sheetData>
      <sheetData sheetId="878">
        <row r="9">
          <cell r="A9" t="str">
            <v>A</v>
          </cell>
        </row>
      </sheetData>
      <sheetData sheetId="879">
        <row r="4">
          <cell r="A4" t="str">
            <v>BẢNG TÍNH TOÁN, ĐO BÓC KHỐI LƯỢNG HOÀN THÀNH ĐƯA VÀO QUYẾT TOÁN</v>
          </cell>
        </row>
      </sheetData>
      <sheetData sheetId="880">
        <row r="9">
          <cell r="A9" t="str">
            <v>A</v>
          </cell>
        </row>
      </sheetData>
      <sheetData sheetId="881">
        <row r="9">
          <cell r="A9" t="str">
            <v>A</v>
          </cell>
        </row>
      </sheetData>
      <sheetData sheetId="882">
        <row r="9">
          <cell r="A9" t="str">
            <v>A</v>
          </cell>
        </row>
      </sheetData>
      <sheetData sheetId="883">
        <row r="4">
          <cell r="A4" t="str">
            <v>BẢNG TÍNH TOÁN, ĐO BÓC KHỐI LƯỢNG HOÀN THÀNH ĐƯA VÀO QUYẾT TOÁN</v>
          </cell>
        </row>
      </sheetData>
      <sheetData sheetId="884">
        <row r="9">
          <cell r="A9" t="str">
            <v>A</v>
          </cell>
        </row>
      </sheetData>
      <sheetData sheetId="885">
        <row r="9">
          <cell r="A9" t="str">
            <v>A</v>
          </cell>
        </row>
      </sheetData>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ow r="9">
          <cell r="A9" t="str">
            <v>A</v>
          </cell>
        </row>
      </sheetData>
      <sheetData sheetId="929">
        <row r="9">
          <cell r="A9" t="str">
            <v>A</v>
          </cell>
        </row>
      </sheetData>
      <sheetData sheetId="930">
        <row r="9">
          <cell r="A9" t="str">
            <v>A</v>
          </cell>
        </row>
      </sheetData>
      <sheetData sheetId="931">
        <row r="9">
          <cell r="A9" t="str">
            <v>A</v>
          </cell>
        </row>
      </sheetData>
      <sheetData sheetId="932">
        <row r="9">
          <cell r="A9" t="str">
            <v>A</v>
          </cell>
        </row>
      </sheetData>
      <sheetData sheetId="933">
        <row r="9">
          <cell r="A9" t="str">
            <v>A</v>
          </cell>
        </row>
      </sheetData>
      <sheetData sheetId="934">
        <row r="9">
          <cell r="A9" t="str">
            <v>A</v>
          </cell>
        </row>
      </sheetData>
      <sheetData sheetId="935">
        <row r="9">
          <cell r="A9" t="str">
            <v>A</v>
          </cell>
        </row>
      </sheetData>
      <sheetData sheetId="936">
        <row r="9">
          <cell r="A9" t="str">
            <v>A</v>
          </cell>
        </row>
      </sheetData>
      <sheetData sheetId="937">
        <row r="9">
          <cell r="A9" t="str">
            <v>A</v>
          </cell>
        </row>
      </sheetData>
      <sheetData sheetId="938">
        <row r="9">
          <cell r="A9" t="str">
            <v>A</v>
          </cell>
        </row>
      </sheetData>
      <sheetData sheetId="939">
        <row r="9">
          <cell r="A9" t="str">
            <v>A</v>
          </cell>
        </row>
      </sheetData>
      <sheetData sheetId="940">
        <row r="9">
          <cell r="A9" t="str">
            <v>A</v>
          </cell>
        </row>
      </sheetData>
      <sheetData sheetId="941">
        <row r="9">
          <cell r="A9" t="str">
            <v>A</v>
          </cell>
        </row>
      </sheetData>
      <sheetData sheetId="942">
        <row r="9">
          <cell r="A9" t="str">
            <v>A</v>
          </cell>
        </row>
      </sheetData>
      <sheetData sheetId="943">
        <row r="9">
          <cell r="A9" t="str">
            <v>A</v>
          </cell>
        </row>
      </sheetData>
      <sheetData sheetId="944">
        <row r="9">
          <cell r="A9" t="str">
            <v>A</v>
          </cell>
        </row>
      </sheetData>
      <sheetData sheetId="945">
        <row r="9">
          <cell r="A9" t="str">
            <v>A</v>
          </cell>
        </row>
      </sheetData>
      <sheetData sheetId="946">
        <row r="9">
          <cell r="A9" t="str">
            <v>A</v>
          </cell>
        </row>
      </sheetData>
      <sheetData sheetId="947">
        <row r="9">
          <cell r="A9" t="str">
            <v>A</v>
          </cell>
        </row>
      </sheetData>
      <sheetData sheetId="948">
        <row r="9">
          <cell r="A9" t="str">
            <v>A</v>
          </cell>
        </row>
      </sheetData>
      <sheetData sheetId="949">
        <row r="9">
          <cell r="A9" t="str">
            <v>A</v>
          </cell>
        </row>
      </sheetData>
      <sheetData sheetId="950">
        <row r="9">
          <cell r="A9" t="str">
            <v>A</v>
          </cell>
        </row>
      </sheetData>
      <sheetData sheetId="951">
        <row r="9">
          <cell r="A9" t="str">
            <v>A</v>
          </cell>
        </row>
      </sheetData>
      <sheetData sheetId="952">
        <row r="9">
          <cell r="A9" t="str">
            <v>A</v>
          </cell>
        </row>
      </sheetData>
      <sheetData sheetId="953">
        <row r="9">
          <cell r="A9" t="str">
            <v>A</v>
          </cell>
        </row>
      </sheetData>
      <sheetData sheetId="954">
        <row r="9">
          <cell r="A9" t="str">
            <v>A</v>
          </cell>
        </row>
      </sheetData>
      <sheetData sheetId="955">
        <row r="9">
          <cell r="A9" t="str">
            <v>A</v>
          </cell>
        </row>
      </sheetData>
      <sheetData sheetId="956">
        <row r="9">
          <cell r="A9" t="str">
            <v>A</v>
          </cell>
        </row>
      </sheetData>
      <sheetData sheetId="957">
        <row r="9">
          <cell r="A9" t="str">
            <v>A</v>
          </cell>
        </row>
      </sheetData>
      <sheetData sheetId="958">
        <row r="9">
          <cell r="A9" t="str">
            <v>A</v>
          </cell>
        </row>
      </sheetData>
      <sheetData sheetId="959">
        <row r="9">
          <cell r="A9" t="str">
            <v>A</v>
          </cell>
        </row>
      </sheetData>
      <sheetData sheetId="960">
        <row r="9">
          <cell r="A9" t="str">
            <v>A</v>
          </cell>
        </row>
      </sheetData>
      <sheetData sheetId="961">
        <row r="9">
          <cell r="A9" t="str">
            <v>A</v>
          </cell>
        </row>
      </sheetData>
      <sheetData sheetId="962">
        <row r="9">
          <cell r="A9" t="str">
            <v>A</v>
          </cell>
        </row>
      </sheetData>
      <sheetData sheetId="963">
        <row r="9">
          <cell r="A9" t="str">
            <v>A</v>
          </cell>
        </row>
      </sheetData>
      <sheetData sheetId="964">
        <row r="9">
          <cell r="A9" t="str">
            <v>A</v>
          </cell>
        </row>
      </sheetData>
      <sheetData sheetId="965">
        <row r="9">
          <cell r="A9" t="str">
            <v>A</v>
          </cell>
        </row>
      </sheetData>
      <sheetData sheetId="966">
        <row r="9">
          <cell r="A9" t="str">
            <v>A</v>
          </cell>
        </row>
      </sheetData>
      <sheetData sheetId="967">
        <row r="9">
          <cell r="A9" t="str">
            <v>A</v>
          </cell>
        </row>
      </sheetData>
      <sheetData sheetId="968">
        <row r="9">
          <cell r="A9" t="str">
            <v>A</v>
          </cell>
        </row>
      </sheetData>
      <sheetData sheetId="969">
        <row r="9">
          <cell r="A9" t="str">
            <v>A</v>
          </cell>
        </row>
      </sheetData>
      <sheetData sheetId="970">
        <row r="9">
          <cell r="A9" t="str">
            <v>A</v>
          </cell>
        </row>
      </sheetData>
      <sheetData sheetId="971">
        <row r="9">
          <cell r="A9" t="str">
            <v>A</v>
          </cell>
        </row>
      </sheetData>
      <sheetData sheetId="972">
        <row r="9">
          <cell r="A9" t="str">
            <v>A</v>
          </cell>
        </row>
      </sheetData>
      <sheetData sheetId="973">
        <row r="9">
          <cell r="A9" t="str">
            <v>A</v>
          </cell>
        </row>
      </sheetData>
      <sheetData sheetId="974">
        <row r="9">
          <cell r="A9" t="str">
            <v>A</v>
          </cell>
        </row>
      </sheetData>
      <sheetData sheetId="975">
        <row r="9">
          <cell r="A9" t="str">
            <v>A</v>
          </cell>
        </row>
      </sheetData>
      <sheetData sheetId="976">
        <row r="9">
          <cell r="A9" t="str">
            <v>A</v>
          </cell>
        </row>
      </sheetData>
      <sheetData sheetId="977">
        <row r="9">
          <cell r="A9" t="str">
            <v>A</v>
          </cell>
        </row>
      </sheetData>
      <sheetData sheetId="978">
        <row r="9">
          <cell r="A9" t="str">
            <v>A</v>
          </cell>
        </row>
      </sheetData>
      <sheetData sheetId="979">
        <row r="9">
          <cell r="A9" t="str">
            <v>A</v>
          </cell>
        </row>
      </sheetData>
      <sheetData sheetId="980">
        <row r="9">
          <cell r="A9" t="str">
            <v>A</v>
          </cell>
        </row>
      </sheetData>
      <sheetData sheetId="981">
        <row r="9">
          <cell r="A9" t="str">
            <v>A</v>
          </cell>
        </row>
      </sheetData>
      <sheetData sheetId="982">
        <row r="9">
          <cell r="A9" t="str">
            <v>A</v>
          </cell>
        </row>
      </sheetData>
      <sheetData sheetId="983">
        <row r="9">
          <cell r="A9" t="str">
            <v>A</v>
          </cell>
        </row>
      </sheetData>
      <sheetData sheetId="984">
        <row r="9">
          <cell r="A9" t="str">
            <v>A</v>
          </cell>
        </row>
      </sheetData>
      <sheetData sheetId="985">
        <row r="9">
          <cell r="A9" t="str">
            <v>A</v>
          </cell>
        </row>
      </sheetData>
      <sheetData sheetId="986">
        <row r="9">
          <cell r="A9" t="str">
            <v>A</v>
          </cell>
        </row>
      </sheetData>
      <sheetData sheetId="987">
        <row r="9">
          <cell r="A9" t="str">
            <v>A</v>
          </cell>
        </row>
      </sheetData>
      <sheetData sheetId="988">
        <row r="9">
          <cell r="A9" t="str">
            <v>A</v>
          </cell>
        </row>
      </sheetData>
      <sheetData sheetId="989">
        <row r="9">
          <cell r="A9" t="str">
            <v>A</v>
          </cell>
        </row>
      </sheetData>
      <sheetData sheetId="990">
        <row r="9">
          <cell r="A9" t="str">
            <v>A</v>
          </cell>
        </row>
      </sheetData>
      <sheetData sheetId="991">
        <row r="9">
          <cell r="A9" t="str">
            <v>A</v>
          </cell>
        </row>
      </sheetData>
      <sheetData sheetId="992">
        <row r="9">
          <cell r="A9" t="str">
            <v>A</v>
          </cell>
        </row>
      </sheetData>
      <sheetData sheetId="993">
        <row r="9">
          <cell r="A9" t="str">
            <v>A</v>
          </cell>
        </row>
      </sheetData>
      <sheetData sheetId="994">
        <row r="9">
          <cell r="A9" t="str">
            <v>A</v>
          </cell>
        </row>
      </sheetData>
      <sheetData sheetId="995">
        <row r="9">
          <cell r="A9" t="str">
            <v>A</v>
          </cell>
        </row>
      </sheetData>
      <sheetData sheetId="996">
        <row r="9">
          <cell r="A9" t="str">
            <v>A</v>
          </cell>
        </row>
      </sheetData>
      <sheetData sheetId="997">
        <row r="9">
          <cell r="A9" t="str">
            <v>A</v>
          </cell>
        </row>
      </sheetData>
      <sheetData sheetId="998">
        <row r="9">
          <cell r="A9" t="str">
            <v>A</v>
          </cell>
        </row>
      </sheetData>
      <sheetData sheetId="999">
        <row r="9">
          <cell r="A9" t="str">
            <v>A</v>
          </cell>
        </row>
      </sheetData>
      <sheetData sheetId="1000">
        <row r="9">
          <cell r="A9" t="str">
            <v>A</v>
          </cell>
        </row>
      </sheetData>
      <sheetData sheetId="1001">
        <row r="9">
          <cell r="A9" t="str">
            <v>A</v>
          </cell>
        </row>
      </sheetData>
      <sheetData sheetId="1002">
        <row r="9">
          <cell r="A9" t="str">
            <v>A</v>
          </cell>
        </row>
      </sheetData>
      <sheetData sheetId="1003">
        <row r="9">
          <cell r="A9" t="str">
            <v>A</v>
          </cell>
        </row>
      </sheetData>
      <sheetData sheetId="1004">
        <row r="9">
          <cell r="A9" t="str">
            <v>A</v>
          </cell>
        </row>
      </sheetData>
      <sheetData sheetId="1005">
        <row r="9">
          <cell r="A9" t="str">
            <v>A</v>
          </cell>
        </row>
      </sheetData>
      <sheetData sheetId="1006">
        <row r="9">
          <cell r="A9" t="str">
            <v>A</v>
          </cell>
        </row>
      </sheetData>
      <sheetData sheetId="1007">
        <row r="9">
          <cell r="A9" t="str">
            <v>A</v>
          </cell>
        </row>
      </sheetData>
      <sheetData sheetId="1008">
        <row r="9">
          <cell r="A9" t="str">
            <v>A</v>
          </cell>
        </row>
      </sheetData>
      <sheetData sheetId="1009">
        <row r="9">
          <cell r="A9" t="str">
            <v>A</v>
          </cell>
        </row>
      </sheetData>
      <sheetData sheetId="1010">
        <row r="9">
          <cell r="A9" t="str">
            <v>A</v>
          </cell>
        </row>
      </sheetData>
      <sheetData sheetId="1011">
        <row r="9">
          <cell r="A9" t="str">
            <v>A</v>
          </cell>
        </row>
      </sheetData>
      <sheetData sheetId="1012">
        <row r="9">
          <cell r="A9" t="str">
            <v>A</v>
          </cell>
        </row>
      </sheetData>
      <sheetData sheetId="1013">
        <row r="9">
          <cell r="A9" t="str">
            <v>A</v>
          </cell>
        </row>
      </sheetData>
      <sheetData sheetId="1014">
        <row r="9">
          <cell r="A9" t="str">
            <v>A</v>
          </cell>
        </row>
      </sheetData>
      <sheetData sheetId="1015">
        <row r="9">
          <cell r="A9" t="str">
            <v>A</v>
          </cell>
        </row>
      </sheetData>
      <sheetData sheetId="1016">
        <row r="9">
          <cell r="A9" t="str">
            <v>A</v>
          </cell>
        </row>
      </sheetData>
      <sheetData sheetId="1017">
        <row r="9">
          <cell r="A9" t="str">
            <v>A</v>
          </cell>
        </row>
      </sheetData>
      <sheetData sheetId="1018">
        <row r="9">
          <cell r="A9" t="str">
            <v>A</v>
          </cell>
        </row>
      </sheetData>
      <sheetData sheetId="1019">
        <row r="9">
          <cell r="A9" t="str">
            <v>A</v>
          </cell>
        </row>
      </sheetData>
      <sheetData sheetId="1020">
        <row r="9">
          <cell r="A9" t="str">
            <v>A</v>
          </cell>
        </row>
      </sheetData>
      <sheetData sheetId="1021">
        <row r="9">
          <cell r="A9" t="str">
            <v>A</v>
          </cell>
        </row>
      </sheetData>
      <sheetData sheetId="1022">
        <row r="9">
          <cell r="A9" t="str">
            <v>A</v>
          </cell>
        </row>
      </sheetData>
      <sheetData sheetId="1023">
        <row r="9">
          <cell r="A9" t="str">
            <v>A</v>
          </cell>
        </row>
      </sheetData>
      <sheetData sheetId="1024">
        <row r="9">
          <cell r="A9" t="str">
            <v>A</v>
          </cell>
        </row>
      </sheetData>
      <sheetData sheetId="1025">
        <row r="9">
          <cell r="A9" t="str">
            <v>A</v>
          </cell>
        </row>
      </sheetData>
      <sheetData sheetId="1026">
        <row r="9">
          <cell r="A9" t="str">
            <v>A</v>
          </cell>
        </row>
      </sheetData>
      <sheetData sheetId="1027">
        <row r="9">
          <cell r="A9" t="str">
            <v>A</v>
          </cell>
        </row>
      </sheetData>
      <sheetData sheetId="1028">
        <row r="9">
          <cell r="A9" t="str">
            <v>A</v>
          </cell>
        </row>
      </sheetData>
      <sheetData sheetId="1029">
        <row r="9">
          <cell r="A9" t="str">
            <v>A</v>
          </cell>
        </row>
      </sheetData>
      <sheetData sheetId="1030">
        <row r="9">
          <cell r="A9" t="str">
            <v>A</v>
          </cell>
        </row>
      </sheetData>
      <sheetData sheetId="1031">
        <row r="9">
          <cell r="A9" t="str">
            <v>A</v>
          </cell>
        </row>
      </sheetData>
      <sheetData sheetId="1032">
        <row r="9">
          <cell r="A9" t="str">
            <v>A</v>
          </cell>
        </row>
      </sheetData>
      <sheetData sheetId="1033">
        <row r="9">
          <cell r="A9" t="str">
            <v>A</v>
          </cell>
        </row>
      </sheetData>
      <sheetData sheetId="1034">
        <row r="9">
          <cell r="A9" t="str">
            <v>A</v>
          </cell>
        </row>
      </sheetData>
      <sheetData sheetId="1035">
        <row r="9">
          <cell r="A9" t="str">
            <v>A</v>
          </cell>
        </row>
      </sheetData>
      <sheetData sheetId="1036">
        <row r="9">
          <cell r="A9" t="str">
            <v>A</v>
          </cell>
        </row>
      </sheetData>
      <sheetData sheetId="1037">
        <row r="9">
          <cell r="A9" t="str">
            <v>A</v>
          </cell>
        </row>
      </sheetData>
      <sheetData sheetId="1038">
        <row r="9">
          <cell r="A9" t="str">
            <v>A</v>
          </cell>
        </row>
      </sheetData>
      <sheetData sheetId="1039">
        <row r="9">
          <cell r="A9" t="str">
            <v>A</v>
          </cell>
        </row>
      </sheetData>
      <sheetData sheetId="1040">
        <row r="9">
          <cell r="A9" t="str">
            <v>A</v>
          </cell>
        </row>
      </sheetData>
      <sheetData sheetId="1041">
        <row r="9">
          <cell r="A9" t="str">
            <v>A</v>
          </cell>
        </row>
      </sheetData>
      <sheetData sheetId="1042">
        <row r="9">
          <cell r="A9" t="str">
            <v>A</v>
          </cell>
        </row>
      </sheetData>
      <sheetData sheetId="1043">
        <row r="9">
          <cell r="A9" t="str">
            <v>A</v>
          </cell>
        </row>
      </sheetData>
      <sheetData sheetId="1044">
        <row r="9">
          <cell r="A9" t="str">
            <v>A</v>
          </cell>
        </row>
      </sheetData>
      <sheetData sheetId="1045">
        <row r="9">
          <cell r="A9" t="str">
            <v>A</v>
          </cell>
        </row>
      </sheetData>
      <sheetData sheetId="1046">
        <row r="9">
          <cell r="A9" t="str">
            <v>A</v>
          </cell>
        </row>
      </sheetData>
      <sheetData sheetId="1047">
        <row r="9">
          <cell r="A9" t="str">
            <v>A</v>
          </cell>
        </row>
      </sheetData>
      <sheetData sheetId="1048">
        <row r="9">
          <cell r="A9" t="str">
            <v>A</v>
          </cell>
        </row>
      </sheetData>
      <sheetData sheetId="1049">
        <row r="9">
          <cell r="A9" t="str">
            <v>A</v>
          </cell>
        </row>
      </sheetData>
      <sheetData sheetId="1050">
        <row r="9">
          <cell r="A9" t="str">
            <v>A</v>
          </cell>
        </row>
      </sheetData>
      <sheetData sheetId="1051">
        <row r="9">
          <cell r="A9" t="str">
            <v>A</v>
          </cell>
        </row>
      </sheetData>
      <sheetData sheetId="1052">
        <row r="9">
          <cell r="A9" t="str">
            <v>A</v>
          </cell>
        </row>
      </sheetData>
      <sheetData sheetId="1053">
        <row r="9">
          <cell r="A9" t="str">
            <v>A</v>
          </cell>
        </row>
      </sheetData>
      <sheetData sheetId="1054">
        <row r="9">
          <cell r="A9" t="str">
            <v>A</v>
          </cell>
        </row>
      </sheetData>
      <sheetData sheetId="1055">
        <row r="9">
          <cell r="A9" t="str">
            <v>A</v>
          </cell>
        </row>
      </sheetData>
      <sheetData sheetId="1056">
        <row r="9">
          <cell r="A9" t="str">
            <v>A</v>
          </cell>
        </row>
      </sheetData>
      <sheetData sheetId="1057">
        <row r="9">
          <cell r="A9" t="str">
            <v>A</v>
          </cell>
        </row>
      </sheetData>
      <sheetData sheetId="1058">
        <row r="9">
          <cell r="A9" t="str">
            <v>A</v>
          </cell>
        </row>
      </sheetData>
      <sheetData sheetId="1059">
        <row r="9">
          <cell r="A9" t="str">
            <v>A</v>
          </cell>
        </row>
      </sheetData>
      <sheetData sheetId="1060">
        <row r="9">
          <cell r="A9" t="str">
            <v>A</v>
          </cell>
        </row>
      </sheetData>
      <sheetData sheetId="1061">
        <row r="9">
          <cell r="A9" t="str">
            <v>A</v>
          </cell>
        </row>
      </sheetData>
      <sheetData sheetId="1062">
        <row r="9">
          <cell r="A9" t="str">
            <v>A</v>
          </cell>
        </row>
      </sheetData>
      <sheetData sheetId="1063">
        <row r="9">
          <cell r="A9" t="str">
            <v>A</v>
          </cell>
        </row>
      </sheetData>
      <sheetData sheetId="1064">
        <row r="9">
          <cell r="A9" t="str">
            <v>A</v>
          </cell>
        </row>
      </sheetData>
      <sheetData sheetId="1065">
        <row r="9">
          <cell r="A9" t="str">
            <v>A</v>
          </cell>
        </row>
      </sheetData>
      <sheetData sheetId="1066">
        <row r="9">
          <cell r="A9" t="str">
            <v>A</v>
          </cell>
        </row>
      </sheetData>
      <sheetData sheetId="1067">
        <row r="9">
          <cell r="A9" t="str">
            <v>A</v>
          </cell>
        </row>
      </sheetData>
      <sheetData sheetId="1068">
        <row r="9">
          <cell r="A9" t="str">
            <v>A</v>
          </cell>
        </row>
      </sheetData>
      <sheetData sheetId="1069">
        <row r="9">
          <cell r="A9" t="str">
            <v>A</v>
          </cell>
        </row>
      </sheetData>
      <sheetData sheetId="1070">
        <row r="9">
          <cell r="A9" t="str">
            <v>A</v>
          </cell>
        </row>
      </sheetData>
      <sheetData sheetId="1071">
        <row r="9">
          <cell r="A9" t="str">
            <v>A</v>
          </cell>
        </row>
      </sheetData>
      <sheetData sheetId="1072">
        <row r="9">
          <cell r="A9" t="str">
            <v>A</v>
          </cell>
        </row>
      </sheetData>
      <sheetData sheetId="1073">
        <row r="9">
          <cell r="A9" t="str">
            <v>A</v>
          </cell>
        </row>
      </sheetData>
      <sheetData sheetId="1074">
        <row r="9">
          <cell r="A9" t="str">
            <v>A</v>
          </cell>
        </row>
      </sheetData>
      <sheetData sheetId="1075">
        <row r="9">
          <cell r="A9" t="str">
            <v>A</v>
          </cell>
        </row>
      </sheetData>
      <sheetData sheetId="1076">
        <row r="9">
          <cell r="A9" t="str">
            <v>A</v>
          </cell>
        </row>
      </sheetData>
      <sheetData sheetId="1077">
        <row r="9">
          <cell r="A9" t="str">
            <v>A</v>
          </cell>
        </row>
      </sheetData>
      <sheetData sheetId="1078">
        <row r="9">
          <cell r="A9" t="str">
            <v>A</v>
          </cell>
        </row>
      </sheetData>
      <sheetData sheetId="1079">
        <row r="9">
          <cell r="A9" t="str">
            <v>A</v>
          </cell>
        </row>
      </sheetData>
      <sheetData sheetId="1080">
        <row r="9">
          <cell r="A9" t="str">
            <v>A</v>
          </cell>
        </row>
      </sheetData>
      <sheetData sheetId="1081">
        <row r="9">
          <cell r="A9" t="str">
            <v>A</v>
          </cell>
        </row>
      </sheetData>
      <sheetData sheetId="1082">
        <row r="9">
          <cell r="A9" t="str">
            <v>A</v>
          </cell>
        </row>
      </sheetData>
      <sheetData sheetId="1083">
        <row r="9">
          <cell r="A9" t="str">
            <v>A</v>
          </cell>
        </row>
      </sheetData>
      <sheetData sheetId="1084">
        <row r="9">
          <cell r="A9" t="str">
            <v>A</v>
          </cell>
        </row>
      </sheetData>
      <sheetData sheetId="1085">
        <row r="9">
          <cell r="A9" t="str">
            <v>A</v>
          </cell>
        </row>
      </sheetData>
      <sheetData sheetId="1086">
        <row r="9">
          <cell r="A9" t="str">
            <v>A</v>
          </cell>
        </row>
      </sheetData>
      <sheetData sheetId="1087">
        <row r="9">
          <cell r="A9" t="str">
            <v>A</v>
          </cell>
        </row>
      </sheetData>
      <sheetData sheetId="1088">
        <row r="9">
          <cell r="A9" t="str">
            <v>A</v>
          </cell>
        </row>
      </sheetData>
      <sheetData sheetId="1089">
        <row r="9">
          <cell r="A9" t="str">
            <v>A</v>
          </cell>
        </row>
      </sheetData>
      <sheetData sheetId="1090">
        <row r="9">
          <cell r="A9" t="str">
            <v>A</v>
          </cell>
        </row>
      </sheetData>
      <sheetData sheetId="1091">
        <row r="9">
          <cell r="A9" t="str">
            <v>A</v>
          </cell>
        </row>
      </sheetData>
      <sheetData sheetId="1092">
        <row r="9">
          <cell r="A9" t="str">
            <v>A</v>
          </cell>
        </row>
      </sheetData>
      <sheetData sheetId="1093">
        <row r="9">
          <cell r="A9" t="str">
            <v>A</v>
          </cell>
        </row>
      </sheetData>
      <sheetData sheetId="1094">
        <row r="9">
          <cell r="A9" t="str">
            <v>A</v>
          </cell>
        </row>
      </sheetData>
      <sheetData sheetId="1095">
        <row r="9">
          <cell r="A9" t="str">
            <v>A</v>
          </cell>
        </row>
      </sheetData>
      <sheetData sheetId="1096">
        <row r="9">
          <cell r="A9" t="str">
            <v>A</v>
          </cell>
        </row>
      </sheetData>
      <sheetData sheetId="1097">
        <row r="9">
          <cell r="A9" t="str">
            <v>A</v>
          </cell>
        </row>
      </sheetData>
      <sheetData sheetId="1098">
        <row r="9">
          <cell r="A9" t="str">
            <v>A</v>
          </cell>
        </row>
      </sheetData>
      <sheetData sheetId="1099">
        <row r="9">
          <cell r="A9" t="str">
            <v>A</v>
          </cell>
        </row>
      </sheetData>
      <sheetData sheetId="1100">
        <row r="9">
          <cell r="A9" t="str">
            <v>A</v>
          </cell>
        </row>
      </sheetData>
      <sheetData sheetId="1101">
        <row r="9">
          <cell r="A9" t="str">
            <v>A</v>
          </cell>
        </row>
      </sheetData>
      <sheetData sheetId="1102">
        <row r="9">
          <cell r="A9" t="str">
            <v>A</v>
          </cell>
        </row>
      </sheetData>
      <sheetData sheetId="1103">
        <row r="9">
          <cell r="A9" t="str">
            <v>A</v>
          </cell>
        </row>
      </sheetData>
      <sheetData sheetId="1104">
        <row r="9">
          <cell r="A9" t="str">
            <v>A</v>
          </cell>
        </row>
      </sheetData>
      <sheetData sheetId="1105">
        <row r="9">
          <cell r="A9" t="str">
            <v>A</v>
          </cell>
        </row>
      </sheetData>
      <sheetData sheetId="1106">
        <row r="9">
          <cell r="A9" t="str">
            <v>A</v>
          </cell>
        </row>
      </sheetData>
      <sheetData sheetId="1107">
        <row r="9">
          <cell r="A9" t="str">
            <v>A</v>
          </cell>
        </row>
      </sheetData>
      <sheetData sheetId="1108">
        <row r="9">
          <cell r="A9" t="str">
            <v>A</v>
          </cell>
        </row>
      </sheetData>
      <sheetData sheetId="1109">
        <row r="9">
          <cell r="A9" t="str">
            <v>A</v>
          </cell>
        </row>
      </sheetData>
      <sheetData sheetId="1110">
        <row r="9">
          <cell r="A9" t="str">
            <v>A</v>
          </cell>
        </row>
      </sheetData>
      <sheetData sheetId="1111">
        <row r="9">
          <cell r="A9" t="str">
            <v>A</v>
          </cell>
        </row>
      </sheetData>
      <sheetData sheetId="1112">
        <row r="9">
          <cell r="A9" t="str">
            <v>A</v>
          </cell>
        </row>
      </sheetData>
      <sheetData sheetId="1113">
        <row r="9">
          <cell r="A9" t="str">
            <v>A</v>
          </cell>
        </row>
      </sheetData>
      <sheetData sheetId="1114">
        <row r="9">
          <cell r="A9" t="str">
            <v>A</v>
          </cell>
        </row>
      </sheetData>
      <sheetData sheetId="1115">
        <row r="9">
          <cell r="A9" t="str">
            <v>A</v>
          </cell>
        </row>
      </sheetData>
      <sheetData sheetId="1116">
        <row r="9">
          <cell r="A9" t="str">
            <v>A</v>
          </cell>
        </row>
      </sheetData>
      <sheetData sheetId="1117">
        <row r="9">
          <cell r="A9" t="str">
            <v>A</v>
          </cell>
        </row>
      </sheetData>
      <sheetData sheetId="1118">
        <row r="9">
          <cell r="A9" t="str">
            <v>A</v>
          </cell>
        </row>
      </sheetData>
      <sheetData sheetId="1119">
        <row r="9">
          <cell r="A9" t="str">
            <v>A</v>
          </cell>
        </row>
      </sheetData>
      <sheetData sheetId="1120">
        <row r="9">
          <cell r="A9" t="str">
            <v>A</v>
          </cell>
        </row>
      </sheetData>
      <sheetData sheetId="1121">
        <row r="9">
          <cell r="A9" t="str">
            <v>A</v>
          </cell>
        </row>
      </sheetData>
      <sheetData sheetId="1122">
        <row r="9">
          <cell r="A9" t="str">
            <v>A</v>
          </cell>
        </row>
      </sheetData>
      <sheetData sheetId="1123">
        <row r="9">
          <cell r="A9" t="str">
            <v>A</v>
          </cell>
        </row>
      </sheetData>
      <sheetData sheetId="1124">
        <row r="9">
          <cell r="A9" t="str">
            <v>A</v>
          </cell>
        </row>
      </sheetData>
      <sheetData sheetId="1125">
        <row r="9">
          <cell r="A9" t="str">
            <v>A</v>
          </cell>
        </row>
      </sheetData>
      <sheetData sheetId="1126">
        <row r="9">
          <cell r="A9" t="str">
            <v>A</v>
          </cell>
        </row>
      </sheetData>
      <sheetData sheetId="1127">
        <row r="9">
          <cell r="A9" t="str">
            <v>A</v>
          </cell>
        </row>
      </sheetData>
      <sheetData sheetId="1128">
        <row r="9">
          <cell r="A9" t="str">
            <v>A</v>
          </cell>
        </row>
      </sheetData>
      <sheetData sheetId="1129">
        <row r="9">
          <cell r="A9" t="str">
            <v>A</v>
          </cell>
        </row>
      </sheetData>
      <sheetData sheetId="1130">
        <row r="9">
          <cell r="A9" t="str">
            <v>A</v>
          </cell>
        </row>
      </sheetData>
      <sheetData sheetId="1131">
        <row r="9">
          <cell r="A9" t="str">
            <v>A</v>
          </cell>
        </row>
      </sheetData>
      <sheetData sheetId="1132">
        <row r="9">
          <cell r="A9" t="str">
            <v>A</v>
          </cell>
        </row>
      </sheetData>
      <sheetData sheetId="1133">
        <row r="9">
          <cell r="A9" t="str">
            <v>A</v>
          </cell>
        </row>
      </sheetData>
      <sheetData sheetId="1134">
        <row r="9">
          <cell r="A9" t="str">
            <v>A</v>
          </cell>
        </row>
      </sheetData>
      <sheetData sheetId="1135">
        <row r="9">
          <cell r="A9" t="str">
            <v>A</v>
          </cell>
        </row>
      </sheetData>
      <sheetData sheetId="1136">
        <row r="9">
          <cell r="A9" t="str">
            <v>A</v>
          </cell>
        </row>
      </sheetData>
      <sheetData sheetId="1137">
        <row r="9">
          <cell r="A9" t="str">
            <v>A</v>
          </cell>
        </row>
      </sheetData>
      <sheetData sheetId="1138">
        <row r="9">
          <cell r="A9" t="str">
            <v>A</v>
          </cell>
        </row>
      </sheetData>
      <sheetData sheetId="1139">
        <row r="9">
          <cell r="A9" t="str">
            <v>A</v>
          </cell>
        </row>
      </sheetData>
      <sheetData sheetId="1140">
        <row r="9">
          <cell r="A9" t="str">
            <v>A</v>
          </cell>
        </row>
      </sheetData>
      <sheetData sheetId="1141">
        <row r="9">
          <cell r="A9" t="str">
            <v>A</v>
          </cell>
        </row>
      </sheetData>
      <sheetData sheetId="1142">
        <row r="9">
          <cell r="A9" t="str">
            <v>A</v>
          </cell>
        </row>
      </sheetData>
      <sheetData sheetId="1143">
        <row r="9">
          <cell r="A9" t="str">
            <v>A</v>
          </cell>
        </row>
      </sheetData>
      <sheetData sheetId="1144">
        <row r="9">
          <cell r="A9" t="str">
            <v>A</v>
          </cell>
        </row>
      </sheetData>
      <sheetData sheetId="1145">
        <row r="9">
          <cell r="A9" t="str">
            <v>A</v>
          </cell>
        </row>
      </sheetData>
      <sheetData sheetId="1146">
        <row r="9">
          <cell r="A9" t="str">
            <v>A</v>
          </cell>
        </row>
      </sheetData>
      <sheetData sheetId="1147">
        <row r="9">
          <cell r="A9" t="str">
            <v>A</v>
          </cell>
        </row>
      </sheetData>
      <sheetData sheetId="1148">
        <row r="9">
          <cell r="A9" t="str">
            <v>A</v>
          </cell>
        </row>
      </sheetData>
      <sheetData sheetId="1149">
        <row r="9">
          <cell r="A9" t="str">
            <v>A</v>
          </cell>
        </row>
      </sheetData>
      <sheetData sheetId="1150">
        <row r="9">
          <cell r="A9" t="str">
            <v>A</v>
          </cell>
        </row>
      </sheetData>
      <sheetData sheetId="1151">
        <row r="9">
          <cell r="A9" t="str">
            <v>A</v>
          </cell>
        </row>
      </sheetData>
      <sheetData sheetId="1152">
        <row r="9">
          <cell r="A9" t="str">
            <v>A</v>
          </cell>
        </row>
      </sheetData>
      <sheetData sheetId="1153">
        <row r="9">
          <cell r="A9" t="str">
            <v>A</v>
          </cell>
        </row>
      </sheetData>
      <sheetData sheetId="1154">
        <row r="9">
          <cell r="A9" t="str">
            <v>A</v>
          </cell>
        </row>
      </sheetData>
      <sheetData sheetId="1155">
        <row r="9">
          <cell r="A9" t="str">
            <v>A</v>
          </cell>
        </row>
      </sheetData>
      <sheetData sheetId="1156">
        <row r="9">
          <cell r="A9" t="str">
            <v>A</v>
          </cell>
        </row>
      </sheetData>
      <sheetData sheetId="1157">
        <row r="9">
          <cell r="A9" t="str">
            <v>A</v>
          </cell>
        </row>
      </sheetData>
      <sheetData sheetId="1158">
        <row r="9">
          <cell r="A9" t="str">
            <v>A</v>
          </cell>
        </row>
      </sheetData>
      <sheetData sheetId="1159">
        <row r="9">
          <cell r="A9" t="str">
            <v>A</v>
          </cell>
        </row>
      </sheetData>
      <sheetData sheetId="1160">
        <row r="9">
          <cell r="A9" t="str">
            <v>A</v>
          </cell>
        </row>
      </sheetData>
      <sheetData sheetId="1161">
        <row r="9">
          <cell r="A9" t="str">
            <v>A</v>
          </cell>
        </row>
      </sheetData>
      <sheetData sheetId="1162">
        <row r="9">
          <cell r="A9" t="str">
            <v>A</v>
          </cell>
        </row>
      </sheetData>
      <sheetData sheetId="1163">
        <row r="9">
          <cell r="A9" t="str">
            <v>A</v>
          </cell>
        </row>
      </sheetData>
      <sheetData sheetId="1164">
        <row r="9">
          <cell r="A9" t="str">
            <v>A</v>
          </cell>
        </row>
      </sheetData>
      <sheetData sheetId="1165">
        <row r="9">
          <cell r="A9" t="str">
            <v>A</v>
          </cell>
        </row>
      </sheetData>
      <sheetData sheetId="1166">
        <row r="9">
          <cell r="A9" t="str">
            <v>A</v>
          </cell>
        </row>
      </sheetData>
      <sheetData sheetId="1167">
        <row r="9">
          <cell r="A9" t="str">
            <v>A</v>
          </cell>
        </row>
      </sheetData>
      <sheetData sheetId="1168">
        <row r="9">
          <cell r="A9" t="str">
            <v>A</v>
          </cell>
        </row>
      </sheetData>
      <sheetData sheetId="1169">
        <row r="9">
          <cell r="A9" t="str">
            <v>A</v>
          </cell>
        </row>
      </sheetData>
      <sheetData sheetId="1170">
        <row r="9">
          <cell r="A9" t="str">
            <v>A</v>
          </cell>
        </row>
      </sheetData>
      <sheetData sheetId="1171">
        <row r="9">
          <cell r="A9" t="str">
            <v>A</v>
          </cell>
        </row>
      </sheetData>
      <sheetData sheetId="1172">
        <row r="9">
          <cell r="A9" t="str">
            <v>A</v>
          </cell>
        </row>
      </sheetData>
      <sheetData sheetId="1173">
        <row r="9">
          <cell r="A9" t="str">
            <v>A</v>
          </cell>
        </row>
      </sheetData>
      <sheetData sheetId="1174">
        <row r="9">
          <cell r="A9" t="str">
            <v>A</v>
          </cell>
        </row>
      </sheetData>
      <sheetData sheetId="1175">
        <row r="9">
          <cell r="A9" t="str">
            <v>A</v>
          </cell>
        </row>
      </sheetData>
      <sheetData sheetId="1176">
        <row r="9">
          <cell r="A9" t="str">
            <v>A</v>
          </cell>
        </row>
      </sheetData>
      <sheetData sheetId="1177">
        <row r="9">
          <cell r="A9" t="str">
            <v>A</v>
          </cell>
        </row>
      </sheetData>
      <sheetData sheetId="1178">
        <row r="9">
          <cell r="A9" t="str">
            <v>A</v>
          </cell>
        </row>
      </sheetData>
      <sheetData sheetId="1179">
        <row r="9">
          <cell r="A9" t="str">
            <v>A</v>
          </cell>
        </row>
      </sheetData>
      <sheetData sheetId="1180">
        <row r="9">
          <cell r="A9" t="str">
            <v>A</v>
          </cell>
        </row>
      </sheetData>
      <sheetData sheetId="1181">
        <row r="9">
          <cell r="A9" t="str">
            <v>A</v>
          </cell>
        </row>
      </sheetData>
      <sheetData sheetId="1182">
        <row r="9">
          <cell r="A9" t="str">
            <v>A</v>
          </cell>
        </row>
      </sheetData>
      <sheetData sheetId="1183">
        <row r="9">
          <cell r="A9" t="str">
            <v>A</v>
          </cell>
        </row>
      </sheetData>
      <sheetData sheetId="1184">
        <row r="9">
          <cell r="A9" t="str">
            <v>A</v>
          </cell>
        </row>
      </sheetData>
      <sheetData sheetId="1185">
        <row r="9">
          <cell r="A9" t="str">
            <v>A</v>
          </cell>
        </row>
      </sheetData>
      <sheetData sheetId="1186">
        <row r="9">
          <cell r="A9" t="str">
            <v>A</v>
          </cell>
        </row>
      </sheetData>
      <sheetData sheetId="1187">
        <row r="9">
          <cell r="A9" t="str">
            <v>A</v>
          </cell>
        </row>
      </sheetData>
      <sheetData sheetId="1188">
        <row r="9">
          <cell r="A9" t="str">
            <v>A</v>
          </cell>
        </row>
      </sheetData>
      <sheetData sheetId="1189">
        <row r="9">
          <cell r="A9" t="str">
            <v>A</v>
          </cell>
        </row>
      </sheetData>
      <sheetData sheetId="1190">
        <row r="9">
          <cell r="A9" t="str">
            <v>A</v>
          </cell>
        </row>
      </sheetData>
      <sheetData sheetId="1191">
        <row r="9">
          <cell r="A9" t="str">
            <v>A</v>
          </cell>
        </row>
      </sheetData>
      <sheetData sheetId="1192">
        <row r="9">
          <cell r="A9" t="str">
            <v>A</v>
          </cell>
        </row>
      </sheetData>
      <sheetData sheetId="1193">
        <row r="9">
          <cell r="A9" t="str">
            <v>A</v>
          </cell>
        </row>
      </sheetData>
      <sheetData sheetId="1194">
        <row r="9">
          <cell r="A9" t="str">
            <v>A</v>
          </cell>
        </row>
      </sheetData>
      <sheetData sheetId="1195">
        <row r="9">
          <cell r="A9" t="str">
            <v>A</v>
          </cell>
        </row>
      </sheetData>
      <sheetData sheetId="1196">
        <row r="9">
          <cell r="A9" t="str">
            <v>A</v>
          </cell>
        </row>
      </sheetData>
      <sheetData sheetId="1197">
        <row r="9">
          <cell r="A9" t="str">
            <v>A</v>
          </cell>
        </row>
      </sheetData>
      <sheetData sheetId="1198">
        <row r="9">
          <cell r="A9" t="str">
            <v>A</v>
          </cell>
        </row>
      </sheetData>
      <sheetData sheetId="1199">
        <row r="9">
          <cell r="A9" t="str">
            <v>A</v>
          </cell>
        </row>
      </sheetData>
      <sheetData sheetId="1200">
        <row r="9">
          <cell r="A9" t="str">
            <v>A</v>
          </cell>
        </row>
      </sheetData>
      <sheetData sheetId="1201">
        <row r="9">
          <cell r="A9" t="str">
            <v>A</v>
          </cell>
        </row>
      </sheetData>
      <sheetData sheetId="1202">
        <row r="9">
          <cell r="A9" t="str">
            <v>A</v>
          </cell>
        </row>
      </sheetData>
      <sheetData sheetId="1203">
        <row r="9">
          <cell r="A9" t="str">
            <v>A</v>
          </cell>
        </row>
      </sheetData>
      <sheetData sheetId="1204">
        <row r="9">
          <cell r="A9" t="str">
            <v>A</v>
          </cell>
        </row>
      </sheetData>
      <sheetData sheetId="1205">
        <row r="9">
          <cell r="A9" t="str">
            <v>A</v>
          </cell>
        </row>
      </sheetData>
      <sheetData sheetId="1206">
        <row r="9">
          <cell r="A9" t="str">
            <v>A</v>
          </cell>
        </row>
      </sheetData>
      <sheetData sheetId="1207">
        <row r="9">
          <cell r="A9" t="str">
            <v>A</v>
          </cell>
        </row>
      </sheetData>
      <sheetData sheetId="1208">
        <row r="9">
          <cell r="A9" t="str">
            <v>A</v>
          </cell>
        </row>
      </sheetData>
      <sheetData sheetId="1209">
        <row r="9">
          <cell r="A9" t="str">
            <v>A</v>
          </cell>
        </row>
      </sheetData>
      <sheetData sheetId="1210">
        <row r="9">
          <cell r="A9" t="str">
            <v>A</v>
          </cell>
        </row>
      </sheetData>
      <sheetData sheetId="1211">
        <row r="9">
          <cell r="A9" t="str">
            <v>A</v>
          </cell>
        </row>
      </sheetData>
      <sheetData sheetId="1212">
        <row r="9">
          <cell r="A9" t="str">
            <v>A</v>
          </cell>
        </row>
      </sheetData>
      <sheetData sheetId="1213">
        <row r="9">
          <cell r="A9" t="str">
            <v>A</v>
          </cell>
        </row>
      </sheetData>
      <sheetData sheetId="1214">
        <row r="9">
          <cell r="A9" t="str">
            <v>A</v>
          </cell>
        </row>
      </sheetData>
      <sheetData sheetId="1215">
        <row r="9">
          <cell r="A9" t="str">
            <v>A</v>
          </cell>
        </row>
      </sheetData>
      <sheetData sheetId="1216">
        <row r="9">
          <cell r="A9" t="str">
            <v>A</v>
          </cell>
        </row>
      </sheetData>
      <sheetData sheetId="1217">
        <row r="9">
          <cell r="A9" t="str">
            <v>A</v>
          </cell>
        </row>
      </sheetData>
      <sheetData sheetId="1218">
        <row r="9">
          <cell r="A9" t="str">
            <v>A</v>
          </cell>
        </row>
      </sheetData>
      <sheetData sheetId="1219">
        <row r="9">
          <cell r="A9" t="str">
            <v>A</v>
          </cell>
        </row>
      </sheetData>
      <sheetData sheetId="1220">
        <row r="9">
          <cell r="A9" t="str">
            <v>A</v>
          </cell>
        </row>
      </sheetData>
      <sheetData sheetId="1221">
        <row r="9">
          <cell r="A9" t="str">
            <v>A</v>
          </cell>
        </row>
      </sheetData>
      <sheetData sheetId="1222">
        <row r="9">
          <cell r="A9" t="str">
            <v>A</v>
          </cell>
        </row>
      </sheetData>
      <sheetData sheetId="1223">
        <row r="9">
          <cell r="A9" t="str">
            <v>A</v>
          </cell>
        </row>
      </sheetData>
      <sheetData sheetId="1224">
        <row r="9">
          <cell r="A9" t="str">
            <v>A</v>
          </cell>
        </row>
      </sheetData>
      <sheetData sheetId="1225">
        <row r="9">
          <cell r="A9" t="str">
            <v>A</v>
          </cell>
        </row>
      </sheetData>
      <sheetData sheetId="1226">
        <row r="9">
          <cell r="A9" t="str">
            <v>A</v>
          </cell>
        </row>
      </sheetData>
      <sheetData sheetId="1227">
        <row r="9">
          <cell r="A9" t="str">
            <v>A</v>
          </cell>
        </row>
      </sheetData>
      <sheetData sheetId="1228">
        <row r="9">
          <cell r="A9" t="str">
            <v>A</v>
          </cell>
        </row>
      </sheetData>
      <sheetData sheetId="1229">
        <row r="9">
          <cell r="A9" t="str">
            <v>A</v>
          </cell>
        </row>
      </sheetData>
      <sheetData sheetId="1230">
        <row r="9">
          <cell r="A9" t="str">
            <v>A</v>
          </cell>
        </row>
      </sheetData>
      <sheetData sheetId="1231">
        <row r="9">
          <cell r="A9" t="str">
            <v>A</v>
          </cell>
        </row>
      </sheetData>
      <sheetData sheetId="1232">
        <row r="9">
          <cell r="A9" t="str">
            <v>A</v>
          </cell>
        </row>
      </sheetData>
      <sheetData sheetId="1233">
        <row r="9">
          <cell r="A9" t="str">
            <v>A</v>
          </cell>
        </row>
      </sheetData>
      <sheetData sheetId="1234">
        <row r="9">
          <cell r="A9" t="str">
            <v>A</v>
          </cell>
        </row>
      </sheetData>
      <sheetData sheetId="1235">
        <row r="9">
          <cell r="A9" t="str">
            <v>A</v>
          </cell>
        </row>
      </sheetData>
      <sheetData sheetId="1236">
        <row r="9">
          <cell r="A9" t="str">
            <v>A</v>
          </cell>
        </row>
      </sheetData>
      <sheetData sheetId="1237">
        <row r="9">
          <cell r="A9" t="str">
            <v>A</v>
          </cell>
        </row>
      </sheetData>
      <sheetData sheetId="1238">
        <row r="9">
          <cell r="A9" t="str">
            <v>A</v>
          </cell>
        </row>
      </sheetData>
      <sheetData sheetId="1239">
        <row r="9">
          <cell r="A9" t="str">
            <v>A</v>
          </cell>
        </row>
      </sheetData>
      <sheetData sheetId="1240">
        <row r="9">
          <cell r="A9" t="str">
            <v>A</v>
          </cell>
        </row>
      </sheetData>
      <sheetData sheetId="1241">
        <row r="9">
          <cell r="A9" t="str">
            <v>A</v>
          </cell>
        </row>
      </sheetData>
      <sheetData sheetId="1242">
        <row r="9">
          <cell r="A9" t="str">
            <v>A</v>
          </cell>
        </row>
      </sheetData>
      <sheetData sheetId="1243">
        <row r="9">
          <cell r="A9" t="str">
            <v>A</v>
          </cell>
        </row>
      </sheetData>
      <sheetData sheetId="1244">
        <row r="9">
          <cell r="A9" t="str">
            <v>A</v>
          </cell>
        </row>
      </sheetData>
      <sheetData sheetId="1245">
        <row r="9">
          <cell r="A9" t="str">
            <v>A</v>
          </cell>
        </row>
      </sheetData>
      <sheetData sheetId="1246">
        <row r="9">
          <cell r="A9" t="str">
            <v>A</v>
          </cell>
        </row>
      </sheetData>
      <sheetData sheetId="1247">
        <row r="9">
          <cell r="A9" t="str">
            <v>A</v>
          </cell>
        </row>
      </sheetData>
      <sheetData sheetId="1248">
        <row r="9">
          <cell r="A9" t="str">
            <v>A</v>
          </cell>
        </row>
      </sheetData>
      <sheetData sheetId="1249">
        <row r="9">
          <cell r="A9" t="str">
            <v>A</v>
          </cell>
        </row>
      </sheetData>
      <sheetData sheetId="1250">
        <row r="9">
          <cell r="A9" t="str">
            <v>A</v>
          </cell>
        </row>
      </sheetData>
      <sheetData sheetId="1251">
        <row r="9">
          <cell r="A9" t="str">
            <v>A</v>
          </cell>
        </row>
      </sheetData>
      <sheetData sheetId="1252">
        <row r="9">
          <cell r="A9" t="str">
            <v>A</v>
          </cell>
        </row>
      </sheetData>
      <sheetData sheetId="1253">
        <row r="9">
          <cell r="A9" t="str">
            <v>A</v>
          </cell>
        </row>
      </sheetData>
      <sheetData sheetId="1254">
        <row r="9">
          <cell r="A9" t="str">
            <v>A</v>
          </cell>
        </row>
      </sheetData>
      <sheetData sheetId="1255">
        <row r="9">
          <cell r="A9" t="str">
            <v>A</v>
          </cell>
        </row>
      </sheetData>
      <sheetData sheetId="1256">
        <row r="9">
          <cell r="A9" t="str">
            <v>A</v>
          </cell>
        </row>
      </sheetData>
      <sheetData sheetId="1257">
        <row r="9">
          <cell r="A9" t="str">
            <v>A</v>
          </cell>
        </row>
      </sheetData>
      <sheetData sheetId="1258">
        <row r="9">
          <cell r="A9" t="str">
            <v>A</v>
          </cell>
        </row>
      </sheetData>
      <sheetData sheetId="1259">
        <row r="9">
          <cell r="A9" t="str">
            <v>A</v>
          </cell>
        </row>
      </sheetData>
      <sheetData sheetId="1260">
        <row r="9">
          <cell r="A9" t="str">
            <v>A</v>
          </cell>
        </row>
      </sheetData>
      <sheetData sheetId="1261">
        <row r="9">
          <cell r="A9" t="str">
            <v>A</v>
          </cell>
        </row>
      </sheetData>
      <sheetData sheetId="1262">
        <row r="9">
          <cell r="A9" t="str">
            <v>A</v>
          </cell>
        </row>
      </sheetData>
      <sheetData sheetId="1263">
        <row r="9">
          <cell r="A9" t="str">
            <v>A</v>
          </cell>
        </row>
      </sheetData>
      <sheetData sheetId="1264">
        <row r="9">
          <cell r="A9" t="str">
            <v>A</v>
          </cell>
        </row>
      </sheetData>
      <sheetData sheetId="1265">
        <row r="9">
          <cell r="A9" t="str">
            <v>A</v>
          </cell>
        </row>
      </sheetData>
      <sheetData sheetId="1266">
        <row r="9">
          <cell r="A9" t="str">
            <v>A</v>
          </cell>
        </row>
      </sheetData>
      <sheetData sheetId="1267">
        <row r="9">
          <cell r="A9" t="str">
            <v>A</v>
          </cell>
        </row>
      </sheetData>
      <sheetData sheetId="1268">
        <row r="9">
          <cell r="A9" t="str">
            <v>A</v>
          </cell>
        </row>
      </sheetData>
      <sheetData sheetId="1269">
        <row r="9">
          <cell r="A9" t="str">
            <v>A</v>
          </cell>
        </row>
      </sheetData>
      <sheetData sheetId="1270">
        <row r="9">
          <cell r="A9" t="str">
            <v>A</v>
          </cell>
        </row>
      </sheetData>
      <sheetData sheetId="1271">
        <row r="9">
          <cell r="A9" t="str">
            <v>A</v>
          </cell>
        </row>
      </sheetData>
      <sheetData sheetId="1272">
        <row r="9">
          <cell r="A9" t="str">
            <v>A</v>
          </cell>
        </row>
      </sheetData>
      <sheetData sheetId="1273">
        <row r="9">
          <cell r="A9" t="str">
            <v>A</v>
          </cell>
        </row>
      </sheetData>
      <sheetData sheetId="1274">
        <row r="9">
          <cell r="A9" t="str">
            <v>A</v>
          </cell>
        </row>
      </sheetData>
      <sheetData sheetId="1275">
        <row r="9">
          <cell r="A9" t="str">
            <v>A</v>
          </cell>
        </row>
      </sheetData>
      <sheetData sheetId="1276">
        <row r="9">
          <cell r="A9" t="str">
            <v>A</v>
          </cell>
        </row>
      </sheetData>
      <sheetData sheetId="1277">
        <row r="9">
          <cell r="A9" t="str">
            <v>A</v>
          </cell>
        </row>
      </sheetData>
      <sheetData sheetId="1278">
        <row r="9">
          <cell r="A9" t="str">
            <v>A</v>
          </cell>
        </row>
      </sheetData>
      <sheetData sheetId="1279">
        <row r="9">
          <cell r="A9" t="str">
            <v>A</v>
          </cell>
        </row>
      </sheetData>
      <sheetData sheetId="1280">
        <row r="9">
          <cell r="A9" t="str">
            <v>A</v>
          </cell>
        </row>
      </sheetData>
      <sheetData sheetId="1281">
        <row r="9">
          <cell r="A9" t="str">
            <v>A</v>
          </cell>
        </row>
      </sheetData>
      <sheetData sheetId="1282">
        <row r="9">
          <cell r="A9" t="str">
            <v>A</v>
          </cell>
        </row>
      </sheetData>
      <sheetData sheetId="1283">
        <row r="9">
          <cell r="A9" t="str">
            <v>A</v>
          </cell>
        </row>
      </sheetData>
      <sheetData sheetId="1284">
        <row r="9">
          <cell r="A9" t="str">
            <v>A</v>
          </cell>
        </row>
      </sheetData>
      <sheetData sheetId="1285">
        <row r="9">
          <cell r="A9" t="str">
            <v>A</v>
          </cell>
        </row>
      </sheetData>
      <sheetData sheetId="1286">
        <row r="9">
          <cell r="A9" t="str">
            <v>A</v>
          </cell>
        </row>
      </sheetData>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ow r="9">
          <cell r="A9" t="str">
            <v>A</v>
          </cell>
        </row>
      </sheetData>
      <sheetData sheetId="1306">
        <row r="9">
          <cell r="A9" t="str">
            <v>A</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ow r="9">
          <cell r="A9" t="str">
            <v>A</v>
          </cell>
        </row>
      </sheetData>
      <sheetData sheetId="1343">
        <row r="9">
          <cell r="A9" t="str">
            <v>A</v>
          </cell>
        </row>
      </sheetData>
      <sheetData sheetId="1344">
        <row r="9">
          <cell r="A9" t="str">
            <v>A</v>
          </cell>
        </row>
      </sheetData>
      <sheetData sheetId="1345">
        <row r="9">
          <cell r="A9" t="str">
            <v>A</v>
          </cell>
        </row>
      </sheetData>
      <sheetData sheetId="1346">
        <row r="9">
          <cell r="A9" t="str">
            <v>A</v>
          </cell>
        </row>
      </sheetData>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ow r="9">
          <cell r="A9" t="str">
            <v>A</v>
          </cell>
        </row>
      </sheetData>
      <sheetData sheetId="1356">
        <row r="9">
          <cell r="A9" t="str">
            <v>A</v>
          </cell>
        </row>
      </sheetData>
      <sheetData sheetId="1357">
        <row r="9">
          <cell r="A9" t="str">
            <v>A</v>
          </cell>
        </row>
      </sheetData>
      <sheetData sheetId="1358">
        <row r="9">
          <cell r="A9" t="str">
            <v>A</v>
          </cell>
        </row>
      </sheetData>
      <sheetData sheetId="1359">
        <row r="9">
          <cell r="A9" t="str">
            <v>A</v>
          </cell>
        </row>
      </sheetData>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ow r="9">
          <cell r="A9" t="str">
            <v>A</v>
          </cell>
        </row>
      </sheetData>
      <sheetData sheetId="1385">
        <row r="9">
          <cell r="A9" t="str">
            <v>A</v>
          </cell>
        </row>
      </sheetData>
      <sheetData sheetId="1386">
        <row r="9">
          <cell r="A9" t="str">
            <v>A</v>
          </cell>
        </row>
      </sheetData>
      <sheetData sheetId="1387">
        <row r="9">
          <cell r="A9" t="str">
            <v>A</v>
          </cell>
        </row>
      </sheetData>
      <sheetData sheetId="1388">
        <row r="9">
          <cell r="A9" t="str">
            <v>A</v>
          </cell>
        </row>
      </sheetData>
      <sheetData sheetId="1389">
        <row r="9">
          <cell r="A9" t="str">
            <v>A</v>
          </cell>
        </row>
      </sheetData>
      <sheetData sheetId="1390">
        <row r="9">
          <cell r="A9" t="str">
            <v>A</v>
          </cell>
        </row>
      </sheetData>
      <sheetData sheetId="1391">
        <row r="9">
          <cell r="A9" t="str">
            <v>A</v>
          </cell>
        </row>
      </sheetData>
      <sheetData sheetId="1392">
        <row r="9">
          <cell r="A9" t="str">
            <v>A</v>
          </cell>
        </row>
      </sheetData>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9">
          <cell r="A9" t="str">
            <v>A</v>
          </cell>
        </row>
      </sheetData>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ow r="9">
          <cell r="A9" t="str">
            <v>A</v>
          </cell>
        </row>
      </sheetData>
      <sheetData sheetId="1420">
        <row r="9">
          <cell r="A9" t="str">
            <v>A</v>
          </cell>
        </row>
      </sheetData>
      <sheetData sheetId="1421">
        <row r="9">
          <cell r="A9" t="str">
            <v>A</v>
          </cell>
        </row>
      </sheetData>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ow r="9">
          <cell r="A9" t="str">
            <v>A</v>
          </cell>
        </row>
      </sheetData>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ow r="9">
          <cell r="A9" t="str">
            <v>A</v>
          </cell>
        </row>
      </sheetData>
      <sheetData sheetId="1490">
        <row r="9">
          <cell r="A9" t="str">
            <v>A</v>
          </cell>
        </row>
      </sheetData>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ow r="9">
          <cell r="A9" t="str">
            <v>A</v>
          </cell>
        </row>
      </sheetData>
      <sheetData sheetId="1520">
        <row r="9">
          <cell r="A9" t="str">
            <v>A</v>
          </cell>
        </row>
      </sheetData>
      <sheetData sheetId="1521">
        <row r="9">
          <cell r="A9" t="str">
            <v>A</v>
          </cell>
        </row>
      </sheetData>
      <sheetData sheetId="1522">
        <row r="9">
          <cell r="A9" t="str">
            <v>A</v>
          </cell>
        </row>
      </sheetData>
      <sheetData sheetId="1523">
        <row r="9">
          <cell r="A9" t="str">
            <v>A</v>
          </cell>
        </row>
      </sheetData>
      <sheetData sheetId="1524">
        <row r="9">
          <cell r="A9" t="str">
            <v>A</v>
          </cell>
        </row>
      </sheetData>
      <sheetData sheetId="1525" refreshError="1"/>
      <sheetData sheetId="1526" refreshError="1"/>
      <sheetData sheetId="1527">
        <row r="9">
          <cell r="A9" t="str">
            <v>A</v>
          </cell>
        </row>
      </sheetData>
      <sheetData sheetId="1528">
        <row r="9">
          <cell r="A9" t="str">
            <v>A</v>
          </cell>
        </row>
      </sheetData>
      <sheetData sheetId="1529">
        <row r="9">
          <cell r="A9" t="str">
            <v>A</v>
          </cell>
        </row>
      </sheetData>
      <sheetData sheetId="1530">
        <row r="9">
          <cell r="A9" t="str">
            <v>A</v>
          </cell>
        </row>
      </sheetData>
      <sheetData sheetId="1531">
        <row r="9">
          <cell r="A9" t="str">
            <v>A</v>
          </cell>
        </row>
      </sheetData>
      <sheetData sheetId="1532">
        <row r="9">
          <cell r="A9" t="str">
            <v>A</v>
          </cell>
        </row>
      </sheetData>
      <sheetData sheetId="1533">
        <row r="9">
          <cell r="A9" t="str">
            <v>A</v>
          </cell>
        </row>
      </sheetData>
      <sheetData sheetId="1534">
        <row r="9">
          <cell r="A9" t="str">
            <v>A</v>
          </cell>
        </row>
      </sheetData>
      <sheetData sheetId="1535">
        <row r="9">
          <cell r="A9" t="str">
            <v>A</v>
          </cell>
        </row>
      </sheetData>
      <sheetData sheetId="1536">
        <row r="9">
          <cell r="A9" t="str">
            <v>A</v>
          </cell>
        </row>
      </sheetData>
      <sheetData sheetId="1537">
        <row r="9">
          <cell r="A9" t="str">
            <v>A</v>
          </cell>
        </row>
      </sheetData>
      <sheetData sheetId="1538">
        <row r="9">
          <cell r="A9" t="str">
            <v>A</v>
          </cell>
        </row>
      </sheetData>
      <sheetData sheetId="1539">
        <row r="9">
          <cell r="A9" t="str">
            <v>A</v>
          </cell>
        </row>
      </sheetData>
      <sheetData sheetId="1540">
        <row r="9">
          <cell r="A9" t="str">
            <v>A</v>
          </cell>
        </row>
      </sheetData>
      <sheetData sheetId="1541">
        <row r="9">
          <cell r="A9" t="str">
            <v>A</v>
          </cell>
        </row>
      </sheetData>
      <sheetData sheetId="1542">
        <row r="9">
          <cell r="A9" t="str">
            <v>A</v>
          </cell>
        </row>
      </sheetData>
      <sheetData sheetId="1543">
        <row r="9">
          <cell r="A9" t="str">
            <v>A</v>
          </cell>
        </row>
      </sheetData>
      <sheetData sheetId="1544">
        <row r="9">
          <cell r="A9" t="str">
            <v>A</v>
          </cell>
        </row>
      </sheetData>
      <sheetData sheetId="1545">
        <row r="9">
          <cell r="A9" t="str">
            <v>A</v>
          </cell>
        </row>
      </sheetData>
      <sheetData sheetId="1546">
        <row r="9">
          <cell r="A9" t="str">
            <v>A</v>
          </cell>
        </row>
      </sheetData>
      <sheetData sheetId="1547">
        <row r="9">
          <cell r="A9" t="str">
            <v>A</v>
          </cell>
        </row>
      </sheetData>
      <sheetData sheetId="1548">
        <row r="9">
          <cell r="A9" t="str">
            <v>A</v>
          </cell>
        </row>
      </sheetData>
      <sheetData sheetId="1549">
        <row r="9">
          <cell r="A9" t="str">
            <v>A</v>
          </cell>
        </row>
      </sheetData>
      <sheetData sheetId="1550">
        <row r="9">
          <cell r="A9" t="str">
            <v>A</v>
          </cell>
        </row>
      </sheetData>
      <sheetData sheetId="1551">
        <row r="9">
          <cell r="A9" t="str">
            <v>A</v>
          </cell>
        </row>
      </sheetData>
      <sheetData sheetId="1552">
        <row r="9">
          <cell r="A9" t="str">
            <v>A</v>
          </cell>
        </row>
      </sheetData>
      <sheetData sheetId="1553">
        <row r="9">
          <cell r="A9" t="str">
            <v>A</v>
          </cell>
        </row>
      </sheetData>
      <sheetData sheetId="1554">
        <row r="9">
          <cell r="A9" t="str">
            <v>A</v>
          </cell>
        </row>
      </sheetData>
      <sheetData sheetId="1555">
        <row r="9">
          <cell r="A9" t="str">
            <v>A</v>
          </cell>
        </row>
      </sheetData>
      <sheetData sheetId="1556">
        <row r="9">
          <cell r="A9" t="str">
            <v>A</v>
          </cell>
        </row>
      </sheetData>
      <sheetData sheetId="1557">
        <row r="9">
          <cell r="A9" t="str">
            <v>A</v>
          </cell>
        </row>
      </sheetData>
      <sheetData sheetId="1558">
        <row r="9">
          <cell r="A9" t="str">
            <v>A</v>
          </cell>
        </row>
      </sheetData>
      <sheetData sheetId="1559">
        <row r="9">
          <cell r="A9" t="str">
            <v>A</v>
          </cell>
        </row>
      </sheetData>
      <sheetData sheetId="1560">
        <row r="9">
          <cell r="A9" t="str">
            <v>A</v>
          </cell>
        </row>
      </sheetData>
      <sheetData sheetId="1561">
        <row r="9">
          <cell r="A9" t="str">
            <v>A</v>
          </cell>
        </row>
      </sheetData>
      <sheetData sheetId="1562">
        <row r="9">
          <cell r="A9" t="str">
            <v>A</v>
          </cell>
        </row>
      </sheetData>
      <sheetData sheetId="1563">
        <row r="9">
          <cell r="A9" t="str">
            <v>A</v>
          </cell>
        </row>
      </sheetData>
      <sheetData sheetId="1564">
        <row r="9">
          <cell r="A9" t="str">
            <v>A</v>
          </cell>
        </row>
      </sheetData>
      <sheetData sheetId="1565">
        <row r="9">
          <cell r="A9" t="str">
            <v>A</v>
          </cell>
        </row>
      </sheetData>
      <sheetData sheetId="1566">
        <row r="9">
          <cell r="A9" t="str">
            <v>A</v>
          </cell>
        </row>
      </sheetData>
      <sheetData sheetId="1567">
        <row r="9">
          <cell r="A9" t="str">
            <v>A</v>
          </cell>
        </row>
      </sheetData>
      <sheetData sheetId="1568">
        <row r="9">
          <cell r="A9" t="str">
            <v>A</v>
          </cell>
        </row>
      </sheetData>
      <sheetData sheetId="1569">
        <row r="9">
          <cell r="A9" t="str">
            <v>A</v>
          </cell>
        </row>
      </sheetData>
      <sheetData sheetId="1570">
        <row r="9">
          <cell r="A9" t="str">
            <v>A</v>
          </cell>
        </row>
      </sheetData>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ow r="9">
          <cell r="A9" t="str">
            <v>A</v>
          </cell>
        </row>
      </sheetData>
      <sheetData sheetId="1577">
        <row r="9">
          <cell r="A9" t="str">
            <v>A</v>
          </cell>
        </row>
      </sheetData>
      <sheetData sheetId="1578">
        <row r="9">
          <cell r="A9" t="str">
            <v>A</v>
          </cell>
        </row>
      </sheetData>
      <sheetData sheetId="1579">
        <row r="9">
          <cell r="A9" t="str">
            <v>A</v>
          </cell>
        </row>
      </sheetData>
      <sheetData sheetId="1580">
        <row r="9">
          <cell r="A9" t="str">
            <v>A</v>
          </cell>
        </row>
      </sheetData>
      <sheetData sheetId="1581">
        <row r="9">
          <cell r="A9" t="str">
            <v>A</v>
          </cell>
        </row>
      </sheetData>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row r="9">
          <cell r="A9" t="str">
            <v>A</v>
          </cell>
        </row>
      </sheetData>
      <sheetData sheetId="1588">
        <row r="9">
          <cell r="A9" t="str">
            <v>A</v>
          </cell>
        </row>
      </sheetData>
      <sheetData sheetId="1589">
        <row r="9">
          <cell r="A9" t="str">
            <v>A</v>
          </cell>
        </row>
      </sheetData>
      <sheetData sheetId="1590">
        <row r="9">
          <cell r="A9" t="str">
            <v>A</v>
          </cell>
        </row>
      </sheetData>
      <sheetData sheetId="1591">
        <row r="9">
          <cell r="A9" t="str">
            <v>A</v>
          </cell>
        </row>
      </sheetData>
      <sheetData sheetId="1592">
        <row r="9">
          <cell r="A9" t="str">
            <v>A</v>
          </cell>
        </row>
      </sheetData>
      <sheetData sheetId="1593">
        <row r="9">
          <cell r="A9" t="str">
            <v>A</v>
          </cell>
        </row>
      </sheetData>
      <sheetData sheetId="1594">
        <row r="9">
          <cell r="A9" t="str">
            <v>A</v>
          </cell>
        </row>
      </sheetData>
      <sheetData sheetId="1595">
        <row r="9">
          <cell r="A9" t="str">
            <v>A</v>
          </cell>
        </row>
      </sheetData>
      <sheetData sheetId="1596">
        <row r="9">
          <cell r="A9" t="str">
            <v>A</v>
          </cell>
        </row>
      </sheetData>
      <sheetData sheetId="1597">
        <row r="9">
          <cell r="A9" t="str">
            <v>A</v>
          </cell>
        </row>
      </sheetData>
      <sheetData sheetId="1598">
        <row r="9">
          <cell r="A9" t="str">
            <v>A</v>
          </cell>
        </row>
      </sheetData>
      <sheetData sheetId="1599">
        <row r="9">
          <cell r="A9" t="str">
            <v>A</v>
          </cell>
        </row>
      </sheetData>
      <sheetData sheetId="1600">
        <row r="9">
          <cell r="A9" t="str">
            <v>A</v>
          </cell>
        </row>
      </sheetData>
      <sheetData sheetId="1601">
        <row r="9">
          <cell r="A9" t="str">
            <v>A</v>
          </cell>
        </row>
      </sheetData>
      <sheetData sheetId="1602">
        <row r="9">
          <cell r="A9" t="str">
            <v>A</v>
          </cell>
        </row>
      </sheetData>
      <sheetData sheetId="1603">
        <row r="9">
          <cell r="A9" t="str">
            <v>A</v>
          </cell>
        </row>
      </sheetData>
      <sheetData sheetId="1604">
        <row r="9">
          <cell r="A9" t="str">
            <v>A</v>
          </cell>
        </row>
      </sheetData>
      <sheetData sheetId="1605">
        <row r="9">
          <cell r="A9" t="str">
            <v>A</v>
          </cell>
        </row>
      </sheetData>
      <sheetData sheetId="1606">
        <row r="9">
          <cell r="A9" t="str">
            <v>A</v>
          </cell>
        </row>
      </sheetData>
      <sheetData sheetId="1607">
        <row r="9">
          <cell r="A9" t="str">
            <v>A</v>
          </cell>
        </row>
      </sheetData>
      <sheetData sheetId="1608">
        <row r="9">
          <cell r="A9" t="str">
            <v>A</v>
          </cell>
        </row>
      </sheetData>
      <sheetData sheetId="1609">
        <row r="9">
          <cell r="A9" t="str">
            <v>A</v>
          </cell>
        </row>
      </sheetData>
      <sheetData sheetId="1610">
        <row r="9">
          <cell r="A9" t="str">
            <v>A</v>
          </cell>
        </row>
      </sheetData>
      <sheetData sheetId="1611">
        <row r="9">
          <cell r="A9" t="str">
            <v>A</v>
          </cell>
        </row>
      </sheetData>
      <sheetData sheetId="1612">
        <row r="9">
          <cell r="A9" t="str">
            <v>A</v>
          </cell>
        </row>
      </sheetData>
      <sheetData sheetId="1613">
        <row r="9">
          <cell r="A9" t="str">
            <v>A</v>
          </cell>
        </row>
      </sheetData>
      <sheetData sheetId="1614">
        <row r="9">
          <cell r="A9" t="str">
            <v>A</v>
          </cell>
        </row>
      </sheetData>
      <sheetData sheetId="1615">
        <row r="9">
          <cell r="A9" t="str">
            <v>A</v>
          </cell>
        </row>
      </sheetData>
      <sheetData sheetId="1616">
        <row r="9">
          <cell r="A9" t="str">
            <v>A</v>
          </cell>
        </row>
      </sheetData>
      <sheetData sheetId="1617">
        <row r="9">
          <cell r="A9" t="str">
            <v>A</v>
          </cell>
        </row>
      </sheetData>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row r="9">
          <cell r="A9" t="str">
            <v>A</v>
          </cell>
        </row>
      </sheetData>
      <sheetData sheetId="1649">
        <row r="9">
          <cell r="A9" t="str">
            <v>A</v>
          </cell>
        </row>
      </sheetData>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ow r="9">
          <cell r="A9" t="str">
            <v>A</v>
          </cell>
        </row>
      </sheetData>
      <sheetData sheetId="1662">
        <row r="9">
          <cell r="A9" t="str">
            <v>A</v>
          </cell>
        </row>
      </sheetData>
      <sheetData sheetId="1663">
        <row r="9">
          <cell r="A9" t="str">
            <v>A</v>
          </cell>
        </row>
      </sheetData>
      <sheetData sheetId="1664">
        <row r="9">
          <cell r="A9" t="str">
            <v>A</v>
          </cell>
        </row>
      </sheetData>
      <sheetData sheetId="1665">
        <row r="9">
          <cell r="A9" t="str">
            <v>A</v>
          </cell>
        </row>
      </sheetData>
      <sheetData sheetId="1666">
        <row r="9">
          <cell r="A9" t="str">
            <v>A</v>
          </cell>
        </row>
      </sheetData>
      <sheetData sheetId="1667">
        <row r="9">
          <cell r="A9" t="str">
            <v>A</v>
          </cell>
        </row>
      </sheetData>
      <sheetData sheetId="1668">
        <row r="9">
          <cell r="A9" t="str">
            <v>A</v>
          </cell>
        </row>
      </sheetData>
      <sheetData sheetId="1669">
        <row r="9">
          <cell r="A9" t="str">
            <v>A</v>
          </cell>
        </row>
      </sheetData>
      <sheetData sheetId="1670">
        <row r="9">
          <cell r="A9" t="str">
            <v>A</v>
          </cell>
        </row>
      </sheetData>
      <sheetData sheetId="1671">
        <row r="9">
          <cell r="A9" t="str">
            <v>A</v>
          </cell>
        </row>
      </sheetData>
      <sheetData sheetId="1672">
        <row r="9">
          <cell r="A9" t="str">
            <v>A</v>
          </cell>
        </row>
      </sheetData>
      <sheetData sheetId="1673">
        <row r="9">
          <cell r="A9" t="str">
            <v>A</v>
          </cell>
        </row>
      </sheetData>
      <sheetData sheetId="1674">
        <row r="9">
          <cell r="A9" t="str">
            <v>A</v>
          </cell>
        </row>
      </sheetData>
      <sheetData sheetId="1675">
        <row r="9">
          <cell r="A9" t="str">
            <v>A</v>
          </cell>
        </row>
      </sheetData>
      <sheetData sheetId="1676">
        <row r="9">
          <cell r="A9" t="str">
            <v>A</v>
          </cell>
        </row>
      </sheetData>
      <sheetData sheetId="1677">
        <row r="9">
          <cell r="A9" t="str">
            <v>A</v>
          </cell>
        </row>
      </sheetData>
      <sheetData sheetId="1678">
        <row r="9">
          <cell r="A9" t="str">
            <v>A</v>
          </cell>
        </row>
      </sheetData>
      <sheetData sheetId="1679">
        <row r="9">
          <cell r="A9" t="str">
            <v>A</v>
          </cell>
        </row>
      </sheetData>
      <sheetData sheetId="1680">
        <row r="9">
          <cell r="A9" t="str">
            <v>A</v>
          </cell>
        </row>
      </sheetData>
      <sheetData sheetId="1681">
        <row r="9">
          <cell r="A9" t="str">
            <v>A</v>
          </cell>
        </row>
      </sheetData>
      <sheetData sheetId="1682">
        <row r="9">
          <cell r="A9" t="str">
            <v>A</v>
          </cell>
        </row>
      </sheetData>
      <sheetData sheetId="1683">
        <row r="9">
          <cell r="A9" t="str">
            <v>A</v>
          </cell>
        </row>
      </sheetData>
      <sheetData sheetId="1684">
        <row r="9">
          <cell r="A9" t="str">
            <v>A</v>
          </cell>
        </row>
      </sheetData>
      <sheetData sheetId="1685">
        <row r="9">
          <cell r="A9" t="str">
            <v>A</v>
          </cell>
        </row>
      </sheetData>
      <sheetData sheetId="1686">
        <row r="9">
          <cell r="A9" t="str">
            <v>A</v>
          </cell>
        </row>
      </sheetData>
      <sheetData sheetId="1687">
        <row r="9">
          <cell r="A9" t="str">
            <v>A</v>
          </cell>
        </row>
      </sheetData>
      <sheetData sheetId="1688">
        <row r="9">
          <cell r="A9" t="str">
            <v>A</v>
          </cell>
        </row>
      </sheetData>
      <sheetData sheetId="1689">
        <row r="9">
          <cell r="A9" t="str">
            <v>A</v>
          </cell>
        </row>
      </sheetData>
      <sheetData sheetId="1690">
        <row r="9">
          <cell r="A9" t="str">
            <v>A</v>
          </cell>
        </row>
      </sheetData>
      <sheetData sheetId="1691">
        <row r="9">
          <cell r="A9" t="str">
            <v>A</v>
          </cell>
        </row>
      </sheetData>
      <sheetData sheetId="1692">
        <row r="9">
          <cell r="A9" t="str">
            <v>A</v>
          </cell>
        </row>
      </sheetData>
      <sheetData sheetId="1693">
        <row r="9">
          <cell r="A9" t="str">
            <v>A</v>
          </cell>
        </row>
      </sheetData>
      <sheetData sheetId="1694">
        <row r="9">
          <cell r="A9" t="str">
            <v>A</v>
          </cell>
        </row>
      </sheetData>
      <sheetData sheetId="1695">
        <row r="9">
          <cell r="A9" t="str">
            <v>A</v>
          </cell>
        </row>
      </sheetData>
      <sheetData sheetId="1696">
        <row r="9">
          <cell r="A9" t="str">
            <v>A</v>
          </cell>
        </row>
      </sheetData>
      <sheetData sheetId="1697">
        <row r="9">
          <cell r="A9" t="str">
            <v>A</v>
          </cell>
        </row>
      </sheetData>
      <sheetData sheetId="1698">
        <row r="9">
          <cell r="A9" t="str">
            <v>A</v>
          </cell>
        </row>
      </sheetData>
      <sheetData sheetId="1699">
        <row r="9">
          <cell r="A9" t="str">
            <v>A</v>
          </cell>
        </row>
      </sheetData>
      <sheetData sheetId="1700">
        <row r="9">
          <cell r="A9" t="str">
            <v>A</v>
          </cell>
        </row>
      </sheetData>
      <sheetData sheetId="1701">
        <row r="9">
          <cell r="A9" t="str">
            <v>A</v>
          </cell>
        </row>
      </sheetData>
      <sheetData sheetId="1702">
        <row r="9">
          <cell r="A9" t="str">
            <v>A</v>
          </cell>
        </row>
      </sheetData>
      <sheetData sheetId="1703">
        <row r="9">
          <cell r="A9" t="str">
            <v>A</v>
          </cell>
        </row>
      </sheetData>
      <sheetData sheetId="1704">
        <row r="9">
          <cell r="A9" t="str">
            <v>A</v>
          </cell>
        </row>
      </sheetData>
      <sheetData sheetId="1705">
        <row r="9">
          <cell r="A9" t="str">
            <v>A</v>
          </cell>
        </row>
      </sheetData>
      <sheetData sheetId="1706">
        <row r="9">
          <cell r="A9" t="str">
            <v>A</v>
          </cell>
        </row>
      </sheetData>
      <sheetData sheetId="1707">
        <row r="9">
          <cell r="A9" t="str">
            <v>A</v>
          </cell>
        </row>
      </sheetData>
      <sheetData sheetId="1708">
        <row r="9">
          <cell r="A9" t="str">
            <v>A</v>
          </cell>
        </row>
      </sheetData>
      <sheetData sheetId="1709">
        <row r="9">
          <cell r="A9" t="str">
            <v>A</v>
          </cell>
        </row>
      </sheetData>
      <sheetData sheetId="1710">
        <row r="9">
          <cell r="A9" t="str">
            <v>A</v>
          </cell>
        </row>
      </sheetData>
      <sheetData sheetId="1711">
        <row r="9">
          <cell r="A9" t="str">
            <v>A</v>
          </cell>
        </row>
      </sheetData>
      <sheetData sheetId="1712">
        <row r="9">
          <cell r="A9" t="str">
            <v>A</v>
          </cell>
        </row>
      </sheetData>
      <sheetData sheetId="1713">
        <row r="9">
          <cell r="A9" t="str">
            <v>A</v>
          </cell>
        </row>
      </sheetData>
      <sheetData sheetId="1714">
        <row r="9">
          <cell r="A9" t="str">
            <v>A</v>
          </cell>
        </row>
      </sheetData>
      <sheetData sheetId="1715">
        <row r="9">
          <cell r="A9" t="str">
            <v>A</v>
          </cell>
        </row>
      </sheetData>
      <sheetData sheetId="1716">
        <row r="9">
          <cell r="A9" t="str">
            <v>A</v>
          </cell>
        </row>
      </sheetData>
      <sheetData sheetId="1717">
        <row r="9">
          <cell r="A9" t="str">
            <v>A</v>
          </cell>
        </row>
      </sheetData>
      <sheetData sheetId="1718">
        <row r="9">
          <cell r="A9" t="str">
            <v>A</v>
          </cell>
        </row>
      </sheetData>
      <sheetData sheetId="1719">
        <row r="9">
          <cell r="A9" t="str">
            <v>A</v>
          </cell>
        </row>
      </sheetData>
      <sheetData sheetId="1720">
        <row r="9">
          <cell r="A9" t="str">
            <v>A</v>
          </cell>
        </row>
      </sheetData>
      <sheetData sheetId="1721">
        <row r="9">
          <cell r="A9" t="str">
            <v>A</v>
          </cell>
        </row>
      </sheetData>
      <sheetData sheetId="1722">
        <row r="9">
          <cell r="A9" t="str">
            <v>A</v>
          </cell>
        </row>
      </sheetData>
      <sheetData sheetId="1723">
        <row r="9">
          <cell r="A9" t="str">
            <v>A</v>
          </cell>
        </row>
      </sheetData>
      <sheetData sheetId="1724">
        <row r="9">
          <cell r="A9" t="str">
            <v>A</v>
          </cell>
        </row>
      </sheetData>
      <sheetData sheetId="1725">
        <row r="9">
          <cell r="A9" t="str">
            <v>A</v>
          </cell>
        </row>
      </sheetData>
      <sheetData sheetId="1726">
        <row r="9">
          <cell r="A9" t="str">
            <v>A</v>
          </cell>
        </row>
      </sheetData>
      <sheetData sheetId="1727">
        <row r="9">
          <cell r="A9" t="str">
            <v>A</v>
          </cell>
        </row>
      </sheetData>
      <sheetData sheetId="1728">
        <row r="9">
          <cell r="A9" t="str">
            <v>A</v>
          </cell>
        </row>
      </sheetData>
      <sheetData sheetId="1729">
        <row r="9">
          <cell r="A9" t="str">
            <v>A</v>
          </cell>
        </row>
      </sheetData>
      <sheetData sheetId="1730">
        <row r="9">
          <cell r="A9" t="str">
            <v>A</v>
          </cell>
        </row>
      </sheetData>
      <sheetData sheetId="1731">
        <row r="9">
          <cell r="A9" t="str">
            <v>A</v>
          </cell>
        </row>
      </sheetData>
      <sheetData sheetId="1732">
        <row r="9">
          <cell r="A9" t="str">
            <v>A</v>
          </cell>
        </row>
      </sheetData>
      <sheetData sheetId="1733">
        <row r="9">
          <cell r="A9" t="str">
            <v>A</v>
          </cell>
        </row>
      </sheetData>
      <sheetData sheetId="1734">
        <row r="9">
          <cell r="A9" t="str">
            <v>A</v>
          </cell>
        </row>
      </sheetData>
      <sheetData sheetId="1735">
        <row r="9">
          <cell r="A9" t="str">
            <v>A</v>
          </cell>
        </row>
      </sheetData>
      <sheetData sheetId="1736">
        <row r="9">
          <cell r="A9" t="str">
            <v>A</v>
          </cell>
        </row>
      </sheetData>
      <sheetData sheetId="1737">
        <row r="9">
          <cell r="A9" t="str">
            <v>A</v>
          </cell>
        </row>
      </sheetData>
      <sheetData sheetId="1738">
        <row r="9">
          <cell r="A9" t="str">
            <v>A</v>
          </cell>
        </row>
      </sheetData>
      <sheetData sheetId="1739">
        <row r="9">
          <cell r="A9" t="str">
            <v>A</v>
          </cell>
        </row>
      </sheetData>
      <sheetData sheetId="1740">
        <row r="9">
          <cell r="A9" t="str">
            <v>A</v>
          </cell>
        </row>
      </sheetData>
      <sheetData sheetId="1741">
        <row r="9">
          <cell r="A9" t="str">
            <v>A</v>
          </cell>
        </row>
      </sheetData>
      <sheetData sheetId="1742">
        <row r="9">
          <cell r="A9" t="str">
            <v>A</v>
          </cell>
        </row>
      </sheetData>
      <sheetData sheetId="1743">
        <row r="9">
          <cell r="A9" t="str">
            <v>A</v>
          </cell>
        </row>
      </sheetData>
      <sheetData sheetId="1744">
        <row r="9">
          <cell r="A9" t="str">
            <v>A</v>
          </cell>
        </row>
      </sheetData>
      <sheetData sheetId="1745">
        <row r="9">
          <cell r="A9" t="str">
            <v>A</v>
          </cell>
        </row>
      </sheetData>
      <sheetData sheetId="1746">
        <row r="9">
          <cell r="A9" t="str">
            <v>A</v>
          </cell>
        </row>
      </sheetData>
      <sheetData sheetId="1747">
        <row r="9">
          <cell r="A9" t="str">
            <v>A</v>
          </cell>
        </row>
      </sheetData>
      <sheetData sheetId="1748">
        <row r="9">
          <cell r="A9" t="str">
            <v>A</v>
          </cell>
        </row>
      </sheetData>
      <sheetData sheetId="1749">
        <row r="9">
          <cell r="A9" t="str">
            <v>A</v>
          </cell>
        </row>
      </sheetData>
      <sheetData sheetId="1750">
        <row r="9">
          <cell r="A9" t="str">
            <v>A</v>
          </cell>
        </row>
      </sheetData>
      <sheetData sheetId="1751">
        <row r="9">
          <cell r="A9" t="str">
            <v>A</v>
          </cell>
        </row>
      </sheetData>
      <sheetData sheetId="1752">
        <row r="9">
          <cell r="A9" t="str">
            <v>A</v>
          </cell>
        </row>
      </sheetData>
      <sheetData sheetId="1753">
        <row r="9">
          <cell r="A9" t="str">
            <v>A</v>
          </cell>
        </row>
      </sheetData>
      <sheetData sheetId="1754">
        <row r="9">
          <cell r="A9" t="str">
            <v>A</v>
          </cell>
        </row>
      </sheetData>
      <sheetData sheetId="1755">
        <row r="9">
          <cell r="A9" t="str">
            <v>A</v>
          </cell>
        </row>
      </sheetData>
      <sheetData sheetId="1756">
        <row r="9">
          <cell r="A9" t="str">
            <v>A</v>
          </cell>
        </row>
      </sheetData>
      <sheetData sheetId="1757">
        <row r="9">
          <cell r="A9" t="str">
            <v>A</v>
          </cell>
        </row>
      </sheetData>
      <sheetData sheetId="1758">
        <row r="9">
          <cell r="A9" t="str">
            <v>A</v>
          </cell>
        </row>
      </sheetData>
      <sheetData sheetId="1759">
        <row r="9">
          <cell r="A9" t="str">
            <v>A</v>
          </cell>
        </row>
      </sheetData>
      <sheetData sheetId="1760">
        <row r="9">
          <cell r="A9" t="str">
            <v>A</v>
          </cell>
        </row>
      </sheetData>
      <sheetData sheetId="1761">
        <row r="9">
          <cell r="A9" t="str">
            <v>A</v>
          </cell>
        </row>
      </sheetData>
      <sheetData sheetId="1762">
        <row r="9">
          <cell r="A9" t="str">
            <v>A</v>
          </cell>
        </row>
      </sheetData>
      <sheetData sheetId="1763">
        <row r="9">
          <cell r="A9" t="str">
            <v>A</v>
          </cell>
        </row>
      </sheetData>
      <sheetData sheetId="1764">
        <row r="9">
          <cell r="A9" t="str">
            <v>A</v>
          </cell>
        </row>
      </sheetData>
      <sheetData sheetId="1765">
        <row r="9">
          <cell r="A9" t="str">
            <v>A</v>
          </cell>
        </row>
      </sheetData>
      <sheetData sheetId="1766">
        <row r="9">
          <cell r="A9" t="str">
            <v>A</v>
          </cell>
        </row>
      </sheetData>
      <sheetData sheetId="1767">
        <row r="9">
          <cell r="A9" t="str">
            <v>A</v>
          </cell>
        </row>
      </sheetData>
      <sheetData sheetId="1768">
        <row r="9">
          <cell r="A9" t="str">
            <v>A</v>
          </cell>
        </row>
      </sheetData>
      <sheetData sheetId="1769">
        <row r="9">
          <cell r="A9" t="str">
            <v>A</v>
          </cell>
        </row>
      </sheetData>
      <sheetData sheetId="1770">
        <row r="9">
          <cell r="A9" t="str">
            <v>A</v>
          </cell>
        </row>
      </sheetData>
      <sheetData sheetId="1771">
        <row r="9">
          <cell r="A9" t="str">
            <v>A</v>
          </cell>
        </row>
      </sheetData>
      <sheetData sheetId="1772">
        <row r="9">
          <cell r="A9" t="str">
            <v>A</v>
          </cell>
        </row>
      </sheetData>
      <sheetData sheetId="1773">
        <row r="9">
          <cell r="A9" t="str">
            <v>A</v>
          </cell>
        </row>
      </sheetData>
      <sheetData sheetId="1774">
        <row r="9">
          <cell r="A9" t="str">
            <v>A</v>
          </cell>
        </row>
      </sheetData>
      <sheetData sheetId="1775">
        <row r="9">
          <cell r="A9" t="str">
            <v>A</v>
          </cell>
        </row>
      </sheetData>
      <sheetData sheetId="1776">
        <row r="9">
          <cell r="A9" t="str">
            <v>A</v>
          </cell>
        </row>
      </sheetData>
      <sheetData sheetId="1777">
        <row r="9">
          <cell r="A9" t="str">
            <v>A</v>
          </cell>
        </row>
      </sheetData>
      <sheetData sheetId="1778">
        <row r="9">
          <cell r="A9" t="str">
            <v>A</v>
          </cell>
        </row>
      </sheetData>
      <sheetData sheetId="1779">
        <row r="9">
          <cell r="A9" t="str">
            <v>A</v>
          </cell>
        </row>
      </sheetData>
      <sheetData sheetId="1780">
        <row r="9">
          <cell r="A9" t="str">
            <v>A</v>
          </cell>
        </row>
      </sheetData>
      <sheetData sheetId="1781">
        <row r="9">
          <cell r="A9" t="str">
            <v>A</v>
          </cell>
        </row>
      </sheetData>
      <sheetData sheetId="1782">
        <row r="9">
          <cell r="A9" t="str">
            <v>A</v>
          </cell>
        </row>
      </sheetData>
      <sheetData sheetId="1783">
        <row r="9">
          <cell r="A9" t="str">
            <v>A</v>
          </cell>
        </row>
      </sheetData>
      <sheetData sheetId="1784">
        <row r="9">
          <cell r="A9" t="str">
            <v>A</v>
          </cell>
        </row>
      </sheetData>
      <sheetData sheetId="1785">
        <row r="9">
          <cell r="A9" t="str">
            <v>A</v>
          </cell>
        </row>
      </sheetData>
      <sheetData sheetId="1786">
        <row r="9">
          <cell r="A9" t="str">
            <v>A</v>
          </cell>
        </row>
      </sheetData>
      <sheetData sheetId="1787">
        <row r="9">
          <cell r="A9" t="str">
            <v>A</v>
          </cell>
        </row>
      </sheetData>
      <sheetData sheetId="1788">
        <row r="9">
          <cell r="A9" t="str">
            <v>A</v>
          </cell>
        </row>
      </sheetData>
      <sheetData sheetId="1789">
        <row r="9">
          <cell r="A9" t="str">
            <v>A</v>
          </cell>
        </row>
      </sheetData>
      <sheetData sheetId="1790">
        <row r="9">
          <cell r="A9" t="str">
            <v>A</v>
          </cell>
        </row>
      </sheetData>
      <sheetData sheetId="1791">
        <row r="9">
          <cell r="A9" t="str">
            <v>A</v>
          </cell>
        </row>
      </sheetData>
      <sheetData sheetId="1792">
        <row r="9">
          <cell r="A9" t="str">
            <v>A</v>
          </cell>
        </row>
      </sheetData>
      <sheetData sheetId="1793">
        <row r="9">
          <cell r="A9" t="str">
            <v>A</v>
          </cell>
        </row>
      </sheetData>
      <sheetData sheetId="1794">
        <row r="9">
          <cell r="A9" t="str">
            <v>A</v>
          </cell>
        </row>
      </sheetData>
      <sheetData sheetId="1795">
        <row r="9">
          <cell r="A9" t="str">
            <v>A</v>
          </cell>
        </row>
      </sheetData>
      <sheetData sheetId="1796">
        <row r="9">
          <cell r="A9" t="str">
            <v>A</v>
          </cell>
        </row>
      </sheetData>
      <sheetData sheetId="1797">
        <row r="9">
          <cell r="A9" t="str">
            <v>A</v>
          </cell>
        </row>
      </sheetData>
      <sheetData sheetId="1798">
        <row r="9">
          <cell r="A9" t="str">
            <v>A</v>
          </cell>
        </row>
      </sheetData>
      <sheetData sheetId="1799">
        <row r="9">
          <cell r="A9" t="str">
            <v>A</v>
          </cell>
        </row>
      </sheetData>
      <sheetData sheetId="1800">
        <row r="9">
          <cell r="A9" t="str">
            <v>A</v>
          </cell>
        </row>
      </sheetData>
      <sheetData sheetId="1801">
        <row r="9">
          <cell r="A9" t="str">
            <v>A</v>
          </cell>
        </row>
      </sheetData>
      <sheetData sheetId="1802">
        <row r="9">
          <cell r="A9" t="str">
            <v>A</v>
          </cell>
        </row>
      </sheetData>
      <sheetData sheetId="1803">
        <row r="9">
          <cell r="A9" t="str">
            <v>A</v>
          </cell>
        </row>
      </sheetData>
      <sheetData sheetId="1804">
        <row r="9">
          <cell r="A9" t="str">
            <v>A</v>
          </cell>
        </row>
      </sheetData>
      <sheetData sheetId="1805">
        <row r="9">
          <cell r="A9" t="str">
            <v>A</v>
          </cell>
        </row>
      </sheetData>
      <sheetData sheetId="1806">
        <row r="9">
          <cell r="A9" t="str">
            <v>A</v>
          </cell>
        </row>
      </sheetData>
      <sheetData sheetId="1807">
        <row r="9">
          <cell r="A9" t="str">
            <v>A</v>
          </cell>
        </row>
      </sheetData>
      <sheetData sheetId="1808">
        <row r="9">
          <cell r="A9" t="str">
            <v>A</v>
          </cell>
        </row>
      </sheetData>
      <sheetData sheetId="1809">
        <row r="9">
          <cell r="A9" t="str">
            <v>A</v>
          </cell>
        </row>
      </sheetData>
      <sheetData sheetId="1810">
        <row r="9">
          <cell r="A9" t="str">
            <v>A</v>
          </cell>
        </row>
      </sheetData>
      <sheetData sheetId="1811">
        <row r="9">
          <cell r="A9" t="str">
            <v>A</v>
          </cell>
        </row>
      </sheetData>
      <sheetData sheetId="1812">
        <row r="9">
          <cell r="A9" t="str">
            <v>A</v>
          </cell>
        </row>
      </sheetData>
      <sheetData sheetId="1813">
        <row r="9">
          <cell r="A9" t="str">
            <v>A</v>
          </cell>
        </row>
      </sheetData>
      <sheetData sheetId="1814">
        <row r="9">
          <cell r="A9" t="str">
            <v>A</v>
          </cell>
        </row>
      </sheetData>
      <sheetData sheetId="1815">
        <row r="9">
          <cell r="A9" t="str">
            <v>A</v>
          </cell>
        </row>
      </sheetData>
      <sheetData sheetId="1816">
        <row r="9">
          <cell r="A9" t="str">
            <v>A</v>
          </cell>
        </row>
      </sheetData>
      <sheetData sheetId="1817">
        <row r="9">
          <cell r="A9" t="str">
            <v>A</v>
          </cell>
        </row>
      </sheetData>
      <sheetData sheetId="1818">
        <row r="9">
          <cell r="A9" t="str">
            <v>A</v>
          </cell>
        </row>
      </sheetData>
      <sheetData sheetId="1819">
        <row r="9">
          <cell r="A9" t="str">
            <v>A</v>
          </cell>
        </row>
      </sheetData>
      <sheetData sheetId="1820">
        <row r="9">
          <cell r="A9" t="str">
            <v>A</v>
          </cell>
        </row>
      </sheetData>
      <sheetData sheetId="1821">
        <row r="9">
          <cell r="A9" t="str">
            <v>A</v>
          </cell>
        </row>
      </sheetData>
      <sheetData sheetId="1822">
        <row r="9">
          <cell r="A9" t="str">
            <v>A</v>
          </cell>
        </row>
      </sheetData>
      <sheetData sheetId="1823">
        <row r="9">
          <cell r="A9" t="str">
            <v>A</v>
          </cell>
        </row>
      </sheetData>
      <sheetData sheetId="1824">
        <row r="9">
          <cell r="A9" t="str">
            <v>A</v>
          </cell>
        </row>
      </sheetData>
      <sheetData sheetId="1825">
        <row r="9">
          <cell r="A9" t="str">
            <v>A</v>
          </cell>
        </row>
      </sheetData>
      <sheetData sheetId="1826">
        <row r="9">
          <cell r="A9" t="str">
            <v>A</v>
          </cell>
        </row>
      </sheetData>
      <sheetData sheetId="1827">
        <row r="9">
          <cell r="A9" t="str">
            <v>A</v>
          </cell>
        </row>
      </sheetData>
      <sheetData sheetId="1828">
        <row r="9">
          <cell r="A9" t="str">
            <v>A</v>
          </cell>
        </row>
      </sheetData>
      <sheetData sheetId="1829">
        <row r="9">
          <cell r="A9" t="str">
            <v>A</v>
          </cell>
        </row>
      </sheetData>
      <sheetData sheetId="1830">
        <row r="9">
          <cell r="A9" t="str">
            <v>A</v>
          </cell>
        </row>
      </sheetData>
      <sheetData sheetId="1831">
        <row r="9">
          <cell r="A9" t="str">
            <v>A</v>
          </cell>
        </row>
      </sheetData>
      <sheetData sheetId="1832">
        <row r="9">
          <cell r="A9" t="str">
            <v>A</v>
          </cell>
        </row>
      </sheetData>
      <sheetData sheetId="1833">
        <row r="9">
          <cell r="A9" t="str">
            <v>A</v>
          </cell>
        </row>
      </sheetData>
      <sheetData sheetId="1834">
        <row r="9">
          <cell r="A9" t="str">
            <v>A</v>
          </cell>
        </row>
      </sheetData>
      <sheetData sheetId="1835">
        <row r="9">
          <cell r="A9" t="str">
            <v>A</v>
          </cell>
        </row>
      </sheetData>
      <sheetData sheetId="1836">
        <row r="9">
          <cell r="A9" t="str">
            <v>A</v>
          </cell>
        </row>
      </sheetData>
      <sheetData sheetId="1837">
        <row r="9">
          <cell r="A9" t="str">
            <v>A</v>
          </cell>
        </row>
      </sheetData>
      <sheetData sheetId="1838">
        <row r="9">
          <cell r="A9" t="str">
            <v>A</v>
          </cell>
        </row>
      </sheetData>
      <sheetData sheetId="1839">
        <row r="9">
          <cell r="A9" t="str">
            <v>A</v>
          </cell>
        </row>
      </sheetData>
      <sheetData sheetId="1840">
        <row r="9">
          <cell r="A9" t="str">
            <v>A</v>
          </cell>
        </row>
      </sheetData>
      <sheetData sheetId="1841">
        <row r="9">
          <cell r="A9" t="str">
            <v>A</v>
          </cell>
        </row>
      </sheetData>
      <sheetData sheetId="1842">
        <row r="9">
          <cell r="A9" t="str">
            <v>A</v>
          </cell>
        </row>
      </sheetData>
      <sheetData sheetId="1843">
        <row r="9">
          <cell r="A9" t="str">
            <v>A</v>
          </cell>
        </row>
      </sheetData>
      <sheetData sheetId="1844">
        <row r="9">
          <cell r="A9" t="str">
            <v>A</v>
          </cell>
        </row>
      </sheetData>
      <sheetData sheetId="1845">
        <row r="9">
          <cell r="A9" t="str">
            <v>A</v>
          </cell>
        </row>
      </sheetData>
      <sheetData sheetId="1846">
        <row r="9">
          <cell r="A9" t="str">
            <v>A</v>
          </cell>
        </row>
      </sheetData>
      <sheetData sheetId="1847">
        <row r="9">
          <cell r="A9" t="str">
            <v>A</v>
          </cell>
        </row>
      </sheetData>
      <sheetData sheetId="1848">
        <row r="9">
          <cell r="A9" t="str">
            <v>A</v>
          </cell>
        </row>
      </sheetData>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ow r="9">
          <cell r="A9" t="str">
            <v>A</v>
          </cell>
        </row>
      </sheetData>
      <sheetData sheetId="1865">
        <row r="9">
          <cell r="A9" t="str">
            <v>A</v>
          </cell>
        </row>
      </sheetData>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sheetData sheetId="1882"/>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ow r="9">
          <cell r="A9" t="str">
            <v>A</v>
          </cell>
        </row>
      </sheetData>
      <sheetData sheetId="1894" refreshError="1"/>
      <sheetData sheetId="1895" refreshError="1"/>
      <sheetData sheetId="1896">
        <row r="9">
          <cell r="A9" t="str">
            <v>A</v>
          </cell>
        </row>
      </sheetData>
      <sheetData sheetId="1897">
        <row r="9">
          <cell r="A9" t="str">
            <v>A</v>
          </cell>
        </row>
      </sheetData>
      <sheetData sheetId="1898">
        <row r="9">
          <cell r="A9" t="str">
            <v>A</v>
          </cell>
        </row>
      </sheetData>
      <sheetData sheetId="1899">
        <row r="9">
          <cell r="A9" t="str">
            <v>A</v>
          </cell>
        </row>
      </sheetData>
      <sheetData sheetId="1900" refreshError="1"/>
      <sheetData sheetId="1901" refreshError="1"/>
      <sheetData sheetId="1902" refreshError="1"/>
      <sheetData sheetId="1903">
        <row r="9">
          <cell r="A9" t="str">
            <v>A</v>
          </cell>
        </row>
      </sheetData>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ow r="9">
          <cell r="A9" t="str">
            <v>A</v>
          </cell>
        </row>
      </sheetData>
      <sheetData sheetId="1934">
        <row r="9">
          <cell r="A9" t="str">
            <v>A</v>
          </cell>
        </row>
      </sheetData>
      <sheetData sheetId="1935">
        <row r="9">
          <cell r="A9" t="str">
            <v>A</v>
          </cell>
        </row>
      </sheetData>
      <sheetData sheetId="1936">
        <row r="9">
          <cell r="A9" t="str">
            <v>A</v>
          </cell>
        </row>
      </sheetData>
      <sheetData sheetId="1937">
        <row r="9">
          <cell r="A9" t="str">
            <v>A</v>
          </cell>
        </row>
      </sheetData>
      <sheetData sheetId="1938">
        <row r="9">
          <cell r="A9" t="str">
            <v>A</v>
          </cell>
        </row>
      </sheetData>
      <sheetData sheetId="1939">
        <row r="9">
          <cell r="A9" t="str">
            <v>A</v>
          </cell>
        </row>
      </sheetData>
      <sheetData sheetId="1940">
        <row r="9">
          <cell r="A9" t="str">
            <v>A</v>
          </cell>
        </row>
      </sheetData>
      <sheetData sheetId="1941">
        <row r="9">
          <cell r="A9" t="str">
            <v>A</v>
          </cell>
        </row>
      </sheetData>
      <sheetData sheetId="1942">
        <row r="9">
          <cell r="A9" t="str">
            <v>A</v>
          </cell>
        </row>
      </sheetData>
      <sheetData sheetId="1943">
        <row r="9">
          <cell r="A9" t="str">
            <v>A</v>
          </cell>
        </row>
      </sheetData>
      <sheetData sheetId="1944">
        <row r="9">
          <cell r="A9" t="str">
            <v>A</v>
          </cell>
        </row>
      </sheetData>
      <sheetData sheetId="1945">
        <row r="9">
          <cell r="A9" t="str">
            <v>A</v>
          </cell>
        </row>
      </sheetData>
      <sheetData sheetId="1946">
        <row r="9">
          <cell r="A9" t="str">
            <v>A</v>
          </cell>
        </row>
      </sheetData>
      <sheetData sheetId="1947">
        <row r="9">
          <cell r="A9" t="str">
            <v>A</v>
          </cell>
        </row>
      </sheetData>
      <sheetData sheetId="1948">
        <row r="9">
          <cell r="A9" t="str">
            <v>A</v>
          </cell>
        </row>
      </sheetData>
      <sheetData sheetId="1949">
        <row r="9">
          <cell r="A9" t="str">
            <v>A</v>
          </cell>
        </row>
      </sheetData>
      <sheetData sheetId="1950">
        <row r="9">
          <cell r="A9" t="str">
            <v>A</v>
          </cell>
        </row>
      </sheetData>
      <sheetData sheetId="1951">
        <row r="9">
          <cell r="A9" t="str">
            <v>A</v>
          </cell>
        </row>
      </sheetData>
      <sheetData sheetId="1952" refreshError="1"/>
      <sheetData sheetId="1953" refreshError="1"/>
      <sheetData sheetId="1954" refreshError="1"/>
      <sheetData sheetId="1955" refreshError="1"/>
      <sheetData sheetId="1956" refreshError="1"/>
      <sheetData sheetId="1957">
        <row r="9">
          <cell r="A9" t="str">
            <v>A</v>
          </cell>
        </row>
      </sheetData>
      <sheetData sheetId="1958">
        <row r="9">
          <cell r="A9" t="str">
            <v>A</v>
          </cell>
        </row>
      </sheetData>
      <sheetData sheetId="1959">
        <row r="9">
          <cell r="A9" t="str">
            <v>A</v>
          </cell>
        </row>
      </sheetData>
      <sheetData sheetId="1960">
        <row r="9">
          <cell r="A9" t="str">
            <v>A</v>
          </cell>
        </row>
      </sheetData>
      <sheetData sheetId="1961">
        <row r="9">
          <cell r="A9" t="str">
            <v>A</v>
          </cell>
        </row>
      </sheetData>
      <sheetData sheetId="1962">
        <row r="9">
          <cell r="A9" t="str">
            <v>A</v>
          </cell>
        </row>
      </sheetData>
      <sheetData sheetId="1963">
        <row r="9">
          <cell r="A9" t="str">
            <v>A</v>
          </cell>
        </row>
      </sheetData>
      <sheetData sheetId="1964">
        <row r="9">
          <cell r="A9" t="str">
            <v>A</v>
          </cell>
        </row>
      </sheetData>
      <sheetData sheetId="1965">
        <row r="9">
          <cell r="A9" t="str">
            <v>A</v>
          </cell>
        </row>
      </sheetData>
      <sheetData sheetId="1966">
        <row r="9">
          <cell r="A9" t="str">
            <v>A</v>
          </cell>
        </row>
      </sheetData>
      <sheetData sheetId="1967">
        <row r="9">
          <cell r="A9" t="str">
            <v>A</v>
          </cell>
        </row>
      </sheetData>
      <sheetData sheetId="1968">
        <row r="9">
          <cell r="A9" t="str">
            <v>A</v>
          </cell>
        </row>
      </sheetData>
      <sheetData sheetId="1969">
        <row r="9">
          <cell r="A9" t="str">
            <v>A</v>
          </cell>
        </row>
      </sheetData>
      <sheetData sheetId="1970">
        <row r="9">
          <cell r="A9" t="str">
            <v>A</v>
          </cell>
        </row>
      </sheetData>
      <sheetData sheetId="1971">
        <row r="9">
          <cell r="A9" t="str">
            <v>A</v>
          </cell>
        </row>
      </sheetData>
      <sheetData sheetId="1972">
        <row r="9">
          <cell r="A9" t="str">
            <v>A</v>
          </cell>
        </row>
      </sheetData>
      <sheetData sheetId="1973">
        <row r="9">
          <cell r="A9" t="str">
            <v>A</v>
          </cell>
        </row>
      </sheetData>
      <sheetData sheetId="1974">
        <row r="9">
          <cell r="A9" t="str">
            <v>A</v>
          </cell>
        </row>
      </sheetData>
      <sheetData sheetId="1975">
        <row r="9">
          <cell r="A9" t="str">
            <v>A</v>
          </cell>
        </row>
      </sheetData>
      <sheetData sheetId="1976">
        <row r="9">
          <cell r="A9" t="str">
            <v>A</v>
          </cell>
        </row>
      </sheetData>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ow r="9">
          <cell r="A9" t="str">
            <v>A</v>
          </cell>
        </row>
      </sheetData>
      <sheetData sheetId="1990">
        <row r="9">
          <cell r="A9" t="str">
            <v>A</v>
          </cell>
        </row>
      </sheetData>
      <sheetData sheetId="1991">
        <row r="9">
          <cell r="A9" t="str">
            <v>A</v>
          </cell>
        </row>
      </sheetData>
      <sheetData sheetId="1992">
        <row r="9">
          <cell r="A9" t="str">
            <v>A</v>
          </cell>
        </row>
      </sheetData>
      <sheetData sheetId="1993">
        <row r="9">
          <cell r="A9" t="str">
            <v>A</v>
          </cell>
        </row>
      </sheetData>
      <sheetData sheetId="1994">
        <row r="9">
          <cell r="A9" t="str">
            <v>A</v>
          </cell>
        </row>
      </sheetData>
      <sheetData sheetId="1995">
        <row r="9">
          <cell r="A9" t="str">
            <v>A</v>
          </cell>
        </row>
      </sheetData>
      <sheetData sheetId="1996">
        <row r="9">
          <cell r="A9" t="str">
            <v>A</v>
          </cell>
        </row>
      </sheetData>
      <sheetData sheetId="1997">
        <row r="9">
          <cell r="A9" t="str">
            <v>A</v>
          </cell>
        </row>
      </sheetData>
      <sheetData sheetId="1998">
        <row r="9">
          <cell r="A9" t="str">
            <v>A</v>
          </cell>
        </row>
      </sheetData>
      <sheetData sheetId="1999">
        <row r="9">
          <cell r="A9" t="str">
            <v>A</v>
          </cell>
        </row>
      </sheetData>
      <sheetData sheetId="2000">
        <row r="9">
          <cell r="A9" t="str">
            <v>A</v>
          </cell>
        </row>
      </sheetData>
      <sheetData sheetId="2001">
        <row r="9">
          <cell r="A9" t="str">
            <v>A</v>
          </cell>
        </row>
      </sheetData>
      <sheetData sheetId="2002">
        <row r="9">
          <cell r="A9" t="str">
            <v>A</v>
          </cell>
        </row>
      </sheetData>
      <sheetData sheetId="2003">
        <row r="9">
          <cell r="A9" t="str">
            <v>A</v>
          </cell>
        </row>
      </sheetData>
      <sheetData sheetId="2004">
        <row r="9">
          <cell r="A9" t="str">
            <v>A</v>
          </cell>
        </row>
      </sheetData>
      <sheetData sheetId="2005">
        <row r="9">
          <cell r="A9" t="str">
            <v>A</v>
          </cell>
        </row>
      </sheetData>
      <sheetData sheetId="2006">
        <row r="4">
          <cell r="A4" t="str">
            <v>BẢNG TÍNH TOÁN, ĐO BÓC KHỐI LƯỢNG HOÀN THÀNH ĐƯA VÀO QUYẾT TOÁN</v>
          </cell>
        </row>
      </sheetData>
      <sheetData sheetId="2007">
        <row r="9">
          <cell r="A9" t="str">
            <v>A</v>
          </cell>
        </row>
      </sheetData>
      <sheetData sheetId="2008">
        <row r="9">
          <cell r="A9" t="str">
            <v>A</v>
          </cell>
        </row>
      </sheetData>
      <sheetData sheetId="2009">
        <row r="9">
          <cell r="A9" t="str">
            <v>A</v>
          </cell>
        </row>
      </sheetData>
      <sheetData sheetId="2010">
        <row r="9">
          <cell r="A9" t="str">
            <v>A</v>
          </cell>
        </row>
      </sheetData>
      <sheetData sheetId="2011">
        <row r="9">
          <cell r="A9" t="str">
            <v>A</v>
          </cell>
        </row>
      </sheetData>
      <sheetData sheetId="2012">
        <row r="4">
          <cell r="A4" t="str">
            <v>BẢNG TÍNH TOÁN, ĐO BÓC KHỐI LƯỢNG HOÀN THÀNH ĐƯA VÀO QUYẾT TOÁN</v>
          </cell>
        </row>
      </sheetData>
      <sheetData sheetId="2013">
        <row r="9">
          <cell r="A9" t="str">
            <v>A</v>
          </cell>
        </row>
      </sheetData>
      <sheetData sheetId="2014">
        <row r="9">
          <cell r="A9" t="str">
            <v>A</v>
          </cell>
        </row>
      </sheetData>
      <sheetData sheetId="2015">
        <row r="9">
          <cell r="A9" t="str">
            <v>A</v>
          </cell>
        </row>
      </sheetData>
      <sheetData sheetId="2016">
        <row r="9">
          <cell r="A9" t="str">
            <v>A</v>
          </cell>
        </row>
      </sheetData>
      <sheetData sheetId="2017">
        <row r="9">
          <cell r="A9" t="str">
            <v>A</v>
          </cell>
        </row>
      </sheetData>
      <sheetData sheetId="2018">
        <row r="9">
          <cell r="A9" t="str">
            <v>A</v>
          </cell>
        </row>
      </sheetData>
      <sheetData sheetId="2019">
        <row r="9">
          <cell r="A9" t="str">
            <v>A</v>
          </cell>
        </row>
      </sheetData>
      <sheetData sheetId="2020">
        <row r="9">
          <cell r="A9" t="str">
            <v>A</v>
          </cell>
        </row>
      </sheetData>
      <sheetData sheetId="2021">
        <row r="9">
          <cell r="A9" t="str">
            <v>A</v>
          </cell>
        </row>
      </sheetData>
      <sheetData sheetId="2022">
        <row r="9">
          <cell r="A9" t="str">
            <v>A</v>
          </cell>
        </row>
      </sheetData>
      <sheetData sheetId="2023">
        <row r="9">
          <cell r="A9" t="str">
            <v>A</v>
          </cell>
        </row>
      </sheetData>
      <sheetData sheetId="2024">
        <row r="9">
          <cell r="A9" t="str">
            <v>A</v>
          </cell>
        </row>
      </sheetData>
      <sheetData sheetId="2025">
        <row r="9">
          <cell r="A9" t="str">
            <v>A</v>
          </cell>
        </row>
      </sheetData>
      <sheetData sheetId="2026">
        <row r="9">
          <cell r="A9" t="str">
            <v>A</v>
          </cell>
        </row>
      </sheetData>
      <sheetData sheetId="2027">
        <row r="9">
          <cell r="A9" t="str">
            <v>A</v>
          </cell>
        </row>
      </sheetData>
      <sheetData sheetId="2028">
        <row r="9">
          <cell r="A9" t="str">
            <v>A</v>
          </cell>
        </row>
      </sheetData>
      <sheetData sheetId="2029">
        <row r="9">
          <cell r="A9" t="str">
            <v>A</v>
          </cell>
        </row>
      </sheetData>
      <sheetData sheetId="2030">
        <row r="9">
          <cell r="A9" t="str">
            <v>A</v>
          </cell>
        </row>
      </sheetData>
      <sheetData sheetId="2031">
        <row r="9">
          <cell r="A9" t="str">
            <v>A</v>
          </cell>
        </row>
      </sheetData>
      <sheetData sheetId="2032">
        <row r="9">
          <cell r="A9" t="str">
            <v>A</v>
          </cell>
        </row>
      </sheetData>
      <sheetData sheetId="2033">
        <row r="9">
          <cell r="A9" t="str">
            <v>A</v>
          </cell>
        </row>
      </sheetData>
      <sheetData sheetId="2034">
        <row r="9">
          <cell r="A9" t="str">
            <v>A</v>
          </cell>
        </row>
      </sheetData>
      <sheetData sheetId="2035">
        <row r="9">
          <cell r="A9" t="str">
            <v>A</v>
          </cell>
        </row>
      </sheetData>
      <sheetData sheetId="2036">
        <row r="9">
          <cell r="A9" t="str">
            <v>A</v>
          </cell>
        </row>
      </sheetData>
      <sheetData sheetId="2037">
        <row r="9">
          <cell r="A9" t="str">
            <v>A</v>
          </cell>
        </row>
      </sheetData>
      <sheetData sheetId="2038">
        <row r="9">
          <cell r="A9" t="str">
            <v>A</v>
          </cell>
        </row>
      </sheetData>
      <sheetData sheetId="2039">
        <row r="9">
          <cell r="A9" t="str">
            <v>A</v>
          </cell>
        </row>
      </sheetData>
      <sheetData sheetId="2040">
        <row r="9">
          <cell r="A9" t="str">
            <v>A</v>
          </cell>
        </row>
      </sheetData>
      <sheetData sheetId="2041">
        <row r="9">
          <cell r="A9" t="str">
            <v>A</v>
          </cell>
        </row>
      </sheetData>
      <sheetData sheetId="2042">
        <row r="9">
          <cell r="A9" t="str">
            <v>A</v>
          </cell>
        </row>
      </sheetData>
      <sheetData sheetId="2043">
        <row r="9">
          <cell r="A9" t="str">
            <v>A</v>
          </cell>
        </row>
      </sheetData>
      <sheetData sheetId="2044">
        <row r="9">
          <cell r="A9" t="str">
            <v>A</v>
          </cell>
        </row>
      </sheetData>
      <sheetData sheetId="2045">
        <row r="9">
          <cell r="A9" t="str">
            <v>A</v>
          </cell>
        </row>
      </sheetData>
      <sheetData sheetId="2046">
        <row r="9">
          <cell r="A9" t="str">
            <v>A</v>
          </cell>
        </row>
      </sheetData>
      <sheetData sheetId="2047">
        <row r="9">
          <cell r="A9" t="str">
            <v>A</v>
          </cell>
        </row>
      </sheetData>
      <sheetData sheetId="2048">
        <row r="9">
          <cell r="A9" t="str">
            <v>A</v>
          </cell>
        </row>
      </sheetData>
      <sheetData sheetId="2049">
        <row r="9">
          <cell r="A9" t="str">
            <v>A</v>
          </cell>
        </row>
      </sheetData>
      <sheetData sheetId="2050">
        <row r="9">
          <cell r="A9" t="str">
            <v>A</v>
          </cell>
        </row>
      </sheetData>
      <sheetData sheetId="2051">
        <row r="4">
          <cell r="A4" t="str">
            <v>BẢNG TÍNH TOÁN, ĐO BÓC KHỐI LƯỢNG HOÀN THÀNH ĐƯA VÀO QUYẾT TOÁN</v>
          </cell>
        </row>
      </sheetData>
      <sheetData sheetId="2052">
        <row r="9">
          <cell r="A9" t="str">
            <v>A</v>
          </cell>
        </row>
      </sheetData>
      <sheetData sheetId="2053">
        <row r="4">
          <cell r="A4" t="str">
            <v>BẢNG TÍNH TOÁN, ĐO BÓC KHỐI LƯỢNG HOÀN THÀNH ĐƯA VÀO QUYẾT TOÁN</v>
          </cell>
        </row>
      </sheetData>
      <sheetData sheetId="2054">
        <row r="9">
          <cell r="A9" t="str">
            <v>A</v>
          </cell>
        </row>
      </sheetData>
      <sheetData sheetId="2055">
        <row r="9">
          <cell r="A9" t="str">
            <v>A</v>
          </cell>
        </row>
      </sheetData>
      <sheetData sheetId="2056">
        <row r="9">
          <cell r="A9" t="str">
            <v>A</v>
          </cell>
        </row>
      </sheetData>
      <sheetData sheetId="2057">
        <row r="9">
          <cell r="A9" t="str">
            <v>A</v>
          </cell>
        </row>
      </sheetData>
      <sheetData sheetId="2058">
        <row r="4">
          <cell r="A4" t="str">
            <v>BẢNG TÍNH TOÁN, ĐO BÓC KHỐI LƯỢNG HOÀN THÀNH ĐƯA VÀO QUYẾT TOÁN</v>
          </cell>
        </row>
      </sheetData>
      <sheetData sheetId="2059">
        <row r="9">
          <cell r="A9" t="str">
            <v>A</v>
          </cell>
        </row>
      </sheetData>
      <sheetData sheetId="2060">
        <row r="9">
          <cell r="A9" t="str">
            <v>A</v>
          </cell>
        </row>
      </sheetData>
      <sheetData sheetId="2061">
        <row r="9">
          <cell r="A9" t="str">
            <v>A</v>
          </cell>
        </row>
      </sheetData>
      <sheetData sheetId="2062">
        <row r="9">
          <cell r="A9" t="str">
            <v>A</v>
          </cell>
        </row>
      </sheetData>
      <sheetData sheetId="2063">
        <row r="9">
          <cell r="A9" t="str">
            <v>A</v>
          </cell>
        </row>
      </sheetData>
      <sheetData sheetId="2064">
        <row r="9">
          <cell r="A9" t="str">
            <v>A</v>
          </cell>
        </row>
      </sheetData>
      <sheetData sheetId="2065">
        <row r="9">
          <cell r="A9" t="str">
            <v>A</v>
          </cell>
        </row>
      </sheetData>
      <sheetData sheetId="2066">
        <row r="9">
          <cell r="A9" t="str">
            <v>A</v>
          </cell>
        </row>
      </sheetData>
      <sheetData sheetId="2067">
        <row r="9">
          <cell r="A9" t="str">
            <v>A</v>
          </cell>
        </row>
      </sheetData>
      <sheetData sheetId="2068">
        <row r="9">
          <cell r="A9" t="str">
            <v>A</v>
          </cell>
        </row>
      </sheetData>
      <sheetData sheetId="2069">
        <row r="9">
          <cell r="A9" t="str">
            <v>A</v>
          </cell>
        </row>
      </sheetData>
      <sheetData sheetId="2070">
        <row r="9">
          <cell r="A9" t="str">
            <v>A</v>
          </cell>
        </row>
      </sheetData>
      <sheetData sheetId="2071">
        <row r="9">
          <cell r="A9" t="str">
            <v>A</v>
          </cell>
        </row>
      </sheetData>
      <sheetData sheetId="2072">
        <row r="9">
          <cell r="A9" t="str">
            <v>A</v>
          </cell>
        </row>
      </sheetData>
      <sheetData sheetId="2073">
        <row r="9">
          <cell r="A9" t="str">
            <v>A</v>
          </cell>
        </row>
      </sheetData>
      <sheetData sheetId="2074">
        <row r="9">
          <cell r="A9" t="str">
            <v>A</v>
          </cell>
        </row>
      </sheetData>
      <sheetData sheetId="2075">
        <row r="9">
          <cell r="A9" t="str">
            <v>A</v>
          </cell>
        </row>
      </sheetData>
      <sheetData sheetId="2076">
        <row r="9">
          <cell r="A9" t="str">
            <v>A</v>
          </cell>
        </row>
      </sheetData>
      <sheetData sheetId="2077">
        <row r="9">
          <cell r="A9" t="str">
            <v>A</v>
          </cell>
        </row>
      </sheetData>
      <sheetData sheetId="2078">
        <row r="9">
          <cell r="A9" t="str">
            <v>A</v>
          </cell>
        </row>
      </sheetData>
      <sheetData sheetId="2079">
        <row r="9">
          <cell r="A9" t="str">
            <v>A</v>
          </cell>
        </row>
      </sheetData>
      <sheetData sheetId="2080">
        <row r="9">
          <cell r="A9" t="str">
            <v>A</v>
          </cell>
        </row>
      </sheetData>
      <sheetData sheetId="2081">
        <row r="9">
          <cell r="A9" t="str">
            <v>A</v>
          </cell>
        </row>
      </sheetData>
      <sheetData sheetId="2082">
        <row r="9">
          <cell r="A9" t="str">
            <v>A</v>
          </cell>
        </row>
      </sheetData>
      <sheetData sheetId="2083">
        <row r="9">
          <cell r="A9" t="str">
            <v>A</v>
          </cell>
        </row>
      </sheetData>
      <sheetData sheetId="2084">
        <row r="9">
          <cell r="A9" t="str">
            <v>A</v>
          </cell>
        </row>
      </sheetData>
      <sheetData sheetId="2085">
        <row r="9">
          <cell r="A9" t="str">
            <v>A</v>
          </cell>
        </row>
      </sheetData>
      <sheetData sheetId="2086">
        <row r="9">
          <cell r="A9" t="str">
            <v>A</v>
          </cell>
        </row>
      </sheetData>
      <sheetData sheetId="2087">
        <row r="9">
          <cell r="A9" t="str">
            <v>A</v>
          </cell>
        </row>
      </sheetData>
      <sheetData sheetId="2088">
        <row r="9">
          <cell r="A9" t="str">
            <v>A</v>
          </cell>
        </row>
      </sheetData>
      <sheetData sheetId="2089">
        <row r="9">
          <cell r="A9" t="str">
            <v>A</v>
          </cell>
        </row>
      </sheetData>
      <sheetData sheetId="2090">
        <row r="4">
          <cell r="A4" t="str">
            <v>BẢNG TÍNH TOÁN, ĐO BÓC KHỐI LƯỢNG HOÀN THÀNH ĐƯA VÀO QUYẾT TOÁN</v>
          </cell>
        </row>
      </sheetData>
      <sheetData sheetId="2091">
        <row r="9">
          <cell r="A9" t="str">
            <v>A</v>
          </cell>
        </row>
      </sheetData>
      <sheetData sheetId="2092">
        <row r="9">
          <cell r="A9" t="str">
            <v>A</v>
          </cell>
        </row>
      </sheetData>
      <sheetData sheetId="2093">
        <row r="9">
          <cell r="A9" t="str">
            <v>A</v>
          </cell>
        </row>
      </sheetData>
      <sheetData sheetId="2094">
        <row r="9">
          <cell r="A9" t="str">
            <v>A</v>
          </cell>
        </row>
      </sheetData>
      <sheetData sheetId="2095">
        <row r="9">
          <cell r="A9" t="str">
            <v>A</v>
          </cell>
        </row>
      </sheetData>
      <sheetData sheetId="2096">
        <row r="9">
          <cell r="A9" t="str">
            <v>A</v>
          </cell>
        </row>
      </sheetData>
      <sheetData sheetId="2097">
        <row r="9">
          <cell r="A9" t="str">
            <v>A</v>
          </cell>
        </row>
      </sheetData>
      <sheetData sheetId="2098">
        <row r="9">
          <cell r="A9" t="str">
            <v>A</v>
          </cell>
        </row>
      </sheetData>
      <sheetData sheetId="2099">
        <row r="9">
          <cell r="A9" t="str">
            <v>A</v>
          </cell>
        </row>
      </sheetData>
      <sheetData sheetId="2100">
        <row r="9">
          <cell r="A9" t="str">
            <v>A</v>
          </cell>
        </row>
      </sheetData>
      <sheetData sheetId="2101">
        <row r="9">
          <cell r="A9" t="str">
            <v>A</v>
          </cell>
        </row>
      </sheetData>
      <sheetData sheetId="2102">
        <row r="9">
          <cell r="A9" t="str">
            <v>A</v>
          </cell>
        </row>
      </sheetData>
      <sheetData sheetId="2103">
        <row r="9">
          <cell r="A9" t="str">
            <v>A</v>
          </cell>
        </row>
      </sheetData>
      <sheetData sheetId="2104">
        <row r="9">
          <cell r="A9" t="str">
            <v>A</v>
          </cell>
        </row>
      </sheetData>
      <sheetData sheetId="2105">
        <row r="9">
          <cell r="A9" t="str">
            <v>A</v>
          </cell>
        </row>
      </sheetData>
      <sheetData sheetId="2106">
        <row r="9">
          <cell r="A9" t="str">
            <v>A</v>
          </cell>
        </row>
      </sheetData>
      <sheetData sheetId="2107">
        <row r="9">
          <cell r="A9" t="str">
            <v>A</v>
          </cell>
        </row>
      </sheetData>
      <sheetData sheetId="2108">
        <row r="9">
          <cell r="A9" t="str">
            <v>A</v>
          </cell>
        </row>
      </sheetData>
      <sheetData sheetId="2109">
        <row r="9">
          <cell r="A9" t="str">
            <v>A</v>
          </cell>
        </row>
      </sheetData>
      <sheetData sheetId="2110">
        <row r="9">
          <cell r="A9" t="str">
            <v>A</v>
          </cell>
        </row>
      </sheetData>
      <sheetData sheetId="2111">
        <row r="9">
          <cell r="A9" t="str">
            <v>A</v>
          </cell>
        </row>
      </sheetData>
      <sheetData sheetId="2112">
        <row r="9">
          <cell r="A9" t="str">
            <v>A</v>
          </cell>
        </row>
      </sheetData>
      <sheetData sheetId="2113">
        <row r="9">
          <cell r="A9" t="str">
            <v>A</v>
          </cell>
        </row>
      </sheetData>
      <sheetData sheetId="2114">
        <row r="9">
          <cell r="A9" t="str">
            <v>A</v>
          </cell>
        </row>
      </sheetData>
      <sheetData sheetId="2115">
        <row r="9">
          <cell r="A9" t="str">
            <v>A</v>
          </cell>
        </row>
      </sheetData>
      <sheetData sheetId="2116">
        <row r="9">
          <cell r="A9" t="str">
            <v>A</v>
          </cell>
        </row>
      </sheetData>
      <sheetData sheetId="2117">
        <row r="9">
          <cell r="A9" t="str">
            <v>A</v>
          </cell>
        </row>
      </sheetData>
      <sheetData sheetId="2118">
        <row r="9">
          <cell r="A9" t="str">
            <v>A</v>
          </cell>
        </row>
      </sheetData>
      <sheetData sheetId="2119">
        <row r="9">
          <cell r="A9" t="str">
            <v>A</v>
          </cell>
        </row>
      </sheetData>
      <sheetData sheetId="2120">
        <row r="9">
          <cell r="A9" t="str">
            <v>A</v>
          </cell>
        </row>
      </sheetData>
      <sheetData sheetId="2121">
        <row r="9">
          <cell r="A9" t="str">
            <v>A</v>
          </cell>
        </row>
      </sheetData>
      <sheetData sheetId="2122">
        <row r="9">
          <cell r="A9" t="str">
            <v>A</v>
          </cell>
        </row>
      </sheetData>
      <sheetData sheetId="2123">
        <row r="9">
          <cell r="A9" t="str">
            <v>A</v>
          </cell>
        </row>
      </sheetData>
      <sheetData sheetId="2124">
        <row r="9">
          <cell r="A9" t="str">
            <v>A</v>
          </cell>
        </row>
      </sheetData>
      <sheetData sheetId="2125">
        <row r="9">
          <cell r="A9" t="str">
            <v>A</v>
          </cell>
        </row>
      </sheetData>
      <sheetData sheetId="2126">
        <row r="9">
          <cell r="A9" t="str">
            <v>A</v>
          </cell>
        </row>
      </sheetData>
      <sheetData sheetId="2127">
        <row r="9">
          <cell r="A9" t="str">
            <v>A</v>
          </cell>
        </row>
      </sheetData>
      <sheetData sheetId="2128">
        <row r="9">
          <cell r="A9" t="str">
            <v>A</v>
          </cell>
        </row>
      </sheetData>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ow r="9">
          <cell r="A9" t="str">
            <v>A</v>
          </cell>
        </row>
      </sheetData>
      <sheetData sheetId="2360">
        <row r="9">
          <cell r="A9" t="str">
            <v>A</v>
          </cell>
        </row>
      </sheetData>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ow r="9">
          <cell r="A9" t="str">
            <v>A</v>
          </cell>
        </row>
      </sheetData>
      <sheetData sheetId="2381">
        <row r="9">
          <cell r="A9" t="str">
            <v>A</v>
          </cell>
        </row>
      </sheetData>
      <sheetData sheetId="2382">
        <row r="9">
          <cell r="A9" t="str">
            <v>A</v>
          </cell>
        </row>
      </sheetData>
      <sheetData sheetId="2383">
        <row r="9">
          <cell r="A9" t="str">
            <v>A</v>
          </cell>
        </row>
      </sheetData>
      <sheetData sheetId="2384">
        <row r="9">
          <cell r="A9" t="str">
            <v>A</v>
          </cell>
        </row>
      </sheetData>
      <sheetData sheetId="2385">
        <row r="9">
          <cell r="A9" t="str">
            <v>A</v>
          </cell>
        </row>
      </sheetData>
      <sheetData sheetId="2386">
        <row r="9">
          <cell r="A9" t="str">
            <v>A</v>
          </cell>
        </row>
      </sheetData>
      <sheetData sheetId="2387">
        <row r="9">
          <cell r="A9" t="str">
            <v>A</v>
          </cell>
        </row>
      </sheetData>
      <sheetData sheetId="2388">
        <row r="9">
          <cell r="A9" t="str">
            <v>A</v>
          </cell>
        </row>
      </sheetData>
      <sheetData sheetId="2389">
        <row r="9">
          <cell r="A9" t="str">
            <v>A</v>
          </cell>
        </row>
      </sheetData>
      <sheetData sheetId="2390">
        <row r="9">
          <cell r="A9" t="str">
            <v>A</v>
          </cell>
        </row>
      </sheetData>
      <sheetData sheetId="2391">
        <row r="9">
          <cell r="A9" t="str">
            <v>A</v>
          </cell>
        </row>
      </sheetData>
      <sheetData sheetId="2392">
        <row r="9">
          <cell r="A9" t="str">
            <v>A</v>
          </cell>
        </row>
      </sheetData>
      <sheetData sheetId="2393">
        <row r="9">
          <cell r="A9" t="str">
            <v>A</v>
          </cell>
        </row>
      </sheetData>
      <sheetData sheetId="2394">
        <row r="9">
          <cell r="A9" t="str">
            <v>A</v>
          </cell>
        </row>
      </sheetData>
      <sheetData sheetId="2395">
        <row r="9">
          <cell r="A9" t="str">
            <v>A</v>
          </cell>
        </row>
      </sheetData>
      <sheetData sheetId="2396">
        <row r="9">
          <cell r="A9" t="str">
            <v>A</v>
          </cell>
        </row>
      </sheetData>
      <sheetData sheetId="2397">
        <row r="9">
          <cell r="A9" t="str">
            <v>A</v>
          </cell>
        </row>
      </sheetData>
      <sheetData sheetId="2398">
        <row r="9">
          <cell r="A9" t="str">
            <v>A</v>
          </cell>
        </row>
      </sheetData>
      <sheetData sheetId="2399">
        <row r="9">
          <cell r="A9" t="str">
            <v>A</v>
          </cell>
        </row>
      </sheetData>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ow r="9">
          <cell r="A9" t="str">
            <v>A</v>
          </cell>
        </row>
      </sheetData>
      <sheetData sheetId="2417">
        <row r="9">
          <cell r="A9" t="str">
            <v>A</v>
          </cell>
        </row>
      </sheetData>
      <sheetData sheetId="2418">
        <row r="9">
          <cell r="A9" t="str">
            <v>A</v>
          </cell>
        </row>
      </sheetData>
      <sheetData sheetId="2419">
        <row r="9">
          <cell r="A9" t="str">
            <v>A</v>
          </cell>
        </row>
      </sheetData>
      <sheetData sheetId="2420">
        <row r="9">
          <cell r="A9" t="str">
            <v>A</v>
          </cell>
        </row>
      </sheetData>
      <sheetData sheetId="2421">
        <row r="9">
          <cell r="A9" t="str">
            <v>A</v>
          </cell>
        </row>
      </sheetData>
      <sheetData sheetId="2422">
        <row r="9">
          <cell r="A9" t="str">
            <v>A</v>
          </cell>
        </row>
      </sheetData>
      <sheetData sheetId="2423">
        <row r="9">
          <cell r="A9" t="str">
            <v>A</v>
          </cell>
        </row>
      </sheetData>
      <sheetData sheetId="2424">
        <row r="9">
          <cell r="A9" t="str">
            <v>A</v>
          </cell>
        </row>
      </sheetData>
      <sheetData sheetId="2425">
        <row r="9">
          <cell r="A9" t="str">
            <v>A</v>
          </cell>
        </row>
      </sheetData>
      <sheetData sheetId="2426">
        <row r="9">
          <cell r="A9" t="str">
            <v>A</v>
          </cell>
        </row>
      </sheetData>
      <sheetData sheetId="2427">
        <row r="9">
          <cell r="A9" t="str">
            <v>A</v>
          </cell>
        </row>
      </sheetData>
      <sheetData sheetId="2428">
        <row r="9">
          <cell r="A9" t="str">
            <v>A</v>
          </cell>
        </row>
      </sheetData>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ow r="9">
          <cell r="A9" t="str">
            <v>A</v>
          </cell>
        </row>
      </sheetData>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ow r="9">
          <cell r="A9" t="str">
            <v>A</v>
          </cell>
        </row>
      </sheetData>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ow r="9">
          <cell r="A9" t="str">
            <v>A</v>
          </cell>
        </row>
      </sheetData>
      <sheetData sheetId="2517">
        <row r="9">
          <cell r="A9" t="str">
            <v>A</v>
          </cell>
        </row>
      </sheetData>
      <sheetData sheetId="2518">
        <row r="9">
          <cell r="A9" t="str">
            <v>A</v>
          </cell>
        </row>
      </sheetData>
      <sheetData sheetId="2519">
        <row r="9">
          <cell r="A9" t="str">
            <v>A</v>
          </cell>
        </row>
      </sheetData>
      <sheetData sheetId="2520">
        <row r="9">
          <cell r="A9" t="str">
            <v>A</v>
          </cell>
        </row>
      </sheetData>
      <sheetData sheetId="2521">
        <row r="9">
          <cell r="A9" t="str">
            <v>A</v>
          </cell>
        </row>
      </sheetData>
      <sheetData sheetId="2522">
        <row r="9">
          <cell r="A9" t="str">
            <v>A</v>
          </cell>
        </row>
      </sheetData>
      <sheetData sheetId="2523">
        <row r="9">
          <cell r="A9" t="str">
            <v>A</v>
          </cell>
        </row>
      </sheetData>
      <sheetData sheetId="2524">
        <row r="9">
          <cell r="A9" t="str">
            <v>A</v>
          </cell>
        </row>
      </sheetData>
      <sheetData sheetId="2525">
        <row r="9">
          <cell r="A9" t="str">
            <v>A</v>
          </cell>
        </row>
      </sheetData>
      <sheetData sheetId="2526">
        <row r="9">
          <cell r="A9" t="str">
            <v>A</v>
          </cell>
        </row>
      </sheetData>
      <sheetData sheetId="2527">
        <row r="9">
          <cell r="A9" t="str">
            <v>A</v>
          </cell>
        </row>
      </sheetData>
      <sheetData sheetId="2528">
        <row r="9">
          <cell r="A9" t="str">
            <v>A</v>
          </cell>
        </row>
      </sheetData>
      <sheetData sheetId="2529">
        <row r="9">
          <cell r="A9" t="str">
            <v>A</v>
          </cell>
        </row>
      </sheetData>
      <sheetData sheetId="2530">
        <row r="9">
          <cell r="A9" t="str">
            <v>A</v>
          </cell>
        </row>
      </sheetData>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ow r="9">
          <cell r="A9" t="str">
            <v>A</v>
          </cell>
        </row>
      </sheetData>
      <sheetData sheetId="2573">
        <row r="9">
          <cell r="A9" t="str">
            <v>A</v>
          </cell>
        </row>
      </sheetData>
      <sheetData sheetId="2574">
        <row r="9">
          <cell r="A9" t="str">
            <v>A</v>
          </cell>
        </row>
      </sheetData>
      <sheetData sheetId="2575">
        <row r="9">
          <cell r="A9" t="str">
            <v>A</v>
          </cell>
        </row>
      </sheetData>
      <sheetData sheetId="2576">
        <row r="9">
          <cell r="A9" t="str">
            <v>A</v>
          </cell>
        </row>
      </sheetData>
      <sheetData sheetId="2577">
        <row r="9">
          <cell r="A9" t="str">
            <v>A</v>
          </cell>
        </row>
      </sheetData>
      <sheetData sheetId="2578">
        <row r="9">
          <cell r="A9" t="str">
            <v>A</v>
          </cell>
        </row>
      </sheetData>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ow r="9">
          <cell r="A9" t="str">
            <v>A</v>
          </cell>
        </row>
      </sheetData>
      <sheetData sheetId="2590">
        <row r="9">
          <cell r="A9" t="str">
            <v>A</v>
          </cell>
        </row>
      </sheetData>
      <sheetData sheetId="2591">
        <row r="9">
          <cell r="A9" t="str">
            <v>A</v>
          </cell>
        </row>
      </sheetData>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sheetData sheetId="2603"/>
      <sheetData sheetId="2604"/>
      <sheetData sheetId="2605" refreshError="1"/>
      <sheetData sheetId="2606" refreshError="1"/>
      <sheetData sheetId="2607" refreshError="1"/>
      <sheetData sheetId="2608" refreshError="1"/>
      <sheetData sheetId="2609" refreshError="1"/>
      <sheetData sheetId="2610">
        <row r="9">
          <cell r="A9" t="str">
            <v>A</v>
          </cell>
        </row>
      </sheetData>
      <sheetData sheetId="2611">
        <row r="9">
          <cell r="A9" t="str">
            <v>A</v>
          </cell>
        </row>
      </sheetData>
      <sheetData sheetId="2612">
        <row r="4">
          <cell r="A4" t="str">
            <v>BẢNG TÍNH TOÁN, ĐO BÓC KHỐI LƯỢNG HOÀN THÀNH ĐƯA VÀO QUYẾT TOÁN</v>
          </cell>
        </row>
      </sheetData>
      <sheetData sheetId="2613">
        <row r="4">
          <cell r="A4" t="str">
            <v>BẢNG TÍNH TOÁN, ĐO BÓC KHỐI LƯỢNG HOÀN THÀNH ĐƯA VÀO QUYẾT TOÁN</v>
          </cell>
        </row>
      </sheetData>
      <sheetData sheetId="2614">
        <row r="4">
          <cell r="A4" t="str">
            <v>BẢNG TÍNH TOÁN, ĐO BÓC KHỐI LƯỢNG HOÀN THÀNH ĐƯA VÀO QUYẾT TOÁN</v>
          </cell>
        </row>
      </sheetData>
      <sheetData sheetId="2615">
        <row r="4">
          <cell r="A4" t="str">
            <v>BẢNG TÍNH TOÁN, ĐO BÓC KHỐI LƯỢNG HOÀN THÀNH ĐƯA VÀO QUYẾT TOÁN</v>
          </cell>
        </row>
      </sheetData>
      <sheetData sheetId="2616">
        <row r="9">
          <cell r="A9" t="str">
            <v>A</v>
          </cell>
        </row>
      </sheetData>
      <sheetData sheetId="2617">
        <row r="9">
          <cell r="A9" t="str">
            <v>A</v>
          </cell>
        </row>
      </sheetData>
      <sheetData sheetId="2618">
        <row r="9">
          <cell r="A9" t="str">
            <v>A</v>
          </cell>
        </row>
      </sheetData>
      <sheetData sheetId="2619">
        <row r="9">
          <cell r="A9" t="str">
            <v>A</v>
          </cell>
        </row>
      </sheetData>
      <sheetData sheetId="2620">
        <row r="9">
          <cell r="A9" t="str">
            <v>A</v>
          </cell>
        </row>
      </sheetData>
      <sheetData sheetId="2621">
        <row r="9">
          <cell r="A9" t="str">
            <v>A</v>
          </cell>
        </row>
      </sheetData>
      <sheetData sheetId="2622">
        <row r="9">
          <cell r="A9" t="str">
            <v>A</v>
          </cell>
        </row>
      </sheetData>
      <sheetData sheetId="2623">
        <row r="9">
          <cell r="A9" t="str">
            <v>A</v>
          </cell>
        </row>
      </sheetData>
      <sheetData sheetId="2624">
        <row r="9">
          <cell r="A9" t="str">
            <v>A</v>
          </cell>
        </row>
      </sheetData>
      <sheetData sheetId="2625">
        <row r="9">
          <cell r="A9" t="str">
            <v>A</v>
          </cell>
        </row>
      </sheetData>
      <sheetData sheetId="2626">
        <row r="9">
          <cell r="A9" t="str">
            <v>A</v>
          </cell>
        </row>
      </sheetData>
      <sheetData sheetId="2627">
        <row r="9">
          <cell r="A9" t="str">
            <v>A</v>
          </cell>
        </row>
      </sheetData>
      <sheetData sheetId="2628">
        <row r="9">
          <cell r="A9" t="str">
            <v>A</v>
          </cell>
        </row>
      </sheetData>
      <sheetData sheetId="2629">
        <row r="9">
          <cell r="A9" t="str">
            <v>A</v>
          </cell>
        </row>
      </sheetData>
      <sheetData sheetId="2630">
        <row r="9">
          <cell r="A9" t="str">
            <v>A</v>
          </cell>
        </row>
      </sheetData>
      <sheetData sheetId="2631">
        <row r="9">
          <cell r="A9" t="str">
            <v>A</v>
          </cell>
        </row>
      </sheetData>
      <sheetData sheetId="2632">
        <row r="9">
          <cell r="A9" t="str">
            <v>A</v>
          </cell>
        </row>
      </sheetData>
      <sheetData sheetId="2633">
        <row r="9">
          <cell r="A9" t="str">
            <v>A</v>
          </cell>
        </row>
      </sheetData>
      <sheetData sheetId="2634">
        <row r="9">
          <cell r="A9" t="str">
            <v>A</v>
          </cell>
        </row>
      </sheetData>
      <sheetData sheetId="2635">
        <row r="9">
          <cell r="A9" t="str">
            <v>A</v>
          </cell>
        </row>
      </sheetData>
      <sheetData sheetId="2636">
        <row r="9">
          <cell r="A9" t="str">
            <v>A</v>
          </cell>
        </row>
      </sheetData>
      <sheetData sheetId="2637">
        <row r="9">
          <cell r="A9" t="str">
            <v>A</v>
          </cell>
        </row>
      </sheetData>
      <sheetData sheetId="2638">
        <row r="9">
          <cell r="A9" t="str">
            <v>A</v>
          </cell>
        </row>
      </sheetData>
      <sheetData sheetId="2639">
        <row r="9">
          <cell r="A9" t="str">
            <v>A</v>
          </cell>
        </row>
      </sheetData>
      <sheetData sheetId="2640">
        <row r="9">
          <cell r="A9" t="str">
            <v>A</v>
          </cell>
        </row>
      </sheetData>
      <sheetData sheetId="2641">
        <row r="9">
          <cell r="A9" t="str">
            <v>A</v>
          </cell>
        </row>
      </sheetData>
      <sheetData sheetId="2642">
        <row r="9">
          <cell r="A9" t="str">
            <v>A</v>
          </cell>
        </row>
      </sheetData>
      <sheetData sheetId="2643">
        <row r="9">
          <cell r="A9" t="str">
            <v>A</v>
          </cell>
        </row>
      </sheetData>
      <sheetData sheetId="2644">
        <row r="9">
          <cell r="A9" t="str">
            <v>A</v>
          </cell>
        </row>
      </sheetData>
      <sheetData sheetId="2645">
        <row r="9">
          <cell r="A9" t="str">
            <v>A</v>
          </cell>
        </row>
      </sheetData>
      <sheetData sheetId="2646">
        <row r="9">
          <cell r="A9" t="str">
            <v>A</v>
          </cell>
        </row>
      </sheetData>
      <sheetData sheetId="2647">
        <row r="9">
          <cell r="A9" t="str">
            <v>A</v>
          </cell>
        </row>
      </sheetData>
      <sheetData sheetId="2648">
        <row r="9">
          <cell r="A9" t="str">
            <v>A</v>
          </cell>
        </row>
      </sheetData>
      <sheetData sheetId="2649">
        <row r="9">
          <cell r="A9" t="str">
            <v>A</v>
          </cell>
        </row>
      </sheetData>
      <sheetData sheetId="2650">
        <row r="9">
          <cell r="A9" t="str">
            <v>A</v>
          </cell>
        </row>
      </sheetData>
      <sheetData sheetId="2651">
        <row r="9">
          <cell r="A9" t="str">
            <v>A</v>
          </cell>
        </row>
      </sheetData>
      <sheetData sheetId="2652">
        <row r="9">
          <cell r="A9" t="str">
            <v>A</v>
          </cell>
        </row>
      </sheetData>
      <sheetData sheetId="2653">
        <row r="9">
          <cell r="A9" t="str">
            <v>A</v>
          </cell>
        </row>
      </sheetData>
      <sheetData sheetId="2654">
        <row r="9">
          <cell r="A9" t="str">
            <v>A</v>
          </cell>
        </row>
      </sheetData>
      <sheetData sheetId="2655">
        <row r="9">
          <cell r="A9" t="str">
            <v>A</v>
          </cell>
        </row>
      </sheetData>
      <sheetData sheetId="2656">
        <row r="9">
          <cell r="A9" t="str">
            <v>A</v>
          </cell>
        </row>
      </sheetData>
      <sheetData sheetId="2657">
        <row r="9">
          <cell r="A9" t="str">
            <v>A</v>
          </cell>
        </row>
      </sheetData>
      <sheetData sheetId="2658">
        <row r="9">
          <cell r="A9" t="str">
            <v>A</v>
          </cell>
        </row>
      </sheetData>
      <sheetData sheetId="2659">
        <row r="9">
          <cell r="A9" t="str">
            <v>A</v>
          </cell>
        </row>
      </sheetData>
      <sheetData sheetId="2660">
        <row r="9">
          <cell r="A9" t="str">
            <v>A</v>
          </cell>
        </row>
      </sheetData>
      <sheetData sheetId="2661">
        <row r="9">
          <cell r="A9" t="str">
            <v>A</v>
          </cell>
        </row>
      </sheetData>
      <sheetData sheetId="2662">
        <row r="9">
          <cell r="A9" t="str">
            <v>A</v>
          </cell>
        </row>
      </sheetData>
      <sheetData sheetId="2663">
        <row r="9">
          <cell r="A9" t="str">
            <v>A</v>
          </cell>
        </row>
      </sheetData>
      <sheetData sheetId="2664">
        <row r="9">
          <cell r="A9" t="str">
            <v>A</v>
          </cell>
        </row>
      </sheetData>
      <sheetData sheetId="2665">
        <row r="9">
          <cell r="A9" t="str">
            <v>A</v>
          </cell>
        </row>
      </sheetData>
      <sheetData sheetId="2666">
        <row r="9">
          <cell r="A9" t="str">
            <v>A</v>
          </cell>
        </row>
      </sheetData>
      <sheetData sheetId="2667">
        <row r="9">
          <cell r="A9" t="str">
            <v>A</v>
          </cell>
        </row>
      </sheetData>
      <sheetData sheetId="2668">
        <row r="9">
          <cell r="A9" t="str">
            <v>A</v>
          </cell>
        </row>
      </sheetData>
      <sheetData sheetId="2669">
        <row r="9">
          <cell r="A9" t="str">
            <v>A</v>
          </cell>
        </row>
      </sheetData>
      <sheetData sheetId="2670">
        <row r="9">
          <cell r="A9" t="str">
            <v>A</v>
          </cell>
        </row>
      </sheetData>
      <sheetData sheetId="2671">
        <row r="9">
          <cell r="A9" t="str">
            <v>A</v>
          </cell>
        </row>
      </sheetData>
      <sheetData sheetId="2672">
        <row r="9">
          <cell r="A9" t="str">
            <v>A</v>
          </cell>
        </row>
      </sheetData>
      <sheetData sheetId="2673">
        <row r="9">
          <cell r="A9" t="str">
            <v>A</v>
          </cell>
        </row>
      </sheetData>
      <sheetData sheetId="2674">
        <row r="9">
          <cell r="A9" t="str">
            <v>A</v>
          </cell>
        </row>
      </sheetData>
      <sheetData sheetId="2675">
        <row r="9">
          <cell r="A9" t="str">
            <v>A</v>
          </cell>
        </row>
      </sheetData>
      <sheetData sheetId="2676">
        <row r="9">
          <cell r="A9" t="str">
            <v>A</v>
          </cell>
        </row>
      </sheetData>
      <sheetData sheetId="2677">
        <row r="9">
          <cell r="A9" t="str">
            <v>A</v>
          </cell>
        </row>
      </sheetData>
      <sheetData sheetId="2678">
        <row r="9">
          <cell r="A9" t="str">
            <v>A</v>
          </cell>
        </row>
      </sheetData>
      <sheetData sheetId="2679">
        <row r="9">
          <cell r="A9" t="str">
            <v>A</v>
          </cell>
        </row>
      </sheetData>
      <sheetData sheetId="2680">
        <row r="9">
          <cell r="A9" t="str">
            <v>A</v>
          </cell>
        </row>
      </sheetData>
      <sheetData sheetId="2681">
        <row r="9">
          <cell r="A9" t="str">
            <v>A</v>
          </cell>
        </row>
      </sheetData>
      <sheetData sheetId="2682">
        <row r="9">
          <cell r="A9" t="str">
            <v>A</v>
          </cell>
        </row>
      </sheetData>
      <sheetData sheetId="2683">
        <row r="9">
          <cell r="A9" t="str">
            <v>A</v>
          </cell>
        </row>
      </sheetData>
      <sheetData sheetId="2684">
        <row r="9">
          <cell r="A9" t="str">
            <v>A</v>
          </cell>
        </row>
      </sheetData>
      <sheetData sheetId="2685">
        <row r="9">
          <cell r="A9" t="str">
            <v>A</v>
          </cell>
        </row>
      </sheetData>
      <sheetData sheetId="2686">
        <row r="9">
          <cell r="A9" t="str">
            <v>A</v>
          </cell>
        </row>
      </sheetData>
      <sheetData sheetId="2687">
        <row r="9">
          <cell r="A9" t="str">
            <v>A</v>
          </cell>
        </row>
      </sheetData>
      <sheetData sheetId="2688">
        <row r="9">
          <cell r="A9" t="str">
            <v>A</v>
          </cell>
        </row>
      </sheetData>
      <sheetData sheetId="2689">
        <row r="9">
          <cell r="A9" t="str">
            <v>A</v>
          </cell>
        </row>
      </sheetData>
      <sheetData sheetId="2690">
        <row r="9">
          <cell r="A9" t="str">
            <v>A</v>
          </cell>
        </row>
      </sheetData>
      <sheetData sheetId="2691">
        <row r="9">
          <cell r="A9" t="str">
            <v>A</v>
          </cell>
        </row>
      </sheetData>
      <sheetData sheetId="2692">
        <row r="9">
          <cell r="A9" t="str">
            <v>A</v>
          </cell>
        </row>
      </sheetData>
      <sheetData sheetId="2693">
        <row r="9">
          <cell r="A9" t="str">
            <v>A</v>
          </cell>
        </row>
      </sheetData>
      <sheetData sheetId="2694">
        <row r="9">
          <cell r="A9" t="str">
            <v>A</v>
          </cell>
        </row>
      </sheetData>
      <sheetData sheetId="2695">
        <row r="9">
          <cell r="A9" t="str">
            <v>A</v>
          </cell>
        </row>
      </sheetData>
      <sheetData sheetId="2696">
        <row r="9">
          <cell r="A9" t="str">
            <v>A</v>
          </cell>
        </row>
      </sheetData>
      <sheetData sheetId="2697">
        <row r="9">
          <cell r="A9" t="str">
            <v>A</v>
          </cell>
        </row>
      </sheetData>
      <sheetData sheetId="2698">
        <row r="9">
          <cell r="A9" t="str">
            <v>A</v>
          </cell>
        </row>
      </sheetData>
      <sheetData sheetId="2699">
        <row r="9">
          <cell r="A9" t="str">
            <v>A</v>
          </cell>
        </row>
      </sheetData>
      <sheetData sheetId="2700">
        <row r="9">
          <cell r="A9" t="str">
            <v>A</v>
          </cell>
        </row>
      </sheetData>
      <sheetData sheetId="2701">
        <row r="9">
          <cell r="A9" t="str">
            <v>A</v>
          </cell>
        </row>
      </sheetData>
      <sheetData sheetId="2702">
        <row r="9">
          <cell r="A9" t="str">
            <v>A</v>
          </cell>
        </row>
      </sheetData>
      <sheetData sheetId="2703">
        <row r="9">
          <cell r="A9" t="str">
            <v>A</v>
          </cell>
        </row>
      </sheetData>
      <sheetData sheetId="2704">
        <row r="9">
          <cell r="A9" t="str">
            <v>A</v>
          </cell>
        </row>
      </sheetData>
      <sheetData sheetId="2705">
        <row r="9">
          <cell r="A9" t="str">
            <v>A</v>
          </cell>
        </row>
      </sheetData>
      <sheetData sheetId="2706">
        <row r="9">
          <cell r="A9" t="str">
            <v>A</v>
          </cell>
        </row>
      </sheetData>
      <sheetData sheetId="2707">
        <row r="9">
          <cell r="A9" t="str">
            <v>A</v>
          </cell>
        </row>
      </sheetData>
      <sheetData sheetId="2708">
        <row r="9">
          <cell r="A9" t="str">
            <v>A</v>
          </cell>
        </row>
      </sheetData>
      <sheetData sheetId="2709">
        <row r="9">
          <cell r="A9" t="str">
            <v>A</v>
          </cell>
        </row>
      </sheetData>
      <sheetData sheetId="2710">
        <row r="9">
          <cell r="A9" t="str">
            <v>A</v>
          </cell>
        </row>
      </sheetData>
      <sheetData sheetId="2711">
        <row r="9">
          <cell r="A9" t="str">
            <v>A</v>
          </cell>
        </row>
      </sheetData>
      <sheetData sheetId="2712">
        <row r="9">
          <cell r="A9" t="str">
            <v>A</v>
          </cell>
        </row>
      </sheetData>
      <sheetData sheetId="2713">
        <row r="9">
          <cell r="A9" t="str">
            <v>A</v>
          </cell>
        </row>
      </sheetData>
      <sheetData sheetId="2714">
        <row r="9">
          <cell r="A9" t="str">
            <v>A</v>
          </cell>
        </row>
      </sheetData>
      <sheetData sheetId="2715">
        <row r="9">
          <cell r="A9" t="str">
            <v>A</v>
          </cell>
        </row>
      </sheetData>
      <sheetData sheetId="2716">
        <row r="9">
          <cell r="A9" t="str">
            <v>A</v>
          </cell>
        </row>
      </sheetData>
      <sheetData sheetId="2717">
        <row r="9">
          <cell r="A9" t="str">
            <v>A</v>
          </cell>
        </row>
      </sheetData>
      <sheetData sheetId="2718">
        <row r="9">
          <cell r="A9" t="str">
            <v>A</v>
          </cell>
        </row>
      </sheetData>
      <sheetData sheetId="2719">
        <row r="9">
          <cell r="A9" t="str">
            <v>A</v>
          </cell>
        </row>
      </sheetData>
      <sheetData sheetId="2720">
        <row r="9">
          <cell r="A9" t="str">
            <v>A</v>
          </cell>
        </row>
      </sheetData>
      <sheetData sheetId="2721">
        <row r="9">
          <cell r="A9" t="str">
            <v>A</v>
          </cell>
        </row>
      </sheetData>
      <sheetData sheetId="2722">
        <row r="9">
          <cell r="A9" t="str">
            <v>A</v>
          </cell>
        </row>
      </sheetData>
      <sheetData sheetId="2723">
        <row r="9">
          <cell r="A9" t="str">
            <v>A</v>
          </cell>
        </row>
      </sheetData>
      <sheetData sheetId="2724">
        <row r="9">
          <cell r="A9" t="str">
            <v>A</v>
          </cell>
        </row>
      </sheetData>
      <sheetData sheetId="2725">
        <row r="9">
          <cell r="A9" t="str">
            <v>A</v>
          </cell>
        </row>
      </sheetData>
      <sheetData sheetId="2726">
        <row r="9">
          <cell r="A9" t="str">
            <v>A</v>
          </cell>
        </row>
      </sheetData>
      <sheetData sheetId="2727">
        <row r="9">
          <cell r="A9" t="str">
            <v>A</v>
          </cell>
        </row>
      </sheetData>
      <sheetData sheetId="2728">
        <row r="9">
          <cell r="A9" t="str">
            <v>A</v>
          </cell>
        </row>
      </sheetData>
      <sheetData sheetId="2729">
        <row r="9">
          <cell r="A9" t="str">
            <v>A</v>
          </cell>
        </row>
      </sheetData>
      <sheetData sheetId="2730">
        <row r="9">
          <cell r="A9" t="str">
            <v>A</v>
          </cell>
        </row>
      </sheetData>
      <sheetData sheetId="2731">
        <row r="9">
          <cell r="A9" t="str">
            <v>A</v>
          </cell>
        </row>
      </sheetData>
      <sheetData sheetId="2732">
        <row r="9">
          <cell r="A9" t="str">
            <v>A</v>
          </cell>
        </row>
      </sheetData>
      <sheetData sheetId="2733">
        <row r="9">
          <cell r="A9" t="str">
            <v>A</v>
          </cell>
        </row>
      </sheetData>
      <sheetData sheetId="2734">
        <row r="9">
          <cell r="A9" t="str">
            <v>A</v>
          </cell>
        </row>
      </sheetData>
      <sheetData sheetId="2735">
        <row r="9">
          <cell r="A9" t="str">
            <v>A</v>
          </cell>
        </row>
      </sheetData>
      <sheetData sheetId="2736">
        <row r="9">
          <cell r="A9" t="str">
            <v>A</v>
          </cell>
        </row>
      </sheetData>
      <sheetData sheetId="2737">
        <row r="9">
          <cell r="A9" t="str">
            <v>A</v>
          </cell>
        </row>
      </sheetData>
      <sheetData sheetId="2738">
        <row r="9">
          <cell r="A9" t="str">
            <v>A</v>
          </cell>
        </row>
      </sheetData>
      <sheetData sheetId="2739">
        <row r="9">
          <cell r="A9" t="str">
            <v>A</v>
          </cell>
        </row>
      </sheetData>
      <sheetData sheetId="2740">
        <row r="9">
          <cell r="A9" t="str">
            <v>A</v>
          </cell>
        </row>
      </sheetData>
      <sheetData sheetId="2741">
        <row r="9">
          <cell r="A9" t="str">
            <v>A</v>
          </cell>
        </row>
      </sheetData>
      <sheetData sheetId="2742">
        <row r="9">
          <cell r="A9" t="str">
            <v>A</v>
          </cell>
        </row>
      </sheetData>
      <sheetData sheetId="2743">
        <row r="9">
          <cell r="A9" t="str">
            <v>A</v>
          </cell>
        </row>
      </sheetData>
      <sheetData sheetId="2744">
        <row r="9">
          <cell r="A9" t="str">
            <v>A</v>
          </cell>
        </row>
      </sheetData>
      <sheetData sheetId="2745">
        <row r="9">
          <cell r="A9" t="str">
            <v>A</v>
          </cell>
        </row>
      </sheetData>
      <sheetData sheetId="2746">
        <row r="9">
          <cell r="A9" t="str">
            <v>A</v>
          </cell>
        </row>
      </sheetData>
      <sheetData sheetId="2747">
        <row r="9">
          <cell r="A9" t="str">
            <v>A</v>
          </cell>
        </row>
      </sheetData>
      <sheetData sheetId="2748">
        <row r="9">
          <cell r="A9" t="str">
            <v>A</v>
          </cell>
        </row>
      </sheetData>
      <sheetData sheetId="2749">
        <row r="9">
          <cell r="A9" t="str">
            <v>A</v>
          </cell>
        </row>
      </sheetData>
      <sheetData sheetId="2750">
        <row r="9">
          <cell r="A9" t="str">
            <v>A</v>
          </cell>
        </row>
      </sheetData>
      <sheetData sheetId="2751">
        <row r="9">
          <cell r="A9" t="str">
            <v>A</v>
          </cell>
        </row>
      </sheetData>
      <sheetData sheetId="2752">
        <row r="9">
          <cell r="A9" t="str">
            <v>A</v>
          </cell>
        </row>
      </sheetData>
      <sheetData sheetId="2753">
        <row r="9">
          <cell r="A9" t="str">
            <v>A</v>
          </cell>
        </row>
      </sheetData>
      <sheetData sheetId="2754">
        <row r="9">
          <cell r="A9" t="str">
            <v>A</v>
          </cell>
        </row>
      </sheetData>
      <sheetData sheetId="2755">
        <row r="9">
          <cell r="A9" t="str">
            <v>A</v>
          </cell>
        </row>
      </sheetData>
      <sheetData sheetId="2756">
        <row r="9">
          <cell r="A9" t="str">
            <v>A</v>
          </cell>
        </row>
      </sheetData>
      <sheetData sheetId="2757">
        <row r="9">
          <cell r="A9" t="str">
            <v>A</v>
          </cell>
        </row>
      </sheetData>
      <sheetData sheetId="2758">
        <row r="9">
          <cell r="A9" t="str">
            <v>A</v>
          </cell>
        </row>
      </sheetData>
      <sheetData sheetId="2759">
        <row r="9">
          <cell r="A9" t="str">
            <v>A</v>
          </cell>
        </row>
      </sheetData>
      <sheetData sheetId="2760">
        <row r="9">
          <cell r="A9" t="str">
            <v>A</v>
          </cell>
        </row>
      </sheetData>
      <sheetData sheetId="2761">
        <row r="9">
          <cell r="A9" t="str">
            <v>A</v>
          </cell>
        </row>
      </sheetData>
      <sheetData sheetId="2762">
        <row r="9">
          <cell r="A9" t="str">
            <v>A</v>
          </cell>
        </row>
      </sheetData>
      <sheetData sheetId="2763">
        <row r="9">
          <cell r="A9" t="str">
            <v>A</v>
          </cell>
        </row>
      </sheetData>
      <sheetData sheetId="2764">
        <row r="9">
          <cell r="A9" t="str">
            <v>A</v>
          </cell>
        </row>
      </sheetData>
      <sheetData sheetId="2765">
        <row r="9">
          <cell r="A9" t="str">
            <v>A</v>
          </cell>
        </row>
      </sheetData>
      <sheetData sheetId="2766">
        <row r="9">
          <cell r="A9" t="str">
            <v>A</v>
          </cell>
        </row>
      </sheetData>
      <sheetData sheetId="2767">
        <row r="9">
          <cell r="A9" t="str">
            <v>A</v>
          </cell>
        </row>
      </sheetData>
      <sheetData sheetId="2768">
        <row r="9">
          <cell r="A9" t="str">
            <v>A</v>
          </cell>
        </row>
      </sheetData>
      <sheetData sheetId="2769">
        <row r="9">
          <cell r="A9" t="str">
            <v>A</v>
          </cell>
        </row>
      </sheetData>
      <sheetData sheetId="2770">
        <row r="9">
          <cell r="A9" t="str">
            <v>A</v>
          </cell>
        </row>
      </sheetData>
      <sheetData sheetId="2771">
        <row r="9">
          <cell r="A9" t="str">
            <v>A</v>
          </cell>
        </row>
      </sheetData>
      <sheetData sheetId="2772">
        <row r="9">
          <cell r="A9" t="str">
            <v>A</v>
          </cell>
        </row>
      </sheetData>
      <sheetData sheetId="2773">
        <row r="9">
          <cell r="A9" t="str">
            <v>A</v>
          </cell>
        </row>
      </sheetData>
      <sheetData sheetId="2774">
        <row r="9">
          <cell r="A9" t="str">
            <v>A</v>
          </cell>
        </row>
      </sheetData>
      <sheetData sheetId="2775">
        <row r="9">
          <cell r="A9" t="str">
            <v>A</v>
          </cell>
        </row>
      </sheetData>
      <sheetData sheetId="2776">
        <row r="9">
          <cell r="A9" t="str">
            <v>A</v>
          </cell>
        </row>
      </sheetData>
      <sheetData sheetId="2777">
        <row r="9">
          <cell r="A9" t="str">
            <v>A</v>
          </cell>
        </row>
      </sheetData>
      <sheetData sheetId="2778">
        <row r="9">
          <cell r="A9" t="str">
            <v>A</v>
          </cell>
        </row>
      </sheetData>
      <sheetData sheetId="2779">
        <row r="9">
          <cell r="A9" t="str">
            <v>A</v>
          </cell>
        </row>
      </sheetData>
      <sheetData sheetId="2780">
        <row r="9">
          <cell r="A9" t="str">
            <v>A</v>
          </cell>
        </row>
      </sheetData>
      <sheetData sheetId="2781">
        <row r="9">
          <cell r="A9" t="str">
            <v>A</v>
          </cell>
        </row>
      </sheetData>
      <sheetData sheetId="2782">
        <row r="9">
          <cell r="A9" t="str">
            <v>A</v>
          </cell>
        </row>
      </sheetData>
      <sheetData sheetId="2783">
        <row r="9">
          <cell r="A9" t="str">
            <v>A</v>
          </cell>
        </row>
      </sheetData>
      <sheetData sheetId="2784">
        <row r="9">
          <cell r="A9" t="str">
            <v>A</v>
          </cell>
        </row>
      </sheetData>
      <sheetData sheetId="2785">
        <row r="9">
          <cell r="A9" t="str">
            <v>A</v>
          </cell>
        </row>
      </sheetData>
      <sheetData sheetId="2786">
        <row r="9">
          <cell r="A9" t="str">
            <v>A</v>
          </cell>
        </row>
      </sheetData>
      <sheetData sheetId="2787">
        <row r="9">
          <cell r="A9" t="str">
            <v>A</v>
          </cell>
        </row>
      </sheetData>
      <sheetData sheetId="2788">
        <row r="9">
          <cell r="A9" t="str">
            <v>A</v>
          </cell>
        </row>
      </sheetData>
      <sheetData sheetId="2789">
        <row r="9">
          <cell r="A9" t="str">
            <v>A</v>
          </cell>
        </row>
      </sheetData>
      <sheetData sheetId="2790">
        <row r="9">
          <cell r="A9" t="str">
            <v>A</v>
          </cell>
        </row>
      </sheetData>
      <sheetData sheetId="2791">
        <row r="9">
          <cell r="A9" t="str">
            <v>A</v>
          </cell>
        </row>
      </sheetData>
      <sheetData sheetId="2792">
        <row r="9">
          <cell r="A9" t="str">
            <v>A</v>
          </cell>
        </row>
      </sheetData>
      <sheetData sheetId="2793">
        <row r="9">
          <cell r="A9" t="str">
            <v>A</v>
          </cell>
        </row>
      </sheetData>
      <sheetData sheetId="2794">
        <row r="9">
          <cell r="A9" t="str">
            <v>A</v>
          </cell>
        </row>
      </sheetData>
      <sheetData sheetId="2795">
        <row r="9">
          <cell r="A9" t="str">
            <v>A</v>
          </cell>
        </row>
      </sheetData>
      <sheetData sheetId="2796">
        <row r="9">
          <cell r="A9" t="str">
            <v>A</v>
          </cell>
        </row>
      </sheetData>
      <sheetData sheetId="2797">
        <row r="9">
          <cell r="A9" t="str">
            <v>A</v>
          </cell>
        </row>
      </sheetData>
      <sheetData sheetId="2798">
        <row r="9">
          <cell r="A9" t="str">
            <v>A</v>
          </cell>
        </row>
      </sheetData>
      <sheetData sheetId="2799">
        <row r="9">
          <cell r="A9" t="str">
            <v>A</v>
          </cell>
        </row>
      </sheetData>
      <sheetData sheetId="2800">
        <row r="9">
          <cell r="A9" t="str">
            <v>A</v>
          </cell>
        </row>
      </sheetData>
      <sheetData sheetId="2801">
        <row r="9">
          <cell r="A9" t="str">
            <v>A</v>
          </cell>
        </row>
      </sheetData>
      <sheetData sheetId="2802">
        <row r="9">
          <cell r="A9" t="str">
            <v>A</v>
          </cell>
        </row>
      </sheetData>
      <sheetData sheetId="2803">
        <row r="9">
          <cell r="A9" t="str">
            <v>A</v>
          </cell>
        </row>
      </sheetData>
      <sheetData sheetId="2804">
        <row r="9">
          <cell r="A9" t="str">
            <v>A</v>
          </cell>
        </row>
      </sheetData>
      <sheetData sheetId="2805">
        <row r="9">
          <cell r="A9" t="str">
            <v>A</v>
          </cell>
        </row>
      </sheetData>
      <sheetData sheetId="2806">
        <row r="9">
          <cell r="A9" t="str">
            <v>A</v>
          </cell>
        </row>
      </sheetData>
      <sheetData sheetId="2807">
        <row r="9">
          <cell r="A9" t="str">
            <v>A</v>
          </cell>
        </row>
      </sheetData>
      <sheetData sheetId="2808">
        <row r="9">
          <cell r="A9" t="str">
            <v>A</v>
          </cell>
        </row>
      </sheetData>
      <sheetData sheetId="2809">
        <row r="9">
          <cell r="A9" t="str">
            <v>A</v>
          </cell>
        </row>
      </sheetData>
      <sheetData sheetId="2810">
        <row r="9">
          <cell r="A9" t="str">
            <v>A</v>
          </cell>
        </row>
      </sheetData>
      <sheetData sheetId="2811">
        <row r="9">
          <cell r="A9" t="str">
            <v>A</v>
          </cell>
        </row>
      </sheetData>
      <sheetData sheetId="2812">
        <row r="9">
          <cell r="A9" t="str">
            <v>A</v>
          </cell>
        </row>
      </sheetData>
      <sheetData sheetId="2813">
        <row r="9">
          <cell r="A9" t="str">
            <v>A</v>
          </cell>
        </row>
      </sheetData>
      <sheetData sheetId="2814">
        <row r="9">
          <cell r="A9" t="str">
            <v>A</v>
          </cell>
        </row>
      </sheetData>
      <sheetData sheetId="2815">
        <row r="9">
          <cell r="A9" t="str">
            <v>A</v>
          </cell>
        </row>
      </sheetData>
      <sheetData sheetId="2816">
        <row r="9">
          <cell r="A9" t="str">
            <v>A</v>
          </cell>
        </row>
      </sheetData>
      <sheetData sheetId="2817">
        <row r="9">
          <cell r="A9" t="str">
            <v>A</v>
          </cell>
        </row>
      </sheetData>
      <sheetData sheetId="2818">
        <row r="9">
          <cell r="A9" t="str">
            <v>A</v>
          </cell>
        </row>
      </sheetData>
      <sheetData sheetId="2819">
        <row r="9">
          <cell r="A9" t="str">
            <v>A</v>
          </cell>
        </row>
      </sheetData>
      <sheetData sheetId="2820">
        <row r="9">
          <cell r="A9" t="str">
            <v>A</v>
          </cell>
        </row>
      </sheetData>
      <sheetData sheetId="2821">
        <row r="9">
          <cell r="A9" t="str">
            <v>A</v>
          </cell>
        </row>
      </sheetData>
      <sheetData sheetId="2822">
        <row r="9">
          <cell r="A9" t="str">
            <v>A</v>
          </cell>
        </row>
      </sheetData>
      <sheetData sheetId="2823">
        <row r="9">
          <cell r="A9" t="str">
            <v>A</v>
          </cell>
        </row>
      </sheetData>
      <sheetData sheetId="2824">
        <row r="9">
          <cell r="A9" t="str">
            <v>A</v>
          </cell>
        </row>
      </sheetData>
      <sheetData sheetId="2825">
        <row r="9">
          <cell r="A9" t="str">
            <v>A</v>
          </cell>
        </row>
      </sheetData>
      <sheetData sheetId="2826">
        <row r="9">
          <cell r="A9" t="str">
            <v>A</v>
          </cell>
        </row>
      </sheetData>
      <sheetData sheetId="2827">
        <row r="9">
          <cell r="A9" t="str">
            <v>A</v>
          </cell>
        </row>
      </sheetData>
      <sheetData sheetId="2828">
        <row r="9">
          <cell r="A9" t="str">
            <v>A</v>
          </cell>
        </row>
      </sheetData>
      <sheetData sheetId="2829">
        <row r="9">
          <cell r="A9" t="str">
            <v>A</v>
          </cell>
        </row>
      </sheetData>
      <sheetData sheetId="2830">
        <row r="9">
          <cell r="A9" t="str">
            <v>A</v>
          </cell>
        </row>
      </sheetData>
      <sheetData sheetId="2831">
        <row r="9">
          <cell r="A9" t="str">
            <v>A</v>
          </cell>
        </row>
      </sheetData>
      <sheetData sheetId="2832">
        <row r="9">
          <cell r="A9" t="str">
            <v>A</v>
          </cell>
        </row>
      </sheetData>
      <sheetData sheetId="2833">
        <row r="9">
          <cell r="A9" t="str">
            <v>A</v>
          </cell>
        </row>
      </sheetData>
      <sheetData sheetId="2834">
        <row r="9">
          <cell r="A9" t="str">
            <v>A</v>
          </cell>
        </row>
      </sheetData>
      <sheetData sheetId="2835">
        <row r="9">
          <cell r="A9" t="str">
            <v>A</v>
          </cell>
        </row>
      </sheetData>
      <sheetData sheetId="2836">
        <row r="9">
          <cell r="A9" t="str">
            <v>A</v>
          </cell>
        </row>
      </sheetData>
      <sheetData sheetId="2837">
        <row r="9">
          <cell r="A9" t="str">
            <v>A</v>
          </cell>
        </row>
      </sheetData>
      <sheetData sheetId="2838">
        <row r="9">
          <cell r="A9" t="str">
            <v>A</v>
          </cell>
        </row>
      </sheetData>
      <sheetData sheetId="2839">
        <row r="9">
          <cell r="A9" t="str">
            <v>A</v>
          </cell>
        </row>
      </sheetData>
      <sheetData sheetId="2840">
        <row r="9">
          <cell r="A9" t="str">
            <v>A</v>
          </cell>
        </row>
      </sheetData>
      <sheetData sheetId="2841">
        <row r="9">
          <cell r="A9" t="str">
            <v>A</v>
          </cell>
        </row>
      </sheetData>
      <sheetData sheetId="2842">
        <row r="9">
          <cell r="A9" t="str">
            <v>A</v>
          </cell>
        </row>
      </sheetData>
      <sheetData sheetId="2843">
        <row r="9">
          <cell r="A9" t="str">
            <v>A</v>
          </cell>
        </row>
      </sheetData>
      <sheetData sheetId="2844">
        <row r="9">
          <cell r="A9" t="str">
            <v>A</v>
          </cell>
        </row>
      </sheetData>
      <sheetData sheetId="2845">
        <row r="9">
          <cell r="A9" t="str">
            <v>A</v>
          </cell>
        </row>
      </sheetData>
      <sheetData sheetId="2846">
        <row r="9">
          <cell r="A9" t="str">
            <v>A</v>
          </cell>
        </row>
      </sheetData>
      <sheetData sheetId="2847">
        <row r="9">
          <cell r="A9" t="str">
            <v>A</v>
          </cell>
        </row>
      </sheetData>
      <sheetData sheetId="2848">
        <row r="9">
          <cell r="A9" t="str">
            <v>A</v>
          </cell>
        </row>
      </sheetData>
      <sheetData sheetId="2849">
        <row r="9">
          <cell r="A9" t="str">
            <v>A</v>
          </cell>
        </row>
      </sheetData>
      <sheetData sheetId="2850">
        <row r="9">
          <cell r="A9" t="str">
            <v>A</v>
          </cell>
        </row>
      </sheetData>
      <sheetData sheetId="2851">
        <row r="9">
          <cell r="A9" t="str">
            <v>A</v>
          </cell>
        </row>
      </sheetData>
      <sheetData sheetId="2852">
        <row r="9">
          <cell r="A9" t="str">
            <v>A</v>
          </cell>
        </row>
      </sheetData>
      <sheetData sheetId="2853">
        <row r="9">
          <cell r="A9" t="str">
            <v>A</v>
          </cell>
        </row>
      </sheetData>
      <sheetData sheetId="2854">
        <row r="9">
          <cell r="A9" t="str">
            <v>A</v>
          </cell>
        </row>
      </sheetData>
      <sheetData sheetId="2855">
        <row r="9">
          <cell r="A9" t="str">
            <v>A</v>
          </cell>
        </row>
      </sheetData>
      <sheetData sheetId="2856">
        <row r="9">
          <cell r="A9" t="str">
            <v>A</v>
          </cell>
        </row>
      </sheetData>
      <sheetData sheetId="2857">
        <row r="9">
          <cell r="A9" t="str">
            <v>A</v>
          </cell>
        </row>
      </sheetData>
      <sheetData sheetId="2858">
        <row r="9">
          <cell r="A9" t="str">
            <v>A</v>
          </cell>
        </row>
      </sheetData>
      <sheetData sheetId="2859">
        <row r="9">
          <cell r="A9" t="str">
            <v>A</v>
          </cell>
        </row>
      </sheetData>
      <sheetData sheetId="2860">
        <row r="9">
          <cell r="A9" t="str">
            <v>A</v>
          </cell>
        </row>
      </sheetData>
      <sheetData sheetId="2861">
        <row r="9">
          <cell r="A9" t="str">
            <v>A</v>
          </cell>
        </row>
      </sheetData>
      <sheetData sheetId="2862">
        <row r="9">
          <cell r="A9" t="str">
            <v>A</v>
          </cell>
        </row>
      </sheetData>
      <sheetData sheetId="2863">
        <row r="9">
          <cell r="A9" t="str">
            <v>A</v>
          </cell>
        </row>
      </sheetData>
      <sheetData sheetId="2864">
        <row r="9">
          <cell r="A9" t="str">
            <v>A</v>
          </cell>
        </row>
      </sheetData>
      <sheetData sheetId="2865">
        <row r="9">
          <cell r="A9" t="str">
            <v>A</v>
          </cell>
        </row>
      </sheetData>
      <sheetData sheetId="2866">
        <row r="9">
          <cell r="A9" t="str">
            <v>A</v>
          </cell>
        </row>
      </sheetData>
      <sheetData sheetId="2867">
        <row r="9">
          <cell r="A9" t="str">
            <v>A</v>
          </cell>
        </row>
      </sheetData>
      <sheetData sheetId="2868">
        <row r="9">
          <cell r="A9" t="str">
            <v>A</v>
          </cell>
        </row>
      </sheetData>
      <sheetData sheetId="2869">
        <row r="9">
          <cell r="A9" t="str">
            <v>A</v>
          </cell>
        </row>
      </sheetData>
      <sheetData sheetId="2870">
        <row r="9">
          <cell r="A9" t="str">
            <v>A</v>
          </cell>
        </row>
      </sheetData>
      <sheetData sheetId="2871">
        <row r="9">
          <cell r="A9" t="str">
            <v>A</v>
          </cell>
        </row>
      </sheetData>
      <sheetData sheetId="2872">
        <row r="9">
          <cell r="A9" t="str">
            <v>A</v>
          </cell>
        </row>
      </sheetData>
      <sheetData sheetId="2873">
        <row r="9">
          <cell r="A9" t="str">
            <v>A</v>
          </cell>
        </row>
      </sheetData>
      <sheetData sheetId="2874">
        <row r="9">
          <cell r="A9" t="str">
            <v>A</v>
          </cell>
        </row>
      </sheetData>
      <sheetData sheetId="2875">
        <row r="9">
          <cell r="A9" t="str">
            <v>A</v>
          </cell>
        </row>
      </sheetData>
      <sheetData sheetId="2876">
        <row r="9">
          <cell r="A9" t="str">
            <v>A</v>
          </cell>
        </row>
      </sheetData>
      <sheetData sheetId="2877">
        <row r="9">
          <cell r="A9" t="str">
            <v>A</v>
          </cell>
        </row>
      </sheetData>
      <sheetData sheetId="2878">
        <row r="9">
          <cell r="A9" t="str">
            <v>A</v>
          </cell>
        </row>
      </sheetData>
      <sheetData sheetId="2879">
        <row r="9">
          <cell r="A9" t="str">
            <v>A</v>
          </cell>
        </row>
      </sheetData>
      <sheetData sheetId="2880">
        <row r="9">
          <cell r="A9" t="str">
            <v>A</v>
          </cell>
        </row>
      </sheetData>
      <sheetData sheetId="2881">
        <row r="9">
          <cell r="A9" t="str">
            <v>A</v>
          </cell>
        </row>
      </sheetData>
      <sheetData sheetId="2882">
        <row r="9">
          <cell r="A9" t="str">
            <v>A</v>
          </cell>
        </row>
      </sheetData>
      <sheetData sheetId="2883">
        <row r="9">
          <cell r="A9" t="str">
            <v>A</v>
          </cell>
        </row>
      </sheetData>
      <sheetData sheetId="2884">
        <row r="9">
          <cell r="A9" t="str">
            <v>A</v>
          </cell>
        </row>
      </sheetData>
      <sheetData sheetId="2885">
        <row r="9">
          <cell r="A9" t="str">
            <v>A</v>
          </cell>
        </row>
      </sheetData>
      <sheetData sheetId="2886">
        <row r="9">
          <cell r="A9" t="str">
            <v>A</v>
          </cell>
        </row>
      </sheetData>
      <sheetData sheetId="2887">
        <row r="9">
          <cell r="A9" t="str">
            <v>A</v>
          </cell>
        </row>
      </sheetData>
      <sheetData sheetId="2888">
        <row r="9">
          <cell r="A9" t="str">
            <v>A</v>
          </cell>
        </row>
      </sheetData>
      <sheetData sheetId="2889">
        <row r="9">
          <cell r="A9" t="str">
            <v>A</v>
          </cell>
        </row>
      </sheetData>
      <sheetData sheetId="2890">
        <row r="9">
          <cell r="A9" t="str">
            <v>A</v>
          </cell>
        </row>
      </sheetData>
      <sheetData sheetId="2891">
        <row r="9">
          <cell r="A9" t="str">
            <v>A</v>
          </cell>
        </row>
      </sheetData>
      <sheetData sheetId="2892">
        <row r="9">
          <cell r="A9" t="str">
            <v>A</v>
          </cell>
        </row>
      </sheetData>
      <sheetData sheetId="2893">
        <row r="9">
          <cell r="A9" t="str">
            <v>A</v>
          </cell>
        </row>
      </sheetData>
      <sheetData sheetId="2894">
        <row r="9">
          <cell r="A9" t="str">
            <v>A</v>
          </cell>
        </row>
      </sheetData>
      <sheetData sheetId="2895">
        <row r="9">
          <cell r="A9" t="str">
            <v>A</v>
          </cell>
        </row>
      </sheetData>
      <sheetData sheetId="2896">
        <row r="9">
          <cell r="A9" t="str">
            <v>A</v>
          </cell>
        </row>
      </sheetData>
      <sheetData sheetId="2897">
        <row r="9">
          <cell r="A9" t="str">
            <v>A</v>
          </cell>
        </row>
      </sheetData>
      <sheetData sheetId="2898">
        <row r="9">
          <cell r="A9" t="str">
            <v>A</v>
          </cell>
        </row>
      </sheetData>
      <sheetData sheetId="2899">
        <row r="9">
          <cell r="A9" t="str">
            <v>A</v>
          </cell>
        </row>
      </sheetData>
      <sheetData sheetId="2900">
        <row r="9">
          <cell r="A9" t="str">
            <v>A</v>
          </cell>
        </row>
      </sheetData>
      <sheetData sheetId="2901">
        <row r="9">
          <cell r="A9" t="str">
            <v>A</v>
          </cell>
        </row>
      </sheetData>
      <sheetData sheetId="2902">
        <row r="9">
          <cell r="A9" t="str">
            <v>A</v>
          </cell>
        </row>
      </sheetData>
      <sheetData sheetId="2903">
        <row r="9">
          <cell r="A9" t="str">
            <v>A</v>
          </cell>
        </row>
      </sheetData>
      <sheetData sheetId="2904">
        <row r="9">
          <cell r="A9" t="str">
            <v>A</v>
          </cell>
        </row>
      </sheetData>
      <sheetData sheetId="2905">
        <row r="9">
          <cell r="A9" t="str">
            <v>A</v>
          </cell>
        </row>
      </sheetData>
      <sheetData sheetId="2906">
        <row r="9">
          <cell r="A9" t="str">
            <v>A</v>
          </cell>
        </row>
      </sheetData>
      <sheetData sheetId="2907">
        <row r="9">
          <cell r="A9" t="str">
            <v>A</v>
          </cell>
        </row>
      </sheetData>
      <sheetData sheetId="2908">
        <row r="9">
          <cell r="A9" t="str">
            <v>A</v>
          </cell>
        </row>
      </sheetData>
      <sheetData sheetId="2909">
        <row r="9">
          <cell r="A9" t="str">
            <v>A</v>
          </cell>
        </row>
      </sheetData>
      <sheetData sheetId="2910">
        <row r="9">
          <cell r="A9" t="str">
            <v>A</v>
          </cell>
        </row>
      </sheetData>
      <sheetData sheetId="2911">
        <row r="9">
          <cell r="A9" t="str">
            <v>A</v>
          </cell>
        </row>
      </sheetData>
      <sheetData sheetId="2912">
        <row r="9">
          <cell r="A9" t="str">
            <v>A</v>
          </cell>
        </row>
      </sheetData>
      <sheetData sheetId="2913">
        <row r="9">
          <cell r="A9" t="str">
            <v>A</v>
          </cell>
        </row>
      </sheetData>
      <sheetData sheetId="2914">
        <row r="9">
          <cell r="A9" t="str">
            <v>A</v>
          </cell>
        </row>
      </sheetData>
      <sheetData sheetId="2915">
        <row r="9">
          <cell r="A9" t="str">
            <v>A</v>
          </cell>
        </row>
      </sheetData>
      <sheetData sheetId="2916">
        <row r="9">
          <cell r="A9" t="str">
            <v>A</v>
          </cell>
        </row>
      </sheetData>
      <sheetData sheetId="2917">
        <row r="9">
          <cell r="A9" t="str">
            <v>A</v>
          </cell>
        </row>
      </sheetData>
      <sheetData sheetId="2918">
        <row r="9">
          <cell r="A9" t="str">
            <v>A</v>
          </cell>
        </row>
      </sheetData>
      <sheetData sheetId="2919">
        <row r="9">
          <cell r="A9" t="str">
            <v>A</v>
          </cell>
        </row>
      </sheetData>
      <sheetData sheetId="2920">
        <row r="9">
          <cell r="A9" t="str">
            <v>A</v>
          </cell>
        </row>
      </sheetData>
      <sheetData sheetId="2921">
        <row r="9">
          <cell r="A9" t="str">
            <v>A</v>
          </cell>
        </row>
      </sheetData>
      <sheetData sheetId="2922">
        <row r="9">
          <cell r="A9" t="str">
            <v>A</v>
          </cell>
        </row>
      </sheetData>
      <sheetData sheetId="2923">
        <row r="9">
          <cell r="A9" t="str">
            <v>A</v>
          </cell>
        </row>
      </sheetData>
      <sheetData sheetId="2924">
        <row r="9">
          <cell r="A9" t="str">
            <v>A</v>
          </cell>
        </row>
      </sheetData>
      <sheetData sheetId="2925">
        <row r="9">
          <cell r="A9" t="str">
            <v>A</v>
          </cell>
        </row>
      </sheetData>
      <sheetData sheetId="2926">
        <row r="9">
          <cell r="A9" t="str">
            <v>A</v>
          </cell>
        </row>
      </sheetData>
      <sheetData sheetId="2927">
        <row r="9">
          <cell r="A9" t="str">
            <v>A</v>
          </cell>
        </row>
      </sheetData>
      <sheetData sheetId="2928">
        <row r="9">
          <cell r="A9" t="str">
            <v>A</v>
          </cell>
        </row>
      </sheetData>
      <sheetData sheetId="2929">
        <row r="9">
          <cell r="A9" t="str">
            <v>A</v>
          </cell>
        </row>
      </sheetData>
      <sheetData sheetId="2930">
        <row r="9">
          <cell r="A9" t="str">
            <v>A</v>
          </cell>
        </row>
      </sheetData>
      <sheetData sheetId="2931">
        <row r="9">
          <cell r="A9" t="str">
            <v>A</v>
          </cell>
        </row>
      </sheetData>
      <sheetData sheetId="2932">
        <row r="9">
          <cell r="A9" t="str">
            <v>A</v>
          </cell>
        </row>
      </sheetData>
      <sheetData sheetId="2933">
        <row r="9">
          <cell r="A9" t="str">
            <v>A</v>
          </cell>
        </row>
      </sheetData>
      <sheetData sheetId="2934">
        <row r="9">
          <cell r="A9" t="str">
            <v>A</v>
          </cell>
        </row>
      </sheetData>
      <sheetData sheetId="2935">
        <row r="9">
          <cell r="A9" t="str">
            <v>A</v>
          </cell>
        </row>
      </sheetData>
      <sheetData sheetId="2936">
        <row r="9">
          <cell r="A9" t="str">
            <v>A</v>
          </cell>
        </row>
      </sheetData>
      <sheetData sheetId="2937">
        <row r="9">
          <cell r="A9" t="str">
            <v>A</v>
          </cell>
        </row>
      </sheetData>
      <sheetData sheetId="2938">
        <row r="9">
          <cell r="A9" t="str">
            <v>A</v>
          </cell>
        </row>
      </sheetData>
      <sheetData sheetId="2939">
        <row r="9">
          <cell r="A9" t="str">
            <v>A</v>
          </cell>
        </row>
      </sheetData>
      <sheetData sheetId="2940">
        <row r="9">
          <cell r="A9" t="str">
            <v>A</v>
          </cell>
        </row>
      </sheetData>
      <sheetData sheetId="2941">
        <row r="9">
          <cell r="A9" t="str">
            <v>A</v>
          </cell>
        </row>
      </sheetData>
      <sheetData sheetId="2942">
        <row r="9">
          <cell r="A9" t="str">
            <v>A</v>
          </cell>
        </row>
      </sheetData>
      <sheetData sheetId="2943">
        <row r="9">
          <cell r="A9" t="str">
            <v>A</v>
          </cell>
        </row>
      </sheetData>
      <sheetData sheetId="2944">
        <row r="9">
          <cell r="A9" t="str">
            <v>A</v>
          </cell>
        </row>
      </sheetData>
      <sheetData sheetId="2945">
        <row r="9">
          <cell r="A9" t="str">
            <v>A</v>
          </cell>
        </row>
      </sheetData>
      <sheetData sheetId="2946">
        <row r="9">
          <cell r="A9" t="str">
            <v>A</v>
          </cell>
        </row>
      </sheetData>
      <sheetData sheetId="2947">
        <row r="9">
          <cell r="A9" t="str">
            <v>A</v>
          </cell>
        </row>
      </sheetData>
      <sheetData sheetId="2948">
        <row r="9">
          <cell r="A9" t="str">
            <v>A</v>
          </cell>
        </row>
      </sheetData>
      <sheetData sheetId="2949">
        <row r="9">
          <cell r="A9" t="str">
            <v>A</v>
          </cell>
        </row>
      </sheetData>
      <sheetData sheetId="2950">
        <row r="9">
          <cell r="A9" t="str">
            <v>A</v>
          </cell>
        </row>
      </sheetData>
      <sheetData sheetId="2951">
        <row r="9">
          <cell r="A9" t="str">
            <v>A</v>
          </cell>
        </row>
      </sheetData>
      <sheetData sheetId="2952">
        <row r="9">
          <cell r="A9" t="str">
            <v>A</v>
          </cell>
        </row>
      </sheetData>
      <sheetData sheetId="2953">
        <row r="9">
          <cell r="A9" t="str">
            <v>A</v>
          </cell>
        </row>
      </sheetData>
      <sheetData sheetId="2954">
        <row r="9">
          <cell r="A9" t="str">
            <v>A</v>
          </cell>
        </row>
      </sheetData>
      <sheetData sheetId="2955">
        <row r="9">
          <cell r="A9" t="str">
            <v>A</v>
          </cell>
        </row>
      </sheetData>
      <sheetData sheetId="2956">
        <row r="9">
          <cell r="A9" t="str">
            <v>A</v>
          </cell>
        </row>
      </sheetData>
      <sheetData sheetId="2957">
        <row r="9">
          <cell r="A9" t="str">
            <v>A</v>
          </cell>
        </row>
      </sheetData>
      <sheetData sheetId="2958">
        <row r="9">
          <cell r="A9" t="str">
            <v>A</v>
          </cell>
        </row>
      </sheetData>
      <sheetData sheetId="2959">
        <row r="9">
          <cell r="A9" t="str">
            <v>A</v>
          </cell>
        </row>
      </sheetData>
      <sheetData sheetId="2960">
        <row r="9">
          <cell r="A9" t="str">
            <v>A</v>
          </cell>
        </row>
      </sheetData>
      <sheetData sheetId="2961">
        <row r="9">
          <cell r="A9" t="str">
            <v>A</v>
          </cell>
        </row>
      </sheetData>
      <sheetData sheetId="2962">
        <row r="9">
          <cell r="A9" t="str">
            <v>A</v>
          </cell>
        </row>
      </sheetData>
      <sheetData sheetId="2963">
        <row r="9">
          <cell r="A9" t="str">
            <v>A</v>
          </cell>
        </row>
      </sheetData>
      <sheetData sheetId="2964">
        <row r="9">
          <cell r="A9" t="str">
            <v>A</v>
          </cell>
        </row>
      </sheetData>
      <sheetData sheetId="2965">
        <row r="9">
          <cell r="A9" t="str">
            <v>A</v>
          </cell>
        </row>
      </sheetData>
      <sheetData sheetId="2966">
        <row r="9">
          <cell r="A9" t="str">
            <v>A</v>
          </cell>
        </row>
      </sheetData>
      <sheetData sheetId="2967">
        <row r="9">
          <cell r="A9" t="str">
            <v>A</v>
          </cell>
        </row>
      </sheetData>
      <sheetData sheetId="2968">
        <row r="9">
          <cell r="A9" t="str">
            <v>A</v>
          </cell>
        </row>
      </sheetData>
      <sheetData sheetId="2969">
        <row r="9">
          <cell r="A9" t="str">
            <v>A</v>
          </cell>
        </row>
      </sheetData>
      <sheetData sheetId="2970">
        <row r="9">
          <cell r="A9" t="str">
            <v>A</v>
          </cell>
        </row>
      </sheetData>
      <sheetData sheetId="2971">
        <row r="9">
          <cell r="A9" t="str">
            <v>A</v>
          </cell>
        </row>
      </sheetData>
      <sheetData sheetId="2972">
        <row r="9">
          <cell r="A9" t="str">
            <v>A</v>
          </cell>
        </row>
      </sheetData>
      <sheetData sheetId="2973">
        <row r="9">
          <cell r="A9" t="str">
            <v>A</v>
          </cell>
        </row>
      </sheetData>
      <sheetData sheetId="2974">
        <row r="9">
          <cell r="A9" t="str">
            <v>A</v>
          </cell>
        </row>
      </sheetData>
      <sheetData sheetId="2975">
        <row r="9">
          <cell r="A9" t="str">
            <v>A</v>
          </cell>
        </row>
      </sheetData>
      <sheetData sheetId="2976">
        <row r="9">
          <cell r="A9" t="str">
            <v>A</v>
          </cell>
        </row>
      </sheetData>
      <sheetData sheetId="2977">
        <row r="9">
          <cell r="A9" t="str">
            <v>A</v>
          </cell>
        </row>
      </sheetData>
      <sheetData sheetId="2978">
        <row r="9">
          <cell r="A9" t="str">
            <v>A</v>
          </cell>
        </row>
      </sheetData>
      <sheetData sheetId="2979">
        <row r="9">
          <cell r="A9" t="str">
            <v>A</v>
          </cell>
        </row>
      </sheetData>
      <sheetData sheetId="2980">
        <row r="9">
          <cell r="A9" t="str">
            <v>A</v>
          </cell>
        </row>
      </sheetData>
      <sheetData sheetId="2981">
        <row r="9">
          <cell r="A9" t="str">
            <v>A</v>
          </cell>
        </row>
      </sheetData>
      <sheetData sheetId="2982">
        <row r="9">
          <cell r="A9" t="str">
            <v>A</v>
          </cell>
        </row>
      </sheetData>
      <sheetData sheetId="2983">
        <row r="9">
          <cell r="A9" t="str">
            <v>A</v>
          </cell>
        </row>
      </sheetData>
      <sheetData sheetId="2984">
        <row r="9">
          <cell r="A9" t="str">
            <v>A</v>
          </cell>
        </row>
      </sheetData>
      <sheetData sheetId="2985">
        <row r="9">
          <cell r="A9" t="str">
            <v>A</v>
          </cell>
        </row>
      </sheetData>
      <sheetData sheetId="2986">
        <row r="9">
          <cell r="A9" t="str">
            <v>A</v>
          </cell>
        </row>
      </sheetData>
      <sheetData sheetId="2987">
        <row r="9">
          <cell r="A9" t="str">
            <v>A</v>
          </cell>
        </row>
      </sheetData>
      <sheetData sheetId="2988">
        <row r="9">
          <cell r="A9" t="str">
            <v>A</v>
          </cell>
        </row>
      </sheetData>
      <sheetData sheetId="2989">
        <row r="9">
          <cell r="A9" t="str">
            <v>A</v>
          </cell>
        </row>
      </sheetData>
      <sheetData sheetId="2990">
        <row r="9">
          <cell r="A9" t="str">
            <v>A</v>
          </cell>
        </row>
      </sheetData>
      <sheetData sheetId="2991">
        <row r="9">
          <cell r="A9" t="str">
            <v>A</v>
          </cell>
        </row>
      </sheetData>
      <sheetData sheetId="2992">
        <row r="9">
          <cell r="A9" t="str">
            <v>A</v>
          </cell>
        </row>
      </sheetData>
      <sheetData sheetId="2993">
        <row r="9">
          <cell r="A9" t="str">
            <v>A</v>
          </cell>
        </row>
      </sheetData>
      <sheetData sheetId="2994">
        <row r="9">
          <cell r="A9" t="str">
            <v>A</v>
          </cell>
        </row>
      </sheetData>
      <sheetData sheetId="2995">
        <row r="9">
          <cell r="A9" t="str">
            <v>A</v>
          </cell>
        </row>
      </sheetData>
      <sheetData sheetId="2996">
        <row r="9">
          <cell r="A9" t="str">
            <v>A</v>
          </cell>
        </row>
      </sheetData>
      <sheetData sheetId="2997">
        <row r="9">
          <cell r="A9" t="str">
            <v>A</v>
          </cell>
        </row>
      </sheetData>
      <sheetData sheetId="2998">
        <row r="9">
          <cell r="A9" t="str">
            <v>A</v>
          </cell>
        </row>
      </sheetData>
      <sheetData sheetId="2999">
        <row r="9">
          <cell r="A9" t="str">
            <v>A</v>
          </cell>
        </row>
      </sheetData>
      <sheetData sheetId="3000">
        <row r="9">
          <cell r="A9" t="str">
            <v>A</v>
          </cell>
        </row>
      </sheetData>
      <sheetData sheetId="3001">
        <row r="9">
          <cell r="A9" t="str">
            <v>A</v>
          </cell>
        </row>
      </sheetData>
      <sheetData sheetId="3002">
        <row r="9">
          <cell r="A9" t="str">
            <v>A</v>
          </cell>
        </row>
      </sheetData>
      <sheetData sheetId="3003">
        <row r="9">
          <cell r="A9" t="str">
            <v>A</v>
          </cell>
        </row>
      </sheetData>
      <sheetData sheetId="3004">
        <row r="9">
          <cell r="A9" t="str">
            <v>A</v>
          </cell>
        </row>
      </sheetData>
      <sheetData sheetId="3005">
        <row r="9">
          <cell r="A9" t="str">
            <v>A</v>
          </cell>
        </row>
      </sheetData>
      <sheetData sheetId="3006">
        <row r="9">
          <cell r="A9" t="str">
            <v>A</v>
          </cell>
        </row>
      </sheetData>
      <sheetData sheetId="3007">
        <row r="9">
          <cell r="A9" t="str">
            <v>A</v>
          </cell>
        </row>
      </sheetData>
      <sheetData sheetId="3008">
        <row r="9">
          <cell r="A9" t="str">
            <v>A</v>
          </cell>
        </row>
      </sheetData>
      <sheetData sheetId="3009">
        <row r="9">
          <cell r="A9" t="str">
            <v>A</v>
          </cell>
        </row>
      </sheetData>
      <sheetData sheetId="3010">
        <row r="9">
          <cell r="A9" t="str">
            <v>A</v>
          </cell>
        </row>
      </sheetData>
      <sheetData sheetId="3011">
        <row r="9">
          <cell r="A9" t="str">
            <v>A</v>
          </cell>
        </row>
      </sheetData>
      <sheetData sheetId="3012">
        <row r="9">
          <cell r="A9" t="str">
            <v>A</v>
          </cell>
        </row>
      </sheetData>
      <sheetData sheetId="3013">
        <row r="9">
          <cell r="A9" t="str">
            <v>A</v>
          </cell>
        </row>
      </sheetData>
      <sheetData sheetId="3014">
        <row r="9">
          <cell r="A9" t="str">
            <v>A</v>
          </cell>
        </row>
      </sheetData>
      <sheetData sheetId="3015">
        <row r="9">
          <cell r="A9" t="str">
            <v>A</v>
          </cell>
        </row>
      </sheetData>
      <sheetData sheetId="3016">
        <row r="9">
          <cell r="A9" t="str">
            <v>A</v>
          </cell>
        </row>
      </sheetData>
      <sheetData sheetId="3017">
        <row r="9">
          <cell r="A9" t="str">
            <v>A</v>
          </cell>
        </row>
      </sheetData>
      <sheetData sheetId="3018">
        <row r="9">
          <cell r="A9" t="str">
            <v>A</v>
          </cell>
        </row>
      </sheetData>
      <sheetData sheetId="3019">
        <row r="4">
          <cell r="A4" t="str">
            <v>BẢNG TÍNH TOÁN, ĐO BÓC KHỐI LƯỢNG HOÀN THÀNH ĐƯA VÀO QUYẾT TOÁN</v>
          </cell>
        </row>
      </sheetData>
      <sheetData sheetId="3020">
        <row r="9">
          <cell r="A9" t="str">
            <v>A</v>
          </cell>
        </row>
      </sheetData>
      <sheetData sheetId="3021">
        <row r="9">
          <cell r="A9" t="str">
            <v>A</v>
          </cell>
        </row>
      </sheetData>
      <sheetData sheetId="3022">
        <row r="4">
          <cell r="A4" t="str">
            <v>BẢNG TÍNH TOÁN, ĐO BÓC KHỐI LƯỢNG HOÀN THÀNH ĐƯA VÀO QUYẾT TOÁN</v>
          </cell>
        </row>
      </sheetData>
      <sheetData sheetId="3023">
        <row r="9">
          <cell r="A9" t="str">
            <v>A</v>
          </cell>
        </row>
      </sheetData>
      <sheetData sheetId="3024">
        <row r="4">
          <cell r="A4" t="str">
            <v>BẢNG TÍNH TOÁN, ĐO BÓC KHỐI LƯỢNG HOÀN THÀNH ĐƯA VÀO QUYẾT TOÁN</v>
          </cell>
        </row>
      </sheetData>
      <sheetData sheetId="3025">
        <row r="9">
          <cell r="A9" t="str">
            <v>A</v>
          </cell>
        </row>
      </sheetData>
      <sheetData sheetId="3026">
        <row r="9">
          <cell r="A9" t="str">
            <v>A</v>
          </cell>
        </row>
      </sheetData>
      <sheetData sheetId="3027">
        <row r="9">
          <cell r="A9" t="str">
            <v>A</v>
          </cell>
        </row>
      </sheetData>
      <sheetData sheetId="3028">
        <row r="9">
          <cell r="A9" t="str">
            <v>A</v>
          </cell>
        </row>
      </sheetData>
      <sheetData sheetId="3029">
        <row r="4">
          <cell r="A4" t="str">
            <v>BẢNG TÍNH TOÁN, ĐO BÓC KHỐI LƯỢNG HOÀN THÀNH ĐƯA VÀO QUYẾT TOÁN</v>
          </cell>
        </row>
      </sheetData>
      <sheetData sheetId="3030">
        <row r="9">
          <cell r="A9" t="str">
            <v>A</v>
          </cell>
        </row>
      </sheetData>
      <sheetData sheetId="3031">
        <row r="9">
          <cell r="A9" t="str">
            <v>A</v>
          </cell>
        </row>
      </sheetData>
      <sheetData sheetId="3032">
        <row r="4">
          <cell r="A4" t="str">
            <v>BẢNG TÍNH TOÁN, ĐO BÓC KHỐI LƯỢNG HOÀN THÀNH ĐƯA VÀO QUYẾT TOÁN</v>
          </cell>
        </row>
      </sheetData>
      <sheetData sheetId="3033">
        <row r="4">
          <cell r="A4" t="str">
            <v>BẢNG TÍNH TOÁN, ĐO BÓC KHỐI LƯỢNG HOÀN THÀNH ĐƯA VÀO QUYẾT TOÁN</v>
          </cell>
        </row>
      </sheetData>
      <sheetData sheetId="3034">
        <row r="4">
          <cell r="A4" t="str">
            <v>BẢNG TÍNH TOÁN, ĐO BÓC KHỐI LƯỢNG HOÀN THÀNH ĐƯA VÀO QUYẾT TOÁN</v>
          </cell>
        </row>
      </sheetData>
      <sheetData sheetId="3035">
        <row r="4">
          <cell r="A4" t="str">
            <v>BẢNG TÍNH TOÁN, ĐO BÓC KHỐI LƯỢNG HOÀN THÀNH ĐƯA VÀO QUYẾT TOÁN</v>
          </cell>
        </row>
      </sheetData>
      <sheetData sheetId="3036">
        <row r="4">
          <cell r="A4" t="str">
            <v>BẢNG TÍNH TOÁN, ĐO BÓC KHỐI LƯỢNG HOÀN THÀNH ĐƯA VÀO QUYẾT TOÁN</v>
          </cell>
        </row>
      </sheetData>
      <sheetData sheetId="3037">
        <row r="4">
          <cell r="A4" t="str">
            <v>BẢNG TÍNH TOÁN, ĐO BÓC KHỐI LƯỢNG HOÀN THÀNH ĐƯA VÀO QUYẾT TOÁN</v>
          </cell>
        </row>
      </sheetData>
      <sheetData sheetId="3038">
        <row r="4">
          <cell r="A4" t="str">
            <v>BẢNG TÍNH TOÁN, ĐO BÓC KHỐI LƯỢNG HOÀN THÀNH ĐƯA VÀO QUYẾT TOÁN</v>
          </cell>
        </row>
      </sheetData>
      <sheetData sheetId="3039">
        <row r="4">
          <cell r="A4" t="str">
            <v>BẢNG TÍNH TOÁN, ĐO BÓC KHỐI LƯỢNG HOÀN THÀNH ĐƯA VÀO QUYẾT TOÁN</v>
          </cell>
        </row>
      </sheetData>
      <sheetData sheetId="3040">
        <row r="4">
          <cell r="A4" t="str">
            <v>BẢNG TÍNH TOÁN, ĐO BÓC KHỐI LƯỢNG HOÀN THÀNH ĐƯA VÀO QUYẾT TOÁN</v>
          </cell>
        </row>
      </sheetData>
      <sheetData sheetId="3041">
        <row r="4">
          <cell r="A4" t="str">
            <v>BẢNG TÍNH TOÁN, ĐO BÓC KHỐI LƯỢNG HOÀN THÀNH ĐƯA VÀO QUYẾT TOÁN</v>
          </cell>
        </row>
      </sheetData>
      <sheetData sheetId="3042">
        <row r="4">
          <cell r="A4" t="str">
            <v>BẢNG TÍNH TOÁN, ĐO BÓC KHỐI LƯỢNG HOÀN THÀNH ĐƯA VÀO QUYẾT TOÁN</v>
          </cell>
        </row>
      </sheetData>
      <sheetData sheetId="3043">
        <row r="4">
          <cell r="A4" t="str">
            <v>BẢNG TÍNH TOÁN, ĐO BÓC KHỐI LƯỢNG HOÀN THÀNH ĐƯA VÀO QUYẾT TOÁN</v>
          </cell>
        </row>
      </sheetData>
      <sheetData sheetId="3044">
        <row r="4">
          <cell r="A4" t="str">
            <v>BẢNG TÍNH TOÁN, ĐO BÓC KHỐI LƯỢNG HOÀN THÀNH ĐƯA VÀO QUYẾT TOÁN</v>
          </cell>
        </row>
      </sheetData>
      <sheetData sheetId="3045">
        <row r="4">
          <cell r="A4" t="str">
            <v>BẢNG TÍNH TOÁN, ĐO BÓC KHỐI LƯỢNG HOÀN THÀNH ĐƯA VÀO QUYẾT TOÁN</v>
          </cell>
        </row>
      </sheetData>
      <sheetData sheetId="3046">
        <row r="4">
          <cell r="A4" t="str">
            <v>BẢNG TÍNH TOÁN, ĐO BÓC KHỐI LƯỢNG HOÀN THÀNH ĐƯA VÀO QUYẾT TOÁN</v>
          </cell>
        </row>
      </sheetData>
      <sheetData sheetId="3047">
        <row r="4">
          <cell r="A4" t="str">
            <v>BẢNG TÍNH TOÁN, ĐO BÓC KHỐI LƯỢNG HOÀN THÀNH ĐƯA VÀO QUYẾT TOÁN</v>
          </cell>
        </row>
      </sheetData>
      <sheetData sheetId="3048">
        <row r="4">
          <cell r="A4" t="str">
            <v>BẢNG TÍNH TOÁN, ĐO BÓC KHỐI LƯỢNG HOÀN THÀNH ĐƯA VÀO QUYẾT TOÁN</v>
          </cell>
        </row>
      </sheetData>
      <sheetData sheetId="3049">
        <row r="4">
          <cell r="A4" t="str">
            <v>BẢNG TÍNH TOÁN, ĐO BÓC KHỐI LƯỢNG HOÀN THÀNH ĐƯA VÀO QUYẾT TOÁN</v>
          </cell>
        </row>
      </sheetData>
      <sheetData sheetId="3050">
        <row r="4">
          <cell r="A4" t="str">
            <v>BẢNG TÍNH TOÁN, ĐO BÓC KHỐI LƯỢNG HOÀN THÀNH ĐƯA VÀO QUYẾT TOÁN</v>
          </cell>
        </row>
      </sheetData>
      <sheetData sheetId="3051">
        <row r="4">
          <cell r="A4" t="str">
            <v>BẢNG TÍNH TOÁN, ĐO BÓC KHỐI LƯỢNG HOÀN THÀNH ĐƯA VÀO QUYẾT TOÁN</v>
          </cell>
        </row>
      </sheetData>
      <sheetData sheetId="3052">
        <row r="4">
          <cell r="A4" t="str">
            <v>BẢNG TÍNH TOÁN, ĐO BÓC KHỐI LƯỢNG HOÀN THÀNH ĐƯA VÀO QUYẾT TOÁN</v>
          </cell>
        </row>
      </sheetData>
      <sheetData sheetId="3053">
        <row r="4">
          <cell r="A4" t="str">
            <v>BẢNG TÍNH TOÁN, ĐO BÓC KHỐI LƯỢNG HOÀN THÀNH ĐƯA VÀO QUYẾT TOÁN</v>
          </cell>
        </row>
      </sheetData>
      <sheetData sheetId="3054">
        <row r="4">
          <cell r="A4" t="str">
            <v>BẢNG TÍNH TOÁN, ĐO BÓC KHỐI LƯỢNG HOÀN THÀNH ĐƯA VÀO QUYẾT TOÁN</v>
          </cell>
        </row>
      </sheetData>
      <sheetData sheetId="3055">
        <row r="4">
          <cell r="A4" t="str">
            <v>BẢNG TÍNH TOÁN, ĐO BÓC KHỐI LƯỢNG HOÀN THÀNH ĐƯA VÀO QUYẾT TOÁN</v>
          </cell>
        </row>
      </sheetData>
      <sheetData sheetId="3056">
        <row r="4">
          <cell r="A4" t="str">
            <v>BẢNG TÍNH TOÁN, ĐO BÓC KHỐI LƯỢNG HOÀN THÀNH ĐƯA VÀO QUYẾT TOÁN</v>
          </cell>
        </row>
      </sheetData>
      <sheetData sheetId="3057">
        <row r="4">
          <cell r="A4" t="str">
            <v>BẢNG TÍNH TOÁN, ĐO BÓC KHỐI LƯỢNG HOÀN THÀNH ĐƯA VÀO QUYẾT TOÁN</v>
          </cell>
        </row>
      </sheetData>
      <sheetData sheetId="3058">
        <row r="4">
          <cell r="A4" t="str">
            <v>BẢNG TÍNH TOÁN, ĐO BÓC KHỐI LƯỢNG HOÀN THÀNH ĐƯA VÀO QUYẾT TOÁN</v>
          </cell>
        </row>
      </sheetData>
      <sheetData sheetId="3059">
        <row r="4">
          <cell r="A4" t="str">
            <v>BẢNG TÍNH TOÁN, ĐO BÓC KHỐI LƯỢNG HOÀN THÀNH ĐƯA VÀO QUYẾT TOÁN</v>
          </cell>
        </row>
      </sheetData>
      <sheetData sheetId="3060">
        <row r="4">
          <cell r="A4" t="str">
            <v>BẢNG TÍNH TOÁN, ĐO BÓC KHỐI LƯỢNG HOÀN THÀNH ĐƯA VÀO QUYẾT TOÁN</v>
          </cell>
        </row>
      </sheetData>
      <sheetData sheetId="3061">
        <row r="4">
          <cell r="A4" t="str">
            <v>BẢNG TÍNH TOÁN, ĐO BÓC KHỐI LƯỢNG HOÀN THÀNH ĐƯA VÀO QUYẾT TOÁN</v>
          </cell>
        </row>
      </sheetData>
      <sheetData sheetId="3062">
        <row r="4">
          <cell r="A4" t="str">
            <v>BẢNG TÍNH TOÁN, ĐO BÓC KHỐI LƯỢNG HOÀN THÀNH ĐƯA VÀO QUYẾT TOÁN</v>
          </cell>
        </row>
      </sheetData>
      <sheetData sheetId="3063">
        <row r="4">
          <cell r="A4" t="str">
            <v>BẢNG TÍNH TOÁN, ĐO BÓC KHỐI LƯỢNG HOÀN THÀNH ĐƯA VÀO QUYẾT TOÁN</v>
          </cell>
        </row>
      </sheetData>
      <sheetData sheetId="3064">
        <row r="4">
          <cell r="A4" t="str">
            <v>BẢNG TÍNH TOÁN, ĐO BÓC KHỐI LƯỢNG HOÀN THÀNH ĐƯA VÀO QUYẾT TOÁN</v>
          </cell>
        </row>
      </sheetData>
      <sheetData sheetId="3065">
        <row r="4">
          <cell r="A4" t="str">
            <v>BẢNG TÍNH TOÁN, ĐO BÓC KHỐI LƯỢNG HOÀN THÀNH ĐƯA VÀO QUYẾT TOÁN</v>
          </cell>
        </row>
      </sheetData>
      <sheetData sheetId="3066">
        <row r="4">
          <cell r="A4" t="str">
            <v>BẢNG TÍNH TOÁN, ĐO BÓC KHỐI LƯỢNG HOÀN THÀNH ĐƯA VÀO QUYẾT TOÁN</v>
          </cell>
        </row>
      </sheetData>
      <sheetData sheetId="3067">
        <row r="4">
          <cell r="A4" t="str">
            <v>BẢNG TÍNH TOÁN, ĐO BÓC KHỐI LƯỢNG HOÀN THÀNH ĐƯA VÀO QUYẾT TOÁN</v>
          </cell>
        </row>
      </sheetData>
      <sheetData sheetId="3068">
        <row r="4">
          <cell r="A4" t="str">
            <v>BẢNG TÍNH TOÁN, ĐO BÓC KHỐI LƯỢNG HOÀN THÀNH ĐƯA VÀO QUYẾT TOÁN</v>
          </cell>
        </row>
      </sheetData>
      <sheetData sheetId="3069">
        <row r="4">
          <cell r="A4" t="str">
            <v>BẢNG TÍNH TOÁN, ĐO BÓC KHỐI LƯỢNG HOÀN THÀNH ĐƯA VÀO QUYẾT TOÁN</v>
          </cell>
        </row>
      </sheetData>
      <sheetData sheetId="3070">
        <row r="9">
          <cell r="A9" t="str">
            <v>A</v>
          </cell>
        </row>
      </sheetData>
      <sheetData sheetId="3071">
        <row r="4">
          <cell r="A4" t="str">
            <v>BẢNG TÍNH TOÁN, ĐO BÓC KHỐI LƯỢNG HOÀN THÀNH ĐƯA VÀO QUYẾT TOÁN</v>
          </cell>
        </row>
      </sheetData>
      <sheetData sheetId="3072">
        <row r="4">
          <cell r="A4" t="str">
            <v>BẢNG TÍNH TOÁN, ĐO BÓC KHỐI LƯỢNG HOÀN THÀNH ĐƯA VÀO QUYẾT TOÁN</v>
          </cell>
        </row>
      </sheetData>
      <sheetData sheetId="3073">
        <row r="4">
          <cell r="A4" t="str">
            <v>BẢNG TÍNH TOÁN, ĐO BÓC KHỐI LƯỢNG HOÀN THÀNH ĐƯA VÀO QUYẾT TOÁN</v>
          </cell>
        </row>
      </sheetData>
      <sheetData sheetId="3074">
        <row r="4">
          <cell r="A4" t="str">
            <v>BẢNG TÍNH TOÁN, ĐO BÓC KHỐI LƯỢNG HOÀN THÀNH ĐƯA VÀO QUYẾT TOÁN</v>
          </cell>
        </row>
      </sheetData>
      <sheetData sheetId="3075">
        <row r="4">
          <cell r="A4" t="str">
            <v>BẢNG TÍNH TOÁN, ĐO BÓC KHỐI LƯỢNG HOÀN THÀNH ĐƯA VÀO QUYẾT TOÁN</v>
          </cell>
        </row>
      </sheetData>
      <sheetData sheetId="3076">
        <row r="4">
          <cell r="A4" t="str">
            <v>BẢNG TÍNH TOÁN, ĐO BÓC KHỐI LƯỢNG HOÀN THÀNH ĐƯA VÀO QUYẾT TOÁN</v>
          </cell>
        </row>
      </sheetData>
      <sheetData sheetId="3077">
        <row r="4">
          <cell r="A4" t="str">
            <v>BẢNG TÍNH TOÁN, ĐO BÓC KHỐI LƯỢNG HOÀN THÀNH ĐƯA VÀO QUYẾT TOÁN</v>
          </cell>
        </row>
      </sheetData>
      <sheetData sheetId="3078">
        <row r="4">
          <cell r="A4" t="str">
            <v>BẢNG TÍNH TOÁN, ĐO BÓC KHỐI LƯỢNG HOÀN THÀNH ĐƯA VÀO QUYẾT TOÁN</v>
          </cell>
        </row>
      </sheetData>
      <sheetData sheetId="3079">
        <row r="4">
          <cell r="A4" t="str">
            <v>BẢNG TÍNH TOÁN, ĐO BÓC KHỐI LƯỢNG HOÀN THÀNH ĐƯA VÀO QUYẾT TOÁN</v>
          </cell>
        </row>
      </sheetData>
      <sheetData sheetId="3080">
        <row r="4">
          <cell r="A4" t="str">
            <v>BẢNG TÍNH TOÁN, ĐO BÓC KHỐI LƯỢNG HOÀN THÀNH ĐƯA VÀO QUYẾT TOÁN</v>
          </cell>
        </row>
      </sheetData>
      <sheetData sheetId="3081">
        <row r="4">
          <cell r="A4" t="str">
            <v>BẢNG TÍNH TOÁN, ĐO BÓC KHỐI LƯỢNG HOÀN THÀNH ĐƯA VÀO QUYẾT TOÁN</v>
          </cell>
        </row>
      </sheetData>
      <sheetData sheetId="3082">
        <row r="4">
          <cell r="A4" t="str">
            <v>BẢNG TÍNH TOÁN, ĐO BÓC KHỐI LƯỢNG HOÀN THÀNH ĐƯA VÀO QUYẾT TOÁN</v>
          </cell>
        </row>
      </sheetData>
      <sheetData sheetId="3083">
        <row r="4">
          <cell r="A4" t="str">
            <v>BẢNG TÍNH TOÁN, ĐO BÓC KHỐI LƯỢNG HOÀN THÀNH ĐƯA VÀO QUYẾT TOÁN</v>
          </cell>
        </row>
      </sheetData>
      <sheetData sheetId="3084">
        <row r="4">
          <cell r="A4" t="str">
            <v>BẢNG TÍNH TOÁN, ĐO BÓC KHỐI LƯỢNG HOÀN THÀNH ĐƯA VÀO QUYẾT TOÁN</v>
          </cell>
        </row>
      </sheetData>
      <sheetData sheetId="3085">
        <row r="4">
          <cell r="A4" t="str">
            <v>BẢNG TÍNH TOÁN, ĐO BÓC KHỐI LƯỢNG HOÀN THÀNH ĐƯA VÀO QUYẾT TOÁN</v>
          </cell>
        </row>
      </sheetData>
      <sheetData sheetId="3086">
        <row r="4">
          <cell r="A4" t="str">
            <v>BẢNG TÍNH TOÁN, ĐO BÓC KHỐI LƯỢNG HOÀN THÀNH ĐƯA VÀO QUYẾT TOÁN</v>
          </cell>
        </row>
      </sheetData>
      <sheetData sheetId="3087">
        <row r="4">
          <cell r="A4" t="str">
            <v>BẢNG TÍNH TOÁN, ĐO BÓC KHỐI LƯỢNG HOÀN THÀNH ĐƯA VÀO QUYẾT TOÁN</v>
          </cell>
        </row>
      </sheetData>
      <sheetData sheetId="3088">
        <row r="4">
          <cell r="A4" t="str">
            <v>BẢNG TÍNH TOÁN, ĐO BÓC KHỐI LƯỢNG HOÀN THÀNH ĐƯA VÀO QUYẾT TOÁN</v>
          </cell>
        </row>
      </sheetData>
      <sheetData sheetId="3089">
        <row r="4">
          <cell r="A4" t="str">
            <v>BẢNG TÍNH TOÁN, ĐO BÓC KHỐI LƯỢNG HOÀN THÀNH ĐƯA VÀO QUYẾT TOÁN</v>
          </cell>
        </row>
      </sheetData>
      <sheetData sheetId="3090">
        <row r="4">
          <cell r="A4" t="str">
            <v>BẢNG TÍNH TOÁN, ĐO BÓC KHỐI LƯỢNG HOÀN THÀNH ĐƯA VÀO QUYẾT TOÁN</v>
          </cell>
        </row>
      </sheetData>
      <sheetData sheetId="3091">
        <row r="4">
          <cell r="A4" t="str">
            <v>BẢNG TÍNH TOÁN, ĐO BÓC KHỐI LƯỢNG HOÀN THÀNH ĐƯA VÀO QUYẾT TOÁN</v>
          </cell>
        </row>
      </sheetData>
      <sheetData sheetId="3092">
        <row r="4">
          <cell r="A4" t="str">
            <v>BẢNG TÍNH TOÁN, ĐO BÓC KHỐI LƯỢNG HOÀN THÀNH ĐƯA VÀO QUYẾT TOÁN</v>
          </cell>
        </row>
      </sheetData>
      <sheetData sheetId="3093">
        <row r="4">
          <cell r="A4" t="str">
            <v>BẢNG TÍNH TOÁN, ĐO BÓC KHỐI LƯỢNG HOÀN THÀNH ĐƯA VÀO QUYẾT TOÁN</v>
          </cell>
        </row>
      </sheetData>
      <sheetData sheetId="3094">
        <row r="4">
          <cell r="A4" t="str">
            <v>BẢNG TÍNH TOÁN, ĐO BÓC KHỐI LƯỢNG HOÀN THÀNH ĐƯA VÀO QUYẾT TOÁN</v>
          </cell>
        </row>
      </sheetData>
      <sheetData sheetId="3095">
        <row r="4">
          <cell r="A4" t="str">
            <v>BẢNG TÍNH TOÁN, ĐO BÓC KHỐI LƯỢNG HOÀN THÀNH ĐƯA VÀO QUYẾT TOÁN</v>
          </cell>
        </row>
      </sheetData>
      <sheetData sheetId="3096">
        <row r="4">
          <cell r="A4" t="str">
            <v>BẢNG TÍNH TOÁN, ĐO BÓC KHỐI LƯỢNG HOÀN THÀNH ĐƯA VÀO QUYẾT TOÁN</v>
          </cell>
        </row>
      </sheetData>
      <sheetData sheetId="3097">
        <row r="4">
          <cell r="A4" t="str">
            <v>BẢNG TÍNH TOÁN, ĐO BÓC KHỐI LƯỢNG HOÀN THÀNH ĐƯA VÀO QUYẾT TOÁN</v>
          </cell>
        </row>
      </sheetData>
      <sheetData sheetId="3098">
        <row r="4">
          <cell r="A4" t="str">
            <v>BẢNG TÍNH TOÁN, ĐO BÓC KHỐI LƯỢNG HOÀN THÀNH ĐƯA VÀO QUYẾT TOÁN</v>
          </cell>
        </row>
      </sheetData>
      <sheetData sheetId="3099">
        <row r="4">
          <cell r="A4" t="str">
            <v>BẢNG TÍNH TOÁN, ĐO BÓC KHỐI LƯỢNG HOÀN THÀNH ĐƯA VÀO QUYẾT TOÁN</v>
          </cell>
        </row>
      </sheetData>
      <sheetData sheetId="3100">
        <row r="4">
          <cell r="A4" t="str">
            <v>BẢNG TÍNH TOÁN, ĐO BÓC KHỐI LƯỢNG HOÀN THÀNH ĐƯA VÀO QUYẾT TOÁN</v>
          </cell>
        </row>
      </sheetData>
      <sheetData sheetId="3101">
        <row r="4">
          <cell r="A4" t="str">
            <v>BẢNG TÍNH TOÁN, ĐO BÓC KHỐI LƯỢNG HOÀN THÀNH ĐƯA VÀO QUYẾT TOÁN</v>
          </cell>
        </row>
      </sheetData>
      <sheetData sheetId="3102">
        <row r="4">
          <cell r="A4" t="str">
            <v>BẢNG TÍNH TOÁN, ĐO BÓC KHỐI LƯỢNG HOÀN THÀNH ĐƯA VÀO QUYẾT TOÁN</v>
          </cell>
        </row>
      </sheetData>
      <sheetData sheetId="3103">
        <row r="4">
          <cell r="A4" t="str">
            <v>BẢNG TÍNH TOÁN, ĐO BÓC KHỐI LƯỢNG HOÀN THÀNH ĐƯA VÀO QUYẾT TOÁN</v>
          </cell>
        </row>
      </sheetData>
      <sheetData sheetId="3104">
        <row r="4">
          <cell r="A4" t="str">
            <v>BẢNG TÍNH TOÁN, ĐO BÓC KHỐI LƯỢNG HOÀN THÀNH ĐƯA VÀO QUYẾT TOÁN</v>
          </cell>
        </row>
      </sheetData>
      <sheetData sheetId="3105">
        <row r="4">
          <cell r="A4" t="str">
            <v>BẢNG TÍNH TOÁN, ĐO BÓC KHỐI LƯỢNG HOÀN THÀNH ĐƯA VÀO QUYẾT TOÁN</v>
          </cell>
        </row>
      </sheetData>
      <sheetData sheetId="3106">
        <row r="4">
          <cell r="A4" t="str">
            <v>BẢNG TÍNH TOÁN, ĐO BÓC KHỐI LƯỢNG HOÀN THÀNH ĐƯA VÀO QUYẾT TOÁN</v>
          </cell>
        </row>
      </sheetData>
      <sheetData sheetId="3107">
        <row r="4">
          <cell r="A4" t="str">
            <v>BẢNG TÍNH TOÁN, ĐO BÓC KHỐI LƯỢNG HOÀN THÀNH ĐƯA VÀO QUYẾT TOÁN</v>
          </cell>
        </row>
      </sheetData>
      <sheetData sheetId="3108">
        <row r="4">
          <cell r="A4" t="str">
            <v>BẢNG TÍNH TOÁN, ĐO BÓC KHỐI LƯỢNG HOÀN THÀNH ĐƯA VÀO QUYẾT TOÁN</v>
          </cell>
        </row>
      </sheetData>
      <sheetData sheetId="3109">
        <row r="4">
          <cell r="A4" t="str">
            <v>BẢNG TÍNH TOÁN, ĐO BÓC KHỐI LƯỢNG HOÀN THÀNH ĐƯA VÀO QUYẾT TOÁN</v>
          </cell>
        </row>
      </sheetData>
      <sheetData sheetId="3110">
        <row r="4">
          <cell r="A4" t="str">
            <v>BẢNG TÍNH TOÁN, ĐO BÓC KHỐI LƯỢNG HOÀN THÀNH ĐƯA VÀO QUYẾT TOÁN</v>
          </cell>
        </row>
      </sheetData>
      <sheetData sheetId="3111">
        <row r="4">
          <cell r="A4" t="str">
            <v>BẢNG TÍNH TOÁN, ĐO BÓC KHỐI LƯỢNG HOÀN THÀNH ĐƯA VÀO QUYẾT TOÁN</v>
          </cell>
        </row>
      </sheetData>
      <sheetData sheetId="3112">
        <row r="4">
          <cell r="A4" t="str">
            <v>BẢNG TÍNH TOÁN, ĐO BÓC KHỐI LƯỢNG HOÀN THÀNH ĐƯA VÀO QUYẾT TOÁN</v>
          </cell>
        </row>
      </sheetData>
      <sheetData sheetId="3113">
        <row r="4">
          <cell r="A4" t="str">
            <v>BẢNG TÍNH TOÁN, ĐO BÓC KHỐI LƯỢNG HOÀN THÀNH ĐƯA VÀO QUYẾT TOÁN</v>
          </cell>
        </row>
      </sheetData>
      <sheetData sheetId="3114">
        <row r="4">
          <cell r="A4" t="str">
            <v>BẢNG TÍNH TOÁN, ĐO BÓC KHỐI LƯỢNG HOÀN THÀNH ĐƯA VÀO QUYẾT TOÁN</v>
          </cell>
        </row>
      </sheetData>
      <sheetData sheetId="3115">
        <row r="4">
          <cell r="A4" t="str">
            <v>BẢNG TÍNH TOÁN, ĐO BÓC KHỐI LƯỢNG HOÀN THÀNH ĐƯA VÀO QUYẾT TOÁN</v>
          </cell>
        </row>
      </sheetData>
      <sheetData sheetId="3116">
        <row r="4">
          <cell r="A4" t="str">
            <v>BẢNG TÍNH TOÁN, ĐO BÓC KHỐI LƯỢNG HOÀN THÀNH ĐƯA VÀO QUYẾT TOÁN</v>
          </cell>
        </row>
      </sheetData>
      <sheetData sheetId="3117">
        <row r="4">
          <cell r="A4" t="str">
            <v>BẢNG TÍNH TOÁN, ĐO BÓC KHỐI LƯỢNG HOÀN THÀNH ĐƯA VÀO QUYẾT TOÁN</v>
          </cell>
        </row>
      </sheetData>
      <sheetData sheetId="3118">
        <row r="4">
          <cell r="A4" t="str">
            <v>BẢNG TÍNH TOÁN, ĐO BÓC KHỐI LƯỢNG HOÀN THÀNH ĐƯA VÀO QUYẾT TOÁN</v>
          </cell>
        </row>
      </sheetData>
      <sheetData sheetId="3119">
        <row r="4">
          <cell r="A4" t="str">
            <v>BẢNG TÍNH TOÁN, ĐO BÓC KHỐI LƯỢNG HOÀN THÀNH ĐƯA VÀO QUYẾT TOÁN</v>
          </cell>
        </row>
      </sheetData>
      <sheetData sheetId="3120">
        <row r="4">
          <cell r="A4" t="str">
            <v>BẢNG TÍNH TOÁN, ĐO BÓC KHỐI LƯỢNG HOÀN THÀNH ĐƯA VÀO QUYẾT TOÁN</v>
          </cell>
        </row>
      </sheetData>
      <sheetData sheetId="3121">
        <row r="4">
          <cell r="A4" t="str">
            <v>BẢNG TÍNH TOÁN, ĐO BÓC KHỐI LƯỢNG HOÀN THÀNH ĐƯA VÀO QUYẾT TOÁN</v>
          </cell>
        </row>
      </sheetData>
      <sheetData sheetId="3122">
        <row r="4">
          <cell r="A4" t="str">
            <v>BẢNG TÍNH TOÁN, ĐO BÓC KHỐI LƯỢNG HOÀN THÀNH ĐƯA VÀO QUYẾT TOÁN</v>
          </cell>
        </row>
      </sheetData>
      <sheetData sheetId="3123">
        <row r="4">
          <cell r="A4" t="str">
            <v>BẢNG TÍNH TOÁN, ĐO BÓC KHỐI LƯỢNG HOÀN THÀNH ĐƯA VÀO QUYẾT TOÁN</v>
          </cell>
        </row>
      </sheetData>
      <sheetData sheetId="3124">
        <row r="4">
          <cell r="A4" t="str">
            <v>BẢNG TÍNH TOÁN, ĐO BÓC KHỐI LƯỢNG HOÀN THÀNH ĐƯA VÀO QUYẾT TOÁN</v>
          </cell>
        </row>
      </sheetData>
      <sheetData sheetId="3125">
        <row r="4">
          <cell r="A4" t="str">
            <v>BẢNG TÍNH TOÁN, ĐO BÓC KHỐI LƯỢNG HOÀN THÀNH ĐƯA VÀO QUYẾT TOÁN</v>
          </cell>
        </row>
      </sheetData>
      <sheetData sheetId="3126">
        <row r="4">
          <cell r="A4" t="str">
            <v>BẢNG TÍNH TOÁN, ĐO BÓC KHỐI LƯỢNG HOÀN THÀNH ĐƯA VÀO QUYẾT TOÁN</v>
          </cell>
        </row>
      </sheetData>
      <sheetData sheetId="3127">
        <row r="4">
          <cell r="A4" t="str">
            <v>BẢNG TÍNH TOÁN, ĐO BÓC KHỐI LƯỢNG HOÀN THÀNH ĐƯA VÀO QUYẾT TOÁN</v>
          </cell>
        </row>
      </sheetData>
      <sheetData sheetId="3128">
        <row r="4">
          <cell r="A4" t="str">
            <v>BẢNG TÍNH TOÁN, ĐO BÓC KHỐI LƯỢNG HOÀN THÀNH ĐƯA VÀO QUYẾT TOÁN</v>
          </cell>
        </row>
      </sheetData>
      <sheetData sheetId="3129">
        <row r="4">
          <cell r="A4" t="str">
            <v>BẢNG TÍNH TOÁN, ĐO BÓC KHỐI LƯỢNG HOÀN THÀNH ĐƯA VÀO QUYẾT TOÁN</v>
          </cell>
        </row>
      </sheetData>
      <sheetData sheetId="3130">
        <row r="4">
          <cell r="A4" t="str">
            <v>BẢNG TÍNH TOÁN, ĐO BÓC KHỐI LƯỢNG HOÀN THÀNH ĐƯA VÀO QUYẾT TOÁN</v>
          </cell>
        </row>
      </sheetData>
      <sheetData sheetId="3131">
        <row r="4">
          <cell r="A4" t="str">
            <v>BẢNG TÍNH TOÁN, ĐO BÓC KHỐI LƯỢNG HOÀN THÀNH ĐƯA VÀO QUYẾT TOÁN</v>
          </cell>
        </row>
      </sheetData>
      <sheetData sheetId="3132">
        <row r="4">
          <cell r="A4" t="str">
            <v>BẢNG TÍNH TOÁN, ĐO BÓC KHỐI LƯỢNG HOÀN THÀNH ĐƯA VÀO QUYẾT TOÁN</v>
          </cell>
        </row>
      </sheetData>
      <sheetData sheetId="3133">
        <row r="4">
          <cell r="A4" t="str">
            <v>BẢNG TÍNH TOÁN, ĐO BÓC KHỐI LƯỢNG HOÀN THÀNH ĐƯA VÀO QUYẾT TOÁN</v>
          </cell>
        </row>
      </sheetData>
      <sheetData sheetId="3134">
        <row r="4">
          <cell r="A4" t="str">
            <v>BẢNG TÍNH TOÁN, ĐO BÓC KHỐI LƯỢNG HOÀN THÀNH ĐƯA VÀO QUYẾT TOÁN</v>
          </cell>
        </row>
      </sheetData>
      <sheetData sheetId="3135">
        <row r="4">
          <cell r="A4" t="str">
            <v>BẢNG TÍNH TOÁN, ĐO BÓC KHỐI LƯỢNG HOÀN THÀNH ĐƯA VÀO QUYẾT TOÁN</v>
          </cell>
        </row>
      </sheetData>
      <sheetData sheetId="3136">
        <row r="4">
          <cell r="A4" t="str">
            <v>BẢNG TÍNH TOÁN, ĐO BÓC KHỐI LƯỢNG HOÀN THÀNH ĐƯA VÀO QUYẾT TOÁN</v>
          </cell>
        </row>
      </sheetData>
      <sheetData sheetId="3137">
        <row r="4">
          <cell r="A4" t="str">
            <v>BẢNG TÍNH TOÁN, ĐO BÓC KHỐI LƯỢNG HOÀN THÀNH ĐƯA VÀO QUYẾT TOÁN</v>
          </cell>
        </row>
      </sheetData>
      <sheetData sheetId="3138">
        <row r="4">
          <cell r="A4" t="str">
            <v>BẢNG TÍNH TOÁN, ĐO BÓC KHỐI LƯỢNG HOÀN THÀNH ĐƯA VÀO QUYẾT TOÁN</v>
          </cell>
        </row>
      </sheetData>
      <sheetData sheetId="3139">
        <row r="4">
          <cell r="A4" t="str">
            <v>BẢNG TÍNH TOÁN, ĐO BÓC KHỐI LƯỢNG HOÀN THÀNH ĐƯA VÀO QUYẾT TOÁN</v>
          </cell>
        </row>
      </sheetData>
      <sheetData sheetId="3140">
        <row r="4">
          <cell r="A4" t="str">
            <v>BẢNG TÍNH TOÁN, ĐO BÓC KHỐI LƯỢNG HOÀN THÀNH ĐƯA VÀO QUYẾT TOÁN</v>
          </cell>
        </row>
      </sheetData>
      <sheetData sheetId="3141">
        <row r="4">
          <cell r="A4" t="str">
            <v>BẢNG TÍNH TOÁN, ĐO BÓC KHỐI LƯỢNG HOÀN THÀNH ĐƯA VÀO QUYẾT TOÁN</v>
          </cell>
        </row>
      </sheetData>
      <sheetData sheetId="3142">
        <row r="4">
          <cell r="A4" t="str">
            <v>BẢNG TÍNH TOÁN, ĐO BÓC KHỐI LƯỢNG HOÀN THÀNH ĐƯA VÀO QUYẾT TOÁN</v>
          </cell>
        </row>
      </sheetData>
      <sheetData sheetId="3143">
        <row r="4">
          <cell r="A4" t="str">
            <v>BẢNG TÍNH TOÁN, ĐO BÓC KHỐI LƯỢNG HOÀN THÀNH ĐƯA VÀO QUYẾT TOÁN</v>
          </cell>
        </row>
      </sheetData>
      <sheetData sheetId="3144">
        <row r="4">
          <cell r="A4" t="str">
            <v>BẢNG TÍNH TOÁN, ĐO BÓC KHỐI LƯỢNG HOÀN THÀNH ĐƯA VÀO QUYẾT TOÁN</v>
          </cell>
        </row>
      </sheetData>
      <sheetData sheetId="3145">
        <row r="4">
          <cell r="A4" t="str">
            <v>BẢNG TÍNH TOÁN, ĐO BÓC KHỐI LƯỢNG HOÀN THÀNH ĐƯA VÀO QUYẾT TOÁN</v>
          </cell>
        </row>
      </sheetData>
      <sheetData sheetId="3146">
        <row r="4">
          <cell r="A4" t="str">
            <v>BẢNG TÍNH TOÁN, ĐO BÓC KHỐI LƯỢNG HOÀN THÀNH ĐƯA VÀO QUYẾT TOÁN</v>
          </cell>
        </row>
      </sheetData>
      <sheetData sheetId="3147">
        <row r="4">
          <cell r="A4" t="str">
            <v>BẢNG TÍNH TOÁN, ĐO BÓC KHỐI LƯỢNG HOÀN THÀNH ĐƯA VÀO QUYẾT TOÁN</v>
          </cell>
        </row>
      </sheetData>
      <sheetData sheetId="3148">
        <row r="4">
          <cell r="A4" t="str">
            <v>BẢNG TÍNH TOÁN, ĐO BÓC KHỐI LƯỢNG HOÀN THÀNH ĐƯA VÀO QUYẾT TOÁN</v>
          </cell>
        </row>
      </sheetData>
      <sheetData sheetId="3149">
        <row r="4">
          <cell r="A4" t="str">
            <v>BẢNG TÍNH TOÁN, ĐO BÓC KHỐI LƯỢNG HOÀN THÀNH ĐƯA VÀO QUYẾT TOÁN</v>
          </cell>
        </row>
      </sheetData>
      <sheetData sheetId="3150">
        <row r="4">
          <cell r="A4" t="str">
            <v>BẢNG TÍNH TOÁN, ĐO BÓC KHỐI LƯỢNG HOÀN THÀNH ĐƯA VÀO QUYẾT TOÁN</v>
          </cell>
        </row>
      </sheetData>
      <sheetData sheetId="3151">
        <row r="4">
          <cell r="A4" t="str">
            <v>BẢNG TÍNH TOÁN, ĐO BÓC KHỐI LƯỢNG HOÀN THÀNH ĐƯA VÀO QUYẾT TOÁN</v>
          </cell>
        </row>
      </sheetData>
      <sheetData sheetId="3152">
        <row r="4">
          <cell r="A4" t="str">
            <v>BẢNG TÍNH TOÁN, ĐO BÓC KHỐI LƯỢNG HOÀN THÀNH ĐƯA VÀO QUYẾT TOÁN</v>
          </cell>
        </row>
      </sheetData>
      <sheetData sheetId="3153">
        <row r="4">
          <cell r="A4" t="str">
            <v>BẢNG TÍNH TOÁN, ĐO BÓC KHỐI LƯỢNG HOÀN THÀNH ĐƯA VÀO QUYẾT TOÁN</v>
          </cell>
        </row>
      </sheetData>
      <sheetData sheetId="3154">
        <row r="4">
          <cell r="A4" t="str">
            <v>BẢNG TÍNH TOÁN, ĐO BÓC KHỐI LƯỢNG HOÀN THÀNH ĐƯA VÀO QUYẾT TOÁN</v>
          </cell>
        </row>
      </sheetData>
      <sheetData sheetId="3155">
        <row r="4">
          <cell r="A4" t="str">
            <v>BẢNG TÍNH TOÁN, ĐO BÓC KHỐI LƯỢNG HOÀN THÀNH ĐƯA VÀO QUYẾT TOÁN</v>
          </cell>
        </row>
      </sheetData>
      <sheetData sheetId="3156">
        <row r="4">
          <cell r="A4" t="str">
            <v>BẢNG TÍNH TOÁN, ĐO BÓC KHỐI LƯỢNG HOÀN THÀNH ĐƯA VÀO QUYẾT TOÁN</v>
          </cell>
        </row>
      </sheetData>
      <sheetData sheetId="3157">
        <row r="4">
          <cell r="A4" t="str">
            <v>BẢNG TÍNH TOÁN, ĐO BÓC KHỐI LƯỢNG HOÀN THÀNH ĐƯA VÀO QUYẾT TOÁN</v>
          </cell>
        </row>
      </sheetData>
      <sheetData sheetId="3158">
        <row r="4">
          <cell r="A4" t="str">
            <v>BẢNG TÍNH TOÁN, ĐO BÓC KHỐI LƯỢNG HOÀN THÀNH ĐƯA VÀO QUYẾT TOÁN</v>
          </cell>
        </row>
      </sheetData>
      <sheetData sheetId="3159">
        <row r="4">
          <cell r="A4" t="str">
            <v>BẢNG TÍNH TOÁN, ĐO BÓC KHỐI LƯỢNG HOÀN THÀNH ĐƯA VÀO QUYẾT TOÁN</v>
          </cell>
        </row>
      </sheetData>
      <sheetData sheetId="3160">
        <row r="4">
          <cell r="A4" t="str">
            <v>BẢNG TÍNH TOÁN, ĐO BÓC KHỐI LƯỢNG HOÀN THÀNH ĐƯA VÀO QUYẾT TOÁN</v>
          </cell>
        </row>
      </sheetData>
      <sheetData sheetId="3161">
        <row r="4">
          <cell r="A4" t="str">
            <v>BẢNG TÍNH TOÁN, ĐO BÓC KHỐI LƯỢNG HOÀN THÀNH ĐƯA VÀO QUYẾT TOÁN</v>
          </cell>
        </row>
      </sheetData>
      <sheetData sheetId="3162">
        <row r="4">
          <cell r="A4" t="str">
            <v>BẢNG TÍNH TOÁN, ĐO BÓC KHỐI LƯỢNG HOÀN THÀNH ĐƯA VÀO QUYẾT TOÁN</v>
          </cell>
        </row>
      </sheetData>
      <sheetData sheetId="3163">
        <row r="9">
          <cell r="A9" t="str">
            <v>A</v>
          </cell>
        </row>
      </sheetData>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ow r="4">
          <cell r="A4" t="str">
            <v>BẢNG TÍNH TOÁN, ĐO BÓC KHỐI LƯỢNG HOÀN THÀNH ĐƯA VÀO QUYẾT TOÁN</v>
          </cell>
        </row>
      </sheetData>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ow r="9">
          <cell r="A9" t="str">
            <v>A</v>
          </cell>
        </row>
      </sheetData>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ow r="4">
          <cell r="A4" t="str">
            <v>BẢNG TÍNH TOÁN, ĐO BÓC KHỐI LƯỢNG HOÀN THÀNH ĐƯA VÀO QUYẾT TOÁN</v>
          </cell>
        </row>
      </sheetData>
      <sheetData sheetId="3249">
        <row r="4">
          <cell r="A4" t="str">
            <v>BẢNG TÍNH TOÁN, ĐO BÓC KHỐI LƯỢNG HOÀN THÀNH ĐƯA VÀO QUYẾT TOÁN</v>
          </cell>
        </row>
      </sheetData>
      <sheetData sheetId="3250">
        <row r="4">
          <cell r="A4" t="str">
            <v>BẢNG TÍNH TOÁN, ĐO BÓC KHỐI LƯỢNG HOÀN THÀNH ĐƯA VÀO QUYẾT TOÁN</v>
          </cell>
        </row>
      </sheetData>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ow r="4">
          <cell r="A4" t="str">
            <v>BẢNG TÍNH TOÁN, ĐO BÓC KHỐI LƯỢNG HOÀN THÀNH ĐƯA VÀO QUYẾT TOÁN</v>
          </cell>
        </row>
      </sheetData>
      <sheetData sheetId="3322" refreshError="1"/>
      <sheetData sheetId="3323" refreshError="1"/>
      <sheetData sheetId="3324" refreshError="1"/>
      <sheetData sheetId="3325" refreshError="1"/>
      <sheetData sheetId="3326" refreshError="1"/>
      <sheetData sheetId="3327" refreshError="1"/>
      <sheetData sheetId="3328" refreshError="1"/>
      <sheetData sheetId="3329">
        <row r="9">
          <cell r="A9" t="str">
            <v>A</v>
          </cell>
        </row>
      </sheetData>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ow r="9">
          <cell r="A9" t="str">
            <v>A</v>
          </cell>
        </row>
      </sheetData>
      <sheetData sheetId="3350">
        <row r="9">
          <cell r="A9" t="str">
            <v>A</v>
          </cell>
        </row>
      </sheetData>
      <sheetData sheetId="3351">
        <row r="9">
          <cell r="A9" t="str">
            <v>A</v>
          </cell>
        </row>
      </sheetData>
      <sheetData sheetId="3352">
        <row r="9">
          <cell r="A9" t="str">
            <v>A</v>
          </cell>
        </row>
      </sheetData>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ow r="9">
          <cell r="A9" t="str">
            <v>A</v>
          </cell>
        </row>
      </sheetData>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ow r="4">
          <cell r="A4" t="str">
            <v>BẢNG TÍNH TOÁN, ĐO BÓC KHỐI LƯỢNG HOÀN THÀNH ĐƯA VÀO QUYẾT TOÁN</v>
          </cell>
        </row>
      </sheetData>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ow r="4">
          <cell r="A4" t="str">
            <v>BẢNG TÍNH TOÁN, ĐO BÓC KHỐI LƯỢNG HOÀN THÀNH ĐƯA VÀO QUYẾT TOÁN</v>
          </cell>
        </row>
      </sheetData>
      <sheetData sheetId="3422">
        <row r="4">
          <cell r="A4" t="str">
            <v>BẢNG TÍNH TOÁN, ĐO BÓC KHỐI LƯỢNG HOÀN THÀNH ĐƯA VÀO QUYẾT TOÁN</v>
          </cell>
        </row>
      </sheetData>
      <sheetData sheetId="3423">
        <row r="4">
          <cell r="A4" t="str">
            <v>BẢNG TÍNH TOÁN, ĐO BÓC KHỐI LƯỢNG HOÀN THÀNH ĐƯA VÀO QUYẾT TOÁN</v>
          </cell>
        </row>
      </sheetData>
      <sheetData sheetId="3424">
        <row r="4">
          <cell r="A4" t="str">
            <v>BẢNG TÍNH TOÁN, ĐO BÓC KHỐI LƯỢNG HOÀN THÀNH ĐƯA VÀO QUYẾT TOÁN</v>
          </cell>
        </row>
      </sheetData>
      <sheetData sheetId="3425">
        <row r="4">
          <cell r="A4" t="str">
            <v>BẢNG TÍNH TOÁN, ĐO BÓC KHỐI LƯỢNG HOÀN THÀNH ĐƯA VÀO QUYẾT TOÁN</v>
          </cell>
        </row>
      </sheetData>
      <sheetData sheetId="3426">
        <row r="4">
          <cell r="A4" t="str">
            <v>BẢNG TÍNH TOÁN, ĐO BÓC KHỐI LƯỢNG HOÀN THÀNH ĐƯA VÀO QUYẾT TOÁN</v>
          </cell>
        </row>
      </sheetData>
      <sheetData sheetId="3427">
        <row r="4">
          <cell r="A4" t="str">
            <v>BẢNG TÍNH TOÁN, ĐO BÓC KHỐI LƯỢNG HOÀN THÀNH ĐƯA VÀO QUYẾT TOÁN</v>
          </cell>
        </row>
      </sheetData>
      <sheetData sheetId="3428">
        <row r="4">
          <cell r="A4" t="str">
            <v>BẢNG TÍNH TOÁN, ĐO BÓC KHỐI LƯỢNG HOÀN THÀNH ĐƯA VÀO QUYẾT TOÁN</v>
          </cell>
        </row>
      </sheetData>
      <sheetData sheetId="3429">
        <row r="4">
          <cell r="A4" t="str">
            <v>BẢNG TÍNH TOÁN, ĐO BÓC KHỐI LƯỢNG HOÀN THÀNH ĐƯA VÀO QUYẾT TOÁN</v>
          </cell>
        </row>
      </sheetData>
      <sheetData sheetId="3430">
        <row r="4">
          <cell r="A4" t="str">
            <v>BẢNG TÍNH TOÁN, ĐO BÓC KHỐI LƯỢNG HOÀN THÀNH ĐƯA VÀO QUYẾT TOÁN</v>
          </cell>
        </row>
      </sheetData>
      <sheetData sheetId="3431">
        <row r="4">
          <cell r="A4" t="str">
            <v>BẢNG TÍNH TOÁN, ĐO BÓC KHỐI LƯỢNG HOÀN THÀNH ĐƯA VÀO QUYẾT TOÁN</v>
          </cell>
        </row>
      </sheetData>
      <sheetData sheetId="3432">
        <row r="4">
          <cell r="A4" t="str">
            <v>BẢNG TÍNH TOÁN, ĐO BÓC KHỐI LƯỢNG HOÀN THÀNH ĐƯA VÀO QUYẾT TOÁN</v>
          </cell>
        </row>
      </sheetData>
      <sheetData sheetId="3433">
        <row r="4">
          <cell r="A4" t="str">
            <v>BẢNG TÍNH TOÁN, ĐO BÓC KHỐI LƯỢNG HOÀN THÀNH ĐƯA VÀO QUYẾT TOÁN</v>
          </cell>
        </row>
      </sheetData>
      <sheetData sheetId="3434">
        <row r="4">
          <cell r="A4" t="str">
            <v>BẢNG TÍNH TOÁN, ĐO BÓC KHỐI LƯỢNG HOÀN THÀNH ĐƯA VÀO QUYẾT TOÁN</v>
          </cell>
        </row>
      </sheetData>
      <sheetData sheetId="3435">
        <row r="4">
          <cell r="A4" t="str">
            <v>BẢNG TÍNH TOÁN, ĐO BÓC KHỐI LƯỢNG HOÀN THÀNH ĐƯA VÀO QUYẾT TOÁN</v>
          </cell>
        </row>
      </sheetData>
      <sheetData sheetId="3436">
        <row r="4">
          <cell r="A4" t="str">
            <v>BẢNG TÍNH TOÁN, ĐO BÓC KHỐI LƯỢNG HOÀN THÀNH ĐƯA VÀO QUYẾT TOÁN</v>
          </cell>
        </row>
      </sheetData>
      <sheetData sheetId="3437">
        <row r="4">
          <cell r="A4" t="str">
            <v>BẢNG TÍNH TOÁN, ĐO BÓC KHỐI LƯỢNG HOÀN THÀNH ĐƯA VÀO QUYẾT TOÁN</v>
          </cell>
        </row>
      </sheetData>
      <sheetData sheetId="3438">
        <row r="4">
          <cell r="A4" t="str">
            <v>BẢNG TÍNH TOÁN, ĐO BÓC KHỐI LƯỢNG HOÀN THÀNH ĐƯA VÀO QUYẾT TOÁN</v>
          </cell>
        </row>
      </sheetData>
      <sheetData sheetId="3439">
        <row r="4">
          <cell r="A4" t="str">
            <v>BẢNG TÍNH TOÁN, ĐO BÓC KHỐI LƯỢNG HOÀN THÀNH ĐƯA VÀO QUYẾT TOÁN</v>
          </cell>
        </row>
      </sheetData>
      <sheetData sheetId="3440">
        <row r="4">
          <cell r="A4" t="str">
            <v>BẢNG TÍNH TOÁN, ĐO BÓC KHỐI LƯỢNG HOÀN THÀNH ĐƯA VÀO QUYẾT TOÁN</v>
          </cell>
        </row>
      </sheetData>
      <sheetData sheetId="3441">
        <row r="4">
          <cell r="A4" t="str">
            <v>BẢNG TÍNH TOÁN, ĐO BÓC KHỐI LƯỢNG HOÀN THÀNH ĐƯA VÀO QUYẾT TOÁN</v>
          </cell>
        </row>
      </sheetData>
      <sheetData sheetId="3442">
        <row r="4">
          <cell r="A4" t="str">
            <v>BẢNG TÍNH TOÁN, ĐO BÓC KHỐI LƯỢNG HOÀN THÀNH ĐƯA VÀO QUYẾT TOÁN</v>
          </cell>
        </row>
      </sheetData>
      <sheetData sheetId="3443">
        <row r="4">
          <cell r="A4" t="str">
            <v>BẢNG TÍNH TOÁN, ĐO BÓC KHỐI LƯỢNG HOÀN THÀNH ĐƯA VÀO QUYẾT TOÁN</v>
          </cell>
        </row>
      </sheetData>
      <sheetData sheetId="3444">
        <row r="4">
          <cell r="A4" t="str">
            <v>BẢNG TÍNH TOÁN, ĐO BÓC KHỐI LƯỢNG HOÀN THÀNH ĐƯA VÀO QUYẾT TOÁN</v>
          </cell>
        </row>
      </sheetData>
      <sheetData sheetId="3445">
        <row r="4">
          <cell r="A4" t="str">
            <v>BẢNG TÍNH TOÁN, ĐO BÓC KHỐI LƯỢNG HOÀN THÀNH ĐƯA VÀO QUYẾT TOÁN</v>
          </cell>
        </row>
      </sheetData>
      <sheetData sheetId="3446">
        <row r="4">
          <cell r="A4" t="str">
            <v>BẢNG TÍNH TOÁN, ĐO BÓC KHỐI LƯỢNG HOÀN THÀNH ĐƯA VÀO QUYẾT TOÁN</v>
          </cell>
        </row>
      </sheetData>
      <sheetData sheetId="3447">
        <row r="4">
          <cell r="A4" t="str">
            <v>BẢNG TÍNH TOÁN, ĐO BÓC KHỐI LƯỢNG HOÀN THÀNH ĐƯA VÀO QUYẾT TOÁN</v>
          </cell>
        </row>
      </sheetData>
      <sheetData sheetId="3448">
        <row r="4">
          <cell r="A4" t="str">
            <v>BẢNG TÍNH TOÁN, ĐO BÓC KHỐI LƯỢNG HOÀN THÀNH ĐƯA VÀO QUYẾT TOÁN</v>
          </cell>
        </row>
      </sheetData>
      <sheetData sheetId="3449">
        <row r="4">
          <cell r="A4" t="str">
            <v>BẢNG TÍNH TOÁN, ĐO BÓC KHỐI LƯỢNG HOÀN THÀNH ĐƯA VÀO QUYẾT TOÁN</v>
          </cell>
        </row>
      </sheetData>
      <sheetData sheetId="3450">
        <row r="4">
          <cell r="A4" t="str">
            <v>BẢNG TÍNH TOÁN, ĐO BÓC KHỐI LƯỢNG HOÀN THÀNH ĐƯA VÀO QUYẾT TOÁN</v>
          </cell>
        </row>
      </sheetData>
      <sheetData sheetId="3451">
        <row r="4">
          <cell r="A4" t="str">
            <v>BẢNG TÍNH TOÁN, ĐO BÓC KHỐI LƯỢNG HOÀN THÀNH ĐƯA VÀO QUYẾT TOÁN</v>
          </cell>
        </row>
      </sheetData>
      <sheetData sheetId="3452">
        <row r="4">
          <cell r="A4" t="str">
            <v>BẢNG TÍNH TOÁN, ĐO BÓC KHỐI LƯỢNG HOÀN THÀNH ĐƯA VÀO QUYẾT TOÁN</v>
          </cell>
        </row>
      </sheetData>
      <sheetData sheetId="3453">
        <row r="4">
          <cell r="A4" t="str">
            <v>BẢNG TÍNH TOÁN, ĐO BÓC KHỐI LƯỢNG HOÀN THÀNH ĐƯA VÀO QUYẾT TOÁN</v>
          </cell>
        </row>
      </sheetData>
      <sheetData sheetId="3454">
        <row r="4">
          <cell r="A4" t="str">
            <v>BẢNG TÍNH TOÁN, ĐO BÓC KHỐI LƯỢNG HOÀN THÀNH ĐƯA VÀO QUYẾT TOÁN</v>
          </cell>
        </row>
      </sheetData>
      <sheetData sheetId="3455">
        <row r="4">
          <cell r="A4" t="str">
            <v>BẢNG TÍNH TOÁN, ĐO BÓC KHỐI LƯỢNG HOÀN THÀNH ĐƯA VÀO QUYẾT TOÁN</v>
          </cell>
        </row>
      </sheetData>
      <sheetData sheetId="3456">
        <row r="4">
          <cell r="A4" t="str">
            <v>BẢNG TÍNH TOÁN, ĐO BÓC KHỐI LƯỢNG HOÀN THÀNH ĐƯA VÀO QUYẾT TOÁN</v>
          </cell>
        </row>
      </sheetData>
      <sheetData sheetId="3457">
        <row r="4">
          <cell r="A4" t="str">
            <v>BẢNG TÍNH TOÁN, ĐO BÓC KHỐI LƯỢNG HOÀN THÀNH ĐƯA VÀO QUYẾT TOÁN</v>
          </cell>
        </row>
      </sheetData>
      <sheetData sheetId="3458">
        <row r="4">
          <cell r="A4" t="str">
            <v>BẢNG TÍNH TOÁN, ĐO BÓC KHỐI LƯỢNG HOÀN THÀNH ĐƯA VÀO QUYẾT TOÁN</v>
          </cell>
        </row>
      </sheetData>
      <sheetData sheetId="3459">
        <row r="4">
          <cell r="A4" t="str">
            <v>BẢNG TÍNH TOÁN, ĐO BÓC KHỐI LƯỢNG HOÀN THÀNH ĐƯA VÀO QUYẾT TOÁN</v>
          </cell>
        </row>
      </sheetData>
      <sheetData sheetId="3460">
        <row r="4">
          <cell r="A4" t="str">
            <v>BẢNG TÍNH TOÁN, ĐO BÓC KHỐI LƯỢNG HOÀN THÀNH ĐƯA VÀO QUYẾT TOÁN</v>
          </cell>
        </row>
      </sheetData>
      <sheetData sheetId="3461">
        <row r="4">
          <cell r="A4" t="str">
            <v>BẢNG TÍNH TOÁN, ĐO BÓC KHỐI LƯỢNG HOÀN THÀNH ĐƯA VÀO QUYẾT TOÁN</v>
          </cell>
        </row>
      </sheetData>
      <sheetData sheetId="3462">
        <row r="4">
          <cell r="A4" t="str">
            <v>BẢNG TÍNH TOÁN, ĐO BÓC KHỐI LƯỢNG HOÀN THÀNH ĐƯA VÀO QUYẾT TOÁN</v>
          </cell>
        </row>
      </sheetData>
      <sheetData sheetId="3463">
        <row r="4">
          <cell r="A4" t="str">
            <v>BẢNG TÍNH TOÁN, ĐO BÓC KHỐI LƯỢNG HOÀN THÀNH ĐƯA VÀO QUYẾT TOÁN</v>
          </cell>
        </row>
      </sheetData>
      <sheetData sheetId="3464">
        <row r="4">
          <cell r="A4" t="str">
            <v>BẢNG TÍNH TOÁN, ĐO BÓC KHỐI LƯỢNG HOÀN THÀNH ĐƯA VÀO QUYẾT TOÁN</v>
          </cell>
        </row>
      </sheetData>
      <sheetData sheetId="3465">
        <row r="4">
          <cell r="A4" t="str">
            <v>BẢNG TÍNH TOÁN, ĐO BÓC KHỐI LƯỢNG HOÀN THÀNH ĐƯA VÀO QUYẾT TOÁN</v>
          </cell>
        </row>
      </sheetData>
      <sheetData sheetId="3466">
        <row r="4">
          <cell r="A4" t="str">
            <v>BẢNG TÍNH TOÁN, ĐO BÓC KHỐI LƯỢNG HOÀN THÀNH ĐƯA VÀO QUYẾT TOÁN</v>
          </cell>
        </row>
      </sheetData>
      <sheetData sheetId="3467">
        <row r="4">
          <cell r="A4" t="str">
            <v>BẢNG TÍNH TOÁN, ĐO BÓC KHỐI LƯỢNG HOÀN THÀNH ĐƯA VÀO QUYẾT TOÁN</v>
          </cell>
        </row>
      </sheetData>
      <sheetData sheetId="3468">
        <row r="4">
          <cell r="A4" t="str">
            <v>BẢNG TÍNH TOÁN, ĐO BÓC KHỐI LƯỢNG HOÀN THÀNH ĐƯA VÀO QUYẾT TOÁN</v>
          </cell>
        </row>
      </sheetData>
      <sheetData sheetId="3469">
        <row r="4">
          <cell r="A4" t="str">
            <v>BẢNG TÍNH TOÁN, ĐO BÓC KHỐI LƯỢNG HOÀN THÀNH ĐƯA VÀO QUYẾT TOÁN</v>
          </cell>
        </row>
      </sheetData>
      <sheetData sheetId="3470">
        <row r="4">
          <cell r="A4" t="str">
            <v>BẢNG TÍNH TOÁN, ĐO BÓC KHỐI LƯỢNG HOÀN THÀNH ĐƯA VÀO QUYẾT TOÁN</v>
          </cell>
        </row>
      </sheetData>
      <sheetData sheetId="3471">
        <row r="4">
          <cell r="A4" t="str">
            <v>BẢNG TÍNH TOÁN, ĐO BÓC KHỐI LƯỢNG HOÀN THÀNH ĐƯA VÀO QUYẾT TOÁN</v>
          </cell>
        </row>
      </sheetData>
      <sheetData sheetId="3472">
        <row r="4">
          <cell r="A4" t="str">
            <v>BẢNG TÍNH TOÁN, ĐO BÓC KHỐI LƯỢNG HOÀN THÀNH ĐƯA VÀO QUYẾT TOÁN</v>
          </cell>
        </row>
      </sheetData>
      <sheetData sheetId="3473">
        <row r="4">
          <cell r="A4" t="str">
            <v>BẢNG TÍNH TOÁN, ĐO BÓC KHỐI LƯỢNG HOÀN THÀNH ĐƯA VÀO QUYẾT TOÁN</v>
          </cell>
        </row>
      </sheetData>
      <sheetData sheetId="3474">
        <row r="4">
          <cell r="A4" t="str">
            <v>BẢNG TÍNH TOÁN, ĐO BÓC KHỐI LƯỢNG HOÀN THÀNH ĐƯA VÀO QUYẾT TOÁN</v>
          </cell>
        </row>
      </sheetData>
      <sheetData sheetId="3475">
        <row r="4">
          <cell r="A4" t="str">
            <v>BẢNG TÍNH TOÁN, ĐO BÓC KHỐI LƯỢNG HOÀN THÀNH ĐƯA VÀO QUYẾT TOÁN</v>
          </cell>
        </row>
      </sheetData>
      <sheetData sheetId="3476">
        <row r="4">
          <cell r="A4" t="str">
            <v>BẢNG TÍNH TOÁN, ĐO BÓC KHỐI LƯỢNG HOÀN THÀNH ĐƯA VÀO QUYẾT TOÁN</v>
          </cell>
        </row>
      </sheetData>
      <sheetData sheetId="3477">
        <row r="4">
          <cell r="A4" t="str">
            <v>BẢNG TÍNH TOÁN, ĐO BÓC KHỐI LƯỢNG HOÀN THÀNH ĐƯA VÀO QUYẾT TOÁN</v>
          </cell>
        </row>
      </sheetData>
      <sheetData sheetId="3478">
        <row r="4">
          <cell r="A4" t="str">
            <v>BẢNG TÍNH TOÁN, ĐO BÓC KHỐI LƯỢNG HOÀN THÀNH ĐƯA VÀO QUYẾT TOÁN</v>
          </cell>
        </row>
      </sheetData>
      <sheetData sheetId="3479">
        <row r="4">
          <cell r="A4" t="str">
            <v>BẢNG TÍNH TOÁN, ĐO BÓC KHỐI LƯỢNG HOÀN THÀNH ĐƯA VÀO QUYẾT TOÁN</v>
          </cell>
        </row>
      </sheetData>
      <sheetData sheetId="3480">
        <row r="4">
          <cell r="A4" t="str">
            <v>BẢNG TÍNH TOÁN, ĐO BÓC KHỐI LƯỢNG HOÀN THÀNH ĐƯA VÀO QUYẾT TOÁN</v>
          </cell>
        </row>
      </sheetData>
      <sheetData sheetId="3481">
        <row r="4">
          <cell r="A4" t="str">
            <v>BẢNG TÍNH TOÁN, ĐO BÓC KHỐI LƯỢNG HOÀN THÀNH ĐƯA VÀO QUYẾT TOÁN</v>
          </cell>
        </row>
      </sheetData>
      <sheetData sheetId="3482">
        <row r="4">
          <cell r="A4" t="str">
            <v>BẢNG TÍNH TOÁN, ĐO BÓC KHỐI LƯỢNG HOÀN THÀNH ĐƯA VÀO QUYẾT TOÁN</v>
          </cell>
        </row>
      </sheetData>
      <sheetData sheetId="3483">
        <row r="4">
          <cell r="A4" t="str">
            <v>BẢNG TÍNH TOÁN, ĐO BÓC KHỐI LƯỢNG HOÀN THÀNH ĐƯA VÀO QUYẾT TOÁN</v>
          </cell>
        </row>
      </sheetData>
      <sheetData sheetId="3484">
        <row r="4">
          <cell r="A4" t="str">
            <v>BẢNG TÍNH TOÁN, ĐO BÓC KHỐI LƯỢNG HOÀN THÀNH ĐƯA VÀO QUYẾT TOÁN</v>
          </cell>
        </row>
      </sheetData>
      <sheetData sheetId="3485">
        <row r="4">
          <cell r="A4" t="str">
            <v>BẢNG TÍNH TOÁN, ĐO BÓC KHỐI LƯỢNG HOÀN THÀNH ĐƯA VÀO QUYẾT TOÁN</v>
          </cell>
        </row>
      </sheetData>
      <sheetData sheetId="3486">
        <row r="4">
          <cell r="A4" t="str">
            <v>BẢNG TÍNH TOÁN, ĐO BÓC KHỐI LƯỢNG HOÀN THÀNH ĐƯA VÀO QUYẾT TOÁN</v>
          </cell>
        </row>
      </sheetData>
      <sheetData sheetId="3487">
        <row r="4">
          <cell r="A4" t="str">
            <v>BẢNG TÍNH TOÁN, ĐO BÓC KHỐI LƯỢNG HOÀN THÀNH ĐƯA VÀO QUYẾT TOÁN</v>
          </cell>
        </row>
      </sheetData>
      <sheetData sheetId="3488">
        <row r="4">
          <cell r="A4" t="str">
            <v>BẢNG TÍNH TOÁN, ĐO BÓC KHỐI LƯỢNG HOÀN THÀNH ĐƯA VÀO QUYẾT TOÁN</v>
          </cell>
        </row>
      </sheetData>
      <sheetData sheetId="3489">
        <row r="4">
          <cell r="A4" t="str">
            <v>BẢNG TÍNH TOÁN, ĐO BÓC KHỐI LƯỢNG HOÀN THÀNH ĐƯA VÀO QUYẾT TOÁN</v>
          </cell>
        </row>
      </sheetData>
      <sheetData sheetId="3490">
        <row r="4">
          <cell r="A4" t="str">
            <v>BẢNG TÍNH TOÁN, ĐO BÓC KHỐI LƯỢNG HOÀN THÀNH ĐƯA VÀO QUYẾT TOÁN</v>
          </cell>
        </row>
      </sheetData>
      <sheetData sheetId="3491">
        <row r="4">
          <cell r="A4" t="str">
            <v>BẢNG TÍNH TOÁN, ĐO BÓC KHỐI LƯỢNG HOÀN THÀNH ĐƯA VÀO QUYẾT TOÁN</v>
          </cell>
        </row>
      </sheetData>
      <sheetData sheetId="3492">
        <row r="4">
          <cell r="A4" t="str">
            <v>BẢNG TÍNH TOÁN, ĐO BÓC KHỐI LƯỢNG HOÀN THÀNH ĐƯA VÀO QUYẾT TOÁN</v>
          </cell>
        </row>
      </sheetData>
      <sheetData sheetId="3493">
        <row r="4">
          <cell r="A4" t="str">
            <v>BẢNG TÍNH TOÁN, ĐO BÓC KHỐI LƯỢNG HOÀN THÀNH ĐƯA VÀO QUYẾT TOÁN</v>
          </cell>
        </row>
      </sheetData>
      <sheetData sheetId="3494">
        <row r="4">
          <cell r="A4" t="str">
            <v>BẢNG TÍNH TOÁN, ĐO BÓC KHỐI LƯỢNG HOÀN THÀNH ĐƯA VÀO QUYẾT TOÁN</v>
          </cell>
        </row>
      </sheetData>
      <sheetData sheetId="3495">
        <row r="4">
          <cell r="A4" t="str">
            <v>BẢNG TÍNH TOÁN, ĐO BÓC KHỐI LƯỢNG HOÀN THÀNH ĐƯA VÀO QUYẾT TOÁN</v>
          </cell>
        </row>
      </sheetData>
      <sheetData sheetId="3496">
        <row r="4">
          <cell r="A4" t="str">
            <v>BẢNG TÍNH TOÁN, ĐO BÓC KHỐI LƯỢNG HOÀN THÀNH ĐƯA VÀO QUYẾT TOÁN</v>
          </cell>
        </row>
      </sheetData>
      <sheetData sheetId="3497">
        <row r="4">
          <cell r="A4" t="str">
            <v>BẢNG TÍNH TOÁN, ĐO BÓC KHỐI LƯỢNG HOÀN THÀNH ĐƯA VÀO QUYẾT TOÁN</v>
          </cell>
        </row>
      </sheetData>
      <sheetData sheetId="3498">
        <row r="4">
          <cell r="A4" t="str">
            <v>BẢNG TÍNH TOÁN, ĐO BÓC KHỐI LƯỢNG HOÀN THÀNH ĐƯA VÀO QUYẾT TOÁN</v>
          </cell>
        </row>
      </sheetData>
      <sheetData sheetId="3499">
        <row r="4">
          <cell r="A4" t="str">
            <v>BẢNG TÍNH TOÁN, ĐO BÓC KHỐI LƯỢNG HOÀN THÀNH ĐƯA VÀO QUYẾT TOÁN</v>
          </cell>
        </row>
      </sheetData>
      <sheetData sheetId="3500">
        <row r="4">
          <cell r="A4" t="str">
            <v>BẢNG TÍNH TOÁN, ĐO BÓC KHỐI LƯỢNG HOÀN THÀNH ĐƯA VÀO QUYẾT TOÁN</v>
          </cell>
        </row>
      </sheetData>
      <sheetData sheetId="3501">
        <row r="4">
          <cell r="A4" t="str">
            <v>BẢNG TÍNH TOÁN, ĐO BÓC KHỐI LƯỢNG HOÀN THÀNH ĐƯA VÀO QUYẾT TOÁN</v>
          </cell>
        </row>
      </sheetData>
      <sheetData sheetId="3502">
        <row r="4">
          <cell r="A4" t="str">
            <v>BẢNG TÍNH TOÁN, ĐO BÓC KHỐI LƯỢNG HOÀN THÀNH ĐƯA VÀO QUYẾT TOÁN</v>
          </cell>
        </row>
      </sheetData>
      <sheetData sheetId="3503">
        <row r="4">
          <cell r="A4" t="str">
            <v>BẢNG TÍNH TOÁN, ĐO BÓC KHỐI LƯỢNG HOÀN THÀNH ĐƯA VÀO QUYẾT TOÁN</v>
          </cell>
        </row>
      </sheetData>
      <sheetData sheetId="3504">
        <row r="4">
          <cell r="A4" t="str">
            <v>BẢNG TÍNH TOÁN, ĐO BÓC KHỐI LƯỢNG HOÀN THÀNH ĐƯA VÀO QUYẾT TOÁN</v>
          </cell>
        </row>
      </sheetData>
      <sheetData sheetId="3505">
        <row r="4">
          <cell r="A4" t="str">
            <v>BẢNG TÍNH TOÁN, ĐO BÓC KHỐI LƯỢNG HOÀN THÀNH ĐƯA VÀO QUYẾT TOÁN</v>
          </cell>
        </row>
      </sheetData>
      <sheetData sheetId="3506">
        <row r="4">
          <cell r="A4" t="str">
            <v>BẢNG TÍNH TOÁN, ĐO BÓC KHỐI LƯỢNG HOÀN THÀNH ĐƯA VÀO QUYẾT TOÁN</v>
          </cell>
        </row>
      </sheetData>
      <sheetData sheetId="3507">
        <row r="4">
          <cell r="A4" t="str">
            <v>BẢNG TÍNH TOÁN, ĐO BÓC KHỐI LƯỢNG HOÀN THÀNH ĐƯA VÀO QUYẾT TOÁN</v>
          </cell>
        </row>
      </sheetData>
      <sheetData sheetId="3508">
        <row r="4">
          <cell r="A4" t="str">
            <v>BẢNG TÍNH TOÁN, ĐO BÓC KHỐI LƯỢNG HOÀN THÀNH ĐƯA VÀO QUYẾT TOÁN</v>
          </cell>
        </row>
      </sheetData>
      <sheetData sheetId="3509">
        <row r="4">
          <cell r="A4" t="str">
            <v>BẢNG TÍNH TOÁN, ĐO BÓC KHỐI LƯỢNG HOÀN THÀNH ĐƯA VÀO QUYẾT TOÁN</v>
          </cell>
        </row>
      </sheetData>
      <sheetData sheetId="3510">
        <row r="4">
          <cell r="A4" t="str">
            <v>BẢNG TÍNH TOÁN, ĐO BÓC KHỐI LƯỢNG HOÀN THÀNH ĐƯA VÀO QUYẾT TOÁN</v>
          </cell>
        </row>
      </sheetData>
      <sheetData sheetId="3511">
        <row r="4">
          <cell r="A4" t="str">
            <v>BẢNG TÍNH TOÁN, ĐO BÓC KHỐI LƯỢNG HOÀN THÀNH ĐƯA VÀO QUYẾT TOÁN</v>
          </cell>
        </row>
      </sheetData>
      <sheetData sheetId="3512">
        <row r="4">
          <cell r="A4" t="str">
            <v>BẢNG TÍNH TOÁN, ĐO BÓC KHỐI LƯỢNG HOÀN THÀNH ĐƯA VÀO QUYẾT TOÁN</v>
          </cell>
        </row>
      </sheetData>
      <sheetData sheetId="3513">
        <row r="4">
          <cell r="A4" t="str">
            <v>BẢNG TÍNH TOÁN, ĐO BÓC KHỐI LƯỢNG HOÀN THÀNH ĐƯA VÀO QUYẾT TOÁN</v>
          </cell>
        </row>
      </sheetData>
      <sheetData sheetId="3514">
        <row r="4">
          <cell r="A4" t="str">
            <v>BẢNG TÍNH TOÁN, ĐO BÓC KHỐI LƯỢNG HOÀN THÀNH ĐƯA VÀO QUYẾT TOÁN</v>
          </cell>
        </row>
      </sheetData>
      <sheetData sheetId="3515">
        <row r="4">
          <cell r="A4" t="str">
            <v>BẢNG TÍNH TOÁN, ĐO BÓC KHỐI LƯỢNG HOÀN THÀNH ĐƯA VÀO QUYẾT TOÁN</v>
          </cell>
        </row>
      </sheetData>
      <sheetData sheetId="3516">
        <row r="4">
          <cell r="A4" t="str">
            <v>BẢNG TÍNH TOÁN, ĐO BÓC KHỐI LƯỢNG HOÀN THÀNH ĐƯA VÀO QUYẾT TOÁN</v>
          </cell>
        </row>
      </sheetData>
      <sheetData sheetId="3517">
        <row r="4">
          <cell r="A4" t="str">
            <v>BẢNG TÍNH TOÁN, ĐO BÓC KHỐI LƯỢNG HOÀN THÀNH ĐƯA VÀO QUYẾT TOÁN</v>
          </cell>
        </row>
      </sheetData>
      <sheetData sheetId="3518">
        <row r="4">
          <cell r="A4" t="str">
            <v>BẢNG TÍNH TOÁN, ĐO BÓC KHỐI LƯỢNG HOÀN THÀNH ĐƯA VÀO QUYẾT TOÁN</v>
          </cell>
        </row>
      </sheetData>
      <sheetData sheetId="3519">
        <row r="4">
          <cell r="A4" t="str">
            <v>BẢNG TÍNH TOÁN, ĐO BÓC KHỐI LƯỢNG HOÀN THÀNH ĐƯA VÀO QUYẾT TOÁN</v>
          </cell>
        </row>
      </sheetData>
      <sheetData sheetId="3520">
        <row r="4">
          <cell r="A4" t="str">
            <v>BẢNG TÍNH TOÁN, ĐO BÓC KHỐI LƯỢNG HOÀN THÀNH ĐƯA VÀO QUYẾT TOÁN</v>
          </cell>
        </row>
      </sheetData>
      <sheetData sheetId="3521">
        <row r="4">
          <cell r="A4" t="str">
            <v>BẢNG TÍNH TOÁN, ĐO BÓC KHỐI LƯỢNG HOÀN THÀNH ĐƯA VÀO QUYẾT TOÁN</v>
          </cell>
        </row>
      </sheetData>
      <sheetData sheetId="3522">
        <row r="4">
          <cell r="A4" t="str">
            <v>BẢNG TÍNH TOÁN, ĐO BÓC KHỐI LƯỢNG HOÀN THÀNH ĐƯA VÀO QUYẾT TOÁN</v>
          </cell>
        </row>
      </sheetData>
      <sheetData sheetId="3523">
        <row r="4">
          <cell r="A4" t="str">
            <v>BẢNG TÍNH TOÁN, ĐO BÓC KHỐI LƯỢNG HOÀN THÀNH ĐƯA VÀO QUYẾT TOÁN</v>
          </cell>
        </row>
      </sheetData>
      <sheetData sheetId="3524">
        <row r="4">
          <cell r="A4" t="str">
            <v>BẢNG TÍNH TOÁN, ĐO BÓC KHỐI LƯỢNG HOÀN THÀNH ĐƯA VÀO QUYẾT TOÁN</v>
          </cell>
        </row>
      </sheetData>
      <sheetData sheetId="3525">
        <row r="4">
          <cell r="A4" t="str">
            <v>BẢNG TÍNH TOÁN, ĐO BÓC KHỐI LƯỢNG HOÀN THÀNH ĐƯA VÀO QUYẾT TOÁN</v>
          </cell>
        </row>
      </sheetData>
      <sheetData sheetId="3526">
        <row r="4">
          <cell r="A4" t="str">
            <v>BẢNG TÍNH TOÁN, ĐO BÓC KHỐI LƯỢNG HOÀN THÀNH ĐƯA VÀO QUYẾT TOÁN</v>
          </cell>
        </row>
      </sheetData>
      <sheetData sheetId="3527">
        <row r="4">
          <cell r="A4" t="str">
            <v>BẢNG TÍNH TOÁN, ĐO BÓC KHỐI LƯỢNG HOÀN THÀNH ĐƯA VÀO QUYẾT TOÁN</v>
          </cell>
        </row>
      </sheetData>
      <sheetData sheetId="3528">
        <row r="4">
          <cell r="A4" t="str">
            <v>BẢNG TÍNH TOÁN, ĐO BÓC KHỐI LƯỢNG HOÀN THÀNH ĐƯA VÀO QUYẾT TOÁN</v>
          </cell>
        </row>
      </sheetData>
      <sheetData sheetId="3529">
        <row r="4">
          <cell r="A4" t="str">
            <v>BẢNG TÍNH TOÁN, ĐO BÓC KHỐI LƯỢNG HOÀN THÀNH ĐƯA VÀO QUYẾT TOÁN</v>
          </cell>
        </row>
      </sheetData>
      <sheetData sheetId="3530">
        <row r="4">
          <cell r="A4" t="str">
            <v>BẢNG TÍNH TOÁN, ĐO BÓC KHỐI LƯỢNG HOÀN THÀNH ĐƯA VÀO QUYẾT TOÁN</v>
          </cell>
        </row>
      </sheetData>
      <sheetData sheetId="3531">
        <row r="4">
          <cell r="A4" t="str">
            <v>BẢNG TÍNH TOÁN, ĐO BÓC KHỐI LƯỢNG HOÀN THÀNH ĐƯA VÀO QUYẾT TOÁN</v>
          </cell>
        </row>
      </sheetData>
      <sheetData sheetId="3532">
        <row r="4">
          <cell r="A4" t="str">
            <v>BẢNG TÍNH TOÁN, ĐO BÓC KHỐI LƯỢNG HOÀN THÀNH ĐƯA VÀO QUYẾT TOÁN</v>
          </cell>
        </row>
      </sheetData>
      <sheetData sheetId="3533">
        <row r="4">
          <cell r="A4" t="str">
            <v>BẢNG TÍNH TOÁN, ĐO BÓC KHỐI LƯỢNG HOÀN THÀNH ĐƯA VÀO QUYẾT TOÁN</v>
          </cell>
        </row>
      </sheetData>
      <sheetData sheetId="3534">
        <row r="4">
          <cell r="A4" t="str">
            <v>BẢNG TÍNH TOÁN, ĐO BÓC KHỐI LƯỢNG HOÀN THÀNH ĐƯA VÀO QUYẾT TOÁN</v>
          </cell>
        </row>
      </sheetData>
      <sheetData sheetId="3535">
        <row r="4">
          <cell r="A4" t="str">
            <v>BẢNG TÍNH TOÁN, ĐO BÓC KHỐI LƯỢNG HOÀN THÀNH ĐƯA VÀO QUYẾT TOÁN</v>
          </cell>
        </row>
      </sheetData>
      <sheetData sheetId="3536">
        <row r="4">
          <cell r="A4" t="str">
            <v>BẢNG TÍNH TOÁN, ĐO BÓC KHỐI LƯỢNG HOÀN THÀNH ĐƯA VÀO QUYẾT TOÁN</v>
          </cell>
        </row>
      </sheetData>
      <sheetData sheetId="3537">
        <row r="4">
          <cell r="A4" t="str">
            <v>BẢNG TÍNH TOÁN, ĐO BÓC KHỐI LƯỢNG HOÀN THÀNH ĐƯA VÀO QUYẾT TOÁN</v>
          </cell>
        </row>
      </sheetData>
      <sheetData sheetId="3538">
        <row r="4">
          <cell r="A4" t="str">
            <v>BẢNG TÍNH TOÁN, ĐO BÓC KHỐI LƯỢNG HOÀN THÀNH ĐƯA VÀO QUYẾT TOÁN</v>
          </cell>
        </row>
      </sheetData>
      <sheetData sheetId="3539">
        <row r="4">
          <cell r="A4" t="str">
            <v>BẢNG TÍNH TOÁN, ĐO BÓC KHỐI LƯỢNG HOÀN THÀNH ĐƯA VÀO QUYẾT TOÁN</v>
          </cell>
        </row>
      </sheetData>
      <sheetData sheetId="3540">
        <row r="4">
          <cell r="A4" t="str">
            <v>BẢNG TÍNH TOÁN, ĐO BÓC KHỐI LƯỢNG HOÀN THÀNH ĐƯA VÀO QUYẾT TOÁN</v>
          </cell>
        </row>
      </sheetData>
      <sheetData sheetId="3541">
        <row r="4">
          <cell r="A4" t="str">
            <v>BẢNG TÍNH TOÁN, ĐO BÓC KHỐI LƯỢNG HOÀN THÀNH ĐƯA VÀO QUYẾT TOÁN</v>
          </cell>
        </row>
      </sheetData>
      <sheetData sheetId="3542">
        <row r="4">
          <cell r="A4" t="str">
            <v>BẢNG TÍNH TOÁN, ĐO BÓC KHỐI LƯỢNG HOÀN THÀNH ĐƯA VÀO QUYẾT TOÁN</v>
          </cell>
        </row>
      </sheetData>
      <sheetData sheetId="3543">
        <row r="4">
          <cell r="A4" t="str">
            <v>BẢNG TÍNH TOÁN, ĐO BÓC KHỐI LƯỢNG HOÀN THÀNH ĐƯA VÀO QUYẾT TOÁN</v>
          </cell>
        </row>
      </sheetData>
      <sheetData sheetId="3544">
        <row r="4">
          <cell r="A4" t="str">
            <v>BẢNG TÍNH TOÁN, ĐO BÓC KHỐI LƯỢNG HOÀN THÀNH ĐƯA VÀO QUYẾT TOÁN</v>
          </cell>
        </row>
      </sheetData>
      <sheetData sheetId="3545">
        <row r="4">
          <cell r="A4" t="str">
            <v>BẢNG TÍNH TOÁN, ĐO BÓC KHỐI LƯỢNG HOÀN THÀNH ĐƯA VÀO QUYẾT TOÁN</v>
          </cell>
        </row>
      </sheetData>
      <sheetData sheetId="3546">
        <row r="4">
          <cell r="A4" t="str">
            <v>BẢNG TÍNH TOÁN, ĐO BÓC KHỐI LƯỢNG HOÀN THÀNH ĐƯA VÀO QUYẾT TOÁN</v>
          </cell>
        </row>
      </sheetData>
      <sheetData sheetId="3547">
        <row r="4">
          <cell r="A4" t="str">
            <v>BẢNG TÍNH TOÁN, ĐO BÓC KHỐI LƯỢNG HOÀN THÀNH ĐƯA VÀO QUYẾT TOÁN</v>
          </cell>
        </row>
      </sheetData>
      <sheetData sheetId="3548">
        <row r="4">
          <cell r="A4" t="str">
            <v>BẢNG TÍNH TOÁN, ĐO BÓC KHỐI LƯỢNG HOÀN THÀNH ĐƯA VÀO QUYẾT TOÁN</v>
          </cell>
        </row>
      </sheetData>
      <sheetData sheetId="3549">
        <row r="4">
          <cell r="A4" t="str">
            <v>BẢNG TÍNH TOÁN, ĐO BÓC KHỐI LƯỢNG HOÀN THÀNH ĐƯA VÀO QUYẾT TOÁN</v>
          </cell>
        </row>
      </sheetData>
      <sheetData sheetId="3550">
        <row r="4">
          <cell r="A4" t="str">
            <v>BẢNG TÍNH TOÁN, ĐO BÓC KHỐI LƯỢNG HOÀN THÀNH ĐƯA VÀO QUYẾT TOÁN</v>
          </cell>
        </row>
      </sheetData>
      <sheetData sheetId="3551">
        <row r="4">
          <cell r="A4" t="str">
            <v>BẢNG TÍNH TOÁN, ĐO BÓC KHỐI LƯỢNG HOÀN THÀNH ĐƯA VÀO QUYẾT TOÁN</v>
          </cell>
        </row>
      </sheetData>
      <sheetData sheetId="3552">
        <row r="4">
          <cell r="A4" t="str">
            <v>BẢNG TÍNH TOÁN, ĐO BÓC KHỐI LƯỢNG HOÀN THÀNH ĐƯA VÀO QUYẾT TOÁN</v>
          </cell>
        </row>
      </sheetData>
      <sheetData sheetId="3553">
        <row r="4">
          <cell r="A4" t="str">
            <v>BẢNG TÍNH TOÁN, ĐO BÓC KHỐI LƯỢNG HOÀN THÀNH ĐƯA VÀO QUYẾT TOÁN</v>
          </cell>
        </row>
      </sheetData>
      <sheetData sheetId="3554">
        <row r="4">
          <cell r="A4" t="str">
            <v>BẢNG TÍNH TOÁN, ĐO BÓC KHỐI LƯỢNG HOÀN THÀNH ĐƯA VÀO QUYẾT TOÁN</v>
          </cell>
        </row>
      </sheetData>
      <sheetData sheetId="3555">
        <row r="4">
          <cell r="A4" t="str">
            <v>BẢNG TÍNH TOÁN, ĐO BÓC KHỐI LƯỢNG HOÀN THÀNH ĐƯA VÀO QUYẾT TOÁN</v>
          </cell>
        </row>
      </sheetData>
      <sheetData sheetId="3556">
        <row r="4">
          <cell r="A4" t="str">
            <v>BẢNG TÍNH TOÁN, ĐO BÓC KHỐI LƯỢNG HOÀN THÀNH ĐƯA VÀO QUYẾT TOÁN</v>
          </cell>
        </row>
      </sheetData>
      <sheetData sheetId="3557">
        <row r="4">
          <cell r="A4" t="str">
            <v>BẢNG TÍNH TOÁN, ĐO BÓC KHỐI LƯỢNG HOÀN THÀNH ĐƯA VÀO QUYẾT TOÁN</v>
          </cell>
        </row>
      </sheetData>
      <sheetData sheetId="3558">
        <row r="4">
          <cell r="A4" t="str">
            <v>BẢNG TÍNH TOÁN, ĐO BÓC KHỐI LƯỢNG HOÀN THÀNH ĐƯA VÀO QUYẾT TOÁN</v>
          </cell>
        </row>
      </sheetData>
      <sheetData sheetId="3559">
        <row r="4">
          <cell r="A4" t="str">
            <v>BẢNG TÍNH TOÁN, ĐO BÓC KHỐI LƯỢNG HOÀN THÀNH ĐƯA VÀO QUYẾT TOÁN</v>
          </cell>
        </row>
      </sheetData>
      <sheetData sheetId="3560">
        <row r="4">
          <cell r="A4" t="str">
            <v>BẢNG TÍNH TOÁN, ĐO BÓC KHỐI LƯỢNG HOÀN THÀNH ĐƯA VÀO QUYẾT TOÁN</v>
          </cell>
        </row>
      </sheetData>
      <sheetData sheetId="3561">
        <row r="4">
          <cell r="A4" t="str">
            <v>BẢNG TÍNH TOÁN, ĐO BÓC KHỐI LƯỢNG HOÀN THÀNH ĐƯA VÀO QUYẾT TOÁN</v>
          </cell>
        </row>
      </sheetData>
      <sheetData sheetId="3562">
        <row r="4">
          <cell r="A4" t="str">
            <v>BẢNG TÍNH TOÁN, ĐO BÓC KHỐI LƯỢNG HOÀN THÀNH ĐƯA VÀO QUYẾT TOÁN</v>
          </cell>
        </row>
      </sheetData>
      <sheetData sheetId="3563">
        <row r="4">
          <cell r="A4" t="str">
            <v>BẢNG TÍNH TOÁN, ĐO BÓC KHỐI LƯỢNG HOÀN THÀNH ĐƯA VÀO QUYẾT TOÁN</v>
          </cell>
        </row>
      </sheetData>
      <sheetData sheetId="3564">
        <row r="4">
          <cell r="A4" t="str">
            <v>BẢNG TÍNH TOÁN, ĐO BÓC KHỐI LƯỢNG HOÀN THÀNH ĐƯA VÀO QUYẾT TOÁN</v>
          </cell>
        </row>
      </sheetData>
      <sheetData sheetId="3565">
        <row r="4">
          <cell r="A4" t="str">
            <v>BẢNG TÍNH TOÁN, ĐO BÓC KHỐI LƯỢNG HOÀN THÀNH ĐƯA VÀO QUYẾT TOÁN</v>
          </cell>
        </row>
      </sheetData>
      <sheetData sheetId="3566">
        <row r="4">
          <cell r="A4" t="str">
            <v>BẢNG TÍNH TOÁN, ĐO BÓC KHỐI LƯỢNG HOÀN THÀNH ĐƯA VÀO QUYẾT TOÁN</v>
          </cell>
        </row>
      </sheetData>
      <sheetData sheetId="3567">
        <row r="4">
          <cell r="A4" t="str">
            <v>BẢNG TÍNH TOÁN, ĐO BÓC KHỐI LƯỢNG HOÀN THÀNH ĐƯA VÀO QUYẾT TOÁN</v>
          </cell>
        </row>
      </sheetData>
      <sheetData sheetId="3568">
        <row r="4">
          <cell r="A4" t="str">
            <v>BẢNG TÍNH TOÁN, ĐO BÓC KHỐI LƯỢNG HOÀN THÀNH ĐƯA VÀO QUYẾT TOÁN</v>
          </cell>
        </row>
      </sheetData>
      <sheetData sheetId="3569">
        <row r="4">
          <cell r="A4" t="str">
            <v>BẢNG TÍNH TOÁN, ĐO BÓC KHỐI LƯỢNG HOÀN THÀNH ĐƯA VÀO QUYẾT TOÁN</v>
          </cell>
        </row>
      </sheetData>
      <sheetData sheetId="3570">
        <row r="4">
          <cell r="A4" t="str">
            <v>BẢNG TÍNH TOÁN, ĐO BÓC KHỐI LƯỢNG HOÀN THÀNH ĐƯA VÀO QUYẾT TOÁN</v>
          </cell>
        </row>
      </sheetData>
      <sheetData sheetId="3571">
        <row r="4">
          <cell r="A4" t="str">
            <v>BẢNG TÍNH TOÁN, ĐO BÓC KHỐI LƯỢNG HOÀN THÀNH ĐƯA VÀO QUYẾT TOÁN</v>
          </cell>
        </row>
      </sheetData>
      <sheetData sheetId="3572">
        <row r="4">
          <cell r="A4" t="str">
            <v>BẢNG TÍNH TOÁN, ĐO BÓC KHỐI LƯỢNG HOÀN THÀNH ĐƯA VÀO QUYẾT TOÁN</v>
          </cell>
        </row>
      </sheetData>
      <sheetData sheetId="3573">
        <row r="4">
          <cell r="A4" t="str">
            <v>BẢNG TÍNH TOÁN, ĐO BÓC KHỐI LƯỢNG HOÀN THÀNH ĐƯA VÀO QUYẾT TOÁN</v>
          </cell>
        </row>
      </sheetData>
      <sheetData sheetId="3574">
        <row r="4">
          <cell r="A4" t="str">
            <v>BẢNG TÍNH TOÁN, ĐO BÓC KHỐI LƯỢNG HOÀN THÀNH ĐƯA VÀO QUYẾT TOÁN</v>
          </cell>
        </row>
      </sheetData>
      <sheetData sheetId="3575">
        <row r="4">
          <cell r="A4" t="str">
            <v>BẢNG TÍNH TOÁN, ĐO BÓC KHỐI LƯỢNG HOÀN THÀNH ĐƯA VÀO QUYẾT TOÁN</v>
          </cell>
        </row>
      </sheetData>
      <sheetData sheetId="3576">
        <row r="4">
          <cell r="A4" t="str">
            <v>BẢNG TÍNH TOÁN, ĐO BÓC KHỐI LƯỢNG HOÀN THÀNH ĐƯA VÀO QUYẾT TOÁN</v>
          </cell>
        </row>
      </sheetData>
      <sheetData sheetId="3577">
        <row r="4">
          <cell r="A4" t="str">
            <v>BẢNG TÍNH TOÁN, ĐO BÓC KHỐI LƯỢNG HOÀN THÀNH ĐƯA VÀO QUYẾT TOÁN</v>
          </cell>
        </row>
      </sheetData>
      <sheetData sheetId="3578">
        <row r="4">
          <cell r="A4" t="str">
            <v>BẢNG TÍNH TOÁN, ĐO BÓC KHỐI LƯỢNG HOÀN THÀNH ĐƯA VÀO QUYẾT TOÁN</v>
          </cell>
        </row>
      </sheetData>
      <sheetData sheetId="3579">
        <row r="4">
          <cell r="A4" t="str">
            <v>BẢNG TÍNH TOÁN, ĐO BÓC KHỐI LƯỢNG HOÀN THÀNH ĐƯA VÀO QUYẾT TOÁN</v>
          </cell>
        </row>
      </sheetData>
      <sheetData sheetId="3580">
        <row r="4">
          <cell r="A4" t="str">
            <v>BẢNG TÍNH TOÁN, ĐO BÓC KHỐI LƯỢNG HOÀN THÀNH ĐƯA VÀO QUYẾT TOÁN</v>
          </cell>
        </row>
      </sheetData>
      <sheetData sheetId="3581">
        <row r="4">
          <cell r="A4" t="str">
            <v>BẢNG TÍNH TOÁN, ĐO BÓC KHỐI LƯỢNG HOÀN THÀNH ĐƯA VÀO QUYẾT TOÁN</v>
          </cell>
        </row>
      </sheetData>
      <sheetData sheetId="3582">
        <row r="4">
          <cell r="A4" t="str">
            <v>BẢNG TÍNH TOÁN, ĐO BÓC KHỐI LƯỢNG HOÀN THÀNH ĐƯA VÀO QUYẾT TOÁN</v>
          </cell>
        </row>
      </sheetData>
      <sheetData sheetId="3583">
        <row r="4">
          <cell r="A4" t="str">
            <v>BẢNG TÍNH TOÁN, ĐO BÓC KHỐI LƯỢNG HOÀN THÀNH ĐƯA VÀO QUYẾT TOÁN</v>
          </cell>
        </row>
      </sheetData>
      <sheetData sheetId="3584">
        <row r="4">
          <cell r="A4" t="str">
            <v>BẢNG TÍNH TOÁN, ĐO BÓC KHỐI LƯỢNG HOÀN THÀNH ĐƯA VÀO QUYẾT TOÁN</v>
          </cell>
        </row>
      </sheetData>
      <sheetData sheetId="3585">
        <row r="4">
          <cell r="A4" t="str">
            <v>BẢNG TÍNH TOÁN, ĐO BÓC KHỐI LƯỢNG HOÀN THÀNH ĐƯA VÀO QUYẾT TOÁN</v>
          </cell>
        </row>
      </sheetData>
      <sheetData sheetId="3586">
        <row r="4">
          <cell r="A4" t="str">
            <v>BẢNG TÍNH TOÁN, ĐO BÓC KHỐI LƯỢNG HOÀN THÀNH ĐƯA VÀO QUYẾT TOÁN</v>
          </cell>
        </row>
      </sheetData>
      <sheetData sheetId="3587">
        <row r="4">
          <cell r="A4" t="str">
            <v>BẢNG TÍNH TOÁN, ĐO BÓC KHỐI LƯỢNG HOÀN THÀNH ĐƯA VÀO QUYẾT TOÁN</v>
          </cell>
        </row>
      </sheetData>
      <sheetData sheetId="3588">
        <row r="4">
          <cell r="A4" t="str">
            <v>BẢNG TÍNH TOÁN, ĐO BÓC KHỐI LƯỢNG HOÀN THÀNH ĐƯA VÀO QUYẾT TOÁN</v>
          </cell>
        </row>
      </sheetData>
      <sheetData sheetId="3589">
        <row r="4">
          <cell r="A4" t="str">
            <v>BẢNG TÍNH TOÁN, ĐO BÓC KHỐI LƯỢNG HOÀN THÀNH ĐƯA VÀO QUYẾT TOÁN</v>
          </cell>
        </row>
      </sheetData>
      <sheetData sheetId="3590">
        <row r="4">
          <cell r="A4" t="str">
            <v>BẢNG TÍNH TOÁN, ĐO BÓC KHỐI LƯỢNG HOÀN THÀNH ĐƯA VÀO QUYẾT TOÁN</v>
          </cell>
        </row>
      </sheetData>
      <sheetData sheetId="3591">
        <row r="4">
          <cell r="A4" t="str">
            <v>BẢNG TÍNH TOÁN, ĐO BÓC KHỐI LƯỢNG HOÀN THÀNH ĐƯA VÀO QUYẾT TOÁN</v>
          </cell>
        </row>
      </sheetData>
      <sheetData sheetId="3592">
        <row r="4">
          <cell r="A4" t="str">
            <v>BẢNG TÍNH TOÁN, ĐO BÓC KHỐI LƯỢNG HOÀN THÀNH ĐƯA VÀO QUYẾT TOÁN</v>
          </cell>
        </row>
      </sheetData>
      <sheetData sheetId="3593">
        <row r="4">
          <cell r="A4" t="str">
            <v>BẢNG TÍNH TOÁN, ĐO BÓC KHỐI LƯỢNG HOÀN THÀNH ĐƯA VÀO QUYẾT TOÁN</v>
          </cell>
        </row>
      </sheetData>
      <sheetData sheetId="3594">
        <row r="4">
          <cell r="A4" t="str">
            <v>BẢNG TÍNH TOÁN, ĐO BÓC KHỐI LƯỢNG HOÀN THÀNH ĐƯA VÀO QUYẾT TOÁN</v>
          </cell>
        </row>
      </sheetData>
      <sheetData sheetId="3595">
        <row r="4">
          <cell r="A4" t="str">
            <v>BẢNG TÍNH TOÁN, ĐO BÓC KHỐI LƯỢNG HOÀN THÀNH ĐƯA VÀO QUYẾT TOÁN</v>
          </cell>
        </row>
      </sheetData>
      <sheetData sheetId="3596">
        <row r="4">
          <cell r="A4" t="str">
            <v>BẢNG TÍNH TOÁN, ĐO BÓC KHỐI LƯỢNG HOÀN THÀNH ĐƯA VÀO QUYẾT TOÁN</v>
          </cell>
        </row>
      </sheetData>
      <sheetData sheetId="3597">
        <row r="4">
          <cell r="A4" t="str">
            <v>BẢNG TÍNH TOÁN, ĐO BÓC KHỐI LƯỢNG HOÀN THÀNH ĐƯA VÀO QUYẾT TOÁN</v>
          </cell>
        </row>
      </sheetData>
      <sheetData sheetId="3598">
        <row r="4">
          <cell r="A4" t="str">
            <v>BẢNG TÍNH TOÁN, ĐO BÓC KHỐI LƯỢNG HOÀN THÀNH ĐƯA VÀO QUYẾT TOÁN</v>
          </cell>
        </row>
      </sheetData>
      <sheetData sheetId="3599">
        <row r="4">
          <cell r="A4" t="str">
            <v>BẢNG TÍNH TOÁN, ĐO BÓC KHỐI LƯỢNG HOÀN THÀNH ĐƯA VÀO QUYẾT TOÁN</v>
          </cell>
        </row>
      </sheetData>
      <sheetData sheetId="3600">
        <row r="4">
          <cell r="A4" t="str">
            <v>BẢNG TÍNH TOÁN, ĐO BÓC KHỐI LƯỢNG HOÀN THÀNH ĐƯA VÀO QUYẾT TOÁN</v>
          </cell>
        </row>
      </sheetData>
      <sheetData sheetId="3601">
        <row r="4">
          <cell r="A4" t="str">
            <v>BẢNG TÍNH TOÁN, ĐO BÓC KHỐI LƯỢNG HOÀN THÀNH ĐƯA VÀO QUYẾT TOÁN</v>
          </cell>
        </row>
      </sheetData>
      <sheetData sheetId="3602">
        <row r="4">
          <cell r="A4" t="str">
            <v>BẢNG TÍNH TOÁN, ĐO BÓC KHỐI LƯỢNG HOÀN THÀNH ĐƯA VÀO QUYẾT TOÁN</v>
          </cell>
        </row>
      </sheetData>
      <sheetData sheetId="3603">
        <row r="4">
          <cell r="A4" t="str">
            <v>BẢNG TÍNH TOÁN, ĐO BÓC KHỐI LƯỢNG HOÀN THÀNH ĐƯA VÀO QUYẾT TOÁN</v>
          </cell>
        </row>
      </sheetData>
      <sheetData sheetId="3604">
        <row r="4">
          <cell r="A4" t="str">
            <v>BẢNG TÍNH TOÁN, ĐO BÓC KHỐI LƯỢNG HOÀN THÀNH ĐƯA VÀO QUYẾT TOÁN</v>
          </cell>
        </row>
      </sheetData>
      <sheetData sheetId="3605">
        <row r="4">
          <cell r="A4" t="str">
            <v>BẢNG TÍNH TOÁN, ĐO BÓC KHỐI LƯỢNG HOÀN THÀNH ĐƯA VÀO QUYẾT TOÁN</v>
          </cell>
        </row>
      </sheetData>
      <sheetData sheetId="3606">
        <row r="4">
          <cell r="A4" t="str">
            <v>BẢNG TÍNH TOÁN, ĐO BÓC KHỐI LƯỢNG HOÀN THÀNH ĐƯA VÀO QUYẾT TOÁN</v>
          </cell>
        </row>
      </sheetData>
      <sheetData sheetId="3607">
        <row r="4">
          <cell r="A4" t="str">
            <v>BẢNG TÍNH TOÁN, ĐO BÓC KHỐI LƯỢNG HOÀN THÀNH ĐƯA VÀO QUYẾT TOÁN</v>
          </cell>
        </row>
      </sheetData>
      <sheetData sheetId="3608">
        <row r="4">
          <cell r="A4" t="str">
            <v>BẢNG TÍNH TOÁN, ĐO BÓC KHỐI LƯỢNG HOÀN THÀNH ĐƯA VÀO QUYẾT TOÁN</v>
          </cell>
        </row>
      </sheetData>
      <sheetData sheetId="3609">
        <row r="4">
          <cell r="A4" t="str">
            <v>BẢNG TÍNH TOÁN, ĐO BÓC KHỐI LƯỢNG HOÀN THÀNH ĐƯA VÀO QUYẾT TOÁN</v>
          </cell>
        </row>
      </sheetData>
      <sheetData sheetId="3610">
        <row r="4">
          <cell r="A4" t="str">
            <v>BẢNG TÍNH TOÁN, ĐO BÓC KHỐI LƯỢNG HOÀN THÀNH ĐƯA VÀO QUYẾT TOÁN</v>
          </cell>
        </row>
      </sheetData>
      <sheetData sheetId="3611">
        <row r="4">
          <cell r="A4" t="str">
            <v>BẢNG TÍNH TOÁN, ĐO BÓC KHỐI LƯỢNG HOÀN THÀNH ĐƯA VÀO QUYẾT TOÁN</v>
          </cell>
        </row>
      </sheetData>
      <sheetData sheetId="3612">
        <row r="4">
          <cell r="A4" t="str">
            <v>BẢNG TÍNH TOÁN, ĐO BÓC KHỐI LƯỢNG HOÀN THÀNH ĐƯA VÀO QUYẾT TOÁN</v>
          </cell>
        </row>
      </sheetData>
      <sheetData sheetId="3613">
        <row r="4">
          <cell r="A4" t="str">
            <v>BẢNG TÍNH TOÁN, ĐO BÓC KHỐI LƯỢNG HOÀN THÀNH ĐƯA VÀO QUYẾT TOÁN</v>
          </cell>
        </row>
      </sheetData>
      <sheetData sheetId="3614">
        <row r="4">
          <cell r="A4" t="str">
            <v>BẢNG TÍNH TOÁN, ĐO BÓC KHỐI LƯỢNG HOÀN THÀNH ĐƯA VÀO QUYẾT TOÁN</v>
          </cell>
        </row>
      </sheetData>
      <sheetData sheetId="3615">
        <row r="4">
          <cell r="A4" t="str">
            <v>BẢNG TÍNH TOÁN, ĐO BÓC KHỐI LƯỢNG HOÀN THÀNH ĐƯA VÀO QUYẾT TOÁN</v>
          </cell>
        </row>
      </sheetData>
      <sheetData sheetId="3616">
        <row r="4">
          <cell r="A4" t="str">
            <v>BẢNG TÍNH TOÁN, ĐO BÓC KHỐI LƯỢNG HOÀN THÀNH ĐƯA VÀO QUYẾT TOÁN</v>
          </cell>
        </row>
      </sheetData>
      <sheetData sheetId="3617">
        <row r="4">
          <cell r="A4" t="str">
            <v>BẢNG TÍNH TOÁN, ĐO BÓC KHỐI LƯỢNG HOÀN THÀNH ĐƯA VÀO QUYẾT TOÁN</v>
          </cell>
        </row>
      </sheetData>
      <sheetData sheetId="3618">
        <row r="4">
          <cell r="A4" t="str">
            <v>BẢNG TÍNH TOÁN, ĐO BÓC KHỐI LƯỢNG HOÀN THÀNH ĐƯA VÀO QUYẾT TOÁN</v>
          </cell>
        </row>
      </sheetData>
      <sheetData sheetId="3619">
        <row r="4">
          <cell r="A4" t="str">
            <v>BẢNG TÍNH TOÁN, ĐO BÓC KHỐI LƯỢNG HOÀN THÀNH ĐƯA VÀO QUYẾT TOÁN</v>
          </cell>
        </row>
      </sheetData>
      <sheetData sheetId="3620">
        <row r="4">
          <cell r="A4" t="str">
            <v>BẢNG TÍNH TOÁN, ĐO BÓC KHỐI LƯỢNG HOÀN THÀNH ĐƯA VÀO QUYẾT TOÁN</v>
          </cell>
        </row>
      </sheetData>
      <sheetData sheetId="3621">
        <row r="4">
          <cell r="A4" t="str">
            <v>BẢNG TÍNH TOÁN, ĐO BÓC KHỐI LƯỢNG HOÀN THÀNH ĐƯA VÀO QUYẾT TOÁN</v>
          </cell>
        </row>
      </sheetData>
      <sheetData sheetId="3622">
        <row r="4">
          <cell r="A4" t="str">
            <v>BẢNG TÍNH TOÁN, ĐO BÓC KHỐI LƯỢNG HOÀN THÀNH ĐƯA VÀO QUYẾT TOÁN</v>
          </cell>
        </row>
      </sheetData>
      <sheetData sheetId="3623">
        <row r="4">
          <cell r="A4" t="str">
            <v>BẢNG TÍNH TOÁN, ĐO BÓC KHỐI LƯỢNG HOÀN THÀNH ĐƯA VÀO QUYẾT TOÁN</v>
          </cell>
        </row>
      </sheetData>
      <sheetData sheetId="3624">
        <row r="4">
          <cell r="A4" t="str">
            <v>BẢNG TÍNH TOÁN, ĐO BÓC KHỐI LƯỢNG HOÀN THÀNH ĐƯA VÀO QUYẾT TOÁN</v>
          </cell>
        </row>
      </sheetData>
      <sheetData sheetId="3625">
        <row r="4">
          <cell r="A4" t="str">
            <v>BẢNG TÍNH TOÁN, ĐO BÓC KHỐI LƯỢNG HOÀN THÀNH ĐƯA VÀO QUYẾT TOÁN</v>
          </cell>
        </row>
      </sheetData>
      <sheetData sheetId="3626">
        <row r="4">
          <cell r="A4" t="str">
            <v>BẢNG TÍNH TOÁN, ĐO BÓC KHỐI LƯỢNG HOÀN THÀNH ĐƯA VÀO QUYẾT TOÁN</v>
          </cell>
        </row>
      </sheetData>
      <sheetData sheetId="3627">
        <row r="4">
          <cell r="A4" t="str">
            <v>BẢNG TÍNH TOÁN, ĐO BÓC KHỐI LƯỢNG HOÀN THÀNH ĐƯA VÀO QUYẾT TOÁN</v>
          </cell>
        </row>
      </sheetData>
      <sheetData sheetId="3628">
        <row r="4">
          <cell r="A4" t="str">
            <v>BẢNG TÍNH TOÁN, ĐO BÓC KHỐI LƯỢNG HOÀN THÀNH ĐƯA VÀO QUYẾT TOÁN</v>
          </cell>
        </row>
      </sheetData>
      <sheetData sheetId="3629">
        <row r="4">
          <cell r="A4" t="str">
            <v>BẢNG TÍNH TOÁN, ĐO BÓC KHỐI LƯỢNG HOÀN THÀNH ĐƯA VÀO QUYẾT TOÁN</v>
          </cell>
        </row>
      </sheetData>
      <sheetData sheetId="3630">
        <row r="4">
          <cell r="A4" t="str">
            <v>BẢNG TÍNH TOÁN, ĐO BÓC KHỐI LƯỢNG HOÀN THÀNH ĐƯA VÀO QUYẾT TOÁN</v>
          </cell>
        </row>
      </sheetData>
      <sheetData sheetId="3631">
        <row r="4">
          <cell r="A4" t="str">
            <v>BẢNG TÍNH TOÁN, ĐO BÓC KHỐI LƯỢNG HOÀN THÀNH ĐƯA VÀO QUYẾT TOÁN</v>
          </cell>
        </row>
      </sheetData>
      <sheetData sheetId="3632">
        <row r="4">
          <cell r="A4" t="str">
            <v>BẢNG TÍNH TOÁN, ĐO BÓC KHỐI LƯỢNG HOÀN THÀNH ĐƯA VÀO QUYẾT TOÁN</v>
          </cell>
        </row>
      </sheetData>
      <sheetData sheetId="3633">
        <row r="4">
          <cell r="A4" t="str">
            <v>BẢNG TÍNH TOÁN, ĐO BÓC KHỐI LƯỢNG HOÀN THÀNH ĐƯA VÀO QUYẾT TOÁN</v>
          </cell>
        </row>
      </sheetData>
      <sheetData sheetId="3634">
        <row r="4">
          <cell r="A4" t="str">
            <v>BẢNG TÍNH TOÁN, ĐO BÓC KHỐI LƯỢNG HOÀN THÀNH ĐƯA VÀO QUYẾT TOÁN</v>
          </cell>
        </row>
      </sheetData>
      <sheetData sheetId="3635">
        <row r="4">
          <cell r="A4" t="str">
            <v>BẢNG TÍNH TOÁN, ĐO BÓC KHỐI LƯỢNG HOÀN THÀNH ĐƯA VÀO QUYẾT TOÁN</v>
          </cell>
        </row>
      </sheetData>
      <sheetData sheetId="3636">
        <row r="4">
          <cell r="A4" t="str">
            <v>BẢNG TÍNH TOÁN, ĐO BÓC KHỐI LƯỢNG HOÀN THÀNH ĐƯA VÀO QUYẾT TOÁN</v>
          </cell>
        </row>
      </sheetData>
      <sheetData sheetId="3637">
        <row r="4">
          <cell r="A4" t="str">
            <v>BẢNG TÍNH TOÁN, ĐO BÓC KHỐI LƯỢNG HOÀN THÀNH ĐƯA VÀO QUYẾT TOÁN</v>
          </cell>
        </row>
      </sheetData>
      <sheetData sheetId="3638">
        <row r="4">
          <cell r="A4" t="str">
            <v>BẢNG TÍNH TOÁN, ĐO BÓC KHỐI LƯỢNG HOÀN THÀNH ĐƯA VÀO QUYẾT TOÁN</v>
          </cell>
        </row>
      </sheetData>
      <sheetData sheetId="3639">
        <row r="4">
          <cell r="A4" t="str">
            <v>BẢNG TÍNH TOÁN, ĐO BÓC KHỐI LƯỢNG HOÀN THÀNH ĐƯA VÀO QUYẾT TOÁN</v>
          </cell>
        </row>
      </sheetData>
      <sheetData sheetId="3640">
        <row r="4">
          <cell r="A4" t="str">
            <v>BẢNG TÍNH TOÁN, ĐO BÓC KHỐI LƯỢNG HOÀN THÀNH ĐƯA VÀO QUYẾT TOÁN</v>
          </cell>
        </row>
      </sheetData>
      <sheetData sheetId="3641">
        <row r="4">
          <cell r="A4" t="str">
            <v>BẢNG TÍNH TOÁN, ĐO BÓC KHỐI LƯỢNG HOÀN THÀNH ĐƯA VÀO QUYẾT TOÁN</v>
          </cell>
        </row>
      </sheetData>
      <sheetData sheetId="3642">
        <row r="4">
          <cell r="A4" t="str">
            <v>BẢNG TÍNH TOÁN, ĐO BÓC KHỐI LƯỢNG HOÀN THÀNH ĐƯA VÀO QUYẾT TOÁN</v>
          </cell>
        </row>
      </sheetData>
      <sheetData sheetId="3643">
        <row r="4">
          <cell r="A4" t="str">
            <v>BẢNG TÍNH TOÁN, ĐO BÓC KHỐI LƯỢNG HOÀN THÀNH ĐƯA VÀO QUYẾT TOÁN</v>
          </cell>
        </row>
      </sheetData>
      <sheetData sheetId="3644">
        <row r="4">
          <cell r="A4" t="str">
            <v>BẢNG TÍNH TOÁN, ĐO BÓC KHỐI LƯỢNG HOÀN THÀNH ĐƯA VÀO QUYẾT TOÁN</v>
          </cell>
        </row>
      </sheetData>
      <sheetData sheetId="3645">
        <row r="4">
          <cell r="A4" t="str">
            <v>BẢNG TÍNH TOÁN, ĐO BÓC KHỐI LƯỢNG HOÀN THÀNH ĐƯA VÀO QUYẾT TOÁN</v>
          </cell>
        </row>
      </sheetData>
      <sheetData sheetId="3646">
        <row r="4">
          <cell r="A4" t="str">
            <v>BẢNG TÍNH TOÁN, ĐO BÓC KHỐI LƯỢNG HOÀN THÀNH ĐƯA VÀO QUYẾT TOÁN</v>
          </cell>
        </row>
      </sheetData>
      <sheetData sheetId="3647">
        <row r="4">
          <cell r="A4" t="str">
            <v>BẢNG TÍNH TOÁN, ĐO BÓC KHỐI LƯỢNG HOÀN THÀNH ĐƯA VÀO QUYẾT TOÁN</v>
          </cell>
        </row>
      </sheetData>
      <sheetData sheetId="3648">
        <row r="4">
          <cell r="A4" t="str">
            <v>BẢNG TÍNH TOÁN, ĐO BÓC KHỐI LƯỢNG HOÀN THÀNH ĐƯA VÀO QUYẾT TOÁN</v>
          </cell>
        </row>
      </sheetData>
      <sheetData sheetId="3649">
        <row r="4">
          <cell r="A4" t="str">
            <v>BẢNG TÍNH TOÁN, ĐO BÓC KHỐI LƯỢNG HOÀN THÀNH ĐƯA VÀO QUYẾT TOÁN</v>
          </cell>
        </row>
      </sheetData>
      <sheetData sheetId="3650">
        <row r="4">
          <cell r="A4" t="str">
            <v>BẢNG TÍNH TOÁN, ĐO BÓC KHỐI LƯỢNG HOÀN THÀNH ĐƯA VÀO QUYẾT TOÁN</v>
          </cell>
        </row>
      </sheetData>
      <sheetData sheetId="3651">
        <row r="4">
          <cell r="A4" t="str">
            <v>BẢNG TÍNH TOÁN, ĐO BÓC KHỐI LƯỢNG HOÀN THÀNH ĐƯA VÀO QUYẾT TOÁN</v>
          </cell>
        </row>
      </sheetData>
      <sheetData sheetId="3652">
        <row r="4">
          <cell r="A4" t="str">
            <v>BẢNG TÍNH TOÁN, ĐO BÓC KHỐI LƯỢNG HOÀN THÀNH ĐƯA VÀO QUYẾT TOÁN</v>
          </cell>
        </row>
      </sheetData>
      <sheetData sheetId="3653">
        <row r="4">
          <cell r="A4" t="str">
            <v>BẢNG TÍNH TOÁN, ĐO BÓC KHỐI LƯỢNG HOÀN THÀNH ĐƯA VÀO QUYẾT TOÁN</v>
          </cell>
        </row>
      </sheetData>
      <sheetData sheetId="3654">
        <row r="4">
          <cell r="A4" t="str">
            <v>BẢNG TÍNH TOÁN, ĐO BÓC KHỐI LƯỢNG HOÀN THÀNH ĐƯA VÀO QUYẾT TOÁN</v>
          </cell>
        </row>
      </sheetData>
      <sheetData sheetId="3655">
        <row r="4">
          <cell r="A4" t="str">
            <v>BẢNG TÍNH TOÁN, ĐO BÓC KHỐI LƯỢNG HOÀN THÀNH ĐƯA VÀO QUYẾT TOÁN</v>
          </cell>
        </row>
      </sheetData>
      <sheetData sheetId="3656">
        <row r="4">
          <cell r="A4" t="str">
            <v>BẢNG TÍNH TOÁN, ĐO BÓC KHỐI LƯỢNG HOÀN THÀNH ĐƯA VÀO QUYẾT TOÁN</v>
          </cell>
        </row>
      </sheetData>
      <sheetData sheetId="3657">
        <row r="4">
          <cell r="A4" t="str">
            <v>BẢNG TÍNH TOÁN, ĐO BÓC KHỐI LƯỢNG HOÀN THÀNH ĐƯA VÀO QUYẾT TOÁN</v>
          </cell>
        </row>
      </sheetData>
      <sheetData sheetId="3658">
        <row r="4">
          <cell r="A4" t="str">
            <v>BẢNG TÍNH TOÁN, ĐO BÓC KHỐI LƯỢNG HOÀN THÀNH ĐƯA VÀO QUYẾT TOÁN</v>
          </cell>
        </row>
      </sheetData>
      <sheetData sheetId="3659">
        <row r="4">
          <cell r="A4" t="str">
            <v>BẢNG TÍNH TOÁN, ĐO BÓC KHỐI LƯỢNG HOÀN THÀNH ĐƯA VÀO QUYẾT TOÁN</v>
          </cell>
        </row>
      </sheetData>
      <sheetData sheetId="3660">
        <row r="4">
          <cell r="A4" t="str">
            <v>BẢNG TÍNH TOÁN, ĐO BÓC KHỐI LƯỢNG HOÀN THÀNH ĐƯA VÀO QUYẾT TOÁN</v>
          </cell>
        </row>
      </sheetData>
      <sheetData sheetId="3661">
        <row r="4">
          <cell r="A4" t="str">
            <v>BẢNG TÍNH TOÁN, ĐO BÓC KHỐI LƯỢNG HOÀN THÀNH ĐƯA VÀO QUYẾT TOÁN</v>
          </cell>
        </row>
      </sheetData>
      <sheetData sheetId="3662">
        <row r="4">
          <cell r="A4" t="str">
            <v>BẢNG TÍNH TOÁN, ĐO BÓC KHỐI LƯỢNG HOÀN THÀNH ĐƯA VÀO QUYẾT TOÁN</v>
          </cell>
        </row>
      </sheetData>
      <sheetData sheetId="3663">
        <row r="4">
          <cell r="A4" t="str">
            <v>BẢNG TÍNH TOÁN, ĐO BÓC KHỐI LƯỢNG HOÀN THÀNH ĐƯA VÀO QUYẾT TOÁN</v>
          </cell>
        </row>
      </sheetData>
      <sheetData sheetId="3664">
        <row r="4">
          <cell r="A4" t="str">
            <v>BẢNG TÍNH TOÁN, ĐO BÓC KHỐI LƯỢNG HOÀN THÀNH ĐƯA VÀO QUYẾT TOÁN</v>
          </cell>
        </row>
      </sheetData>
      <sheetData sheetId="3665">
        <row r="4">
          <cell r="A4" t="str">
            <v>BẢNG TÍNH TOÁN, ĐO BÓC KHỐI LƯỢNG HOÀN THÀNH ĐƯA VÀO QUYẾT TOÁN</v>
          </cell>
        </row>
      </sheetData>
      <sheetData sheetId="3666">
        <row r="4">
          <cell r="A4" t="str">
            <v>BẢNG TÍNH TOÁN, ĐO BÓC KHỐI LƯỢNG HOÀN THÀNH ĐƯA VÀO QUYẾT TOÁN</v>
          </cell>
        </row>
      </sheetData>
      <sheetData sheetId="3667">
        <row r="4">
          <cell r="A4" t="str">
            <v>BẢNG TÍNH TOÁN, ĐO BÓC KHỐI LƯỢNG HOÀN THÀNH ĐƯA VÀO QUYẾT TOÁN</v>
          </cell>
        </row>
      </sheetData>
      <sheetData sheetId="3668">
        <row r="4">
          <cell r="A4" t="str">
            <v>BẢNG TÍNH TOÁN, ĐO BÓC KHỐI LƯỢNG HOÀN THÀNH ĐƯA VÀO QUYẾT TOÁN</v>
          </cell>
        </row>
      </sheetData>
      <sheetData sheetId="3669">
        <row r="4">
          <cell r="A4" t="str">
            <v>BẢNG TÍNH TOÁN, ĐO BÓC KHỐI LƯỢNG HOÀN THÀNH ĐƯA VÀO QUYẾT TOÁN</v>
          </cell>
        </row>
      </sheetData>
      <sheetData sheetId="3670">
        <row r="4">
          <cell r="A4" t="str">
            <v>BẢNG TÍNH TOÁN, ĐO BÓC KHỐI LƯỢNG HOÀN THÀNH ĐƯA VÀO QUYẾT TOÁN</v>
          </cell>
        </row>
      </sheetData>
      <sheetData sheetId="3671">
        <row r="4">
          <cell r="A4" t="str">
            <v>BẢNG TÍNH TOÁN, ĐO BÓC KHỐI LƯỢNG HOÀN THÀNH ĐƯA VÀO QUYẾT TOÁN</v>
          </cell>
        </row>
      </sheetData>
      <sheetData sheetId="3672">
        <row r="4">
          <cell r="A4" t="str">
            <v>BẢNG TÍNH TOÁN, ĐO BÓC KHỐI LƯỢNG HOÀN THÀNH ĐƯA VÀO QUYẾT TOÁN</v>
          </cell>
        </row>
      </sheetData>
      <sheetData sheetId="3673">
        <row r="4">
          <cell r="A4" t="str">
            <v>BẢNG TÍNH TOÁN, ĐO BÓC KHỐI LƯỢNG HOÀN THÀNH ĐƯA VÀO QUYẾT TOÁN</v>
          </cell>
        </row>
      </sheetData>
      <sheetData sheetId="3674">
        <row r="4">
          <cell r="A4" t="str">
            <v>BẢNG TÍNH TOÁN, ĐO BÓC KHỐI LƯỢNG HOÀN THÀNH ĐƯA VÀO QUYẾT TOÁN</v>
          </cell>
        </row>
      </sheetData>
      <sheetData sheetId="3675">
        <row r="4">
          <cell r="A4" t="str">
            <v>BẢNG TÍNH TOÁN, ĐO BÓC KHỐI LƯỢNG HOÀN THÀNH ĐƯA VÀO QUYẾT TOÁN</v>
          </cell>
        </row>
      </sheetData>
      <sheetData sheetId="3676">
        <row r="4">
          <cell r="A4" t="str">
            <v>BẢNG TÍNH TOÁN, ĐO BÓC KHỐI LƯỢNG HOÀN THÀNH ĐƯA VÀO QUYẾT TOÁN</v>
          </cell>
        </row>
      </sheetData>
      <sheetData sheetId="3677">
        <row r="4">
          <cell r="A4" t="str">
            <v>BẢNG TÍNH TOÁN, ĐO BÓC KHỐI LƯỢNG HOÀN THÀNH ĐƯA VÀO QUYẾT TOÁN</v>
          </cell>
        </row>
      </sheetData>
      <sheetData sheetId="3678">
        <row r="4">
          <cell r="A4" t="str">
            <v>BẢNG TÍNH TOÁN, ĐO BÓC KHỐI LƯỢNG HOÀN THÀNH ĐƯA VÀO QUYẾT TOÁN</v>
          </cell>
        </row>
      </sheetData>
      <sheetData sheetId="3679">
        <row r="4">
          <cell r="A4" t="str">
            <v>BẢNG TÍNH TOÁN, ĐO BÓC KHỐI LƯỢNG HOÀN THÀNH ĐƯA VÀO QUYẾT TOÁN</v>
          </cell>
        </row>
      </sheetData>
      <sheetData sheetId="3680">
        <row r="4">
          <cell r="A4" t="str">
            <v>BẢNG TÍNH TOÁN, ĐO BÓC KHỐI LƯỢNG HOÀN THÀNH ĐƯA VÀO QUYẾT TOÁN</v>
          </cell>
        </row>
      </sheetData>
      <sheetData sheetId="3681">
        <row r="4">
          <cell r="A4" t="str">
            <v>BẢNG TÍNH TOÁN, ĐO BÓC KHỐI LƯỢNG HOÀN THÀNH ĐƯA VÀO QUYẾT TOÁN</v>
          </cell>
        </row>
      </sheetData>
      <sheetData sheetId="3682">
        <row r="4">
          <cell r="A4" t="str">
            <v>BẢNG TÍNH TOÁN, ĐO BÓC KHỐI LƯỢNG HOÀN THÀNH ĐƯA VÀO QUYẾT TOÁN</v>
          </cell>
        </row>
      </sheetData>
      <sheetData sheetId="3683">
        <row r="4">
          <cell r="A4" t="str">
            <v>BẢNG TÍNH TOÁN, ĐO BÓC KHỐI LƯỢNG HOÀN THÀNH ĐƯA VÀO QUYẾT TOÁN</v>
          </cell>
        </row>
      </sheetData>
      <sheetData sheetId="3684">
        <row r="4">
          <cell r="A4" t="str">
            <v>BẢNG TÍNH TOÁN, ĐO BÓC KHỐI LƯỢNG HOÀN THÀNH ĐƯA VÀO QUYẾT TOÁN</v>
          </cell>
        </row>
      </sheetData>
      <sheetData sheetId="3685">
        <row r="4">
          <cell r="A4" t="str">
            <v>BẢNG TÍNH TOÁN, ĐO BÓC KHỐI LƯỢNG HOÀN THÀNH ĐƯA VÀO QUYẾT TOÁN</v>
          </cell>
        </row>
      </sheetData>
      <sheetData sheetId="3686">
        <row r="4">
          <cell r="A4" t="str">
            <v>BẢNG TÍNH TOÁN, ĐO BÓC KHỐI LƯỢNG HOÀN THÀNH ĐƯA VÀO QUYẾT TOÁN</v>
          </cell>
        </row>
      </sheetData>
      <sheetData sheetId="3687">
        <row r="4">
          <cell r="A4" t="str">
            <v>BẢNG TÍNH TOÁN, ĐO BÓC KHỐI LƯỢNG HOÀN THÀNH ĐƯA VÀO QUYẾT TOÁN</v>
          </cell>
        </row>
      </sheetData>
      <sheetData sheetId="3688">
        <row r="4">
          <cell r="A4" t="str">
            <v>BẢNG TÍNH TOÁN, ĐO BÓC KHỐI LƯỢNG HOÀN THÀNH ĐƯA VÀO QUYẾT TOÁN</v>
          </cell>
        </row>
      </sheetData>
      <sheetData sheetId="3689">
        <row r="4">
          <cell r="A4" t="str">
            <v>BẢNG TÍNH TOÁN, ĐO BÓC KHỐI LƯỢNG HOÀN THÀNH ĐƯA VÀO QUYẾT TOÁN</v>
          </cell>
        </row>
      </sheetData>
      <sheetData sheetId="3690">
        <row r="4">
          <cell r="A4" t="str">
            <v>BẢNG TÍNH TOÁN, ĐO BÓC KHỐI LƯỢNG HOÀN THÀNH ĐƯA VÀO QUYẾT TOÁN</v>
          </cell>
        </row>
      </sheetData>
      <sheetData sheetId="3691">
        <row r="4">
          <cell r="A4" t="str">
            <v>BẢNG TÍNH TOÁN, ĐO BÓC KHỐI LƯỢNG HOÀN THÀNH ĐƯA VÀO QUYẾT TOÁN</v>
          </cell>
        </row>
      </sheetData>
      <sheetData sheetId="3692">
        <row r="4">
          <cell r="A4" t="str">
            <v>BẢNG TÍNH TOÁN, ĐO BÓC KHỐI LƯỢNG HOÀN THÀNH ĐƯA VÀO QUYẾT TOÁN</v>
          </cell>
        </row>
      </sheetData>
      <sheetData sheetId="3693">
        <row r="4">
          <cell r="A4" t="str">
            <v>BẢNG TÍNH TOÁN, ĐO BÓC KHỐI LƯỢNG HOÀN THÀNH ĐƯA VÀO QUYẾT TOÁN</v>
          </cell>
        </row>
      </sheetData>
      <sheetData sheetId="3694">
        <row r="4">
          <cell r="A4" t="str">
            <v>BẢNG TÍNH TOÁN, ĐO BÓC KHỐI LƯỢNG HOÀN THÀNH ĐƯA VÀO QUYẾT TOÁN</v>
          </cell>
        </row>
      </sheetData>
      <sheetData sheetId="3695">
        <row r="4">
          <cell r="A4" t="str">
            <v>BẢNG TÍNH TOÁN, ĐO BÓC KHỐI LƯỢNG HOÀN THÀNH ĐƯA VÀO QUYẾT TOÁN</v>
          </cell>
        </row>
      </sheetData>
      <sheetData sheetId="3696">
        <row r="4">
          <cell r="A4" t="str">
            <v>BẢNG TÍNH TOÁN, ĐO BÓC KHỐI LƯỢNG HOÀN THÀNH ĐƯA VÀO QUYẾT TOÁN</v>
          </cell>
        </row>
      </sheetData>
      <sheetData sheetId="3697">
        <row r="4">
          <cell r="A4" t="str">
            <v>BẢNG TÍNH TOÁN, ĐO BÓC KHỐI LƯỢNG HOÀN THÀNH ĐƯA VÀO QUYẾT TOÁN</v>
          </cell>
        </row>
      </sheetData>
      <sheetData sheetId="3698">
        <row r="4">
          <cell r="A4" t="str">
            <v>BẢNG TÍNH TOÁN, ĐO BÓC KHỐI LƯỢNG HOÀN THÀNH ĐƯA VÀO QUYẾT TOÁN</v>
          </cell>
        </row>
      </sheetData>
      <sheetData sheetId="3699">
        <row r="4">
          <cell r="A4" t="str">
            <v>BẢNG TÍNH TOÁN, ĐO BÓC KHỐI LƯỢNG HOÀN THÀNH ĐƯA VÀO QUYẾT TOÁN</v>
          </cell>
        </row>
      </sheetData>
      <sheetData sheetId="3700">
        <row r="4">
          <cell r="A4" t="str">
            <v>BẢNG TÍNH TOÁN, ĐO BÓC KHỐI LƯỢNG HOÀN THÀNH ĐƯA VÀO QUYẾT TOÁN</v>
          </cell>
        </row>
      </sheetData>
      <sheetData sheetId="3701">
        <row r="4">
          <cell r="A4" t="str">
            <v>BẢNG TÍNH TOÁN, ĐO BÓC KHỐI LƯỢNG HOÀN THÀNH ĐƯA VÀO QUYẾT TOÁN</v>
          </cell>
        </row>
      </sheetData>
      <sheetData sheetId="3702">
        <row r="4">
          <cell r="A4" t="str">
            <v>BẢNG TÍNH TOÁN, ĐO BÓC KHỐI LƯỢNG HOÀN THÀNH ĐƯA VÀO QUYẾT TOÁN</v>
          </cell>
        </row>
      </sheetData>
      <sheetData sheetId="3703">
        <row r="4">
          <cell r="A4" t="str">
            <v>BẢNG TÍNH TOÁN, ĐO BÓC KHỐI LƯỢNG HOÀN THÀNH ĐƯA VÀO QUYẾT TOÁN</v>
          </cell>
        </row>
      </sheetData>
      <sheetData sheetId="3704">
        <row r="4">
          <cell r="A4" t="str">
            <v>BẢNG TÍNH TOÁN, ĐO BÓC KHỐI LƯỢNG HOÀN THÀNH ĐƯA VÀO QUYẾT TOÁN</v>
          </cell>
        </row>
      </sheetData>
      <sheetData sheetId="3705">
        <row r="4">
          <cell r="A4" t="str">
            <v>BẢNG TÍNH TOÁN, ĐO BÓC KHỐI LƯỢNG HOÀN THÀNH ĐƯA VÀO QUYẾT TOÁN</v>
          </cell>
        </row>
      </sheetData>
      <sheetData sheetId="3706">
        <row r="4">
          <cell r="A4" t="str">
            <v>BẢNG TÍNH TOÁN, ĐO BÓC KHỐI LƯỢNG HOÀN THÀNH ĐƯA VÀO QUYẾT TOÁN</v>
          </cell>
        </row>
      </sheetData>
      <sheetData sheetId="3707">
        <row r="4">
          <cell r="A4" t="str">
            <v>BẢNG TÍNH TOÁN, ĐO BÓC KHỐI LƯỢNG HOÀN THÀNH ĐƯA VÀO QUYẾT TOÁN</v>
          </cell>
        </row>
      </sheetData>
      <sheetData sheetId="3708">
        <row r="4">
          <cell r="A4" t="str">
            <v>BẢNG TÍNH TOÁN, ĐO BÓC KHỐI LƯỢNG HOÀN THÀNH ĐƯA VÀO QUYẾT TOÁN</v>
          </cell>
        </row>
      </sheetData>
      <sheetData sheetId="3709">
        <row r="4">
          <cell r="A4" t="str">
            <v>BẢNG TÍNH TOÁN, ĐO BÓC KHỐI LƯỢNG HOÀN THÀNH ĐƯA VÀO QUYẾT TOÁN</v>
          </cell>
        </row>
      </sheetData>
      <sheetData sheetId="3710">
        <row r="4">
          <cell r="A4" t="str">
            <v>BẢNG TÍNH TOÁN, ĐO BÓC KHỐI LƯỢNG HOÀN THÀNH ĐƯA VÀO QUYẾT TOÁN</v>
          </cell>
        </row>
      </sheetData>
      <sheetData sheetId="3711">
        <row r="4">
          <cell r="A4" t="str">
            <v>BẢNG TÍNH TOÁN, ĐO BÓC KHỐI LƯỢNG HOÀN THÀNH ĐƯA VÀO QUYẾT TOÁN</v>
          </cell>
        </row>
      </sheetData>
      <sheetData sheetId="3712">
        <row r="4">
          <cell r="A4" t="str">
            <v>BẢNG TÍNH TOÁN, ĐO BÓC KHỐI LƯỢNG HOÀN THÀNH ĐƯA VÀO QUYẾT TOÁN</v>
          </cell>
        </row>
      </sheetData>
      <sheetData sheetId="3713">
        <row r="4">
          <cell r="A4" t="str">
            <v>BẢNG TÍNH TOÁN, ĐO BÓC KHỐI LƯỢNG HOÀN THÀNH ĐƯA VÀO QUYẾT TOÁN</v>
          </cell>
        </row>
      </sheetData>
      <sheetData sheetId="3714">
        <row r="4">
          <cell r="A4" t="str">
            <v>BẢNG TÍNH TOÁN, ĐO BÓC KHỐI LƯỢNG HOÀN THÀNH ĐƯA VÀO QUYẾT TOÁN</v>
          </cell>
        </row>
      </sheetData>
      <sheetData sheetId="3715">
        <row r="4">
          <cell r="A4" t="str">
            <v>BẢNG TÍNH TOÁN, ĐO BÓC KHỐI LƯỢNG HOÀN THÀNH ĐƯA VÀO QUYẾT TOÁN</v>
          </cell>
        </row>
      </sheetData>
      <sheetData sheetId="3716">
        <row r="4">
          <cell r="A4" t="str">
            <v>BẢNG TÍNH TOÁN, ĐO BÓC KHỐI LƯỢNG HOÀN THÀNH ĐƯA VÀO QUYẾT TOÁN</v>
          </cell>
        </row>
      </sheetData>
      <sheetData sheetId="3717">
        <row r="4">
          <cell r="A4" t="str">
            <v>BẢNG TÍNH TOÁN, ĐO BÓC KHỐI LƯỢNG HOÀN THÀNH ĐƯA VÀO QUYẾT TOÁN</v>
          </cell>
        </row>
      </sheetData>
      <sheetData sheetId="3718">
        <row r="4">
          <cell r="A4" t="str">
            <v>BẢNG TÍNH TOÁN, ĐO BÓC KHỐI LƯỢNG HOÀN THÀNH ĐƯA VÀO QUYẾT TOÁN</v>
          </cell>
        </row>
      </sheetData>
      <sheetData sheetId="3719">
        <row r="4">
          <cell r="A4" t="str">
            <v>BẢNG TÍNH TOÁN, ĐO BÓC KHỐI LƯỢNG HOÀN THÀNH ĐƯA VÀO QUYẾT TOÁN</v>
          </cell>
        </row>
      </sheetData>
      <sheetData sheetId="3720">
        <row r="4">
          <cell r="A4" t="str">
            <v>BẢNG TÍNH TOÁN, ĐO BÓC KHỐI LƯỢNG HOÀN THÀNH ĐƯA VÀO QUYẾT TOÁN</v>
          </cell>
        </row>
      </sheetData>
      <sheetData sheetId="3721">
        <row r="4">
          <cell r="A4" t="str">
            <v>BẢNG TÍNH TOÁN, ĐO BÓC KHỐI LƯỢNG HOÀN THÀNH ĐƯA VÀO QUYẾT TOÁN</v>
          </cell>
        </row>
      </sheetData>
      <sheetData sheetId="3722">
        <row r="4">
          <cell r="A4" t="str">
            <v>BẢNG TÍNH TOÁN, ĐO BÓC KHỐI LƯỢNG HOÀN THÀNH ĐƯA VÀO QUYẾT TOÁN</v>
          </cell>
        </row>
      </sheetData>
      <sheetData sheetId="3723">
        <row r="4">
          <cell r="A4" t="str">
            <v>BẢNG TÍNH TOÁN, ĐO BÓC KHỐI LƯỢNG HOÀN THÀNH ĐƯA VÀO QUYẾT TOÁN</v>
          </cell>
        </row>
      </sheetData>
      <sheetData sheetId="3724">
        <row r="4">
          <cell r="A4" t="str">
            <v>BẢNG TÍNH TOÁN, ĐO BÓC KHỐI LƯỢNG HOÀN THÀNH ĐƯA VÀO QUYẾT TOÁN</v>
          </cell>
        </row>
      </sheetData>
      <sheetData sheetId="3725">
        <row r="4">
          <cell r="A4" t="str">
            <v>BẢNG TÍNH TOÁN, ĐO BÓC KHỐI LƯỢNG HOÀN THÀNH ĐƯA VÀO QUYẾT TOÁN</v>
          </cell>
        </row>
      </sheetData>
      <sheetData sheetId="3726">
        <row r="4">
          <cell r="A4" t="str">
            <v>BẢNG TÍNH TOÁN, ĐO BÓC KHỐI LƯỢNG HOÀN THÀNH ĐƯA VÀO QUYẾT TOÁN</v>
          </cell>
        </row>
      </sheetData>
      <sheetData sheetId="3727">
        <row r="4">
          <cell r="A4" t="str">
            <v>BẢNG TÍNH TOÁN, ĐO BÓC KHỐI LƯỢNG HOÀN THÀNH ĐƯA VÀO QUYẾT TOÁN</v>
          </cell>
        </row>
      </sheetData>
      <sheetData sheetId="3728">
        <row r="4">
          <cell r="A4" t="str">
            <v>BẢNG TÍNH TOÁN, ĐO BÓC KHỐI LƯỢNG HOÀN THÀNH ĐƯA VÀO QUYẾT TOÁN</v>
          </cell>
        </row>
      </sheetData>
      <sheetData sheetId="3729">
        <row r="4">
          <cell r="A4" t="str">
            <v>BẢNG TÍNH TOÁN, ĐO BÓC KHỐI LƯỢNG HOÀN THÀNH ĐƯA VÀO QUYẾT TOÁN</v>
          </cell>
        </row>
      </sheetData>
      <sheetData sheetId="3730">
        <row r="4">
          <cell r="A4" t="str">
            <v>BẢNG TÍNH TOÁN, ĐO BÓC KHỐI LƯỢNG HOÀN THÀNH ĐƯA VÀO QUYẾT TOÁN</v>
          </cell>
        </row>
      </sheetData>
      <sheetData sheetId="3731">
        <row r="4">
          <cell r="A4" t="str">
            <v>BẢNG TÍNH TOÁN, ĐO BÓC KHỐI LƯỢNG HOÀN THÀNH ĐƯA VÀO QUYẾT TOÁN</v>
          </cell>
        </row>
      </sheetData>
      <sheetData sheetId="3732">
        <row r="4">
          <cell r="A4" t="str">
            <v>BẢNG TÍNH TOÁN, ĐO BÓC KHỐI LƯỢNG HOÀN THÀNH ĐƯA VÀO QUYẾT TOÁN</v>
          </cell>
        </row>
      </sheetData>
      <sheetData sheetId="3733">
        <row r="4">
          <cell r="A4" t="str">
            <v>BẢNG TÍNH TOÁN, ĐO BÓC KHỐI LƯỢNG HOÀN THÀNH ĐƯA VÀO QUYẾT TOÁN</v>
          </cell>
        </row>
      </sheetData>
      <sheetData sheetId="3734">
        <row r="4">
          <cell r="A4" t="str">
            <v>BẢNG TÍNH TOÁN, ĐO BÓC KHỐI LƯỢNG HOÀN THÀNH ĐƯA VÀO QUYẾT TOÁN</v>
          </cell>
        </row>
      </sheetData>
      <sheetData sheetId="3735">
        <row r="4">
          <cell r="A4" t="str">
            <v>BẢNG TÍNH TOÁN, ĐO BÓC KHỐI LƯỢNG HOÀN THÀNH ĐƯA VÀO QUYẾT TOÁN</v>
          </cell>
        </row>
      </sheetData>
      <sheetData sheetId="3736">
        <row r="4">
          <cell r="A4" t="str">
            <v>BẢNG TÍNH TOÁN, ĐO BÓC KHỐI LƯỢNG HOÀN THÀNH ĐƯA VÀO QUYẾT TOÁN</v>
          </cell>
        </row>
      </sheetData>
      <sheetData sheetId="3737">
        <row r="4">
          <cell r="A4" t="str">
            <v>BẢNG TÍNH TOÁN, ĐO BÓC KHỐI LƯỢNG HOÀN THÀNH ĐƯA VÀO QUYẾT TOÁN</v>
          </cell>
        </row>
      </sheetData>
      <sheetData sheetId="3738">
        <row r="4">
          <cell r="A4" t="str">
            <v>BẢNG TÍNH TOÁN, ĐO BÓC KHỐI LƯỢNG HOÀN THÀNH ĐƯA VÀO QUYẾT TOÁN</v>
          </cell>
        </row>
      </sheetData>
      <sheetData sheetId="3739">
        <row r="4">
          <cell r="A4" t="str">
            <v>BẢNG TÍNH TOÁN, ĐO BÓC KHỐI LƯỢNG HOÀN THÀNH ĐƯA VÀO QUYẾT TOÁN</v>
          </cell>
        </row>
      </sheetData>
      <sheetData sheetId="3740">
        <row r="4">
          <cell r="A4" t="str">
            <v>BẢNG TÍNH TOÁN, ĐO BÓC KHỐI LƯỢNG HOÀN THÀNH ĐƯA VÀO QUYẾT TOÁN</v>
          </cell>
        </row>
      </sheetData>
      <sheetData sheetId="3741">
        <row r="4">
          <cell r="A4" t="str">
            <v>BẢNG TÍNH TOÁN, ĐO BÓC KHỐI LƯỢNG HOÀN THÀNH ĐƯA VÀO QUYẾT TOÁN</v>
          </cell>
        </row>
      </sheetData>
      <sheetData sheetId="3742">
        <row r="4">
          <cell r="A4" t="str">
            <v>BẢNG TÍNH TOÁN, ĐO BÓC KHỐI LƯỢNG HOÀN THÀNH ĐƯA VÀO QUYẾT TOÁN</v>
          </cell>
        </row>
      </sheetData>
      <sheetData sheetId="3743">
        <row r="4">
          <cell r="A4" t="str">
            <v>BẢNG TÍNH TOÁN, ĐO BÓC KHỐI LƯỢNG HOÀN THÀNH ĐƯA VÀO QUYẾT TOÁN</v>
          </cell>
        </row>
      </sheetData>
      <sheetData sheetId="3744">
        <row r="4">
          <cell r="A4" t="str">
            <v>BẢNG TÍNH TOÁN, ĐO BÓC KHỐI LƯỢNG HOÀN THÀNH ĐƯA VÀO QUYẾT TOÁN</v>
          </cell>
        </row>
      </sheetData>
      <sheetData sheetId="3745">
        <row r="4">
          <cell r="A4" t="str">
            <v>BẢNG TÍNH TOÁN, ĐO BÓC KHỐI LƯỢNG HOÀN THÀNH ĐƯA VÀO QUYẾT TOÁN</v>
          </cell>
        </row>
      </sheetData>
      <sheetData sheetId="3746">
        <row r="4">
          <cell r="A4" t="str">
            <v>BẢNG TÍNH TOÁN, ĐO BÓC KHỐI LƯỢNG HOÀN THÀNH ĐƯA VÀO QUYẾT TOÁN</v>
          </cell>
        </row>
      </sheetData>
      <sheetData sheetId="3747">
        <row r="4">
          <cell r="A4" t="str">
            <v>BẢNG TÍNH TOÁN, ĐO BÓC KHỐI LƯỢNG HOÀN THÀNH ĐƯA VÀO QUYẾT TOÁN</v>
          </cell>
        </row>
      </sheetData>
      <sheetData sheetId="3748">
        <row r="4">
          <cell r="A4" t="str">
            <v>BẢNG TÍNH TOÁN, ĐO BÓC KHỐI LƯỢNG HOÀN THÀNH ĐƯA VÀO QUYẾT TOÁN</v>
          </cell>
        </row>
      </sheetData>
      <sheetData sheetId="3749">
        <row r="4">
          <cell r="A4" t="str">
            <v>BẢNG TÍNH TOÁN, ĐO BÓC KHỐI LƯỢNG HOÀN THÀNH ĐƯA VÀO QUYẾT TOÁN</v>
          </cell>
        </row>
      </sheetData>
      <sheetData sheetId="3750">
        <row r="4">
          <cell r="A4" t="str">
            <v>BẢNG TÍNH TOÁN, ĐO BÓC KHỐI LƯỢNG HOÀN THÀNH ĐƯA VÀO QUYẾT TOÁN</v>
          </cell>
        </row>
      </sheetData>
      <sheetData sheetId="3751">
        <row r="4">
          <cell r="A4" t="str">
            <v>BẢNG TÍNH TOÁN, ĐO BÓC KHỐI LƯỢNG HOÀN THÀNH ĐƯA VÀO QUYẾT TOÁN</v>
          </cell>
        </row>
      </sheetData>
      <sheetData sheetId="3752">
        <row r="4">
          <cell r="A4" t="str">
            <v>BẢNG TÍNH TOÁN, ĐO BÓC KHỐI LƯỢNG HOÀN THÀNH ĐƯA VÀO QUYẾT TOÁN</v>
          </cell>
        </row>
      </sheetData>
      <sheetData sheetId="3753">
        <row r="4">
          <cell r="A4" t="str">
            <v>BẢNG TÍNH TOÁN, ĐO BÓC KHỐI LƯỢNG HOÀN THÀNH ĐƯA VÀO QUYẾT TOÁN</v>
          </cell>
        </row>
      </sheetData>
      <sheetData sheetId="3754">
        <row r="4">
          <cell r="A4" t="str">
            <v>BẢNG TÍNH TOÁN, ĐO BÓC KHỐI LƯỢNG HOÀN THÀNH ĐƯA VÀO QUYẾT TOÁN</v>
          </cell>
        </row>
      </sheetData>
      <sheetData sheetId="3755">
        <row r="4">
          <cell r="A4" t="str">
            <v>BẢNG TÍNH TOÁN, ĐO BÓC KHỐI LƯỢNG HOÀN THÀNH ĐƯA VÀO QUYẾT TOÁN</v>
          </cell>
        </row>
      </sheetData>
      <sheetData sheetId="3756">
        <row r="4">
          <cell r="A4" t="str">
            <v>BẢNG TÍNH TOÁN, ĐO BÓC KHỐI LƯỢNG HOÀN THÀNH ĐƯA VÀO QUYẾT TOÁN</v>
          </cell>
        </row>
      </sheetData>
      <sheetData sheetId="3757">
        <row r="4">
          <cell r="A4" t="str">
            <v>BẢNG TÍNH TOÁN, ĐO BÓC KHỐI LƯỢNG HOÀN THÀNH ĐƯA VÀO QUYẾT TOÁN</v>
          </cell>
        </row>
      </sheetData>
      <sheetData sheetId="3758">
        <row r="4">
          <cell r="A4" t="str">
            <v>BẢNG TÍNH TOÁN, ĐO BÓC KHỐI LƯỢNG HOÀN THÀNH ĐƯA VÀO QUYẾT TOÁN</v>
          </cell>
        </row>
      </sheetData>
      <sheetData sheetId="3759">
        <row r="4">
          <cell r="A4" t="str">
            <v>BẢNG TÍNH TOÁN, ĐO BÓC KHỐI LƯỢNG HOÀN THÀNH ĐƯA VÀO QUYẾT TOÁN</v>
          </cell>
        </row>
      </sheetData>
      <sheetData sheetId="3760">
        <row r="4">
          <cell r="A4" t="str">
            <v>BẢNG TÍNH TOÁN, ĐO BÓC KHỐI LƯỢNG HOÀN THÀNH ĐƯA VÀO QUYẾT TOÁN</v>
          </cell>
        </row>
      </sheetData>
      <sheetData sheetId="3761">
        <row r="4">
          <cell r="A4" t="str">
            <v>BẢNG TÍNH TOÁN, ĐO BÓC KHỐI LƯỢNG HOÀN THÀNH ĐƯA VÀO QUYẾT TOÁN</v>
          </cell>
        </row>
      </sheetData>
      <sheetData sheetId="3762">
        <row r="4">
          <cell r="A4" t="str">
            <v>BẢNG TÍNH TOÁN, ĐO BÓC KHỐI LƯỢNG HOÀN THÀNH ĐƯA VÀO QUYẾT TOÁN</v>
          </cell>
        </row>
      </sheetData>
      <sheetData sheetId="3763">
        <row r="4">
          <cell r="A4" t="str">
            <v>BẢNG TÍNH TOÁN, ĐO BÓC KHỐI LƯỢNG HOÀN THÀNH ĐƯA VÀO QUYẾT TOÁN</v>
          </cell>
        </row>
      </sheetData>
      <sheetData sheetId="3764">
        <row r="4">
          <cell r="A4" t="str">
            <v>BẢNG TÍNH TOÁN, ĐO BÓC KHỐI LƯỢNG HOÀN THÀNH ĐƯA VÀO QUYẾT TOÁN</v>
          </cell>
        </row>
      </sheetData>
      <sheetData sheetId="3765">
        <row r="4">
          <cell r="A4" t="str">
            <v>BẢNG TÍNH TOÁN, ĐO BÓC KHỐI LƯỢNG HOÀN THÀNH ĐƯA VÀO QUYẾT TOÁN</v>
          </cell>
        </row>
      </sheetData>
      <sheetData sheetId="3766">
        <row r="4">
          <cell r="A4" t="str">
            <v>BẢNG TÍNH TOÁN, ĐO BÓC KHỐI LƯỢNG HOÀN THÀNH ĐƯA VÀO QUYẾT TOÁN</v>
          </cell>
        </row>
      </sheetData>
      <sheetData sheetId="3767">
        <row r="4">
          <cell r="A4" t="str">
            <v>BẢNG TÍNH TOÁN, ĐO BÓC KHỐI LƯỢNG HOÀN THÀNH ĐƯA VÀO QUYẾT TOÁN</v>
          </cell>
        </row>
      </sheetData>
      <sheetData sheetId="3768">
        <row r="4">
          <cell r="A4" t="str">
            <v>BẢNG TÍNH TOÁN, ĐO BÓC KHỐI LƯỢNG HOÀN THÀNH ĐƯA VÀO QUYẾT TOÁN</v>
          </cell>
        </row>
      </sheetData>
      <sheetData sheetId="3769">
        <row r="4">
          <cell r="A4" t="str">
            <v>BẢNG TÍNH TOÁN, ĐO BÓC KHỐI LƯỢNG HOÀN THÀNH ĐƯA VÀO QUYẾT TOÁN</v>
          </cell>
        </row>
      </sheetData>
      <sheetData sheetId="3770">
        <row r="4">
          <cell r="A4" t="str">
            <v>BẢNG TÍNH TOÁN, ĐO BÓC KHỐI LƯỢNG HOÀN THÀNH ĐƯA VÀO QUYẾT TOÁN</v>
          </cell>
        </row>
      </sheetData>
      <sheetData sheetId="3771">
        <row r="4">
          <cell r="A4" t="str">
            <v>BẢNG TÍNH TOÁN, ĐO BÓC KHỐI LƯỢNG HOÀN THÀNH ĐƯA VÀO QUYẾT TOÁN</v>
          </cell>
        </row>
      </sheetData>
      <sheetData sheetId="3772">
        <row r="4">
          <cell r="A4" t="str">
            <v>BẢNG TÍNH TOÁN, ĐO BÓC KHỐI LƯỢNG HOÀN THÀNH ĐƯA VÀO QUYẾT TOÁN</v>
          </cell>
        </row>
      </sheetData>
      <sheetData sheetId="3773">
        <row r="4">
          <cell r="A4" t="str">
            <v>BẢNG TÍNH TOÁN, ĐO BÓC KHỐI LƯỢNG HOÀN THÀNH ĐƯA VÀO QUYẾT TOÁN</v>
          </cell>
        </row>
      </sheetData>
      <sheetData sheetId="3774">
        <row r="4">
          <cell r="A4" t="str">
            <v>BẢNG TÍNH TOÁN, ĐO BÓC KHỐI LƯỢNG HOÀN THÀNH ĐƯA VÀO QUYẾT TOÁN</v>
          </cell>
        </row>
      </sheetData>
      <sheetData sheetId="3775">
        <row r="4">
          <cell r="A4" t="str">
            <v>BẢNG TÍNH TOÁN, ĐO BÓC KHỐI LƯỢNG HOÀN THÀNH ĐƯA VÀO QUYẾT TOÁN</v>
          </cell>
        </row>
      </sheetData>
      <sheetData sheetId="3776">
        <row r="4">
          <cell r="A4" t="str">
            <v>BẢNG TÍNH TOÁN, ĐO BÓC KHỐI LƯỢNG HOÀN THÀNH ĐƯA VÀO QUYẾT TOÁN</v>
          </cell>
        </row>
      </sheetData>
      <sheetData sheetId="3777">
        <row r="4">
          <cell r="A4" t="str">
            <v>BẢNG TÍNH TOÁN, ĐO BÓC KHỐI LƯỢNG HOÀN THÀNH ĐƯA VÀO QUYẾT TOÁN</v>
          </cell>
        </row>
      </sheetData>
      <sheetData sheetId="3778">
        <row r="4">
          <cell r="A4" t="str">
            <v>BẢNG TÍNH TOÁN, ĐO BÓC KHỐI LƯỢNG HOÀN THÀNH ĐƯA VÀO QUYẾT TOÁN</v>
          </cell>
        </row>
      </sheetData>
      <sheetData sheetId="3779">
        <row r="4">
          <cell r="A4" t="str">
            <v>BẢNG TÍNH TOÁN, ĐO BÓC KHỐI LƯỢNG HOÀN THÀNH ĐƯA VÀO QUYẾT TOÁN</v>
          </cell>
        </row>
      </sheetData>
      <sheetData sheetId="3780">
        <row r="4">
          <cell r="A4" t="str">
            <v>BẢNG TÍNH TOÁN, ĐO BÓC KHỐI LƯỢNG HOÀN THÀNH ĐƯA VÀO QUYẾT TOÁN</v>
          </cell>
        </row>
      </sheetData>
      <sheetData sheetId="3781">
        <row r="4">
          <cell r="A4" t="str">
            <v>BẢNG TÍNH TOÁN, ĐO BÓC KHỐI LƯỢNG HOÀN THÀNH ĐƯA VÀO QUYẾT TOÁN</v>
          </cell>
        </row>
      </sheetData>
      <sheetData sheetId="3782">
        <row r="4">
          <cell r="A4" t="str">
            <v>BẢNG TÍNH TOÁN, ĐO BÓC KHỐI LƯỢNG HOÀN THÀNH ĐƯA VÀO QUYẾT TOÁN</v>
          </cell>
        </row>
      </sheetData>
      <sheetData sheetId="3783">
        <row r="4">
          <cell r="A4" t="str">
            <v>BẢNG TÍNH TOÁN, ĐO BÓC KHỐI LƯỢNG HOÀN THÀNH ĐƯA VÀO QUYẾT TOÁN</v>
          </cell>
        </row>
      </sheetData>
      <sheetData sheetId="3784">
        <row r="4">
          <cell r="A4" t="str">
            <v>BẢNG TÍNH TOÁN, ĐO BÓC KHỐI LƯỢNG HOÀN THÀNH ĐƯA VÀO QUYẾT TOÁN</v>
          </cell>
        </row>
      </sheetData>
      <sheetData sheetId="3785">
        <row r="4">
          <cell r="A4" t="str">
            <v>BẢNG TÍNH TOÁN, ĐO BÓC KHỐI LƯỢNG HOÀN THÀNH ĐƯA VÀO QUYẾT TOÁN</v>
          </cell>
        </row>
      </sheetData>
      <sheetData sheetId="3786">
        <row r="4">
          <cell r="A4" t="str">
            <v>BẢNG TÍNH TOÁN, ĐO BÓC KHỐI LƯỢNG HOÀN THÀNH ĐƯA VÀO QUYẾT TOÁN</v>
          </cell>
        </row>
      </sheetData>
      <sheetData sheetId="3787">
        <row r="4">
          <cell r="A4" t="str">
            <v>BẢNG TÍNH TOÁN, ĐO BÓC KHỐI LƯỢNG HOÀN THÀNH ĐƯA VÀO QUYẾT TOÁN</v>
          </cell>
        </row>
      </sheetData>
      <sheetData sheetId="3788">
        <row r="4">
          <cell r="A4" t="str">
            <v>BẢNG TÍNH TOÁN, ĐO BÓC KHỐI LƯỢNG HOÀN THÀNH ĐƯA VÀO QUYẾT TOÁN</v>
          </cell>
        </row>
      </sheetData>
      <sheetData sheetId="3789">
        <row r="4">
          <cell r="A4" t="str">
            <v>BẢNG TÍNH TOÁN, ĐO BÓC KHỐI LƯỢNG HOÀN THÀNH ĐƯA VÀO QUYẾT TOÁN</v>
          </cell>
        </row>
      </sheetData>
      <sheetData sheetId="3790">
        <row r="4">
          <cell r="A4" t="str">
            <v>BẢNG TÍNH TOÁN, ĐO BÓC KHỐI LƯỢNG HOÀN THÀNH ĐƯA VÀO QUYẾT TOÁN</v>
          </cell>
        </row>
      </sheetData>
      <sheetData sheetId="3791">
        <row r="4">
          <cell r="A4" t="str">
            <v>BẢNG TÍNH TOÁN, ĐO BÓC KHỐI LƯỢNG HOÀN THÀNH ĐƯA VÀO QUYẾT TOÁN</v>
          </cell>
        </row>
      </sheetData>
      <sheetData sheetId="3792">
        <row r="4">
          <cell r="A4" t="str">
            <v>BẢNG TÍNH TOÁN, ĐO BÓC KHỐI LƯỢNG HOÀN THÀNH ĐƯA VÀO QUYẾT TOÁN</v>
          </cell>
        </row>
      </sheetData>
      <sheetData sheetId="3793">
        <row r="4">
          <cell r="A4" t="str">
            <v>BẢNG TÍNH TOÁN, ĐO BÓC KHỐI LƯỢNG HOÀN THÀNH ĐƯA VÀO QUYẾT TOÁN</v>
          </cell>
        </row>
      </sheetData>
      <sheetData sheetId="3794">
        <row r="4">
          <cell r="A4" t="str">
            <v>BẢNG TÍNH TOÁN, ĐO BÓC KHỐI LƯỢNG HOÀN THÀNH ĐƯA VÀO QUYẾT TOÁN</v>
          </cell>
        </row>
      </sheetData>
      <sheetData sheetId="3795">
        <row r="4">
          <cell r="A4" t="str">
            <v>BẢNG TÍNH TOÁN, ĐO BÓC KHỐI LƯỢNG HOÀN THÀNH ĐƯA VÀO QUYẾT TOÁN</v>
          </cell>
        </row>
      </sheetData>
      <sheetData sheetId="3796">
        <row r="4">
          <cell r="A4" t="str">
            <v>BẢNG TÍNH TOÁN, ĐO BÓC KHỐI LƯỢNG HOÀN THÀNH ĐƯA VÀO QUYẾT TOÁN</v>
          </cell>
        </row>
      </sheetData>
      <sheetData sheetId="3797">
        <row r="4">
          <cell r="A4" t="str">
            <v>BẢNG TÍNH TOÁN, ĐO BÓC KHỐI LƯỢNG HOÀN THÀNH ĐƯA VÀO QUYẾT TOÁN</v>
          </cell>
        </row>
      </sheetData>
      <sheetData sheetId="3798">
        <row r="4">
          <cell r="A4" t="str">
            <v>BẢNG TÍNH TOÁN, ĐO BÓC KHỐI LƯỢNG HOÀN THÀNH ĐƯA VÀO QUYẾT TOÁN</v>
          </cell>
        </row>
      </sheetData>
      <sheetData sheetId="3799">
        <row r="4">
          <cell r="A4" t="str">
            <v>BẢNG TÍNH TOÁN, ĐO BÓC KHỐI LƯỢNG HOÀN THÀNH ĐƯA VÀO QUYẾT TOÁN</v>
          </cell>
        </row>
      </sheetData>
      <sheetData sheetId="3800">
        <row r="4">
          <cell r="A4" t="str">
            <v>BẢNG TÍNH TOÁN, ĐO BÓC KHỐI LƯỢNG HOÀN THÀNH ĐƯA VÀO QUYẾT TOÁN</v>
          </cell>
        </row>
      </sheetData>
      <sheetData sheetId="3801">
        <row r="4">
          <cell r="A4" t="str">
            <v>BẢNG TÍNH TOÁN, ĐO BÓC KHỐI LƯỢNG HOÀN THÀNH ĐƯA VÀO QUYẾT TOÁN</v>
          </cell>
        </row>
      </sheetData>
      <sheetData sheetId="3802">
        <row r="4">
          <cell r="A4" t="str">
            <v>BẢNG TÍNH TOÁN, ĐO BÓC KHỐI LƯỢNG HOÀN THÀNH ĐƯA VÀO QUYẾT TOÁN</v>
          </cell>
        </row>
      </sheetData>
      <sheetData sheetId="3803">
        <row r="4">
          <cell r="A4" t="str">
            <v>BẢNG TÍNH TOÁN, ĐO BÓC KHỐI LƯỢNG HOÀN THÀNH ĐƯA VÀO QUYẾT TOÁN</v>
          </cell>
        </row>
      </sheetData>
      <sheetData sheetId="3804">
        <row r="4">
          <cell r="A4" t="str">
            <v>BẢNG TÍNH TOÁN, ĐO BÓC KHỐI LƯỢNG HOÀN THÀNH ĐƯA VÀO QUYẾT TOÁN</v>
          </cell>
        </row>
      </sheetData>
      <sheetData sheetId="3805">
        <row r="4">
          <cell r="A4" t="str">
            <v>BẢNG TÍNH TOÁN, ĐO BÓC KHỐI LƯỢNG HOÀN THÀNH ĐƯA VÀO QUYẾT TOÁN</v>
          </cell>
        </row>
      </sheetData>
      <sheetData sheetId="3806">
        <row r="4">
          <cell r="A4" t="str">
            <v>BẢNG TÍNH TOÁN, ĐO BÓC KHỐI LƯỢNG HOÀN THÀNH ĐƯA VÀO QUYẾT TOÁN</v>
          </cell>
        </row>
      </sheetData>
      <sheetData sheetId="3807">
        <row r="4">
          <cell r="A4" t="str">
            <v>BẢNG TÍNH TOÁN, ĐO BÓC KHỐI LƯỢNG HOÀN THÀNH ĐƯA VÀO QUYẾT TOÁN</v>
          </cell>
        </row>
      </sheetData>
      <sheetData sheetId="3808">
        <row r="4">
          <cell r="A4" t="str">
            <v>BẢNG TÍNH TOÁN, ĐO BÓC KHỐI LƯỢNG HOÀN THÀNH ĐƯA VÀO QUYẾT TOÁN</v>
          </cell>
        </row>
      </sheetData>
      <sheetData sheetId="3809">
        <row r="4">
          <cell r="A4" t="str">
            <v>BẢNG TÍNH TOÁN, ĐO BÓC KHỐI LƯỢNG HOÀN THÀNH ĐƯA VÀO QUYẾT TOÁN</v>
          </cell>
        </row>
      </sheetData>
      <sheetData sheetId="3810">
        <row r="4">
          <cell r="A4" t="str">
            <v>BẢNG TÍNH TOÁN, ĐO BÓC KHỐI LƯỢNG HOÀN THÀNH ĐƯA VÀO QUYẾT TOÁN</v>
          </cell>
        </row>
      </sheetData>
      <sheetData sheetId="3811">
        <row r="4">
          <cell r="A4" t="str">
            <v>BẢNG TÍNH TOÁN, ĐO BÓC KHỐI LƯỢNG HOÀN THÀNH ĐƯA VÀO QUYẾT TOÁN</v>
          </cell>
        </row>
      </sheetData>
      <sheetData sheetId="3812">
        <row r="4">
          <cell r="A4" t="str">
            <v>BẢNG TÍNH TOÁN, ĐO BÓC KHỐI LƯỢNG HOÀN THÀNH ĐƯA VÀO QUYẾT TOÁN</v>
          </cell>
        </row>
      </sheetData>
      <sheetData sheetId="3813">
        <row r="4">
          <cell r="A4" t="str">
            <v>BẢNG TÍNH TOÁN, ĐO BÓC KHỐI LƯỢNG HOÀN THÀNH ĐƯA VÀO QUYẾT TOÁN</v>
          </cell>
        </row>
      </sheetData>
      <sheetData sheetId="3814">
        <row r="4">
          <cell r="A4" t="str">
            <v>BẢNG TÍNH TOÁN, ĐO BÓC KHỐI LƯỢNG HOÀN THÀNH ĐƯA VÀO QUYẾT TOÁN</v>
          </cell>
        </row>
      </sheetData>
      <sheetData sheetId="3815">
        <row r="4">
          <cell r="A4" t="str">
            <v>BẢNG TÍNH TOÁN, ĐO BÓC KHỐI LƯỢNG HOÀN THÀNH ĐƯA VÀO QUYẾT TOÁN</v>
          </cell>
        </row>
      </sheetData>
      <sheetData sheetId="3816">
        <row r="4">
          <cell r="A4" t="str">
            <v>BẢNG TÍNH TOÁN, ĐO BÓC KHỐI LƯỢNG HOÀN THÀNH ĐƯA VÀO QUYẾT TOÁN</v>
          </cell>
        </row>
      </sheetData>
      <sheetData sheetId="3817">
        <row r="4">
          <cell r="A4" t="str">
            <v>BẢNG TÍNH TOÁN, ĐO BÓC KHỐI LƯỢNG HOÀN THÀNH ĐƯA VÀO QUYẾT TOÁN</v>
          </cell>
        </row>
      </sheetData>
      <sheetData sheetId="3818">
        <row r="4">
          <cell r="A4" t="str">
            <v>BẢNG TÍNH TOÁN, ĐO BÓC KHỐI LƯỢNG HOÀN THÀNH ĐƯA VÀO QUYẾT TOÁN</v>
          </cell>
        </row>
      </sheetData>
      <sheetData sheetId="3819">
        <row r="4">
          <cell r="A4" t="str">
            <v>BẢNG TÍNH TOÁN, ĐO BÓC KHỐI LƯỢNG HOÀN THÀNH ĐƯA VÀO QUYẾT TOÁN</v>
          </cell>
        </row>
      </sheetData>
      <sheetData sheetId="3820">
        <row r="4">
          <cell r="A4" t="str">
            <v>BẢNG TÍNH TOÁN, ĐO BÓC KHỐI LƯỢNG HOÀN THÀNH ĐƯA VÀO QUYẾT TOÁN</v>
          </cell>
        </row>
      </sheetData>
      <sheetData sheetId="3821">
        <row r="4">
          <cell r="A4" t="str">
            <v>BẢNG TÍNH TOÁN, ĐO BÓC KHỐI LƯỢNG HOÀN THÀNH ĐƯA VÀO QUYẾT TOÁN</v>
          </cell>
        </row>
      </sheetData>
      <sheetData sheetId="3822">
        <row r="4">
          <cell r="A4" t="str">
            <v>BẢNG TÍNH TOÁN, ĐO BÓC KHỐI LƯỢNG HOÀN THÀNH ĐƯA VÀO QUYẾT TOÁN</v>
          </cell>
        </row>
      </sheetData>
      <sheetData sheetId="3823">
        <row r="4">
          <cell r="A4" t="str">
            <v>BẢNG TÍNH TOÁN, ĐO BÓC KHỐI LƯỢNG HOÀN THÀNH ĐƯA VÀO QUYẾT TOÁN</v>
          </cell>
        </row>
      </sheetData>
      <sheetData sheetId="3824">
        <row r="4">
          <cell r="A4" t="str">
            <v>BẢNG TÍNH TOÁN, ĐO BÓC KHỐI LƯỢNG HOÀN THÀNH ĐƯA VÀO QUYẾT TOÁN</v>
          </cell>
        </row>
      </sheetData>
      <sheetData sheetId="3825">
        <row r="4">
          <cell r="A4" t="str">
            <v>BẢNG TÍNH TOÁN, ĐO BÓC KHỐI LƯỢNG HOÀN THÀNH ĐƯA VÀO QUYẾT TOÁN</v>
          </cell>
        </row>
      </sheetData>
      <sheetData sheetId="3826">
        <row r="4">
          <cell r="A4" t="str">
            <v>BẢNG TÍNH TOÁN, ĐO BÓC KHỐI LƯỢNG HOÀN THÀNH ĐƯA VÀO QUYẾT TOÁN</v>
          </cell>
        </row>
      </sheetData>
      <sheetData sheetId="3827">
        <row r="4">
          <cell r="A4" t="str">
            <v>BẢNG TÍNH TOÁN, ĐO BÓC KHỐI LƯỢNG HOÀN THÀNH ĐƯA VÀO QUYẾT TOÁN</v>
          </cell>
        </row>
      </sheetData>
      <sheetData sheetId="3828">
        <row r="4">
          <cell r="A4" t="str">
            <v>BẢNG TÍNH TOÁN, ĐO BÓC KHỐI LƯỢNG HOÀN THÀNH ĐƯA VÀO QUYẾT TOÁN</v>
          </cell>
        </row>
      </sheetData>
      <sheetData sheetId="3829">
        <row r="4">
          <cell r="A4" t="str">
            <v>BẢNG TÍNH TOÁN, ĐO BÓC KHỐI LƯỢNG HOÀN THÀNH ĐƯA VÀO QUYẾT TOÁN</v>
          </cell>
        </row>
      </sheetData>
      <sheetData sheetId="3830">
        <row r="4">
          <cell r="A4" t="str">
            <v>BẢNG TÍNH TOÁN, ĐO BÓC KHỐI LƯỢNG HOÀN THÀNH ĐƯA VÀO QUYẾT TOÁN</v>
          </cell>
        </row>
      </sheetData>
      <sheetData sheetId="3831">
        <row r="4">
          <cell r="A4" t="str">
            <v>BẢNG TÍNH TOÁN, ĐO BÓC KHỐI LƯỢNG HOÀN THÀNH ĐƯA VÀO QUYẾT TOÁN</v>
          </cell>
        </row>
      </sheetData>
      <sheetData sheetId="3832">
        <row r="4">
          <cell r="A4" t="str">
            <v>BẢNG TÍNH TOÁN, ĐO BÓC KHỐI LƯỢNG HOÀN THÀNH ĐƯA VÀO QUYẾT TOÁN</v>
          </cell>
        </row>
      </sheetData>
      <sheetData sheetId="3833">
        <row r="4">
          <cell r="A4" t="str">
            <v>BẢNG TÍNH TOÁN, ĐO BÓC KHỐI LƯỢNG HOÀN THÀNH ĐƯA VÀO QUYẾT TOÁN</v>
          </cell>
        </row>
      </sheetData>
      <sheetData sheetId="3834">
        <row r="4">
          <cell r="A4" t="str">
            <v>BẢNG TÍNH TOÁN, ĐO BÓC KHỐI LƯỢNG HOÀN THÀNH ĐƯA VÀO QUYẾT TOÁN</v>
          </cell>
        </row>
      </sheetData>
      <sheetData sheetId="3835">
        <row r="4">
          <cell r="A4" t="str">
            <v>BẢNG TÍNH TOÁN, ĐO BÓC KHỐI LƯỢNG HOÀN THÀNH ĐƯA VÀO QUYẾT TOÁN</v>
          </cell>
        </row>
      </sheetData>
      <sheetData sheetId="3836">
        <row r="4">
          <cell r="A4" t="str">
            <v>BẢNG TÍNH TOÁN, ĐO BÓC KHỐI LƯỢNG HOÀN THÀNH ĐƯA VÀO QUYẾT TOÁN</v>
          </cell>
        </row>
      </sheetData>
      <sheetData sheetId="3837">
        <row r="4">
          <cell r="A4" t="str">
            <v>BẢNG TÍNH TOÁN, ĐO BÓC KHỐI LƯỢNG HOÀN THÀNH ĐƯA VÀO QUYẾT TOÁN</v>
          </cell>
        </row>
      </sheetData>
      <sheetData sheetId="3838">
        <row r="4">
          <cell r="A4" t="str">
            <v>BẢNG TÍNH TOÁN, ĐO BÓC KHỐI LƯỢNG HOÀN THÀNH ĐƯA VÀO QUYẾT TOÁN</v>
          </cell>
        </row>
      </sheetData>
      <sheetData sheetId="3839">
        <row r="4">
          <cell r="A4" t="str">
            <v>BẢNG TÍNH TOÁN, ĐO BÓC KHỐI LƯỢNG HOÀN THÀNH ĐƯA VÀO QUYẾT TOÁN</v>
          </cell>
        </row>
      </sheetData>
      <sheetData sheetId="3840">
        <row r="4">
          <cell r="A4" t="str">
            <v>BẢNG TÍNH TOÁN, ĐO BÓC KHỐI LƯỢNG HOÀN THÀNH ĐƯA VÀO QUYẾT TOÁN</v>
          </cell>
        </row>
      </sheetData>
      <sheetData sheetId="3841">
        <row r="4">
          <cell r="A4" t="str">
            <v>BẢNG TÍNH TOÁN, ĐO BÓC KHỐI LƯỢNG HOÀN THÀNH ĐƯA VÀO QUYẾT TOÁN</v>
          </cell>
        </row>
      </sheetData>
      <sheetData sheetId="3842">
        <row r="4">
          <cell r="A4" t="str">
            <v>BẢNG TÍNH TOÁN, ĐO BÓC KHỐI LƯỢNG HOÀN THÀNH ĐƯA VÀO QUYẾT TOÁN</v>
          </cell>
        </row>
      </sheetData>
      <sheetData sheetId="3843">
        <row r="4">
          <cell r="A4" t="str">
            <v>BẢNG TÍNH TOÁN, ĐO BÓC KHỐI LƯỢNG HOÀN THÀNH ĐƯA VÀO QUYẾT TOÁN</v>
          </cell>
        </row>
      </sheetData>
      <sheetData sheetId="3844">
        <row r="4">
          <cell r="A4" t="str">
            <v>BẢNG TÍNH TOÁN, ĐO BÓC KHỐI LƯỢNG HOÀN THÀNH ĐƯA VÀO QUYẾT TOÁN</v>
          </cell>
        </row>
      </sheetData>
      <sheetData sheetId="3845">
        <row r="4">
          <cell r="A4" t="str">
            <v>BẢNG TÍNH TOÁN, ĐO BÓC KHỐI LƯỢNG HOÀN THÀNH ĐƯA VÀO QUYẾT TOÁN</v>
          </cell>
        </row>
      </sheetData>
      <sheetData sheetId="3846">
        <row r="4">
          <cell r="A4" t="str">
            <v>BẢNG TÍNH TOÁN, ĐO BÓC KHỐI LƯỢNG HOÀN THÀNH ĐƯA VÀO QUYẾT TOÁN</v>
          </cell>
        </row>
      </sheetData>
      <sheetData sheetId="3847">
        <row r="4">
          <cell r="A4" t="str">
            <v>BẢNG TÍNH TOÁN, ĐO BÓC KHỐI LƯỢNG HOÀN THÀNH ĐƯA VÀO QUYẾT TOÁN</v>
          </cell>
        </row>
      </sheetData>
      <sheetData sheetId="3848">
        <row r="4">
          <cell r="A4" t="str">
            <v>BẢNG TÍNH TOÁN, ĐO BÓC KHỐI LƯỢNG HOÀN THÀNH ĐƯA VÀO QUYẾT TOÁN</v>
          </cell>
        </row>
      </sheetData>
      <sheetData sheetId="3849">
        <row r="4">
          <cell r="A4" t="str">
            <v>BẢNG TÍNH TOÁN, ĐO BÓC KHỐI LƯỢNG HOÀN THÀNH ĐƯA VÀO QUYẾT TOÁN</v>
          </cell>
        </row>
      </sheetData>
      <sheetData sheetId="3850">
        <row r="4">
          <cell r="A4" t="str">
            <v>BẢNG TÍNH TOÁN, ĐO BÓC KHỐI LƯỢNG HOÀN THÀNH ĐƯA VÀO QUYẾT TOÁN</v>
          </cell>
        </row>
      </sheetData>
      <sheetData sheetId="3851">
        <row r="4">
          <cell r="A4" t="str">
            <v>BẢNG TÍNH TOÁN, ĐO BÓC KHỐI LƯỢNG HOÀN THÀNH ĐƯA VÀO QUYẾT TOÁN</v>
          </cell>
        </row>
      </sheetData>
      <sheetData sheetId="3852">
        <row r="4">
          <cell r="A4" t="str">
            <v>BẢNG TÍNH TOÁN, ĐO BÓC KHỐI LƯỢNG HOÀN THÀNH ĐƯA VÀO QUYẾT TOÁN</v>
          </cell>
        </row>
      </sheetData>
      <sheetData sheetId="3853">
        <row r="4">
          <cell r="A4" t="str">
            <v>BẢNG TÍNH TOÁN, ĐO BÓC KHỐI LƯỢNG HOÀN THÀNH ĐƯA VÀO QUYẾT TOÁN</v>
          </cell>
        </row>
      </sheetData>
      <sheetData sheetId="3854">
        <row r="4">
          <cell r="A4" t="str">
            <v>BẢNG TÍNH TOÁN, ĐO BÓC KHỐI LƯỢNG HOÀN THÀNH ĐƯA VÀO QUYẾT TOÁN</v>
          </cell>
        </row>
      </sheetData>
      <sheetData sheetId="3855">
        <row r="4">
          <cell r="A4" t="str">
            <v>BẢNG TÍNH TOÁN, ĐO BÓC KHỐI LƯỢNG HOÀN THÀNH ĐƯA VÀO QUYẾT TOÁN</v>
          </cell>
        </row>
      </sheetData>
      <sheetData sheetId="3856">
        <row r="4">
          <cell r="A4" t="str">
            <v>BẢNG TÍNH TOÁN, ĐO BÓC KHỐI LƯỢNG HOÀN THÀNH ĐƯA VÀO QUYẾT TOÁN</v>
          </cell>
        </row>
      </sheetData>
      <sheetData sheetId="3857">
        <row r="4">
          <cell r="A4" t="str">
            <v>BẢNG TÍNH TOÁN, ĐO BÓC KHỐI LƯỢNG HOÀN THÀNH ĐƯA VÀO QUYẾT TOÁN</v>
          </cell>
        </row>
      </sheetData>
      <sheetData sheetId="3858">
        <row r="4">
          <cell r="A4" t="str">
            <v>BẢNG TÍNH TOÁN, ĐO BÓC KHỐI LƯỢNG HOÀN THÀNH ĐƯA VÀO QUYẾT TOÁN</v>
          </cell>
        </row>
      </sheetData>
      <sheetData sheetId="3859">
        <row r="4">
          <cell r="A4" t="str">
            <v>BẢNG TÍNH TOÁN, ĐO BÓC KHỐI LƯỢNG HOÀN THÀNH ĐƯA VÀO QUYẾT TOÁN</v>
          </cell>
        </row>
      </sheetData>
      <sheetData sheetId="3860">
        <row r="4">
          <cell r="A4" t="str">
            <v>BẢNG TÍNH TOÁN, ĐO BÓC KHỐI LƯỢNG HOÀN THÀNH ĐƯA VÀO QUYẾT TOÁN</v>
          </cell>
        </row>
      </sheetData>
      <sheetData sheetId="3861">
        <row r="4">
          <cell r="A4" t="str">
            <v>BẢNG TÍNH TOÁN, ĐO BÓC KHỐI LƯỢNG HOÀN THÀNH ĐƯA VÀO QUYẾT TOÁN</v>
          </cell>
        </row>
      </sheetData>
      <sheetData sheetId="3862">
        <row r="4">
          <cell r="A4" t="str">
            <v>BẢNG TÍNH TOÁN, ĐO BÓC KHỐI LƯỢNG HOÀN THÀNH ĐƯA VÀO QUYẾT TOÁN</v>
          </cell>
        </row>
      </sheetData>
      <sheetData sheetId="3863">
        <row r="4">
          <cell r="A4" t="str">
            <v>BẢNG TÍNH TOÁN, ĐO BÓC KHỐI LƯỢNG HOÀN THÀNH ĐƯA VÀO QUYẾT TOÁN</v>
          </cell>
        </row>
      </sheetData>
      <sheetData sheetId="3864">
        <row r="4">
          <cell r="A4" t="str">
            <v>BẢNG TÍNH TOÁN, ĐO BÓC KHỐI LƯỢNG HOÀN THÀNH ĐƯA VÀO QUYẾT TOÁN</v>
          </cell>
        </row>
      </sheetData>
      <sheetData sheetId="3865">
        <row r="4">
          <cell r="A4" t="str">
            <v>BẢNG TÍNH TOÁN, ĐO BÓC KHỐI LƯỢNG HOÀN THÀNH ĐƯA VÀO QUYẾT TOÁN</v>
          </cell>
        </row>
      </sheetData>
      <sheetData sheetId="3866">
        <row r="4">
          <cell r="A4" t="str">
            <v>BẢNG TÍNH TOÁN, ĐO BÓC KHỐI LƯỢNG HOÀN THÀNH ĐƯA VÀO QUYẾT TOÁN</v>
          </cell>
        </row>
      </sheetData>
      <sheetData sheetId="3867">
        <row r="4">
          <cell r="A4" t="str">
            <v>BẢNG TÍNH TOÁN, ĐO BÓC KHỐI LƯỢNG HOÀN THÀNH ĐƯA VÀO QUYẾT TOÁN</v>
          </cell>
        </row>
      </sheetData>
      <sheetData sheetId="3868">
        <row r="4">
          <cell r="A4" t="str">
            <v>BẢNG TÍNH TOÁN, ĐO BÓC KHỐI LƯỢNG HOÀN THÀNH ĐƯA VÀO QUYẾT TOÁN</v>
          </cell>
        </row>
      </sheetData>
      <sheetData sheetId="3869">
        <row r="4">
          <cell r="A4" t="str">
            <v>BẢNG TÍNH TOÁN, ĐO BÓC KHỐI LƯỢNG HOÀN THÀNH ĐƯA VÀO QUYẾT TOÁN</v>
          </cell>
        </row>
      </sheetData>
      <sheetData sheetId="3870">
        <row r="4">
          <cell r="A4" t="str">
            <v>BẢNG TÍNH TOÁN, ĐO BÓC KHỐI LƯỢNG HOÀN THÀNH ĐƯA VÀO QUYẾT TOÁN</v>
          </cell>
        </row>
      </sheetData>
      <sheetData sheetId="3871">
        <row r="4">
          <cell r="A4" t="str">
            <v>BẢNG TÍNH TOÁN, ĐO BÓC KHỐI LƯỢNG HOÀN THÀNH ĐƯA VÀO QUYẾT TOÁN</v>
          </cell>
        </row>
      </sheetData>
      <sheetData sheetId="3872">
        <row r="4">
          <cell r="A4" t="str">
            <v>BẢNG TÍNH TOÁN, ĐO BÓC KHỐI LƯỢNG HOÀN THÀNH ĐƯA VÀO QUYẾT TOÁN</v>
          </cell>
        </row>
      </sheetData>
      <sheetData sheetId="3873">
        <row r="4">
          <cell r="A4" t="str">
            <v>BẢNG TÍNH TOÁN, ĐO BÓC KHỐI LƯỢNG HOÀN THÀNH ĐƯA VÀO QUYẾT TOÁN</v>
          </cell>
        </row>
      </sheetData>
      <sheetData sheetId="3874">
        <row r="4">
          <cell r="A4" t="str">
            <v>BẢNG TÍNH TOÁN, ĐO BÓC KHỐI LƯỢNG HOÀN THÀNH ĐƯA VÀO QUYẾT TOÁN</v>
          </cell>
        </row>
      </sheetData>
      <sheetData sheetId="3875">
        <row r="4">
          <cell r="A4" t="str">
            <v>BẢNG TÍNH TOÁN, ĐO BÓC KHỐI LƯỢNG HOÀN THÀNH ĐƯA VÀO QUYẾT TOÁN</v>
          </cell>
        </row>
      </sheetData>
      <sheetData sheetId="3876">
        <row r="4">
          <cell r="A4" t="str">
            <v>BẢNG TÍNH TOÁN, ĐO BÓC KHỐI LƯỢNG HOÀN THÀNH ĐƯA VÀO QUYẾT TOÁN</v>
          </cell>
        </row>
      </sheetData>
      <sheetData sheetId="3877">
        <row r="4">
          <cell r="A4" t="str">
            <v>BẢNG TÍNH TOÁN, ĐO BÓC KHỐI LƯỢNG HOÀN THÀNH ĐƯA VÀO QUYẾT TOÁN</v>
          </cell>
        </row>
      </sheetData>
      <sheetData sheetId="3878">
        <row r="4">
          <cell r="A4" t="str">
            <v>BẢNG TÍNH TOÁN, ĐO BÓC KHỐI LƯỢNG HOÀN THÀNH ĐƯA VÀO QUYẾT TOÁN</v>
          </cell>
        </row>
      </sheetData>
      <sheetData sheetId="3879">
        <row r="4">
          <cell r="A4" t="str">
            <v>BẢNG TÍNH TOÁN, ĐO BÓC KHỐI LƯỢNG HOÀN THÀNH ĐƯA VÀO QUYẾT TOÁN</v>
          </cell>
        </row>
      </sheetData>
      <sheetData sheetId="3880">
        <row r="4">
          <cell r="A4" t="str">
            <v>BẢNG TÍNH TOÁN, ĐO BÓC KHỐI LƯỢNG HOÀN THÀNH ĐƯA VÀO QUYẾT TOÁN</v>
          </cell>
        </row>
      </sheetData>
      <sheetData sheetId="3881">
        <row r="4">
          <cell r="A4" t="str">
            <v>BẢNG TÍNH TOÁN, ĐO BÓC KHỐI LƯỢNG HOÀN THÀNH ĐƯA VÀO QUYẾT TOÁN</v>
          </cell>
        </row>
      </sheetData>
      <sheetData sheetId="3882">
        <row r="4">
          <cell r="A4" t="str">
            <v>BẢNG TÍNH TOÁN, ĐO BÓC KHỐI LƯỢNG HOÀN THÀNH ĐƯA VÀO QUYẾT TOÁN</v>
          </cell>
        </row>
      </sheetData>
      <sheetData sheetId="3883">
        <row r="4">
          <cell r="A4" t="str">
            <v>BẢNG TÍNH TOÁN, ĐO BÓC KHỐI LƯỢNG HOÀN THÀNH ĐƯA VÀO QUYẾT TOÁN</v>
          </cell>
        </row>
      </sheetData>
      <sheetData sheetId="3884">
        <row r="4">
          <cell r="A4" t="str">
            <v>BẢNG TÍNH TOÁN, ĐO BÓC KHỐI LƯỢNG HOÀN THÀNH ĐƯA VÀO QUYẾT TOÁN</v>
          </cell>
        </row>
      </sheetData>
      <sheetData sheetId="3885">
        <row r="4">
          <cell r="A4" t="str">
            <v>BẢNG TÍNH TOÁN, ĐO BÓC KHỐI LƯỢNG HOÀN THÀNH ĐƯA VÀO QUYẾT TOÁN</v>
          </cell>
        </row>
      </sheetData>
      <sheetData sheetId="3886">
        <row r="4">
          <cell r="A4" t="str">
            <v>BẢNG TÍNH TOÁN, ĐO BÓC KHỐI LƯỢNG HOÀN THÀNH ĐƯA VÀO QUYẾT TOÁN</v>
          </cell>
        </row>
      </sheetData>
      <sheetData sheetId="3887">
        <row r="4">
          <cell r="A4" t="str">
            <v>BẢNG TÍNH TOÁN, ĐO BÓC KHỐI LƯỢNG HOÀN THÀNH ĐƯA VÀO QUYẾT TOÁN</v>
          </cell>
        </row>
      </sheetData>
      <sheetData sheetId="3888">
        <row r="4">
          <cell r="A4" t="str">
            <v>BẢNG TÍNH TOÁN, ĐO BÓC KHỐI LƯỢNG HOÀN THÀNH ĐƯA VÀO QUYẾT TOÁN</v>
          </cell>
        </row>
      </sheetData>
      <sheetData sheetId="3889">
        <row r="4">
          <cell r="A4" t="str">
            <v>BẢNG TÍNH TOÁN, ĐO BÓC KHỐI LƯỢNG HOÀN THÀNH ĐƯA VÀO QUYẾT TOÁN</v>
          </cell>
        </row>
      </sheetData>
      <sheetData sheetId="3890">
        <row r="4">
          <cell r="A4" t="str">
            <v>BẢNG TÍNH TOÁN, ĐO BÓC KHỐI LƯỢNG HOÀN THÀNH ĐƯA VÀO QUYẾT TOÁN</v>
          </cell>
        </row>
      </sheetData>
      <sheetData sheetId="3891">
        <row r="4">
          <cell r="A4" t="str">
            <v>BẢNG TÍNH TOÁN, ĐO BÓC KHỐI LƯỢNG HOÀN THÀNH ĐƯA VÀO QUYẾT TOÁN</v>
          </cell>
        </row>
      </sheetData>
      <sheetData sheetId="3892">
        <row r="4">
          <cell r="A4" t="str">
            <v>BẢNG TÍNH TOÁN, ĐO BÓC KHỐI LƯỢNG HOÀN THÀNH ĐƯA VÀO QUYẾT TOÁN</v>
          </cell>
        </row>
      </sheetData>
      <sheetData sheetId="3893">
        <row r="4">
          <cell r="A4" t="str">
            <v>BẢNG TÍNH TOÁN, ĐO BÓC KHỐI LƯỢNG HOÀN THÀNH ĐƯA VÀO QUYẾT TOÁN</v>
          </cell>
        </row>
      </sheetData>
      <sheetData sheetId="3894">
        <row r="4">
          <cell r="A4" t="str">
            <v>BẢNG TÍNH TOÁN, ĐO BÓC KHỐI LƯỢNG HOÀN THÀNH ĐƯA VÀO QUYẾT TOÁN</v>
          </cell>
        </row>
      </sheetData>
      <sheetData sheetId="3895">
        <row r="4">
          <cell r="A4" t="str">
            <v>BẢNG TÍNH TOÁN, ĐO BÓC KHỐI LƯỢNG HOÀN THÀNH ĐƯA VÀO QUYẾT TOÁN</v>
          </cell>
        </row>
      </sheetData>
      <sheetData sheetId="3896">
        <row r="4">
          <cell r="A4" t="str">
            <v>BẢNG TÍNH TOÁN, ĐO BÓC KHỐI LƯỢNG HOÀN THÀNH ĐƯA VÀO QUYẾT TOÁN</v>
          </cell>
        </row>
      </sheetData>
      <sheetData sheetId="3897">
        <row r="4">
          <cell r="A4" t="str">
            <v>BẢNG TÍNH TOÁN, ĐO BÓC KHỐI LƯỢNG HOÀN THÀNH ĐƯA VÀO QUYẾT TOÁN</v>
          </cell>
        </row>
      </sheetData>
      <sheetData sheetId="3898">
        <row r="4">
          <cell r="A4" t="str">
            <v>BẢNG TÍNH TOÁN, ĐO BÓC KHỐI LƯỢNG HOÀN THÀNH ĐƯA VÀO QUYẾT TOÁN</v>
          </cell>
        </row>
      </sheetData>
      <sheetData sheetId="3899">
        <row r="4">
          <cell r="A4" t="str">
            <v>BẢNG TÍNH TOÁN, ĐO BÓC KHỐI LƯỢNG HOÀN THÀNH ĐƯA VÀO QUYẾT TOÁN</v>
          </cell>
        </row>
      </sheetData>
      <sheetData sheetId="3900">
        <row r="4">
          <cell r="A4" t="str">
            <v>BẢNG TÍNH TOÁN, ĐO BÓC KHỐI LƯỢNG HOÀN THÀNH ĐƯA VÀO QUYẾT TOÁN</v>
          </cell>
        </row>
      </sheetData>
      <sheetData sheetId="3901">
        <row r="4">
          <cell r="A4" t="str">
            <v>BẢNG TÍNH TOÁN, ĐO BÓC KHỐI LƯỢNG HOÀN THÀNH ĐƯA VÀO QUYẾT TOÁN</v>
          </cell>
        </row>
      </sheetData>
      <sheetData sheetId="3902">
        <row r="4">
          <cell r="A4" t="str">
            <v>BẢNG TÍNH TOÁN, ĐO BÓC KHỐI LƯỢNG HOÀN THÀNH ĐƯA VÀO QUYẾT TOÁN</v>
          </cell>
        </row>
      </sheetData>
      <sheetData sheetId="3903">
        <row r="4">
          <cell r="A4" t="str">
            <v>BẢNG TÍNH TOÁN, ĐO BÓC KHỐI LƯỢNG HOÀN THÀNH ĐƯA VÀO QUYẾT TOÁN</v>
          </cell>
        </row>
      </sheetData>
      <sheetData sheetId="3904">
        <row r="4">
          <cell r="A4" t="str">
            <v>BẢNG TÍNH TOÁN, ĐO BÓC KHỐI LƯỢNG HOÀN THÀNH ĐƯA VÀO QUYẾT TOÁN</v>
          </cell>
        </row>
      </sheetData>
      <sheetData sheetId="3905">
        <row r="4">
          <cell r="A4" t="str">
            <v>BẢNG TÍNH TOÁN, ĐO BÓC KHỐI LƯỢNG HOÀN THÀNH ĐƯA VÀO QUYẾT TOÁN</v>
          </cell>
        </row>
      </sheetData>
      <sheetData sheetId="3906">
        <row r="4">
          <cell r="A4" t="str">
            <v>BẢNG TÍNH TOÁN, ĐO BÓC KHỐI LƯỢNG HOÀN THÀNH ĐƯA VÀO QUYẾT TOÁN</v>
          </cell>
        </row>
      </sheetData>
      <sheetData sheetId="3907">
        <row r="4">
          <cell r="A4" t="str">
            <v>BẢNG TÍNH TOÁN, ĐO BÓC KHỐI LƯỢNG HOÀN THÀNH ĐƯA VÀO QUYẾT TOÁN</v>
          </cell>
        </row>
      </sheetData>
      <sheetData sheetId="3908">
        <row r="4">
          <cell r="A4" t="str">
            <v>BẢNG TÍNH TOÁN, ĐO BÓC KHỐI LƯỢNG HOÀN THÀNH ĐƯA VÀO QUYẾT TOÁN</v>
          </cell>
        </row>
      </sheetData>
      <sheetData sheetId="3909">
        <row r="4">
          <cell r="A4" t="str">
            <v>BẢNG TÍNH TOÁN, ĐO BÓC KHỐI LƯỢNG HOÀN THÀNH ĐƯA VÀO QUYẾT TOÁN</v>
          </cell>
        </row>
      </sheetData>
      <sheetData sheetId="3910">
        <row r="4">
          <cell r="A4" t="str">
            <v>BẢNG TÍNH TOÁN, ĐO BÓC KHỐI LƯỢNG HOÀN THÀNH ĐƯA VÀO QUYẾT TOÁN</v>
          </cell>
        </row>
      </sheetData>
      <sheetData sheetId="3911">
        <row r="4">
          <cell r="A4" t="str">
            <v>BẢNG TÍNH TOÁN, ĐO BÓC KHỐI LƯỢNG HOÀN THÀNH ĐƯA VÀO QUYẾT TOÁN</v>
          </cell>
        </row>
      </sheetData>
      <sheetData sheetId="3912">
        <row r="4">
          <cell r="A4" t="str">
            <v>BẢNG TÍNH TOÁN, ĐO BÓC KHỐI LƯỢNG HOÀN THÀNH ĐƯA VÀO QUYẾT TOÁN</v>
          </cell>
        </row>
      </sheetData>
      <sheetData sheetId="3913">
        <row r="4">
          <cell r="A4" t="str">
            <v>BẢNG TÍNH TOÁN, ĐO BÓC KHỐI LƯỢNG HOÀN THÀNH ĐƯA VÀO QUYẾT TOÁN</v>
          </cell>
        </row>
      </sheetData>
      <sheetData sheetId="3914">
        <row r="4">
          <cell r="A4" t="str">
            <v>BẢNG TÍNH TOÁN, ĐO BÓC KHỐI LƯỢNG HOÀN THÀNH ĐƯA VÀO QUYẾT TOÁN</v>
          </cell>
        </row>
      </sheetData>
      <sheetData sheetId="3915">
        <row r="4">
          <cell r="A4" t="str">
            <v>BẢNG TÍNH TOÁN, ĐO BÓC KHỐI LƯỢNG HOÀN THÀNH ĐƯA VÀO QUYẾT TOÁN</v>
          </cell>
        </row>
      </sheetData>
      <sheetData sheetId="3916">
        <row r="4">
          <cell r="A4" t="str">
            <v>BẢNG TÍNH TOÁN, ĐO BÓC KHỐI LƯỢNG HOÀN THÀNH ĐƯA VÀO QUYẾT TOÁN</v>
          </cell>
        </row>
      </sheetData>
      <sheetData sheetId="3917">
        <row r="4">
          <cell r="A4" t="str">
            <v>BẢNG TÍNH TOÁN, ĐO BÓC KHỐI LƯỢNG HOÀN THÀNH ĐƯA VÀO QUYẾT TOÁN</v>
          </cell>
        </row>
      </sheetData>
      <sheetData sheetId="3918">
        <row r="4">
          <cell r="A4" t="str">
            <v>BẢNG TÍNH TOÁN, ĐO BÓC KHỐI LƯỢNG HOÀN THÀNH ĐƯA VÀO QUYẾT TOÁN</v>
          </cell>
        </row>
      </sheetData>
      <sheetData sheetId="3919">
        <row r="4">
          <cell r="A4" t="str">
            <v>BẢNG TÍNH TOÁN, ĐO BÓC KHỐI LƯỢNG HOÀN THÀNH ĐƯA VÀO QUYẾT TOÁN</v>
          </cell>
        </row>
      </sheetData>
      <sheetData sheetId="3920">
        <row r="4">
          <cell r="A4" t="str">
            <v>BẢNG TÍNH TOÁN, ĐO BÓC KHỐI LƯỢNG HOÀN THÀNH ĐƯA VÀO QUYẾT TOÁN</v>
          </cell>
        </row>
      </sheetData>
      <sheetData sheetId="3921">
        <row r="4">
          <cell r="A4" t="str">
            <v>BẢNG TÍNH TOÁN, ĐO BÓC KHỐI LƯỢNG HOÀN THÀNH ĐƯA VÀO QUYẾT TOÁN</v>
          </cell>
        </row>
      </sheetData>
      <sheetData sheetId="3922">
        <row r="4">
          <cell r="A4" t="str">
            <v>BẢNG TÍNH TOÁN, ĐO BÓC KHỐI LƯỢNG HOÀN THÀNH ĐƯA VÀO QUYẾT TOÁN</v>
          </cell>
        </row>
      </sheetData>
      <sheetData sheetId="3923">
        <row r="4">
          <cell r="A4" t="str">
            <v>BẢNG TÍNH TOÁN, ĐO BÓC KHỐI LƯỢNG HOÀN THÀNH ĐƯA VÀO QUYẾT TOÁN</v>
          </cell>
        </row>
      </sheetData>
      <sheetData sheetId="3924">
        <row r="4">
          <cell r="A4" t="str">
            <v>BẢNG TÍNH TOÁN, ĐO BÓC KHỐI LƯỢNG HOÀN THÀNH ĐƯA VÀO QUYẾT TOÁN</v>
          </cell>
        </row>
      </sheetData>
      <sheetData sheetId="3925">
        <row r="4">
          <cell r="A4" t="str">
            <v>BẢNG TÍNH TOÁN, ĐO BÓC KHỐI LƯỢNG HOÀN THÀNH ĐƯA VÀO QUYẾT TOÁN</v>
          </cell>
        </row>
      </sheetData>
      <sheetData sheetId="3926">
        <row r="4">
          <cell r="A4" t="str">
            <v>BẢNG TÍNH TOÁN, ĐO BÓC KHỐI LƯỢNG HOÀN THÀNH ĐƯA VÀO QUYẾT TOÁN</v>
          </cell>
        </row>
      </sheetData>
      <sheetData sheetId="3927">
        <row r="4">
          <cell r="A4" t="str">
            <v>BẢNG TÍNH TOÁN, ĐO BÓC KHỐI LƯỢNG HOÀN THÀNH ĐƯA VÀO QUYẾT TOÁN</v>
          </cell>
        </row>
      </sheetData>
      <sheetData sheetId="3928">
        <row r="4">
          <cell r="A4" t="str">
            <v>BẢNG TÍNH TOÁN, ĐO BÓC KHỐI LƯỢNG HOÀN THÀNH ĐƯA VÀO QUYẾT TOÁN</v>
          </cell>
        </row>
      </sheetData>
      <sheetData sheetId="3929">
        <row r="4">
          <cell r="A4" t="str">
            <v>BẢNG TÍNH TOÁN, ĐO BÓC KHỐI LƯỢNG HOÀN THÀNH ĐƯA VÀO QUYẾT TOÁN</v>
          </cell>
        </row>
      </sheetData>
      <sheetData sheetId="3930">
        <row r="4">
          <cell r="A4" t="str">
            <v>BẢNG TÍNH TOÁN, ĐO BÓC KHỐI LƯỢNG HOÀN THÀNH ĐƯA VÀO QUYẾT TOÁN</v>
          </cell>
        </row>
      </sheetData>
      <sheetData sheetId="3931">
        <row r="4">
          <cell r="A4" t="str">
            <v>BẢNG TÍNH TOÁN, ĐO BÓC KHỐI LƯỢNG HOÀN THÀNH ĐƯA VÀO QUYẾT TOÁN</v>
          </cell>
        </row>
      </sheetData>
      <sheetData sheetId="3932">
        <row r="4">
          <cell r="A4" t="str">
            <v>BẢNG TÍNH TOÁN, ĐO BÓC KHỐI LƯỢNG HOÀN THÀNH ĐƯA VÀO QUYẾT TOÁN</v>
          </cell>
        </row>
      </sheetData>
      <sheetData sheetId="3933">
        <row r="4">
          <cell r="A4" t="str">
            <v>BẢNG TÍNH TOÁN, ĐO BÓC KHỐI LƯỢNG HOÀN THÀNH ĐƯA VÀO QUYẾT TOÁN</v>
          </cell>
        </row>
      </sheetData>
      <sheetData sheetId="3934">
        <row r="4">
          <cell r="A4" t="str">
            <v>BẢNG TÍNH TOÁN, ĐO BÓC KHỐI LƯỢNG HOÀN THÀNH ĐƯA VÀO QUYẾT TOÁN</v>
          </cell>
        </row>
      </sheetData>
      <sheetData sheetId="3935">
        <row r="4">
          <cell r="A4" t="str">
            <v>BẢNG TÍNH TOÁN, ĐO BÓC KHỐI LƯỢNG HOÀN THÀNH ĐƯA VÀO QUYẾT TOÁN</v>
          </cell>
        </row>
      </sheetData>
      <sheetData sheetId="3936">
        <row r="4">
          <cell r="A4" t="str">
            <v>BẢNG TÍNH TOÁN, ĐO BÓC KHỐI LƯỢNG HOÀN THÀNH ĐƯA VÀO QUYẾT TOÁN</v>
          </cell>
        </row>
      </sheetData>
      <sheetData sheetId="3937">
        <row r="4">
          <cell r="A4" t="str">
            <v>BẢNG TÍNH TOÁN, ĐO BÓC KHỐI LƯỢNG HOÀN THÀNH ĐƯA VÀO QUYẾT TOÁN</v>
          </cell>
        </row>
      </sheetData>
      <sheetData sheetId="3938">
        <row r="4">
          <cell r="A4" t="str">
            <v>BẢNG TÍNH TOÁN, ĐO BÓC KHỐI LƯỢNG HOÀN THÀNH ĐƯA VÀO QUYẾT TOÁN</v>
          </cell>
        </row>
      </sheetData>
      <sheetData sheetId="3939">
        <row r="4">
          <cell r="A4" t="str">
            <v>BẢNG TÍNH TOÁN, ĐO BÓC KHỐI LƯỢNG HOÀN THÀNH ĐƯA VÀO QUYẾT TOÁN</v>
          </cell>
        </row>
      </sheetData>
      <sheetData sheetId="3940">
        <row r="4">
          <cell r="A4" t="str">
            <v>BẢNG TÍNH TOÁN, ĐO BÓC KHỐI LƯỢNG HOÀN THÀNH ĐƯA VÀO QUYẾT TOÁN</v>
          </cell>
        </row>
      </sheetData>
      <sheetData sheetId="3941">
        <row r="4">
          <cell r="A4" t="str">
            <v>BẢNG TÍNH TOÁN, ĐO BÓC KHỐI LƯỢNG HOÀN THÀNH ĐƯA VÀO QUYẾT TOÁN</v>
          </cell>
        </row>
      </sheetData>
      <sheetData sheetId="3942">
        <row r="4">
          <cell r="A4" t="str">
            <v>BẢNG TÍNH TOÁN, ĐO BÓC KHỐI LƯỢNG HOÀN THÀNH ĐƯA VÀO QUYẾT TOÁN</v>
          </cell>
        </row>
      </sheetData>
      <sheetData sheetId="3943">
        <row r="4">
          <cell r="A4" t="str">
            <v>BẢNG TÍNH TOÁN, ĐO BÓC KHỐI LƯỢNG HOÀN THÀNH ĐƯA VÀO QUYẾT TOÁN</v>
          </cell>
        </row>
      </sheetData>
      <sheetData sheetId="3944">
        <row r="4">
          <cell r="A4" t="str">
            <v>BẢNG TÍNH TOÁN, ĐO BÓC KHỐI LƯỢNG HOÀN THÀNH ĐƯA VÀO QUYẾT TOÁN</v>
          </cell>
        </row>
      </sheetData>
      <sheetData sheetId="3945">
        <row r="4">
          <cell r="A4" t="str">
            <v>BẢNG TÍNH TOÁN, ĐO BÓC KHỐI LƯỢNG HOÀN THÀNH ĐƯA VÀO QUYẾT TOÁN</v>
          </cell>
        </row>
      </sheetData>
      <sheetData sheetId="3946">
        <row r="4">
          <cell r="A4" t="str">
            <v>BẢNG TÍNH TOÁN, ĐO BÓC KHỐI LƯỢNG HOÀN THÀNH ĐƯA VÀO QUYẾT TOÁN</v>
          </cell>
        </row>
      </sheetData>
      <sheetData sheetId="3947">
        <row r="4">
          <cell r="A4" t="str">
            <v>BẢNG TÍNH TOÁN, ĐO BÓC KHỐI LƯỢNG HOÀN THÀNH ĐƯA VÀO QUYẾT TOÁN</v>
          </cell>
        </row>
      </sheetData>
      <sheetData sheetId="3948">
        <row r="4">
          <cell r="A4" t="str">
            <v>BẢNG TÍNH TOÁN, ĐO BÓC KHỐI LƯỢNG HOÀN THÀNH ĐƯA VÀO QUYẾT TOÁN</v>
          </cell>
        </row>
      </sheetData>
      <sheetData sheetId="3949">
        <row r="4">
          <cell r="A4" t="str">
            <v>BẢNG TÍNH TOÁN, ĐO BÓC KHỐI LƯỢNG HOÀN THÀNH ĐƯA VÀO QUYẾT TOÁN</v>
          </cell>
        </row>
      </sheetData>
      <sheetData sheetId="3950">
        <row r="4">
          <cell r="A4" t="str">
            <v>BẢNG TÍNH TOÁN, ĐO BÓC KHỐI LƯỢNG HOÀN THÀNH ĐƯA VÀO QUYẾT TOÁN</v>
          </cell>
        </row>
      </sheetData>
      <sheetData sheetId="3951">
        <row r="4">
          <cell r="A4" t="str">
            <v>BẢNG TÍNH TOÁN, ĐO BÓC KHỐI LƯỢNG HOÀN THÀNH ĐƯA VÀO QUYẾT TOÁN</v>
          </cell>
        </row>
      </sheetData>
      <sheetData sheetId="3952">
        <row r="4">
          <cell r="A4" t="str">
            <v>BẢNG TÍNH TOÁN, ĐO BÓC KHỐI LƯỢNG HOÀN THÀNH ĐƯA VÀO QUYẾT TOÁN</v>
          </cell>
        </row>
      </sheetData>
      <sheetData sheetId="3953">
        <row r="4">
          <cell r="A4" t="str">
            <v>BẢNG TÍNH TOÁN, ĐO BÓC KHỐI LƯỢNG HOÀN THÀNH ĐƯA VÀO QUYẾT TOÁN</v>
          </cell>
        </row>
      </sheetData>
      <sheetData sheetId="3954">
        <row r="4">
          <cell r="A4" t="str">
            <v>BẢNG TÍNH TOÁN, ĐO BÓC KHỐI LƯỢNG HOÀN THÀNH ĐƯA VÀO QUYẾT TOÁN</v>
          </cell>
        </row>
      </sheetData>
      <sheetData sheetId="3955">
        <row r="4">
          <cell r="A4" t="str">
            <v>BẢNG TÍNH TOÁN, ĐO BÓC KHỐI LƯỢNG HOÀN THÀNH ĐƯA VÀO QUYẾT TOÁN</v>
          </cell>
        </row>
      </sheetData>
      <sheetData sheetId="3956">
        <row r="4">
          <cell r="A4" t="str">
            <v>BẢNG TÍNH TOÁN, ĐO BÓC KHỐI LƯỢNG HOÀN THÀNH ĐƯA VÀO QUYẾT TOÁN</v>
          </cell>
        </row>
      </sheetData>
      <sheetData sheetId="3957">
        <row r="4">
          <cell r="A4" t="str">
            <v>BẢNG TÍNH TOÁN, ĐO BÓC KHỐI LƯỢNG HOÀN THÀNH ĐƯA VÀO QUYẾT TOÁN</v>
          </cell>
        </row>
      </sheetData>
      <sheetData sheetId="3958">
        <row r="4">
          <cell r="A4" t="str">
            <v>BẢNG TÍNH TOÁN, ĐO BÓC KHỐI LƯỢNG HOÀN THÀNH ĐƯA VÀO QUYẾT TOÁN</v>
          </cell>
        </row>
      </sheetData>
      <sheetData sheetId="3959">
        <row r="4">
          <cell r="A4" t="str">
            <v>BẢNG TÍNH TOÁN, ĐO BÓC KHỐI LƯỢNG HOÀN THÀNH ĐƯA VÀO QUYẾT TOÁN</v>
          </cell>
        </row>
      </sheetData>
      <sheetData sheetId="3960">
        <row r="4">
          <cell r="A4" t="str">
            <v>BẢNG TÍNH TOÁN, ĐO BÓC KHỐI LƯỢNG HOÀN THÀNH ĐƯA VÀO QUYẾT TOÁN</v>
          </cell>
        </row>
      </sheetData>
      <sheetData sheetId="3961">
        <row r="4">
          <cell r="A4" t="str">
            <v>BẢNG TÍNH TOÁN, ĐO BÓC KHỐI LƯỢNG HOÀN THÀNH ĐƯA VÀO QUYẾT TOÁN</v>
          </cell>
        </row>
      </sheetData>
      <sheetData sheetId="3962">
        <row r="4">
          <cell r="A4" t="str">
            <v>BẢNG TÍNH TOÁN, ĐO BÓC KHỐI LƯỢNG HOÀN THÀNH ĐƯA VÀO QUYẾT TOÁN</v>
          </cell>
        </row>
      </sheetData>
      <sheetData sheetId="3963">
        <row r="4">
          <cell r="A4" t="str">
            <v>BẢNG TÍNH TOÁN, ĐO BÓC KHỐI LƯỢNG HOÀN THÀNH ĐƯA VÀO QUYẾT TOÁN</v>
          </cell>
        </row>
      </sheetData>
      <sheetData sheetId="3964">
        <row r="4">
          <cell r="A4" t="str">
            <v>BẢNG TÍNH TOÁN, ĐO BÓC KHỐI LƯỢNG HOÀN THÀNH ĐƯA VÀO QUYẾT TOÁN</v>
          </cell>
        </row>
      </sheetData>
      <sheetData sheetId="3965">
        <row r="4">
          <cell r="A4" t="str">
            <v>BẢNG TÍNH TOÁN, ĐO BÓC KHỐI LƯỢNG HOÀN THÀNH ĐƯA VÀO QUYẾT TOÁN</v>
          </cell>
        </row>
      </sheetData>
      <sheetData sheetId="3966">
        <row r="9">
          <cell r="A9" t="str">
            <v>A</v>
          </cell>
        </row>
      </sheetData>
      <sheetData sheetId="3967">
        <row r="9">
          <cell r="A9" t="str">
            <v>A</v>
          </cell>
        </row>
      </sheetData>
      <sheetData sheetId="3968">
        <row r="9">
          <cell r="A9" t="str">
            <v>A</v>
          </cell>
        </row>
      </sheetData>
      <sheetData sheetId="3969">
        <row r="9">
          <cell r="A9" t="str">
            <v>A</v>
          </cell>
        </row>
      </sheetData>
      <sheetData sheetId="3970">
        <row r="9">
          <cell r="A9" t="str">
            <v>A</v>
          </cell>
        </row>
      </sheetData>
      <sheetData sheetId="3971">
        <row r="9">
          <cell r="A9" t="str">
            <v>A</v>
          </cell>
        </row>
      </sheetData>
      <sheetData sheetId="3972">
        <row r="9">
          <cell r="A9" t="str">
            <v>A</v>
          </cell>
        </row>
      </sheetData>
      <sheetData sheetId="3973">
        <row r="9">
          <cell r="A9" t="str">
            <v>A</v>
          </cell>
        </row>
      </sheetData>
      <sheetData sheetId="3974">
        <row r="9">
          <cell r="A9" t="str">
            <v>A</v>
          </cell>
        </row>
      </sheetData>
      <sheetData sheetId="3975">
        <row r="9">
          <cell r="A9" t="str">
            <v>A</v>
          </cell>
        </row>
      </sheetData>
      <sheetData sheetId="3976">
        <row r="9">
          <cell r="A9" t="str">
            <v>A</v>
          </cell>
        </row>
      </sheetData>
      <sheetData sheetId="3977">
        <row r="9">
          <cell r="A9" t="str">
            <v>A</v>
          </cell>
        </row>
      </sheetData>
      <sheetData sheetId="3978">
        <row r="9">
          <cell r="A9" t="str">
            <v>A</v>
          </cell>
        </row>
      </sheetData>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ow r="4">
          <cell r="A4" t="str">
            <v>BẢNG TÍNH TOÁN, ĐO BÓC KHỐI LƯỢNG HOÀN THÀNH ĐƯA VÀO QUYẾT TOÁN</v>
          </cell>
        </row>
      </sheetData>
      <sheetData sheetId="3994">
        <row r="4">
          <cell r="A4" t="str">
            <v>BẢNG TÍNH TOÁN, ĐO BÓC KHỐI LƯỢNG HOÀN THÀNH ĐƯA VÀO QUYẾT TOÁN</v>
          </cell>
        </row>
      </sheetData>
      <sheetData sheetId="3995">
        <row r="4">
          <cell r="A4" t="str">
            <v>BẢNG TÍNH TOÁN, ĐO BÓC KHỐI LƯỢNG HOÀN THÀNH ĐƯA VÀO QUYẾT TOÁN</v>
          </cell>
        </row>
      </sheetData>
      <sheetData sheetId="3996">
        <row r="4">
          <cell r="A4" t="str">
            <v>BẢNG TÍNH TOÁN, ĐO BÓC KHỐI LƯỢNG HOÀN THÀNH ĐƯA VÀO QUYẾT TOÁN</v>
          </cell>
        </row>
      </sheetData>
      <sheetData sheetId="3997">
        <row r="4">
          <cell r="A4" t="str">
            <v>BẢNG TÍNH TOÁN, ĐO BÓC KHỐI LƯỢNG HOÀN THÀNH ĐƯA VÀO QUYẾT TOÁN</v>
          </cell>
        </row>
      </sheetData>
      <sheetData sheetId="3998">
        <row r="4">
          <cell r="A4" t="str">
            <v>BẢNG TÍNH TOÁN, ĐO BÓC KHỐI LƯỢNG HOÀN THÀNH ĐƯA VÀO QUYẾT TOÁN</v>
          </cell>
        </row>
      </sheetData>
      <sheetData sheetId="3999">
        <row r="4">
          <cell r="A4" t="str">
            <v>BẢNG TÍNH TOÁN, ĐO BÓC KHỐI LƯỢNG HOÀN THÀNH ĐƯA VÀO QUYẾT TOÁN</v>
          </cell>
        </row>
      </sheetData>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ow r="9">
          <cell r="A9" t="str">
            <v>A</v>
          </cell>
        </row>
      </sheetData>
      <sheetData sheetId="4033">
        <row r="9">
          <cell r="A9" t="str">
            <v>A</v>
          </cell>
        </row>
      </sheetData>
      <sheetData sheetId="4034">
        <row r="9">
          <cell r="A9" t="str">
            <v>A</v>
          </cell>
        </row>
      </sheetData>
      <sheetData sheetId="4035">
        <row r="9">
          <cell r="A9" t="str">
            <v>A</v>
          </cell>
        </row>
      </sheetData>
      <sheetData sheetId="4036">
        <row r="9">
          <cell r="A9" t="str">
            <v>A</v>
          </cell>
        </row>
      </sheetData>
      <sheetData sheetId="4037">
        <row r="9">
          <cell r="A9" t="str">
            <v>A</v>
          </cell>
        </row>
      </sheetData>
      <sheetData sheetId="4038">
        <row r="9">
          <cell r="A9" t="str">
            <v>A</v>
          </cell>
        </row>
      </sheetData>
      <sheetData sheetId="4039">
        <row r="9">
          <cell r="A9" t="str">
            <v>A</v>
          </cell>
        </row>
      </sheetData>
      <sheetData sheetId="4040">
        <row r="9">
          <cell r="A9" t="str">
            <v>A</v>
          </cell>
        </row>
      </sheetData>
      <sheetData sheetId="4041">
        <row r="9">
          <cell r="A9" t="str">
            <v>A</v>
          </cell>
        </row>
      </sheetData>
      <sheetData sheetId="4042">
        <row r="9">
          <cell r="A9" t="str">
            <v>A</v>
          </cell>
        </row>
      </sheetData>
      <sheetData sheetId="4043">
        <row r="9">
          <cell r="A9" t="str">
            <v>A</v>
          </cell>
        </row>
      </sheetData>
      <sheetData sheetId="4044">
        <row r="9">
          <cell r="A9" t="str">
            <v>A</v>
          </cell>
        </row>
      </sheetData>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ow r="4">
          <cell r="A4" t="str">
            <v>BẢNG TÍNH TOÁN, ĐO BÓC KHỐI LƯỢNG HOÀN THÀNH ĐƯA VÀO QUYẾT TOÁN</v>
          </cell>
        </row>
      </sheetData>
      <sheetData sheetId="4061">
        <row r="4">
          <cell r="A4" t="str">
            <v>BẢNG TÍNH TOÁN, ĐO BÓC KHỐI LƯỢNG HOÀN THÀNH ĐƯA VÀO QUYẾT TOÁN</v>
          </cell>
        </row>
      </sheetData>
      <sheetData sheetId="4062">
        <row r="4">
          <cell r="A4" t="str">
            <v>BẢNG TÍNH TOÁN, ĐO BÓC KHỐI LƯỢNG HOÀN THÀNH ĐƯA VÀO QUYẾT TOÁN</v>
          </cell>
        </row>
      </sheetData>
      <sheetData sheetId="4063">
        <row r="4">
          <cell r="A4" t="str">
            <v>BẢNG TÍNH TOÁN, ĐO BÓC KHỐI LƯỢNG HOÀN THÀNH ĐƯA VÀO QUYẾT TOÁN</v>
          </cell>
        </row>
      </sheetData>
      <sheetData sheetId="4064">
        <row r="4">
          <cell r="A4" t="str">
            <v>BẢNG TÍNH TOÁN, ĐO BÓC KHỐI LƯỢNG HOÀN THÀNH ĐƯA VÀO QUYẾT TOÁN</v>
          </cell>
        </row>
      </sheetData>
      <sheetData sheetId="4065" refreshError="1"/>
      <sheetData sheetId="4066" refreshError="1"/>
      <sheetData sheetId="4067" refreshError="1"/>
      <sheetData sheetId="4068" refreshError="1"/>
      <sheetData sheetId="4069"/>
      <sheetData sheetId="4070">
        <row r="9">
          <cell r="A9" t="str">
            <v>A</v>
          </cell>
        </row>
      </sheetData>
      <sheetData sheetId="4071">
        <row r="9">
          <cell r="A9" t="str">
            <v>A</v>
          </cell>
        </row>
      </sheetData>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ow r="9">
          <cell r="A9" t="str">
            <v>A</v>
          </cell>
        </row>
      </sheetData>
      <sheetData sheetId="4097">
        <row r="4">
          <cell r="A4" t="str">
            <v>BẢNG TÍNH TOÁN, ĐO BÓC KHỐI LƯỢNG HOÀN THÀNH ĐƯA VÀO QUYẾT TOÁN</v>
          </cell>
        </row>
      </sheetData>
      <sheetData sheetId="4098">
        <row r="4">
          <cell r="A4" t="str">
            <v>BẢNG TÍNH TOÁN, ĐO BÓC KHỐI LƯỢNG HOÀN THÀNH ĐƯA VÀO QUYẾT TOÁN</v>
          </cell>
        </row>
      </sheetData>
      <sheetData sheetId="4099">
        <row r="4">
          <cell r="A4" t="str">
            <v>BẢNG TÍNH TOÁN, ĐO BÓC KHỐI LƯỢNG HOÀN THÀNH ĐƯA VÀO QUYẾT TOÁN</v>
          </cell>
        </row>
      </sheetData>
      <sheetData sheetId="4100">
        <row r="4">
          <cell r="A4" t="str">
            <v>BẢNG TÍNH TOÁN, ĐO BÓC KHỐI LƯỢNG HOÀN THÀNH ĐƯA VÀO QUYẾT TOÁN</v>
          </cell>
        </row>
      </sheetData>
      <sheetData sheetId="4101">
        <row r="4">
          <cell r="A4" t="str">
            <v>BẢNG TÍNH TOÁN, ĐO BÓC KHỐI LƯỢNG HOÀN THÀNH ĐƯA VÀO QUYẾT TOÁN</v>
          </cell>
        </row>
      </sheetData>
      <sheetData sheetId="4102">
        <row r="4">
          <cell r="A4" t="str">
            <v>BẢNG TÍNH TOÁN, ĐO BÓC KHỐI LƯỢNG HOÀN THÀNH ĐƯA VÀO QUYẾT TOÁN</v>
          </cell>
        </row>
      </sheetData>
      <sheetData sheetId="4103">
        <row r="4">
          <cell r="A4" t="str">
            <v>BẢNG TÍNH TOÁN, ĐO BÓC KHỐI LƯỢNG HOÀN THÀNH ĐƯA VÀO QUYẾT TOÁN</v>
          </cell>
        </row>
      </sheetData>
      <sheetData sheetId="4104">
        <row r="4">
          <cell r="A4" t="str">
            <v>BẢNG TÍNH TOÁN, ĐO BÓC KHỐI LƯỢNG HOÀN THÀNH ĐƯA VÀO QUYẾT TOÁN</v>
          </cell>
        </row>
      </sheetData>
      <sheetData sheetId="4105">
        <row r="4">
          <cell r="A4" t="str">
            <v>BẢNG TÍNH TOÁN, ĐO BÓC KHỐI LƯỢNG HOÀN THÀNH ĐƯA VÀO QUYẾT TOÁN</v>
          </cell>
        </row>
      </sheetData>
      <sheetData sheetId="4106">
        <row r="4">
          <cell r="A4" t="str">
            <v>BẢNG TÍNH TOÁN, ĐO BÓC KHỐI LƯỢNG HOÀN THÀNH ĐƯA VÀO QUYẾT TOÁN</v>
          </cell>
        </row>
      </sheetData>
      <sheetData sheetId="4107">
        <row r="4">
          <cell r="A4" t="str">
            <v>BẢNG TÍNH TOÁN, ĐO BÓC KHỐI LƯỢNG HOÀN THÀNH ĐƯA VÀO QUYẾT TOÁN</v>
          </cell>
        </row>
      </sheetData>
      <sheetData sheetId="4108">
        <row r="4">
          <cell r="A4" t="str">
            <v>BẢNG TÍNH TOÁN, ĐO BÓC KHỐI LƯỢNG HOÀN THÀNH ĐƯA VÀO QUYẾT TOÁN</v>
          </cell>
        </row>
      </sheetData>
      <sheetData sheetId="4109">
        <row r="4">
          <cell r="A4" t="str">
            <v>BẢNG TÍNH TOÁN, ĐO BÓC KHỐI LƯỢNG HOÀN THÀNH ĐƯA VÀO QUYẾT TOÁN</v>
          </cell>
        </row>
      </sheetData>
      <sheetData sheetId="4110">
        <row r="4">
          <cell r="A4" t="str">
            <v>BẢNG TÍNH TOÁN, ĐO BÓC KHỐI LƯỢNG HOÀN THÀNH ĐƯA VÀO QUYẾT TOÁN</v>
          </cell>
        </row>
      </sheetData>
      <sheetData sheetId="4111">
        <row r="4">
          <cell r="A4" t="str">
            <v>BẢNG TÍNH TOÁN, ĐO BÓC KHỐI LƯỢNG HOÀN THÀNH ĐƯA VÀO QUYẾT TOÁN</v>
          </cell>
        </row>
      </sheetData>
      <sheetData sheetId="4112">
        <row r="4">
          <cell r="A4" t="str">
            <v>BẢNG TÍNH TOÁN, ĐO BÓC KHỐI LƯỢNG HOÀN THÀNH ĐƯA VÀO QUYẾT TOÁN</v>
          </cell>
        </row>
      </sheetData>
      <sheetData sheetId="4113">
        <row r="4">
          <cell r="A4" t="str">
            <v>BẢNG TÍNH TOÁN, ĐO BÓC KHỐI LƯỢNG HOÀN THÀNH ĐƯA VÀO QUYẾT TOÁN</v>
          </cell>
        </row>
      </sheetData>
      <sheetData sheetId="4114">
        <row r="4">
          <cell r="A4" t="str">
            <v>BẢNG TÍNH TOÁN, ĐO BÓC KHỐI LƯỢNG HOÀN THÀNH ĐƯA VÀO QUYẾT TOÁN</v>
          </cell>
        </row>
      </sheetData>
      <sheetData sheetId="4115">
        <row r="4">
          <cell r="A4" t="str">
            <v>BẢNG TÍNH TOÁN, ĐO BÓC KHỐI LƯỢNG HOÀN THÀNH ĐƯA VÀO QUYẾT TOÁN</v>
          </cell>
        </row>
      </sheetData>
      <sheetData sheetId="4116">
        <row r="4">
          <cell r="A4" t="str">
            <v>BẢNG TÍNH TOÁN, ĐO BÓC KHỐI LƯỢNG HOÀN THÀNH ĐƯA VÀO QUYẾT TOÁN</v>
          </cell>
        </row>
      </sheetData>
      <sheetData sheetId="4117">
        <row r="4">
          <cell r="A4" t="str">
            <v>BẢNG TÍNH TOÁN, ĐO BÓC KHỐI LƯỢNG HOÀN THÀNH ĐƯA VÀO QUYẾT TOÁN</v>
          </cell>
        </row>
      </sheetData>
      <sheetData sheetId="4118">
        <row r="4">
          <cell r="A4" t="str">
            <v>BẢNG TÍNH TOÁN, ĐO BÓC KHỐI LƯỢNG HOÀN THÀNH ĐƯA VÀO QUYẾT TOÁN</v>
          </cell>
        </row>
      </sheetData>
      <sheetData sheetId="4119">
        <row r="4">
          <cell r="A4" t="str">
            <v>BẢNG TÍNH TOÁN, ĐO BÓC KHỐI LƯỢNG HOÀN THÀNH ĐƯA VÀO QUYẾT TOÁN</v>
          </cell>
        </row>
      </sheetData>
      <sheetData sheetId="4120">
        <row r="4">
          <cell r="A4" t="str">
            <v>BẢNG TÍNH TOÁN, ĐO BÓC KHỐI LƯỢNG HOÀN THÀNH ĐƯA VÀO QUYẾT TOÁN</v>
          </cell>
        </row>
      </sheetData>
      <sheetData sheetId="4121">
        <row r="4">
          <cell r="A4" t="str">
            <v>BẢNG TÍNH TOÁN, ĐO BÓC KHỐI LƯỢNG HOÀN THÀNH ĐƯA VÀO QUYẾT TOÁN</v>
          </cell>
        </row>
      </sheetData>
      <sheetData sheetId="4122">
        <row r="4">
          <cell r="A4" t="str">
            <v>BẢNG TÍNH TOÁN, ĐO BÓC KHỐI LƯỢNG HOÀN THÀNH ĐƯA VÀO QUYẾT TOÁN</v>
          </cell>
        </row>
      </sheetData>
      <sheetData sheetId="4123">
        <row r="4">
          <cell r="A4" t="str">
            <v>BẢNG TÍNH TOÁN, ĐO BÓC KHỐI LƯỢNG HOÀN THÀNH ĐƯA VÀO QUYẾT TOÁN</v>
          </cell>
        </row>
      </sheetData>
      <sheetData sheetId="4124">
        <row r="4">
          <cell r="A4" t="str">
            <v>BẢNG TÍNH TOÁN, ĐO BÓC KHỐI LƯỢNG HOÀN THÀNH ĐƯA VÀO QUYẾT TOÁN</v>
          </cell>
        </row>
      </sheetData>
      <sheetData sheetId="4125">
        <row r="4">
          <cell r="A4" t="str">
            <v>BẢNG TÍNH TOÁN, ĐO BÓC KHỐI LƯỢNG HOÀN THÀNH ĐƯA VÀO QUYẾT TOÁN</v>
          </cell>
        </row>
      </sheetData>
      <sheetData sheetId="4126">
        <row r="4">
          <cell r="A4" t="str">
            <v>BẢNG TÍNH TOÁN, ĐO BÓC KHỐI LƯỢNG HOÀN THÀNH ĐƯA VÀO QUYẾT TOÁN</v>
          </cell>
        </row>
      </sheetData>
      <sheetData sheetId="4127">
        <row r="4">
          <cell r="A4" t="str">
            <v>BẢNG TÍNH TOÁN, ĐO BÓC KHỐI LƯỢNG HOÀN THÀNH ĐƯA VÀO QUYẾT TOÁN</v>
          </cell>
        </row>
      </sheetData>
      <sheetData sheetId="4128">
        <row r="4">
          <cell r="A4" t="str">
            <v>BẢNG TÍNH TOÁN, ĐO BÓC KHỐI LƯỢNG HOÀN THÀNH ĐƯA VÀO QUYẾT TOÁN</v>
          </cell>
        </row>
      </sheetData>
      <sheetData sheetId="4129">
        <row r="4">
          <cell r="A4" t="str">
            <v>BẢNG TÍNH TOÁN, ĐO BÓC KHỐI LƯỢNG HOÀN THÀNH ĐƯA VÀO QUYẾT TOÁN</v>
          </cell>
        </row>
      </sheetData>
      <sheetData sheetId="4130">
        <row r="4">
          <cell r="A4" t="str">
            <v>BẢNG TÍNH TOÁN, ĐO BÓC KHỐI LƯỢNG HOÀN THÀNH ĐƯA VÀO QUYẾT TOÁN</v>
          </cell>
        </row>
      </sheetData>
      <sheetData sheetId="4131">
        <row r="4">
          <cell r="A4" t="str">
            <v>BẢNG TÍNH TOÁN, ĐO BÓC KHỐI LƯỢNG HOÀN THÀNH ĐƯA VÀO QUYẾT TOÁN</v>
          </cell>
        </row>
      </sheetData>
      <sheetData sheetId="4132">
        <row r="4">
          <cell r="A4" t="str">
            <v>BẢNG TÍNH TOÁN, ĐO BÓC KHỐI LƯỢNG HOÀN THÀNH ĐƯA VÀO QUYẾT TOÁN</v>
          </cell>
        </row>
      </sheetData>
      <sheetData sheetId="4133">
        <row r="4">
          <cell r="A4" t="str">
            <v>BẢNG TÍNH TOÁN, ĐO BÓC KHỐI LƯỢNG HOÀN THÀNH ĐƯA VÀO QUYẾT TOÁN</v>
          </cell>
        </row>
      </sheetData>
      <sheetData sheetId="4134">
        <row r="4">
          <cell r="A4" t="str">
            <v>BẢNG TÍNH TOÁN, ĐO BÓC KHỐI LƯỢNG HOÀN THÀNH ĐƯA VÀO QUYẾT TOÁN</v>
          </cell>
        </row>
      </sheetData>
      <sheetData sheetId="4135">
        <row r="4">
          <cell r="A4" t="str">
            <v>BẢNG TÍNH TOÁN, ĐO BÓC KHỐI LƯỢNG HOÀN THÀNH ĐƯA VÀO QUYẾT TOÁN</v>
          </cell>
        </row>
      </sheetData>
      <sheetData sheetId="4136">
        <row r="4">
          <cell r="A4" t="str">
            <v>BẢNG TÍNH TOÁN, ĐO BÓC KHỐI LƯỢNG HOÀN THÀNH ĐƯA VÀO QUYẾT TOÁN</v>
          </cell>
        </row>
      </sheetData>
      <sheetData sheetId="4137">
        <row r="4">
          <cell r="A4" t="str">
            <v>BẢNG TÍNH TOÁN, ĐO BÓC KHỐI LƯỢNG HOÀN THÀNH ĐƯA VÀO QUYẾT TOÁN</v>
          </cell>
        </row>
      </sheetData>
      <sheetData sheetId="4138">
        <row r="4">
          <cell r="A4" t="str">
            <v>BẢNG TÍNH TOÁN, ĐO BÓC KHỐI LƯỢNG HOÀN THÀNH ĐƯA VÀO QUYẾT TOÁN</v>
          </cell>
        </row>
      </sheetData>
      <sheetData sheetId="4139">
        <row r="4">
          <cell r="A4" t="str">
            <v>BẢNG TÍNH TOÁN, ĐO BÓC KHỐI LƯỢNG HOÀN THÀNH ĐƯA VÀO QUYẾT TOÁN</v>
          </cell>
        </row>
      </sheetData>
      <sheetData sheetId="4140">
        <row r="4">
          <cell r="A4" t="str">
            <v>BẢNG TÍNH TOÁN, ĐO BÓC KHỐI LƯỢNG HOÀN THÀNH ĐƯA VÀO QUYẾT TOÁN</v>
          </cell>
        </row>
      </sheetData>
      <sheetData sheetId="4141">
        <row r="4">
          <cell r="A4" t="str">
            <v>BẢNG TÍNH TOÁN, ĐO BÓC KHỐI LƯỢNG HOÀN THÀNH ĐƯA VÀO QUYẾT TOÁN</v>
          </cell>
        </row>
      </sheetData>
      <sheetData sheetId="4142">
        <row r="4">
          <cell r="A4" t="str">
            <v>BẢNG TÍNH TOÁN, ĐO BÓC KHỐI LƯỢNG HOÀN THÀNH ĐƯA VÀO QUYẾT TOÁN</v>
          </cell>
        </row>
      </sheetData>
      <sheetData sheetId="4143">
        <row r="4">
          <cell r="A4" t="str">
            <v>BẢNG TÍNH TOÁN, ĐO BÓC KHỐI LƯỢNG HOÀN THÀNH ĐƯA VÀO QUYẾT TOÁN</v>
          </cell>
        </row>
      </sheetData>
      <sheetData sheetId="4144">
        <row r="4">
          <cell r="A4" t="str">
            <v>BẢNG TÍNH TOÁN, ĐO BÓC KHỐI LƯỢNG HOÀN THÀNH ĐƯA VÀO QUYẾT TOÁN</v>
          </cell>
        </row>
      </sheetData>
      <sheetData sheetId="4145">
        <row r="4">
          <cell r="A4" t="str">
            <v>BẢNG TÍNH TOÁN, ĐO BÓC KHỐI LƯỢNG HOÀN THÀNH ĐƯA VÀO QUYẾT TOÁN</v>
          </cell>
        </row>
      </sheetData>
      <sheetData sheetId="4146">
        <row r="4">
          <cell r="A4" t="str">
            <v>BẢNG TÍNH TOÁN, ĐO BÓC KHỐI LƯỢNG HOÀN THÀNH ĐƯA VÀO QUYẾT TOÁN</v>
          </cell>
        </row>
      </sheetData>
      <sheetData sheetId="4147">
        <row r="4">
          <cell r="A4" t="str">
            <v>BẢNG TÍNH TOÁN, ĐO BÓC KHỐI LƯỢNG HOÀN THÀNH ĐƯA VÀO QUYẾT TOÁN</v>
          </cell>
        </row>
      </sheetData>
      <sheetData sheetId="4148">
        <row r="4">
          <cell r="A4" t="str">
            <v>BẢNG TÍNH TOÁN, ĐO BÓC KHỐI LƯỢNG HOÀN THÀNH ĐƯA VÀO QUYẾT TOÁN</v>
          </cell>
        </row>
      </sheetData>
      <sheetData sheetId="4149">
        <row r="4">
          <cell r="A4" t="str">
            <v>BẢNG TÍNH TOÁN, ĐO BÓC KHỐI LƯỢNG HOÀN THÀNH ĐƯA VÀO QUYẾT TOÁN</v>
          </cell>
        </row>
      </sheetData>
      <sheetData sheetId="4150">
        <row r="4">
          <cell r="A4" t="str">
            <v>BẢNG TÍNH TOÁN, ĐO BÓC KHỐI LƯỢNG HOÀN THÀNH ĐƯA VÀO QUYẾT TOÁN</v>
          </cell>
        </row>
      </sheetData>
      <sheetData sheetId="4151">
        <row r="4">
          <cell r="A4" t="str">
            <v>BẢNG TÍNH TOÁN, ĐO BÓC KHỐI LƯỢNG HOÀN THÀNH ĐƯA VÀO QUYẾT TOÁN</v>
          </cell>
        </row>
      </sheetData>
      <sheetData sheetId="4152">
        <row r="4">
          <cell r="A4" t="str">
            <v>BẢNG TÍNH TOÁN, ĐO BÓC KHỐI LƯỢNG HOÀN THÀNH ĐƯA VÀO QUYẾT TOÁN</v>
          </cell>
        </row>
      </sheetData>
      <sheetData sheetId="4153">
        <row r="4">
          <cell r="A4" t="str">
            <v>BẢNG TÍNH TOÁN, ĐO BÓC KHỐI LƯỢNG HOÀN THÀNH ĐƯA VÀO QUYẾT TOÁN</v>
          </cell>
        </row>
      </sheetData>
      <sheetData sheetId="4154">
        <row r="4">
          <cell r="A4" t="str">
            <v>BẢNG TÍNH TOÁN, ĐO BÓC KHỐI LƯỢNG HOÀN THÀNH ĐƯA VÀO QUYẾT TOÁN</v>
          </cell>
        </row>
      </sheetData>
      <sheetData sheetId="4155">
        <row r="4">
          <cell r="A4" t="str">
            <v>BẢNG TÍNH TOÁN, ĐO BÓC KHỐI LƯỢNG HOÀN THÀNH ĐƯA VÀO QUYẾT TOÁN</v>
          </cell>
        </row>
      </sheetData>
      <sheetData sheetId="4156">
        <row r="4">
          <cell r="A4" t="str">
            <v>BẢNG TÍNH TOÁN, ĐO BÓC KHỐI LƯỢNG HOÀN THÀNH ĐƯA VÀO QUYẾT TOÁN</v>
          </cell>
        </row>
      </sheetData>
      <sheetData sheetId="4157">
        <row r="4">
          <cell r="A4" t="str">
            <v>BẢNG TÍNH TOÁN, ĐO BÓC KHỐI LƯỢNG HOÀN THÀNH ĐƯA VÀO QUYẾT TOÁN</v>
          </cell>
        </row>
      </sheetData>
      <sheetData sheetId="4158">
        <row r="4">
          <cell r="A4" t="str">
            <v>BẢNG TÍNH TOÁN, ĐO BÓC KHỐI LƯỢNG HOÀN THÀNH ĐƯA VÀO QUYẾT TOÁN</v>
          </cell>
        </row>
      </sheetData>
      <sheetData sheetId="4159">
        <row r="4">
          <cell r="A4" t="str">
            <v>BẢNG TÍNH TOÁN, ĐO BÓC KHỐI LƯỢNG HOÀN THÀNH ĐƯA VÀO QUYẾT TOÁN</v>
          </cell>
        </row>
      </sheetData>
      <sheetData sheetId="4160">
        <row r="4">
          <cell r="A4" t="str">
            <v>BẢNG TÍNH TOÁN, ĐO BÓC KHỐI LƯỢNG HOÀN THÀNH ĐƯA VÀO QUYẾT TOÁN</v>
          </cell>
        </row>
      </sheetData>
      <sheetData sheetId="4161">
        <row r="4">
          <cell r="A4" t="str">
            <v>BẢNG TÍNH TOÁN, ĐO BÓC KHỐI LƯỢNG HOÀN THÀNH ĐƯA VÀO QUYẾT TOÁN</v>
          </cell>
        </row>
      </sheetData>
      <sheetData sheetId="4162">
        <row r="4">
          <cell r="A4" t="str">
            <v>BẢNG TÍNH TOÁN, ĐO BÓC KHỐI LƯỢNG HOÀN THÀNH ĐƯA VÀO QUYẾT TOÁN</v>
          </cell>
        </row>
      </sheetData>
      <sheetData sheetId="4163">
        <row r="4">
          <cell r="A4" t="str">
            <v>BẢNG TÍNH TOÁN, ĐO BÓC KHỐI LƯỢNG HOÀN THÀNH ĐƯA VÀO QUYẾT TOÁN</v>
          </cell>
        </row>
      </sheetData>
      <sheetData sheetId="4164">
        <row r="4">
          <cell r="A4" t="str">
            <v>BẢNG TÍNH TOÁN, ĐO BÓC KHỐI LƯỢNG HOÀN THÀNH ĐƯA VÀO QUYẾT TOÁN</v>
          </cell>
        </row>
      </sheetData>
      <sheetData sheetId="4165">
        <row r="4">
          <cell r="A4" t="str">
            <v>BẢNG TÍNH TOÁN, ĐO BÓC KHỐI LƯỢNG HOÀN THÀNH ĐƯA VÀO QUYẾT TOÁN</v>
          </cell>
        </row>
      </sheetData>
      <sheetData sheetId="4166">
        <row r="4">
          <cell r="A4" t="str">
            <v>BẢNG TÍNH TOÁN, ĐO BÓC KHỐI LƯỢNG HOÀN THÀNH ĐƯA VÀO QUYẾT TOÁN</v>
          </cell>
        </row>
      </sheetData>
      <sheetData sheetId="4167">
        <row r="4">
          <cell r="A4" t="str">
            <v>BẢNG TÍNH TOÁN, ĐO BÓC KHỐI LƯỢNG HOÀN THÀNH ĐƯA VÀO QUYẾT TOÁN</v>
          </cell>
        </row>
      </sheetData>
      <sheetData sheetId="4168">
        <row r="4">
          <cell r="A4" t="str">
            <v>BẢNG TÍNH TOÁN, ĐO BÓC KHỐI LƯỢNG HOÀN THÀNH ĐƯA VÀO QUYẾT TOÁN</v>
          </cell>
        </row>
      </sheetData>
      <sheetData sheetId="4169">
        <row r="4">
          <cell r="A4" t="str">
            <v>BẢNG TÍNH TOÁN, ĐO BÓC KHỐI LƯỢNG HOÀN THÀNH ĐƯA VÀO QUYẾT TOÁN</v>
          </cell>
        </row>
      </sheetData>
      <sheetData sheetId="4170">
        <row r="4">
          <cell r="A4" t="str">
            <v>BẢNG TÍNH TOÁN, ĐO BÓC KHỐI LƯỢNG HOÀN THÀNH ĐƯA VÀO QUYẾT TOÁN</v>
          </cell>
        </row>
      </sheetData>
      <sheetData sheetId="4171">
        <row r="4">
          <cell r="A4" t="str">
            <v>BẢNG TÍNH TOÁN, ĐO BÓC KHỐI LƯỢNG HOÀN THÀNH ĐƯA VÀO QUYẾT TOÁN</v>
          </cell>
        </row>
      </sheetData>
      <sheetData sheetId="4172">
        <row r="4">
          <cell r="A4" t="str">
            <v>BẢNG TÍNH TOÁN, ĐO BÓC KHỐI LƯỢNG HOÀN THÀNH ĐƯA VÀO QUYẾT TOÁN</v>
          </cell>
        </row>
      </sheetData>
      <sheetData sheetId="4173">
        <row r="4">
          <cell r="A4" t="str">
            <v>BẢNG TÍNH TOÁN, ĐO BÓC KHỐI LƯỢNG HOÀN THÀNH ĐƯA VÀO QUYẾT TOÁN</v>
          </cell>
        </row>
      </sheetData>
      <sheetData sheetId="4174">
        <row r="4">
          <cell r="A4" t="str">
            <v>BẢNG TÍNH TOÁN, ĐO BÓC KHỐI LƯỢNG HOÀN THÀNH ĐƯA VÀO QUYẾT TOÁN</v>
          </cell>
        </row>
      </sheetData>
      <sheetData sheetId="4175">
        <row r="4">
          <cell r="A4" t="str">
            <v>BẢNG TÍNH TOÁN, ĐO BÓC KHỐI LƯỢNG HOÀN THÀNH ĐƯA VÀO QUYẾT TOÁN</v>
          </cell>
        </row>
      </sheetData>
      <sheetData sheetId="4176">
        <row r="4">
          <cell r="A4" t="str">
            <v>BẢNG TÍNH TOÁN, ĐO BÓC KHỐI LƯỢNG HOÀN THÀNH ĐƯA VÀO QUYẾT TOÁN</v>
          </cell>
        </row>
      </sheetData>
      <sheetData sheetId="4177">
        <row r="4">
          <cell r="A4" t="str">
            <v>BẢNG TÍNH TOÁN, ĐO BÓC KHỐI LƯỢNG HOÀN THÀNH ĐƯA VÀO QUYẾT TOÁN</v>
          </cell>
        </row>
      </sheetData>
      <sheetData sheetId="4178">
        <row r="4">
          <cell r="A4" t="str">
            <v>BẢNG TÍNH TOÁN, ĐO BÓC KHỐI LƯỢNG HOÀN THÀNH ĐƯA VÀO QUYẾT TOÁN</v>
          </cell>
        </row>
      </sheetData>
      <sheetData sheetId="4179">
        <row r="4">
          <cell r="A4" t="str">
            <v>BẢNG TÍNH TOÁN, ĐO BÓC KHỐI LƯỢNG HOÀN THÀNH ĐƯA VÀO QUYẾT TOÁN</v>
          </cell>
        </row>
      </sheetData>
      <sheetData sheetId="4180">
        <row r="4">
          <cell r="A4" t="str">
            <v>BẢNG TÍNH TOÁN, ĐO BÓC KHỐI LƯỢNG HOÀN THÀNH ĐƯA VÀO QUYẾT TOÁN</v>
          </cell>
        </row>
      </sheetData>
      <sheetData sheetId="4181">
        <row r="4">
          <cell r="A4" t="str">
            <v>BẢNG TÍNH TOÁN, ĐO BÓC KHỐI LƯỢNG HOÀN THÀNH ĐƯA VÀO QUYẾT TOÁN</v>
          </cell>
        </row>
      </sheetData>
      <sheetData sheetId="4182">
        <row r="4">
          <cell r="A4" t="str">
            <v>BẢNG TÍNH TOÁN, ĐO BÓC KHỐI LƯỢNG HOÀN THÀNH ĐƯA VÀO QUYẾT TOÁN</v>
          </cell>
        </row>
      </sheetData>
      <sheetData sheetId="4183">
        <row r="4">
          <cell r="A4" t="str">
            <v>BẢNG TÍNH TOÁN, ĐO BÓC KHỐI LƯỢNG HOÀN THÀNH ĐƯA VÀO QUYẾT TOÁN</v>
          </cell>
        </row>
      </sheetData>
      <sheetData sheetId="4184">
        <row r="4">
          <cell r="A4" t="str">
            <v>BẢNG TÍNH TOÁN, ĐO BÓC KHỐI LƯỢNG HOÀN THÀNH ĐƯA VÀO QUYẾT TOÁN</v>
          </cell>
        </row>
      </sheetData>
      <sheetData sheetId="4185">
        <row r="4">
          <cell r="A4" t="str">
            <v>BẢNG TÍNH TOÁN, ĐO BÓC KHỐI LƯỢNG HOÀN THÀNH ĐƯA VÀO QUYẾT TOÁN</v>
          </cell>
        </row>
      </sheetData>
      <sheetData sheetId="4186">
        <row r="4">
          <cell r="A4" t="str">
            <v>BẢNG TÍNH TOÁN, ĐO BÓC KHỐI LƯỢNG HOÀN THÀNH ĐƯA VÀO QUYẾT TOÁN</v>
          </cell>
        </row>
      </sheetData>
      <sheetData sheetId="4187">
        <row r="4">
          <cell r="A4" t="str">
            <v>BẢNG TÍNH TOÁN, ĐO BÓC KHỐI LƯỢNG HOÀN THÀNH ĐƯA VÀO QUYẾT TOÁN</v>
          </cell>
        </row>
      </sheetData>
      <sheetData sheetId="4188">
        <row r="4">
          <cell r="A4" t="str">
            <v>BẢNG TÍNH TOÁN, ĐO BÓC KHỐI LƯỢNG HOÀN THÀNH ĐƯA VÀO QUYẾT TOÁN</v>
          </cell>
        </row>
      </sheetData>
      <sheetData sheetId="4189">
        <row r="4">
          <cell r="A4" t="str">
            <v>BẢNG TÍNH TOÁN, ĐO BÓC KHỐI LƯỢNG HOÀN THÀNH ĐƯA VÀO QUYẾT TOÁN</v>
          </cell>
        </row>
      </sheetData>
      <sheetData sheetId="4190">
        <row r="4">
          <cell r="A4" t="str">
            <v>BẢNG TÍNH TOÁN, ĐO BÓC KHỐI LƯỢNG HOÀN THÀNH ĐƯA VÀO QUYẾT TOÁN</v>
          </cell>
        </row>
      </sheetData>
      <sheetData sheetId="4191">
        <row r="4">
          <cell r="A4" t="str">
            <v>BẢNG TÍNH TOÁN, ĐO BÓC KHỐI LƯỢNG HOÀN THÀNH ĐƯA VÀO QUYẾT TOÁN</v>
          </cell>
        </row>
      </sheetData>
      <sheetData sheetId="4192">
        <row r="4">
          <cell r="A4" t="str">
            <v>BẢNG TÍNH TOÁN, ĐO BÓC KHỐI LƯỢNG HOÀN THÀNH ĐƯA VÀO QUYẾT TOÁN</v>
          </cell>
        </row>
      </sheetData>
      <sheetData sheetId="4193">
        <row r="4">
          <cell r="A4" t="str">
            <v>BẢNG TÍNH TOÁN, ĐO BÓC KHỐI LƯỢNG HOÀN THÀNH ĐƯA VÀO QUYẾT TOÁN</v>
          </cell>
        </row>
      </sheetData>
      <sheetData sheetId="4194">
        <row r="4">
          <cell r="A4" t="str">
            <v>BẢNG TÍNH TOÁN, ĐO BÓC KHỐI LƯỢNG HOÀN THÀNH ĐƯA VÀO QUYẾT TOÁN</v>
          </cell>
        </row>
      </sheetData>
      <sheetData sheetId="4195">
        <row r="4">
          <cell r="A4" t="str">
            <v>BẢNG TÍNH TOÁN, ĐO BÓC KHỐI LƯỢNG HOÀN THÀNH ĐƯA VÀO QUYẾT TOÁN</v>
          </cell>
        </row>
      </sheetData>
      <sheetData sheetId="4196">
        <row r="4">
          <cell r="A4" t="str">
            <v>BẢNG TÍNH TOÁN, ĐO BÓC KHỐI LƯỢNG HOÀN THÀNH ĐƯA VÀO QUYẾT TOÁN</v>
          </cell>
        </row>
      </sheetData>
      <sheetData sheetId="4197">
        <row r="4">
          <cell r="A4" t="str">
            <v>BẢNG TÍNH TOÁN, ĐO BÓC KHỐI LƯỢNG HOÀN THÀNH ĐƯA VÀO QUYẾT TOÁN</v>
          </cell>
        </row>
      </sheetData>
      <sheetData sheetId="4198">
        <row r="4">
          <cell r="A4" t="str">
            <v>BẢNG TÍNH TOÁN, ĐO BÓC KHỐI LƯỢNG HOÀN THÀNH ĐƯA VÀO QUYẾT TOÁN</v>
          </cell>
        </row>
      </sheetData>
      <sheetData sheetId="4199">
        <row r="4">
          <cell r="A4" t="str">
            <v>BẢNG TÍNH TOÁN, ĐO BÓC KHỐI LƯỢNG HOÀN THÀNH ĐƯA VÀO QUYẾT TOÁN</v>
          </cell>
        </row>
      </sheetData>
      <sheetData sheetId="4200">
        <row r="4">
          <cell r="A4" t="str">
            <v>BẢNG TÍNH TOÁN, ĐO BÓC KHỐI LƯỢNG HOÀN THÀNH ĐƯA VÀO QUYẾT TOÁN</v>
          </cell>
        </row>
      </sheetData>
      <sheetData sheetId="4201">
        <row r="4">
          <cell r="A4" t="str">
            <v>BẢNG TÍNH TOÁN, ĐO BÓC KHỐI LƯỢNG HOÀN THÀNH ĐƯA VÀO QUYẾT TOÁN</v>
          </cell>
        </row>
      </sheetData>
      <sheetData sheetId="4202">
        <row r="4">
          <cell r="A4" t="str">
            <v>BẢNG TÍNH TOÁN, ĐO BÓC KHỐI LƯỢNG HOÀN THÀNH ĐƯA VÀO QUYẾT TOÁN</v>
          </cell>
        </row>
      </sheetData>
      <sheetData sheetId="4203">
        <row r="4">
          <cell r="A4" t="str">
            <v>BẢNG TÍNH TOÁN, ĐO BÓC KHỐI LƯỢNG HOÀN THÀNH ĐƯA VÀO QUYẾT TOÁN</v>
          </cell>
        </row>
      </sheetData>
      <sheetData sheetId="4204">
        <row r="4">
          <cell r="A4" t="str">
            <v>BẢNG TÍNH TOÁN, ĐO BÓC KHỐI LƯỢNG HOÀN THÀNH ĐƯA VÀO QUYẾT TOÁN</v>
          </cell>
        </row>
      </sheetData>
      <sheetData sheetId="4205">
        <row r="4">
          <cell r="A4" t="str">
            <v>BẢNG TÍNH TOÁN, ĐO BÓC KHỐI LƯỢNG HOÀN THÀNH ĐƯA VÀO QUYẾT TOÁN</v>
          </cell>
        </row>
      </sheetData>
      <sheetData sheetId="4206">
        <row r="4">
          <cell r="A4" t="str">
            <v>BẢNG TÍNH TOÁN, ĐO BÓC KHỐI LƯỢNG HOÀN THÀNH ĐƯA VÀO QUYẾT TOÁN</v>
          </cell>
        </row>
      </sheetData>
      <sheetData sheetId="4207">
        <row r="4">
          <cell r="A4" t="str">
            <v>BẢNG TÍNH TOÁN, ĐO BÓC KHỐI LƯỢNG HOÀN THÀNH ĐƯA VÀO QUYẾT TOÁN</v>
          </cell>
        </row>
      </sheetData>
      <sheetData sheetId="4208">
        <row r="4">
          <cell r="A4" t="str">
            <v>BẢNG TÍNH TOÁN, ĐO BÓC KHỐI LƯỢNG HOÀN THÀNH ĐƯA VÀO QUYẾT TOÁN</v>
          </cell>
        </row>
      </sheetData>
      <sheetData sheetId="4209">
        <row r="4">
          <cell r="A4" t="str">
            <v>BẢNG TÍNH TOÁN, ĐO BÓC KHỐI LƯỢNG HOÀN THÀNH ĐƯA VÀO QUYẾT TOÁN</v>
          </cell>
        </row>
      </sheetData>
      <sheetData sheetId="4210">
        <row r="4">
          <cell r="A4" t="str">
            <v>BẢNG TÍNH TOÁN, ĐO BÓC KHỐI LƯỢNG HOÀN THÀNH ĐƯA VÀO QUYẾT TOÁN</v>
          </cell>
        </row>
      </sheetData>
      <sheetData sheetId="4211">
        <row r="4">
          <cell r="A4" t="str">
            <v>BẢNG TÍNH TOÁN, ĐO BÓC KHỐI LƯỢNG HOÀN THÀNH ĐƯA VÀO QUYẾT TOÁN</v>
          </cell>
        </row>
      </sheetData>
      <sheetData sheetId="4212">
        <row r="4">
          <cell r="A4" t="str">
            <v>BẢNG TÍNH TOÁN, ĐO BÓC KHỐI LƯỢNG HOÀN THÀNH ĐƯA VÀO QUYẾT TOÁN</v>
          </cell>
        </row>
      </sheetData>
      <sheetData sheetId="4213">
        <row r="4">
          <cell r="A4" t="str">
            <v>BẢNG TÍNH TOÁN, ĐO BÓC KHỐI LƯỢNG HOÀN THÀNH ĐƯA VÀO QUYẾT TOÁN</v>
          </cell>
        </row>
      </sheetData>
      <sheetData sheetId="4214">
        <row r="4">
          <cell r="A4" t="str">
            <v>BẢNG TÍNH TOÁN, ĐO BÓC KHỐI LƯỢNG HOÀN THÀNH ĐƯA VÀO QUYẾT TOÁN</v>
          </cell>
        </row>
      </sheetData>
      <sheetData sheetId="4215">
        <row r="4">
          <cell r="A4" t="str">
            <v>BẢNG TÍNH TOÁN, ĐO BÓC KHỐI LƯỢNG HOÀN THÀNH ĐƯA VÀO QUYẾT TOÁN</v>
          </cell>
        </row>
      </sheetData>
      <sheetData sheetId="4216">
        <row r="4">
          <cell r="A4" t="str">
            <v>BẢNG TÍNH TOÁN, ĐO BÓC KHỐI LƯỢNG HOÀN THÀNH ĐƯA VÀO QUYẾT TOÁN</v>
          </cell>
        </row>
      </sheetData>
      <sheetData sheetId="4217">
        <row r="4">
          <cell r="A4" t="str">
            <v>BẢNG TÍNH TOÁN, ĐO BÓC KHỐI LƯỢNG HOÀN THÀNH ĐƯA VÀO QUYẾT TOÁN</v>
          </cell>
        </row>
      </sheetData>
      <sheetData sheetId="4218">
        <row r="4">
          <cell r="A4" t="str">
            <v>BẢNG TÍNH TOÁN, ĐO BÓC KHỐI LƯỢNG HOÀN THÀNH ĐƯA VÀO QUYẾT TOÁN</v>
          </cell>
        </row>
      </sheetData>
      <sheetData sheetId="4219">
        <row r="4">
          <cell r="A4" t="str">
            <v>BẢNG TÍNH TOÁN, ĐO BÓC KHỐI LƯỢNG HOÀN THÀNH ĐƯA VÀO QUYẾT TOÁN</v>
          </cell>
        </row>
      </sheetData>
      <sheetData sheetId="4220">
        <row r="4">
          <cell r="A4" t="str">
            <v>BẢNG TÍNH TOÁN, ĐO BÓC KHỐI LƯỢNG HOÀN THÀNH ĐƯA VÀO QUYẾT TOÁN</v>
          </cell>
        </row>
      </sheetData>
      <sheetData sheetId="4221">
        <row r="4">
          <cell r="A4" t="str">
            <v>BẢNG TÍNH TOÁN, ĐO BÓC KHỐI LƯỢNG HOÀN THÀNH ĐƯA VÀO QUYẾT TOÁN</v>
          </cell>
        </row>
      </sheetData>
      <sheetData sheetId="4222">
        <row r="4">
          <cell r="A4" t="str">
            <v>BẢNG TÍNH TOÁN, ĐO BÓC KHỐI LƯỢNG HOÀN THÀNH ĐƯA VÀO QUYẾT TOÁN</v>
          </cell>
        </row>
      </sheetData>
      <sheetData sheetId="4223">
        <row r="4">
          <cell r="A4" t="str">
            <v>BẢNG TÍNH TOÁN, ĐO BÓC KHỐI LƯỢNG HOÀN THÀNH ĐƯA VÀO QUYẾT TOÁN</v>
          </cell>
        </row>
      </sheetData>
      <sheetData sheetId="4224">
        <row r="4">
          <cell r="A4" t="str">
            <v>BẢNG TÍNH TOÁN, ĐO BÓC KHỐI LƯỢNG HOÀN THÀNH ĐƯA VÀO QUYẾT TOÁN</v>
          </cell>
        </row>
      </sheetData>
      <sheetData sheetId="4225">
        <row r="4">
          <cell r="A4" t="str">
            <v>BẢNG TÍNH TOÁN, ĐO BÓC KHỐI LƯỢNG HOÀN THÀNH ĐƯA VÀO QUYẾT TOÁN</v>
          </cell>
        </row>
      </sheetData>
      <sheetData sheetId="4226">
        <row r="4">
          <cell r="A4" t="str">
            <v>BẢNG TÍNH TOÁN, ĐO BÓC KHỐI LƯỢNG HOÀN THÀNH ĐƯA VÀO QUYẾT TOÁN</v>
          </cell>
        </row>
      </sheetData>
      <sheetData sheetId="4227">
        <row r="4">
          <cell r="A4" t="str">
            <v>BẢNG TÍNH TOÁN, ĐO BÓC KHỐI LƯỢNG HOÀN THÀNH ĐƯA VÀO QUYẾT TOÁN</v>
          </cell>
        </row>
      </sheetData>
      <sheetData sheetId="4228">
        <row r="4">
          <cell r="A4" t="str">
            <v>BẢNG TÍNH TOÁN, ĐO BÓC KHỐI LƯỢNG HOÀN THÀNH ĐƯA VÀO QUYẾT TOÁN</v>
          </cell>
        </row>
      </sheetData>
      <sheetData sheetId="4229">
        <row r="4">
          <cell r="A4" t="str">
            <v>BẢNG TÍNH TOÁN, ĐO BÓC KHỐI LƯỢNG HOÀN THÀNH ĐƯA VÀO QUYẾT TOÁN</v>
          </cell>
        </row>
      </sheetData>
      <sheetData sheetId="4230">
        <row r="4">
          <cell r="A4" t="str">
            <v>BẢNG TÍNH TOÁN, ĐO BÓC KHỐI LƯỢNG HOÀN THÀNH ĐƯA VÀO QUYẾT TOÁN</v>
          </cell>
        </row>
      </sheetData>
      <sheetData sheetId="4231">
        <row r="4">
          <cell r="A4" t="str">
            <v>BẢNG TÍNH TOÁN, ĐO BÓC KHỐI LƯỢNG HOÀN THÀNH ĐƯA VÀO QUYẾT TOÁN</v>
          </cell>
        </row>
      </sheetData>
      <sheetData sheetId="4232">
        <row r="4">
          <cell r="A4" t="str">
            <v>BẢNG TÍNH TOÁN, ĐO BÓC KHỐI LƯỢNG HOÀN THÀNH ĐƯA VÀO QUYẾT TOÁN</v>
          </cell>
        </row>
      </sheetData>
      <sheetData sheetId="4233">
        <row r="4">
          <cell r="A4" t="str">
            <v>BẢNG TÍNH TOÁN, ĐO BÓC KHỐI LƯỢNG HOÀN THÀNH ĐƯA VÀO QUYẾT TOÁN</v>
          </cell>
        </row>
      </sheetData>
      <sheetData sheetId="4234">
        <row r="4">
          <cell r="A4" t="str">
            <v>BẢNG TÍNH TOÁN, ĐO BÓC KHỐI LƯỢNG HOÀN THÀNH ĐƯA VÀO QUYẾT TOÁN</v>
          </cell>
        </row>
      </sheetData>
      <sheetData sheetId="4235">
        <row r="4">
          <cell r="A4" t="str">
            <v>BẢNG TÍNH TOÁN, ĐO BÓC KHỐI LƯỢNG HOÀN THÀNH ĐƯA VÀO QUYẾT TOÁN</v>
          </cell>
        </row>
      </sheetData>
      <sheetData sheetId="4236">
        <row r="4">
          <cell r="A4" t="str">
            <v>BẢNG TÍNH TOÁN, ĐO BÓC KHỐI LƯỢNG HOÀN THÀNH ĐƯA VÀO QUYẾT TOÁN</v>
          </cell>
        </row>
      </sheetData>
      <sheetData sheetId="4237">
        <row r="4">
          <cell r="A4" t="str">
            <v>BẢNG TÍNH TOÁN, ĐO BÓC KHỐI LƯỢNG HOÀN THÀNH ĐƯA VÀO QUYẾT TOÁN</v>
          </cell>
        </row>
      </sheetData>
      <sheetData sheetId="4238">
        <row r="4">
          <cell r="A4" t="str">
            <v>BẢNG TÍNH TOÁN, ĐO BÓC KHỐI LƯỢNG HOÀN THÀNH ĐƯA VÀO QUYẾT TOÁN</v>
          </cell>
        </row>
      </sheetData>
      <sheetData sheetId="4239">
        <row r="4">
          <cell r="A4" t="str">
            <v>BẢNG TÍNH TOÁN, ĐO BÓC KHỐI LƯỢNG HOÀN THÀNH ĐƯA VÀO QUYẾT TOÁN</v>
          </cell>
        </row>
      </sheetData>
      <sheetData sheetId="4240">
        <row r="4">
          <cell r="A4" t="str">
            <v>BẢNG TÍNH TOÁN, ĐO BÓC KHỐI LƯỢNG HOÀN THÀNH ĐƯA VÀO QUYẾT TOÁN</v>
          </cell>
        </row>
      </sheetData>
      <sheetData sheetId="4241">
        <row r="4">
          <cell r="A4" t="str">
            <v>BẢNG TÍNH TOÁN, ĐO BÓC KHỐI LƯỢNG HOÀN THÀNH ĐƯA VÀO QUYẾT TOÁN</v>
          </cell>
        </row>
      </sheetData>
      <sheetData sheetId="4242">
        <row r="4">
          <cell r="A4" t="str">
            <v>BẢNG TÍNH TOÁN, ĐO BÓC KHỐI LƯỢNG HOÀN THÀNH ĐƯA VÀO QUYẾT TOÁN</v>
          </cell>
        </row>
      </sheetData>
      <sheetData sheetId="4243">
        <row r="4">
          <cell r="A4" t="str">
            <v>BẢNG TÍNH TOÁN, ĐO BÓC KHỐI LƯỢNG HOÀN THÀNH ĐƯA VÀO QUYẾT TOÁN</v>
          </cell>
        </row>
      </sheetData>
      <sheetData sheetId="4244">
        <row r="4">
          <cell r="A4" t="str">
            <v>BẢNG TÍNH TOÁN, ĐO BÓC KHỐI LƯỢNG HOÀN THÀNH ĐƯA VÀO QUYẾT TOÁN</v>
          </cell>
        </row>
      </sheetData>
      <sheetData sheetId="4245">
        <row r="4">
          <cell r="A4" t="str">
            <v>BẢNG TÍNH TOÁN, ĐO BÓC KHỐI LƯỢNG HOÀN THÀNH ĐƯA VÀO QUYẾT TOÁN</v>
          </cell>
        </row>
      </sheetData>
      <sheetData sheetId="4246">
        <row r="4">
          <cell r="A4" t="str">
            <v>BẢNG TÍNH TOÁN, ĐO BÓC KHỐI LƯỢNG HOÀN THÀNH ĐƯA VÀO QUYẾT TOÁN</v>
          </cell>
        </row>
      </sheetData>
      <sheetData sheetId="4247">
        <row r="4">
          <cell r="A4" t="str">
            <v>BẢNG TÍNH TOÁN, ĐO BÓC KHỐI LƯỢNG HOÀN THÀNH ĐƯA VÀO QUYẾT TOÁN</v>
          </cell>
        </row>
      </sheetData>
      <sheetData sheetId="4248">
        <row r="4">
          <cell r="A4" t="str">
            <v>BẢNG TÍNH TOÁN, ĐO BÓC KHỐI LƯỢNG HOÀN THÀNH ĐƯA VÀO QUYẾT TOÁN</v>
          </cell>
        </row>
      </sheetData>
      <sheetData sheetId="4249">
        <row r="4">
          <cell r="A4" t="str">
            <v>BẢNG TÍNH TOÁN, ĐO BÓC KHỐI LƯỢNG HOÀN THÀNH ĐƯA VÀO QUYẾT TOÁN</v>
          </cell>
        </row>
      </sheetData>
      <sheetData sheetId="4250">
        <row r="4">
          <cell r="A4" t="str">
            <v>BẢNG TÍNH TOÁN, ĐO BÓC KHỐI LƯỢNG HOÀN THÀNH ĐƯA VÀO QUYẾT TOÁN</v>
          </cell>
        </row>
      </sheetData>
      <sheetData sheetId="4251">
        <row r="4">
          <cell r="A4" t="str">
            <v>BẢNG TÍNH TOÁN, ĐO BÓC KHỐI LƯỢNG HOÀN THÀNH ĐƯA VÀO QUYẾT TOÁN</v>
          </cell>
        </row>
      </sheetData>
      <sheetData sheetId="4252">
        <row r="4">
          <cell r="A4" t="str">
            <v>BẢNG TÍNH TOÁN, ĐO BÓC KHỐI LƯỢNG HOÀN THÀNH ĐƯA VÀO QUYẾT TOÁN</v>
          </cell>
        </row>
      </sheetData>
      <sheetData sheetId="4253">
        <row r="4">
          <cell r="A4" t="str">
            <v>BẢNG TÍNH TOÁN, ĐO BÓC KHỐI LƯỢNG HOÀN THÀNH ĐƯA VÀO QUYẾT TOÁN</v>
          </cell>
        </row>
      </sheetData>
      <sheetData sheetId="4254">
        <row r="4">
          <cell r="A4" t="str">
            <v>BẢNG TÍNH TOÁN, ĐO BÓC KHỐI LƯỢNG HOÀN THÀNH ĐƯA VÀO QUYẾT TOÁN</v>
          </cell>
        </row>
      </sheetData>
      <sheetData sheetId="4255">
        <row r="4">
          <cell r="A4" t="str">
            <v>BẢNG TÍNH TOÁN, ĐO BÓC KHỐI LƯỢNG HOÀN THÀNH ĐƯA VÀO QUYẾT TOÁN</v>
          </cell>
        </row>
      </sheetData>
      <sheetData sheetId="4256">
        <row r="4">
          <cell r="A4" t="str">
            <v>BẢNG TÍNH TOÁN, ĐO BÓC KHỐI LƯỢNG HOÀN THÀNH ĐƯA VÀO QUYẾT TOÁN</v>
          </cell>
        </row>
      </sheetData>
      <sheetData sheetId="4257">
        <row r="4">
          <cell r="A4" t="str">
            <v>BẢNG TÍNH TOÁN, ĐO BÓC KHỐI LƯỢNG HOÀN THÀNH ĐƯA VÀO QUYẾT TOÁN</v>
          </cell>
        </row>
      </sheetData>
      <sheetData sheetId="4258">
        <row r="4">
          <cell r="A4" t="str">
            <v>BẢNG TÍNH TOÁN, ĐO BÓC KHỐI LƯỢNG HOÀN THÀNH ĐƯA VÀO QUYẾT TOÁN</v>
          </cell>
        </row>
      </sheetData>
      <sheetData sheetId="4259">
        <row r="4">
          <cell r="A4" t="str">
            <v>BẢNG TÍNH TOÁN, ĐO BÓC KHỐI LƯỢNG HOÀN THÀNH ĐƯA VÀO QUYẾT TOÁN</v>
          </cell>
        </row>
      </sheetData>
      <sheetData sheetId="4260">
        <row r="4">
          <cell r="A4" t="str">
            <v>BẢNG TÍNH TOÁN, ĐO BÓC KHỐI LƯỢNG HOÀN THÀNH ĐƯA VÀO QUYẾT TOÁN</v>
          </cell>
        </row>
      </sheetData>
      <sheetData sheetId="4261">
        <row r="4">
          <cell r="A4" t="str">
            <v>BẢNG TÍNH TOÁN, ĐO BÓC KHỐI LƯỢNG HOÀN THÀNH ĐƯA VÀO QUYẾT TOÁN</v>
          </cell>
        </row>
      </sheetData>
      <sheetData sheetId="4262">
        <row r="4">
          <cell r="A4" t="str">
            <v>BẢNG TÍNH TOÁN, ĐO BÓC KHỐI LƯỢNG HOÀN THÀNH ĐƯA VÀO QUYẾT TOÁN</v>
          </cell>
        </row>
      </sheetData>
      <sheetData sheetId="4263">
        <row r="4">
          <cell r="A4" t="str">
            <v>BẢNG TÍNH TOÁN, ĐO BÓC KHỐI LƯỢNG HOÀN THÀNH ĐƯA VÀO QUYẾT TOÁN</v>
          </cell>
        </row>
      </sheetData>
      <sheetData sheetId="4264">
        <row r="4">
          <cell r="A4" t="str">
            <v>BẢNG TÍNH TOÁN, ĐO BÓC KHỐI LƯỢNG HOÀN THÀNH ĐƯA VÀO QUYẾT TOÁN</v>
          </cell>
        </row>
      </sheetData>
      <sheetData sheetId="4265">
        <row r="4">
          <cell r="A4" t="str">
            <v>BẢNG TÍNH TOÁN, ĐO BÓC KHỐI LƯỢNG HOÀN THÀNH ĐƯA VÀO QUYẾT TOÁN</v>
          </cell>
        </row>
      </sheetData>
      <sheetData sheetId="4266">
        <row r="4">
          <cell r="A4" t="str">
            <v>BẢNG TÍNH TOÁN, ĐO BÓC KHỐI LƯỢNG HOÀN THÀNH ĐƯA VÀO QUYẾT TOÁN</v>
          </cell>
        </row>
      </sheetData>
      <sheetData sheetId="4267">
        <row r="4">
          <cell r="A4" t="str">
            <v>BẢNG TÍNH TOÁN, ĐO BÓC KHỐI LƯỢNG HOÀN THÀNH ĐƯA VÀO QUYẾT TOÁN</v>
          </cell>
        </row>
      </sheetData>
      <sheetData sheetId="4268">
        <row r="4">
          <cell r="A4" t="str">
            <v>BẢNG TÍNH TOÁN, ĐO BÓC KHỐI LƯỢNG HOÀN THÀNH ĐƯA VÀO QUYẾT TOÁN</v>
          </cell>
        </row>
      </sheetData>
      <sheetData sheetId="4269">
        <row r="4">
          <cell r="A4" t="str">
            <v>BẢNG TÍNH TOÁN, ĐO BÓC KHỐI LƯỢNG HOÀN THÀNH ĐƯA VÀO QUYẾT TOÁN</v>
          </cell>
        </row>
      </sheetData>
      <sheetData sheetId="4270">
        <row r="4">
          <cell r="A4" t="str">
            <v>BẢNG TÍNH TOÁN, ĐO BÓC KHỐI LƯỢNG HOÀN THÀNH ĐƯA VÀO QUYẾT TOÁN</v>
          </cell>
        </row>
      </sheetData>
      <sheetData sheetId="4271">
        <row r="4">
          <cell r="A4" t="str">
            <v>BẢNG TÍNH TOÁN, ĐO BÓC KHỐI LƯỢNG HOÀN THÀNH ĐƯA VÀO QUYẾT TOÁN</v>
          </cell>
        </row>
      </sheetData>
      <sheetData sheetId="4272">
        <row r="4">
          <cell r="A4" t="str">
            <v>BẢNG TÍNH TOÁN, ĐO BÓC KHỐI LƯỢNG HOÀN THÀNH ĐƯA VÀO QUYẾT TOÁN</v>
          </cell>
        </row>
      </sheetData>
      <sheetData sheetId="4273">
        <row r="4">
          <cell r="A4" t="str">
            <v>BẢNG TÍNH TOÁN, ĐO BÓC KHỐI LƯỢNG HOÀN THÀNH ĐƯA VÀO QUYẾT TOÁN</v>
          </cell>
        </row>
      </sheetData>
      <sheetData sheetId="4274">
        <row r="4">
          <cell r="A4" t="str">
            <v>BẢNG TÍNH TOÁN, ĐO BÓC KHỐI LƯỢNG HOÀN THÀNH ĐƯA VÀO QUYẾT TOÁN</v>
          </cell>
        </row>
      </sheetData>
      <sheetData sheetId="4275">
        <row r="4">
          <cell r="A4" t="str">
            <v>BẢNG TÍNH TOÁN, ĐO BÓC KHỐI LƯỢNG HOÀN THÀNH ĐƯA VÀO QUYẾT TOÁN</v>
          </cell>
        </row>
      </sheetData>
      <sheetData sheetId="4276">
        <row r="4">
          <cell r="A4" t="str">
            <v>BẢNG TÍNH TOÁN, ĐO BÓC KHỐI LƯỢNG HOÀN THÀNH ĐƯA VÀO QUYẾT TOÁN</v>
          </cell>
        </row>
      </sheetData>
      <sheetData sheetId="4277">
        <row r="4">
          <cell r="A4" t="str">
            <v>BẢNG TÍNH TOÁN, ĐO BÓC KHỐI LƯỢNG HOÀN THÀNH ĐƯA VÀO QUYẾT TOÁN</v>
          </cell>
        </row>
      </sheetData>
      <sheetData sheetId="4278">
        <row r="4">
          <cell r="A4" t="str">
            <v>BẢNG TÍNH TOÁN, ĐO BÓC KHỐI LƯỢNG HOÀN THÀNH ĐƯA VÀO QUYẾT TOÁN</v>
          </cell>
        </row>
      </sheetData>
      <sheetData sheetId="4279">
        <row r="4">
          <cell r="A4" t="str">
            <v>BẢNG TÍNH TOÁN, ĐO BÓC KHỐI LƯỢNG HOÀN THÀNH ĐƯA VÀO QUYẾT TOÁN</v>
          </cell>
        </row>
      </sheetData>
      <sheetData sheetId="4280">
        <row r="4">
          <cell r="A4" t="str">
            <v>BẢNG TÍNH TOÁN, ĐO BÓC KHỐI LƯỢNG HOÀN THÀNH ĐƯA VÀO QUYẾT TOÁN</v>
          </cell>
        </row>
      </sheetData>
      <sheetData sheetId="4281">
        <row r="4">
          <cell r="A4" t="str">
            <v>BẢNG TÍNH TOÁN, ĐO BÓC KHỐI LƯỢNG HOÀN THÀNH ĐƯA VÀO QUYẾT TOÁN</v>
          </cell>
        </row>
      </sheetData>
      <sheetData sheetId="4282">
        <row r="4">
          <cell r="A4" t="str">
            <v>BẢNG TÍNH TOÁN, ĐO BÓC KHỐI LƯỢNG HOÀN THÀNH ĐƯA VÀO QUYẾT TOÁN</v>
          </cell>
        </row>
      </sheetData>
      <sheetData sheetId="4283">
        <row r="4">
          <cell r="A4" t="str">
            <v>BẢNG TÍNH TOÁN, ĐO BÓC KHỐI LƯỢNG HOÀN THÀNH ĐƯA VÀO QUYẾT TOÁN</v>
          </cell>
        </row>
      </sheetData>
      <sheetData sheetId="4284">
        <row r="4">
          <cell r="A4" t="str">
            <v>BẢNG TÍNH TOÁN, ĐO BÓC KHỐI LƯỢNG HOÀN THÀNH ĐƯA VÀO QUYẾT TOÁN</v>
          </cell>
        </row>
      </sheetData>
      <sheetData sheetId="4285">
        <row r="4">
          <cell r="A4" t="str">
            <v>BẢNG TÍNH TOÁN, ĐO BÓC KHỐI LƯỢNG HOÀN THÀNH ĐƯA VÀO QUYẾT TOÁN</v>
          </cell>
        </row>
      </sheetData>
      <sheetData sheetId="4286">
        <row r="4">
          <cell r="A4" t="str">
            <v>BẢNG TÍNH TOÁN, ĐO BÓC KHỐI LƯỢNG HOÀN THÀNH ĐƯA VÀO QUYẾT TOÁN</v>
          </cell>
        </row>
      </sheetData>
      <sheetData sheetId="4287">
        <row r="4">
          <cell r="A4" t="str">
            <v>BẢNG TÍNH TOÁN, ĐO BÓC KHỐI LƯỢNG HOÀN THÀNH ĐƯA VÀO QUYẾT TOÁN</v>
          </cell>
        </row>
      </sheetData>
      <sheetData sheetId="4288">
        <row r="4">
          <cell r="A4" t="str">
            <v>BẢNG TÍNH TOÁN, ĐO BÓC KHỐI LƯỢNG HOÀN THÀNH ĐƯA VÀO QUYẾT TOÁN</v>
          </cell>
        </row>
      </sheetData>
      <sheetData sheetId="4289">
        <row r="4">
          <cell r="A4" t="str">
            <v>BẢNG TÍNH TOÁN, ĐO BÓC KHỐI LƯỢNG HOÀN THÀNH ĐƯA VÀO QUYẾT TOÁN</v>
          </cell>
        </row>
      </sheetData>
      <sheetData sheetId="4290">
        <row r="4">
          <cell r="A4" t="str">
            <v>BẢNG TÍNH TOÁN, ĐO BÓC KHỐI LƯỢNG HOÀN THÀNH ĐƯA VÀO QUYẾT TOÁN</v>
          </cell>
        </row>
      </sheetData>
      <sheetData sheetId="4291">
        <row r="4">
          <cell r="A4" t="str">
            <v>BẢNG TÍNH TOÁN, ĐO BÓC KHỐI LƯỢNG HOÀN THÀNH ĐƯA VÀO QUYẾT TOÁN</v>
          </cell>
        </row>
      </sheetData>
      <sheetData sheetId="4292">
        <row r="4">
          <cell r="A4" t="str">
            <v>BẢNG TÍNH TOÁN, ĐO BÓC KHỐI LƯỢNG HOÀN THÀNH ĐƯA VÀO QUYẾT TOÁN</v>
          </cell>
        </row>
      </sheetData>
      <sheetData sheetId="4293">
        <row r="4">
          <cell r="A4" t="str">
            <v>BẢNG TÍNH TOÁN, ĐO BÓC KHỐI LƯỢNG HOÀN THÀNH ĐƯA VÀO QUYẾT TOÁN</v>
          </cell>
        </row>
      </sheetData>
      <sheetData sheetId="4294">
        <row r="4">
          <cell r="A4" t="str">
            <v>BẢNG TÍNH TOÁN, ĐO BÓC KHỐI LƯỢNG HOÀN THÀNH ĐƯA VÀO QUYẾT TOÁN</v>
          </cell>
        </row>
      </sheetData>
      <sheetData sheetId="4295">
        <row r="4">
          <cell r="A4" t="str">
            <v>BẢNG TÍNH TOÁN, ĐO BÓC KHỐI LƯỢNG HOÀN THÀNH ĐƯA VÀO QUYẾT TOÁN</v>
          </cell>
        </row>
      </sheetData>
      <sheetData sheetId="4296">
        <row r="4">
          <cell r="A4" t="str">
            <v>BẢNG TÍNH TOÁN, ĐO BÓC KHỐI LƯỢNG HOÀN THÀNH ĐƯA VÀO QUYẾT TOÁN</v>
          </cell>
        </row>
      </sheetData>
      <sheetData sheetId="4297">
        <row r="4">
          <cell r="A4" t="str">
            <v>BẢNG TÍNH TOÁN, ĐO BÓC KHỐI LƯỢNG HOÀN THÀNH ĐƯA VÀO QUYẾT TOÁN</v>
          </cell>
        </row>
      </sheetData>
      <sheetData sheetId="4298">
        <row r="4">
          <cell r="A4" t="str">
            <v>BẢNG TÍNH TOÁN, ĐO BÓC KHỐI LƯỢNG HOÀN THÀNH ĐƯA VÀO QUYẾT TOÁN</v>
          </cell>
        </row>
      </sheetData>
      <sheetData sheetId="4299">
        <row r="4">
          <cell r="A4" t="str">
            <v>BẢNG TÍNH TOÁN, ĐO BÓC KHỐI LƯỢNG HOÀN THÀNH ĐƯA VÀO QUYẾT TOÁN</v>
          </cell>
        </row>
      </sheetData>
      <sheetData sheetId="4300">
        <row r="4">
          <cell r="A4" t="str">
            <v>BẢNG TÍNH TOÁN, ĐO BÓC KHỐI LƯỢNG HOÀN THÀNH ĐƯA VÀO QUYẾT TOÁN</v>
          </cell>
        </row>
      </sheetData>
      <sheetData sheetId="4301">
        <row r="4">
          <cell r="A4" t="str">
            <v>BẢNG TÍNH TOÁN, ĐO BÓC KHỐI LƯỢNG HOÀN THÀNH ĐƯA VÀO QUYẾT TOÁN</v>
          </cell>
        </row>
      </sheetData>
      <sheetData sheetId="4302">
        <row r="4">
          <cell r="A4" t="str">
            <v>BẢNG TÍNH TOÁN, ĐO BÓC KHỐI LƯỢNG HOÀN THÀNH ĐƯA VÀO QUYẾT TOÁN</v>
          </cell>
        </row>
      </sheetData>
      <sheetData sheetId="4303">
        <row r="4">
          <cell r="A4" t="str">
            <v>BẢNG TÍNH TOÁN, ĐO BÓC KHỐI LƯỢNG HOÀN THÀNH ĐƯA VÀO QUYẾT TOÁN</v>
          </cell>
        </row>
      </sheetData>
      <sheetData sheetId="4304">
        <row r="4">
          <cell r="A4" t="str">
            <v>BẢNG TÍNH TOÁN, ĐO BÓC KHỐI LƯỢNG HOÀN THÀNH ĐƯA VÀO QUYẾT TOÁN</v>
          </cell>
        </row>
      </sheetData>
      <sheetData sheetId="4305">
        <row r="4">
          <cell r="A4" t="str">
            <v>BẢNG TÍNH TOÁN, ĐO BÓC KHỐI LƯỢNG HOÀN THÀNH ĐƯA VÀO QUYẾT TOÁN</v>
          </cell>
        </row>
      </sheetData>
      <sheetData sheetId="4306">
        <row r="4">
          <cell r="A4" t="str">
            <v>BẢNG TÍNH TOÁN, ĐO BÓC KHỐI LƯỢNG HOÀN THÀNH ĐƯA VÀO QUYẾT TOÁN</v>
          </cell>
        </row>
      </sheetData>
      <sheetData sheetId="4307">
        <row r="4">
          <cell r="A4" t="str">
            <v>BẢNG TÍNH TOÁN, ĐO BÓC KHỐI LƯỢNG HOÀN THÀNH ĐƯA VÀO QUYẾT TOÁN</v>
          </cell>
        </row>
      </sheetData>
      <sheetData sheetId="4308">
        <row r="4">
          <cell r="A4" t="str">
            <v>BẢNG TÍNH TOÁN, ĐO BÓC KHỐI LƯỢNG HOÀN THÀNH ĐƯA VÀO QUYẾT TOÁN</v>
          </cell>
        </row>
      </sheetData>
      <sheetData sheetId="4309">
        <row r="4">
          <cell r="A4" t="str">
            <v>BẢNG TÍNH TOÁN, ĐO BÓC KHỐI LƯỢNG HOÀN THÀNH ĐƯA VÀO QUYẾT TOÁN</v>
          </cell>
        </row>
      </sheetData>
      <sheetData sheetId="4310">
        <row r="4">
          <cell r="A4" t="str">
            <v>BẢNG TÍNH TOÁN, ĐO BÓC KHỐI LƯỢNG HOÀN THÀNH ĐƯA VÀO QUYẾT TOÁN</v>
          </cell>
        </row>
      </sheetData>
      <sheetData sheetId="4311">
        <row r="4">
          <cell r="A4" t="str">
            <v>BẢNG TÍNH TOÁN, ĐO BÓC KHỐI LƯỢNG HOÀN THÀNH ĐƯA VÀO QUYẾT TOÁN</v>
          </cell>
        </row>
      </sheetData>
      <sheetData sheetId="4312">
        <row r="4">
          <cell r="A4" t="str">
            <v>BẢNG TÍNH TOÁN, ĐO BÓC KHỐI LƯỢNG HOÀN THÀNH ĐƯA VÀO QUYẾT TOÁN</v>
          </cell>
        </row>
      </sheetData>
      <sheetData sheetId="4313">
        <row r="4">
          <cell r="A4" t="str">
            <v>BẢNG TÍNH TOÁN, ĐO BÓC KHỐI LƯỢNG HOÀN THÀNH ĐƯA VÀO QUYẾT TOÁN</v>
          </cell>
        </row>
      </sheetData>
      <sheetData sheetId="4314">
        <row r="4">
          <cell r="A4" t="str">
            <v>BẢNG TÍNH TOÁN, ĐO BÓC KHỐI LƯỢNG HOÀN THÀNH ĐƯA VÀO QUYẾT TOÁN</v>
          </cell>
        </row>
      </sheetData>
      <sheetData sheetId="4315">
        <row r="4">
          <cell r="A4" t="str">
            <v>BẢNG TÍNH TOÁN, ĐO BÓC KHỐI LƯỢNG HOÀN THÀNH ĐƯA VÀO QUYẾT TOÁN</v>
          </cell>
        </row>
      </sheetData>
      <sheetData sheetId="4316">
        <row r="4">
          <cell r="A4" t="str">
            <v>BẢNG TÍNH TOÁN, ĐO BÓC KHỐI LƯỢNG HOÀN THÀNH ĐƯA VÀO QUYẾT TOÁN</v>
          </cell>
        </row>
      </sheetData>
      <sheetData sheetId="4317">
        <row r="4">
          <cell r="A4" t="str">
            <v>BẢNG TÍNH TOÁN, ĐO BÓC KHỐI LƯỢNG HOÀN THÀNH ĐƯA VÀO QUYẾT TOÁN</v>
          </cell>
        </row>
      </sheetData>
      <sheetData sheetId="4318">
        <row r="4">
          <cell r="A4" t="str">
            <v>BẢNG TÍNH TOÁN, ĐO BÓC KHỐI LƯỢNG HOÀN THÀNH ĐƯA VÀO QUYẾT TOÁN</v>
          </cell>
        </row>
      </sheetData>
      <sheetData sheetId="4319">
        <row r="4">
          <cell r="A4" t="str">
            <v>BẢNG TÍNH TOÁN, ĐO BÓC KHỐI LƯỢNG HOÀN THÀNH ĐƯA VÀO QUYẾT TOÁN</v>
          </cell>
        </row>
      </sheetData>
      <sheetData sheetId="4320">
        <row r="4">
          <cell r="A4" t="str">
            <v>BẢNG TÍNH TOÁN, ĐO BÓC KHỐI LƯỢNG HOÀN THÀNH ĐƯA VÀO QUYẾT TOÁN</v>
          </cell>
        </row>
      </sheetData>
      <sheetData sheetId="4321">
        <row r="4">
          <cell r="A4" t="str">
            <v>BẢNG TÍNH TOÁN, ĐO BÓC KHỐI LƯỢNG HOÀN THÀNH ĐƯA VÀO QUYẾT TOÁN</v>
          </cell>
        </row>
      </sheetData>
      <sheetData sheetId="4322">
        <row r="4">
          <cell r="A4" t="str">
            <v>BẢNG TÍNH TOÁN, ĐO BÓC KHỐI LƯỢNG HOÀN THÀNH ĐƯA VÀO QUYẾT TOÁN</v>
          </cell>
        </row>
      </sheetData>
      <sheetData sheetId="4323">
        <row r="4">
          <cell r="A4" t="str">
            <v>BẢNG TÍNH TOÁN, ĐO BÓC KHỐI LƯỢNG HOÀN THÀNH ĐƯA VÀO QUYẾT TOÁN</v>
          </cell>
        </row>
      </sheetData>
      <sheetData sheetId="4324">
        <row r="4">
          <cell r="A4" t="str">
            <v>BẢNG TÍNH TOÁN, ĐO BÓC KHỐI LƯỢNG HOÀN THÀNH ĐƯA VÀO QUYẾT TOÁN</v>
          </cell>
        </row>
      </sheetData>
      <sheetData sheetId="4325">
        <row r="4">
          <cell r="A4" t="str">
            <v>BẢNG TÍNH TOÁN, ĐO BÓC KHỐI LƯỢNG HOÀN THÀNH ĐƯA VÀO QUYẾT TOÁN</v>
          </cell>
        </row>
      </sheetData>
      <sheetData sheetId="4326">
        <row r="4">
          <cell r="A4" t="str">
            <v>BẢNG TÍNH TOÁN, ĐO BÓC KHỐI LƯỢNG HOÀN THÀNH ĐƯA VÀO QUYẾT TOÁN</v>
          </cell>
        </row>
      </sheetData>
      <sheetData sheetId="4327">
        <row r="4">
          <cell r="A4" t="str">
            <v>BẢNG TÍNH TOÁN, ĐO BÓC KHỐI LƯỢNG HOÀN THÀNH ĐƯA VÀO QUYẾT TOÁN</v>
          </cell>
        </row>
      </sheetData>
      <sheetData sheetId="4328">
        <row r="4">
          <cell r="A4" t="str">
            <v>BẢNG TÍNH TOÁN, ĐO BÓC KHỐI LƯỢNG HOÀN THÀNH ĐƯA VÀO QUYẾT TOÁN</v>
          </cell>
        </row>
      </sheetData>
      <sheetData sheetId="4329">
        <row r="4">
          <cell r="A4" t="str">
            <v>BẢNG TÍNH TOÁN, ĐO BÓC KHỐI LƯỢNG HOÀN THÀNH ĐƯA VÀO QUYẾT TOÁN</v>
          </cell>
        </row>
      </sheetData>
      <sheetData sheetId="4330">
        <row r="4">
          <cell r="A4" t="str">
            <v>BẢNG TÍNH TOÁN, ĐO BÓC KHỐI LƯỢNG HOÀN THÀNH ĐƯA VÀO QUYẾT TOÁN</v>
          </cell>
        </row>
      </sheetData>
      <sheetData sheetId="4331">
        <row r="4">
          <cell r="A4" t="str">
            <v>BẢNG TÍNH TOÁN, ĐO BÓC KHỐI LƯỢNG HOÀN THÀNH ĐƯA VÀO QUYẾT TOÁN</v>
          </cell>
        </row>
      </sheetData>
      <sheetData sheetId="4332">
        <row r="4">
          <cell r="A4" t="str">
            <v>BẢNG TÍNH TOÁN, ĐO BÓC KHỐI LƯỢNG HOÀN THÀNH ĐƯA VÀO QUYẾT TOÁN</v>
          </cell>
        </row>
      </sheetData>
      <sheetData sheetId="4333">
        <row r="4">
          <cell r="A4" t="str">
            <v>BẢNG TÍNH TOÁN, ĐO BÓC KHỐI LƯỢNG HOÀN THÀNH ĐƯA VÀO QUYẾT TOÁN</v>
          </cell>
        </row>
      </sheetData>
      <sheetData sheetId="4334">
        <row r="4">
          <cell r="A4" t="str">
            <v>BẢNG TÍNH TOÁN, ĐO BÓC KHỐI LƯỢNG HOÀN THÀNH ĐƯA VÀO QUYẾT TOÁN</v>
          </cell>
        </row>
      </sheetData>
      <sheetData sheetId="4335">
        <row r="4">
          <cell r="A4" t="str">
            <v>BẢNG TÍNH TOÁN, ĐO BÓC KHỐI LƯỢNG HOÀN THÀNH ĐƯA VÀO QUYẾT TOÁN</v>
          </cell>
        </row>
      </sheetData>
      <sheetData sheetId="4336">
        <row r="4">
          <cell r="A4" t="str">
            <v>BẢNG TÍNH TOÁN, ĐO BÓC KHỐI LƯỢNG HOÀN THÀNH ĐƯA VÀO QUYẾT TOÁN</v>
          </cell>
        </row>
      </sheetData>
      <sheetData sheetId="4337">
        <row r="4">
          <cell r="A4" t="str">
            <v>BẢNG TÍNH TOÁN, ĐO BÓC KHỐI LƯỢNG HOÀN THÀNH ĐƯA VÀO QUYẾT TOÁN</v>
          </cell>
        </row>
      </sheetData>
      <sheetData sheetId="4338">
        <row r="4">
          <cell r="A4" t="str">
            <v>BẢNG TÍNH TOÁN, ĐO BÓC KHỐI LƯỢNG HOÀN THÀNH ĐƯA VÀO QUYẾT TOÁN</v>
          </cell>
        </row>
      </sheetData>
      <sheetData sheetId="4339">
        <row r="4">
          <cell r="A4" t="str">
            <v>BẢNG TÍNH TOÁN, ĐO BÓC KHỐI LƯỢNG HOÀN THÀNH ĐƯA VÀO QUYẾT TOÁN</v>
          </cell>
        </row>
      </sheetData>
      <sheetData sheetId="4340">
        <row r="4">
          <cell r="A4" t="str">
            <v>BẢNG TÍNH TOÁN, ĐO BÓC KHỐI LƯỢNG HOÀN THÀNH ĐƯA VÀO QUYẾT TOÁN</v>
          </cell>
        </row>
      </sheetData>
      <sheetData sheetId="4341">
        <row r="4">
          <cell r="A4" t="str">
            <v>BẢNG TÍNH TOÁN, ĐO BÓC KHỐI LƯỢNG HOÀN THÀNH ĐƯA VÀO QUYẾT TOÁN</v>
          </cell>
        </row>
      </sheetData>
      <sheetData sheetId="4342">
        <row r="4">
          <cell r="A4" t="str">
            <v>BẢNG TÍNH TOÁN, ĐO BÓC KHỐI LƯỢNG HOÀN THÀNH ĐƯA VÀO QUYẾT TOÁN</v>
          </cell>
        </row>
      </sheetData>
      <sheetData sheetId="4343">
        <row r="4">
          <cell r="A4" t="str">
            <v>BẢNG TÍNH TOÁN, ĐO BÓC KHỐI LƯỢNG HOÀN THÀNH ĐƯA VÀO QUYẾT TOÁN</v>
          </cell>
        </row>
      </sheetData>
      <sheetData sheetId="4344">
        <row r="4">
          <cell r="A4" t="str">
            <v>BẢNG TÍNH TOÁN, ĐO BÓC KHỐI LƯỢNG HOÀN THÀNH ĐƯA VÀO QUYẾT TOÁN</v>
          </cell>
        </row>
      </sheetData>
      <sheetData sheetId="4345">
        <row r="4">
          <cell r="A4" t="str">
            <v>BẢNG TÍNH TOÁN, ĐO BÓC KHỐI LƯỢNG HOÀN THÀNH ĐƯA VÀO QUYẾT TOÁN</v>
          </cell>
        </row>
      </sheetData>
      <sheetData sheetId="4346">
        <row r="4">
          <cell r="A4" t="str">
            <v>BẢNG TÍNH TOÁN, ĐO BÓC KHỐI LƯỢNG HOÀN THÀNH ĐƯA VÀO QUYẾT TOÁN</v>
          </cell>
        </row>
      </sheetData>
      <sheetData sheetId="4347">
        <row r="4">
          <cell r="A4" t="str">
            <v>BẢNG TÍNH TOÁN, ĐO BÓC KHỐI LƯỢNG HOÀN THÀNH ĐƯA VÀO QUYẾT TOÁN</v>
          </cell>
        </row>
      </sheetData>
      <sheetData sheetId="4348">
        <row r="4">
          <cell r="A4" t="str">
            <v>BẢNG TÍNH TOÁN, ĐO BÓC KHỐI LƯỢNG HOÀN THÀNH ĐƯA VÀO QUYẾT TOÁN</v>
          </cell>
        </row>
      </sheetData>
      <sheetData sheetId="4349">
        <row r="4">
          <cell r="A4" t="str">
            <v>BẢNG TÍNH TOÁN, ĐO BÓC KHỐI LƯỢNG HOÀN THÀNH ĐƯA VÀO QUYẾT TOÁN</v>
          </cell>
        </row>
      </sheetData>
      <sheetData sheetId="4350">
        <row r="4">
          <cell r="A4" t="str">
            <v>BẢNG TÍNH TOÁN, ĐO BÓC KHỐI LƯỢNG HOÀN THÀNH ĐƯA VÀO QUYẾT TOÁN</v>
          </cell>
        </row>
      </sheetData>
      <sheetData sheetId="4351">
        <row r="4">
          <cell r="A4" t="str">
            <v>BẢNG TÍNH TOÁN, ĐO BÓC KHỐI LƯỢNG HOÀN THÀNH ĐƯA VÀO QUYẾT TOÁN</v>
          </cell>
        </row>
      </sheetData>
      <sheetData sheetId="4352">
        <row r="4">
          <cell r="A4" t="str">
            <v>BẢNG TÍNH TOÁN, ĐO BÓC KHỐI LƯỢNG HOÀN THÀNH ĐƯA VÀO QUYẾT TOÁN</v>
          </cell>
        </row>
      </sheetData>
      <sheetData sheetId="4353">
        <row r="4">
          <cell r="A4" t="str">
            <v>BẢNG TÍNH TOÁN, ĐO BÓC KHỐI LƯỢNG HOÀN THÀNH ĐƯA VÀO QUYẾT TOÁN</v>
          </cell>
        </row>
      </sheetData>
      <sheetData sheetId="4354">
        <row r="4">
          <cell r="A4" t="str">
            <v>BẢNG TÍNH TOÁN, ĐO BÓC KHỐI LƯỢNG HOÀN THÀNH ĐƯA VÀO QUYẾT TOÁN</v>
          </cell>
        </row>
      </sheetData>
      <sheetData sheetId="4355">
        <row r="4">
          <cell r="A4" t="str">
            <v>BẢNG TÍNH TOÁN, ĐO BÓC KHỐI LƯỢNG HOÀN THÀNH ĐƯA VÀO QUYẾT TOÁN</v>
          </cell>
        </row>
      </sheetData>
      <sheetData sheetId="4356">
        <row r="4">
          <cell r="A4" t="str">
            <v>BẢNG TÍNH TOÁN, ĐO BÓC KHỐI LƯỢNG HOÀN THÀNH ĐƯA VÀO QUYẾT TOÁN</v>
          </cell>
        </row>
      </sheetData>
      <sheetData sheetId="4357">
        <row r="4">
          <cell r="A4" t="str">
            <v>BẢNG TÍNH TOÁN, ĐO BÓC KHỐI LƯỢNG HOÀN THÀNH ĐƯA VÀO QUYẾT TOÁN</v>
          </cell>
        </row>
      </sheetData>
      <sheetData sheetId="4358">
        <row r="4">
          <cell r="A4" t="str">
            <v>BẢNG TÍNH TOÁN, ĐO BÓC KHỐI LƯỢNG HOÀN THÀNH ĐƯA VÀO QUYẾT TOÁN</v>
          </cell>
        </row>
      </sheetData>
      <sheetData sheetId="4359">
        <row r="4">
          <cell r="A4" t="str">
            <v>BẢNG TÍNH TOÁN, ĐO BÓC KHỐI LƯỢNG HOÀN THÀNH ĐƯA VÀO QUYẾT TOÁN</v>
          </cell>
        </row>
      </sheetData>
      <sheetData sheetId="4360">
        <row r="4">
          <cell r="A4" t="str">
            <v>BẢNG TÍNH TOÁN, ĐO BÓC KHỐI LƯỢNG HOÀN THÀNH ĐƯA VÀO QUYẾT TOÁN</v>
          </cell>
        </row>
      </sheetData>
      <sheetData sheetId="4361">
        <row r="4">
          <cell r="A4" t="str">
            <v>BẢNG TÍNH TOÁN, ĐO BÓC KHỐI LƯỢNG HOÀN THÀNH ĐƯA VÀO QUYẾT TOÁN</v>
          </cell>
        </row>
      </sheetData>
      <sheetData sheetId="4362">
        <row r="4">
          <cell r="A4" t="str">
            <v>BẢNG TÍNH TOÁN, ĐO BÓC KHỐI LƯỢNG HOÀN THÀNH ĐƯA VÀO QUYẾT TOÁN</v>
          </cell>
        </row>
      </sheetData>
      <sheetData sheetId="4363">
        <row r="4">
          <cell r="A4" t="str">
            <v>BẢNG TÍNH TOÁN, ĐO BÓC KHỐI LƯỢNG HOÀN THÀNH ĐƯA VÀO QUYẾT TOÁN</v>
          </cell>
        </row>
      </sheetData>
      <sheetData sheetId="4364">
        <row r="4">
          <cell r="A4" t="str">
            <v>BẢNG TÍNH TOÁN, ĐO BÓC KHỐI LƯỢNG HOÀN THÀNH ĐƯA VÀO QUYẾT TOÁN</v>
          </cell>
        </row>
      </sheetData>
      <sheetData sheetId="4365">
        <row r="4">
          <cell r="A4" t="str">
            <v>BẢNG TÍNH TOÁN, ĐO BÓC KHỐI LƯỢNG HOÀN THÀNH ĐƯA VÀO QUYẾT TOÁN</v>
          </cell>
        </row>
      </sheetData>
      <sheetData sheetId="4366">
        <row r="4">
          <cell r="A4" t="str">
            <v>BẢNG TÍNH TOÁN, ĐO BÓC KHỐI LƯỢNG HOÀN THÀNH ĐƯA VÀO QUYẾT TOÁN</v>
          </cell>
        </row>
      </sheetData>
      <sheetData sheetId="4367">
        <row r="4">
          <cell r="A4" t="str">
            <v>BẢNG TÍNH TOÁN, ĐO BÓC KHỐI LƯỢNG HOÀN THÀNH ĐƯA VÀO QUYẾT TOÁN</v>
          </cell>
        </row>
      </sheetData>
      <sheetData sheetId="4368">
        <row r="4">
          <cell r="A4" t="str">
            <v>BẢNG TÍNH TOÁN, ĐO BÓC KHỐI LƯỢNG HOÀN THÀNH ĐƯA VÀO QUYẾT TOÁN</v>
          </cell>
        </row>
      </sheetData>
      <sheetData sheetId="4369">
        <row r="4">
          <cell r="A4" t="str">
            <v>BẢNG TÍNH TOÁN, ĐO BÓC KHỐI LƯỢNG HOÀN THÀNH ĐƯA VÀO QUYẾT TOÁN</v>
          </cell>
        </row>
      </sheetData>
      <sheetData sheetId="4370">
        <row r="4">
          <cell r="A4" t="str">
            <v>BẢNG TÍNH TOÁN, ĐO BÓC KHỐI LƯỢNG HOÀN THÀNH ĐƯA VÀO QUYẾT TOÁN</v>
          </cell>
        </row>
      </sheetData>
      <sheetData sheetId="4371">
        <row r="4">
          <cell r="A4" t="str">
            <v>BẢNG TÍNH TOÁN, ĐO BÓC KHỐI LƯỢNG HOÀN THÀNH ĐƯA VÀO QUYẾT TOÁN</v>
          </cell>
        </row>
      </sheetData>
      <sheetData sheetId="4372">
        <row r="4">
          <cell r="A4" t="str">
            <v>BẢNG TÍNH TOÁN, ĐO BÓC KHỐI LƯỢNG HOÀN THÀNH ĐƯA VÀO QUYẾT TOÁN</v>
          </cell>
        </row>
      </sheetData>
      <sheetData sheetId="4373">
        <row r="4">
          <cell r="A4" t="str">
            <v>BẢNG TÍNH TOÁN, ĐO BÓC KHỐI LƯỢNG HOÀN THÀNH ĐƯA VÀO QUYẾT TOÁN</v>
          </cell>
        </row>
      </sheetData>
      <sheetData sheetId="4374">
        <row r="4">
          <cell r="A4" t="str">
            <v>BẢNG TÍNH TOÁN, ĐO BÓC KHỐI LƯỢNG HOÀN THÀNH ĐƯA VÀO QUYẾT TOÁN</v>
          </cell>
        </row>
      </sheetData>
      <sheetData sheetId="4375">
        <row r="4">
          <cell r="A4" t="str">
            <v>BẢNG TÍNH TOÁN, ĐO BÓC KHỐI LƯỢNG HOÀN THÀNH ĐƯA VÀO QUYẾT TOÁN</v>
          </cell>
        </row>
      </sheetData>
      <sheetData sheetId="4376">
        <row r="4">
          <cell r="A4" t="str">
            <v>BẢNG TÍNH TOÁN, ĐO BÓC KHỐI LƯỢNG HOÀN THÀNH ĐƯA VÀO QUYẾT TOÁN</v>
          </cell>
        </row>
      </sheetData>
      <sheetData sheetId="4377">
        <row r="4">
          <cell r="A4" t="str">
            <v>BẢNG TÍNH TOÁN, ĐO BÓC KHỐI LƯỢNG HOÀN THÀNH ĐƯA VÀO QUYẾT TOÁN</v>
          </cell>
        </row>
      </sheetData>
      <sheetData sheetId="4378">
        <row r="4">
          <cell r="A4" t="str">
            <v>BẢNG TÍNH TOÁN, ĐO BÓC KHỐI LƯỢNG HOÀN THÀNH ĐƯA VÀO QUYẾT TOÁN</v>
          </cell>
        </row>
      </sheetData>
      <sheetData sheetId="4379">
        <row r="4">
          <cell r="A4" t="str">
            <v>BẢNG TÍNH TOÁN, ĐO BÓC KHỐI LƯỢNG HOÀN THÀNH ĐƯA VÀO QUYẾT TOÁN</v>
          </cell>
        </row>
      </sheetData>
      <sheetData sheetId="4380">
        <row r="4">
          <cell r="A4" t="str">
            <v>BẢNG TÍNH TOÁN, ĐO BÓC KHỐI LƯỢNG HOÀN THÀNH ĐƯA VÀO QUYẾT TOÁN</v>
          </cell>
        </row>
      </sheetData>
      <sheetData sheetId="4381">
        <row r="4">
          <cell r="A4" t="str">
            <v>BẢNG TÍNH TOÁN, ĐO BÓC KHỐI LƯỢNG HOÀN THÀNH ĐƯA VÀO QUYẾT TOÁN</v>
          </cell>
        </row>
      </sheetData>
      <sheetData sheetId="4382">
        <row r="4">
          <cell r="A4" t="str">
            <v>BẢNG TÍNH TOÁN, ĐO BÓC KHỐI LƯỢNG HOÀN THÀNH ĐƯA VÀO QUYẾT TOÁN</v>
          </cell>
        </row>
      </sheetData>
      <sheetData sheetId="4383">
        <row r="4">
          <cell r="A4" t="str">
            <v>BẢNG TÍNH TOÁN, ĐO BÓC KHỐI LƯỢNG HOÀN THÀNH ĐƯA VÀO QUYẾT TOÁN</v>
          </cell>
        </row>
      </sheetData>
      <sheetData sheetId="4384">
        <row r="4">
          <cell r="A4" t="str">
            <v>BẢNG TÍNH TOÁN, ĐO BÓC KHỐI LƯỢNG HOÀN THÀNH ĐƯA VÀO QUYẾT TOÁN</v>
          </cell>
        </row>
      </sheetData>
      <sheetData sheetId="4385">
        <row r="4">
          <cell r="A4" t="str">
            <v>BẢNG TÍNH TOÁN, ĐO BÓC KHỐI LƯỢNG HOÀN THÀNH ĐƯA VÀO QUYẾT TOÁN</v>
          </cell>
        </row>
      </sheetData>
      <sheetData sheetId="4386">
        <row r="4">
          <cell r="A4" t="str">
            <v>BẢNG TÍNH TOÁN, ĐO BÓC KHỐI LƯỢNG HOÀN THÀNH ĐƯA VÀO QUYẾT TOÁN</v>
          </cell>
        </row>
      </sheetData>
      <sheetData sheetId="4387">
        <row r="4">
          <cell r="A4" t="str">
            <v>BẢNG TÍNH TOÁN, ĐO BÓC KHỐI LƯỢNG HOÀN THÀNH ĐƯA VÀO QUYẾT TOÁN</v>
          </cell>
        </row>
      </sheetData>
      <sheetData sheetId="4388">
        <row r="4">
          <cell r="A4" t="str">
            <v>BẢNG TÍNH TOÁN, ĐO BÓC KHỐI LƯỢNG HOÀN THÀNH ĐƯA VÀO QUYẾT TOÁN</v>
          </cell>
        </row>
      </sheetData>
      <sheetData sheetId="4389">
        <row r="4">
          <cell r="A4" t="str">
            <v>BẢNG TÍNH TOÁN, ĐO BÓC KHỐI LƯỢNG HOÀN THÀNH ĐƯA VÀO QUYẾT TOÁN</v>
          </cell>
        </row>
      </sheetData>
      <sheetData sheetId="4390">
        <row r="4">
          <cell r="A4" t="str">
            <v>BẢNG TÍNH TOÁN, ĐO BÓC KHỐI LƯỢNG HOÀN THÀNH ĐƯA VÀO QUYẾT TOÁN</v>
          </cell>
        </row>
      </sheetData>
      <sheetData sheetId="4391">
        <row r="4">
          <cell r="A4" t="str">
            <v>BẢNG TÍNH TOÁN, ĐO BÓC KHỐI LƯỢNG HOÀN THÀNH ĐƯA VÀO QUYẾT TOÁN</v>
          </cell>
        </row>
      </sheetData>
      <sheetData sheetId="4392">
        <row r="4">
          <cell r="A4" t="str">
            <v>BẢNG TÍNH TOÁN, ĐO BÓC KHỐI LƯỢNG HOÀN THÀNH ĐƯA VÀO QUYẾT TOÁN</v>
          </cell>
        </row>
      </sheetData>
      <sheetData sheetId="4393">
        <row r="4">
          <cell r="A4" t="str">
            <v>BẢNG TÍNH TOÁN, ĐO BÓC KHỐI LƯỢNG HOÀN THÀNH ĐƯA VÀO QUYẾT TOÁN</v>
          </cell>
        </row>
      </sheetData>
      <sheetData sheetId="4394">
        <row r="4">
          <cell r="A4" t="str">
            <v>BẢNG TÍNH TOÁN, ĐO BÓC KHỐI LƯỢNG HOÀN THÀNH ĐƯA VÀO QUYẾT TOÁN</v>
          </cell>
        </row>
      </sheetData>
      <sheetData sheetId="4395">
        <row r="4">
          <cell r="A4" t="str">
            <v>BẢNG TÍNH TOÁN, ĐO BÓC KHỐI LƯỢNG HOÀN THÀNH ĐƯA VÀO QUYẾT TOÁN</v>
          </cell>
        </row>
      </sheetData>
      <sheetData sheetId="4396">
        <row r="4">
          <cell r="A4" t="str">
            <v>BẢNG TÍNH TOÁN, ĐO BÓC KHỐI LƯỢNG HOÀN THÀNH ĐƯA VÀO QUYẾT TOÁN</v>
          </cell>
        </row>
      </sheetData>
      <sheetData sheetId="4397">
        <row r="4">
          <cell r="A4" t="str">
            <v>BẢNG TÍNH TOÁN, ĐO BÓC KHỐI LƯỢNG HOÀN THÀNH ĐƯA VÀO QUYẾT TOÁN</v>
          </cell>
        </row>
      </sheetData>
      <sheetData sheetId="4398">
        <row r="4">
          <cell r="A4" t="str">
            <v>BẢNG TÍNH TOÁN, ĐO BÓC KHỐI LƯỢNG HOÀN THÀNH ĐƯA VÀO QUYẾT TOÁN</v>
          </cell>
        </row>
      </sheetData>
      <sheetData sheetId="4399">
        <row r="4">
          <cell r="A4" t="str">
            <v>BẢNG TÍNH TOÁN, ĐO BÓC KHỐI LƯỢNG HOÀN THÀNH ĐƯA VÀO QUYẾT TOÁN</v>
          </cell>
        </row>
      </sheetData>
      <sheetData sheetId="4400">
        <row r="4">
          <cell r="A4" t="str">
            <v>BẢNG TÍNH TOÁN, ĐO BÓC KHỐI LƯỢNG HOÀN THÀNH ĐƯA VÀO QUYẾT TOÁN</v>
          </cell>
        </row>
      </sheetData>
      <sheetData sheetId="4401">
        <row r="4">
          <cell r="A4" t="str">
            <v>BẢNG TÍNH TOÁN, ĐO BÓC KHỐI LƯỢNG HOÀN THÀNH ĐƯA VÀO QUYẾT TOÁN</v>
          </cell>
        </row>
      </sheetData>
      <sheetData sheetId="4402">
        <row r="4">
          <cell r="A4" t="str">
            <v>BẢNG TÍNH TOÁN, ĐO BÓC KHỐI LƯỢNG HOÀN THÀNH ĐƯA VÀO QUYẾT TOÁN</v>
          </cell>
        </row>
      </sheetData>
      <sheetData sheetId="4403">
        <row r="4">
          <cell r="A4" t="str">
            <v>BẢNG TÍNH TOÁN, ĐO BÓC KHỐI LƯỢNG HOÀN THÀNH ĐƯA VÀO QUYẾT TOÁN</v>
          </cell>
        </row>
      </sheetData>
      <sheetData sheetId="4404">
        <row r="4">
          <cell r="A4" t="str">
            <v>BẢNG TÍNH TOÁN, ĐO BÓC KHỐI LƯỢNG HOÀN THÀNH ĐƯA VÀO QUYẾT TOÁN</v>
          </cell>
        </row>
      </sheetData>
      <sheetData sheetId="4405">
        <row r="4">
          <cell r="A4" t="str">
            <v>BẢNG TÍNH TOÁN, ĐO BÓC KHỐI LƯỢNG HOÀN THÀNH ĐƯA VÀO QUYẾT TOÁN</v>
          </cell>
        </row>
      </sheetData>
      <sheetData sheetId="4406">
        <row r="4">
          <cell r="A4" t="str">
            <v>BẢNG TÍNH TOÁN, ĐO BÓC KHỐI LƯỢNG HOÀN THÀNH ĐƯA VÀO QUYẾT TOÁN</v>
          </cell>
        </row>
      </sheetData>
      <sheetData sheetId="4407">
        <row r="4">
          <cell r="A4" t="str">
            <v>BẢNG TÍNH TOÁN, ĐO BÓC KHỐI LƯỢNG HOÀN THÀNH ĐƯA VÀO QUYẾT TOÁN</v>
          </cell>
        </row>
      </sheetData>
      <sheetData sheetId="4408">
        <row r="4">
          <cell r="A4" t="str">
            <v>BẢNG TÍNH TOÁN, ĐO BÓC KHỐI LƯỢNG HOÀN THÀNH ĐƯA VÀO QUYẾT TOÁN</v>
          </cell>
        </row>
      </sheetData>
      <sheetData sheetId="4409">
        <row r="4">
          <cell r="A4" t="str">
            <v>BẢNG TÍNH TOÁN, ĐO BÓC KHỐI LƯỢNG HOÀN THÀNH ĐƯA VÀO QUYẾT TOÁN</v>
          </cell>
        </row>
      </sheetData>
      <sheetData sheetId="4410">
        <row r="4">
          <cell r="A4" t="str">
            <v>BẢNG TÍNH TOÁN, ĐO BÓC KHỐI LƯỢNG HOÀN THÀNH ĐƯA VÀO QUYẾT TOÁN</v>
          </cell>
        </row>
      </sheetData>
      <sheetData sheetId="4411">
        <row r="4">
          <cell r="A4" t="str">
            <v>BẢNG TÍNH TOÁN, ĐO BÓC KHỐI LƯỢNG HOÀN THÀNH ĐƯA VÀO QUYẾT TOÁN</v>
          </cell>
        </row>
      </sheetData>
      <sheetData sheetId="4412">
        <row r="4">
          <cell r="A4" t="str">
            <v>BẢNG TÍNH TOÁN, ĐO BÓC KHỐI LƯỢNG HOÀN THÀNH ĐƯA VÀO QUYẾT TOÁN</v>
          </cell>
        </row>
      </sheetData>
      <sheetData sheetId="4413">
        <row r="4">
          <cell r="A4" t="str">
            <v>BẢNG TÍNH TOÁN, ĐO BÓC KHỐI LƯỢNG HOÀN THÀNH ĐƯA VÀO QUYẾT TOÁN</v>
          </cell>
        </row>
      </sheetData>
      <sheetData sheetId="4414">
        <row r="4">
          <cell r="A4" t="str">
            <v>BẢNG TÍNH TOÁN, ĐO BÓC KHỐI LƯỢNG HOÀN THÀNH ĐƯA VÀO QUYẾT TOÁN</v>
          </cell>
        </row>
      </sheetData>
      <sheetData sheetId="4415">
        <row r="4">
          <cell r="A4" t="str">
            <v>BẢNG TÍNH TOÁN, ĐO BÓC KHỐI LƯỢNG HOÀN THÀNH ĐƯA VÀO QUYẾT TOÁN</v>
          </cell>
        </row>
      </sheetData>
      <sheetData sheetId="4416">
        <row r="4">
          <cell r="A4" t="str">
            <v>BẢNG TÍNH TOÁN, ĐO BÓC KHỐI LƯỢNG HOÀN THÀNH ĐƯA VÀO QUYẾT TOÁN</v>
          </cell>
        </row>
      </sheetData>
      <sheetData sheetId="4417">
        <row r="4">
          <cell r="A4" t="str">
            <v>BẢNG TÍNH TOÁN, ĐO BÓC KHỐI LƯỢNG HOÀN THÀNH ĐƯA VÀO QUYẾT TOÁN</v>
          </cell>
        </row>
      </sheetData>
      <sheetData sheetId="4418">
        <row r="4">
          <cell r="A4" t="str">
            <v>BẢNG TÍNH TOÁN, ĐO BÓC KHỐI LƯỢNG HOÀN THÀNH ĐƯA VÀO QUYẾT TOÁN</v>
          </cell>
        </row>
      </sheetData>
      <sheetData sheetId="4419">
        <row r="4">
          <cell r="A4" t="str">
            <v>BẢNG TÍNH TOÁN, ĐO BÓC KHỐI LƯỢNG HOÀN THÀNH ĐƯA VÀO QUYẾT TOÁN</v>
          </cell>
        </row>
      </sheetData>
      <sheetData sheetId="4420">
        <row r="4">
          <cell r="A4" t="str">
            <v>BẢNG TÍNH TOÁN, ĐO BÓC KHỐI LƯỢNG HOÀN THÀNH ĐƯA VÀO QUYẾT TOÁN</v>
          </cell>
        </row>
      </sheetData>
      <sheetData sheetId="4421">
        <row r="4">
          <cell r="A4" t="str">
            <v>BẢNG TÍNH TOÁN, ĐO BÓC KHỐI LƯỢNG HOÀN THÀNH ĐƯA VÀO QUYẾT TOÁN</v>
          </cell>
        </row>
      </sheetData>
      <sheetData sheetId="4422">
        <row r="4">
          <cell r="A4" t="str">
            <v>BẢNG TÍNH TOÁN, ĐO BÓC KHỐI LƯỢNG HOÀN THÀNH ĐƯA VÀO QUYẾT TOÁN</v>
          </cell>
        </row>
      </sheetData>
      <sheetData sheetId="4423">
        <row r="4">
          <cell r="A4" t="str">
            <v>BẢNG TÍNH TOÁN, ĐO BÓC KHỐI LƯỢNG HOÀN THÀNH ĐƯA VÀO QUYẾT TOÁN</v>
          </cell>
        </row>
      </sheetData>
      <sheetData sheetId="4424">
        <row r="4">
          <cell r="A4" t="str">
            <v>BẢNG TÍNH TOÁN, ĐO BÓC KHỐI LƯỢNG HOÀN THÀNH ĐƯA VÀO QUYẾT TOÁN</v>
          </cell>
        </row>
      </sheetData>
      <sheetData sheetId="4425">
        <row r="4">
          <cell r="A4" t="str">
            <v>BẢNG TÍNH TOÁN, ĐO BÓC KHỐI LƯỢNG HOÀN THÀNH ĐƯA VÀO QUYẾT TOÁN</v>
          </cell>
        </row>
      </sheetData>
      <sheetData sheetId="4426">
        <row r="4">
          <cell r="A4" t="str">
            <v>BẢNG TÍNH TOÁN, ĐO BÓC KHỐI LƯỢNG HOÀN THÀNH ĐƯA VÀO QUYẾT TOÁN</v>
          </cell>
        </row>
      </sheetData>
      <sheetData sheetId="4427">
        <row r="4">
          <cell r="A4" t="str">
            <v>BẢNG TÍNH TOÁN, ĐO BÓC KHỐI LƯỢNG HOÀN THÀNH ĐƯA VÀO QUYẾT TOÁN</v>
          </cell>
        </row>
      </sheetData>
      <sheetData sheetId="4428">
        <row r="4">
          <cell r="A4" t="str">
            <v>BẢNG TÍNH TOÁN, ĐO BÓC KHỐI LƯỢNG HOÀN THÀNH ĐƯA VÀO QUYẾT TOÁN</v>
          </cell>
        </row>
      </sheetData>
      <sheetData sheetId="4429">
        <row r="4">
          <cell r="A4" t="str">
            <v>BẢNG TÍNH TOÁN, ĐO BÓC KHỐI LƯỢNG HOÀN THÀNH ĐƯA VÀO QUYẾT TOÁN</v>
          </cell>
        </row>
      </sheetData>
      <sheetData sheetId="4430">
        <row r="4">
          <cell r="A4" t="str">
            <v>BẢNG TÍNH TOÁN, ĐO BÓC KHỐI LƯỢNG HOÀN THÀNH ĐƯA VÀO QUYẾT TOÁN</v>
          </cell>
        </row>
      </sheetData>
      <sheetData sheetId="4431">
        <row r="4">
          <cell r="A4" t="str">
            <v>BẢNG TÍNH TOÁN, ĐO BÓC KHỐI LƯỢNG HOÀN THÀNH ĐƯA VÀO QUYẾT TOÁN</v>
          </cell>
        </row>
      </sheetData>
      <sheetData sheetId="4432">
        <row r="4">
          <cell r="A4" t="str">
            <v>BẢNG TÍNH TOÁN, ĐO BÓC KHỐI LƯỢNG HOÀN THÀNH ĐƯA VÀO QUYẾT TOÁN</v>
          </cell>
        </row>
      </sheetData>
      <sheetData sheetId="4433">
        <row r="4">
          <cell r="A4" t="str">
            <v>BẢNG TÍNH TOÁN, ĐO BÓC KHỐI LƯỢNG HOÀN THÀNH ĐƯA VÀO QUYẾT TOÁN</v>
          </cell>
        </row>
      </sheetData>
      <sheetData sheetId="4434">
        <row r="4">
          <cell r="A4" t="str">
            <v>BẢNG TÍNH TOÁN, ĐO BÓC KHỐI LƯỢNG HOÀN THÀNH ĐƯA VÀO QUYẾT TOÁN</v>
          </cell>
        </row>
      </sheetData>
      <sheetData sheetId="4435">
        <row r="4">
          <cell r="A4" t="str">
            <v>BẢNG TÍNH TOÁN, ĐO BÓC KHỐI LƯỢNG HOÀN THÀNH ĐƯA VÀO QUYẾT TOÁN</v>
          </cell>
        </row>
      </sheetData>
      <sheetData sheetId="4436">
        <row r="4">
          <cell r="A4" t="str">
            <v>BẢNG TÍNH TOÁN, ĐO BÓC KHỐI LƯỢNG HOÀN THÀNH ĐƯA VÀO QUYẾT TOÁN</v>
          </cell>
        </row>
      </sheetData>
      <sheetData sheetId="4437">
        <row r="4">
          <cell r="A4" t="str">
            <v>BẢNG TÍNH TOÁN, ĐO BÓC KHỐI LƯỢNG HOÀN THÀNH ĐƯA VÀO QUYẾT TOÁN</v>
          </cell>
        </row>
      </sheetData>
      <sheetData sheetId="4438">
        <row r="4">
          <cell r="A4" t="str">
            <v>BẢNG TÍNH TOÁN, ĐO BÓC KHỐI LƯỢNG HOÀN THÀNH ĐƯA VÀO QUYẾT TOÁN</v>
          </cell>
        </row>
      </sheetData>
      <sheetData sheetId="4439">
        <row r="4">
          <cell r="A4" t="str">
            <v>BẢNG TÍNH TOÁN, ĐO BÓC KHỐI LƯỢNG HOÀN THÀNH ĐƯA VÀO QUYẾT TOÁN</v>
          </cell>
        </row>
      </sheetData>
      <sheetData sheetId="4440">
        <row r="4">
          <cell r="A4" t="str">
            <v>BẢNG TÍNH TOÁN, ĐO BÓC KHỐI LƯỢNG HOÀN THÀNH ĐƯA VÀO QUYẾT TOÁN</v>
          </cell>
        </row>
      </sheetData>
      <sheetData sheetId="4441">
        <row r="4">
          <cell r="A4" t="str">
            <v>BẢNG TÍNH TOÁN, ĐO BÓC KHỐI LƯỢNG HOÀN THÀNH ĐƯA VÀO QUYẾT TOÁN</v>
          </cell>
        </row>
      </sheetData>
      <sheetData sheetId="4442">
        <row r="4">
          <cell r="A4" t="str">
            <v>BẢNG TÍNH TOÁN, ĐO BÓC KHỐI LƯỢNG HOÀN THÀNH ĐƯA VÀO QUYẾT TOÁN</v>
          </cell>
        </row>
      </sheetData>
      <sheetData sheetId="4443">
        <row r="4">
          <cell r="A4" t="str">
            <v>BẢNG TÍNH TOÁN, ĐO BÓC KHỐI LƯỢNG HOÀN THÀNH ĐƯA VÀO QUYẾT TOÁN</v>
          </cell>
        </row>
      </sheetData>
      <sheetData sheetId="4444">
        <row r="4">
          <cell r="A4" t="str">
            <v>BẢNG TÍNH TOÁN, ĐO BÓC KHỐI LƯỢNG HOÀN THÀNH ĐƯA VÀO QUYẾT TOÁN</v>
          </cell>
        </row>
      </sheetData>
      <sheetData sheetId="4445">
        <row r="4">
          <cell r="A4" t="str">
            <v>BẢNG TÍNH TOÁN, ĐO BÓC KHỐI LƯỢNG HOÀN THÀNH ĐƯA VÀO QUYẾT TOÁN</v>
          </cell>
        </row>
      </sheetData>
      <sheetData sheetId="4446">
        <row r="4">
          <cell r="A4" t="str">
            <v>BẢNG TÍNH TOÁN, ĐO BÓC KHỐI LƯỢNG HOÀN THÀNH ĐƯA VÀO QUYẾT TOÁN</v>
          </cell>
        </row>
      </sheetData>
      <sheetData sheetId="4447">
        <row r="4">
          <cell r="A4" t="str">
            <v>BẢNG TÍNH TOÁN, ĐO BÓC KHỐI LƯỢNG HOÀN THÀNH ĐƯA VÀO QUYẾT TOÁN</v>
          </cell>
        </row>
      </sheetData>
      <sheetData sheetId="4448">
        <row r="4">
          <cell r="A4" t="str">
            <v>BẢNG TÍNH TOÁN, ĐO BÓC KHỐI LƯỢNG HOÀN THÀNH ĐƯA VÀO QUYẾT TOÁN</v>
          </cell>
        </row>
      </sheetData>
      <sheetData sheetId="4449">
        <row r="4">
          <cell r="A4" t="str">
            <v>BẢNG TÍNH TOÁN, ĐO BÓC KHỐI LƯỢNG HOÀN THÀNH ĐƯA VÀO QUYẾT TOÁN</v>
          </cell>
        </row>
      </sheetData>
      <sheetData sheetId="4450">
        <row r="4">
          <cell r="A4" t="str">
            <v>BẢNG TÍNH TOÁN, ĐO BÓC KHỐI LƯỢNG HOÀN THÀNH ĐƯA VÀO QUYẾT TOÁN</v>
          </cell>
        </row>
      </sheetData>
      <sheetData sheetId="4451">
        <row r="4">
          <cell r="A4" t="str">
            <v>BẢNG TÍNH TOÁN, ĐO BÓC KHỐI LƯỢNG HOÀN THÀNH ĐƯA VÀO QUYẾT TOÁN</v>
          </cell>
        </row>
      </sheetData>
      <sheetData sheetId="4452">
        <row r="4">
          <cell r="A4" t="str">
            <v>BẢNG TÍNH TOÁN, ĐO BÓC KHỐI LƯỢNG HOÀN THÀNH ĐƯA VÀO QUYẾT TOÁN</v>
          </cell>
        </row>
      </sheetData>
      <sheetData sheetId="4453">
        <row r="4">
          <cell r="A4" t="str">
            <v>BẢNG TÍNH TOÁN, ĐO BÓC KHỐI LƯỢNG HOÀN THÀNH ĐƯA VÀO QUYẾT TOÁN</v>
          </cell>
        </row>
      </sheetData>
      <sheetData sheetId="4454">
        <row r="4">
          <cell r="A4" t="str">
            <v>BẢNG TÍNH TOÁN, ĐO BÓC KHỐI LƯỢNG HOÀN THÀNH ĐƯA VÀO QUYẾT TOÁN</v>
          </cell>
        </row>
      </sheetData>
      <sheetData sheetId="4455">
        <row r="4">
          <cell r="A4" t="str">
            <v>BẢNG TÍNH TOÁN, ĐO BÓC KHỐI LƯỢNG HOÀN THÀNH ĐƯA VÀO QUYẾT TOÁN</v>
          </cell>
        </row>
      </sheetData>
      <sheetData sheetId="4456">
        <row r="4">
          <cell r="A4" t="str">
            <v>BẢNG TÍNH TOÁN, ĐO BÓC KHỐI LƯỢNG HOÀN THÀNH ĐƯA VÀO QUYẾT TOÁN</v>
          </cell>
        </row>
      </sheetData>
      <sheetData sheetId="4457">
        <row r="4">
          <cell r="A4" t="str">
            <v>BẢNG TÍNH TOÁN, ĐO BÓC KHỐI LƯỢNG HOÀN THÀNH ĐƯA VÀO QUYẾT TOÁN</v>
          </cell>
        </row>
      </sheetData>
      <sheetData sheetId="4458">
        <row r="4">
          <cell r="A4" t="str">
            <v>BẢNG TÍNH TOÁN, ĐO BÓC KHỐI LƯỢNG HOÀN THÀNH ĐƯA VÀO QUYẾT TOÁN</v>
          </cell>
        </row>
      </sheetData>
      <sheetData sheetId="4459">
        <row r="4">
          <cell r="A4" t="str">
            <v>BẢNG TÍNH TOÁN, ĐO BÓC KHỐI LƯỢNG HOÀN THÀNH ĐƯA VÀO QUYẾT TOÁN</v>
          </cell>
        </row>
      </sheetData>
      <sheetData sheetId="4460">
        <row r="4">
          <cell r="A4" t="str">
            <v>BẢNG TÍNH TOÁN, ĐO BÓC KHỐI LƯỢNG HOÀN THÀNH ĐƯA VÀO QUYẾT TOÁN</v>
          </cell>
        </row>
      </sheetData>
      <sheetData sheetId="4461">
        <row r="4">
          <cell r="A4" t="str">
            <v>BẢNG TÍNH TOÁN, ĐO BÓC KHỐI LƯỢNG HOÀN THÀNH ĐƯA VÀO QUYẾT TOÁN</v>
          </cell>
        </row>
      </sheetData>
      <sheetData sheetId="4462">
        <row r="4">
          <cell r="A4" t="str">
            <v>BẢNG TÍNH TOÁN, ĐO BÓC KHỐI LƯỢNG HOÀN THÀNH ĐƯA VÀO QUYẾT TOÁN</v>
          </cell>
        </row>
      </sheetData>
      <sheetData sheetId="4463">
        <row r="4">
          <cell r="A4" t="str">
            <v>BẢNG TÍNH TOÁN, ĐO BÓC KHỐI LƯỢNG HOÀN THÀNH ĐƯA VÀO QUYẾT TOÁN</v>
          </cell>
        </row>
      </sheetData>
      <sheetData sheetId="4464">
        <row r="4">
          <cell r="A4" t="str">
            <v>BẢNG TÍNH TOÁN, ĐO BÓC KHỐI LƯỢNG HOÀN THÀNH ĐƯA VÀO QUYẾT TOÁN</v>
          </cell>
        </row>
      </sheetData>
      <sheetData sheetId="4465">
        <row r="4">
          <cell r="A4" t="str">
            <v>BẢNG TÍNH TOÁN, ĐO BÓC KHỐI LƯỢNG HOÀN THÀNH ĐƯA VÀO QUYẾT TOÁN</v>
          </cell>
        </row>
      </sheetData>
      <sheetData sheetId="4466">
        <row r="4">
          <cell r="A4" t="str">
            <v>BẢNG TÍNH TOÁN, ĐO BÓC KHỐI LƯỢNG HOÀN THÀNH ĐƯA VÀO QUYẾT TOÁN</v>
          </cell>
        </row>
      </sheetData>
      <sheetData sheetId="4467">
        <row r="4">
          <cell r="A4" t="str">
            <v>BẢNG TÍNH TOÁN, ĐO BÓC KHỐI LƯỢNG HOÀN THÀNH ĐƯA VÀO QUYẾT TOÁN</v>
          </cell>
        </row>
      </sheetData>
      <sheetData sheetId="4468">
        <row r="4">
          <cell r="A4" t="str">
            <v>BẢNG TÍNH TOÁN, ĐO BÓC KHỐI LƯỢNG HOÀN THÀNH ĐƯA VÀO QUYẾT TOÁN</v>
          </cell>
        </row>
      </sheetData>
      <sheetData sheetId="4469">
        <row r="4">
          <cell r="A4" t="str">
            <v>BẢNG TÍNH TOÁN, ĐO BÓC KHỐI LƯỢNG HOÀN THÀNH ĐƯA VÀO QUYẾT TOÁN</v>
          </cell>
        </row>
      </sheetData>
      <sheetData sheetId="4470">
        <row r="4">
          <cell r="A4" t="str">
            <v>BẢNG TÍNH TOÁN, ĐO BÓC KHỐI LƯỢNG HOÀN THÀNH ĐƯA VÀO QUYẾT TOÁN</v>
          </cell>
        </row>
      </sheetData>
      <sheetData sheetId="4471">
        <row r="4">
          <cell r="A4" t="str">
            <v>BẢNG TÍNH TOÁN, ĐO BÓC KHỐI LƯỢNG HOÀN THÀNH ĐƯA VÀO QUYẾT TOÁN</v>
          </cell>
        </row>
      </sheetData>
      <sheetData sheetId="4472">
        <row r="4">
          <cell r="A4" t="str">
            <v>BẢNG TÍNH TOÁN, ĐO BÓC KHỐI LƯỢNG HOÀN THÀNH ĐƯA VÀO QUYẾT TOÁN</v>
          </cell>
        </row>
      </sheetData>
      <sheetData sheetId="4473">
        <row r="4">
          <cell r="A4" t="str">
            <v>BẢNG TÍNH TOÁN, ĐO BÓC KHỐI LƯỢNG HOÀN THÀNH ĐƯA VÀO QUYẾT TOÁN</v>
          </cell>
        </row>
      </sheetData>
      <sheetData sheetId="4474">
        <row r="4">
          <cell r="A4" t="str">
            <v>BẢNG TÍNH TOÁN, ĐO BÓC KHỐI LƯỢNG HOÀN THÀNH ĐƯA VÀO QUYẾT TOÁN</v>
          </cell>
        </row>
      </sheetData>
      <sheetData sheetId="4475">
        <row r="4">
          <cell r="A4" t="str">
            <v>BẢNG TÍNH TOÁN, ĐO BÓC KHỐI LƯỢNG HOÀN THÀNH ĐƯA VÀO QUYẾT TOÁN</v>
          </cell>
        </row>
      </sheetData>
      <sheetData sheetId="4476">
        <row r="4">
          <cell r="A4" t="str">
            <v>BẢNG TÍNH TOÁN, ĐO BÓC KHỐI LƯỢNG HOÀN THÀNH ĐƯA VÀO QUYẾT TOÁN</v>
          </cell>
        </row>
      </sheetData>
      <sheetData sheetId="4477">
        <row r="4">
          <cell r="A4" t="str">
            <v>BẢNG TÍNH TOÁN, ĐO BÓC KHỐI LƯỢNG HOÀN THÀNH ĐƯA VÀO QUYẾT TOÁN</v>
          </cell>
        </row>
      </sheetData>
      <sheetData sheetId="4478">
        <row r="4">
          <cell r="A4" t="str">
            <v>BẢNG TÍNH TOÁN, ĐO BÓC KHỐI LƯỢNG HOÀN THÀNH ĐƯA VÀO QUYẾT TOÁN</v>
          </cell>
        </row>
      </sheetData>
      <sheetData sheetId="4479">
        <row r="4">
          <cell r="A4" t="str">
            <v>BẢNG TÍNH TOÁN, ĐO BÓC KHỐI LƯỢNG HOÀN THÀNH ĐƯA VÀO QUYẾT TOÁN</v>
          </cell>
        </row>
      </sheetData>
      <sheetData sheetId="4480">
        <row r="4">
          <cell r="A4" t="str">
            <v>BẢNG TÍNH TOÁN, ĐO BÓC KHỐI LƯỢNG HOÀN THÀNH ĐƯA VÀO QUYẾT TOÁN</v>
          </cell>
        </row>
      </sheetData>
      <sheetData sheetId="4481">
        <row r="4">
          <cell r="A4" t="str">
            <v>BẢNG TÍNH TOÁN, ĐO BÓC KHỐI LƯỢNG HOÀN THÀNH ĐƯA VÀO QUYẾT TOÁN</v>
          </cell>
        </row>
      </sheetData>
      <sheetData sheetId="4482">
        <row r="4">
          <cell r="A4" t="str">
            <v>BẢNG TÍNH TOÁN, ĐO BÓC KHỐI LƯỢNG HOÀN THÀNH ĐƯA VÀO QUYẾT TOÁN</v>
          </cell>
        </row>
      </sheetData>
      <sheetData sheetId="4483">
        <row r="4">
          <cell r="A4" t="str">
            <v>BẢNG TÍNH TOÁN, ĐO BÓC KHỐI LƯỢNG HOÀN THÀNH ĐƯA VÀO QUYẾT TOÁN</v>
          </cell>
        </row>
      </sheetData>
      <sheetData sheetId="4484">
        <row r="4">
          <cell r="A4" t="str">
            <v>BẢNG TÍNH TOÁN, ĐO BÓC KHỐI LƯỢNG HOÀN THÀNH ĐƯA VÀO QUYẾT TOÁN</v>
          </cell>
        </row>
      </sheetData>
      <sheetData sheetId="4485">
        <row r="4">
          <cell r="A4" t="str">
            <v>BẢNG TÍNH TOÁN, ĐO BÓC KHỐI LƯỢNG HOÀN THÀNH ĐƯA VÀO QUYẾT TOÁN</v>
          </cell>
        </row>
      </sheetData>
      <sheetData sheetId="4486">
        <row r="4">
          <cell r="A4" t="str">
            <v>BẢNG TÍNH TOÁN, ĐO BÓC KHỐI LƯỢNG HOÀN THÀNH ĐƯA VÀO QUYẾT TOÁN</v>
          </cell>
        </row>
      </sheetData>
      <sheetData sheetId="4487">
        <row r="4">
          <cell r="A4" t="str">
            <v>BẢNG TÍNH TOÁN, ĐO BÓC KHỐI LƯỢNG HOÀN THÀNH ĐƯA VÀO QUYẾT TOÁN</v>
          </cell>
        </row>
      </sheetData>
      <sheetData sheetId="4488">
        <row r="4">
          <cell r="A4" t="str">
            <v>BẢNG TÍNH TOÁN, ĐO BÓC KHỐI LƯỢNG HOÀN THÀNH ĐƯA VÀO QUYẾT TOÁN</v>
          </cell>
        </row>
      </sheetData>
      <sheetData sheetId="4489">
        <row r="4">
          <cell r="A4" t="str">
            <v>BẢNG TÍNH TOÁN, ĐO BÓC KHỐI LƯỢNG HOÀN THÀNH ĐƯA VÀO QUYẾT TOÁN</v>
          </cell>
        </row>
      </sheetData>
      <sheetData sheetId="4490">
        <row r="4">
          <cell r="A4" t="str">
            <v>BẢNG TÍNH TOÁN, ĐO BÓC KHỐI LƯỢNG HOÀN THÀNH ĐƯA VÀO QUYẾT TOÁN</v>
          </cell>
        </row>
      </sheetData>
      <sheetData sheetId="4491">
        <row r="4">
          <cell r="A4" t="str">
            <v>BẢNG TÍNH TOÁN, ĐO BÓC KHỐI LƯỢNG HOÀN THÀNH ĐƯA VÀO QUYẾT TOÁN</v>
          </cell>
        </row>
      </sheetData>
      <sheetData sheetId="4492">
        <row r="4">
          <cell r="A4" t="str">
            <v>BẢNG TÍNH TOÁN, ĐO BÓC KHỐI LƯỢNG HOÀN THÀNH ĐƯA VÀO QUYẾT TOÁN</v>
          </cell>
        </row>
      </sheetData>
      <sheetData sheetId="4493">
        <row r="4">
          <cell r="A4" t="str">
            <v>BẢNG TÍNH TOÁN, ĐO BÓC KHỐI LƯỢNG HOÀN THÀNH ĐƯA VÀO QUYẾT TOÁN</v>
          </cell>
        </row>
      </sheetData>
      <sheetData sheetId="4494">
        <row r="4">
          <cell r="A4" t="str">
            <v>BẢNG TÍNH TOÁN, ĐO BÓC KHỐI LƯỢNG HOÀN THÀNH ĐƯA VÀO QUYẾT TOÁN</v>
          </cell>
        </row>
      </sheetData>
      <sheetData sheetId="4495">
        <row r="4">
          <cell r="A4" t="str">
            <v>BẢNG TÍNH TOÁN, ĐO BÓC KHỐI LƯỢNG HOÀN THÀNH ĐƯA VÀO QUYẾT TOÁN</v>
          </cell>
        </row>
      </sheetData>
      <sheetData sheetId="4496">
        <row r="4">
          <cell r="A4" t="str">
            <v>BẢNG TÍNH TOÁN, ĐO BÓC KHỐI LƯỢNG HOÀN THÀNH ĐƯA VÀO QUYẾT TOÁN</v>
          </cell>
        </row>
      </sheetData>
      <sheetData sheetId="4497">
        <row r="4">
          <cell r="A4" t="str">
            <v>BẢNG TÍNH TOÁN, ĐO BÓC KHỐI LƯỢNG HOÀN THÀNH ĐƯA VÀO QUYẾT TOÁN</v>
          </cell>
        </row>
      </sheetData>
      <sheetData sheetId="4498">
        <row r="4">
          <cell r="A4" t="str">
            <v>BẢNG TÍNH TOÁN, ĐO BÓC KHỐI LƯỢNG HOÀN THÀNH ĐƯA VÀO QUYẾT TOÁN</v>
          </cell>
        </row>
      </sheetData>
      <sheetData sheetId="4499">
        <row r="4">
          <cell r="A4" t="str">
            <v>BẢNG TÍNH TOÁN, ĐO BÓC KHỐI LƯỢNG HOÀN THÀNH ĐƯA VÀO QUYẾT TOÁN</v>
          </cell>
        </row>
      </sheetData>
      <sheetData sheetId="4500">
        <row r="4">
          <cell r="A4" t="str">
            <v>BẢNG TÍNH TOÁN, ĐO BÓC KHỐI LƯỢNG HOÀN THÀNH ĐƯA VÀO QUYẾT TOÁN</v>
          </cell>
        </row>
      </sheetData>
      <sheetData sheetId="4501">
        <row r="4">
          <cell r="A4" t="str">
            <v>BẢNG TÍNH TOÁN, ĐO BÓC KHỐI LƯỢNG HOÀN THÀNH ĐƯA VÀO QUYẾT TOÁN</v>
          </cell>
        </row>
      </sheetData>
      <sheetData sheetId="4502">
        <row r="4">
          <cell r="A4" t="str">
            <v>BẢNG TÍNH TOÁN, ĐO BÓC KHỐI LƯỢNG HOÀN THÀNH ĐƯA VÀO QUYẾT TOÁN</v>
          </cell>
        </row>
      </sheetData>
      <sheetData sheetId="4503">
        <row r="4">
          <cell r="A4" t="str">
            <v>BẢNG TÍNH TOÁN, ĐO BÓC KHỐI LƯỢNG HOÀN THÀNH ĐƯA VÀO QUYẾT TOÁN</v>
          </cell>
        </row>
      </sheetData>
      <sheetData sheetId="4504">
        <row r="4">
          <cell r="A4" t="str">
            <v>BẢNG TÍNH TOÁN, ĐO BÓC KHỐI LƯỢNG HOÀN THÀNH ĐƯA VÀO QUYẾT TOÁN</v>
          </cell>
        </row>
      </sheetData>
      <sheetData sheetId="4505">
        <row r="4">
          <cell r="A4" t="str">
            <v>BẢNG TÍNH TOÁN, ĐO BÓC KHỐI LƯỢNG HOÀN THÀNH ĐƯA VÀO QUYẾT TOÁN</v>
          </cell>
        </row>
      </sheetData>
      <sheetData sheetId="4506">
        <row r="4">
          <cell r="A4" t="str">
            <v>BẢNG TÍNH TOÁN, ĐO BÓC KHỐI LƯỢNG HOÀN THÀNH ĐƯA VÀO QUYẾT TOÁN</v>
          </cell>
        </row>
      </sheetData>
      <sheetData sheetId="4507">
        <row r="4">
          <cell r="A4" t="str">
            <v>BẢNG TÍNH TOÁN, ĐO BÓC KHỐI LƯỢNG HOÀN THÀNH ĐƯA VÀO QUYẾT TOÁN</v>
          </cell>
        </row>
      </sheetData>
      <sheetData sheetId="4508">
        <row r="4">
          <cell r="A4" t="str">
            <v>BẢNG TÍNH TOÁN, ĐO BÓC KHỐI LƯỢNG HOÀN THÀNH ĐƯA VÀO QUYẾT TOÁN</v>
          </cell>
        </row>
      </sheetData>
      <sheetData sheetId="4509">
        <row r="4">
          <cell r="A4" t="str">
            <v>BẢNG TÍNH TOÁN, ĐO BÓC KHỐI LƯỢNG HOÀN THÀNH ĐƯA VÀO QUYẾT TOÁN</v>
          </cell>
        </row>
      </sheetData>
      <sheetData sheetId="4510">
        <row r="4">
          <cell r="A4" t="str">
            <v>BẢNG TÍNH TOÁN, ĐO BÓC KHỐI LƯỢNG HOÀN THÀNH ĐƯA VÀO QUYẾT TOÁN</v>
          </cell>
        </row>
      </sheetData>
      <sheetData sheetId="4511">
        <row r="4">
          <cell r="A4" t="str">
            <v>BẢNG TÍNH TOÁN, ĐO BÓC KHỐI LƯỢNG HOÀN THÀNH ĐƯA VÀO QUYẾT TOÁN</v>
          </cell>
        </row>
      </sheetData>
      <sheetData sheetId="4512">
        <row r="4">
          <cell r="A4" t="str">
            <v>BẢNG TÍNH TOÁN, ĐO BÓC KHỐI LƯỢNG HOÀN THÀNH ĐƯA VÀO QUYẾT TOÁN</v>
          </cell>
        </row>
      </sheetData>
      <sheetData sheetId="4513">
        <row r="4">
          <cell r="A4" t="str">
            <v>BẢNG TÍNH TOÁN, ĐO BÓC KHỐI LƯỢNG HOÀN THÀNH ĐƯA VÀO QUYẾT TOÁN</v>
          </cell>
        </row>
      </sheetData>
      <sheetData sheetId="4514">
        <row r="4">
          <cell r="A4" t="str">
            <v>BẢNG TÍNH TOÁN, ĐO BÓC KHỐI LƯỢNG HOÀN THÀNH ĐƯA VÀO QUYẾT TOÁN</v>
          </cell>
        </row>
      </sheetData>
      <sheetData sheetId="4515">
        <row r="4">
          <cell r="A4" t="str">
            <v>BẢNG TÍNH TOÁN, ĐO BÓC KHỐI LƯỢNG HOÀN THÀNH ĐƯA VÀO QUYẾT TOÁN</v>
          </cell>
        </row>
      </sheetData>
      <sheetData sheetId="4516">
        <row r="4">
          <cell r="A4" t="str">
            <v>BẢNG TÍNH TOÁN, ĐO BÓC KHỐI LƯỢNG HOÀN THÀNH ĐƯA VÀO QUYẾT TOÁN</v>
          </cell>
        </row>
      </sheetData>
      <sheetData sheetId="4517">
        <row r="4">
          <cell r="A4" t="str">
            <v>BẢNG TÍNH TOÁN, ĐO BÓC KHỐI LƯỢNG HOÀN THÀNH ĐƯA VÀO QUYẾT TOÁN</v>
          </cell>
        </row>
      </sheetData>
      <sheetData sheetId="4518">
        <row r="4">
          <cell r="A4" t="str">
            <v>BẢNG TÍNH TOÁN, ĐO BÓC KHỐI LƯỢNG HOÀN THÀNH ĐƯA VÀO QUYẾT TOÁN</v>
          </cell>
        </row>
      </sheetData>
      <sheetData sheetId="4519">
        <row r="4">
          <cell r="A4" t="str">
            <v>BẢNG TÍNH TOÁN, ĐO BÓC KHỐI LƯỢNG HOÀN THÀNH ĐƯA VÀO QUYẾT TOÁN</v>
          </cell>
        </row>
      </sheetData>
      <sheetData sheetId="4520">
        <row r="4">
          <cell r="A4" t="str">
            <v>BẢNG TÍNH TOÁN, ĐO BÓC KHỐI LƯỢNG HOÀN THÀNH ĐƯA VÀO QUYẾT TOÁN</v>
          </cell>
        </row>
      </sheetData>
      <sheetData sheetId="4521">
        <row r="4">
          <cell r="A4" t="str">
            <v>BẢNG TÍNH TOÁN, ĐO BÓC KHỐI LƯỢNG HOÀN THÀNH ĐƯA VÀO QUYẾT TOÁN</v>
          </cell>
        </row>
      </sheetData>
      <sheetData sheetId="4522">
        <row r="4">
          <cell r="A4" t="str">
            <v>BẢNG TÍNH TOÁN, ĐO BÓC KHỐI LƯỢNG HOÀN THÀNH ĐƯA VÀO QUYẾT TOÁN</v>
          </cell>
        </row>
      </sheetData>
      <sheetData sheetId="4523">
        <row r="4">
          <cell r="A4" t="str">
            <v>BẢNG TÍNH TOÁN, ĐO BÓC KHỐI LƯỢNG HOÀN THÀNH ĐƯA VÀO QUYẾT TOÁN</v>
          </cell>
        </row>
      </sheetData>
      <sheetData sheetId="4524">
        <row r="4">
          <cell r="A4" t="str">
            <v>BẢNG TÍNH TOÁN, ĐO BÓC KHỐI LƯỢNG HOÀN THÀNH ĐƯA VÀO QUYẾT TOÁN</v>
          </cell>
        </row>
      </sheetData>
      <sheetData sheetId="4525">
        <row r="4">
          <cell r="A4" t="str">
            <v>BẢNG TÍNH TOÁN, ĐO BÓC KHỐI LƯỢNG HOÀN THÀNH ĐƯA VÀO QUYẾT TOÁN</v>
          </cell>
        </row>
      </sheetData>
      <sheetData sheetId="4526">
        <row r="4">
          <cell r="A4" t="str">
            <v>BẢNG TÍNH TOÁN, ĐO BÓC KHỐI LƯỢNG HOÀN THÀNH ĐƯA VÀO QUYẾT TOÁN</v>
          </cell>
        </row>
      </sheetData>
      <sheetData sheetId="4527">
        <row r="4">
          <cell r="A4" t="str">
            <v>BẢNG TÍNH TOÁN, ĐO BÓC KHỐI LƯỢNG HOÀN THÀNH ĐƯA VÀO QUYẾT TOÁN</v>
          </cell>
        </row>
      </sheetData>
      <sheetData sheetId="4528">
        <row r="4">
          <cell r="A4" t="str">
            <v>BẢNG TÍNH TOÁN, ĐO BÓC KHỐI LƯỢNG HOÀN THÀNH ĐƯA VÀO QUYẾT TOÁN</v>
          </cell>
        </row>
      </sheetData>
      <sheetData sheetId="4529">
        <row r="4">
          <cell r="A4" t="str">
            <v>BẢNG TÍNH TOÁN, ĐO BÓC KHỐI LƯỢNG HOÀN THÀNH ĐƯA VÀO QUYẾT TOÁN</v>
          </cell>
        </row>
      </sheetData>
      <sheetData sheetId="4530">
        <row r="4">
          <cell r="A4" t="str">
            <v>BẢNG TÍNH TOÁN, ĐO BÓC KHỐI LƯỢNG HOÀN THÀNH ĐƯA VÀO QUYẾT TOÁN</v>
          </cell>
        </row>
      </sheetData>
      <sheetData sheetId="4531">
        <row r="4">
          <cell r="A4" t="str">
            <v>BẢNG TÍNH TOÁN, ĐO BÓC KHỐI LƯỢNG HOÀN THÀNH ĐƯA VÀO QUYẾT TOÁN</v>
          </cell>
        </row>
      </sheetData>
      <sheetData sheetId="4532">
        <row r="4">
          <cell r="A4" t="str">
            <v>BẢNG TÍNH TOÁN, ĐO BÓC KHỐI LƯỢNG HOÀN THÀNH ĐƯA VÀO QUYẾT TOÁN</v>
          </cell>
        </row>
      </sheetData>
      <sheetData sheetId="4533">
        <row r="4">
          <cell r="A4" t="str">
            <v>BẢNG TÍNH TOÁN, ĐO BÓC KHỐI LƯỢNG HOÀN THÀNH ĐƯA VÀO QUYẾT TOÁN</v>
          </cell>
        </row>
      </sheetData>
      <sheetData sheetId="4534">
        <row r="4">
          <cell r="A4" t="str">
            <v>BẢNG TÍNH TOÁN, ĐO BÓC KHỐI LƯỢNG HOÀN THÀNH ĐƯA VÀO QUYẾT TOÁN</v>
          </cell>
        </row>
      </sheetData>
      <sheetData sheetId="4535">
        <row r="4">
          <cell r="A4" t="str">
            <v>BẢNG TÍNH TOÁN, ĐO BÓC KHỐI LƯỢNG HOÀN THÀNH ĐƯA VÀO QUYẾT TOÁN</v>
          </cell>
        </row>
      </sheetData>
      <sheetData sheetId="4536">
        <row r="4">
          <cell r="A4" t="str">
            <v>BẢNG TÍNH TOÁN, ĐO BÓC KHỐI LƯỢNG HOÀN THÀNH ĐƯA VÀO QUYẾT TOÁN</v>
          </cell>
        </row>
      </sheetData>
      <sheetData sheetId="4537">
        <row r="4">
          <cell r="A4" t="str">
            <v>BẢNG TÍNH TOÁN, ĐO BÓC KHỐI LƯỢNG HOÀN THÀNH ĐƯA VÀO QUYẾT TOÁN</v>
          </cell>
        </row>
      </sheetData>
      <sheetData sheetId="4538">
        <row r="4">
          <cell r="A4" t="str">
            <v>BẢNG TÍNH TOÁN, ĐO BÓC KHỐI LƯỢNG HOÀN THÀNH ĐƯA VÀO QUYẾT TOÁN</v>
          </cell>
        </row>
      </sheetData>
      <sheetData sheetId="4539">
        <row r="4">
          <cell r="A4" t="str">
            <v>BẢNG TÍNH TOÁN, ĐO BÓC KHỐI LƯỢNG HOÀN THÀNH ĐƯA VÀO QUYẾT TOÁN</v>
          </cell>
        </row>
      </sheetData>
      <sheetData sheetId="4540">
        <row r="4">
          <cell r="A4" t="str">
            <v>BẢNG TÍNH TOÁN, ĐO BÓC KHỐI LƯỢNG HOÀN THÀNH ĐƯA VÀO QUYẾT TOÁN</v>
          </cell>
        </row>
      </sheetData>
      <sheetData sheetId="4541">
        <row r="4">
          <cell r="A4" t="str">
            <v>BẢNG TÍNH TOÁN, ĐO BÓC KHỐI LƯỢNG HOÀN THÀNH ĐƯA VÀO QUYẾT TOÁN</v>
          </cell>
        </row>
      </sheetData>
      <sheetData sheetId="4542">
        <row r="4">
          <cell r="A4" t="str">
            <v>BẢNG TÍNH TOÁN, ĐO BÓC KHỐI LƯỢNG HOÀN THÀNH ĐƯA VÀO QUYẾT TOÁN</v>
          </cell>
        </row>
      </sheetData>
      <sheetData sheetId="4543">
        <row r="4">
          <cell r="A4" t="str">
            <v>BẢNG TÍNH TOÁN, ĐO BÓC KHỐI LƯỢNG HOÀN THÀNH ĐƯA VÀO QUYẾT TOÁN</v>
          </cell>
        </row>
      </sheetData>
      <sheetData sheetId="4544">
        <row r="4">
          <cell r="A4" t="str">
            <v>BẢNG TÍNH TOÁN, ĐO BÓC KHỐI LƯỢNG HOÀN THÀNH ĐƯA VÀO QUYẾT TOÁN</v>
          </cell>
        </row>
      </sheetData>
      <sheetData sheetId="4545">
        <row r="4">
          <cell r="A4" t="str">
            <v>BẢNG TÍNH TOÁN, ĐO BÓC KHỐI LƯỢNG HOÀN THÀNH ĐƯA VÀO QUYẾT TOÁN</v>
          </cell>
        </row>
      </sheetData>
      <sheetData sheetId="4546">
        <row r="4">
          <cell r="A4" t="str">
            <v>BẢNG TÍNH TOÁN, ĐO BÓC KHỐI LƯỢNG HOÀN THÀNH ĐƯA VÀO QUYẾT TOÁN</v>
          </cell>
        </row>
      </sheetData>
      <sheetData sheetId="4547">
        <row r="4">
          <cell r="A4" t="str">
            <v>BẢNG TÍNH TOÁN, ĐO BÓC KHỐI LƯỢNG HOÀN THÀNH ĐƯA VÀO QUYẾT TOÁN</v>
          </cell>
        </row>
      </sheetData>
      <sheetData sheetId="4548">
        <row r="4">
          <cell r="A4" t="str">
            <v>BẢNG TÍNH TOÁN, ĐO BÓC KHỐI LƯỢNG HOÀN THÀNH ĐƯA VÀO QUYẾT TOÁN</v>
          </cell>
        </row>
      </sheetData>
      <sheetData sheetId="4549">
        <row r="4">
          <cell r="A4" t="str">
            <v>BẢNG TÍNH TOÁN, ĐO BÓC KHỐI LƯỢNG HOÀN THÀNH ĐƯA VÀO QUYẾT TOÁN</v>
          </cell>
        </row>
      </sheetData>
      <sheetData sheetId="4550">
        <row r="4">
          <cell r="A4" t="str">
            <v>BẢNG TÍNH TOÁN, ĐO BÓC KHỐI LƯỢNG HOÀN THÀNH ĐƯA VÀO QUYẾT TOÁN</v>
          </cell>
        </row>
      </sheetData>
      <sheetData sheetId="4551">
        <row r="4">
          <cell r="A4" t="str">
            <v>BẢNG TÍNH TOÁN, ĐO BÓC KHỐI LƯỢNG HOÀN THÀNH ĐƯA VÀO QUYẾT TOÁN</v>
          </cell>
        </row>
      </sheetData>
      <sheetData sheetId="4552">
        <row r="4">
          <cell r="A4" t="str">
            <v>BẢNG TÍNH TOÁN, ĐO BÓC KHỐI LƯỢNG HOÀN THÀNH ĐƯA VÀO QUYẾT TOÁN</v>
          </cell>
        </row>
      </sheetData>
      <sheetData sheetId="4553">
        <row r="4">
          <cell r="A4" t="str">
            <v>BẢNG TÍNH TOÁN, ĐO BÓC KHỐI LƯỢNG HOÀN THÀNH ĐƯA VÀO QUYẾT TOÁN</v>
          </cell>
        </row>
      </sheetData>
      <sheetData sheetId="4554">
        <row r="4">
          <cell r="A4" t="str">
            <v>BẢNG TÍNH TOÁN, ĐO BÓC KHỐI LƯỢNG HOÀN THÀNH ĐƯA VÀO QUYẾT TOÁN</v>
          </cell>
        </row>
      </sheetData>
      <sheetData sheetId="4555">
        <row r="4">
          <cell r="A4" t="str">
            <v>BẢNG TÍNH TOÁN, ĐO BÓC KHỐI LƯỢNG HOÀN THÀNH ĐƯA VÀO QUYẾT TOÁN</v>
          </cell>
        </row>
      </sheetData>
      <sheetData sheetId="4556">
        <row r="4">
          <cell r="A4" t="str">
            <v>BẢNG TÍNH TOÁN, ĐO BÓC KHỐI LƯỢNG HOÀN THÀNH ĐƯA VÀO QUYẾT TOÁN</v>
          </cell>
        </row>
      </sheetData>
      <sheetData sheetId="4557">
        <row r="4">
          <cell r="A4" t="str">
            <v>BẢNG TÍNH TOÁN, ĐO BÓC KHỐI LƯỢNG HOÀN THÀNH ĐƯA VÀO QUYẾT TOÁN</v>
          </cell>
        </row>
      </sheetData>
      <sheetData sheetId="4558">
        <row r="4">
          <cell r="A4" t="str">
            <v>BẢNG TÍNH TOÁN, ĐO BÓC KHỐI LƯỢNG HOÀN THÀNH ĐƯA VÀO QUYẾT TOÁN</v>
          </cell>
        </row>
      </sheetData>
      <sheetData sheetId="4559">
        <row r="4">
          <cell r="A4" t="str">
            <v>BẢNG TÍNH TOÁN, ĐO BÓC KHỐI LƯỢNG HOÀN THÀNH ĐƯA VÀO QUYẾT TOÁN</v>
          </cell>
        </row>
      </sheetData>
      <sheetData sheetId="4560">
        <row r="4">
          <cell r="A4" t="str">
            <v>BẢNG TÍNH TOÁN, ĐO BÓC KHỐI LƯỢNG HOÀN THÀNH ĐƯA VÀO QUYẾT TOÁN</v>
          </cell>
        </row>
      </sheetData>
      <sheetData sheetId="4561">
        <row r="4">
          <cell r="A4" t="str">
            <v>BẢNG TÍNH TOÁN, ĐO BÓC KHỐI LƯỢNG HOÀN THÀNH ĐƯA VÀO QUYẾT TOÁN</v>
          </cell>
        </row>
      </sheetData>
      <sheetData sheetId="4562">
        <row r="4">
          <cell r="A4" t="str">
            <v>BẢNG TÍNH TOÁN, ĐO BÓC KHỐI LƯỢNG HOÀN THÀNH ĐƯA VÀO QUYẾT TOÁN</v>
          </cell>
        </row>
      </sheetData>
      <sheetData sheetId="4563">
        <row r="4">
          <cell r="A4" t="str">
            <v>BẢNG TÍNH TOÁN, ĐO BÓC KHỐI LƯỢNG HOÀN THÀNH ĐƯA VÀO QUYẾT TOÁN</v>
          </cell>
        </row>
      </sheetData>
      <sheetData sheetId="4564">
        <row r="4">
          <cell r="A4" t="str">
            <v>BẢNG TÍNH TOÁN, ĐO BÓC KHỐI LƯỢNG HOÀN THÀNH ĐƯA VÀO QUYẾT TOÁN</v>
          </cell>
        </row>
      </sheetData>
      <sheetData sheetId="4565">
        <row r="4">
          <cell r="A4" t="str">
            <v>BẢNG TÍNH TOÁN, ĐO BÓC KHỐI LƯỢNG HOÀN THÀNH ĐƯA VÀO QUYẾT TOÁN</v>
          </cell>
        </row>
      </sheetData>
      <sheetData sheetId="4566">
        <row r="4">
          <cell r="A4" t="str">
            <v>BẢNG TÍNH TOÁN, ĐO BÓC KHỐI LƯỢNG HOÀN THÀNH ĐƯA VÀO QUYẾT TOÁN</v>
          </cell>
        </row>
      </sheetData>
      <sheetData sheetId="4567">
        <row r="4">
          <cell r="A4" t="str">
            <v>BẢNG TÍNH TOÁN, ĐO BÓC KHỐI LƯỢNG HOÀN THÀNH ĐƯA VÀO QUYẾT TOÁN</v>
          </cell>
        </row>
      </sheetData>
      <sheetData sheetId="4568">
        <row r="4">
          <cell r="A4" t="str">
            <v>BẢNG TÍNH TOÁN, ĐO BÓC KHỐI LƯỢNG HOÀN THÀNH ĐƯA VÀO QUYẾT TOÁN</v>
          </cell>
        </row>
      </sheetData>
      <sheetData sheetId="4569">
        <row r="4">
          <cell r="A4" t="str">
            <v>BẢNG TÍNH TOÁN, ĐO BÓC KHỐI LƯỢNG HOÀN THÀNH ĐƯA VÀO QUYẾT TOÁN</v>
          </cell>
        </row>
      </sheetData>
      <sheetData sheetId="4570">
        <row r="4">
          <cell r="A4" t="str">
            <v>BẢNG TÍNH TOÁN, ĐO BÓC KHỐI LƯỢNG HOÀN THÀNH ĐƯA VÀO QUYẾT TOÁN</v>
          </cell>
        </row>
      </sheetData>
      <sheetData sheetId="4571">
        <row r="4">
          <cell r="A4" t="str">
            <v>BẢNG TÍNH TOÁN, ĐO BÓC KHỐI LƯỢNG HOÀN THÀNH ĐƯA VÀO QUYẾT TOÁN</v>
          </cell>
        </row>
      </sheetData>
      <sheetData sheetId="4572">
        <row r="4">
          <cell r="A4" t="str">
            <v>BẢNG TÍNH TOÁN, ĐO BÓC KHỐI LƯỢNG HOÀN THÀNH ĐƯA VÀO QUYẾT TOÁN</v>
          </cell>
        </row>
      </sheetData>
      <sheetData sheetId="4573">
        <row r="4">
          <cell r="A4" t="str">
            <v>BẢNG TÍNH TOÁN, ĐO BÓC KHỐI LƯỢNG HOÀN THÀNH ĐƯA VÀO QUYẾT TOÁN</v>
          </cell>
        </row>
      </sheetData>
      <sheetData sheetId="4574">
        <row r="4">
          <cell r="A4" t="str">
            <v>BẢNG TÍNH TOÁN, ĐO BÓC KHỐI LƯỢNG HOÀN THÀNH ĐƯA VÀO QUYẾT TOÁN</v>
          </cell>
        </row>
      </sheetData>
      <sheetData sheetId="4575">
        <row r="4">
          <cell r="A4" t="str">
            <v>BẢNG TÍNH TOÁN, ĐO BÓC KHỐI LƯỢNG HOÀN THÀNH ĐƯA VÀO QUYẾT TOÁN</v>
          </cell>
        </row>
      </sheetData>
      <sheetData sheetId="4576">
        <row r="4">
          <cell r="A4" t="str">
            <v>BẢNG TÍNH TOÁN, ĐO BÓC KHỐI LƯỢNG HOÀN THÀNH ĐƯA VÀO QUYẾT TOÁN</v>
          </cell>
        </row>
      </sheetData>
      <sheetData sheetId="4577">
        <row r="4">
          <cell r="A4" t="str">
            <v>BẢNG TÍNH TOÁN, ĐO BÓC KHỐI LƯỢNG HOÀN THÀNH ĐƯA VÀO QUYẾT TOÁN</v>
          </cell>
        </row>
      </sheetData>
      <sheetData sheetId="4578">
        <row r="4">
          <cell r="A4" t="str">
            <v>BẢNG TÍNH TOÁN, ĐO BÓC KHỐI LƯỢNG HOÀN THÀNH ĐƯA VÀO QUYẾT TOÁN</v>
          </cell>
        </row>
      </sheetData>
      <sheetData sheetId="4579">
        <row r="4">
          <cell r="A4" t="str">
            <v>BẢNG TÍNH TOÁN, ĐO BÓC KHỐI LƯỢNG HOÀN THÀNH ĐƯA VÀO QUYẾT TOÁN</v>
          </cell>
        </row>
      </sheetData>
      <sheetData sheetId="4580">
        <row r="4">
          <cell r="A4" t="str">
            <v>BẢNG TÍNH TOÁN, ĐO BÓC KHỐI LƯỢNG HOÀN THÀNH ĐƯA VÀO QUYẾT TOÁN</v>
          </cell>
        </row>
      </sheetData>
      <sheetData sheetId="4581">
        <row r="4">
          <cell r="A4" t="str">
            <v>BẢNG TÍNH TOÁN, ĐO BÓC KHỐI LƯỢNG HOÀN THÀNH ĐƯA VÀO QUYẾT TOÁN</v>
          </cell>
        </row>
      </sheetData>
      <sheetData sheetId="4582">
        <row r="4">
          <cell r="A4" t="str">
            <v>BẢNG TÍNH TOÁN, ĐO BÓC KHỐI LƯỢNG HOÀN THÀNH ĐƯA VÀO QUYẾT TOÁN</v>
          </cell>
        </row>
      </sheetData>
      <sheetData sheetId="4583">
        <row r="4">
          <cell r="A4" t="str">
            <v>BẢNG TÍNH TOÁN, ĐO BÓC KHỐI LƯỢNG HOÀN THÀNH ĐƯA VÀO QUYẾT TOÁN</v>
          </cell>
        </row>
      </sheetData>
      <sheetData sheetId="4584">
        <row r="4">
          <cell r="A4" t="str">
            <v>BẢNG TÍNH TOÁN, ĐO BÓC KHỐI LƯỢNG HOÀN THÀNH ĐƯA VÀO QUYẾT TOÁN</v>
          </cell>
        </row>
      </sheetData>
      <sheetData sheetId="4585">
        <row r="4">
          <cell r="A4" t="str">
            <v>BẢNG TÍNH TOÁN, ĐO BÓC KHỐI LƯỢNG HOÀN THÀNH ĐƯA VÀO QUYẾT TOÁN</v>
          </cell>
        </row>
      </sheetData>
      <sheetData sheetId="4586">
        <row r="4">
          <cell r="A4" t="str">
            <v>BẢNG TÍNH TOÁN, ĐO BÓC KHỐI LƯỢNG HOÀN THÀNH ĐƯA VÀO QUYẾT TOÁN</v>
          </cell>
        </row>
      </sheetData>
      <sheetData sheetId="4587">
        <row r="4">
          <cell r="A4" t="str">
            <v>BẢNG TÍNH TOÁN, ĐO BÓC KHỐI LƯỢNG HOÀN THÀNH ĐƯA VÀO QUYẾT TOÁN</v>
          </cell>
        </row>
      </sheetData>
      <sheetData sheetId="4588">
        <row r="4">
          <cell r="A4" t="str">
            <v>BẢNG TÍNH TOÁN, ĐO BÓC KHỐI LƯỢNG HOÀN THÀNH ĐƯA VÀO QUYẾT TOÁN</v>
          </cell>
        </row>
      </sheetData>
      <sheetData sheetId="4589">
        <row r="4">
          <cell r="A4" t="str">
            <v>BẢNG TÍNH TOÁN, ĐO BÓC KHỐI LƯỢNG HOÀN THÀNH ĐƯA VÀO QUYẾT TOÁN</v>
          </cell>
        </row>
      </sheetData>
      <sheetData sheetId="4590">
        <row r="4">
          <cell r="A4" t="str">
            <v>BẢNG TÍNH TOÁN, ĐO BÓC KHỐI LƯỢNG HOÀN THÀNH ĐƯA VÀO QUYẾT TOÁN</v>
          </cell>
        </row>
      </sheetData>
      <sheetData sheetId="4591">
        <row r="4">
          <cell r="A4" t="str">
            <v>BẢNG TÍNH TOÁN, ĐO BÓC KHỐI LƯỢNG HOÀN THÀNH ĐƯA VÀO QUYẾT TOÁN</v>
          </cell>
        </row>
      </sheetData>
      <sheetData sheetId="4592">
        <row r="4">
          <cell r="A4" t="str">
            <v>BẢNG TÍNH TOÁN, ĐO BÓC KHỐI LƯỢNG HOÀN THÀNH ĐƯA VÀO QUYẾT TOÁN</v>
          </cell>
        </row>
      </sheetData>
      <sheetData sheetId="4593">
        <row r="4">
          <cell r="A4" t="str">
            <v>BẢNG TÍNH TOÁN, ĐO BÓC KHỐI LƯỢNG HOÀN THÀNH ĐƯA VÀO QUYẾT TOÁN</v>
          </cell>
        </row>
      </sheetData>
      <sheetData sheetId="4594">
        <row r="4">
          <cell r="A4" t="str">
            <v>BẢNG TÍNH TOÁN, ĐO BÓC KHỐI LƯỢNG HOÀN THÀNH ĐƯA VÀO QUYẾT TOÁN</v>
          </cell>
        </row>
      </sheetData>
      <sheetData sheetId="4595">
        <row r="4">
          <cell r="A4" t="str">
            <v>BẢNG TÍNH TOÁN, ĐO BÓC KHỐI LƯỢNG HOÀN THÀNH ĐƯA VÀO QUYẾT TOÁN</v>
          </cell>
        </row>
      </sheetData>
      <sheetData sheetId="4596">
        <row r="4">
          <cell r="A4" t="str">
            <v>BẢNG TÍNH TOÁN, ĐO BÓC KHỐI LƯỢNG HOÀN THÀNH ĐƯA VÀO QUYẾT TOÁN</v>
          </cell>
        </row>
      </sheetData>
      <sheetData sheetId="4597">
        <row r="4">
          <cell r="A4" t="str">
            <v>BẢNG TÍNH TOÁN, ĐO BÓC KHỐI LƯỢNG HOÀN THÀNH ĐƯA VÀO QUYẾT TOÁN</v>
          </cell>
        </row>
      </sheetData>
      <sheetData sheetId="4598">
        <row r="4">
          <cell r="A4" t="str">
            <v>BẢNG TÍNH TOÁN, ĐO BÓC KHỐI LƯỢNG HOÀN THÀNH ĐƯA VÀO QUYẾT TOÁN</v>
          </cell>
        </row>
      </sheetData>
      <sheetData sheetId="4599">
        <row r="4">
          <cell r="A4" t="str">
            <v>BẢNG TÍNH TOÁN, ĐO BÓC KHỐI LƯỢNG HOÀN THÀNH ĐƯA VÀO QUYẾT TOÁN</v>
          </cell>
        </row>
      </sheetData>
      <sheetData sheetId="4600">
        <row r="4">
          <cell r="A4" t="str">
            <v>BẢNG TÍNH TOÁN, ĐO BÓC KHỐI LƯỢNG HOÀN THÀNH ĐƯA VÀO QUYẾT TOÁN</v>
          </cell>
        </row>
      </sheetData>
      <sheetData sheetId="4601">
        <row r="4">
          <cell r="A4" t="str">
            <v>BẢNG TÍNH TOÁN, ĐO BÓC KHỐI LƯỢNG HOÀN THÀNH ĐƯA VÀO QUYẾT TOÁN</v>
          </cell>
        </row>
      </sheetData>
      <sheetData sheetId="4602">
        <row r="4">
          <cell r="A4" t="str">
            <v>BẢNG TÍNH TOÁN, ĐO BÓC KHỐI LƯỢNG HOÀN THÀNH ĐƯA VÀO QUYẾT TOÁN</v>
          </cell>
        </row>
      </sheetData>
      <sheetData sheetId="4603">
        <row r="4">
          <cell r="A4" t="str">
            <v>BẢNG TÍNH TOÁN, ĐO BÓC KHỐI LƯỢNG HOÀN THÀNH ĐƯA VÀO QUYẾT TOÁN</v>
          </cell>
        </row>
      </sheetData>
      <sheetData sheetId="4604">
        <row r="4">
          <cell r="A4" t="str">
            <v>BẢNG TÍNH TOÁN, ĐO BÓC KHỐI LƯỢNG HOÀN THÀNH ĐƯA VÀO QUYẾT TOÁN</v>
          </cell>
        </row>
      </sheetData>
      <sheetData sheetId="4605">
        <row r="4">
          <cell r="A4" t="str">
            <v>BẢNG TÍNH TOÁN, ĐO BÓC KHỐI LƯỢNG HOÀN THÀNH ĐƯA VÀO QUYẾT TOÁN</v>
          </cell>
        </row>
      </sheetData>
      <sheetData sheetId="4606">
        <row r="4">
          <cell r="A4" t="str">
            <v>BẢNG TÍNH TOÁN, ĐO BÓC KHỐI LƯỢNG HOÀN THÀNH ĐƯA VÀO QUYẾT TOÁN</v>
          </cell>
        </row>
      </sheetData>
      <sheetData sheetId="4607">
        <row r="4">
          <cell r="A4" t="str">
            <v>BẢNG TÍNH TOÁN, ĐO BÓC KHỐI LƯỢNG HOÀN THÀNH ĐƯA VÀO QUYẾT TOÁN</v>
          </cell>
        </row>
      </sheetData>
      <sheetData sheetId="4608">
        <row r="4">
          <cell r="A4" t="str">
            <v>BẢNG TÍNH TOÁN, ĐO BÓC KHỐI LƯỢNG HOÀN THÀNH ĐƯA VÀO QUYẾT TOÁN</v>
          </cell>
        </row>
      </sheetData>
      <sheetData sheetId="4609">
        <row r="4">
          <cell r="A4" t="str">
            <v>BẢNG TÍNH TOÁN, ĐO BÓC KHỐI LƯỢNG HOÀN THÀNH ĐƯA VÀO QUYẾT TOÁN</v>
          </cell>
        </row>
      </sheetData>
      <sheetData sheetId="4610">
        <row r="4">
          <cell r="A4" t="str">
            <v>BẢNG TÍNH TOÁN, ĐO BÓC KHỐI LƯỢNG HOÀN THÀNH ĐƯA VÀO QUYẾT TOÁN</v>
          </cell>
        </row>
      </sheetData>
      <sheetData sheetId="4611">
        <row r="4">
          <cell r="A4" t="str">
            <v>BẢNG TÍNH TOÁN, ĐO BÓC KHỐI LƯỢNG HOÀN THÀNH ĐƯA VÀO QUYẾT TOÁN</v>
          </cell>
        </row>
      </sheetData>
      <sheetData sheetId="4612">
        <row r="4">
          <cell r="A4" t="str">
            <v>BẢNG TÍNH TOÁN, ĐO BÓC KHỐI LƯỢNG HOÀN THÀNH ĐƯA VÀO QUYẾT TOÁN</v>
          </cell>
        </row>
      </sheetData>
      <sheetData sheetId="4613">
        <row r="4">
          <cell r="A4" t="str">
            <v>BẢNG TÍNH TOÁN, ĐO BÓC KHỐI LƯỢNG HOÀN THÀNH ĐƯA VÀO QUYẾT TOÁN</v>
          </cell>
        </row>
      </sheetData>
      <sheetData sheetId="4614">
        <row r="4">
          <cell r="A4" t="str">
            <v>BẢNG TÍNH TOÁN, ĐO BÓC KHỐI LƯỢNG HOÀN THÀNH ĐƯA VÀO QUYẾT TOÁN</v>
          </cell>
        </row>
      </sheetData>
      <sheetData sheetId="4615">
        <row r="4">
          <cell r="A4" t="str">
            <v>BẢNG TÍNH TOÁN, ĐO BÓC KHỐI LƯỢNG HOÀN THÀNH ĐƯA VÀO QUYẾT TOÁN</v>
          </cell>
        </row>
      </sheetData>
      <sheetData sheetId="4616">
        <row r="4">
          <cell r="A4" t="str">
            <v>BẢNG TÍNH TOÁN, ĐO BÓC KHỐI LƯỢNG HOÀN THÀNH ĐƯA VÀO QUYẾT TOÁN</v>
          </cell>
        </row>
      </sheetData>
      <sheetData sheetId="4617">
        <row r="4">
          <cell r="A4" t="str">
            <v>BẢNG TÍNH TOÁN, ĐO BÓC KHỐI LƯỢNG HOÀN THÀNH ĐƯA VÀO QUYẾT TOÁN</v>
          </cell>
        </row>
      </sheetData>
      <sheetData sheetId="4618">
        <row r="4">
          <cell r="A4" t="str">
            <v>BẢNG TÍNH TOÁN, ĐO BÓC KHỐI LƯỢNG HOÀN THÀNH ĐƯA VÀO QUYẾT TOÁN</v>
          </cell>
        </row>
      </sheetData>
      <sheetData sheetId="4619">
        <row r="4">
          <cell r="A4" t="str">
            <v>BẢNG TÍNH TOÁN, ĐO BÓC KHỐI LƯỢNG HOÀN THÀNH ĐƯA VÀO QUYẾT TOÁN</v>
          </cell>
        </row>
      </sheetData>
      <sheetData sheetId="4620">
        <row r="4">
          <cell r="A4" t="str">
            <v>BẢNG TÍNH TOÁN, ĐO BÓC KHỐI LƯỢNG HOÀN THÀNH ĐƯA VÀO QUYẾT TOÁN</v>
          </cell>
        </row>
      </sheetData>
      <sheetData sheetId="4621">
        <row r="4">
          <cell r="A4" t="str">
            <v>BẢNG TÍNH TOÁN, ĐO BÓC KHỐI LƯỢNG HOÀN THÀNH ĐƯA VÀO QUYẾT TOÁN</v>
          </cell>
        </row>
      </sheetData>
      <sheetData sheetId="4622">
        <row r="4">
          <cell r="A4" t="str">
            <v>BẢNG TÍNH TOÁN, ĐO BÓC KHỐI LƯỢNG HOÀN THÀNH ĐƯA VÀO QUYẾT TOÁN</v>
          </cell>
        </row>
      </sheetData>
      <sheetData sheetId="4623">
        <row r="4">
          <cell r="A4" t="str">
            <v>BẢNG TÍNH TOÁN, ĐO BÓC KHỐI LƯỢNG HOÀN THÀNH ĐƯA VÀO QUYẾT TOÁN</v>
          </cell>
        </row>
      </sheetData>
      <sheetData sheetId="4624">
        <row r="4">
          <cell r="A4" t="str">
            <v>BẢNG TÍNH TOÁN, ĐO BÓC KHỐI LƯỢNG HOÀN THÀNH ĐƯA VÀO QUYẾT TOÁN</v>
          </cell>
        </row>
      </sheetData>
      <sheetData sheetId="4625">
        <row r="4">
          <cell r="A4" t="str">
            <v>BẢNG TÍNH TOÁN, ĐO BÓC KHỐI LƯỢNG HOÀN THÀNH ĐƯA VÀO QUYẾT TOÁN</v>
          </cell>
        </row>
      </sheetData>
      <sheetData sheetId="4626">
        <row r="4">
          <cell r="A4" t="str">
            <v>BẢNG TÍNH TOÁN, ĐO BÓC KHỐI LƯỢNG HOÀN THÀNH ĐƯA VÀO QUYẾT TOÁN</v>
          </cell>
        </row>
      </sheetData>
      <sheetData sheetId="4627">
        <row r="4">
          <cell r="A4" t="str">
            <v>BẢNG TÍNH TOÁN, ĐO BÓC KHỐI LƯỢNG HOÀN THÀNH ĐƯA VÀO QUYẾT TOÁN</v>
          </cell>
        </row>
      </sheetData>
      <sheetData sheetId="4628">
        <row r="4">
          <cell r="A4" t="str">
            <v>BẢNG TÍNH TOÁN, ĐO BÓC KHỐI LƯỢNG HOÀN THÀNH ĐƯA VÀO QUYẾT TOÁN</v>
          </cell>
        </row>
      </sheetData>
      <sheetData sheetId="4629">
        <row r="4">
          <cell r="A4" t="str">
            <v>BẢNG TÍNH TOÁN, ĐO BÓC KHỐI LƯỢNG HOÀN THÀNH ĐƯA VÀO QUYẾT TOÁN</v>
          </cell>
        </row>
      </sheetData>
      <sheetData sheetId="4630">
        <row r="4">
          <cell r="A4" t="str">
            <v>BẢNG TÍNH TOÁN, ĐO BÓC KHỐI LƯỢNG HOÀN THÀNH ĐƯA VÀO QUYẾT TOÁN</v>
          </cell>
        </row>
      </sheetData>
      <sheetData sheetId="4631">
        <row r="4">
          <cell r="A4" t="str">
            <v>BẢNG TÍNH TOÁN, ĐO BÓC KHỐI LƯỢNG HOÀN THÀNH ĐƯA VÀO QUYẾT TOÁN</v>
          </cell>
        </row>
      </sheetData>
      <sheetData sheetId="4632">
        <row r="4">
          <cell r="A4" t="str">
            <v>BẢNG TÍNH TOÁN, ĐO BÓC KHỐI LƯỢNG HOÀN THÀNH ĐƯA VÀO QUYẾT TOÁN</v>
          </cell>
        </row>
      </sheetData>
      <sheetData sheetId="4633">
        <row r="4">
          <cell r="A4" t="str">
            <v>BẢNG TÍNH TOÁN, ĐO BÓC KHỐI LƯỢNG HOÀN THÀNH ĐƯA VÀO QUYẾT TOÁN</v>
          </cell>
        </row>
      </sheetData>
      <sheetData sheetId="4634">
        <row r="4">
          <cell r="A4" t="str">
            <v>BẢNG TÍNH TOÁN, ĐO BÓC KHỐI LƯỢNG HOÀN THÀNH ĐƯA VÀO QUYẾT TOÁN</v>
          </cell>
        </row>
      </sheetData>
      <sheetData sheetId="4635">
        <row r="4">
          <cell r="A4" t="str">
            <v>BẢNG TÍNH TOÁN, ĐO BÓC KHỐI LƯỢNG HOÀN THÀNH ĐƯA VÀO QUYẾT TOÁN</v>
          </cell>
        </row>
      </sheetData>
      <sheetData sheetId="4636">
        <row r="4">
          <cell r="A4" t="str">
            <v>BẢNG TÍNH TOÁN, ĐO BÓC KHỐI LƯỢNG HOÀN THÀNH ĐƯA VÀO QUYẾT TOÁN</v>
          </cell>
        </row>
      </sheetData>
      <sheetData sheetId="4637">
        <row r="4">
          <cell r="A4" t="str">
            <v>BẢNG TÍNH TOÁN, ĐO BÓC KHỐI LƯỢNG HOÀN THÀNH ĐƯA VÀO QUYẾT TOÁN</v>
          </cell>
        </row>
      </sheetData>
      <sheetData sheetId="4638">
        <row r="4">
          <cell r="A4" t="str">
            <v>BẢNG TÍNH TOÁN, ĐO BÓC KHỐI LƯỢNG HOÀN THÀNH ĐƯA VÀO QUYẾT TOÁN</v>
          </cell>
        </row>
      </sheetData>
      <sheetData sheetId="4639">
        <row r="4">
          <cell r="A4" t="str">
            <v>BẢNG TÍNH TOÁN, ĐO BÓC KHỐI LƯỢNG HOÀN THÀNH ĐƯA VÀO QUYẾT TOÁN</v>
          </cell>
        </row>
      </sheetData>
      <sheetData sheetId="4640">
        <row r="4">
          <cell r="A4" t="str">
            <v>BẢNG TÍNH TOÁN, ĐO BÓC KHỐI LƯỢNG HOÀN THÀNH ĐƯA VÀO QUYẾT TOÁN</v>
          </cell>
        </row>
      </sheetData>
      <sheetData sheetId="4641">
        <row r="4">
          <cell r="A4" t="str">
            <v>BẢNG TÍNH TOÁN, ĐO BÓC KHỐI LƯỢNG HOÀN THÀNH ĐƯA VÀO QUYẾT TOÁN</v>
          </cell>
        </row>
      </sheetData>
      <sheetData sheetId="4642">
        <row r="4">
          <cell r="A4" t="str">
            <v>BẢNG TÍNH TOÁN, ĐO BÓC KHỐI LƯỢNG HOÀN THÀNH ĐƯA VÀO QUYẾT TOÁN</v>
          </cell>
        </row>
      </sheetData>
      <sheetData sheetId="4643">
        <row r="4">
          <cell r="A4" t="str">
            <v>BẢNG TÍNH TOÁN, ĐO BÓC KHỐI LƯỢNG HOÀN THÀNH ĐƯA VÀO QUYẾT TOÁN</v>
          </cell>
        </row>
      </sheetData>
      <sheetData sheetId="4644">
        <row r="4">
          <cell r="A4" t="str">
            <v>BẢNG TÍNH TOÁN, ĐO BÓC KHỐI LƯỢNG HOÀN THÀNH ĐƯA VÀO QUYẾT TOÁN</v>
          </cell>
        </row>
      </sheetData>
      <sheetData sheetId="4645">
        <row r="4">
          <cell r="A4" t="str">
            <v>BẢNG TÍNH TOÁN, ĐO BÓC KHỐI LƯỢNG HOÀN THÀNH ĐƯA VÀO QUYẾT TOÁN</v>
          </cell>
        </row>
      </sheetData>
      <sheetData sheetId="4646">
        <row r="4">
          <cell r="A4" t="str">
            <v>BẢNG TÍNH TOÁN, ĐO BÓC KHỐI LƯỢNG HOÀN THÀNH ĐƯA VÀO QUYẾT TOÁN</v>
          </cell>
        </row>
      </sheetData>
      <sheetData sheetId="4647">
        <row r="4">
          <cell r="A4" t="str">
            <v>BẢNG TÍNH TOÁN, ĐO BÓC KHỐI LƯỢNG HOÀN THÀNH ĐƯA VÀO QUYẾT TOÁN</v>
          </cell>
        </row>
      </sheetData>
      <sheetData sheetId="4648">
        <row r="4">
          <cell r="A4" t="str">
            <v>BẢNG TÍNH TOÁN, ĐO BÓC KHỐI LƯỢNG HOÀN THÀNH ĐƯA VÀO QUYẾT TOÁN</v>
          </cell>
        </row>
      </sheetData>
      <sheetData sheetId="4649">
        <row r="4">
          <cell r="A4" t="str">
            <v>BẢNG TÍNH TOÁN, ĐO BÓC KHỐI LƯỢNG HOÀN THÀNH ĐƯA VÀO QUYẾT TOÁN</v>
          </cell>
        </row>
      </sheetData>
      <sheetData sheetId="4650">
        <row r="4">
          <cell r="A4" t="str">
            <v>BẢNG TÍNH TOÁN, ĐO BÓC KHỐI LƯỢNG HOÀN THÀNH ĐƯA VÀO QUYẾT TOÁN</v>
          </cell>
        </row>
      </sheetData>
      <sheetData sheetId="4651">
        <row r="4">
          <cell r="A4" t="str">
            <v>BẢNG TÍNH TOÁN, ĐO BÓC KHỐI LƯỢNG HOÀN THÀNH ĐƯA VÀO QUYẾT TOÁN</v>
          </cell>
        </row>
      </sheetData>
      <sheetData sheetId="4652">
        <row r="4">
          <cell r="A4" t="str">
            <v>BẢNG TÍNH TOÁN, ĐO BÓC KHỐI LƯỢNG HOÀN THÀNH ĐƯA VÀO QUYẾT TOÁN</v>
          </cell>
        </row>
      </sheetData>
      <sheetData sheetId="4653">
        <row r="4">
          <cell r="A4" t="str">
            <v>BẢNG TÍNH TOÁN, ĐO BÓC KHỐI LƯỢNG HOÀN THÀNH ĐƯA VÀO QUYẾT TOÁN</v>
          </cell>
        </row>
      </sheetData>
      <sheetData sheetId="4654">
        <row r="4">
          <cell r="A4" t="str">
            <v>BẢNG TÍNH TOÁN, ĐO BÓC KHỐI LƯỢNG HOÀN THÀNH ĐƯA VÀO QUYẾT TOÁN</v>
          </cell>
        </row>
      </sheetData>
      <sheetData sheetId="4655">
        <row r="4">
          <cell r="A4" t="str">
            <v>BẢNG TÍNH TOÁN, ĐO BÓC KHỐI LƯỢNG HOÀN THÀNH ĐƯA VÀO QUYẾT TOÁN</v>
          </cell>
        </row>
      </sheetData>
      <sheetData sheetId="4656">
        <row r="4">
          <cell r="A4" t="str">
            <v>BẢNG TÍNH TOÁN, ĐO BÓC KHỐI LƯỢNG HOÀN THÀNH ĐƯA VÀO QUYẾT TOÁN</v>
          </cell>
        </row>
      </sheetData>
      <sheetData sheetId="4657">
        <row r="4">
          <cell r="A4" t="str">
            <v>BẢNG TÍNH TOÁN, ĐO BÓC KHỐI LƯỢNG HOÀN THÀNH ĐƯA VÀO QUYẾT TOÁN</v>
          </cell>
        </row>
      </sheetData>
      <sheetData sheetId="4658">
        <row r="4">
          <cell r="A4" t="str">
            <v>BẢNG TÍNH TOÁN, ĐO BÓC KHỐI LƯỢNG HOÀN THÀNH ĐƯA VÀO QUYẾT TOÁN</v>
          </cell>
        </row>
      </sheetData>
      <sheetData sheetId="4659">
        <row r="4">
          <cell r="A4" t="str">
            <v>BẢNG TÍNH TOÁN, ĐO BÓC KHỐI LƯỢNG HOÀN THÀNH ĐƯA VÀO QUYẾT TOÁN</v>
          </cell>
        </row>
      </sheetData>
      <sheetData sheetId="4660">
        <row r="4">
          <cell r="A4" t="str">
            <v>BẢNG TÍNH TOÁN, ĐO BÓC KHỐI LƯỢNG HOÀN THÀNH ĐƯA VÀO QUYẾT TOÁN</v>
          </cell>
        </row>
      </sheetData>
      <sheetData sheetId="4661">
        <row r="4">
          <cell r="A4" t="str">
            <v>BẢNG TÍNH TOÁN, ĐO BÓC KHỐI LƯỢNG HOÀN THÀNH ĐƯA VÀO QUYẾT TOÁN</v>
          </cell>
        </row>
      </sheetData>
      <sheetData sheetId="4662">
        <row r="4">
          <cell r="A4" t="str">
            <v>BẢNG TÍNH TOÁN, ĐO BÓC KHỐI LƯỢNG HOÀN THÀNH ĐƯA VÀO QUYẾT TOÁN</v>
          </cell>
        </row>
      </sheetData>
      <sheetData sheetId="4663">
        <row r="4">
          <cell r="A4" t="str">
            <v>BẢNG TÍNH TOÁN, ĐO BÓC KHỐI LƯỢNG HOÀN THÀNH ĐƯA VÀO QUYẾT TOÁN</v>
          </cell>
        </row>
      </sheetData>
      <sheetData sheetId="4664">
        <row r="4">
          <cell r="A4" t="str">
            <v>BẢNG TÍNH TOÁN, ĐO BÓC KHỐI LƯỢNG HOÀN THÀNH ĐƯA VÀO QUYẾT TOÁN</v>
          </cell>
        </row>
      </sheetData>
      <sheetData sheetId="4665">
        <row r="4">
          <cell r="A4" t="str">
            <v>BẢNG TÍNH TOÁN, ĐO BÓC KHỐI LƯỢNG HOÀN THÀNH ĐƯA VÀO QUYẾT TOÁN</v>
          </cell>
        </row>
      </sheetData>
      <sheetData sheetId="4666">
        <row r="4">
          <cell r="A4" t="str">
            <v>BẢNG TÍNH TOÁN, ĐO BÓC KHỐI LƯỢNG HOÀN THÀNH ĐƯA VÀO QUYẾT TOÁN</v>
          </cell>
        </row>
      </sheetData>
      <sheetData sheetId="4667">
        <row r="4">
          <cell r="A4" t="str">
            <v>BẢNG TÍNH TOÁN, ĐO BÓC KHỐI LƯỢNG HOÀN THÀNH ĐƯA VÀO QUYẾT TOÁN</v>
          </cell>
        </row>
      </sheetData>
      <sheetData sheetId="4668">
        <row r="4">
          <cell r="A4" t="str">
            <v>BẢNG TÍNH TOÁN, ĐO BÓC KHỐI LƯỢNG HOÀN THÀNH ĐƯA VÀO QUYẾT TOÁN</v>
          </cell>
        </row>
      </sheetData>
      <sheetData sheetId="4669">
        <row r="4">
          <cell r="A4" t="str">
            <v>BẢNG TÍNH TOÁN, ĐO BÓC KHỐI LƯỢNG HOÀN THÀNH ĐƯA VÀO QUYẾT TOÁN</v>
          </cell>
        </row>
      </sheetData>
      <sheetData sheetId="4670">
        <row r="4">
          <cell r="A4" t="str">
            <v>BẢNG TÍNH TOÁN, ĐO BÓC KHỐI LƯỢNG HOÀN THÀNH ĐƯA VÀO QUYẾT TOÁN</v>
          </cell>
        </row>
      </sheetData>
      <sheetData sheetId="4671">
        <row r="4">
          <cell r="A4" t="str">
            <v>BẢNG TÍNH TOÁN, ĐO BÓC KHỐI LƯỢNG HOÀN THÀNH ĐƯA VÀO QUYẾT TOÁN</v>
          </cell>
        </row>
      </sheetData>
      <sheetData sheetId="4672">
        <row r="4">
          <cell r="A4" t="str">
            <v>BẢNG TÍNH TOÁN, ĐO BÓC KHỐI LƯỢNG HOÀN THÀNH ĐƯA VÀO QUYẾT TOÁN</v>
          </cell>
        </row>
      </sheetData>
      <sheetData sheetId="4673">
        <row r="4">
          <cell r="A4" t="str">
            <v>BẢNG TÍNH TOÁN, ĐO BÓC KHỐI LƯỢNG HOÀN THÀNH ĐƯA VÀO QUYẾT TOÁN</v>
          </cell>
        </row>
      </sheetData>
      <sheetData sheetId="4674">
        <row r="4">
          <cell r="A4" t="str">
            <v>BẢNG TÍNH TOÁN, ĐO BÓC KHỐI LƯỢNG HOÀN THÀNH ĐƯA VÀO QUYẾT TOÁN</v>
          </cell>
        </row>
      </sheetData>
      <sheetData sheetId="4675">
        <row r="4">
          <cell r="A4" t="str">
            <v>BẢNG TÍNH TOÁN, ĐO BÓC KHỐI LƯỢNG HOÀN THÀNH ĐƯA VÀO QUYẾT TOÁN</v>
          </cell>
        </row>
      </sheetData>
      <sheetData sheetId="4676">
        <row r="4">
          <cell r="A4" t="str">
            <v>BẢNG TÍNH TOÁN, ĐO BÓC KHỐI LƯỢNG HOÀN THÀNH ĐƯA VÀO QUYẾT TOÁN</v>
          </cell>
        </row>
      </sheetData>
      <sheetData sheetId="4677">
        <row r="4">
          <cell r="A4" t="str">
            <v>BẢNG TÍNH TOÁN, ĐO BÓC KHỐI LƯỢNG HOÀN THÀNH ĐƯA VÀO QUYẾT TOÁN</v>
          </cell>
        </row>
      </sheetData>
      <sheetData sheetId="4678">
        <row r="4">
          <cell r="A4" t="str">
            <v>BẢNG TÍNH TOÁN, ĐO BÓC KHỐI LƯỢNG HOÀN THÀNH ĐƯA VÀO QUYẾT TOÁN</v>
          </cell>
        </row>
      </sheetData>
      <sheetData sheetId="4679">
        <row r="4">
          <cell r="A4" t="str">
            <v>BẢNG TÍNH TOÁN, ĐO BÓC KHỐI LƯỢNG HOÀN THÀNH ĐƯA VÀO QUYẾT TOÁN</v>
          </cell>
        </row>
      </sheetData>
      <sheetData sheetId="4680">
        <row r="4">
          <cell r="A4" t="str">
            <v>BẢNG TÍNH TOÁN, ĐO BÓC KHỐI LƯỢNG HOÀN THÀNH ĐƯA VÀO QUYẾT TOÁN</v>
          </cell>
        </row>
      </sheetData>
      <sheetData sheetId="4681">
        <row r="4">
          <cell r="A4" t="str">
            <v>BẢNG TÍNH TOÁN, ĐO BÓC KHỐI LƯỢNG HOÀN THÀNH ĐƯA VÀO QUYẾT TOÁN</v>
          </cell>
        </row>
      </sheetData>
      <sheetData sheetId="4682">
        <row r="4">
          <cell r="A4" t="str">
            <v>BẢNG TÍNH TOÁN, ĐO BÓC KHỐI LƯỢNG HOÀN THÀNH ĐƯA VÀO QUYẾT TOÁN</v>
          </cell>
        </row>
      </sheetData>
      <sheetData sheetId="4683">
        <row r="4">
          <cell r="A4" t="str">
            <v>BẢNG TÍNH TOÁN, ĐO BÓC KHỐI LƯỢNG HOÀN THÀNH ĐƯA VÀO QUYẾT TOÁN</v>
          </cell>
        </row>
      </sheetData>
      <sheetData sheetId="4684">
        <row r="4">
          <cell r="A4" t="str">
            <v>BẢNG TÍNH TOÁN, ĐO BÓC KHỐI LƯỢNG HOÀN THÀNH ĐƯA VÀO QUYẾT TOÁN</v>
          </cell>
        </row>
      </sheetData>
      <sheetData sheetId="4685">
        <row r="4">
          <cell r="A4" t="str">
            <v>BẢNG TÍNH TOÁN, ĐO BÓC KHỐI LƯỢNG HOÀN THÀNH ĐƯA VÀO QUYẾT TOÁN</v>
          </cell>
        </row>
      </sheetData>
      <sheetData sheetId="4686">
        <row r="4">
          <cell r="A4" t="str">
            <v>BẢNG TÍNH TOÁN, ĐO BÓC KHỐI LƯỢNG HOÀN THÀNH ĐƯA VÀO QUYẾT TOÁN</v>
          </cell>
        </row>
      </sheetData>
      <sheetData sheetId="4687">
        <row r="4">
          <cell r="A4" t="str">
            <v>BẢNG TÍNH TOÁN, ĐO BÓC KHỐI LƯỢNG HOÀN THÀNH ĐƯA VÀO QUYẾT TOÁN</v>
          </cell>
        </row>
      </sheetData>
      <sheetData sheetId="4688">
        <row r="4">
          <cell r="A4" t="str">
            <v>BẢNG TÍNH TOÁN, ĐO BÓC KHỐI LƯỢNG HOÀN THÀNH ĐƯA VÀO QUYẾT TOÁN</v>
          </cell>
        </row>
      </sheetData>
      <sheetData sheetId="4689">
        <row r="4">
          <cell r="A4" t="str">
            <v>BẢNG TÍNH TOÁN, ĐO BÓC KHỐI LƯỢNG HOÀN THÀNH ĐƯA VÀO QUYẾT TOÁN</v>
          </cell>
        </row>
      </sheetData>
      <sheetData sheetId="4690">
        <row r="4">
          <cell r="A4" t="str">
            <v>BẢNG TÍNH TOÁN, ĐO BÓC KHỐI LƯỢNG HOÀN THÀNH ĐƯA VÀO QUYẾT TOÁN</v>
          </cell>
        </row>
      </sheetData>
      <sheetData sheetId="4691">
        <row r="4">
          <cell r="A4" t="str">
            <v>BẢNG TÍNH TOÁN, ĐO BÓC KHỐI LƯỢNG HOÀN THÀNH ĐƯA VÀO QUYẾT TOÁN</v>
          </cell>
        </row>
      </sheetData>
      <sheetData sheetId="4692">
        <row r="4">
          <cell r="A4" t="str">
            <v>BẢNG TÍNH TOÁN, ĐO BÓC KHỐI LƯỢNG HOÀN THÀNH ĐƯA VÀO QUYẾT TOÁN</v>
          </cell>
        </row>
      </sheetData>
      <sheetData sheetId="4693">
        <row r="4">
          <cell r="A4" t="str">
            <v>BẢNG TÍNH TOÁN, ĐO BÓC KHỐI LƯỢNG HOÀN THÀNH ĐƯA VÀO QUYẾT TOÁN</v>
          </cell>
        </row>
      </sheetData>
      <sheetData sheetId="4694">
        <row r="4">
          <cell r="A4" t="str">
            <v>BẢNG TÍNH TOÁN, ĐO BÓC KHỐI LƯỢNG HOÀN THÀNH ĐƯA VÀO QUYẾT TOÁN</v>
          </cell>
        </row>
      </sheetData>
      <sheetData sheetId="4695">
        <row r="4">
          <cell r="A4" t="str">
            <v>BẢNG TÍNH TOÁN, ĐO BÓC KHỐI LƯỢNG HOÀN THÀNH ĐƯA VÀO QUYẾT TOÁN</v>
          </cell>
        </row>
      </sheetData>
      <sheetData sheetId="4696">
        <row r="4">
          <cell r="A4" t="str">
            <v>BẢNG TÍNH TOÁN, ĐO BÓC KHỐI LƯỢNG HOÀN THÀNH ĐƯA VÀO QUYẾT TOÁN</v>
          </cell>
        </row>
      </sheetData>
      <sheetData sheetId="4697">
        <row r="4">
          <cell r="A4" t="str">
            <v>BẢNG TÍNH TOÁN, ĐO BÓC KHỐI LƯỢNG HOÀN THÀNH ĐƯA VÀO QUYẾT TOÁN</v>
          </cell>
        </row>
      </sheetData>
      <sheetData sheetId="4698">
        <row r="4">
          <cell r="A4" t="str">
            <v>BẢNG TÍNH TOÁN, ĐO BÓC KHỐI LƯỢNG HOÀN THÀNH ĐƯA VÀO QUYẾT TOÁN</v>
          </cell>
        </row>
      </sheetData>
      <sheetData sheetId="4699">
        <row r="4">
          <cell r="A4" t="str">
            <v>BẢNG TÍNH TOÁN, ĐO BÓC KHỐI LƯỢNG HOÀN THÀNH ĐƯA VÀO QUYẾT TOÁN</v>
          </cell>
        </row>
      </sheetData>
      <sheetData sheetId="4700">
        <row r="4">
          <cell r="A4" t="str">
            <v>BẢNG TÍNH TOÁN, ĐO BÓC KHỐI LƯỢNG HOÀN THÀNH ĐƯA VÀO QUYẾT TOÁN</v>
          </cell>
        </row>
      </sheetData>
      <sheetData sheetId="4701">
        <row r="4">
          <cell r="A4" t="str">
            <v>BẢNG TÍNH TOÁN, ĐO BÓC KHỐI LƯỢNG HOÀN THÀNH ĐƯA VÀO QUYẾT TOÁN</v>
          </cell>
        </row>
      </sheetData>
      <sheetData sheetId="4702">
        <row r="4">
          <cell r="A4" t="str">
            <v>BẢNG TÍNH TOÁN, ĐO BÓC KHỐI LƯỢNG HOÀN THÀNH ĐƯA VÀO QUYẾT TOÁN</v>
          </cell>
        </row>
      </sheetData>
      <sheetData sheetId="4703">
        <row r="4">
          <cell r="A4" t="str">
            <v>BẢNG TÍNH TOÁN, ĐO BÓC KHỐI LƯỢNG HOÀN THÀNH ĐƯA VÀO QUYẾT TOÁN</v>
          </cell>
        </row>
      </sheetData>
      <sheetData sheetId="4704">
        <row r="4">
          <cell r="A4" t="str">
            <v>BẢNG TÍNH TOÁN, ĐO BÓC KHỐI LƯỢNG HOÀN THÀNH ĐƯA VÀO QUYẾT TOÁN</v>
          </cell>
        </row>
      </sheetData>
      <sheetData sheetId="4705">
        <row r="4">
          <cell r="A4" t="str">
            <v>BẢNG TÍNH TOÁN, ĐO BÓC KHỐI LƯỢNG HOÀN THÀNH ĐƯA VÀO QUYẾT TOÁN</v>
          </cell>
        </row>
      </sheetData>
      <sheetData sheetId="4706">
        <row r="4">
          <cell r="A4" t="str">
            <v>BẢNG TÍNH TOÁN, ĐO BÓC KHỐI LƯỢNG HOÀN THÀNH ĐƯA VÀO QUYẾT TOÁN</v>
          </cell>
        </row>
      </sheetData>
      <sheetData sheetId="4707">
        <row r="4">
          <cell r="A4" t="str">
            <v>BẢNG TÍNH TOÁN, ĐO BÓC KHỐI LƯỢNG HOÀN THÀNH ĐƯA VÀO QUYẾT TOÁN</v>
          </cell>
        </row>
      </sheetData>
      <sheetData sheetId="4708">
        <row r="4">
          <cell r="A4" t="str">
            <v>BẢNG TÍNH TOÁN, ĐO BÓC KHỐI LƯỢNG HOÀN THÀNH ĐƯA VÀO QUYẾT TOÁN</v>
          </cell>
        </row>
      </sheetData>
      <sheetData sheetId="4709">
        <row r="4">
          <cell r="A4" t="str">
            <v>BẢNG TÍNH TOÁN, ĐO BÓC KHỐI LƯỢNG HOÀN THÀNH ĐƯA VÀO QUYẾT TOÁN</v>
          </cell>
        </row>
      </sheetData>
      <sheetData sheetId="4710">
        <row r="4">
          <cell r="A4" t="str">
            <v>BẢNG TÍNH TOÁN, ĐO BÓC KHỐI LƯỢNG HOÀN THÀNH ĐƯA VÀO QUYẾT TOÁN</v>
          </cell>
        </row>
      </sheetData>
      <sheetData sheetId="4711">
        <row r="4">
          <cell r="A4" t="str">
            <v>BẢNG TÍNH TOÁN, ĐO BÓC KHỐI LƯỢNG HOÀN THÀNH ĐƯA VÀO QUYẾT TOÁN</v>
          </cell>
        </row>
      </sheetData>
      <sheetData sheetId="4712">
        <row r="4">
          <cell r="A4" t="str">
            <v>BẢNG TÍNH TOÁN, ĐO BÓC KHỐI LƯỢNG HOÀN THÀNH ĐƯA VÀO QUYẾT TOÁN</v>
          </cell>
        </row>
      </sheetData>
      <sheetData sheetId="4713">
        <row r="4">
          <cell r="A4" t="str">
            <v>BẢNG TÍNH TOÁN, ĐO BÓC KHỐI LƯỢNG HOÀN THÀNH ĐƯA VÀO QUYẾT TOÁN</v>
          </cell>
        </row>
      </sheetData>
      <sheetData sheetId="4714">
        <row r="4">
          <cell r="A4" t="str">
            <v>BẢNG TÍNH TOÁN, ĐO BÓC KHỐI LƯỢNG HOÀN THÀNH ĐƯA VÀO QUYẾT TOÁN</v>
          </cell>
        </row>
      </sheetData>
      <sheetData sheetId="4715">
        <row r="4">
          <cell r="A4" t="str">
            <v>BẢNG TÍNH TOÁN, ĐO BÓC KHỐI LƯỢNG HOÀN THÀNH ĐƯA VÀO QUYẾT TOÁN</v>
          </cell>
        </row>
      </sheetData>
      <sheetData sheetId="4716">
        <row r="4">
          <cell r="A4" t="str">
            <v>BẢNG TÍNH TOÁN, ĐO BÓC KHỐI LƯỢNG HOÀN THÀNH ĐƯA VÀO QUYẾT TOÁN</v>
          </cell>
        </row>
      </sheetData>
      <sheetData sheetId="4717">
        <row r="4">
          <cell r="A4" t="str">
            <v>BẢNG TÍNH TOÁN, ĐO BÓC KHỐI LƯỢNG HOÀN THÀNH ĐƯA VÀO QUYẾT TOÁN</v>
          </cell>
        </row>
      </sheetData>
      <sheetData sheetId="4718">
        <row r="4">
          <cell r="A4" t="str">
            <v>BẢNG TÍNH TOÁN, ĐO BÓC KHỐI LƯỢNG HOÀN THÀNH ĐƯA VÀO QUYẾT TOÁN</v>
          </cell>
        </row>
      </sheetData>
      <sheetData sheetId="4719">
        <row r="4">
          <cell r="A4" t="str">
            <v>BẢNG TÍNH TOÁN, ĐO BÓC KHỐI LƯỢNG HOÀN THÀNH ĐƯA VÀO QUYẾT TOÁN</v>
          </cell>
        </row>
      </sheetData>
      <sheetData sheetId="4720">
        <row r="4">
          <cell r="A4" t="str">
            <v>BẢNG TÍNH TOÁN, ĐO BÓC KHỐI LƯỢNG HOÀN THÀNH ĐƯA VÀO QUYẾT TOÁN</v>
          </cell>
        </row>
      </sheetData>
      <sheetData sheetId="4721">
        <row r="4">
          <cell r="A4" t="str">
            <v>BẢNG TÍNH TOÁN, ĐO BÓC KHỐI LƯỢNG HOÀN THÀNH ĐƯA VÀO QUYẾT TOÁN</v>
          </cell>
        </row>
      </sheetData>
      <sheetData sheetId="4722">
        <row r="4">
          <cell r="A4" t="str">
            <v>BẢNG TÍNH TOÁN, ĐO BÓC KHỐI LƯỢNG HOÀN THÀNH ĐƯA VÀO QUYẾT TOÁN</v>
          </cell>
        </row>
      </sheetData>
      <sheetData sheetId="4723">
        <row r="4">
          <cell r="A4" t="str">
            <v>BẢNG TÍNH TOÁN, ĐO BÓC KHỐI LƯỢNG HOÀN THÀNH ĐƯA VÀO QUYẾT TOÁN</v>
          </cell>
        </row>
      </sheetData>
      <sheetData sheetId="4724">
        <row r="4">
          <cell r="A4" t="str">
            <v>BẢNG TÍNH TOÁN, ĐO BÓC KHỐI LƯỢNG HOÀN THÀNH ĐƯA VÀO QUYẾT TOÁN</v>
          </cell>
        </row>
      </sheetData>
      <sheetData sheetId="4725">
        <row r="4">
          <cell r="A4" t="str">
            <v>BẢNG TÍNH TOÁN, ĐO BÓC KHỐI LƯỢNG HOÀN THÀNH ĐƯA VÀO QUYẾT TOÁN</v>
          </cell>
        </row>
      </sheetData>
      <sheetData sheetId="4726">
        <row r="4">
          <cell r="A4" t="str">
            <v>BẢNG TÍNH TOÁN, ĐO BÓC KHỐI LƯỢNG HOÀN THÀNH ĐƯA VÀO QUYẾT TOÁN</v>
          </cell>
        </row>
      </sheetData>
      <sheetData sheetId="4727">
        <row r="4">
          <cell r="A4" t="str">
            <v>BẢNG TÍNH TOÁN, ĐO BÓC KHỐI LƯỢNG HOÀN THÀNH ĐƯA VÀO QUYẾT TOÁN</v>
          </cell>
        </row>
      </sheetData>
      <sheetData sheetId="4728">
        <row r="4">
          <cell r="A4" t="str">
            <v>BẢNG TÍNH TOÁN, ĐO BÓC KHỐI LƯỢNG HOÀN THÀNH ĐƯA VÀO QUYẾT TOÁN</v>
          </cell>
        </row>
      </sheetData>
      <sheetData sheetId="4729">
        <row r="4">
          <cell r="A4" t="str">
            <v>BẢNG TÍNH TOÁN, ĐO BÓC KHỐI LƯỢNG HOÀN THÀNH ĐƯA VÀO QUYẾT TOÁN</v>
          </cell>
        </row>
      </sheetData>
      <sheetData sheetId="4730">
        <row r="4">
          <cell r="A4" t="str">
            <v>BẢNG TÍNH TOÁN, ĐO BÓC KHỐI LƯỢNG HOÀN THÀNH ĐƯA VÀO QUYẾT TOÁN</v>
          </cell>
        </row>
      </sheetData>
      <sheetData sheetId="4731">
        <row r="4">
          <cell r="A4" t="str">
            <v>BẢNG TÍNH TOÁN, ĐO BÓC KHỐI LƯỢNG HOÀN THÀNH ĐƯA VÀO QUYẾT TOÁN</v>
          </cell>
        </row>
      </sheetData>
      <sheetData sheetId="4732">
        <row r="4">
          <cell r="A4" t="str">
            <v>BẢNG TÍNH TOÁN, ĐO BÓC KHỐI LƯỢNG HOÀN THÀNH ĐƯA VÀO QUYẾT TOÁN</v>
          </cell>
        </row>
      </sheetData>
      <sheetData sheetId="4733">
        <row r="4">
          <cell r="A4" t="str">
            <v>BẢNG TÍNH TOÁN, ĐO BÓC KHỐI LƯỢNG HOÀN THÀNH ĐƯA VÀO QUYẾT TOÁN</v>
          </cell>
        </row>
      </sheetData>
      <sheetData sheetId="4734">
        <row r="4">
          <cell r="A4" t="str">
            <v>BẢNG TÍNH TOÁN, ĐO BÓC KHỐI LƯỢNG HOÀN THÀNH ĐƯA VÀO QUYẾT TOÁN</v>
          </cell>
        </row>
      </sheetData>
      <sheetData sheetId="4735">
        <row r="4">
          <cell r="A4" t="str">
            <v>BẢNG TÍNH TOÁN, ĐO BÓC KHỐI LƯỢNG HOÀN THÀNH ĐƯA VÀO QUYẾT TOÁN</v>
          </cell>
        </row>
      </sheetData>
      <sheetData sheetId="4736">
        <row r="4">
          <cell r="A4" t="str">
            <v>BẢNG TÍNH TOÁN, ĐO BÓC KHỐI LƯỢNG HOÀN THÀNH ĐƯA VÀO QUYẾT TOÁN</v>
          </cell>
        </row>
      </sheetData>
      <sheetData sheetId="4737">
        <row r="4">
          <cell r="A4" t="str">
            <v>BẢNG TÍNH TOÁN, ĐO BÓC KHỐI LƯỢNG HOÀN THÀNH ĐƯA VÀO QUYẾT TOÁN</v>
          </cell>
        </row>
      </sheetData>
      <sheetData sheetId="4738">
        <row r="4">
          <cell r="A4" t="str">
            <v>BẢNG TÍNH TOÁN, ĐO BÓC KHỐI LƯỢNG HOÀN THÀNH ĐƯA VÀO QUYẾT TOÁN</v>
          </cell>
        </row>
      </sheetData>
      <sheetData sheetId="4739">
        <row r="4">
          <cell r="A4" t="str">
            <v>BẢNG TÍNH TOÁN, ĐO BÓC KHỐI LƯỢNG HOÀN THÀNH ĐƯA VÀO QUYẾT TOÁN</v>
          </cell>
        </row>
      </sheetData>
      <sheetData sheetId="4740">
        <row r="4">
          <cell r="A4" t="str">
            <v>BẢNG TÍNH TOÁN, ĐO BÓC KHỐI LƯỢNG HOÀN THÀNH ĐƯA VÀO QUYẾT TOÁN</v>
          </cell>
        </row>
      </sheetData>
      <sheetData sheetId="4741">
        <row r="4">
          <cell r="A4" t="str">
            <v>BẢNG TÍNH TOÁN, ĐO BÓC KHỐI LƯỢNG HOÀN THÀNH ĐƯA VÀO QUYẾT TOÁN</v>
          </cell>
        </row>
      </sheetData>
      <sheetData sheetId="4742">
        <row r="4">
          <cell r="A4" t="str">
            <v>BẢNG TÍNH TOÁN, ĐO BÓC KHỐI LƯỢNG HOÀN THÀNH ĐƯA VÀO QUYẾT TOÁN</v>
          </cell>
        </row>
      </sheetData>
      <sheetData sheetId="4743">
        <row r="4">
          <cell r="A4" t="str">
            <v>BẢNG TÍNH TOÁN, ĐO BÓC KHỐI LƯỢNG HOÀN THÀNH ĐƯA VÀO QUYẾT TOÁN</v>
          </cell>
        </row>
      </sheetData>
      <sheetData sheetId="4744">
        <row r="4">
          <cell r="A4" t="str">
            <v>BẢNG TÍNH TOÁN, ĐO BÓC KHỐI LƯỢNG HOÀN THÀNH ĐƯA VÀO QUYẾT TOÁN</v>
          </cell>
        </row>
      </sheetData>
      <sheetData sheetId="4745">
        <row r="4">
          <cell r="A4" t="str">
            <v>BẢNG TÍNH TOÁN, ĐO BÓC KHỐI LƯỢNG HOÀN THÀNH ĐƯA VÀO QUYẾT TOÁN</v>
          </cell>
        </row>
      </sheetData>
      <sheetData sheetId="4746">
        <row r="4">
          <cell r="A4" t="str">
            <v>BẢNG TÍNH TOÁN, ĐO BÓC KHỐI LƯỢNG HOÀN THÀNH ĐƯA VÀO QUYẾT TOÁN</v>
          </cell>
        </row>
      </sheetData>
      <sheetData sheetId="4747">
        <row r="4">
          <cell r="A4" t="str">
            <v>BẢNG TÍNH TOÁN, ĐO BÓC KHỐI LƯỢNG HOÀN THÀNH ĐƯA VÀO QUYẾT TOÁN</v>
          </cell>
        </row>
      </sheetData>
      <sheetData sheetId="4748">
        <row r="4">
          <cell r="A4" t="str">
            <v>BẢNG TÍNH TOÁN, ĐO BÓC KHỐI LƯỢNG HOÀN THÀNH ĐƯA VÀO QUYẾT TOÁN</v>
          </cell>
        </row>
      </sheetData>
      <sheetData sheetId="4749">
        <row r="4">
          <cell r="A4" t="str">
            <v>BẢNG TÍNH TOÁN, ĐO BÓC KHỐI LƯỢNG HOÀN THÀNH ĐƯA VÀO QUYẾT TOÁN</v>
          </cell>
        </row>
      </sheetData>
      <sheetData sheetId="4750">
        <row r="4">
          <cell r="A4" t="str">
            <v>BẢNG TÍNH TOÁN, ĐO BÓC KHỐI LƯỢNG HOÀN THÀNH ĐƯA VÀO QUYẾT TOÁN</v>
          </cell>
        </row>
      </sheetData>
      <sheetData sheetId="4751">
        <row r="4">
          <cell r="A4" t="str">
            <v>BẢNG TÍNH TOÁN, ĐO BÓC KHỐI LƯỢNG HOÀN THÀNH ĐƯA VÀO QUYẾT TOÁN</v>
          </cell>
        </row>
      </sheetData>
      <sheetData sheetId="4752">
        <row r="4">
          <cell r="A4" t="str">
            <v>BẢNG TÍNH TOÁN, ĐO BÓC KHỐI LƯỢNG HOÀN THÀNH ĐƯA VÀO QUYẾT TOÁN</v>
          </cell>
        </row>
      </sheetData>
      <sheetData sheetId="4753">
        <row r="4">
          <cell r="A4" t="str">
            <v>BẢNG TÍNH TOÁN, ĐO BÓC KHỐI LƯỢNG HOÀN THÀNH ĐƯA VÀO QUYẾT TOÁN</v>
          </cell>
        </row>
      </sheetData>
      <sheetData sheetId="4754">
        <row r="4">
          <cell r="A4" t="str">
            <v>BẢNG TÍNH TOÁN, ĐO BÓC KHỐI LƯỢNG HOÀN THÀNH ĐƯA VÀO QUYẾT TOÁN</v>
          </cell>
        </row>
      </sheetData>
      <sheetData sheetId="4755">
        <row r="4">
          <cell r="A4" t="str">
            <v>BẢNG TÍNH TOÁN, ĐO BÓC KHỐI LƯỢNG HOÀN THÀNH ĐƯA VÀO QUYẾT TOÁN</v>
          </cell>
        </row>
      </sheetData>
      <sheetData sheetId="4756">
        <row r="4">
          <cell r="A4" t="str">
            <v>BẢNG TÍNH TOÁN, ĐO BÓC KHỐI LƯỢNG HOÀN THÀNH ĐƯA VÀO QUYẾT TOÁN</v>
          </cell>
        </row>
      </sheetData>
      <sheetData sheetId="4757">
        <row r="4">
          <cell r="A4" t="str">
            <v>BẢNG TÍNH TOÁN, ĐO BÓC KHỐI LƯỢNG HOÀN THÀNH ĐƯA VÀO QUYẾT TOÁN</v>
          </cell>
        </row>
      </sheetData>
      <sheetData sheetId="4758">
        <row r="4">
          <cell r="A4" t="str">
            <v>BẢNG TÍNH TOÁN, ĐO BÓC KHỐI LƯỢNG HOÀN THÀNH ĐƯA VÀO QUYẾT TOÁN</v>
          </cell>
        </row>
      </sheetData>
      <sheetData sheetId="4759">
        <row r="4">
          <cell r="A4" t="str">
            <v>BẢNG TÍNH TOÁN, ĐO BÓC KHỐI LƯỢNG HOÀN THÀNH ĐƯA VÀO QUYẾT TOÁN</v>
          </cell>
        </row>
      </sheetData>
      <sheetData sheetId="4760">
        <row r="4">
          <cell r="A4" t="str">
            <v>BẢNG TÍNH TOÁN, ĐO BÓC KHỐI LƯỢNG HOÀN THÀNH ĐƯA VÀO QUYẾT TOÁN</v>
          </cell>
        </row>
      </sheetData>
      <sheetData sheetId="4761">
        <row r="4">
          <cell r="A4" t="str">
            <v>BẢNG TÍNH TOÁN, ĐO BÓC KHỐI LƯỢNG HOÀN THÀNH ĐƯA VÀO QUYẾT TOÁN</v>
          </cell>
        </row>
      </sheetData>
      <sheetData sheetId="4762">
        <row r="4">
          <cell r="A4" t="str">
            <v>BẢNG TÍNH TOÁN, ĐO BÓC KHỐI LƯỢNG HOÀN THÀNH ĐƯA VÀO QUYẾT TOÁN</v>
          </cell>
        </row>
      </sheetData>
      <sheetData sheetId="4763">
        <row r="4">
          <cell r="A4" t="str">
            <v>BẢNG TÍNH TOÁN, ĐO BÓC KHỐI LƯỢNG HOÀN THÀNH ĐƯA VÀO QUYẾT TOÁN</v>
          </cell>
        </row>
      </sheetData>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ow r="9">
          <cell r="A9" t="str">
            <v>A</v>
          </cell>
        </row>
      </sheetData>
      <sheetData sheetId="4821">
        <row r="9">
          <cell r="A9" t="str">
            <v>A</v>
          </cell>
        </row>
      </sheetData>
      <sheetData sheetId="4822">
        <row r="9">
          <cell r="A9" t="str">
            <v>A</v>
          </cell>
        </row>
      </sheetData>
      <sheetData sheetId="4823">
        <row r="9">
          <cell r="A9" t="str">
            <v>A</v>
          </cell>
        </row>
      </sheetData>
      <sheetData sheetId="4824">
        <row r="9">
          <cell r="A9" t="str">
            <v>A</v>
          </cell>
        </row>
      </sheetData>
      <sheetData sheetId="4825">
        <row r="9">
          <cell r="A9" t="str">
            <v>A</v>
          </cell>
        </row>
      </sheetData>
      <sheetData sheetId="4826">
        <row r="4">
          <cell r="A4" t="str">
            <v>BẢNG TÍNH TOÁN, ĐO BÓC KHỐI LƯỢNG HOÀN THÀNH ĐƯA VÀO QUYẾT TOÁN</v>
          </cell>
        </row>
      </sheetData>
      <sheetData sheetId="4827">
        <row r="4">
          <cell r="A4" t="str">
            <v>BẢNG TÍNH TOÁN, ĐO BÓC KHỐI LƯỢNG HOÀN THÀNH ĐƯA VÀO QUYẾT TOÁN</v>
          </cell>
        </row>
      </sheetData>
      <sheetData sheetId="4828">
        <row r="4">
          <cell r="A4" t="str">
            <v>BẢNG TÍNH TOÁN, ĐO BÓC KHỐI LƯỢNG HOÀN THÀNH ĐƯA VÀO QUYẾT TOÁN</v>
          </cell>
        </row>
      </sheetData>
      <sheetData sheetId="4829">
        <row r="4">
          <cell r="A4" t="str">
            <v>BẢNG TÍNH TOÁN, ĐO BÓC KHỐI LƯỢNG HOÀN THÀNH ĐƯA VÀO QUYẾT TOÁN</v>
          </cell>
        </row>
      </sheetData>
      <sheetData sheetId="4830">
        <row r="4">
          <cell r="A4" t="str">
            <v>BẢNG TÍNH TOÁN, ĐO BÓC KHỐI LƯỢNG HOÀN THÀNH ĐƯA VÀO QUYẾT TOÁN</v>
          </cell>
        </row>
      </sheetData>
      <sheetData sheetId="4831">
        <row r="4">
          <cell r="A4" t="str">
            <v>BẢNG TÍNH TOÁN, ĐO BÓC KHỐI LƯỢNG HOÀN THÀNH ĐƯA VÀO QUYẾT TOÁN</v>
          </cell>
        </row>
      </sheetData>
      <sheetData sheetId="4832">
        <row r="4">
          <cell r="A4" t="str">
            <v>BẢNG TÍNH TOÁN, ĐO BÓC KHỐI LƯỢNG HOÀN THÀNH ĐƯA VÀO QUYẾT TOÁN</v>
          </cell>
        </row>
      </sheetData>
      <sheetData sheetId="4833">
        <row r="4">
          <cell r="A4" t="str">
            <v>BẢNG TÍNH TOÁN, ĐO BÓC KHỐI LƯỢNG HOÀN THÀNH ĐƯA VÀO QUYẾT TOÁN</v>
          </cell>
        </row>
      </sheetData>
      <sheetData sheetId="4834">
        <row r="9">
          <cell r="A9" t="str">
            <v>A</v>
          </cell>
        </row>
      </sheetData>
      <sheetData sheetId="4835">
        <row r="9">
          <cell r="A9" t="str">
            <v>A</v>
          </cell>
        </row>
      </sheetData>
      <sheetData sheetId="4836">
        <row r="9">
          <cell r="A9" t="str">
            <v>A</v>
          </cell>
        </row>
      </sheetData>
      <sheetData sheetId="4837">
        <row r="9">
          <cell r="A9" t="str">
            <v>A</v>
          </cell>
        </row>
      </sheetData>
      <sheetData sheetId="4838">
        <row r="9">
          <cell r="A9" t="str">
            <v>A</v>
          </cell>
        </row>
      </sheetData>
      <sheetData sheetId="4839" refreshError="1"/>
      <sheetData sheetId="4840" refreshError="1"/>
      <sheetData sheetId="4841" refreshError="1"/>
      <sheetData sheetId="4842" refreshError="1"/>
      <sheetData sheetId="4843" refreshError="1"/>
      <sheetData sheetId="4844">
        <row r="9">
          <cell r="A9" t="str">
            <v>A</v>
          </cell>
        </row>
      </sheetData>
      <sheetData sheetId="4845">
        <row r="9">
          <cell r="A9" t="str">
            <v>A</v>
          </cell>
        </row>
      </sheetData>
      <sheetData sheetId="4846">
        <row r="9">
          <cell r="A9" t="str">
            <v>A</v>
          </cell>
        </row>
      </sheetData>
      <sheetData sheetId="4847">
        <row r="9">
          <cell r="A9" t="str">
            <v>A</v>
          </cell>
        </row>
      </sheetData>
      <sheetData sheetId="4848">
        <row r="9">
          <cell r="A9" t="str">
            <v>A</v>
          </cell>
        </row>
      </sheetData>
      <sheetData sheetId="4849">
        <row r="9">
          <cell r="A9" t="str">
            <v>A</v>
          </cell>
        </row>
      </sheetData>
      <sheetData sheetId="4850">
        <row r="4">
          <cell r="A4" t="str">
            <v>BẢNG TÍNH TOÁN, ĐO BÓC KHỐI LƯỢNG HOÀN THÀNH ĐƯA VÀO QUYẾT TOÁN</v>
          </cell>
        </row>
      </sheetData>
      <sheetData sheetId="4851">
        <row r="4">
          <cell r="A4" t="str">
            <v>BẢNG TÍNH TOÁN, ĐO BÓC KHỐI LƯỢNG HOÀN THÀNH ĐƯA VÀO QUYẾT TOÁN</v>
          </cell>
        </row>
      </sheetData>
      <sheetData sheetId="4852">
        <row r="4">
          <cell r="A4" t="str">
            <v>BẢNG TÍNH TOÁN, ĐO BÓC KHỐI LƯỢNG HOÀN THÀNH ĐƯA VÀO QUYẾT TOÁN</v>
          </cell>
        </row>
      </sheetData>
      <sheetData sheetId="4853">
        <row r="4">
          <cell r="A4" t="str">
            <v>BẢNG TÍNH TOÁN, ĐO BÓC KHỐI LƯỢNG HOÀN THÀNH ĐƯA VÀO QUYẾT TOÁN</v>
          </cell>
        </row>
      </sheetData>
      <sheetData sheetId="4854">
        <row r="4">
          <cell r="A4" t="str">
            <v>BẢNG TÍNH TOÁN, ĐO BÓC KHỐI LƯỢNG HOÀN THÀNH ĐƯA VÀO QUYẾT TOÁN</v>
          </cell>
        </row>
      </sheetData>
      <sheetData sheetId="4855">
        <row r="4">
          <cell r="A4" t="str">
            <v>BẢNG TÍNH TOÁN, ĐO BÓC KHỐI LƯỢNG HOÀN THÀNH ĐƯA VÀO QUYẾT TOÁN</v>
          </cell>
        </row>
      </sheetData>
      <sheetData sheetId="4856">
        <row r="4">
          <cell r="A4" t="str">
            <v>BẢNG TÍNH TOÁN, ĐO BÓC KHỐI LƯỢNG HOÀN THÀNH ĐƯA VÀO QUYẾT TOÁN</v>
          </cell>
        </row>
      </sheetData>
      <sheetData sheetId="4857">
        <row r="4">
          <cell r="A4" t="str">
            <v>BẢNG TÍNH TOÁN, ĐO BÓC KHỐI LƯỢNG HOÀN THÀNH ĐƯA VÀO QUYẾT TOÁN</v>
          </cell>
        </row>
      </sheetData>
      <sheetData sheetId="4858">
        <row r="4">
          <cell r="A4" t="str">
            <v>BẢNG TÍNH TOÁN, ĐO BÓC KHỐI LƯỢNG HOÀN THÀNH ĐƯA VÀO QUYẾT TOÁN</v>
          </cell>
        </row>
      </sheetData>
      <sheetData sheetId="4859">
        <row r="4">
          <cell r="A4" t="str">
            <v>BẢNG TÍNH TOÁN, ĐO BÓC KHỐI LƯỢNG HOÀN THÀNH ĐƯA VÀO QUYẾT TOÁN</v>
          </cell>
        </row>
      </sheetData>
      <sheetData sheetId="4860">
        <row r="4">
          <cell r="A4" t="str">
            <v>BẢNG TÍNH TOÁN, ĐO BÓC KHỐI LƯỢNG HOÀN THÀNH ĐƯA VÀO QUYẾT TOÁN</v>
          </cell>
        </row>
      </sheetData>
      <sheetData sheetId="4861">
        <row r="4">
          <cell r="A4" t="str">
            <v>BẢNG TÍNH TOÁN, ĐO BÓC KHỐI LƯỢNG HOÀN THÀNH ĐƯA VÀO QUYẾT TOÁN</v>
          </cell>
        </row>
      </sheetData>
      <sheetData sheetId="4862">
        <row r="4">
          <cell r="A4" t="str">
            <v>BẢNG TÍNH TOÁN, ĐO BÓC KHỐI LƯỢNG HOÀN THÀNH ĐƯA VÀO QUYẾT TOÁN</v>
          </cell>
        </row>
      </sheetData>
      <sheetData sheetId="4863">
        <row r="4">
          <cell r="A4" t="str">
            <v>BẢNG TÍNH TOÁN, ĐO BÓC KHỐI LƯỢNG HOÀN THÀNH ĐƯA VÀO QUYẾT TOÁN</v>
          </cell>
        </row>
      </sheetData>
      <sheetData sheetId="4864">
        <row r="4">
          <cell r="A4" t="str">
            <v>BẢNG TÍNH TOÁN, ĐO BÓC KHỐI LƯỢNG HOÀN THÀNH ĐƯA VÀO QUYẾT TOÁN</v>
          </cell>
        </row>
      </sheetData>
      <sheetData sheetId="4865">
        <row r="4">
          <cell r="A4" t="str">
            <v>BẢNG TÍNH TOÁN, ĐO BÓC KHỐI LƯỢNG HOÀN THÀNH ĐƯA VÀO QUYẾT TOÁN</v>
          </cell>
        </row>
      </sheetData>
      <sheetData sheetId="4866">
        <row r="4">
          <cell r="A4" t="str">
            <v>BẢNG TÍNH TOÁN, ĐO BÓC KHỐI LƯỢNG HOÀN THÀNH ĐƯA VÀO QUYẾT TOÁN</v>
          </cell>
        </row>
      </sheetData>
      <sheetData sheetId="4867">
        <row r="4">
          <cell r="A4" t="str">
            <v>BẢNG TÍNH TOÁN, ĐO BÓC KHỐI LƯỢNG HOÀN THÀNH ĐƯA VÀO QUYẾT TOÁN</v>
          </cell>
        </row>
      </sheetData>
      <sheetData sheetId="4868">
        <row r="4">
          <cell r="A4" t="str">
            <v>BẢNG TÍNH TOÁN, ĐO BÓC KHỐI LƯỢNG HOÀN THÀNH ĐƯA VÀO QUYẾT TOÁN</v>
          </cell>
        </row>
      </sheetData>
      <sheetData sheetId="4869">
        <row r="4">
          <cell r="A4" t="str">
            <v>BẢNG TÍNH TOÁN, ĐO BÓC KHỐI LƯỢNG HOÀN THÀNH ĐƯA VÀO QUYẾT TOÁN</v>
          </cell>
        </row>
      </sheetData>
      <sheetData sheetId="4870">
        <row r="4">
          <cell r="A4" t="str">
            <v>BẢNG TÍNH TOÁN, ĐO BÓC KHỐI LƯỢNG HOÀN THÀNH ĐƯA VÀO QUYẾT TOÁN</v>
          </cell>
        </row>
      </sheetData>
      <sheetData sheetId="4871">
        <row r="4">
          <cell r="A4" t="str">
            <v>BẢNG TÍNH TOÁN, ĐO BÓC KHỐI LƯỢNG HOÀN THÀNH ĐƯA VÀO QUYẾT TOÁN</v>
          </cell>
        </row>
      </sheetData>
      <sheetData sheetId="4872">
        <row r="4">
          <cell r="A4" t="str">
            <v>BẢNG TÍNH TOÁN, ĐO BÓC KHỐI LƯỢNG HOÀN THÀNH ĐƯA VÀO QUYẾT TOÁN</v>
          </cell>
        </row>
      </sheetData>
      <sheetData sheetId="4873">
        <row r="4">
          <cell r="A4" t="str">
            <v>BẢNG TÍNH TOÁN, ĐO BÓC KHỐI LƯỢNG HOÀN THÀNH ĐƯA VÀO QUYẾT TOÁN</v>
          </cell>
        </row>
      </sheetData>
      <sheetData sheetId="4874">
        <row r="4">
          <cell r="A4" t="str">
            <v>BẢNG TÍNH TOÁN, ĐO BÓC KHỐI LƯỢNG HOÀN THÀNH ĐƯA VÀO QUYẾT TOÁN</v>
          </cell>
        </row>
      </sheetData>
      <sheetData sheetId="4875">
        <row r="4">
          <cell r="A4" t="str">
            <v>BẢNG TÍNH TOÁN, ĐO BÓC KHỐI LƯỢNG HOÀN THÀNH ĐƯA VÀO QUYẾT TOÁN</v>
          </cell>
        </row>
      </sheetData>
      <sheetData sheetId="4876">
        <row r="4">
          <cell r="A4" t="str">
            <v>BẢNG TÍNH TOÁN, ĐO BÓC KHỐI LƯỢNG HOÀN THÀNH ĐƯA VÀO QUYẾT TOÁN</v>
          </cell>
        </row>
      </sheetData>
      <sheetData sheetId="4877">
        <row r="4">
          <cell r="A4" t="str">
            <v>BẢNG TÍNH TOÁN, ĐO BÓC KHỐI LƯỢNG HOÀN THÀNH ĐƯA VÀO QUYẾT TOÁN</v>
          </cell>
        </row>
      </sheetData>
      <sheetData sheetId="4878">
        <row r="4">
          <cell r="A4" t="str">
            <v>BẢNG TÍNH TOÁN, ĐO BÓC KHỐI LƯỢNG HOÀN THÀNH ĐƯA VÀO QUYẾT TOÁN</v>
          </cell>
        </row>
      </sheetData>
      <sheetData sheetId="4879">
        <row r="4">
          <cell r="A4" t="str">
            <v>BẢNG TÍNH TOÁN, ĐO BÓC KHỐI LƯỢNG HOÀN THÀNH ĐƯA VÀO QUYẾT TOÁN</v>
          </cell>
        </row>
      </sheetData>
      <sheetData sheetId="4880">
        <row r="4">
          <cell r="A4" t="str">
            <v>BẢNG TÍNH TOÁN, ĐO BÓC KHỐI LƯỢNG HOÀN THÀNH ĐƯA VÀO QUYẾT TOÁN</v>
          </cell>
        </row>
      </sheetData>
      <sheetData sheetId="4881">
        <row r="4">
          <cell r="A4" t="str">
            <v>BẢNG TÍNH TOÁN, ĐO BÓC KHỐI LƯỢNG HOÀN THÀNH ĐƯA VÀO QUYẾT TOÁN</v>
          </cell>
        </row>
      </sheetData>
      <sheetData sheetId="4882">
        <row r="4">
          <cell r="A4" t="str">
            <v>BẢNG TÍNH TOÁN, ĐO BÓC KHỐI LƯỢNG HOÀN THÀNH ĐƯA VÀO QUYẾT TOÁN</v>
          </cell>
        </row>
      </sheetData>
      <sheetData sheetId="4883">
        <row r="4">
          <cell r="A4" t="str">
            <v>BẢNG TÍNH TOÁN, ĐO BÓC KHỐI LƯỢNG HOÀN THÀNH ĐƯA VÀO QUYẾT TOÁN</v>
          </cell>
        </row>
      </sheetData>
      <sheetData sheetId="4884">
        <row r="4">
          <cell r="A4" t="str">
            <v>BẢNG TÍNH TOÁN, ĐO BÓC KHỐI LƯỢNG HOÀN THÀNH ĐƯA VÀO QUYẾT TOÁN</v>
          </cell>
        </row>
      </sheetData>
      <sheetData sheetId="4885">
        <row r="4">
          <cell r="A4" t="str">
            <v>BẢNG TÍNH TOÁN, ĐO BÓC KHỐI LƯỢNG HOÀN THÀNH ĐƯA VÀO QUYẾT TOÁN</v>
          </cell>
        </row>
      </sheetData>
      <sheetData sheetId="4886">
        <row r="4">
          <cell r="A4" t="str">
            <v>BẢNG TÍNH TOÁN, ĐO BÓC KHỐI LƯỢNG HOÀN THÀNH ĐƯA VÀO QUYẾT TOÁN</v>
          </cell>
        </row>
      </sheetData>
      <sheetData sheetId="4887">
        <row r="4">
          <cell r="A4" t="str">
            <v>BẢNG TÍNH TOÁN, ĐO BÓC KHỐI LƯỢNG HOÀN THÀNH ĐƯA VÀO QUYẾT TOÁN</v>
          </cell>
        </row>
      </sheetData>
      <sheetData sheetId="4888">
        <row r="4">
          <cell r="A4" t="str">
            <v>BẢNG TÍNH TOÁN, ĐO BÓC KHỐI LƯỢNG HOÀN THÀNH ĐƯA VÀO QUYẾT TOÁN</v>
          </cell>
        </row>
      </sheetData>
      <sheetData sheetId="4889">
        <row r="4">
          <cell r="A4" t="str">
            <v>BẢNG TÍNH TOÁN, ĐO BÓC KHỐI LƯỢNG HOÀN THÀNH ĐƯA VÀO QUYẾT TOÁN</v>
          </cell>
        </row>
      </sheetData>
      <sheetData sheetId="4890">
        <row r="4">
          <cell r="A4" t="str">
            <v>BẢNG TÍNH TOÁN, ĐO BÓC KHỐI LƯỢNG HOÀN THÀNH ĐƯA VÀO QUYẾT TOÁN</v>
          </cell>
        </row>
      </sheetData>
      <sheetData sheetId="4891">
        <row r="4">
          <cell r="A4" t="str">
            <v>BẢNG TÍNH TOÁN, ĐO BÓC KHỐI LƯỢNG HOÀN THÀNH ĐƯA VÀO QUYẾT TOÁN</v>
          </cell>
        </row>
      </sheetData>
      <sheetData sheetId="4892">
        <row r="4">
          <cell r="A4" t="str">
            <v>BẢNG TÍNH TOÁN, ĐO BÓC KHỐI LƯỢNG HOÀN THÀNH ĐƯA VÀO QUYẾT TOÁN</v>
          </cell>
        </row>
      </sheetData>
      <sheetData sheetId="4893">
        <row r="4">
          <cell r="A4" t="str">
            <v>BẢNG TÍNH TOÁN, ĐO BÓC KHỐI LƯỢNG HOÀN THÀNH ĐƯA VÀO QUYẾT TOÁN</v>
          </cell>
        </row>
      </sheetData>
      <sheetData sheetId="4894">
        <row r="4">
          <cell r="A4" t="str">
            <v>BẢNG TÍNH TOÁN, ĐO BÓC KHỐI LƯỢNG HOÀN THÀNH ĐƯA VÀO QUYẾT TOÁN</v>
          </cell>
        </row>
      </sheetData>
      <sheetData sheetId="4895">
        <row r="4">
          <cell r="A4" t="str">
            <v>BẢNG TÍNH TOÁN, ĐO BÓC KHỐI LƯỢNG HOÀN THÀNH ĐƯA VÀO QUYẾT TOÁN</v>
          </cell>
        </row>
      </sheetData>
      <sheetData sheetId="4896">
        <row r="4">
          <cell r="A4" t="str">
            <v>BẢNG TÍNH TOÁN, ĐO BÓC KHỐI LƯỢNG HOÀN THÀNH ĐƯA VÀO QUYẾT TOÁN</v>
          </cell>
        </row>
      </sheetData>
      <sheetData sheetId="4897">
        <row r="4">
          <cell r="A4" t="str">
            <v>BẢNG TÍNH TOÁN, ĐO BÓC KHỐI LƯỢNG HOÀN THÀNH ĐƯA VÀO QUYẾT TOÁN</v>
          </cell>
        </row>
      </sheetData>
      <sheetData sheetId="4898">
        <row r="4">
          <cell r="A4" t="str">
            <v>BẢNG TÍNH TOÁN, ĐO BÓC KHỐI LƯỢNG HOÀN THÀNH ĐƯA VÀO QUYẾT TOÁN</v>
          </cell>
        </row>
      </sheetData>
      <sheetData sheetId="4899">
        <row r="4">
          <cell r="A4" t="str">
            <v>BẢNG TÍNH TOÁN, ĐO BÓC KHỐI LƯỢNG HOÀN THÀNH ĐƯA VÀO QUYẾT TOÁN</v>
          </cell>
        </row>
      </sheetData>
      <sheetData sheetId="4900">
        <row r="4">
          <cell r="A4" t="str">
            <v>BẢNG TÍNH TOÁN, ĐO BÓC KHỐI LƯỢNG HOÀN THÀNH ĐƯA VÀO QUYẾT TOÁN</v>
          </cell>
        </row>
      </sheetData>
      <sheetData sheetId="4901">
        <row r="4">
          <cell r="A4" t="str">
            <v>BẢNG TÍNH TOÁN, ĐO BÓC KHỐI LƯỢNG HOÀN THÀNH ĐƯA VÀO QUYẾT TOÁN</v>
          </cell>
        </row>
      </sheetData>
      <sheetData sheetId="4902">
        <row r="4">
          <cell r="A4" t="str">
            <v>BẢNG TÍNH TOÁN, ĐO BÓC KHỐI LƯỢNG HOÀN THÀNH ĐƯA VÀO QUYẾT TOÁN</v>
          </cell>
        </row>
      </sheetData>
      <sheetData sheetId="4903">
        <row r="4">
          <cell r="A4" t="str">
            <v>BẢNG TÍNH TOÁN, ĐO BÓC KHỐI LƯỢNG HOÀN THÀNH ĐƯA VÀO QUYẾT TOÁN</v>
          </cell>
        </row>
      </sheetData>
      <sheetData sheetId="4904">
        <row r="4">
          <cell r="A4" t="str">
            <v>BẢNG TÍNH TOÁN, ĐO BÓC KHỐI LƯỢNG HOÀN THÀNH ĐƯA VÀO QUYẾT TOÁN</v>
          </cell>
        </row>
      </sheetData>
      <sheetData sheetId="4905">
        <row r="4">
          <cell r="A4" t="str">
            <v>BẢNG TÍNH TOÁN, ĐO BÓC KHỐI LƯỢNG HOÀN THÀNH ĐƯA VÀO QUYẾT TOÁN</v>
          </cell>
        </row>
      </sheetData>
      <sheetData sheetId="4906">
        <row r="4">
          <cell r="A4" t="str">
            <v>BẢNG TÍNH TOÁN, ĐO BÓC KHỐI LƯỢNG HOÀN THÀNH ĐƯA VÀO QUYẾT TOÁN</v>
          </cell>
        </row>
      </sheetData>
      <sheetData sheetId="4907">
        <row r="4">
          <cell r="A4" t="str">
            <v>BẢNG TÍNH TOÁN, ĐO BÓC KHỐI LƯỢNG HOÀN THÀNH ĐƯA VÀO QUYẾT TOÁN</v>
          </cell>
        </row>
      </sheetData>
      <sheetData sheetId="4908">
        <row r="4">
          <cell r="A4" t="str">
            <v>BẢNG TÍNH TOÁN, ĐO BÓC KHỐI LƯỢNG HOÀN THÀNH ĐƯA VÀO QUYẾT TOÁN</v>
          </cell>
        </row>
      </sheetData>
      <sheetData sheetId="4909">
        <row r="4">
          <cell r="A4" t="str">
            <v>BẢNG TÍNH TOÁN, ĐO BÓC KHỐI LƯỢNG HOÀN THÀNH ĐƯA VÀO QUYẾT TOÁN</v>
          </cell>
        </row>
      </sheetData>
      <sheetData sheetId="4910">
        <row r="4">
          <cell r="A4" t="str">
            <v>BẢNG TÍNH TOÁN, ĐO BÓC KHỐI LƯỢNG HOÀN THÀNH ĐƯA VÀO QUYẾT TOÁN</v>
          </cell>
        </row>
      </sheetData>
      <sheetData sheetId="4911">
        <row r="4">
          <cell r="A4" t="str">
            <v>BẢNG TÍNH TOÁN, ĐO BÓC KHỐI LƯỢNG HOÀN THÀNH ĐƯA VÀO QUYẾT TOÁN</v>
          </cell>
        </row>
      </sheetData>
      <sheetData sheetId="4912">
        <row r="4">
          <cell r="A4" t="str">
            <v>BẢNG TÍNH TOÁN, ĐO BÓC KHỐI LƯỢNG HOÀN THÀNH ĐƯA VÀO QUYẾT TOÁN</v>
          </cell>
        </row>
      </sheetData>
      <sheetData sheetId="4913">
        <row r="4">
          <cell r="A4" t="str">
            <v>BẢNG TÍNH TOÁN, ĐO BÓC KHỐI LƯỢNG HOÀN THÀNH ĐƯA VÀO QUYẾT TOÁN</v>
          </cell>
        </row>
      </sheetData>
      <sheetData sheetId="4914">
        <row r="4">
          <cell r="A4" t="str">
            <v>BẢNG TÍNH TOÁN, ĐO BÓC KHỐI LƯỢNG HOÀN THÀNH ĐƯA VÀO QUYẾT TOÁN</v>
          </cell>
        </row>
      </sheetData>
      <sheetData sheetId="4915">
        <row r="4">
          <cell r="A4" t="str">
            <v>BẢNG TÍNH TOÁN, ĐO BÓC KHỐI LƯỢNG HOÀN THÀNH ĐƯA VÀO QUYẾT TOÁN</v>
          </cell>
        </row>
      </sheetData>
      <sheetData sheetId="4916">
        <row r="4">
          <cell r="A4" t="str">
            <v>BẢNG TÍNH TOÁN, ĐO BÓC KHỐI LƯỢNG HOÀN THÀNH ĐƯA VÀO QUYẾT TOÁN</v>
          </cell>
        </row>
      </sheetData>
      <sheetData sheetId="4917">
        <row r="4">
          <cell r="A4" t="str">
            <v>BẢNG TÍNH TOÁN, ĐO BÓC KHỐI LƯỢNG HOÀN THÀNH ĐƯA VÀO QUYẾT TOÁN</v>
          </cell>
        </row>
      </sheetData>
      <sheetData sheetId="4918">
        <row r="4">
          <cell r="A4" t="str">
            <v>BẢNG TÍNH TOÁN, ĐO BÓC KHỐI LƯỢNG HOÀN THÀNH ĐƯA VÀO QUYẾT TOÁN</v>
          </cell>
        </row>
      </sheetData>
      <sheetData sheetId="4919">
        <row r="4">
          <cell r="A4" t="str">
            <v>BẢNG TÍNH TOÁN, ĐO BÓC KHỐI LƯỢNG HOÀN THÀNH ĐƯA VÀO QUYẾT TOÁN</v>
          </cell>
        </row>
      </sheetData>
      <sheetData sheetId="4920">
        <row r="4">
          <cell r="A4" t="str">
            <v>BẢNG TÍNH TOÁN, ĐO BÓC KHỐI LƯỢNG HOÀN THÀNH ĐƯA VÀO QUYẾT TOÁN</v>
          </cell>
        </row>
      </sheetData>
      <sheetData sheetId="4921">
        <row r="4">
          <cell r="A4" t="str">
            <v>BẢNG TÍNH TOÁN, ĐO BÓC KHỐI LƯỢNG HOÀN THÀNH ĐƯA VÀO QUYẾT TOÁN</v>
          </cell>
        </row>
      </sheetData>
      <sheetData sheetId="4922">
        <row r="4">
          <cell r="A4" t="str">
            <v>BẢNG TÍNH TOÁN, ĐO BÓC KHỐI LƯỢNG HOÀN THÀNH ĐƯA VÀO QUYẾT TOÁN</v>
          </cell>
        </row>
      </sheetData>
      <sheetData sheetId="4923">
        <row r="4">
          <cell r="A4" t="str">
            <v>BẢNG TÍNH TOÁN, ĐO BÓC KHỐI LƯỢNG HOÀN THÀNH ĐƯA VÀO QUYẾT TOÁN</v>
          </cell>
        </row>
      </sheetData>
      <sheetData sheetId="4924">
        <row r="4">
          <cell r="A4" t="str">
            <v>BẢNG TÍNH TOÁN, ĐO BÓC KHỐI LƯỢNG HOÀN THÀNH ĐƯA VÀO QUYẾT TOÁN</v>
          </cell>
        </row>
      </sheetData>
      <sheetData sheetId="4925">
        <row r="4">
          <cell r="A4" t="str">
            <v>BẢNG TÍNH TOÁN, ĐO BÓC KHỐI LƯỢNG HOÀN THÀNH ĐƯA VÀO QUYẾT TOÁN</v>
          </cell>
        </row>
      </sheetData>
      <sheetData sheetId="4926">
        <row r="4">
          <cell r="A4" t="str">
            <v>BẢNG TÍNH TOÁN, ĐO BÓC KHỐI LƯỢNG HOÀN THÀNH ĐƯA VÀO QUYẾT TOÁN</v>
          </cell>
        </row>
      </sheetData>
      <sheetData sheetId="4927">
        <row r="4">
          <cell r="A4" t="str">
            <v>BẢNG TÍNH TOÁN, ĐO BÓC KHỐI LƯỢNG HOÀN THÀNH ĐƯA VÀO QUYẾT TOÁN</v>
          </cell>
        </row>
      </sheetData>
      <sheetData sheetId="4928">
        <row r="4">
          <cell r="A4" t="str">
            <v>BẢNG TÍNH TOÁN, ĐO BÓC KHỐI LƯỢNG HOÀN THÀNH ĐƯA VÀO QUYẾT TOÁN</v>
          </cell>
        </row>
      </sheetData>
      <sheetData sheetId="4929">
        <row r="4">
          <cell r="A4" t="str">
            <v>BẢNG TÍNH TOÁN, ĐO BÓC KHỐI LƯỢNG HOÀN THÀNH ĐƯA VÀO QUYẾT TOÁN</v>
          </cell>
        </row>
      </sheetData>
      <sheetData sheetId="4930">
        <row r="4">
          <cell r="A4" t="str">
            <v>BẢNG TÍNH TOÁN, ĐO BÓC KHỐI LƯỢNG HOÀN THÀNH ĐƯA VÀO QUYẾT TOÁN</v>
          </cell>
        </row>
      </sheetData>
      <sheetData sheetId="4931">
        <row r="4">
          <cell r="A4" t="str">
            <v>BẢNG TÍNH TOÁN, ĐO BÓC KHỐI LƯỢNG HOÀN THÀNH ĐƯA VÀO QUYẾT TOÁN</v>
          </cell>
        </row>
      </sheetData>
      <sheetData sheetId="4932">
        <row r="4">
          <cell r="A4" t="str">
            <v>BẢNG TÍNH TOÁN, ĐO BÓC KHỐI LƯỢNG HOÀN THÀNH ĐƯA VÀO QUYẾT TOÁN</v>
          </cell>
        </row>
      </sheetData>
      <sheetData sheetId="4933">
        <row r="4">
          <cell r="A4" t="str">
            <v>BẢNG TÍNH TOÁN, ĐO BÓC KHỐI LƯỢNG HOÀN THÀNH ĐƯA VÀO QUYẾT TOÁN</v>
          </cell>
        </row>
      </sheetData>
      <sheetData sheetId="4934">
        <row r="4">
          <cell r="A4" t="str">
            <v>BẢNG TÍNH TOÁN, ĐO BÓC KHỐI LƯỢNG HOÀN THÀNH ĐƯA VÀO QUYẾT TOÁN</v>
          </cell>
        </row>
      </sheetData>
      <sheetData sheetId="4935">
        <row r="4">
          <cell r="A4" t="str">
            <v>BẢNG TÍNH TOÁN, ĐO BÓC KHỐI LƯỢNG HOÀN THÀNH ĐƯA VÀO QUYẾT TOÁN</v>
          </cell>
        </row>
      </sheetData>
      <sheetData sheetId="4936">
        <row r="4">
          <cell r="A4" t="str">
            <v>BẢNG TÍNH TOÁN, ĐO BÓC KHỐI LƯỢNG HOÀN THÀNH ĐƯA VÀO QUYẾT TOÁN</v>
          </cell>
        </row>
      </sheetData>
      <sheetData sheetId="4937">
        <row r="4">
          <cell r="A4" t="str">
            <v>BẢNG TÍNH TOÁN, ĐO BÓC KHỐI LƯỢNG HOÀN THÀNH ĐƯA VÀO QUYẾT TOÁN</v>
          </cell>
        </row>
      </sheetData>
      <sheetData sheetId="4938">
        <row r="4">
          <cell r="A4" t="str">
            <v>BẢNG TÍNH TOÁN, ĐO BÓC KHỐI LƯỢNG HOÀN THÀNH ĐƯA VÀO QUYẾT TOÁN</v>
          </cell>
        </row>
      </sheetData>
      <sheetData sheetId="4939">
        <row r="4">
          <cell r="A4" t="str">
            <v>BẢNG TÍNH TOÁN, ĐO BÓC KHỐI LƯỢNG HOÀN THÀNH ĐƯA VÀO QUYẾT TOÁN</v>
          </cell>
        </row>
      </sheetData>
      <sheetData sheetId="4940">
        <row r="4">
          <cell r="A4" t="str">
            <v>BẢNG TÍNH TOÁN, ĐO BÓC KHỐI LƯỢNG HOÀN THÀNH ĐƯA VÀO QUYẾT TOÁN</v>
          </cell>
        </row>
      </sheetData>
      <sheetData sheetId="4941">
        <row r="4">
          <cell r="A4" t="str">
            <v>BẢNG TÍNH TOÁN, ĐO BÓC KHỐI LƯỢNG HOÀN THÀNH ĐƯA VÀO QUYẾT TOÁN</v>
          </cell>
        </row>
      </sheetData>
      <sheetData sheetId="4942">
        <row r="4">
          <cell r="A4" t="str">
            <v>BẢNG TÍNH TOÁN, ĐO BÓC KHỐI LƯỢNG HOÀN THÀNH ĐƯA VÀO QUYẾT TOÁN</v>
          </cell>
        </row>
      </sheetData>
      <sheetData sheetId="4943">
        <row r="4">
          <cell r="A4" t="str">
            <v>BẢNG TÍNH TOÁN, ĐO BÓC KHỐI LƯỢNG HOÀN THÀNH ĐƯA VÀO QUYẾT TOÁN</v>
          </cell>
        </row>
      </sheetData>
      <sheetData sheetId="4944">
        <row r="4">
          <cell r="A4" t="str">
            <v>BẢNG TÍNH TOÁN, ĐO BÓC KHỐI LƯỢNG HOÀN THÀNH ĐƯA VÀO QUYẾT TOÁN</v>
          </cell>
        </row>
      </sheetData>
      <sheetData sheetId="4945">
        <row r="4">
          <cell r="A4" t="str">
            <v>BẢNG TÍNH TOÁN, ĐO BÓC KHỐI LƯỢNG HOÀN THÀNH ĐƯA VÀO QUYẾT TOÁN</v>
          </cell>
        </row>
      </sheetData>
      <sheetData sheetId="4946">
        <row r="4">
          <cell r="A4" t="str">
            <v>BẢNG TÍNH TOÁN, ĐO BÓC KHỐI LƯỢNG HOÀN THÀNH ĐƯA VÀO QUYẾT TOÁN</v>
          </cell>
        </row>
      </sheetData>
      <sheetData sheetId="4947">
        <row r="4">
          <cell r="A4" t="str">
            <v>BẢNG TÍNH TOÁN, ĐO BÓC KHỐI LƯỢNG HOÀN THÀNH ĐƯA VÀO QUYẾT TOÁN</v>
          </cell>
        </row>
      </sheetData>
      <sheetData sheetId="4948">
        <row r="4">
          <cell r="A4" t="str">
            <v>BẢNG TÍNH TOÁN, ĐO BÓC KHỐI LƯỢNG HOÀN THÀNH ĐƯA VÀO QUYẾT TOÁN</v>
          </cell>
        </row>
      </sheetData>
      <sheetData sheetId="4949">
        <row r="4">
          <cell r="A4" t="str">
            <v>BẢNG TÍNH TOÁN, ĐO BÓC KHỐI LƯỢNG HOÀN THÀNH ĐƯA VÀO QUYẾT TOÁN</v>
          </cell>
        </row>
      </sheetData>
      <sheetData sheetId="4950">
        <row r="4">
          <cell r="A4" t="str">
            <v>BẢNG TÍNH TOÁN, ĐO BÓC KHỐI LƯỢNG HOÀN THÀNH ĐƯA VÀO QUYẾT TOÁN</v>
          </cell>
        </row>
      </sheetData>
      <sheetData sheetId="4951">
        <row r="4">
          <cell r="A4" t="str">
            <v>BẢNG TÍNH TOÁN, ĐO BÓC KHỐI LƯỢNG HOÀN THÀNH ĐƯA VÀO QUYẾT TOÁN</v>
          </cell>
        </row>
      </sheetData>
      <sheetData sheetId="4952">
        <row r="4">
          <cell r="A4" t="str">
            <v>BẢNG TÍNH TOÁN, ĐO BÓC KHỐI LƯỢNG HOÀN THÀNH ĐƯA VÀO QUYẾT TOÁN</v>
          </cell>
        </row>
      </sheetData>
      <sheetData sheetId="4953">
        <row r="4">
          <cell r="A4" t="str">
            <v>BẢNG TÍNH TOÁN, ĐO BÓC KHỐI LƯỢNG HOÀN THÀNH ĐƯA VÀO QUYẾT TOÁN</v>
          </cell>
        </row>
      </sheetData>
      <sheetData sheetId="4954">
        <row r="4">
          <cell r="A4" t="str">
            <v>BẢNG TÍNH TOÁN, ĐO BÓC KHỐI LƯỢNG HOÀN THÀNH ĐƯA VÀO QUYẾT TOÁN</v>
          </cell>
        </row>
      </sheetData>
      <sheetData sheetId="4955">
        <row r="4">
          <cell r="A4" t="str">
            <v>BẢNG TÍNH TOÁN, ĐO BÓC KHỐI LƯỢNG HOÀN THÀNH ĐƯA VÀO QUYẾT TOÁN</v>
          </cell>
        </row>
      </sheetData>
      <sheetData sheetId="4956">
        <row r="4">
          <cell r="A4" t="str">
            <v>BẢNG TÍNH TOÁN, ĐO BÓC KHỐI LƯỢNG HOÀN THÀNH ĐƯA VÀO QUYẾT TOÁN</v>
          </cell>
        </row>
      </sheetData>
      <sheetData sheetId="4957">
        <row r="4">
          <cell r="A4" t="str">
            <v>BẢNG TÍNH TOÁN, ĐO BÓC KHỐI LƯỢNG HOÀN THÀNH ĐƯA VÀO QUYẾT TOÁN</v>
          </cell>
        </row>
      </sheetData>
      <sheetData sheetId="4958">
        <row r="4">
          <cell r="A4" t="str">
            <v>BẢNG TÍNH TOÁN, ĐO BÓC KHỐI LƯỢNG HOÀN THÀNH ĐƯA VÀO QUYẾT TOÁN</v>
          </cell>
        </row>
      </sheetData>
      <sheetData sheetId="4959">
        <row r="4">
          <cell r="A4" t="str">
            <v>BẢNG TÍNH TOÁN, ĐO BÓC KHỐI LƯỢNG HOÀN THÀNH ĐƯA VÀO QUYẾT TOÁN</v>
          </cell>
        </row>
      </sheetData>
      <sheetData sheetId="4960">
        <row r="4">
          <cell r="A4" t="str">
            <v>BẢNG TÍNH TOÁN, ĐO BÓC KHỐI LƯỢNG HOÀN THÀNH ĐƯA VÀO QUYẾT TOÁN</v>
          </cell>
        </row>
      </sheetData>
      <sheetData sheetId="4961">
        <row r="4">
          <cell r="A4" t="str">
            <v>BẢNG TÍNH TOÁN, ĐO BÓC KHỐI LƯỢNG HOÀN THÀNH ĐƯA VÀO QUYẾT TOÁN</v>
          </cell>
        </row>
      </sheetData>
      <sheetData sheetId="4962">
        <row r="4">
          <cell r="A4" t="str">
            <v>BẢNG TÍNH TOÁN, ĐO BÓC KHỐI LƯỢNG HOÀN THÀNH ĐƯA VÀO QUYẾT TOÁN</v>
          </cell>
        </row>
      </sheetData>
      <sheetData sheetId="4963">
        <row r="4">
          <cell r="A4" t="str">
            <v>BẢNG TÍNH TOÁN, ĐO BÓC KHỐI LƯỢNG HOÀN THÀNH ĐƯA VÀO QUYẾT TOÁN</v>
          </cell>
        </row>
      </sheetData>
      <sheetData sheetId="4964">
        <row r="4">
          <cell r="A4" t="str">
            <v>BẢNG TÍNH TOÁN, ĐO BÓC KHỐI LƯỢNG HOÀN THÀNH ĐƯA VÀO QUYẾT TOÁN</v>
          </cell>
        </row>
      </sheetData>
      <sheetData sheetId="4965">
        <row r="4">
          <cell r="A4" t="str">
            <v>BẢNG TÍNH TOÁN, ĐO BÓC KHỐI LƯỢNG HOÀN THÀNH ĐƯA VÀO QUYẾT TOÁN</v>
          </cell>
        </row>
      </sheetData>
      <sheetData sheetId="4966">
        <row r="4">
          <cell r="A4" t="str">
            <v>BẢNG TÍNH TOÁN, ĐO BÓC KHỐI LƯỢNG HOÀN THÀNH ĐƯA VÀO QUYẾT TOÁN</v>
          </cell>
        </row>
      </sheetData>
      <sheetData sheetId="4967">
        <row r="4">
          <cell r="A4" t="str">
            <v>BẢNG TÍNH TOÁN, ĐO BÓC KHỐI LƯỢNG HOÀN THÀNH ĐƯA VÀO QUYẾT TOÁN</v>
          </cell>
        </row>
      </sheetData>
      <sheetData sheetId="4968">
        <row r="4">
          <cell r="A4" t="str">
            <v>BẢNG TÍNH TOÁN, ĐO BÓC KHỐI LƯỢNG HOÀN THÀNH ĐƯA VÀO QUYẾT TOÁN</v>
          </cell>
        </row>
      </sheetData>
      <sheetData sheetId="4969">
        <row r="4">
          <cell r="A4" t="str">
            <v>BẢNG TÍNH TOÁN, ĐO BÓC KHỐI LƯỢNG HOÀN THÀNH ĐƯA VÀO QUYẾT TOÁN</v>
          </cell>
        </row>
      </sheetData>
      <sheetData sheetId="4970">
        <row r="4">
          <cell r="A4" t="str">
            <v>BẢNG TÍNH TOÁN, ĐO BÓC KHỐI LƯỢNG HOÀN THÀNH ĐƯA VÀO QUYẾT TOÁN</v>
          </cell>
        </row>
      </sheetData>
      <sheetData sheetId="4971">
        <row r="4">
          <cell r="A4" t="str">
            <v>BẢNG TÍNH TOÁN, ĐO BÓC KHỐI LƯỢNG HOÀN THÀNH ĐƯA VÀO QUYẾT TOÁN</v>
          </cell>
        </row>
      </sheetData>
      <sheetData sheetId="4972">
        <row r="4">
          <cell r="A4" t="str">
            <v>BẢNG TÍNH TOÁN, ĐO BÓC KHỐI LƯỢNG HOÀN THÀNH ĐƯA VÀO QUYẾT TOÁN</v>
          </cell>
        </row>
      </sheetData>
      <sheetData sheetId="4973">
        <row r="4">
          <cell r="A4" t="str">
            <v>BẢNG TÍNH TOÁN, ĐO BÓC KHỐI LƯỢNG HOÀN THÀNH ĐƯA VÀO QUYẾT TOÁN</v>
          </cell>
        </row>
      </sheetData>
      <sheetData sheetId="4974">
        <row r="4">
          <cell r="A4" t="str">
            <v>BẢNG TÍNH TOÁN, ĐO BÓC KHỐI LƯỢNG HOÀN THÀNH ĐƯA VÀO QUYẾT TOÁN</v>
          </cell>
        </row>
      </sheetData>
      <sheetData sheetId="4975">
        <row r="4">
          <cell r="A4" t="str">
            <v>BẢNG TÍNH TOÁN, ĐO BÓC KHỐI LƯỢNG HOÀN THÀNH ĐƯA VÀO QUYẾT TOÁN</v>
          </cell>
        </row>
      </sheetData>
      <sheetData sheetId="4976">
        <row r="4">
          <cell r="A4" t="str">
            <v>BẢNG TÍNH TOÁN, ĐO BÓC KHỐI LƯỢNG HOÀN THÀNH ĐƯA VÀO QUYẾT TOÁN</v>
          </cell>
        </row>
      </sheetData>
      <sheetData sheetId="4977">
        <row r="4">
          <cell r="A4" t="str">
            <v>BẢNG TÍNH TOÁN, ĐO BÓC KHỐI LƯỢNG HOÀN THÀNH ĐƯA VÀO QUYẾT TOÁN</v>
          </cell>
        </row>
      </sheetData>
      <sheetData sheetId="4978">
        <row r="4">
          <cell r="A4" t="str">
            <v>BẢNG TÍNH TOÁN, ĐO BÓC KHỐI LƯỢNG HOÀN THÀNH ĐƯA VÀO QUYẾT TOÁN</v>
          </cell>
        </row>
      </sheetData>
      <sheetData sheetId="4979">
        <row r="4">
          <cell r="A4" t="str">
            <v>BẢNG TÍNH TOÁN, ĐO BÓC KHỐI LƯỢNG HOÀN THÀNH ĐƯA VÀO QUYẾT TOÁN</v>
          </cell>
        </row>
      </sheetData>
      <sheetData sheetId="4980">
        <row r="4">
          <cell r="A4" t="str">
            <v>BẢNG TÍNH TOÁN, ĐO BÓC KHỐI LƯỢNG HOÀN THÀNH ĐƯA VÀO QUYẾT TOÁN</v>
          </cell>
        </row>
      </sheetData>
      <sheetData sheetId="4981">
        <row r="4">
          <cell r="A4" t="str">
            <v>BẢNG TÍNH TOÁN, ĐO BÓC KHỐI LƯỢNG HOÀN THÀNH ĐƯA VÀO QUYẾT TOÁN</v>
          </cell>
        </row>
      </sheetData>
      <sheetData sheetId="4982">
        <row r="4">
          <cell r="A4" t="str">
            <v>BẢNG TÍNH TOÁN, ĐO BÓC KHỐI LƯỢNG HOÀN THÀNH ĐƯA VÀO QUYẾT TOÁN</v>
          </cell>
        </row>
      </sheetData>
      <sheetData sheetId="4983">
        <row r="4">
          <cell r="A4" t="str">
            <v>BẢNG TÍNH TOÁN, ĐO BÓC KHỐI LƯỢNG HOÀN THÀNH ĐƯA VÀO QUYẾT TOÁN</v>
          </cell>
        </row>
      </sheetData>
      <sheetData sheetId="4984">
        <row r="4">
          <cell r="A4" t="str">
            <v>BẢNG TÍNH TOÁN, ĐO BÓC KHỐI LƯỢNG HOÀN THÀNH ĐƯA VÀO QUYẾT TOÁN</v>
          </cell>
        </row>
      </sheetData>
      <sheetData sheetId="4985">
        <row r="4">
          <cell r="A4" t="str">
            <v>BẢNG TÍNH TOÁN, ĐO BÓC KHỐI LƯỢNG HOÀN THÀNH ĐƯA VÀO QUYẾT TOÁN</v>
          </cell>
        </row>
      </sheetData>
      <sheetData sheetId="4986">
        <row r="4">
          <cell r="A4" t="str">
            <v>BẢNG TÍNH TOÁN, ĐO BÓC KHỐI LƯỢNG HOÀN THÀNH ĐƯA VÀO QUYẾT TOÁN</v>
          </cell>
        </row>
      </sheetData>
      <sheetData sheetId="4987">
        <row r="4">
          <cell r="A4" t="str">
            <v>BẢNG TÍNH TOÁN, ĐO BÓC KHỐI LƯỢNG HOÀN THÀNH ĐƯA VÀO QUYẾT TOÁN</v>
          </cell>
        </row>
      </sheetData>
      <sheetData sheetId="4988">
        <row r="4">
          <cell r="A4" t="str">
            <v>BẢNG TÍNH TOÁN, ĐO BÓC KHỐI LƯỢNG HOÀN THÀNH ĐƯA VÀO QUYẾT TOÁN</v>
          </cell>
        </row>
      </sheetData>
      <sheetData sheetId="4989">
        <row r="4">
          <cell r="A4" t="str">
            <v>BẢNG TÍNH TOÁN, ĐO BÓC KHỐI LƯỢNG HOÀN THÀNH ĐƯA VÀO QUYẾT TOÁN</v>
          </cell>
        </row>
      </sheetData>
      <sheetData sheetId="4990">
        <row r="4">
          <cell r="A4" t="str">
            <v>BẢNG TÍNH TOÁN, ĐO BÓC KHỐI LƯỢNG HOÀN THÀNH ĐƯA VÀO QUYẾT TOÁN</v>
          </cell>
        </row>
      </sheetData>
      <sheetData sheetId="4991">
        <row r="4">
          <cell r="A4" t="str">
            <v>BẢNG TÍNH TOÁN, ĐO BÓC KHỐI LƯỢNG HOÀN THÀNH ĐƯA VÀO QUYẾT TOÁN</v>
          </cell>
        </row>
      </sheetData>
      <sheetData sheetId="4992">
        <row r="4">
          <cell r="A4" t="str">
            <v>BẢNG TÍNH TOÁN, ĐO BÓC KHỐI LƯỢNG HOÀN THÀNH ĐƯA VÀO QUYẾT TOÁN</v>
          </cell>
        </row>
      </sheetData>
      <sheetData sheetId="4993">
        <row r="4">
          <cell r="A4" t="str">
            <v>BẢNG TÍNH TOÁN, ĐO BÓC KHỐI LƯỢNG HOÀN THÀNH ĐƯA VÀO QUYẾT TOÁN</v>
          </cell>
        </row>
      </sheetData>
      <sheetData sheetId="4994">
        <row r="4">
          <cell r="A4" t="str">
            <v>BẢNG TÍNH TOÁN, ĐO BÓC KHỐI LƯỢNG HOÀN THÀNH ĐƯA VÀO QUYẾT TOÁN</v>
          </cell>
        </row>
      </sheetData>
      <sheetData sheetId="4995">
        <row r="4">
          <cell r="A4" t="str">
            <v>BẢNG TÍNH TOÁN, ĐO BÓC KHỐI LƯỢNG HOÀN THÀNH ĐƯA VÀO QUYẾT TOÁN</v>
          </cell>
        </row>
      </sheetData>
      <sheetData sheetId="4996">
        <row r="4">
          <cell r="A4" t="str">
            <v>BẢNG TÍNH TOÁN, ĐO BÓC KHỐI LƯỢNG HOÀN THÀNH ĐƯA VÀO QUYẾT TOÁN</v>
          </cell>
        </row>
      </sheetData>
      <sheetData sheetId="4997">
        <row r="4">
          <cell r="A4" t="str">
            <v>BẢNG TÍNH TOÁN, ĐO BÓC KHỐI LƯỢNG HOÀN THÀNH ĐƯA VÀO QUYẾT TOÁN</v>
          </cell>
        </row>
      </sheetData>
      <sheetData sheetId="4998">
        <row r="4">
          <cell r="A4" t="str">
            <v>BẢNG TÍNH TOÁN, ĐO BÓC KHỐI LƯỢNG HOÀN THÀNH ĐƯA VÀO QUYẾT TOÁN</v>
          </cell>
        </row>
      </sheetData>
      <sheetData sheetId="4999">
        <row r="4">
          <cell r="A4" t="str">
            <v>BẢNG TÍNH TOÁN, ĐO BÓC KHỐI LƯỢNG HOÀN THÀNH ĐƯA VÀO QUYẾT TOÁN</v>
          </cell>
        </row>
      </sheetData>
      <sheetData sheetId="5000">
        <row r="4">
          <cell r="A4" t="str">
            <v>BẢNG TÍNH TOÁN, ĐO BÓC KHỐI LƯỢNG HOÀN THÀNH ĐƯA VÀO QUYẾT TOÁN</v>
          </cell>
        </row>
      </sheetData>
      <sheetData sheetId="5001">
        <row r="4">
          <cell r="A4" t="str">
            <v>BẢNG TÍNH TOÁN, ĐO BÓC KHỐI LƯỢNG HOÀN THÀNH ĐƯA VÀO QUYẾT TOÁN</v>
          </cell>
        </row>
      </sheetData>
      <sheetData sheetId="5002">
        <row r="4">
          <cell r="A4" t="str">
            <v>BẢNG TÍNH TOÁN, ĐO BÓC KHỐI LƯỢNG HOÀN THÀNH ĐƯA VÀO QUYẾT TOÁN</v>
          </cell>
        </row>
      </sheetData>
      <sheetData sheetId="5003">
        <row r="4">
          <cell r="A4" t="str">
            <v>BẢNG TÍNH TOÁN, ĐO BÓC KHỐI LƯỢNG HOÀN THÀNH ĐƯA VÀO QUYẾT TOÁN</v>
          </cell>
        </row>
      </sheetData>
      <sheetData sheetId="5004">
        <row r="4">
          <cell r="A4" t="str">
            <v>BẢNG TÍNH TOÁN, ĐO BÓC KHỐI LƯỢNG HOÀN THÀNH ĐƯA VÀO QUYẾT TOÁN</v>
          </cell>
        </row>
      </sheetData>
      <sheetData sheetId="5005">
        <row r="4">
          <cell r="A4" t="str">
            <v>BẢNG TÍNH TOÁN, ĐO BÓC KHỐI LƯỢNG HOÀN THÀNH ĐƯA VÀO QUYẾT TOÁN</v>
          </cell>
        </row>
      </sheetData>
      <sheetData sheetId="5006">
        <row r="4">
          <cell r="A4" t="str">
            <v>BẢNG TÍNH TOÁN, ĐO BÓC KHỐI LƯỢNG HOÀN THÀNH ĐƯA VÀO QUYẾT TOÁN</v>
          </cell>
        </row>
      </sheetData>
      <sheetData sheetId="5007">
        <row r="4">
          <cell r="A4" t="str">
            <v>BẢNG TÍNH TOÁN, ĐO BÓC KHỐI LƯỢNG HOÀN THÀNH ĐƯA VÀO QUYẾT TOÁN</v>
          </cell>
        </row>
      </sheetData>
      <sheetData sheetId="5008">
        <row r="4">
          <cell r="A4" t="str">
            <v>BẢNG TÍNH TOÁN, ĐO BÓC KHỐI LƯỢNG HOÀN THÀNH ĐƯA VÀO QUYẾT TOÁN</v>
          </cell>
        </row>
      </sheetData>
      <sheetData sheetId="5009">
        <row r="4">
          <cell r="A4" t="str">
            <v>BẢNG TÍNH TOÁN, ĐO BÓC KHỐI LƯỢNG HOÀN THÀNH ĐƯA VÀO QUYẾT TOÁN</v>
          </cell>
        </row>
      </sheetData>
      <sheetData sheetId="5010">
        <row r="4">
          <cell r="A4" t="str">
            <v>BẢNG TÍNH TOÁN, ĐO BÓC KHỐI LƯỢNG HOÀN THÀNH ĐƯA VÀO QUYẾT TOÁN</v>
          </cell>
        </row>
      </sheetData>
      <sheetData sheetId="5011">
        <row r="4">
          <cell r="A4" t="str">
            <v>BẢNG TÍNH TOÁN, ĐO BÓC KHỐI LƯỢNG HOÀN THÀNH ĐƯA VÀO QUYẾT TOÁN</v>
          </cell>
        </row>
      </sheetData>
      <sheetData sheetId="5012">
        <row r="4">
          <cell r="A4" t="str">
            <v>BẢNG TÍNH TOÁN, ĐO BÓC KHỐI LƯỢNG HOÀN THÀNH ĐƯA VÀO QUYẾT TOÁN</v>
          </cell>
        </row>
      </sheetData>
      <sheetData sheetId="5013">
        <row r="4">
          <cell r="A4" t="str">
            <v>BẢNG TÍNH TOÁN, ĐO BÓC KHỐI LƯỢNG HOÀN THÀNH ĐƯA VÀO QUYẾT TOÁN</v>
          </cell>
        </row>
      </sheetData>
      <sheetData sheetId="5014">
        <row r="4">
          <cell r="A4" t="str">
            <v>BẢNG TÍNH TOÁN, ĐO BÓC KHỐI LƯỢNG HOÀN THÀNH ĐƯA VÀO QUYẾT TOÁN</v>
          </cell>
        </row>
      </sheetData>
      <sheetData sheetId="5015">
        <row r="4">
          <cell r="A4" t="str">
            <v>BẢNG TÍNH TOÁN, ĐO BÓC KHỐI LƯỢNG HOÀN THÀNH ĐƯA VÀO QUYẾT TOÁN</v>
          </cell>
        </row>
      </sheetData>
      <sheetData sheetId="5016">
        <row r="4">
          <cell r="A4" t="str">
            <v>BẢNG TÍNH TOÁN, ĐO BÓC KHỐI LƯỢNG HOÀN THÀNH ĐƯA VÀO QUYẾT TOÁN</v>
          </cell>
        </row>
      </sheetData>
      <sheetData sheetId="5017">
        <row r="4">
          <cell r="A4" t="str">
            <v>BẢNG TÍNH TOÁN, ĐO BÓC KHỐI LƯỢNG HOÀN THÀNH ĐƯA VÀO QUYẾT TOÁN</v>
          </cell>
        </row>
      </sheetData>
      <sheetData sheetId="5018">
        <row r="4">
          <cell r="A4" t="str">
            <v>BẢNG TÍNH TOÁN, ĐO BÓC KHỐI LƯỢNG HOÀN THÀNH ĐƯA VÀO QUYẾT TOÁN</v>
          </cell>
        </row>
      </sheetData>
      <sheetData sheetId="5019">
        <row r="4">
          <cell r="A4" t="str">
            <v>BẢNG TÍNH TOÁN, ĐO BÓC KHỐI LƯỢNG HOÀN THÀNH ĐƯA VÀO QUYẾT TOÁN</v>
          </cell>
        </row>
      </sheetData>
      <sheetData sheetId="5020">
        <row r="4">
          <cell r="A4" t="str">
            <v>BẢNG TÍNH TOÁN, ĐO BÓC KHỐI LƯỢNG HOÀN THÀNH ĐƯA VÀO QUYẾT TOÁN</v>
          </cell>
        </row>
      </sheetData>
      <sheetData sheetId="5021">
        <row r="4">
          <cell r="A4" t="str">
            <v>BẢNG TÍNH TOÁN, ĐO BÓC KHỐI LƯỢNG HOÀN THÀNH ĐƯA VÀO QUYẾT TOÁN</v>
          </cell>
        </row>
      </sheetData>
      <sheetData sheetId="5022">
        <row r="4">
          <cell r="A4" t="str">
            <v>BẢNG TÍNH TOÁN, ĐO BÓC KHỐI LƯỢNG HOÀN THÀNH ĐƯA VÀO QUYẾT TOÁN</v>
          </cell>
        </row>
      </sheetData>
      <sheetData sheetId="5023">
        <row r="4">
          <cell r="A4" t="str">
            <v>BẢNG TÍNH TOÁN, ĐO BÓC KHỐI LƯỢNG HOÀN THÀNH ĐƯA VÀO QUYẾT TOÁN</v>
          </cell>
        </row>
      </sheetData>
      <sheetData sheetId="5024">
        <row r="4">
          <cell r="A4" t="str">
            <v>BẢNG TÍNH TOÁN, ĐO BÓC KHỐI LƯỢNG HOÀN THÀNH ĐƯA VÀO QUYẾT TOÁN</v>
          </cell>
        </row>
      </sheetData>
      <sheetData sheetId="5025">
        <row r="4">
          <cell r="A4" t="str">
            <v>BẢNG TÍNH TOÁN, ĐO BÓC KHỐI LƯỢNG HOÀN THÀNH ĐƯA VÀO QUYẾT TOÁN</v>
          </cell>
        </row>
      </sheetData>
      <sheetData sheetId="5026">
        <row r="4">
          <cell r="A4" t="str">
            <v>BẢNG TÍNH TOÁN, ĐO BÓC KHỐI LƯỢNG HOÀN THÀNH ĐƯA VÀO QUYẾT TOÁN</v>
          </cell>
        </row>
      </sheetData>
      <sheetData sheetId="5027">
        <row r="4">
          <cell r="A4" t="str">
            <v>BẢNG TÍNH TOÁN, ĐO BÓC KHỐI LƯỢNG HOÀN THÀNH ĐƯA VÀO QUYẾT TOÁN</v>
          </cell>
        </row>
      </sheetData>
      <sheetData sheetId="5028">
        <row r="4">
          <cell r="A4" t="str">
            <v>BẢNG TÍNH TOÁN, ĐO BÓC KHỐI LƯỢNG HOÀN THÀNH ĐƯA VÀO QUYẾT TOÁN</v>
          </cell>
        </row>
      </sheetData>
      <sheetData sheetId="5029">
        <row r="4">
          <cell r="A4" t="str">
            <v>BẢNG TÍNH TOÁN, ĐO BÓC KHỐI LƯỢNG HOÀN THÀNH ĐƯA VÀO QUYẾT TOÁN</v>
          </cell>
        </row>
      </sheetData>
      <sheetData sheetId="5030">
        <row r="4">
          <cell r="A4" t="str">
            <v>BẢNG TÍNH TOÁN, ĐO BÓC KHỐI LƯỢNG HOÀN THÀNH ĐƯA VÀO QUYẾT TOÁN</v>
          </cell>
        </row>
      </sheetData>
      <sheetData sheetId="5031">
        <row r="4">
          <cell r="A4" t="str">
            <v>BẢNG TÍNH TOÁN, ĐO BÓC KHỐI LƯỢNG HOÀN THÀNH ĐƯA VÀO QUYẾT TOÁN</v>
          </cell>
        </row>
      </sheetData>
      <sheetData sheetId="5032">
        <row r="4">
          <cell r="A4" t="str">
            <v>BẢNG TÍNH TOÁN, ĐO BÓC KHỐI LƯỢNG HOÀN THÀNH ĐƯA VÀO QUYẾT TOÁN</v>
          </cell>
        </row>
      </sheetData>
      <sheetData sheetId="5033">
        <row r="4">
          <cell r="A4" t="str">
            <v>BẢNG TÍNH TOÁN, ĐO BÓC KHỐI LƯỢNG HOÀN THÀNH ĐƯA VÀO QUYẾT TOÁN</v>
          </cell>
        </row>
      </sheetData>
      <sheetData sheetId="5034">
        <row r="4">
          <cell r="A4" t="str">
            <v>BẢNG TÍNH TOÁN, ĐO BÓC KHỐI LƯỢNG HOÀN THÀNH ĐƯA VÀO QUYẾT TOÁN</v>
          </cell>
        </row>
      </sheetData>
      <sheetData sheetId="5035">
        <row r="4">
          <cell r="A4" t="str">
            <v>BẢNG TÍNH TOÁN, ĐO BÓC KHỐI LƯỢNG HOÀN THÀNH ĐƯA VÀO QUYẾT TOÁN</v>
          </cell>
        </row>
      </sheetData>
      <sheetData sheetId="5036">
        <row r="4">
          <cell r="A4" t="str">
            <v>BẢNG TÍNH TOÁN, ĐO BÓC KHỐI LƯỢNG HOÀN THÀNH ĐƯA VÀO QUYẾT TOÁN</v>
          </cell>
        </row>
      </sheetData>
      <sheetData sheetId="5037">
        <row r="4">
          <cell r="A4" t="str">
            <v>BẢNG TÍNH TOÁN, ĐO BÓC KHỐI LƯỢNG HOÀN THÀNH ĐƯA VÀO QUYẾT TOÁN</v>
          </cell>
        </row>
      </sheetData>
      <sheetData sheetId="5038">
        <row r="4">
          <cell r="A4" t="str">
            <v>BẢNG TÍNH TOÁN, ĐO BÓC KHỐI LƯỢNG HOÀN THÀNH ĐƯA VÀO QUYẾT TOÁN</v>
          </cell>
        </row>
      </sheetData>
      <sheetData sheetId="5039">
        <row r="4">
          <cell r="A4" t="str">
            <v>BẢNG TÍNH TOÁN, ĐO BÓC KHỐI LƯỢNG HOÀN THÀNH ĐƯA VÀO QUYẾT TOÁN</v>
          </cell>
        </row>
      </sheetData>
      <sheetData sheetId="5040">
        <row r="4">
          <cell r="A4" t="str">
            <v>BẢNG TÍNH TOÁN, ĐO BÓC KHỐI LƯỢNG HOÀN THÀNH ĐƯA VÀO QUYẾT TOÁN</v>
          </cell>
        </row>
      </sheetData>
      <sheetData sheetId="5041">
        <row r="4">
          <cell r="A4" t="str">
            <v>BẢNG TÍNH TOÁN, ĐO BÓC KHỐI LƯỢNG HOÀN THÀNH ĐƯA VÀO QUYẾT TOÁN</v>
          </cell>
        </row>
      </sheetData>
      <sheetData sheetId="5042">
        <row r="4">
          <cell r="A4" t="str">
            <v>BẢNG TÍNH TOÁN, ĐO BÓC KHỐI LƯỢNG HOÀN THÀNH ĐƯA VÀO QUYẾT TOÁN</v>
          </cell>
        </row>
      </sheetData>
      <sheetData sheetId="5043">
        <row r="4">
          <cell r="A4" t="str">
            <v>BẢNG TÍNH TOÁN, ĐO BÓC KHỐI LƯỢNG HOÀN THÀNH ĐƯA VÀO QUYẾT TOÁN</v>
          </cell>
        </row>
      </sheetData>
      <sheetData sheetId="5044">
        <row r="4">
          <cell r="A4" t="str">
            <v>BẢNG TÍNH TOÁN, ĐO BÓC KHỐI LƯỢNG HOÀN THÀNH ĐƯA VÀO QUYẾT TOÁN</v>
          </cell>
        </row>
      </sheetData>
      <sheetData sheetId="5045">
        <row r="4">
          <cell r="A4" t="str">
            <v>BẢNG TÍNH TOÁN, ĐO BÓC KHỐI LƯỢNG HOÀN THÀNH ĐƯA VÀO QUYẾT TOÁN</v>
          </cell>
        </row>
      </sheetData>
      <sheetData sheetId="5046">
        <row r="4">
          <cell r="A4" t="str">
            <v>BẢNG TÍNH TOÁN, ĐO BÓC KHỐI LƯỢNG HOÀN THÀNH ĐƯA VÀO QUYẾT TOÁN</v>
          </cell>
        </row>
      </sheetData>
      <sheetData sheetId="5047">
        <row r="4">
          <cell r="A4" t="str">
            <v>BẢNG TÍNH TOÁN, ĐO BÓC KHỐI LƯỢNG HOÀN THÀNH ĐƯA VÀO QUYẾT TOÁN</v>
          </cell>
        </row>
      </sheetData>
      <sheetData sheetId="5048">
        <row r="4">
          <cell r="A4" t="str">
            <v>BẢNG TÍNH TOÁN, ĐO BÓC KHỐI LƯỢNG HOÀN THÀNH ĐƯA VÀO QUYẾT TOÁN</v>
          </cell>
        </row>
      </sheetData>
      <sheetData sheetId="5049">
        <row r="4">
          <cell r="A4" t="str">
            <v>BẢNG TÍNH TOÁN, ĐO BÓC KHỐI LƯỢNG HOÀN THÀNH ĐƯA VÀO QUYẾT TOÁN</v>
          </cell>
        </row>
      </sheetData>
      <sheetData sheetId="5050">
        <row r="4">
          <cell r="A4" t="str">
            <v>BẢNG TÍNH TOÁN, ĐO BÓC KHỐI LƯỢNG HOÀN THÀNH ĐƯA VÀO QUYẾT TOÁN</v>
          </cell>
        </row>
      </sheetData>
      <sheetData sheetId="5051">
        <row r="4">
          <cell r="A4" t="str">
            <v>BẢNG TÍNH TOÁN, ĐO BÓC KHỐI LƯỢNG HOÀN THÀNH ĐƯA VÀO QUYẾT TOÁN</v>
          </cell>
        </row>
      </sheetData>
      <sheetData sheetId="5052">
        <row r="4">
          <cell r="A4" t="str">
            <v>BẢNG TÍNH TOÁN, ĐO BÓC KHỐI LƯỢNG HOÀN THÀNH ĐƯA VÀO QUYẾT TOÁN</v>
          </cell>
        </row>
      </sheetData>
      <sheetData sheetId="5053">
        <row r="4">
          <cell r="A4" t="str">
            <v>BẢNG TÍNH TOÁN, ĐO BÓC KHỐI LƯỢNG HOÀN THÀNH ĐƯA VÀO QUYẾT TOÁN</v>
          </cell>
        </row>
      </sheetData>
      <sheetData sheetId="5054">
        <row r="4">
          <cell r="A4" t="str">
            <v>BẢNG TÍNH TOÁN, ĐO BÓC KHỐI LƯỢNG HOÀN THÀNH ĐƯA VÀO QUYẾT TOÁN</v>
          </cell>
        </row>
      </sheetData>
      <sheetData sheetId="5055">
        <row r="4">
          <cell r="A4" t="str">
            <v>BẢNG TÍNH TOÁN, ĐO BÓC KHỐI LƯỢNG HOÀN THÀNH ĐƯA VÀO QUYẾT TOÁN</v>
          </cell>
        </row>
      </sheetData>
      <sheetData sheetId="5056">
        <row r="4">
          <cell r="A4" t="str">
            <v>BẢNG TÍNH TOÁN, ĐO BÓC KHỐI LƯỢNG HOÀN THÀNH ĐƯA VÀO QUYẾT TOÁN</v>
          </cell>
        </row>
      </sheetData>
      <sheetData sheetId="5057">
        <row r="4">
          <cell r="A4" t="str">
            <v>BẢNG TÍNH TOÁN, ĐO BÓC KHỐI LƯỢNG HOÀN THÀNH ĐƯA VÀO QUYẾT TOÁN</v>
          </cell>
        </row>
      </sheetData>
      <sheetData sheetId="5058">
        <row r="4">
          <cell r="A4" t="str">
            <v>BẢNG TÍNH TOÁN, ĐO BÓC KHỐI LƯỢNG HOÀN THÀNH ĐƯA VÀO QUYẾT TOÁN</v>
          </cell>
        </row>
      </sheetData>
      <sheetData sheetId="5059">
        <row r="4">
          <cell r="A4" t="str">
            <v>BẢNG TÍNH TOÁN, ĐO BÓC KHỐI LƯỢNG HOÀN THÀNH ĐƯA VÀO QUYẾT TOÁN</v>
          </cell>
        </row>
      </sheetData>
      <sheetData sheetId="5060">
        <row r="4">
          <cell r="A4" t="str">
            <v>BẢNG TÍNH TOÁN, ĐO BÓC KHỐI LƯỢNG HOÀN THÀNH ĐƯA VÀO QUYẾT TOÁN</v>
          </cell>
        </row>
      </sheetData>
      <sheetData sheetId="5061">
        <row r="4">
          <cell r="A4" t="str">
            <v>BẢNG TÍNH TOÁN, ĐO BÓC KHỐI LƯỢNG HOÀN THÀNH ĐƯA VÀO QUYẾT TOÁN</v>
          </cell>
        </row>
      </sheetData>
      <sheetData sheetId="5062">
        <row r="4">
          <cell r="A4" t="str">
            <v>BẢNG TÍNH TOÁN, ĐO BÓC KHỐI LƯỢNG HOÀN THÀNH ĐƯA VÀO QUYẾT TOÁN</v>
          </cell>
        </row>
      </sheetData>
      <sheetData sheetId="5063">
        <row r="4">
          <cell r="A4" t="str">
            <v>BẢNG TÍNH TOÁN, ĐO BÓC KHỐI LƯỢNG HOÀN THÀNH ĐƯA VÀO QUYẾT TOÁN</v>
          </cell>
        </row>
      </sheetData>
      <sheetData sheetId="5064">
        <row r="4">
          <cell r="A4" t="str">
            <v>BẢNG TÍNH TOÁN, ĐO BÓC KHỐI LƯỢNG HOÀN THÀNH ĐƯA VÀO QUYẾT TOÁN</v>
          </cell>
        </row>
      </sheetData>
      <sheetData sheetId="5065">
        <row r="4">
          <cell r="A4" t="str">
            <v>BẢNG TÍNH TOÁN, ĐO BÓC KHỐI LƯỢNG HOÀN THÀNH ĐƯA VÀO QUYẾT TOÁN</v>
          </cell>
        </row>
      </sheetData>
      <sheetData sheetId="5066">
        <row r="4">
          <cell r="A4" t="str">
            <v>BẢNG TÍNH TOÁN, ĐO BÓC KHỐI LƯỢNG HOÀN THÀNH ĐƯA VÀO QUYẾT TOÁN</v>
          </cell>
        </row>
      </sheetData>
      <sheetData sheetId="5067">
        <row r="4">
          <cell r="A4" t="str">
            <v>BẢNG TÍNH TOÁN, ĐO BÓC KHỐI LƯỢNG HOÀN THÀNH ĐƯA VÀO QUYẾT TOÁN</v>
          </cell>
        </row>
      </sheetData>
      <sheetData sheetId="5068">
        <row r="4">
          <cell r="A4" t="str">
            <v>BẢNG TÍNH TOÁN, ĐO BÓC KHỐI LƯỢNG HOÀN THÀNH ĐƯA VÀO QUYẾT TOÁN</v>
          </cell>
        </row>
      </sheetData>
      <sheetData sheetId="5069">
        <row r="4">
          <cell r="A4" t="str">
            <v>BẢNG TÍNH TOÁN, ĐO BÓC KHỐI LƯỢNG HOÀN THÀNH ĐƯA VÀO QUYẾT TOÁN</v>
          </cell>
        </row>
      </sheetData>
      <sheetData sheetId="5070">
        <row r="4">
          <cell r="A4" t="str">
            <v>BẢNG TÍNH TOÁN, ĐO BÓC KHỐI LƯỢNG HOÀN THÀNH ĐƯA VÀO QUYẾT TOÁN</v>
          </cell>
        </row>
      </sheetData>
      <sheetData sheetId="5071">
        <row r="4">
          <cell r="A4" t="str">
            <v>BẢNG TÍNH TOÁN, ĐO BÓC KHỐI LƯỢNG HOÀN THÀNH ĐƯA VÀO QUYẾT TOÁN</v>
          </cell>
        </row>
      </sheetData>
      <sheetData sheetId="5072">
        <row r="4">
          <cell r="A4" t="str">
            <v>BẢNG TÍNH TOÁN, ĐO BÓC KHỐI LƯỢNG HOÀN THÀNH ĐƯA VÀO QUYẾT TOÁN</v>
          </cell>
        </row>
      </sheetData>
      <sheetData sheetId="5073">
        <row r="4">
          <cell r="A4" t="str">
            <v>BẢNG TÍNH TOÁN, ĐO BÓC KHỐI LƯỢNG HOÀN THÀNH ĐƯA VÀO QUYẾT TOÁN</v>
          </cell>
        </row>
      </sheetData>
      <sheetData sheetId="5074">
        <row r="4">
          <cell r="A4" t="str">
            <v>BẢNG TÍNH TOÁN, ĐO BÓC KHỐI LƯỢNG HOÀN THÀNH ĐƯA VÀO QUYẾT TOÁN</v>
          </cell>
        </row>
      </sheetData>
      <sheetData sheetId="5075">
        <row r="4">
          <cell r="A4" t="str">
            <v>BẢNG TÍNH TOÁN, ĐO BÓC KHỐI LƯỢNG HOÀN THÀNH ĐƯA VÀO QUYẾT TOÁN</v>
          </cell>
        </row>
      </sheetData>
      <sheetData sheetId="5076">
        <row r="4">
          <cell r="A4" t="str">
            <v>BẢNG TÍNH TOÁN, ĐO BÓC KHỐI LƯỢNG HOÀN THÀNH ĐƯA VÀO QUYẾT TOÁN</v>
          </cell>
        </row>
      </sheetData>
      <sheetData sheetId="5077">
        <row r="4">
          <cell r="A4" t="str">
            <v>BẢNG TÍNH TOÁN, ĐO BÓC KHỐI LƯỢNG HOÀN THÀNH ĐƯA VÀO QUYẾT TOÁN</v>
          </cell>
        </row>
      </sheetData>
      <sheetData sheetId="5078">
        <row r="4">
          <cell r="A4" t="str">
            <v>BẢNG TÍNH TOÁN, ĐO BÓC KHỐI LƯỢNG HOÀN THÀNH ĐƯA VÀO QUYẾT TOÁN</v>
          </cell>
        </row>
      </sheetData>
      <sheetData sheetId="5079">
        <row r="4">
          <cell r="A4" t="str">
            <v>BẢNG TÍNH TOÁN, ĐO BÓC KHỐI LƯỢNG HOÀN THÀNH ĐƯA VÀO QUYẾT TOÁN</v>
          </cell>
        </row>
      </sheetData>
      <sheetData sheetId="5080">
        <row r="4">
          <cell r="A4" t="str">
            <v>BẢNG TÍNH TOÁN, ĐO BÓC KHỐI LƯỢNG HOÀN THÀNH ĐƯA VÀO QUYẾT TOÁN</v>
          </cell>
        </row>
      </sheetData>
      <sheetData sheetId="5081">
        <row r="4">
          <cell r="A4" t="str">
            <v>BẢNG TÍNH TOÁN, ĐO BÓC KHỐI LƯỢNG HOÀN THÀNH ĐƯA VÀO QUYẾT TOÁN</v>
          </cell>
        </row>
      </sheetData>
      <sheetData sheetId="5082">
        <row r="4">
          <cell r="A4" t="str">
            <v>BẢNG TÍNH TOÁN, ĐO BÓC KHỐI LƯỢNG HOÀN THÀNH ĐƯA VÀO QUYẾT TOÁN</v>
          </cell>
        </row>
      </sheetData>
      <sheetData sheetId="5083">
        <row r="4">
          <cell r="A4" t="str">
            <v>BẢNG TÍNH TOÁN, ĐO BÓC KHỐI LƯỢNG HOÀN THÀNH ĐƯA VÀO QUYẾT TOÁN</v>
          </cell>
        </row>
      </sheetData>
      <sheetData sheetId="5084">
        <row r="4">
          <cell r="A4" t="str">
            <v>BẢNG TÍNH TOÁN, ĐO BÓC KHỐI LƯỢNG HOÀN THÀNH ĐƯA VÀO QUYẾT TOÁN</v>
          </cell>
        </row>
      </sheetData>
      <sheetData sheetId="5085">
        <row r="4">
          <cell r="A4" t="str">
            <v>BẢNG TÍNH TOÁN, ĐO BÓC KHỐI LƯỢNG HOÀN THÀNH ĐƯA VÀO QUYẾT TOÁN</v>
          </cell>
        </row>
      </sheetData>
      <sheetData sheetId="5086">
        <row r="4">
          <cell r="A4" t="str">
            <v>BẢNG TÍNH TOÁN, ĐO BÓC KHỐI LƯỢNG HOÀN THÀNH ĐƯA VÀO QUYẾT TOÁN</v>
          </cell>
        </row>
      </sheetData>
      <sheetData sheetId="5087">
        <row r="4">
          <cell r="A4" t="str">
            <v>BẢNG TÍNH TOÁN, ĐO BÓC KHỐI LƯỢNG HOÀN THÀNH ĐƯA VÀO QUYẾT TOÁN</v>
          </cell>
        </row>
      </sheetData>
      <sheetData sheetId="5088">
        <row r="4">
          <cell r="A4" t="str">
            <v>BẢNG TÍNH TOÁN, ĐO BÓC KHỐI LƯỢNG HOÀN THÀNH ĐƯA VÀO QUYẾT TOÁN</v>
          </cell>
        </row>
      </sheetData>
      <sheetData sheetId="5089">
        <row r="4">
          <cell r="A4" t="str">
            <v>BẢNG TÍNH TOÁN, ĐO BÓC KHỐI LƯỢNG HOÀN THÀNH ĐƯA VÀO QUYẾT TOÁN</v>
          </cell>
        </row>
      </sheetData>
      <sheetData sheetId="5090">
        <row r="4">
          <cell r="A4" t="str">
            <v>BẢNG TÍNH TOÁN, ĐO BÓC KHỐI LƯỢNG HOÀN THÀNH ĐƯA VÀO QUYẾT TOÁN</v>
          </cell>
        </row>
      </sheetData>
      <sheetData sheetId="5091">
        <row r="4">
          <cell r="A4" t="str">
            <v>BẢNG TÍNH TOÁN, ĐO BÓC KHỐI LƯỢNG HOÀN THÀNH ĐƯA VÀO QUYẾT TOÁN</v>
          </cell>
        </row>
      </sheetData>
      <sheetData sheetId="5092">
        <row r="4">
          <cell r="A4" t="str">
            <v>BẢNG TÍNH TOÁN, ĐO BÓC KHỐI LƯỢNG HOÀN THÀNH ĐƯA VÀO QUYẾT TOÁN</v>
          </cell>
        </row>
      </sheetData>
      <sheetData sheetId="5093">
        <row r="4">
          <cell r="A4" t="str">
            <v>BẢNG TÍNH TOÁN, ĐO BÓC KHỐI LƯỢNG HOÀN THÀNH ĐƯA VÀO QUYẾT TOÁN</v>
          </cell>
        </row>
      </sheetData>
      <sheetData sheetId="5094">
        <row r="4">
          <cell r="A4" t="str">
            <v>BẢNG TÍNH TOÁN, ĐO BÓC KHỐI LƯỢNG HOÀN THÀNH ĐƯA VÀO QUYẾT TOÁN</v>
          </cell>
        </row>
      </sheetData>
      <sheetData sheetId="5095">
        <row r="4">
          <cell r="A4" t="str">
            <v>BẢNG TÍNH TOÁN, ĐO BÓC KHỐI LƯỢNG HOÀN THÀNH ĐƯA VÀO QUYẾT TOÁN</v>
          </cell>
        </row>
      </sheetData>
      <sheetData sheetId="5096">
        <row r="4">
          <cell r="A4" t="str">
            <v>BẢNG TÍNH TOÁN, ĐO BÓC KHỐI LƯỢNG HOÀN THÀNH ĐƯA VÀO QUYẾT TOÁN</v>
          </cell>
        </row>
      </sheetData>
      <sheetData sheetId="5097">
        <row r="4">
          <cell r="A4" t="str">
            <v>BẢNG TÍNH TOÁN, ĐO BÓC KHỐI LƯỢNG HOÀN THÀNH ĐƯA VÀO QUYẾT TOÁN</v>
          </cell>
        </row>
      </sheetData>
      <sheetData sheetId="5098">
        <row r="4">
          <cell r="A4" t="str">
            <v>BẢNG TÍNH TOÁN, ĐO BÓC KHỐI LƯỢNG HOÀN THÀNH ĐƯA VÀO QUYẾT TOÁN</v>
          </cell>
        </row>
      </sheetData>
      <sheetData sheetId="5099">
        <row r="4">
          <cell r="A4" t="str">
            <v>BẢNG TÍNH TOÁN, ĐO BÓC KHỐI LƯỢNG HOÀN THÀNH ĐƯA VÀO QUYẾT TOÁN</v>
          </cell>
        </row>
      </sheetData>
      <sheetData sheetId="5100">
        <row r="4">
          <cell r="A4" t="str">
            <v>BẢNG TÍNH TOÁN, ĐO BÓC KHỐI LƯỢNG HOÀN THÀNH ĐƯA VÀO QUYẾT TOÁN</v>
          </cell>
        </row>
      </sheetData>
      <sheetData sheetId="5101">
        <row r="4">
          <cell r="A4" t="str">
            <v>BẢNG TÍNH TOÁN, ĐO BÓC KHỐI LƯỢNG HOÀN THÀNH ĐƯA VÀO QUYẾT TOÁN</v>
          </cell>
        </row>
      </sheetData>
      <sheetData sheetId="5102">
        <row r="4">
          <cell r="A4" t="str">
            <v>BẢNG TÍNH TOÁN, ĐO BÓC KHỐI LƯỢNG HOÀN THÀNH ĐƯA VÀO QUYẾT TOÁN</v>
          </cell>
        </row>
      </sheetData>
      <sheetData sheetId="5103">
        <row r="4">
          <cell r="A4" t="str">
            <v>BẢNG TÍNH TOÁN, ĐO BÓC KHỐI LƯỢNG HOÀN THÀNH ĐƯA VÀO QUYẾT TOÁN</v>
          </cell>
        </row>
      </sheetData>
      <sheetData sheetId="5104">
        <row r="4">
          <cell r="A4" t="str">
            <v>BẢNG TÍNH TOÁN, ĐO BÓC KHỐI LƯỢNG HOÀN THÀNH ĐƯA VÀO QUYẾT TOÁN</v>
          </cell>
        </row>
      </sheetData>
      <sheetData sheetId="5105">
        <row r="4">
          <cell r="A4" t="str">
            <v>BẢNG TÍNH TOÁN, ĐO BÓC KHỐI LƯỢNG HOÀN THÀNH ĐƯA VÀO QUYẾT TOÁN</v>
          </cell>
        </row>
      </sheetData>
      <sheetData sheetId="5106">
        <row r="4">
          <cell r="A4" t="str">
            <v>BẢNG TÍNH TOÁN, ĐO BÓC KHỐI LƯỢNG HOÀN THÀNH ĐƯA VÀO QUYẾT TOÁN</v>
          </cell>
        </row>
      </sheetData>
      <sheetData sheetId="5107">
        <row r="4">
          <cell r="A4" t="str">
            <v>BẢNG TÍNH TOÁN, ĐO BÓC KHỐI LƯỢNG HOÀN THÀNH ĐƯA VÀO QUYẾT TOÁN</v>
          </cell>
        </row>
      </sheetData>
      <sheetData sheetId="5108">
        <row r="4">
          <cell r="A4" t="str">
            <v>BẢNG TÍNH TOÁN, ĐO BÓC KHỐI LƯỢNG HOÀN THÀNH ĐƯA VÀO QUYẾT TOÁN</v>
          </cell>
        </row>
      </sheetData>
      <sheetData sheetId="5109">
        <row r="4">
          <cell r="A4" t="str">
            <v>BẢNG TÍNH TOÁN, ĐO BÓC KHỐI LƯỢNG HOÀN THÀNH ĐƯA VÀO QUYẾT TOÁN</v>
          </cell>
        </row>
      </sheetData>
      <sheetData sheetId="5110">
        <row r="4">
          <cell r="A4" t="str">
            <v>BẢNG TÍNH TOÁN, ĐO BÓC KHỐI LƯỢNG HOÀN THÀNH ĐƯA VÀO QUYẾT TOÁN</v>
          </cell>
        </row>
      </sheetData>
      <sheetData sheetId="5111">
        <row r="4">
          <cell r="A4" t="str">
            <v>BẢNG TÍNH TOÁN, ĐO BÓC KHỐI LƯỢNG HOÀN THÀNH ĐƯA VÀO QUYẾT TOÁN</v>
          </cell>
        </row>
      </sheetData>
      <sheetData sheetId="5112">
        <row r="4">
          <cell r="A4" t="str">
            <v>BẢNG TÍNH TOÁN, ĐO BÓC KHỐI LƯỢNG HOÀN THÀNH ĐƯA VÀO QUYẾT TOÁN</v>
          </cell>
        </row>
      </sheetData>
      <sheetData sheetId="5113">
        <row r="4">
          <cell r="A4" t="str">
            <v>BẢNG TÍNH TOÁN, ĐO BÓC KHỐI LƯỢNG HOÀN THÀNH ĐƯA VÀO QUYẾT TOÁN</v>
          </cell>
        </row>
      </sheetData>
      <sheetData sheetId="5114">
        <row r="4">
          <cell r="A4" t="str">
            <v>BẢNG TÍNH TOÁN, ĐO BÓC KHỐI LƯỢNG HOÀN THÀNH ĐƯA VÀO QUYẾT TOÁN</v>
          </cell>
        </row>
      </sheetData>
      <sheetData sheetId="5115">
        <row r="4">
          <cell r="A4" t="str">
            <v>BẢNG TÍNH TOÁN, ĐO BÓC KHỐI LƯỢNG HOÀN THÀNH ĐƯA VÀO QUYẾT TOÁN</v>
          </cell>
        </row>
      </sheetData>
      <sheetData sheetId="5116">
        <row r="4">
          <cell r="A4" t="str">
            <v>BẢNG TÍNH TOÁN, ĐO BÓC KHỐI LƯỢNG HOÀN THÀNH ĐƯA VÀO QUYẾT TOÁN</v>
          </cell>
        </row>
      </sheetData>
      <sheetData sheetId="5117">
        <row r="4">
          <cell r="A4" t="str">
            <v>BẢNG TÍNH TOÁN, ĐO BÓC KHỐI LƯỢNG HOÀN THÀNH ĐƯA VÀO QUYẾT TOÁN</v>
          </cell>
        </row>
      </sheetData>
      <sheetData sheetId="5118">
        <row r="4">
          <cell r="A4" t="str">
            <v>BẢNG TÍNH TOÁN, ĐO BÓC KHỐI LƯỢNG HOÀN THÀNH ĐƯA VÀO QUYẾT TOÁN</v>
          </cell>
        </row>
      </sheetData>
      <sheetData sheetId="5119">
        <row r="4">
          <cell r="A4" t="str">
            <v>BẢNG TÍNH TOÁN, ĐO BÓC KHỐI LƯỢNG HOÀN THÀNH ĐƯA VÀO QUYẾT TOÁN</v>
          </cell>
        </row>
      </sheetData>
      <sheetData sheetId="5120">
        <row r="4">
          <cell r="A4" t="str">
            <v>BẢNG TÍNH TOÁN, ĐO BÓC KHỐI LƯỢNG HOÀN THÀNH ĐƯA VÀO QUYẾT TOÁN</v>
          </cell>
        </row>
      </sheetData>
      <sheetData sheetId="5121">
        <row r="4">
          <cell r="A4" t="str">
            <v>BẢNG TÍNH TOÁN, ĐO BÓC KHỐI LƯỢNG HOÀN THÀNH ĐƯA VÀO QUYẾT TOÁN</v>
          </cell>
        </row>
      </sheetData>
      <sheetData sheetId="5122">
        <row r="4">
          <cell r="A4" t="str">
            <v>BẢNG TÍNH TOÁN, ĐO BÓC KHỐI LƯỢNG HOÀN THÀNH ĐƯA VÀO QUYẾT TOÁN</v>
          </cell>
        </row>
      </sheetData>
      <sheetData sheetId="5123">
        <row r="4">
          <cell r="A4" t="str">
            <v>BẢNG TÍNH TOÁN, ĐO BÓC KHỐI LƯỢNG HOÀN THÀNH ĐƯA VÀO QUYẾT TOÁN</v>
          </cell>
        </row>
      </sheetData>
      <sheetData sheetId="5124">
        <row r="4">
          <cell r="A4" t="str">
            <v>BẢNG TÍNH TOÁN, ĐO BÓC KHỐI LƯỢNG HOÀN THÀNH ĐƯA VÀO QUYẾT TOÁN</v>
          </cell>
        </row>
      </sheetData>
      <sheetData sheetId="5125">
        <row r="4">
          <cell r="A4" t="str">
            <v>BẢNG TÍNH TOÁN, ĐO BÓC KHỐI LƯỢNG HOÀN THÀNH ĐƯA VÀO QUYẾT TOÁN</v>
          </cell>
        </row>
      </sheetData>
      <sheetData sheetId="5126">
        <row r="4">
          <cell r="A4" t="str">
            <v>BẢNG TÍNH TOÁN, ĐO BÓC KHỐI LƯỢNG HOÀN THÀNH ĐƯA VÀO QUYẾT TOÁN</v>
          </cell>
        </row>
      </sheetData>
      <sheetData sheetId="5127">
        <row r="4">
          <cell r="A4" t="str">
            <v>BẢNG TÍNH TOÁN, ĐO BÓC KHỐI LƯỢNG HOÀN THÀNH ĐƯA VÀO QUYẾT TOÁN</v>
          </cell>
        </row>
      </sheetData>
      <sheetData sheetId="5128">
        <row r="4">
          <cell r="A4" t="str">
            <v>BẢNG TÍNH TOÁN, ĐO BÓC KHỐI LƯỢNG HOÀN THÀNH ĐƯA VÀO QUYẾT TOÁN</v>
          </cell>
        </row>
      </sheetData>
      <sheetData sheetId="5129">
        <row r="4">
          <cell r="A4" t="str">
            <v>BẢNG TÍNH TOÁN, ĐO BÓC KHỐI LƯỢNG HOÀN THÀNH ĐƯA VÀO QUYẾT TOÁN</v>
          </cell>
        </row>
      </sheetData>
      <sheetData sheetId="5130">
        <row r="4">
          <cell r="A4" t="str">
            <v>BẢNG TÍNH TOÁN, ĐO BÓC KHỐI LƯỢNG HOÀN THÀNH ĐƯA VÀO QUYẾT TOÁN</v>
          </cell>
        </row>
      </sheetData>
      <sheetData sheetId="5131">
        <row r="4">
          <cell r="A4" t="str">
            <v>BẢNG TÍNH TOÁN, ĐO BÓC KHỐI LƯỢNG HOÀN THÀNH ĐƯA VÀO QUYẾT TOÁN</v>
          </cell>
        </row>
      </sheetData>
      <sheetData sheetId="5132">
        <row r="4">
          <cell r="A4" t="str">
            <v>BẢNG TÍNH TOÁN, ĐO BÓC KHỐI LƯỢNG HOÀN THÀNH ĐƯA VÀO QUYẾT TOÁN</v>
          </cell>
        </row>
      </sheetData>
      <sheetData sheetId="5133">
        <row r="4">
          <cell r="A4" t="str">
            <v>BẢNG TÍNH TOÁN, ĐO BÓC KHỐI LƯỢNG HOÀN THÀNH ĐƯA VÀO QUYẾT TOÁN</v>
          </cell>
        </row>
      </sheetData>
      <sheetData sheetId="5134">
        <row r="4">
          <cell r="A4" t="str">
            <v>BẢNG TÍNH TOÁN, ĐO BÓC KHỐI LƯỢNG HOÀN THÀNH ĐƯA VÀO QUYẾT TOÁN</v>
          </cell>
        </row>
      </sheetData>
      <sheetData sheetId="5135">
        <row r="4">
          <cell r="A4" t="str">
            <v>BẢNG TÍNH TOÁN, ĐO BÓC KHỐI LƯỢNG HOÀN THÀNH ĐƯA VÀO QUYẾT TOÁN</v>
          </cell>
        </row>
      </sheetData>
      <sheetData sheetId="5136">
        <row r="4">
          <cell r="A4" t="str">
            <v>BẢNG TÍNH TOÁN, ĐO BÓC KHỐI LƯỢNG HOÀN THÀNH ĐƯA VÀO QUYẾT TOÁN</v>
          </cell>
        </row>
      </sheetData>
      <sheetData sheetId="5137">
        <row r="4">
          <cell r="A4" t="str">
            <v>BẢNG TÍNH TOÁN, ĐO BÓC KHỐI LƯỢNG HOÀN THÀNH ĐƯA VÀO QUYẾT TOÁN</v>
          </cell>
        </row>
      </sheetData>
      <sheetData sheetId="5138">
        <row r="4">
          <cell r="A4" t="str">
            <v>BẢNG TÍNH TOÁN, ĐO BÓC KHỐI LƯỢNG HOÀN THÀNH ĐƯA VÀO QUYẾT TOÁN</v>
          </cell>
        </row>
      </sheetData>
      <sheetData sheetId="5139">
        <row r="4">
          <cell r="A4" t="str">
            <v>BẢNG TÍNH TOÁN, ĐO BÓC KHỐI LƯỢNG HOÀN THÀNH ĐƯA VÀO QUYẾT TOÁN</v>
          </cell>
        </row>
      </sheetData>
      <sheetData sheetId="5140">
        <row r="4">
          <cell r="A4" t="str">
            <v>BẢNG TÍNH TOÁN, ĐO BÓC KHỐI LƯỢNG HOÀN THÀNH ĐƯA VÀO QUYẾT TOÁN</v>
          </cell>
        </row>
      </sheetData>
      <sheetData sheetId="5141">
        <row r="4">
          <cell r="A4" t="str">
            <v>BẢNG TÍNH TOÁN, ĐO BÓC KHỐI LƯỢNG HOÀN THÀNH ĐƯA VÀO QUYẾT TOÁN</v>
          </cell>
        </row>
      </sheetData>
      <sheetData sheetId="5142">
        <row r="4">
          <cell r="A4" t="str">
            <v>BẢNG TÍNH TOÁN, ĐO BÓC KHỐI LƯỢNG HOÀN THÀNH ĐƯA VÀO QUYẾT TOÁN</v>
          </cell>
        </row>
      </sheetData>
      <sheetData sheetId="5143">
        <row r="4">
          <cell r="A4" t="str">
            <v>BẢNG TÍNH TOÁN, ĐO BÓC KHỐI LƯỢNG HOÀN THÀNH ĐƯA VÀO QUYẾT TOÁN</v>
          </cell>
        </row>
      </sheetData>
      <sheetData sheetId="5144">
        <row r="4">
          <cell r="A4" t="str">
            <v>BẢNG TÍNH TOÁN, ĐO BÓC KHỐI LƯỢNG HOÀN THÀNH ĐƯA VÀO QUYẾT TOÁN</v>
          </cell>
        </row>
      </sheetData>
      <sheetData sheetId="5145">
        <row r="4">
          <cell r="A4" t="str">
            <v>BẢNG TÍNH TOÁN, ĐO BÓC KHỐI LƯỢNG HOÀN THÀNH ĐƯA VÀO QUYẾT TOÁN</v>
          </cell>
        </row>
      </sheetData>
      <sheetData sheetId="5146">
        <row r="4">
          <cell r="A4" t="str">
            <v>BẢNG TÍNH TOÁN, ĐO BÓC KHỐI LƯỢNG HOÀN THÀNH ĐƯA VÀO QUYẾT TOÁN</v>
          </cell>
        </row>
      </sheetData>
      <sheetData sheetId="5147">
        <row r="4">
          <cell r="A4" t="str">
            <v>BẢNG TÍNH TOÁN, ĐO BÓC KHỐI LƯỢNG HOÀN THÀNH ĐƯA VÀO QUYẾT TOÁN</v>
          </cell>
        </row>
      </sheetData>
      <sheetData sheetId="5148">
        <row r="4">
          <cell r="A4" t="str">
            <v>BẢNG TÍNH TOÁN, ĐO BÓC KHỐI LƯỢNG HOÀN THÀNH ĐƯA VÀO QUYẾT TOÁN</v>
          </cell>
        </row>
      </sheetData>
      <sheetData sheetId="5149">
        <row r="4">
          <cell r="A4" t="str">
            <v>BẢNG TÍNH TOÁN, ĐO BÓC KHỐI LƯỢNG HOÀN THÀNH ĐƯA VÀO QUYẾT TOÁN</v>
          </cell>
        </row>
      </sheetData>
      <sheetData sheetId="5150">
        <row r="4">
          <cell r="A4" t="str">
            <v>BẢNG TÍNH TOÁN, ĐO BÓC KHỐI LƯỢNG HOÀN THÀNH ĐƯA VÀO QUYẾT TOÁN</v>
          </cell>
        </row>
      </sheetData>
      <sheetData sheetId="5151">
        <row r="4">
          <cell r="A4" t="str">
            <v>BẢNG TÍNH TOÁN, ĐO BÓC KHỐI LƯỢNG HOÀN THÀNH ĐƯA VÀO QUYẾT TOÁN</v>
          </cell>
        </row>
      </sheetData>
      <sheetData sheetId="5152">
        <row r="4">
          <cell r="A4" t="str">
            <v>BẢNG TÍNH TOÁN, ĐO BÓC KHỐI LƯỢNG HOÀN THÀNH ĐƯA VÀO QUYẾT TOÁN</v>
          </cell>
        </row>
      </sheetData>
      <sheetData sheetId="5153">
        <row r="4">
          <cell r="A4" t="str">
            <v>BẢNG TÍNH TOÁN, ĐO BÓC KHỐI LƯỢNG HOÀN THÀNH ĐƯA VÀO QUYẾT TOÁN</v>
          </cell>
        </row>
      </sheetData>
      <sheetData sheetId="5154">
        <row r="4">
          <cell r="A4" t="str">
            <v>BẢNG TÍNH TOÁN, ĐO BÓC KHỐI LƯỢNG HOÀN THÀNH ĐƯA VÀO QUYẾT TOÁN</v>
          </cell>
        </row>
      </sheetData>
      <sheetData sheetId="5155">
        <row r="4">
          <cell r="A4" t="str">
            <v>BẢNG TÍNH TOÁN, ĐO BÓC KHỐI LƯỢNG HOÀN THÀNH ĐƯA VÀO QUYẾT TOÁN</v>
          </cell>
        </row>
      </sheetData>
      <sheetData sheetId="5156">
        <row r="4">
          <cell r="A4" t="str">
            <v>BẢNG TÍNH TOÁN, ĐO BÓC KHỐI LƯỢNG HOÀN THÀNH ĐƯA VÀO QUYẾT TOÁN</v>
          </cell>
        </row>
      </sheetData>
      <sheetData sheetId="5157">
        <row r="4">
          <cell r="A4" t="str">
            <v>BẢNG TÍNH TOÁN, ĐO BÓC KHỐI LƯỢNG HOÀN THÀNH ĐƯA VÀO QUYẾT TOÁN</v>
          </cell>
        </row>
      </sheetData>
      <sheetData sheetId="5158">
        <row r="4">
          <cell r="A4" t="str">
            <v>BẢNG TÍNH TOÁN, ĐO BÓC KHỐI LƯỢNG HOÀN THÀNH ĐƯA VÀO QUYẾT TOÁN</v>
          </cell>
        </row>
      </sheetData>
      <sheetData sheetId="5159">
        <row r="4">
          <cell r="A4" t="str">
            <v>BẢNG TÍNH TOÁN, ĐO BÓC KHỐI LƯỢNG HOÀN THÀNH ĐƯA VÀO QUYẾT TOÁN</v>
          </cell>
        </row>
      </sheetData>
      <sheetData sheetId="5160">
        <row r="4">
          <cell r="A4" t="str">
            <v>BẢNG TÍNH TOÁN, ĐO BÓC KHỐI LƯỢNG HOÀN THÀNH ĐƯA VÀO QUYẾT TOÁN</v>
          </cell>
        </row>
      </sheetData>
      <sheetData sheetId="5161">
        <row r="4">
          <cell r="A4" t="str">
            <v>BẢNG TÍNH TOÁN, ĐO BÓC KHỐI LƯỢNG HOÀN THÀNH ĐƯA VÀO QUYẾT TOÁN</v>
          </cell>
        </row>
      </sheetData>
      <sheetData sheetId="5162">
        <row r="4">
          <cell r="A4" t="str">
            <v>BẢNG TÍNH TOÁN, ĐO BÓC KHỐI LƯỢNG HOÀN THÀNH ĐƯA VÀO QUYẾT TOÁN</v>
          </cell>
        </row>
      </sheetData>
      <sheetData sheetId="5163">
        <row r="4">
          <cell r="A4" t="str">
            <v>BẢNG TÍNH TOÁN, ĐO BÓC KHỐI LƯỢNG HOÀN THÀNH ĐƯA VÀO QUYẾT TOÁN</v>
          </cell>
        </row>
      </sheetData>
      <sheetData sheetId="5164">
        <row r="4">
          <cell r="A4" t="str">
            <v>BẢNG TÍNH TOÁN, ĐO BÓC KHỐI LƯỢNG HOÀN THÀNH ĐƯA VÀO QUYẾT TOÁN</v>
          </cell>
        </row>
      </sheetData>
      <sheetData sheetId="5165">
        <row r="4">
          <cell r="A4" t="str">
            <v>BẢNG TÍNH TOÁN, ĐO BÓC KHỐI LƯỢNG HOÀN THÀNH ĐƯA VÀO QUYẾT TOÁN</v>
          </cell>
        </row>
      </sheetData>
      <sheetData sheetId="5166">
        <row r="4">
          <cell r="A4" t="str">
            <v>BẢNG TÍNH TOÁN, ĐO BÓC KHỐI LƯỢNG HOÀN THÀNH ĐƯA VÀO QUYẾT TOÁN</v>
          </cell>
        </row>
      </sheetData>
      <sheetData sheetId="5167">
        <row r="4">
          <cell r="A4" t="str">
            <v>BẢNG TÍNH TOÁN, ĐO BÓC KHỐI LƯỢNG HOÀN THÀNH ĐƯA VÀO QUYẾT TOÁN</v>
          </cell>
        </row>
      </sheetData>
      <sheetData sheetId="5168">
        <row r="4">
          <cell r="A4" t="str">
            <v>BẢNG TÍNH TOÁN, ĐO BÓC KHỐI LƯỢNG HOÀN THÀNH ĐƯA VÀO QUYẾT TOÁN</v>
          </cell>
        </row>
      </sheetData>
      <sheetData sheetId="5169">
        <row r="4">
          <cell r="A4" t="str">
            <v>BẢNG TÍNH TOÁN, ĐO BÓC KHỐI LƯỢNG HOÀN THÀNH ĐƯA VÀO QUYẾT TOÁN</v>
          </cell>
        </row>
      </sheetData>
      <sheetData sheetId="5170">
        <row r="4">
          <cell r="A4" t="str">
            <v>BẢNG TÍNH TOÁN, ĐO BÓC KHỐI LƯỢNG HOÀN THÀNH ĐƯA VÀO QUYẾT TOÁN</v>
          </cell>
        </row>
      </sheetData>
      <sheetData sheetId="5171">
        <row r="4">
          <cell r="A4" t="str">
            <v>BẢNG TÍNH TOÁN, ĐO BÓC KHỐI LƯỢNG HOÀN THÀNH ĐƯA VÀO QUYẾT TOÁN</v>
          </cell>
        </row>
      </sheetData>
      <sheetData sheetId="5172">
        <row r="4">
          <cell r="A4" t="str">
            <v>BẢNG TÍNH TOÁN, ĐO BÓC KHỐI LƯỢNG HOÀN THÀNH ĐƯA VÀO QUYẾT TOÁN</v>
          </cell>
        </row>
      </sheetData>
      <sheetData sheetId="5173">
        <row r="4">
          <cell r="A4" t="str">
            <v>BẢNG TÍNH TOÁN, ĐO BÓC KHỐI LƯỢNG HOÀN THÀNH ĐƯA VÀO QUYẾT TOÁN</v>
          </cell>
        </row>
      </sheetData>
      <sheetData sheetId="5174">
        <row r="4">
          <cell r="A4" t="str">
            <v>BẢNG TÍNH TOÁN, ĐO BÓC KHỐI LƯỢNG HOÀN THÀNH ĐƯA VÀO QUYẾT TOÁN</v>
          </cell>
        </row>
      </sheetData>
      <sheetData sheetId="5175">
        <row r="4">
          <cell r="A4" t="str">
            <v>BẢNG TÍNH TOÁN, ĐO BÓC KHỐI LƯỢNG HOÀN THÀNH ĐƯA VÀO QUYẾT TOÁN</v>
          </cell>
        </row>
      </sheetData>
      <sheetData sheetId="5176">
        <row r="4">
          <cell r="A4" t="str">
            <v>BẢNG TÍNH TOÁN, ĐO BÓC KHỐI LƯỢNG HOÀN THÀNH ĐƯA VÀO QUYẾT TOÁN</v>
          </cell>
        </row>
      </sheetData>
      <sheetData sheetId="5177">
        <row r="4">
          <cell r="A4" t="str">
            <v>BẢNG TÍNH TOÁN, ĐO BÓC KHỐI LƯỢNG HOÀN THÀNH ĐƯA VÀO QUYẾT TOÁN</v>
          </cell>
        </row>
      </sheetData>
      <sheetData sheetId="5178">
        <row r="4">
          <cell r="A4" t="str">
            <v>BẢNG TÍNH TOÁN, ĐO BÓC KHỐI LƯỢNG HOÀN THÀNH ĐƯA VÀO QUYẾT TOÁN</v>
          </cell>
        </row>
      </sheetData>
      <sheetData sheetId="5179">
        <row r="4">
          <cell r="A4" t="str">
            <v>BẢNG TÍNH TOÁN, ĐO BÓC KHỐI LƯỢNG HOÀN THÀNH ĐƯA VÀO QUYẾT TOÁN</v>
          </cell>
        </row>
      </sheetData>
      <sheetData sheetId="5180">
        <row r="4">
          <cell r="A4" t="str">
            <v>BẢNG TÍNH TOÁN, ĐO BÓC KHỐI LƯỢNG HOÀN THÀNH ĐƯA VÀO QUYẾT TOÁN</v>
          </cell>
        </row>
      </sheetData>
      <sheetData sheetId="5181">
        <row r="4">
          <cell r="A4" t="str">
            <v>BẢNG TÍNH TOÁN, ĐO BÓC KHỐI LƯỢNG HOÀN THÀNH ĐƯA VÀO QUYẾT TOÁN</v>
          </cell>
        </row>
      </sheetData>
      <sheetData sheetId="5182">
        <row r="4">
          <cell r="A4" t="str">
            <v>BẢNG TÍNH TOÁN, ĐO BÓC KHỐI LƯỢNG HOÀN THÀNH ĐƯA VÀO QUYẾT TOÁN</v>
          </cell>
        </row>
      </sheetData>
      <sheetData sheetId="5183">
        <row r="4">
          <cell r="A4" t="str">
            <v>BẢNG TÍNH TOÁN, ĐO BÓC KHỐI LƯỢNG HOÀN THÀNH ĐƯA VÀO QUYẾT TOÁN</v>
          </cell>
        </row>
      </sheetData>
      <sheetData sheetId="5184">
        <row r="4">
          <cell r="A4" t="str">
            <v>BẢNG TÍNH TOÁN, ĐO BÓC KHỐI LƯỢNG HOÀN THÀNH ĐƯA VÀO QUYẾT TOÁN</v>
          </cell>
        </row>
      </sheetData>
      <sheetData sheetId="5185">
        <row r="4">
          <cell r="A4" t="str">
            <v>BẢNG TÍNH TOÁN, ĐO BÓC KHỐI LƯỢNG HOÀN THÀNH ĐƯA VÀO QUYẾT TOÁN</v>
          </cell>
        </row>
      </sheetData>
      <sheetData sheetId="5186">
        <row r="4">
          <cell r="A4" t="str">
            <v>BẢNG TÍNH TOÁN, ĐO BÓC KHỐI LƯỢNG HOÀN THÀNH ĐƯA VÀO QUYẾT TOÁN</v>
          </cell>
        </row>
      </sheetData>
      <sheetData sheetId="5187">
        <row r="4">
          <cell r="A4" t="str">
            <v>BẢNG TÍNH TOÁN, ĐO BÓC KHỐI LƯỢNG HOÀN THÀNH ĐƯA VÀO QUYẾT TOÁN</v>
          </cell>
        </row>
      </sheetData>
      <sheetData sheetId="5188">
        <row r="4">
          <cell r="A4" t="str">
            <v>BẢNG TÍNH TOÁN, ĐO BÓC KHỐI LƯỢNG HOÀN THÀNH ĐƯA VÀO QUYẾT TOÁN</v>
          </cell>
        </row>
      </sheetData>
      <sheetData sheetId="5189">
        <row r="4">
          <cell r="A4" t="str">
            <v>BẢNG TÍNH TOÁN, ĐO BÓC KHỐI LƯỢNG HOÀN THÀNH ĐƯA VÀO QUYẾT TOÁN</v>
          </cell>
        </row>
      </sheetData>
      <sheetData sheetId="5190">
        <row r="4">
          <cell r="A4" t="str">
            <v>BẢNG TÍNH TOÁN, ĐO BÓC KHỐI LƯỢNG HOÀN THÀNH ĐƯA VÀO QUYẾT TOÁN</v>
          </cell>
        </row>
      </sheetData>
      <sheetData sheetId="5191">
        <row r="4">
          <cell r="A4" t="str">
            <v>BẢNG TÍNH TOÁN, ĐO BÓC KHỐI LƯỢNG HOÀN THÀNH ĐƯA VÀO QUYẾT TOÁN</v>
          </cell>
        </row>
      </sheetData>
      <sheetData sheetId="5192">
        <row r="4">
          <cell r="A4" t="str">
            <v>BẢNG TÍNH TOÁN, ĐO BÓC KHỐI LƯỢNG HOÀN THÀNH ĐƯA VÀO QUYẾT TOÁN</v>
          </cell>
        </row>
      </sheetData>
      <sheetData sheetId="5193">
        <row r="4">
          <cell r="A4" t="str">
            <v>BẢNG TÍNH TOÁN, ĐO BÓC KHỐI LƯỢNG HOÀN THÀNH ĐƯA VÀO QUYẾT TOÁN</v>
          </cell>
        </row>
      </sheetData>
      <sheetData sheetId="5194">
        <row r="4">
          <cell r="A4" t="str">
            <v>BẢNG TÍNH TOÁN, ĐO BÓC KHỐI LƯỢNG HOÀN THÀNH ĐƯA VÀO QUYẾT TOÁN</v>
          </cell>
        </row>
      </sheetData>
      <sheetData sheetId="5195">
        <row r="4">
          <cell r="A4" t="str">
            <v>BẢNG TÍNH TOÁN, ĐO BÓC KHỐI LƯỢNG HOÀN THÀNH ĐƯA VÀO QUYẾT TOÁN</v>
          </cell>
        </row>
      </sheetData>
      <sheetData sheetId="5196">
        <row r="4">
          <cell r="A4" t="str">
            <v>BẢNG TÍNH TOÁN, ĐO BÓC KHỐI LƯỢNG HOÀN THÀNH ĐƯA VÀO QUYẾT TOÁN</v>
          </cell>
        </row>
      </sheetData>
      <sheetData sheetId="5197">
        <row r="4">
          <cell r="A4" t="str">
            <v>BẢNG TÍNH TOÁN, ĐO BÓC KHỐI LƯỢNG HOÀN THÀNH ĐƯA VÀO QUYẾT TOÁN</v>
          </cell>
        </row>
      </sheetData>
      <sheetData sheetId="5198">
        <row r="4">
          <cell r="A4" t="str">
            <v>BẢNG TÍNH TOÁN, ĐO BÓC KHỐI LƯỢNG HOÀN THÀNH ĐƯA VÀO QUYẾT TOÁN</v>
          </cell>
        </row>
      </sheetData>
      <sheetData sheetId="5199">
        <row r="4">
          <cell r="A4" t="str">
            <v>BẢNG TÍNH TOÁN, ĐO BÓC KHỐI LƯỢNG HOÀN THÀNH ĐƯA VÀO QUYẾT TOÁN</v>
          </cell>
        </row>
      </sheetData>
      <sheetData sheetId="5200">
        <row r="4">
          <cell r="A4" t="str">
            <v>BẢNG TÍNH TOÁN, ĐO BÓC KHỐI LƯỢNG HOÀN THÀNH ĐƯA VÀO QUYẾT TOÁN</v>
          </cell>
        </row>
      </sheetData>
      <sheetData sheetId="5201">
        <row r="4">
          <cell r="A4" t="str">
            <v>BẢNG TÍNH TOÁN, ĐO BÓC KHỐI LƯỢNG HOÀN THÀNH ĐƯA VÀO QUYẾT TOÁN</v>
          </cell>
        </row>
      </sheetData>
      <sheetData sheetId="5202">
        <row r="4">
          <cell r="A4" t="str">
            <v>BẢNG TÍNH TOÁN, ĐO BÓC KHỐI LƯỢNG HOÀN THÀNH ĐƯA VÀO QUYẾT TOÁN</v>
          </cell>
        </row>
      </sheetData>
      <sheetData sheetId="5203">
        <row r="4">
          <cell r="A4" t="str">
            <v>BẢNG TÍNH TOÁN, ĐO BÓC KHỐI LƯỢNG HOÀN THÀNH ĐƯA VÀO QUYẾT TOÁN</v>
          </cell>
        </row>
      </sheetData>
      <sheetData sheetId="5204">
        <row r="4">
          <cell r="A4" t="str">
            <v>BẢNG TÍNH TOÁN, ĐO BÓC KHỐI LƯỢNG HOÀN THÀNH ĐƯA VÀO QUYẾT TOÁN</v>
          </cell>
        </row>
      </sheetData>
      <sheetData sheetId="5205">
        <row r="4">
          <cell r="A4" t="str">
            <v>BẢNG TÍNH TOÁN, ĐO BÓC KHỐI LƯỢNG HOÀN THÀNH ĐƯA VÀO QUYẾT TOÁN</v>
          </cell>
        </row>
      </sheetData>
      <sheetData sheetId="5206">
        <row r="4">
          <cell r="A4" t="str">
            <v>BẢNG TÍNH TOÁN, ĐO BÓC KHỐI LƯỢNG HOÀN THÀNH ĐƯA VÀO QUYẾT TOÁN</v>
          </cell>
        </row>
      </sheetData>
      <sheetData sheetId="5207">
        <row r="4">
          <cell r="A4" t="str">
            <v>BẢNG TÍNH TOÁN, ĐO BÓC KHỐI LƯỢNG HOÀN THÀNH ĐƯA VÀO QUYẾT TOÁN</v>
          </cell>
        </row>
      </sheetData>
      <sheetData sheetId="5208">
        <row r="4">
          <cell r="A4" t="str">
            <v>BẢNG TÍNH TOÁN, ĐO BÓC KHỐI LƯỢNG HOÀN THÀNH ĐƯA VÀO QUYẾT TOÁN</v>
          </cell>
        </row>
      </sheetData>
      <sheetData sheetId="5209">
        <row r="4">
          <cell r="A4" t="str">
            <v>BẢNG TÍNH TOÁN, ĐO BÓC KHỐI LƯỢNG HOÀN THÀNH ĐƯA VÀO QUYẾT TOÁN</v>
          </cell>
        </row>
      </sheetData>
      <sheetData sheetId="5210">
        <row r="4">
          <cell r="A4" t="str">
            <v>BẢNG TÍNH TOÁN, ĐO BÓC KHỐI LƯỢNG HOÀN THÀNH ĐƯA VÀO QUYẾT TOÁN</v>
          </cell>
        </row>
      </sheetData>
      <sheetData sheetId="5211">
        <row r="4">
          <cell r="A4" t="str">
            <v>BẢNG TÍNH TOÁN, ĐO BÓC KHỐI LƯỢNG HOÀN THÀNH ĐƯA VÀO QUYẾT TOÁN</v>
          </cell>
        </row>
      </sheetData>
      <sheetData sheetId="5212">
        <row r="4">
          <cell r="A4" t="str">
            <v>BẢNG TÍNH TOÁN, ĐO BÓC KHỐI LƯỢNG HOÀN THÀNH ĐƯA VÀO QUYẾT TOÁN</v>
          </cell>
        </row>
      </sheetData>
      <sheetData sheetId="5213">
        <row r="4">
          <cell r="A4" t="str">
            <v>BẢNG TÍNH TOÁN, ĐO BÓC KHỐI LƯỢNG HOÀN THÀNH ĐƯA VÀO QUYẾT TOÁN</v>
          </cell>
        </row>
      </sheetData>
      <sheetData sheetId="5214">
        <row r="4">
          <cell r="A4" t="str">
            <v>BẢNG TÍNH TOÁN, ĐO BÓC KHỐI LƯỢNG HOÀN THÀNH ĐƯA VÀO QUYẾT TOÁN</v>
          </cell>
        </row>
      </sheetData>
      <sheetData sheetId="5215">
        <row r="4">
          <cell r="A4" t="str">
            <v>BẢNG TÍNH TOÁN, ĐO BÓC KHỐI LƯỢNG HOÀN THÀNH ĐƯA VÀO QUYẾT TOÁN</v>
          </cell>
        </row>
      </sheetData>
      <sheetData sheetId="5216">
        <row r="4">
          <cell r="A4" t="str">
            <v>BẢNG TÍNH TOÁN, ĐO BÓC KHỐI LƯỢNG HOÀN THÀNH ĐƯA VÀO QUYẾT TOÁN</v>
          </cell>
        </row>
      </sheetData>
      <sheetData sheetId="5217">
        <row r="4">
          <cell r="A4" t="str">
            <v>BẢNG TÍNH TOÁN, ĐO BÓC KHỐI LƯỢNG HOÀN THÀNH ĐƯA VÀO QUYẾT TOÁN</v>
          </cell>
        </row>
      </sheetData>
      <sheetData sheetId="5218">
        <row r="4">
          <cell r="A4" t="str">
            <v>BẢNG TÍNH TOÁN, ĐO BÓC KHỐI LƯỢNG HOÀN THÀNH ĐƯA VÀO QUYẾT TOÁN</v>
          </cell>
        </row>
      </sheetData>
      <sheetData sheetId="5219">
        <row r="4">
          <cell r="A4" t="str">
            <v>BẢNG TÍNH TOÁN, ĐO BÓC KHỐI LƯỢNG HOÀN THÀNH ĐƯA VÀO QUYẾT TOÁN</v>
          </cell>
        </row>
      </sheetData>
      <sheetData sheetId="5220">
        <row r="4">
          <cell r="A4" t="str">
            <v>BẢNG TÍNH TOÁN, ĐO BÓC KHỐI LƯỢNG HOÀN THÀNH ĐƯA VÀO QUYẾT TOÁN</v>
          </cell>
        </row>
      </sheetData>
      <sheetData sheetId="5221">
        <row r="4">
          <cell r="A4" t="str">
            <v>BẢNG TÍNH TOÁN, ĐO BÓC KHỐI LƯỢNG HOÀN THÀNH ĐƯA VÀO QUYẾT TOÁN</v>
          </cell>
        </row>
      </sheetData>
      <sheetData sheetId="5222">
        <row r="4">
          <cell r="A4" t="str">
            <v>BẢNG TÍNH TOÁN, ĐO BÓC KHỐI LƯỢNG HOÀN THÀNH ĐƯA VÀO QUYẾT TOÁN</v>
          </cell>
        </row>
      </sheetData>
      <sheetData sheetId="5223">
        <row r="4">
          <cell r="A4" t="str">
            <v>BẢNG TÍNH TOÁN, ĐO BÓC KHỐI LƯỢNG HOÀN THÀNH ĐƯA VÀO QUYẾT TOÁN</v>
          </cell>
        </row>
      </sheetData>
      <sheetData sheetId="5224">
        <row r="4">
          <cell r="A4" t="str">
            <v>BẢNG TÍNH TOÁN, ĐO BÓC KHỐI LƯỢNG HOÀN THÀNH ĐƯA VÀO QUYẾT TOÁN</v>
          </cell>
        </row>
      </sheetData>
      <sheetData sheetId="5225">
        <row r="4">
          <cell r="A4" t="str">
            <v>BẢNG TÍNH TOÁN, ĐO BÓC KHỐI LƯỢNG HOÀN THÀNH ĐƯA VÀO QUYẾT TOÁN</v>
          </cell>
        </row>
      </sheetData>
      <sheetData sheetId="5226">
        <row r="4">
          <cell r="A4" t="str">
            <v>BẢNG TÍNH TOÁN, ĐO BÓC KHỐI LƯỢNG HOÀN THÀNH ĐƯA VÀO QUYẾT TOÁN</v>
          </cell>
        </row>
      </sheetData>
      <sheetData sheetId="5227">
        <row r="4">
          <cell r="A4" t="str">
            <v>BẢNG TÍNH TOÁN, ĐO BÓC KHỐI LƯỢNG HOÀN THÀNH ĐƯA VÀO QUYẾT TOÁN</v>
          </cell>
        </row>
      </sheetData>
      <sheetData sheetId="5228">
        <row r="4">
          <cell r="A4" t="str">
            <v>BẢNG TÍNH TOÁN, ĐO BÓC KHỐI LƯỢNG HOÀN THÀNH ĐƯA VÀO QUYẾT TOÁN</v>
          </cell>
        </row>
      </sheetData>
      <sheetData sheetId="5229">
        <row r="4">
          <cell r="A4" t="str">
            <v>BẢNG TÍNH TOÁN, ĐO BÓC KHỐI LƯỢNG HOÀN THÀNH ĐƯA VÀO QUYẾT TOÁN</v>
          </cell>
        </row>
      </sheetData>
      <sheetData sheetId="5230">
        <row r="4">
          <cell r="A4" t="str">
            <v>BẢNG TÍNH TOÁN, ĐO BÓC KHỐI LƯỢNG HOÀN THÀNH ĐƯA VÀO QUYẾT TOÁN</v>
          </cell>
        </row>
      </sheetData>
      <sheetData sheetId="5231">
        <row r="4">
          <cell r="A4" t="str">
            <v>BẢNG TÍNH TOÁN, ĐO BÓC KHỐI LƯỢNG HOÀN THÀNH ĐƯA VÀO QUYẾT TOÁN</v>
          </cell>
        </row>
      </sheetData>
      <sheetData sheetId="5232">
        <row r="4">
          <cell r="A4" t="str">
            <v>BẢNG TÍNH TOÁN, ĐO BÓC KHỐI LƯỢNG HOÀN THÀNH ĐƯA VÀO QUYẾT TOÁN</v>
          </cell>
        </row>
      </sheetData>
      <sheetData sheetId="5233">
        <row r="4">
          <cell r="A4" t="str">
            <v>BẢNG TÍNH TOÁN, ĐO BÓC KHỐI LƯỢNG HOÀN THÀNH ĐƯA VÀO QUYẾT TOÁN</v>
          </cell>
        </row>
      </sheetData>
      <sheetData sheetId="5234">
        <row r="4">
          <cell r="A4" t="str">
            <v>BẢNG TÍNH TOÁN, ĐO BÓC KHỐI LƯỢNG HOÀN THÀNH ĐƯA VÀO QUYẾT TOÁN</v>
          </cell>
        </row>
      </sheetData>
      <sheetData sheetId="5235">
        <row r="4">
          <cell r="A4" t="str">
            <v>BẢNG TÍNH TOÁN, ĐO BÓC KHỐI LƯỢNG HOÀN THÀNH ĐƯA VÀO QUYẾT TOÁN</v>
          </cell>
        </row>
      </sheetData>
      <sheetData sheetId="5236">
        <row r="4">
          <cell r="A4" t="str">
            <v>BẢNG TÍNH TOÁN, ĐO BÓC KHỐI LƯỢNG HOÀN THÀNH ĐƯA VÀO QUYẾT TOÁN</v>
          </cell>
        </row>
      </sheetData>
      <sheetData sheetId="5237">
        <row r="4">
          <cell r="A4" t="str">
            <v>BẢNG TÍNH TOÁN, ĐO BÓC KHỐI LƯỢNG HOÀN THÀNH ĐƯA VÀO QUYẾT TOÁN</v>
          </cell>
        </row>
      </sheetData>
      <sheetData sheetId="5238">
        <row r="4">
          <cell r="A4" t="str">
            <v>BẢNG TÍNH TOÁN, ĐO BÓC KHỐI LƯỢNG HOÀN THÀNH ĐƯA VÀO QUYẾT TOÁN</v>
          </cell>
        </row>
      </sheetData>
      <sheetData sheetId="5239">
        <row r="4">
          <cell r="A4" t="str">
            <v>BẢNG TÍNH TOÁN, ĐO BÓC KHỐI LƯỢNG HOÀN THÀNH ĐƯA VÀO QUYẾT TOÁN</v>
          </cell>
        </row>
      </sheetData>
      <sheetData sheetId="5240">
        <row r="4">
          <cell r="A4" t="str">
            <v>BẢNG TÍNH TOÁN, ĐO BÓC KHỐI LƯỢNG HOÀN THÀNH ĐƯA VÀO QUYẾT TOÁN</v>
          </cell>
        </row>
      </sheetData>
      <sheetData sheetId="5241">
        <row r="4">
          <cell r="A4" t="str">
            <v>BẢNG TÍNH TOÁN, ĐO BÓC KHỐI LƯỢNG HOÀN THÀNH ĐƯA VÀO QUYẾT TOÁN</v>
          </cell>
        </row>
      </sheetData>
      <sheetData sheetId="5242">
        <row r="4">
          <cell r="A4" t="str">
            <v>BẢNG TÍNH TOÁN, ĐO BÓC KHỐI LƯỢNG HOÀN THÀNH ĐƯA VÀO QUYẾT TOÁN</v>
          </cell>
        </row>
      </sheetData>
      <sheetData sheetId="5243">
        <row r="4">
          <cell r="A4" t="str">
            <v>BẢNG TÍNH TOÁN, ĐO BÓC KHỐI LƯỢNG HOÀN THÀNH ĐƯA VÀO QUYẾT TOÁN</v>
          </cell>
        </row>
      </sheetData>
      <sheetData sheetId="5244">
        <row r="4">
          <cell r="A4" t="str">
            <v>BẢNG TÍNH TOÁN, ĐO BÓC KHỐI LƯỢNG HOÀN THÀNH ĐƯA VÀO QUYẾT TOÁN</v>
          </cell>
        </row>
      </sheetData>
      <sheetData sheetId="5245">
        <row r="4">
          <cell r="A4" t="str">
            <v>BẢNG TÍNH TOÁN, ĐO BÓC KHỐI LƯỢNG HOÀN THÀNH ĐƯA VÀO QUYẾT TOÁN</v>
          </cell>
        </row>
      </sheetData>
      <sheetData sheetId="5246">
        <row r="4">
          <cell r="A4" t="str">
            <v>BẢNG TÍNH TOÁN, ĐO BÓC KHỐI LƯỢNG HOÀN THÀNH ĐƯA VÀO QUYẾT TOÁN</v>
          </cell>
        </row>
      </sheetData>
      <sheetData sheetId="5247">
        <row r="4">
          <cell r="A4" t="str">
            <v>BẢNG TÍNH TOÁN, ĐO BÓC KHỐI LƯỢNG HOÀN THÀNH ĐƯA VÀO QUYẾT TOÁN</v>
          </cell>
        </row>
      </sheetData>
      <sheetData sheetId="5248">
        <row r="4">
          <cell r="A4" t="str">
            <v>BẢNG TÍNH TOÁN, ĐO BÓC KHỐI LƯỢNG HOÀN THÀNH ĐƯA VÀO QUYẾT TOÁN</v>
          </cell>
        </row>
      </sheetData>
      <sheetData sheetId="5249">
        <row r="4">
          <cell r="A4" t="str">
            <v>BẢNG TÍNH TOÁN, ĐO BÓC KHỐI LƯỢNG HOÀN THÀNH ĐƯA VÀO QUYẾT TOÁN</v>
          </cell>
        </row>
      </sheetData>
      <sheetData sheetId="5250">
        <row r="4">
          <cell r="A4" t="str">
            <v>BẢNG TÍNH TOÁN, ĐO BÓC KHỐI LƯỢNG HOÀN THÀNH ĐƯA VÀO QUYẾT TOÁN</v>
          </cell>
        </row>
      </sheetData>
      <sheetData sheetId="5251">
        <row r="4">
          <cell r="A4" t="str">
            <v>BẢNG TÍNH TOÁN, ĐO BÓC KHỐI LƯỢNG HOÀN THÀNH ĐƯA VÀO QUYẾT TOÁN</v>
          </cell>
        </row>
      </sheetData>
      <sheetData sheetId="5252">
        <row r="4">
          <cell r="A4" t="str">
            <v>BẢNG TÍNH TOÁN, ĐO BÓC KHỐI LƯỢNG HOÀN THÀNH ĐƯA VÀO QUYẾT TOÁN</v>
          </cell>
        </row>
      </sheetData>
      <sheetData sheetId="5253">
        <row r="4">
          <cell r="A4" t="str">
            <v>BẢNG TÍNH TOÁN, ĐO BÓC KHỐI LƯỢNG HOÀN THÀNH ĐƯA VÀO QUYẾT TOÁN</v>
          </cell>
        </row>
      </sheetData>
      <sheetData sheetId="5254">
        <row r="4">
          <cell r="A4" t="str">
            <v>BẢNG TÍNH TOÁN, ĐO BÓC KHỐI LƯỢNG HOÀN THÀNH ĐƯA VÀO QUYẾT TOÁN</v>
          </cell>
        </row>
      </sheetData>
      <sheetData sheetId="5255">
        <row r="4">
          <cell r="A4" t="str">
            <v>BẢNG TÍNH TOÁN, ĐO BÓC KHỐI LƯỢNG HOÀN THÀNH ĐƯA VÀO QUYẾT TOÁN</v>
          </cell>
        </row>
      </sheetData>
      <sheetData sheetId="5256">
        <row r="4">
          <cell r="A4" t="str">
            <v>BẢNG TÍNH TOÁN, ĐO BÓC KHỐI LƯỢNG HOÀN THÀNH ĐƯA VÀO QUYẾT TOÁN</v>
          </cell>
        </row>
      </sheetData>
      <sheetData sheetId="5257">
        <row r="4">
          <cell r="A4" t="str">
            <v>BẢNG TÍNH TOÁN, ĐO BÓC KHỐI LƯỢNG HOÀN THÀNH ĐƯA VÀO QUYẾT TOÁN</v>
          </cell>
        </row>
      </sheetData>
      <sheetData sheetId="5258">
        <row r="4">
          <cell r="A4" t="str">
            <v>BẢNG TÍNH TOÁN, ĐO BÓC KHỐI LƯỢNG HOÀN THÀNH ĐƯA VÀO QUYẾT TOÁN</v>
          </cell>
        </row>
      </sheetData>
      <sheetData sheetId="5259">
        <row r="4">
          <cell r="A4" t="str">
            <v>BẢNG TÍNH TOÁN, ĐO BÓC KHỐI LƯỢNG HOÀN THÀNH ĐƯA VÀO QUYẾT TOÁN</v>
          </cell>
        </row>
      </sheetData>
      <sheetData sheetId="5260">
        <row r="4">
          <cell r="A4" t="str">
            <v>BẢNG TÍNH TOÁN, ĐO BÓC KHỐI LƯỢNG HOÀN THÀNH ĐƯA VÀO QUYẾT TOÁN</v>
          </cell>
        </row>
      </sheetData>
      <sheetData sheetId="5261">
        <row r="4">
          <cell r="A4" t="str">
            <v>BẢNG TÍNH TOÁN, ĐO BÓC KHỐI LƯỢNG HOÀN THÀNH ĐƯA VÀO QUYẾT TOÁN</v>
          </cell>
        </row>
      </sheetData>
      <sheetData sheetId="5262">
        <row r="4">
          <cell r="A4" t="str">
            <v>BẢNG TÍNH TOÁN, ĐO BÓC KHỐI LƯỢNG HOÀN THÀNH ĐƯA VÀO QUYẾT TOÁN</v>
          </cell>
        </row>
      </sheetData>
      <sheetData sheetId="5263">
        <row r="4">
          <cell r="A4" t="str">
            <v>BẢNG TÍNH TOÁN, ĐO BÓC KHỐI LƯỢNG HOÀN THÀNH ĐƯA VÀO QUYẾT TOÁN</v>
          </cell>
        </row>
      </sheetData>
      <sheetData sheetId="5264">
        <row r="4">
          <cell r="A4" t="str">
            <v>BẢNG TÍNH TOÁN, ĐO BÓC KHỐI LƯỢNG HOÀN THÀNH ĐƯA VÀO QUYẾT TOÁN</v>
          </cell>
        </row>
      </sheetData>
      <sheetData sheetId="5265">
        <row r="4">
          <cell r="A4" t="str">
            <v>BẢNG TÍNH TOÁN, ĐO BÓC KHỐI LƯỢNG HOÀN THÀNH ĐƯA VÀO QUYẾT TOÁN</v>
          </cell>
        </row>
      </sheetData>
      <sheetData sheetId="5266">
        <row r="4">
          <cell r="A4" t="str">
            <v>BẢNG TÍNH TOÁN, ĐO BÓC KHỐI LƯỢNG HOÀN THÀNH ĐƯA VÀO QUYẾT TOÁN</v>
          </cell>
        </row>
      </sheetData>
      <sheetData sheetId="5267">
        <row r="4">
          <cell r="A4" t="str">
            <v>BẢNG TÍNH TOÁN, ĐO BÓC KHỐI LƯỢNG HOÀN THÀNH ĐƯA VÀO QUYẾT TOÁN</v>
          </cell>
        </row>
      </sheetData>
      <sheetData sheetId="5268">
        <row r="4">
          <cell r="A4" t="str">
            <v>BẢNG TÍNH TOÁN, ĐO BÓC KHỐI LƯỢNG HOÀN THÀNH ĐƯA VÀO QUYẾT TOÁN</v>
          </cell>
        </row>
      </sheetData>
      <sheetData sheetId="5269">
        <row r="4">
          <cell r="A4" t="str">
            <v>BẢNG TÍNH TOÁN, ĐO BÓC KHỐI LƯỢNG HOÀN THÀNH ĐƯA VÀO QUYẾT TOÁN</v>
          </cell>
        </row>
      </sheetData>
      <sheetData sheetId="5270">
        <row r="4">
          <cell r="A4" t="str">
            <v>BẢNG TÍNH TOÁN, ĐO BÓC KHỐI LƯỢNG HOÀN THÀNH ĐƯA VÀO QUYẾT TOÁN</v>
          </cell>
        </row>
      </sheetData>
      <sheetData sheetId="5271">
        <row r="4">
          <cell r="A4" t="str">
            <v>BẢNG TÍNH TOÁN, ĐO BÓC KHỐI LƯỢNG HOÀN THÀNH ĐƯA VÀO QUYẾT TOÁN</v>
          </cell>
        </row>
      </sheetData>
      <sheetData sheetId="5272">
        <row r="4">
          <cell r="A4" t="str">
            <v>BẢNG TÍNH TOÁN, ĐO BÓC KHỐI LƯỢNG HOÀN THÀNH ĐƯA VÀO QUYẾT TOÁN</v>
          </cell>
        </row>
      </sheetData>
      <sheetData sheetId="5273">
        <row r="4">
          <cell r="A4" t="str">
            <v>BẢNG TÍNH TOÁN, ĐO BÓC KHỐI LƯỢNG HOÀN THÀNH ĐƯA VÀO QUYẾT TOÁN</v>
          </cell>
        </row>
      </sheetData>
      <sheetData sheetId="5274">
        <row r="4">
          <cell r="A4" t="str">
            <v>BẢNG TÍNH TOÁN, ĐO BÓC KHỐI LƯỢNG HOÀN THÀNH ĐƯA VÀO QUYẾT TOÁN</v>
          </cell>
        </row>
      </sheetData>
      <sheetData sheetId="5275">
        <row r="4">
          <cell r="A4" t="str">
            <v>BẢNG TÍNH TOÁN, ĐO BÓC KHỐI LƯỢNG HOÀN THÀNH ĐƯA VÀO QUYẾT TOÁN</v>
          </cell>
        </row>
      </sheetData>
      <sheetData sheetId="5276">
        <row r="4">
          <cell r="A4" t="str">
            <v>BẢNG TÍNH TOÁN, ĐO BÓC KHỐI LƯỢNG HOÀN THÀNH ĐƯA VÀO QUYẾT TOÁN</v>
          </cell>
        </row>
      </sheetData>
      <sheetData sheetId="5277">
        <row r="4">
          <cell r="A4" t="str">
            <v>BẢNG TÍNH TOÁN, ĐO BÓC KHỐI LƯỢNG HOÀN THÀNH ĐƯA VÀO QUYẾT TOÁN</v>
          </cell>
        </row>
      </sheetData>
      <sheetData sheetId="5278">
        <row r="4">
          <cell r="A4" t="str">
            <v>BẢNG TÍNH TOÁN, ĐO BÓC KHỐI LƯỢNG HOÀN THÀNH ĐƯA VÀO QUYẾT TOÁN</v>
          </cell>
        </row>
      </sheetData>
      <sheetData sheetId="5279">
        <row r="4">
          <cell r="A4" t="str">
            <v>BẢNG TÍNH TOÁN, ĐO BÓC KHỐI LƯỢNG HOÀN THÀNH ĐƯA VÀO QUYẾT TOÁN</v>
          </cell>
        </row>
      </sheetData>
      <sheetData sheetId="5280">
        <row r="4">
          <cell r="A4" t="str">
            <v>BẢNG TÍNH TOÁN, ĐO BÓC KHỐI LƯỢNG HOÀN THÀNH ĐƯA VÀO QUYẾT TOÁN</v>
          </cell>
        </row>
      </sheetData>
      <sheetData sheetId="5281">
        <row r="4">
          <cell r="A4" t="str">
            <v>BẢNG TÍNH TOÁN, ĐO BÓC KHỐI LƯỢNG HOÀN THÀNH ĐƯA VÀO QUYẾT TOÁN</v>
          </cell>
        </row>
      </sheetData>
      <sheetData sheetId="5282">
        <row r="4">
          <cell r="A4" t="str">
            <v>BẢNG TÍNH TOÁN, ĐO BÓC KHỐI LƯỢNG HOÀN THÀNH ĐƯA VÀO QUYẾT TOÁN</v>
          </cell>
        </row>
      </sheetData>
      <sheetData sheetId="5283">
        <row r="4">
          <cell r="A4" t="str">
            <v>BẢNG TÍNH TOÁN, ĐO BÓC KHỐI LƯỢNG HOÀN THÀNH ĐƯA VÀO QUYẾT TOÁN</v>
          </cell>
        </row>
      </sheetData>
      <sheetData sheetId="5284">
        <row r="4">
          <cell r="A4" t="str">
            <v>BẢNG TÍNH TOÁN, ĐO BÓC KHỐI LƯỢNG HOÀN THÀNH ĐƯA VÀO QUYẾT TOÁN</v>
          </cell>
        </row>
      </sheetData>
      <sheetData sheetId="5285">
        <row r="4">
          <cell r="A4" t="str">
            <v>BẢNG TÍNH TOÁN, ĐO BÓC KHỐI LƯỢNG HOÀN THÀNH ĐƯA VÀO QUYẾT TOÁN</v>
          </cell>
        </row>
      </sheetData>
      <sheetData sheetId="5286">
        <row r="4">
          <cell r="A4" t="str">
            <v>BẢNG TÍNH TOÁN, ĐO BÓC KHỐI LƯỢNG HOÀN THÀNH ĐƯA VÀO QUYẾT TOÁN</v>
          </cell>
        </row>
      </sheetData>
      <sheetData sheetId="5287">
        <row r="4">
          <cell r="A4" t="str">
            <v>BẢNG TÍNH TOÁN, ĐO BÓC KHỐI LƯỢNG HOÀN THÀNH ĐƯA VÀO QUYẾT TOÁN</v>
          </cell>
        </row>
      </sheetData>
      <sheetData sheetId="5288">
        <row r="4">
          <cell r="A4" t="str">
            <v>BẢNG TÍNH TOÁN, ĐO BÓC KHỐI LƯỢNG HOÀN THÀNH ĐƯA VÀO QUYẾT TOÁN</v>
          </cell>
        </row>
      </sheetData>
      <sheetData sheetId="5289">
        <row r="4">
          <cell r="A4" t="str">
            <v>BẢNG TÍNH TOÁN, ĐO BÓC KHỐI LƯỢNG HOÀN THÀNH ĐƯA VÀO QUYẾT TOÁN</v>
          </cell>
        </row>
      </sheetData>
      <sheetData sheetId="5290">
        <row r="4">
          <cell r="A4" t="str">
            <v>BẢNG TÍNH TOÁN, ĐO BÓC KHỐI LƯỢNG HOÀN THÀNH ĐƯA VÀO QUYẾT TOÁN</v>
          </cell>
        </row>
      </sheetData>
      <sheetData sheetId="5291">
        <row r="4">
          <cell r="A4" t="str">
            <v>BẢNG TÍNH TOÁN, ĐO BÓC KHỐI LƯỢNG HOÀN THÀNH ĐƯA VÀO QUYẾT TOÁN</v>
          </cell>
        </row>
      </sheetData>
      <sheetData sheetId="5292">
        <row r="4">
          <cell r="A4" t="str">
            <v>BẢNG TÍNH TOÁN, ĐO BÓC KHỐI LƯỢNG HOÀN THÀNH ĐƯA VÀO QUYẾT TOÁN</v>
          </cell>
        </row>
      </sheetData>
      <sheetData sheetId="5293">
        <row r="4">
          <cell r="A4" t="str">
            <v>BẢNG TÍNH TOÁN, ĐO BÓC KHỐI LƯỢNG HOÀN THÀNH ĐƯA VÀO QUYẾT TOÁN</v>
          </cell>
        </row>
      </sheetData>
      <sheetData sheetId="5294">
        <row r="4">
          <cell r="A4" t="str">
            <v>BẢNG TÍNH TOÁN, ĐO BÓC KHỐI LƯỢNG HOÀN THÀNH ĐƯA VÀO QUYẾT TOÁN</v>
          </cell>
        </row>
      </sheetData>
      <sheetData sheetId="5295">
        <row r="4">
          <cell r="A4" t="str">
            <v>BẢNG TÍNH TOÁN, ĐO BÓC KHỐI LƯỢNG HOÀN THÀNH ĐƯA VÀO QUYẾT TOÁN</v>
          </cell>
        </row>
      </sheetData>
      <sheetData sheetId="5296">
        <row r="4">
          <cell r="A4" t="str">
            <v>BẢNG TÍNH TOÁN, ĐO BÓC KHỐI LƯỢNG HOÀN THÀNH ĐƯA VÀO QUYẾT TOÁN</v>
          </cell>
        </row>
      </sheetData>
      <sheetData sheetId="5297">
        <row r="4">
          <cell r="A4" t="str">
            <v>BẢNG TÍNH TOÁN, ĐO BÓC KHỐI LƯỢNG HOÀN THÀNH ĐƯA VÀO QUYẾT TOÁN</v>
          </cell>
        </row>
      </sheetData>
      <sheetData sheetId="5298">
        <row r="4">
          <cell r="A4" t="str">
            <v>BẢNG TÍNH TOÁN, ĐO BÓC KHỐI LƯỢNG HOÀN THÀNH ĐƯA VÀO QUYẾT TOÁN</v>
          </cell>
        </row>
      </sheetData>
      <sheetData sheetId="5299">
        <row r="4">
          <cell r="A4" t="str">
            <v>BẢNG TÍNH TOÁN, ĐO BÓC KHỐI LƯỢNG HOÀN THÀNH ĐƯA VÀO QUYẾT TOÁN</v>
          </cell>
        </row>
      </sheetData>
      <sheetData sheetId="5300">
        <row r="4">
          <cell r="A4" t="str">
            <v>BẢNG TÍNH TOÁN, ĐO BÓC KHỐI LƯỢNG HOÀN THÀNH ĐƯA VÀO QUYẾT TOÁN</v>
          </cell>
        </row>
      </sheetData>
      <sheetData sheetId="5301">
        <row r="4">
          <cell r="A4" t="str">
            <v>BẢNG TÍNH TOÁN, ĐO BÓC KHỐI LƯỢNG HOÀN THÀNH ĐƯA VÀO QUYẾT TOÁN</v>
          </cell>
        </row>
      </sheetData>
      <sheetData sheetId="5302">
        <row r="4">
          <cell r="A4" t="str">
            <v>BẢNG TÍNH TOÁN, ĐO BÓC KHỐI LƯỢNG HOÀN THÀNH ĐƯA VÀO QUYẾT TOÁN</v>
          </cell>
        </row>
      </sheetData>
      <sheetData sheetId="5303">
        <row r="4">
          <cell r="A4" t="str">
            <v>BẢNG TÍNH TOÁN, ĐO BÓC KHỐI LƯỢNG HOÀN THÀNH ĐƯA VÀO QUYẾT TOÁN</v>
          </cell>
        </row>
      </sheetData>
      <sheetData sheetId="5304">
        <row r="4">
          <cell r="A4" t="str">
            <v>BẢNG TÍNH TOÁN, ĐO BÓC KHỐI LƯỢNG HOÀN THÀNH ĐƯA VÀO QUYẾT TOÁN</v>
          </cell>
        </row>
      </sheetData>
      <sheetData sheetId="5305">
        <row r="4">
          <cell r="A4" t="str">
            <v>BẢNG TÍNH TOÁN, ĐO BÓC KHỐI LƯỢNG HOÀN THÀNH ĐƯA VÀO QUYẾT TOÁN</v>
          </cell>
        </row>
      </sheetData>
      <sheetData sheetId="5306">
        <row r="4">
          <cell r="A4" t="str">
            <v>BẢNG TÍNH TOÁN, ĐO BÓC KHỐI LƯỢNG HOÀN THÀNH ĐƯA VÀO QUYẾT TOÁN</v>
          </cell>
        </row>
      </sheetData>
      <sheetData sheetId="5307">
        <row r="4">
          <cell r="A4" t="str">
            <v>BẢNG TÍNH TOÁN, ĐO BÓC KHỐI LƯỢNG HOÀN THÀNH ĐƯA VÀO QUYẾT TOÁN</v>
          </cell>
        </row>
      </sheetData>
      <sheetData sheetId="5308">
        <row r="4">
          <cell r="A4" t="str">
            <v>BẢNG TÍNH TOÁN, ĐO BÓC KHỐI LƯỢNG HOÀN THÀNH ĐƯA VÀO QUYẾT TOÁN</v>
          </cell>
        </row>
      </sheetData>
      <sheetData sheetId="5309">
        <row r="4">
          <cell r="A4" t="str">
            <v>BẢNG TÍNH TOÁN, ĐO BÓC KHỐI LƯỢNG HOÀN THÀNH ĐƯA VÀO QUYẾT TOÁN</v>
          </cell>
        </row>
      </sheetData>
      <sheetData sheetId="5310">
        <row r="4">
          <cell r="A4" t="str">
            <v>BẢNG TÍNH TOÁN, ĐO BÓC KHỐI LƯỢNG HOÀN THÀNH ĐƯA VÀO QUYẾT TOÁN</v>
          </cell>
        </row>
      </sheetData>
      <sheetData sheetId="5311">
        <row r="4">
          <cell r="A4" t="str">
            <v>BẢNG TÍNH TOÁN, ĐO BÓC KHỐI LƯỢNG HOÀN THÀNH ĐƯA VÀO QUYẾT TOÁN</v>
          </cell>
        </row>
      </sheetData>
      <sheetData sheetId="5312">
        <row r="4">
          <cell r="A4" t="str">
            <v>BẢNG TÍNH TOÁN, ĐO BÓC KHỐI LƯỢNG HOÀN THÀNH ĐƯA VÀO QUYẾT TOÁN</v>
          </cell>
        </row>
      </sheetData>
      <sheetData sheetId="5313">
        <row r="4">
          <cell r="A4" t="str">
            <v>BẢNG TÍNH TOÁN, ĐO BÓC KHỐI LƯỢNG HOÀN THÀNH ĐƯA VÀO QUYẾT TOÁN</v>
          </cell>
        </row>
      </sheetData>
      <sheetData sheetId="5314">
        <row r="4">
          <cell r="A4" t="str">
            <v>BẢNG TÍNH TOÁN, ĐO BÓC KHỐI LƯỢNG HOÀN THÀNH ĐƯA VÀO QUYẾT TOÁN</v>
          </cell>
        </row>
      </sheetData>
      <sheetData sheetId="5315">
        <row r="4">
          <cell r="A4" t="str">
            <v>BẢNG TÍNH TOÁN, ĐO BÓC KHỐI LƯỢNG HOÀN THÀNH ĐƯA VÀO QUYẾT TOÁN</v>
          </cell>
        </row>
      </sheetData>
      <sheetData sheetId="5316">
        <row r="4">
          <cell r="A4" t="str">
            <v>BẢNG TÍNH TOÁN, ĐO BÓC KHỐI LƯỢNG HOÀN THÀNH ĐƯA VÀO QUYẾT TOÁN</v>
          </cell>
        </row>
      </sheetData>
      <sheetData sheetId="5317">
        <row r="4">
          <cell r="A4" t="str">
            <v>BẢNG TÍNH TOÁN, ĐO BÓC KHỐI LƯỢNG HOÀN THÀNH ĐƯA VÀO QUYẾT TOÁN</v>
          </cell>
        </row>
      </sheetData>
      <sheetData sheetId="5318">
        <row r="4">
          <cell r="A4" t="str">
            <v>BẢNG TÍNH TOÁN, ĐO BÓC KHỐI LƯỢNG HOÀN THÀNH ĐƯA VÀO QUYẾT TOÁN</v>
          </cell>
        </row>
      </sheetData>
      <sheetData sheetId="5319">
        <row r="4">
          <cell r="A4" t="str">
            <v>BẢNG TÍNH TOÁN, ĐO BÓC KHỐI LƯỢNG HOÀN THÀNH ĐƯA VÀO QUYẾT TOÁN</v>
          </cell>
        </row>
      </sheetData>
      <sheetData sheetId="5320">
        <row r="4">
          <cell r="A4" t="str">
            <v>BẢNG TÍNH TOÁN, ĐO BÓC KHỐI LƯỢNG HOÀN THÀNH ĐƯA VÀO QUYẾT TOÁN</v>
          </cell>
        </row>
      </sheetData>
      <sheetData sheetId="5321">
        <row r="4">
          <cell r="A4" t="str">
            <v>BẢNG TÍNH TOÁN, ĐO BÓC KHỐI LƯỢNG HOÀN THÀNH ĐƯA VÀO QUYẾT TOÁN</v>
          </cell>
        </row>
      </sheetData>
      <sheetData sheetId="5322">
        <row r="4">
          <cell r="A4" t="str">
            <v>BẢNG TÍNH TOÁN, ĐO BÓC KHỐI LƯỢNG HOÀN THÀNH ĐƯA VÀO QUYẾT TOÁN</v>
          </cell>
        </row>
      </sheetData>
      <sheetData sheetId="5323">
        <row r="4">
          <cell r="A4" t="str">
            <v>BẢNG TÍNH TOÁN, ĐO BÓC KHỐI LƯỢNG HOÀN THÀNH ĐƯA VÀO QUYẾT TOÁN</v>
          </cell>
        </row>
      </sheetData>
      <sheetData sheetId="5324">
        <row r="4">
          <cell r="A4" t="str">
            <v>BẢNG TÍNH TOÁN, ĐO BÓC KHỐI LƯỢNG HOÀN THÀNH ĐƯA VÀO QUYẾT TOÁN</v>
          </cell>
        </row>
      </sheetData>
      <sheetData sheetId="5325">
        <row r="4">
          <cell r="A4" t="str">
            <v>BẢNG TÍNH TOÁN, ĐO BÓC KHỐI LƯỢNG HOÀN THÀNH ĐƯA VÀO QUYẾT TOÁN</v>
          </cell>
        </row>
      </sheetData>
      <sheetData sheetId="5326">
        <row r="4">
          <cell r="A4" t="str">
            <v>BẢNG TÍNH TOÁN, ĐO BÓC KHỐI LƯỢNG HOÀN THÀNH ĐƯA VÀO QUYẾT TOÁN</v>
          </cell>
        </row>
      </sheetData>
      <sheetData sheetId="5327">
        <row r="4">
          <cell r="A4" t="str">
            <v>BẢNG TÍNH TOÁN, ĐO BÓC KHỐI LƯỢNG HOÀN THÀNH ĐƯA VÀO QUYẾT TOÁN</v>
          </cell>
        </row>
      </sheetData>
      <sheetData sheetId="5328">
        <row r="4">
          <cell r="A4" t="str">
            <v>BẢNG TÍNH TOÁN, ĐO BÓC KHỐI LƯỢNG HOÀN THÀNH ĐƯA VÀO QUYẾT TOÁN</v>
          </cell>
        </row>
      </sheetData>
      <sheetData sheetId="5329">
        <row r="4">
          <cell r="A4" t="str">
            <v>BẢNG TÍNH TOÁN, ĐO BÓC KHỐI LƯỢNG HOÀN THÀNH ĐƯA VÀO QUYẾT TOÁN</v>
          </cell>
        </row>
      </sheetData>
      <sheetData sheetId="5330">
        <row r="4">
          <cell r="A4" t="str">
            <v>BẢNG TÍNH TOÁN, ĐO BÓC KHỐI LƯỢNG HOÀN THÀNH ĐƯA VÀO QUYẾT TOÁN</v>
          </cell>
        </row>
      </sheetData>
      <sheetData sheetId="5331">
        <row r="4">
          <cell r="A4" t="str">
            <v>BẢNG TÍNH TOÁN, ĐO BÓC KHỐI LƯỢNG HOÀN THÀNH ĐƯA VÀO QUYẾT TOÁN</v>
          </cell>
        </row>
      </sheetData>
      <sheetData sheetId="5332">
        <row r="4">
          <cell r="A4" t="str">
            <v>BẢNG TÍNH TOÁN, ĐO BÓC KHỐI LƯỢNG HOÀN THÀNH ĐƯA VÀO QUYẾT TOÁN</v>
          </cell>
        </row>
      </sheetData>
      <sheetData sheetId="5333">
        <row r="4">
          <cell r="A4" t="str">
            <v>BẢNG TÍNH TOÁN, ĐO BÓC KHỐI LƯỢNG HOÀN THÀNH ĐƯA VÀO QUYẾT TOÁN</v>
          </cell>
        </row>
      </sheetData>
      <sheetData sheetId="5334">
        <row r="4">
          <cell r="A4" t="str">
            <v>BẢNG TÍNH TOÁN, ĐO BÓC KHỐI LƯỢNG HOÀN THÀNH ĐƯA VÀO QUYẾT TOÁN</v>
          </cell>
        </row>
      </sheetData>
      <sheetData sheetId="5335">
        <row r="4">
          <cell r="A4" t="str">
            <v>BẢNG TÍNH TOÁN, ĐO BÓC KHỐI LƯỢNG HOÀN THÀNH ĐƯA VÀO QUYẾT TOÁN</v>
          </cell>
        </row>
      </sheetData>
      <sheetData sheetId="5336">
        <row r="4">
          <cell r="A4" t="str">
            <v>BẢNG TÍNH TOÁN, ĐO BÓC KHỐI LƯỢNG HOÀN THÀNH ĐƯA VÀO QUYẾT TOÁN</v>
          </cell>
        </row>
      </sheetData>
      <sheetData sheetId="5337">
        <row r="4">
          <cell r="A4" t="str">
            <v>BẢNG TÍNH TOÁN, ĐO BÓC KHỐI LƯỢNG HOÀN THÀNH ĐƯA VÀO QUYẾT TOÁN</v>
          </cell>
        </row>
      </sheetData>
      <sheetData sheetId="5338">
        <row r="4">
          <cell r="A4" t="str">
            <v>BẢNG TÍNH TOÁN, ĐO BÓC KHỐI LƯỢNG HOÀN THÀNH ĐƯA VÀO QUYẾT TOÁN</v>
          </cell>
        </row>
      </sheetData>
      <sheetData sheetId="5339">
        <row r="4">
          <cell r="A4" t="str">
            <v>BẢNG TÍNH TOÁN, ĐO BÓC KHỐI LƯỢNG HOÀN THÀNH ĐƯA VÀO QUYẾT TOÁN</v>
          </cell>
        </row>
      </sheetData>
      <sheetData sheetId="5340">
        <row r="4">
          <cell r="A4" t="str">
            <v>BẢNG TÍNH TOÁN, ĐO BÓC KHỐI LƯỢNG HOÀN THÀNH ĐƯA VÀO QUYẾT TOÁN</v>
          </cell>
        </row>
      </sheetData>
      <sheetData sheetId="5341">
        <row r="4">
          <cell r="A4" t="str">
            <v>BẢNG TÍNH TOÁN, ĐO BÓC KHỐI LƯỢNG HOÀN THÀNH ĐƯA VÀO QUYẾT TOÁN</v>
          </cell>
        </row>
      </sheetData>
      <sheetData sheetId="5342">
        <row r="4">
          <cell r="A4" t="str">
            <v>BẢNG TÍNH TOÁN, ĐO BÓC KHỐI LƯỢNG HOÀN THÀNH ĐƯA VÀO QUYẾT TOÁN</v>
          </cell>
        </row>
      </sheetData>
      <sheetData sheetId="5343">
        <row r="4">
          <cell r="A4" t="str">
            <v>BẢNG TÍNH TOÁN, ĐO BÓC KHỐI LƯỢNG HOÀN THÀNH ĐƯA VÀO QUYẾT TOÁN</v>
          </cell>
        </row>
      </sheetData>
      <sheetData sheetId="5344">
        <row r="4">
          <cell r="A4" t="str">
            <v>BẢNG TÍNH TOÁN, ĐO BÓC KHỐI LƯỢNG HOÀN THÀNH ĐƯA VÀO QUYẾT TOÁN</v>
          </cell>
        </row>
      </sheetData>
      <sheetData sheetId="5345">
        <row r="4">
          <cell r="A4" t="str">
            <v>BẢNG TÍNH TOÁN, ĐO BÓC KHỐI LƯỢNG HOÀN THÀNH ĐƯA VÀO QUYẾT TOÁN</v>
          </cell>
        </row>
      </sheetData>
      <sheetData sheetId="5346">
        <row r="4">
          <cell r="A4" t="str">
            <v>BẢNG TÍNH TOÁN, ĐO BÓC KHỐI LƯỢNG HOÀN THÀNH ĐƯA VÀO QUYẾT TOÁN</v>
          </cell>
        </row>
      </sheetData>
      <sheetData sheetId="5347">
        <row r="4">
          <cell r="A4" t="str">
            <v>BẢNG TÍNH TOÁN, ĐO BÓC KHỐI LƯỢNG HOÀN THÀNH ĐƯA VÀO QUYẾT TOÁN</v>
          </cell>
        </row>
      </sheetData>
      <sheetData sheetId="5348">
        <row r="4">
          <cell r="A4" t="str">
            <v>BẢNG TÍNH TOÁN, ĐO BÓC KHỐI LƯỢNG HOÀN THÀNH ĐƯA VÀO QUYẾT TOÁN</v>
          </cell>
        </row>
      </sheetData>
      <sheetData sheetId="5349">
        <row r="4">
          <cell r="A4" t="str">
            <v>BẢNG TÍNH TOÁN, ĐO BÓC KHỐI LƯỢNG HOÀN THÀNH ĐƯA VÀO QUYẾT TOÁN</v>
          </cell>
        </row>
      </sheetData>
      <sheetData sheetId="5350">
        <row r="4">
          <cell r="A4" t="str">
            <v>BẢNG TÍNH TOÁN, ĐO BÓC KHỐI LƯỢNG HOÀN THÀNH ĐƯA VÀO QUYẾT TOÁN</v>
          </cell>
        </row>
      </sheetData>
      <sheetData sheetId="5351">
        <row r="4">
          <cell r="A4" t="str">
            <v>BẢNG TÍNH TOÁN, ĐO BÓC KHỐI LƯỢNG HOÀN THÀNH ĐƯA VÀO QUYẾT TOÁN</v>
          </cell>
        </row>
      </sheetData>
      <sheetData sheetId="5352">
        <row r="4">
          <cell r="A4" t="str">
            <v>BẢNG TÍNH TOÁN, ĐO BÓC KHỐI LƯỢNG HOÀN THÀNH ĐƯA VÀO QUYẾT TOÁN</v>
          </cell>
        </row>
      </sheetData>
      <sheetData sheetId="5353">
        <row r="4">
          <cell r="A4" t="str">
            <v>BẢNG TÍNH TOÁN, ĐO BÓC KHỐI LƯỢNG HOÀN THÀNH ĐƯA VÀO QUYẾT TOÁN</v>
          </cell>
        </row>
      </sheetData>
      <sheetData sheetId="5354">
        <row r="4">
          <cell r="A4" t="str">
            <v>BẢNG TÍNH TOÁN, ĐO BÓC KHỐI LƯỢNG HOÀN THÀNH ĐƯA VÀO QUYẾT TOÁN</v>
          </cell>
        </row>
      </sheetData>
      <sheetData sheetId="5355">
        <row r="4">
          <cell r="A4" t="str">
            <v>BẢNG TÍNH TOÁN, ĐO BÓC KHỐI LƯỢNG HOÀN THÀNH ĐƯA VÀO QUYẾT TOÁN</v>
          </cell>
        </row>
      </sheetData>
      <sheetData sheetId="5356">
        <row r="4">
          <cell r="A4" t="str">
            <v>BẢNG TÍNH TOÁN, ĐO BÓC KHỐI LƯỢNG HOÀN THÀNH ĐƯA VÀO QUYẾT TOÁN</v>
          </cell>
        </row>
      </sheetData>
      <sheetData sheetId="5357">
        <row r="4">
          <cell r="A4" t="str">
            <v>BẢNG TÍNH TOÁN, ĐO BÓC KHỐI LƯỢNG HOÀN THÀNH ĐƯA VÀO QUYẾT TOÁN</v>
          </cell>
        </row>
      </sheetData>
      <sheetData sheetId="5358">
        <row r="4">
          <cell r="A4" t="str">
            <v>BẢNG TÍNH TOÁN, ĐO BÓC KHỐI LƯỢNG HOÀN THÀNH ĐƯA VÀO QUYẾT TOÁN</v>
          </cell>
        </row>
      </sheetData>
      <sheetData sheetId="5359">
        <row r="4">
          <cell r="A4" t="str">
            <v>BẢNG TÍNH TOÁN, ĐO BÓC KHỐI LƯỢNG HOÀN THÀNH ĐƯA VÀO QUYẾT TOÁN</v>
          </cell>
        </row>
      </sheetData>
      <sheetData sheetId="5360">
        <row r="4">
          <cell r="A4" t="str">
            <v>BẢNG TÍNH TOÁN, ĐO BÓC KHỐI LƯỢNG HOÀN THÀNH ĐƯA VÀO QUYẾT TOÁN</v>
          </cell>
        </row>
      </sheetData>
      <sheetData sheetId="5361">
        <row r="4">
          <cell r="A4" t="str">
            <v>BẢNG TÍNH TOÁN, ĐO BÓC KHỐI LƯỢNG HOÀN THÀNH ĐƯA VÀO QUYẾT TOÁN</v>
          </cell>
        </row>
      </sheetData>
      <sheetData sheetId="5362">
        <row r="4">
          <cell r="A4" t="str">
            <v>BẢNG TÍNH TOÁN, ĐO BÓC KHỐI LƯỢNG HOÀN THÀNH ĐƯA VÀO QUYẾT TOÁN</v>
          </cell>
        </row>
      </sheetData>
      <sheetData sheetId="5363">
        <row r="4">
          <cell r="A4" t="str">
            <v>BẢNG TÍNH TOÁN, ĐO BÓC KHỐI LƯỢNG HOÀN THÀNH ĐƯA VÀO QUYẾT TOÁN</v>
          </cell>
        </row>
      </sheetData>
      <sheetData sheetId="5364">
        <row r="4">
          <cell r="A4" t="str">
            <v>BẢNG TÍNH TOÁN, ĐO BÓC KHỐI LƯỢNG HOÀN THÀNH ĐƯA VÀO QUYẾT TOÁN</v>
          </cell>
        </row>
      </sheetData>
      <sheetData sheetId="5365">
        <row r="4">
          <cell r="A4" t="str">
            <v>BẢNG TÍNH TOÁN, ĐO BÓC KHỐI LƯỢNG HOÀN THÀNH ĐƯA VÀO QUYẾT TOÁN</v>
          </cell>
        </row>
      </sheetData>
      <sheetData sheetId="5366">
        <row r="4">
          <cell r="A4" t="str">
            <v>BẢNG TÍNH TOÁN, ĐO BÓC KHỐI LƯỢNG HOÀN THÀNH ĐƯA VÀO QUYẾT TOÁN</v>
          </cell>
        </row>
      </sheetData>
      <sheetData sheetId="5367">
        <row r="4">
          <cell r="A4" t="str">
            <v>BẢNG TÍNH TOÁN, ĐO BÓC KHỐI LƯỢNG HOÀN THÀNH ĐƯA VÀO QUYẾT TOÁN</v>
          </cell>
        </row>
      </sheetData>
      <sheetData sheetId="5368">
        <row r="4">
          <cell r="A4" t="str">
            <v>BẢNG TÍNH TOÁN, ĐO BÓC KHỐI LƯỢNG HOÀN THÀNH ĐƯA VÀO QUYẾT TOÁN</v>
          </cell>
        </row>
      </sheetData>
      <sheetData sheetId="5369">
        <row r="4">
          <cell r="A4" t="str">
            <v>BẢNG TÍNH TOÁN, ĐO BÓC KHỐI LƯỢNG HOÀN THÀNH ĐƯA VÀO QUYẾT TOÁN</v>
          </cell>
        </row>
      </sheetData>
      <sheetData sheetId="5370">
        <row r="4">
          <cell r="A4" t="str">
            <v>BẢNG TÍNH TOÁN, ĐO BÓC KHỐI LƯỢNG HOÀN THÀNH ĐƯA VÀO QUYẾT TOÁN</v>
          </cell>
        </row>
      </sheetData>
      <sheetData sheetId="5371">
        <row r="4">
          <cell r="A4" t="str">
            <v>BẢNG TÍNH TOÁN, ĐO BÓC KHỐI LƯỢNG HOÀN THÀNH ĐƯA VÀO QUYẾT TOÁN</v>
          </cell>
        </row>
      </sheetData>
      <sheetData sheetId="5372">
        <row r="4">
          <cell r="A4" t="str">
            <v>BẢNG TÍNH TOÁN, ĐO BÓC KHỐI LƯỢNG HOÀN THÀNH ĐƯA VÀO QUYẾT TOÁN</v>
          </cell>
        </row>
      </sheetData>
      <sheetData sheetId="5373">
        <row r="4">
          <cell r="A4" t="str">
            <v>BẢNG TÍNH TOÁN, ĐO BÓC KHỐI LƯỢNG HOÀN THÀNH ĐƯA VÀO QUYẾT TOÁN</v>
          </cell>
        </row>
      </sheetData>
      <sheetData sheetId="5374">
        <row r="4">
          <cell r="A4" t="str">
            <v>BẢNG TÍNH TOÁN, ĐO BÓC KHỐI LƯỢNG HOÀN THÀNH ĐƯA VÀO QUYẾT TOÁN</v>
          </cell>
        </row>
      </sheetData>
      <sheetData sheetId="5375">
        <row r="4">
          <cell r="A4" t="str">
            <v>BẢNG TÍNH TOÁN, ĐO BÓC KHỐI LƯỢNG HOÀN THÀNH ĐƯA VÀO QUYẾT TOÁN</v>
          </cell>
        </row>
      </sheetData>
      <sheetData sheetId="5376">
        <row r="4">
          <cell r="A4" t="str">
            <v>BẢNG TÍNH TOÁN, ĐO BÓC KHỐI LƯỢNG HOÀN THÀNH ĐƯA VÀO QUYẾT TOÁN</v>
          </cell>
        </row>
      </sheetData>
      <sheetData sheetId="5377">
        <row r="4">
          <cell r="A4" t="str">
            <v>BẢNG TÍNH TOÁN, ĐO BÓC KHỐI LƯỢNG HOÀN THÀNH ĐƯA VÀO QUYẾT TOÁN</v>
          </cell>
        </row>
      </sheetData>
      <sheetData sheetId="5378">
        <row r="4">
          <cell r="A4" t="str">
            <v>BẢNG TÍNH TOÁN, ĐO BÓC KHỐI LƯỢNG HOÀN THÀNH ĐƯA VÀO QUYẾT TOÁN</v>
          </cell>
        </row>
      </sheetData>
      <sheetData sheetId="5379">
        <row r="4">
          <cell r="A4" t="str">
            <v>BẢNG TÍNH TOÁN, ĐO BÓC KHỐI LƯỢNG HOÀN THÀNH ĐƯA VÀO QUYẾT TOÁN</v>
          </cell>
        </row>
      </sheetData>
      <sheetData sheetId="5380">
        <row r="4">
          <cell r="A4" t="str">
            <v>BẢNG TÍNH TOÁN, ĐO BÓC KHỐI LƯỢNG HOÀN THÀNH ĐƯA VÀO QUYẾT TOÁN</v>
          </cell>
        </row>
      </sheetData>
      <sheetData sheetId="5381">
        <row r="4">
          <cell r="A4" t="str">
            <v>BẢNG TÍNH TOÁN, ĐO BÓC KHỐI LƯỢNG HOÀN THÀNH ĐƯA VÀO QUYẾT TOÁN</v>
          </cell>
        </row>
      </sheetData>
      <sheetData sheetId="5382">
        <row r="4">
          <cell r="A4" t="str">
            <v>BẢNG TÍNH TOÁN, ĐO BÓC KHỐI LƯỢNG HOÀN THÀNH ĐƯA VÀO QUYẾT TOÁN</v>
          </cell>
        </row>
      </sheetData>
      <sheetData sheetId="5383">
        <row r="4">
          <cell r="A4" t="str">
            <v>BẢNG TÍNH TOÁN, ĐO BÓC KHỐI LƯỢNG HOÀN THÀNH ĐƯA VÀO QUYẾT TOÁN</v>
          </cell>
        </row>
      </sheetData>
      <sheetData sheetId="5384">
        <row r="4">
          <cell r="A4" t="str">
            <v>BẢNG TÍNH TOÁN, ĐO BÓC KHỐI LƯỢNG HOÀN THÀNH ĐƯA VÀO QUYẾT TOÁN</v>
          </cell>
        </row>
      </sheetData>
      <sheetData sheetId="5385">
        <row r="4">
          <cell r="A4" t="str">
            <v>BẢNG TÍNH TOÁN, ĐO BÓC KHỐI LƯỢNG HOÀN THÀNH ĐƯA VÀO QUYẾT TOÁN</v>
          </cell>
        </row>
      </sheetData>
      <sheetData sheetId="5386">
        <row r="4">
          <cell r="A4" t="str">
            <v>BẢNG TÍNH TOÁN, ĐO BÓC KHỐI LƯỢNG HOÀN THÀNH ĐƯA VÀO QUYẾT TOÁN</v>
          </cell>
        </row>
      </sheetData>
      <sheetData sheetId="5387">
        <row r="4">
          <cell r="A4" t="str">
            <v>BẢNG TÍNH TOÁN, ĐO BÓC KHỐI LƯỢNG HOÀN THÀNH ĐƯA VÀO QUYẾT TOÁN</v>
          </cell>
        </row>
      </sheetData>
      <sheetData sheetId="5388">
        <row r="4">
          <cell r="A4" t="str">
            <v>BẢNG TÍNH TOÁN, ĐO BÓC KHỐI LƯỢNG HOÀN THÀNH ĐƯA VÀO QUYẾT TOÁN</v>
          </cell>
        </row>
      </sheetData>
      <sheetData sheetId="5389">
        <row r="4">
          <cell r="A4" t="str">
            <v>BẢNG TÍNH TOÁN, ĐO BÓC KHỐI LƯỢNG HOÀN THÀNH ĐƯA VÀO QUYẾT TOÁN</v>
          </cell>
        </row>
      </sheetData>
      <sheetData sheetId="5390">
        <row r="4">
          <cell r="A4" t="str">
            <v>BẢNG TÍNH TOÁN, ĐO BÓC KHỐI LƯỢNG HOÀN THÀNH ĐƯA VÀO QUYẾT TOÁN</v>
          </cell>
        </row>
      </sheetData>
      <sheetData sheetId="5391">
        <row r="4">
          <cell r="A4" t="str">
            <v>BẢNG TÍNH TOÁN, ĐO BÓC KHỐI LƯỢNG HOÀN THÀNH ĐƯA VÀO QUYẾT TOÁN</v>
          </cell>
        </row>
      </sheetData>
      <sheetData sheetId="5392">
        <row r="4">
          <cell r="A4" t="str">
            <v>BẢNG TÍNH TOÁN, ĐO BÓC KHỐI LƯỢNG HOÀN THÀNH ĐƯA VÀO QUYẾT TOÁN</v>
          </cell>
        </row>
      </sheetData>
      <sheetData sheetId="5393">
        <row r="4">
          <cell r="A4" t="str">
            <v>BẢNG TÍNH TOÁN, ĐO BÓC KHỐI LƯỢNG HOÀN THÀNH ĐƯA VÀO QUYẾT TOÁN</v>
          </cell>
        </row>
      </sheetData>
      <sheetData sheetId="5394">
        <row r="4">
          <cell r="A4" t="str">
            <v>BẢNG TÍNH TOÁN, ĐO BÓC KHỐI LƯỢNG HOÀN THÀNH ĐƯA VÀO QUYẾT TOÁN</v>
          </cell>
        </row>
      </sheetData>
      <sheetData sheetId="5395">
        <row r="4">
          <cell r="A4" t="str">
            <v>BẢNG TÍNH TOÁN, ĐO BÓC KHỐI LƯỢNG HOÀN THÀNH ĐƯA VÀO QUYẾT TOÁN</v>
          </cell>
        </row>
      </sheetData>
      <sheetData sheetId="5396">
        <row r="4">
          <cell r="A4" t="str">
            <v>BẢNG TÍNH TOÁN, ĐO BÓC KHỐI LƯỢNG HOÀN THÀNH ĐƯA VÀO QUYẾT TOÁN</v>
          </cell>
        </row>
      </sheetData>
      <sheetData sheetId="5397">
        <row r="4">
          <cell r="A4" t="str">
            <v>BẢNG TÍNH TOÁN, ĐO BÓC KHỐI LƯỢNG HOÀN THÀNH ĐƯA VÀO QUYẾT TOÁN</v>
          </cell>
        </row>
      </sheetData>
      <sheetData sheetId="5398">
        <row r="4">
          <cell r="A4" t="str">
            <v>BẢNG TÍNH TOÁN, ĐO BÓC KHỐI LƯỢNG HOÀN THÀNH ĐƯA VÀO QUYẾT TOÁN</v>
          </cell>
        </row>
      </sheetData>
      <sheetData sheetId="5399">
        <row r="4">
          <cell r="A4" t="str">
            <v>BẢNG TÍNH TOÁN, ĐO BÓC KHỐI LƯỢNG HOÀN THÀNH ĐƯA VÀO QUYẾT TOÁN</v>
          </cell>
        </row>
      </sheetData>
      <sheetData sheetId="5400">
        <row r="4">
          <cell r="A4" t="str">
            <v>BẢNG TÍNH TOÁN, ĐO BÓC KHỐI LƯỢNG HOÀN THÀNH ĐƯA VÀO QUYẾT TOÁN</v>
          </cell>
        </row>
      </sheetData>
      <sheetData sheetId="5401">
        <row r="4">
          <cell r="A4" t="str">
            <v>BẢNG TÍNH TOÁN, ĐO BÓC KHỐI LƯỢNG HOÀN THÀNH ĐƯA VÀO QUYẾT TOÁN</v>
          </cell>
        </row>
      </sheetData>
      <sheetData sheetId="5402">
        <row r="4">
          <cell r="A4" t="str">
            <v>BẢNG TÍNH TOÁN, ĐO BÓC KHỐI LƯỢNG HOÀN THÀNH ĐƯA VÀO QUYẾT TOÁN</v>
          </cell>
        </row>
      </sheetData>
      <sheetData sheetId="5403">
        <row r="4">
          <cell r="A4" t="str">
            <v>BẢNG TÍNH TOÁN, ĐO BÓC KHỐI LƯỢNG HOÀN THÀNH ĐƯA VÀO QUYẾT TOÁN</v>
          </cell>
        </row>
      </sheetData>
      <sheetData sheetId="5404">
        <row r="4">
          <cell r="A4" t="str">
            <v>BẢNG TÍNH TOÁN, ĐO BÓC KHỐI LƯỢNG HOÀN THÀNH ĐƯA VÀO QUYẾT TOÁN</v>
          </cell>
        </row>
      </sheetData>
      <sheetData sheetId="5405">
        <row r="4">
          <cell r="A4" t="str">
            <v>BẢNG TÍNH TOÁN, ĐO BÓC KHỐI LƯỢNG HOÀN THÀNH ĐƯA VÀO QUYẾT TOÁN</v>
          </cell>
        </row>
      </sheetData>
      <sheetData sheetId="5406">
        <row r="4">
          <cell r="A4" t="str">
            <v>BẢNG TÍNH TOÁN, ĐO BÓC KHỐI LƯỢNG HOÀN THÀNH ĐƯA VÀO QUYẾT TOÁN</v>
          </cell>
        </row>
      </sheetData>
      <sheetData sheetId="5407">
        <row r="4">
          <cell r="A4" t="str">
            <v>BẢNG TÍNH TOÁN, ĐO BÓC KHỐI LƯỢNG HOÀN THÀNH ĐƯA VÀO QUYẾT TOÁN</v>
          </cell>
        </row>
      </sheetData>
      <sheetData sheetId="5408">
        <row r="4">
          <cell r="A4" t="str">
            <v>BẢNG TÍNH TOÁN, ĐO BÓC KHỐI LƯỢNG HOÀN THÀNH ĐƯA VÀO QUYẾT TOÁN</v>
          </cell>
        </row>
      </sheetData>
      <sheetData sheetId="5409">
        <row r="4">
          <cell r="A4" t="str">
            <v>BẢNG TÍNH TOÁN, ĐO BÓC KHỐI LƯỢNG HOÀN THÀNH ĐƯA VÀO QUYẾT TOÁN</v>
          </cell>
        </row>
      </sheetData>
      <sheetData sheetId="5410">
        <row r="4">
          <cell r="A4" t="str">
            <v>BẢNG TÍNH TOÁN, ĐO BÓC KHỐI LƯỢNG HOÀN THÀNH ĐƯA VÀO QUYẾT TOÁN</v>
          </cell>
        </row>
      </sheetData>
      <sheetData sheetId="5411">
        <row r="4">
          <cell r="A4" t="str">
            <v>BẢNG TÍNH TOÁN, ĐO BÓC KHỐI LƯỢNG HOÀN THÀNH ĐƯA VÀO QUYẾT TOÁN</v>
          </cell>
        </row>
      </sheetData>
      <sheetData sheetId="5412">
        <row r="4">
          <cell r="A4" t="str">
            <v>BẢNG TÍNH TOÁN, ĐO BÓC KHỐI LƯỢNG HOÀN THÀNH ĐƯA VÀO QUYẾT TOÁN</v>
          </cell>
        </row>
      </sheetData>
      <sheetData sheetId="5413">
        <row r="4">
          <cell r="A4" t="str">
            <v>BẢNG TÍNH TOÁN, ĐO BÓC KHỐI LƯỢNG HOÀN THÀNH ĐƯA VÀO QUYẾT TOÁN</v>
          </cell>
        </row>
      </sheetData>
      <sheetData sheetId="5414">
        <row r="4">
          <cell r="A4" t="str">
            <v>BẢNG TÍNH TOÁN, ĐO BÓC KHỐI LƯỢNG HOÀN THÀNH ĐƯA VÀO QUYẾT TOÁN</v>
          </cell>
        </row>
      </sheetData>
      <sheetData sheetId="5415">
        <row r="4">
          <cell r="A4" t="str">
            <v>BẢNG TÍNH TOÁN, ĐO BÓC KHỐI LƯỢNG HOÀN THÀNH ĐƯA VÀO QUYẾT TOÁN</v>
          </cell>
        </row>
      </sheetData>
      <sheetData sheetId="5416">
        <row r="4">
          <cell r="A4" t="str">
            <v>BẢNG TÍNH TOÁN, ĐO BÓC KHỐI LƯỢNG HOÀN THÀNH ĐƯA VÀO QUYẾT TOÁN</v>
          </cell>
        </row>
      </sheetData>
      <sheetData sheetId="5417">
        <row r="4">
          <cell r="A4" t="str">
            <v>BẢNG TÍNH TOÁN, ĐO BÓC KHỐI LƯỢNG HOÀN THÀNH ĐƯA VÀO QUYẾT TOÁN</v>
          </cell>
        </row>
      </sheetData>
      <sheetData sheetId="5418">
        <row r="4">
          <cell r="A4" t="str">
            <v>BẢNG TÍNH TOÁN, ĐO BÓC KHỐI LƯỢNG HOÀN THÀNH ĐƯA VÀO QUYẾT TOÁN</v>
          </cell>
        </row>
      </sheetData>
      <sheetData sheetId="5419">
        <row r="4">
          <cell r="A4" t="str">
            <v>BẢNG TÍNH TOÁN, ĐO BÓC KHỐI LƯỢNG HOÀN THÀNH ĐƯA VÀO QUYẾT TOÁN</v>
          </cell>
        </row>
      </sheetData>
      <sheetData sheetId="5420">
        <row r="4">
          <cell r="A4" t="str">
            <v>BẢNG TÍNH TOÁN, ĐO BÓC KHỐI LƯỢNG HOÀN THÀNH ĐƯA VÀO QUYẾT TOÁN</v>
          </cell>
        </row>
      </sheetData>
      <sheetData sheetId="5421">
        <row r="4">
          <cell r="A4" t="str">
            <v>BẢNG TÍNH TOÁN, ĐO BÓC KHỐI LƯỢNG HOÀN THÀNH ĐƯA VÀO QUYẾT TOÁN</v>
          </cell>
        </row>
      </sheetData>
      <sheetData sheetId="5422">
        <row r="4">
          <cell r="A4" t="str">
            <v>BẢNG TÍNH TOÁN, ĐO BÓC KHỐI LƯỢNG HOÀN THÀNH ĐƯA VÀO QUYẾT TOÁN</v>
          </cell>
        </row>
      </sheetData>
      <sheetData sheetId="5423">
        <row r="4">
          <cell r="A4" t="str">
            <v>BẢNG TÍNH TOÁN, ĐO BÓC KHỐI LƯỢNG HOÀN THÀNH ĐƯA VÀO QUYẾT TOÁN</v>
          </cell>
        </row>
      </sheetData>
      <sheetData sheetId="5424">
        <row r="4">
          <cell r="A4" t="str">
            <v>BẢNG TÍNH TOÁN, ĐO BÓC KHỐI LƯỢNG HOÀN THÀNH ĐƯA VÀO QUYẾT TOÁN</v>
          </cell>
        </row>
      </sheetData>
      <sheetData sheetId="5425">
        <row r="4">
          <cell r="A4" t="str">
            <v>BẢNG TÍNH TOÁN, ĐO BÓC KHỐI LƯỢNG HOÀN THÀNH ĐƯA VÀO QUYẾT TOÁN</v>
          </cell>
        </row>
      </sheetData>
      <sheetData sheetId="5426">
        <row r="4">
          <cell r="A4" t="str">
            <v>BẢNG TÍNH TOÁN, ĐO BÓC KHỐI LƯỢNG HOÀN THÀNH ĐƯA VÀO QUYẾT TOÁN</v>
          </cell>
        </row>
      </sheetData>
      <sheetData sheetId="5427">
        <row r="4">
          <cell r="A4" t="str">
            <v>BẢNG TÍNH TOÁN, ĐO BÓC KHỐI LƯỢNG HOÀN THÀNH ĐƯA VÀO QUYẾT TOÁN</v>
          </cell>
        </row>
      </sheetData>
      <sheetData sheetId="5428">
        <row r="4">
          <cell r="A4" t="str">
            <v>BẢNG TÍNH TOÁN, ĐO BÓC KHỐI LƯỢNG HOÀN THÀNH ĐƯA VÀO QUYẾT TOÁN</v>
          </cell>
        </row>
      </sheetData>
      <sheetData sheetId="5429">
        <row r="4">
          <cell r="A4" t="str">
            <v>BẢNG TÍNH TOÁN, ĐO BÓC KHỐI LƯỢNG HOÀN THÀNH ĐƯA VÀO QUYẾT TOÁN</v>
          </cell>
        </row>
      </sheetData>
      <sheetData sheetId="5430">
        <row r="4">
          <cell r="A4" t="str">
            <v>BẢNG TÍNH TOÁN, ĐO BÓC KHỐI LƯỢNG HOÀN THÀNH ĐƯA VÀO QUYẾT TOÁN</v>
          </cell>
        </row>
      </sheetData>
      <sheetData sheetId="5431">
        <row r="4">
          <cell r="A4" t="str">
            <v>BẢNG TÍNH TOÁN, ĐO BÓC KHỐI LƯỢNG HOÀN THÀNH ĐƯA VÀO QUYẾT TOÁN</v>
          </cell>
        </row>
      </sheetData>
      <sheetData sheetId="5432">
        <row r="4">
          <cell r="A4" t="str">
            <v>BẢNG TÍNH TOÁN, ĐO BÓC KHỐI LƯỢNG HOÀN THÀNH ĐƯA VÀO QUYẾT TOÁN</v>
          </cell>
        </row>
      </sheetData>
      <sheetData sheetId="5433">
        <row r="4">
          <cell r="A4" t="str">
            <v>BẢNG TÍNH TOÁN, ĐO BÓC KHỐI LƯỢNG HOÀN THÀNH ĐƯA VÀO QUYẾT TOÁN</v>
          </cell>
        </row>
      </sheetData>
      <sheetData sheetId="5434">
        <row r="4">
          <cell r="A4" t="str">
            <v>BẢNG TÍNH TOÁN, ĐO BÓC KHỐI LƯỢNG HOÀN THÀNH ĐƯA VÀO QUYẾT TOÁN</v>
          </cell>
        </row>
      </sheetData>
      <sheetData sheetId="5435">
        <row r="4">
          <cell r="A4" t="str">
            <v>BẢNG TÍNH TOÁN, ĐO BÓC KHỐI LƯỢNG HOÀN THÀNH ĐƯA VÀO QUYẾT TOÁN</v>
          </cell>
        </row>
      </sheetData>
      <sheetData sheetId="5436">
        <row r="4">
          <cell r="A4" t="str">
            <v>BẢNG TÍNH TOÁN, ĐO BÓC KHỐI LƯỢNG HOÀN THÀNH ĐƯA VÀO QUYẾT TOÁN</v>
          </cell>
        </row>
      </sheetData>
      <sheetData sheetId="5437">
        <row r="4">
          <cell r="A4" t="str">
            <v>BẢNG TÍNH TOÁN, ĐO BÓC KHỐI LƯỢNG HOÀN THÀNH ĐƯA VÀO QUYẾT TOÁN</v>
          </cell>
        </row>
      </sheetData>
      <sheetData sheetId="5438">
        <row r="4">
          <cell r="A4" t="str">
            <v>BẢNG TÍNH TOÁN, ĐO BÓC KHỐI LƯỢNG HOÀN THÀNH ĐƯA VÀO QUYẾT TOÁN</v>
          </cell>
        </row>
      </sheetData>
      <sheetData sheetId="5439">
        <row r="4">
          <cell r="A4" t="str">
            <v>BẢNG TÍNH TOÁN, ĐO BÓC KHỐI LƯỢNG HOÀN THÀNH ĐƯA VÀO QUYẾT TOÁN</v>
          </cell>
        </row>
      </sheetData>
      <sheetData sheetId="5440">
        <row r="4">
          <cell r="A4" t="str">
            <v>BẢNG TÍNH TOÁN, ĐO BÓC KHỐI LƯỢNG HOÀN THÀNH ĐƯA VÀO QUYẾT TOÁN</v>
          </cell>
        </row>
      </sheetData>
      <sheetData sheetId="5441">
        <row r="4">
          <cell r="A4" t="str">
            <v>BẢNG TÍNH TOÁN, ĐO BÓC KHỐI LƯỢNG HOÀN THÀNH ĐƯA VÀO QUYẾT TOÁN</v>
          </cell>
        </row>
      </sheetData>
      <sheetData sheetId="5442">
        <row r="4">
          <cell r="A4" t="str">
            <v>BẢNG TÍNH TOÁN, ĐO BÓC KHỐI LƯỢNG HOÀN THÀNH ĐƯA VÀO QUYẾT TOÁN</v>
          </cell>
        </row>
      </sheetData>
      <sheetData sheetId="5443">
        <row r="4">
          <cell r="A4" t="str">
            <v>BẢNG TÍNH TOÁN, ĐO BÓC KHỐI LƯỢNG HOÀN THÀNH ĐƯA VÀO QUYẾT TOÁN</v>
          </cell>
        </row>
      </sheetData>
      <sheetData sheetId="5444">
        <row r="4">
          <cell r="A4" t="str">
            <v>BẢNG TÍNH TOÁN, ĐO BÓC KHỐI LƯỢNG HOÀN THÀNH ĐƯA VÀO QUYẾT TOÁN</v>
          </cell>
        </row>
      </sheetData>
      <sheetData sheetId="5445">
        <row r="4">
          <cell r="A4" t="str">
            <v>BẢNG TÍNH TOÁN, ĐO BÓC KHỐI LƯỢNG HOÀN THÀNH ĐƯA VÀO QUYẾT TOÁN</v>
          </cell>
        </row>
      </sheetData>
      <sheetData sheetId="5446">
        <row r="4">
          <cell r="A4" t="str">
            <v>BẢNG TÍNH TOÁN, ĐO BÓC KHỐI LƯỢNG HOÀN THÀNH ĐƯA VÀO QUYẾT TOÁN</v>
          </cell>
        </row>
      </sheetData>
      <sheetData sheetId="5447">
        <row r="4">
          <cell r="A4" t="str">
            <v>BẢNG TÍNH TOÁN, ĐO BÓC KHỐI LƯỢNG HOÀN THÀNH ĐƯA VÀO QUYẾT TOÁN</v>
          </cell>
        </row>
      </sheetData>
      <sheetData sheetId="5448">
        <row r="4">
          <cell r="A4" t="str">
            <v>BẢNG TÍNH TOÁN, ĐO BÓC KHỐI LƯỢNG HOÀN THÀNH ĐƯA VÀO QUYẾT TOÁN</v>
          </cell>
        </row>
      </sheetData>
      <sheetData sheetId="5449">
        <row r="4">
          <cell r="A4" t="str">
            <v>BẢNG TÍNH TOÁN, ĐO BÓC KHỐI LƯỢNG HOÀN THÀNH ĐƯA VÀO QUYẾT TOÁN</v>
          </cell>
        </row>
      </sheetData>
      <sheetData sheetId="5450">
        <row r="4">
          <cell r="A4" t="str">
            <v>BẢNG TÍNH TOÁN, ĐO BÓC KHỐI LƯỢNG HOÀN THÀNH ĐƯA VÀO QUYẾT TOÁN</v>
          </cell>
        </row>
      </sheetData>
      <sheetData sheetId="5451">
        <row r="4">
          <cell r="A4" t="str">
            <v>BẢNG TÍNH TOÁN, ĐO BÓC KHỐI LƯỢNG HOÀN THÀNH ĐƯA VÀO QUYẾT TOÁN</v>
          </cell>
        </row>
      </sheetData>
      <sheetData sheetId="5452">
        <row r="4">
          <cell r="A4" t="str">
            <v>BẢNG TÍNH TOÁN, ĐO BÓC KHỐI LƯỢNG HOÀN THÀNH ĐƯA VÀO QUYẾT TOÁN</v>
          </cell>
        </row>
      </sheetData>
      <sheetData sheetId="5453">
        <row r="4">
          <cell r="A4" t="str">
            <v>BẢNG TÍNH TOÁN, ĐO BÓC KHỐI LƯỢNG HOÀN THÀNH ĐƯA VÀO QUYẾT TOÁN</v>
          </cell>
        </row>
      </sheetData>
      <sheetData sheetId="5454">
        <row r="4">
          <cell r="A4" t="str">
            <v>BẢNG TÍNH TOÁN, ĐO BÓC KHỐI LƯỢNG HOÀN THÀNH ĐƯA VÀO QUYẾT TOÁN</v>
          </cell>
        </row>
      </sheetData>
      <sheetData sheetId="5455">
        <row r="4">
          <cell r="A4" t="str">
            <v>BẢNG TÍNH TOÁN, ĐO BÓC KHỐI LƯỢNG HOÀN THÀNH ĐƯA VÀO QUYẾT TOÁN</v>
          </cell>
        </row>
      </sheetData>
      <sheetData sheetId="5456">
        <row r="4">
          <cell r="A4" t="str">
            <v>BẢNG TÍNH TOÁN, ĐO BÓC KHỐI LƯỢNG HOÀN THÀNH ĐƯA VÀO QUYẾT TOÁN</v>
          </cell>
        </row>
      </sheetData>
      <sheetData sheetId="5457">
        <row r="4">
          <cell r="A4" t="str">
            <v>BẢNG TÍNH TOÁN, ĐO BÓC KHỐI LƯỢNG HOÀN THÀNH ĐƯA VÀO QUYẾT TOÁN</v>
          </cell>
        </row>
      </sheetData>
      <sheetData sheetId="5458">
        <row r="4">
          <cell r="A4" t="str">
            <v>BẢNG TÍNH TOÁN, ĐO BÓC KHỐI LƯỢNG HOÀN THÀNH ĐƯA VÀO QUYẾT TOÁN</v>
          </cell>
        </row>
      </sheetData>
      <sheetData sheetId="5459">
        <row r="4">
          <cell r="A4" t="str">
            <v>BẢNG TÍNH TOÁN, ĐO BÓC KHỐI LƯỢNG HOÀN THÀNH ĐƯA VÀO QUYẾT TOÁN</v>
          </cell>
        </row>
      </sheetData>
      <sheetData sheetId="5460">
        <row r="4">
          <cell r="A4" t="str">
            <v>BẢNG TÍNH TOÁN, ĐO BÓC KHỐI LƯỢNG HOÀN THÀNH ĐƯA VÀO QUYẾT TOÁN</v>
          </cell>
        </row>
      </sheetData>
      <sheetData sheetId="5461">
        <row r="4">
          <cell r="A4" t="str">
            <v>BẢNG TÍNH TOÁN, ĐO BÓC KHỐI LƯỢNG HOÀN THÀNH ĐƯA VÀO QUYẾT TOÁN</v>
          </cell>
        </row>
      </sheetData>
      <sheetData sheetId="5462">
        <row r="4">
          <cell r="A4" t="str">
            <v>BẢNG TÍNH TOÁN, ĐO BÓC KHỐI LƯỢNG HOÀN THÀNH ĐƯA VÀO QUYẾT TOÁN</v>
          </cell>
        </row>
      </sheetData>
      <sheetData sheetId="5463">
        <row r="4">
          <cell r="A4" t="str">
            <v>BẢNG TÍNH TOÁN, ĐO BÓC KHỐI LƯỢNG HOÀN THÀNH ĐƯA VÀO QUYẾT TOÁN</v>
          </cell>
        </row>
      </sheetData>
      <sheetData sheetId="5464">
        <row r="4">
          <cell r="A4" t="str">
            <v>BẢNG TÍNH TOÁN, ĐO BÓC KHỐI LƯỢNG HOÀN THÀNH ĐƯA VÀO QUYẾT TOÁN</v>
          </cell>
        </row>
      </sheetData>
      <sheetData sheetId="5465">
        <row r="4">
          <cell r="A4" t="str">
            <v>BẢNG TÍNH TOÁN, ĐO BÓC KHỐI LƯỢNG HOÀN THÀNH ĐƯA VÀO QUYẾT TOÁN</v>
          </cell>
        </row>
      </sheetData>
      <sheetData sheetId="5466">
        <row r="4">
          <cell r="A4" t="str">
            <v>BẢNG TÍNH TOÁN, ĐO BÓC KHỐI LƯỢNG HOÀN THÀNH ĐƯA VÀO QUYẾT TOÁN</v>
          </cell>
        </row>
      </sheetData>
      <sheetData sheetId="5467">
        <row r="4">
          <cell r="A4" t="str">
            <v>BẢNG TÍNH TOÁN, ĐO BÓC KHỐI LƯỢNG HOÀN THÀNH ĐƯA VÀO QUYẾT TOÁN</v>
          </cell>
        </row>
      </sheetData>
      <sheetData sheetId="5468">
        <row r="4">
          <cell r="A4" t="str">
            <v>BẢNG TÍNH TOÁN, ĐO BÓC KHỐI LƯỢNG HOÀN THÀNH ĐƯA VÀO QUYẾT TOÁN</v>
          </cell>
        </row>
      </sheetData>
      <sheetData sheetId="5469">
        <row r="4">
          <cell r="A4" t="str">
            <v>BẢNG TÍNH TOÁN, ĐO BÓC KHỐI LƯỢNG HOÀN THÀNH ĐƯA VÀO QUYẾT TOÁN</v>
          </cell>
        </row>
      </sheetData>
      <sheetData sheetId="5470">
        <row r="4">
          <cell r="A4" t="str">
            <v>BẢNG TÍNH TOÁN, ĐO BÓC KHỐI LƯỢNG HOÀN THÀNH ĐƯA VÀO QUYẾT TOÁN</v>
          </cell>
        </row>
      </sheetData>
      <sheetData sheetId="5471">
        <row r="4">
          <cell r="A4" t="str">
            <v>BẢNG TÍNH TOÁN, ĐO BÓC KHỐI LƯỢNG HOÀN THÀNH ĐƯA VÀO QUYẾT TOÁN</v>
          </cell>
        </row>
      </sheetData>
      <sheetData sheetId="5472">
        <row r="4">
          <cell r="A4" t="str">
            <v>BẢNG TÍNH TOÁN, ĐO BÓC KHỐI LƯỢNG HOÀN THÀNH ĐƯA VÀO QUYẾT TOÁN</v>
          </cell>
        </row>
      </sheetData>
      <sheetData sheetId="5473">
        <row r="4">
          <cell r="A4" t="str">
            <v>BẢNG TÍNH TOÁN, ĐO BÓC KHỐI LƯỢNG HOÀN THÀNH ĐƯA VÀO QUYẾT TOÁN</v>
          </cell>
        </row>
      </sheetData>
      <sheetData sheetId="5474">
        <row r="4">
          <cell r="A4" t="str">
            <v>BẢNG TÍNH TOÁN, ĐO BÓC KHỐI LƯỢNG HOÀN THÀNH ĐƯA VÀO QUYẾT TOÁN</v>
          </cell>
        </row>
      </sheetData>
      <sheetData sheetId="5475">
        <row r="4">
          <cell r="A4" t="str">
            <v>BẢNG TÍNH TOÁN, ĐO BÓC KHỐI LƯỢNG HOÀN THÀNH ĐƯA VÀO QUYẾT TOÁN</v>
          </cell>
        </row>
      </sheetData>
      <sheetData sheetId="5476">
        <row r="4">
          <cell r="A4" t="str">
            <v>BẢNG TÍNH TOÁN, ĐO BÓC KHỐI LƯỢNG HOÀN THÀNH ĐƯA VÀO QUYẾT TOÁN</v>
          </cell>
        </row>
      </sheetData>
      <sheetData sheetId="5477">
        <row r="4">
          <cell r="A4" t="str">
            <v>BẢNG TÍNH TOÁN, ĐO BÓC KHỐI LƯỢNG HOÀN THÀNH ĐƯA VÀO QUYẾT TOÁN</v>
          </cell>
        </row>
      </sheetData>
      <sheetData sheetId="5478">
        <row r="4">
          <cell r="A4" t="str">
            <v>BẢNG TÍNH TOÁN, ĐO BÓC KHỐI LƯỢNG HOÀN THÀNH ĐƯA VÀO QUYẾT TOÁN</v>
          </cell>
        </row>
      </sheetData>
      <sheetData sheetId="5479">
        <row r="4">
          <cell r="A4" t="str">
            <v>BẢNG TÍNH TOÁN, ĐO BÓC KHỐI LƯỢNG HOÀN THÀNH ĐƯA VÀO QUYẾT TOÁN</v>
          </cell>
        </row>
      </sheetData>
      <sheetData sheetId="5480">
        <row r="4">
          <cell r="A4" t="str">
            <v>BẢNG TÍNH TOÁN, ĐO BÓC KHỐI LƯỢNG HOÀN THÀNH ĐƯA VÀO QUYẾT TOÁN</v>
          </cell>
        </row>
      </sheetData>
      <sheetData sheetId="5481">
        <row r="4">
          <cell r="A4" t="str">
            <v>BẢNG TÍNH TOÁN, ĐO BÓC KHỐI LƯỢNG HOÀN THÀNH ĐƯA VÀO QUYẾT TOÁN</v>
          </cell>
        </row>
      </sheetData>
      <sheetData sheetId="5482">
        <row r="4">
          <cell r="A4" t="str">
            <v>BẢNG TÍNH TOÁN, ĐO BÓC KHỐI LƯỢNG HOÀN THÀNH ĐƯA VÀO QUYẾT TOÁN</v>
          </cell>
        </row>
      </sheetData>
      <sheetData sheetId="5483">
        <row r="4">
          <cell r="A4" t="str">
            <v>BẢNG TÍNH TOÁN, ĐO BÓC KHỐI LƯỢNG HOÀN THÀNH ĐƯA VÀO QUYẾT TOÁN</v>
          </cell>
        </row>
      </sheetData>
      <sheetData sheetId="5484">
        <row r="4">
          <cell r="A4" t="str">
            <v>BẢNG TÍNH TOÁN, ĐO BÓC KHỐI LƯỢNG HOÀN THÀNH ĐƯA VÀO QUYẾT TOÁN</v>
          </cell>
        </row>
      </sheetData>
      <sheetData sheetId="5485">
        <row r="4">
          <cell r="A4" t="str">
            <v>BẢNG TÍNH TOÁN, ĐO BÓC KHỐI LƯỢNG HOÀN THÀNH ĐƯA VÀO QUYẾT TOÁN</v>
          </cell>
        </row>
      </sheetData>
      <sheetData sheetId="5486">
        <row r="4">
          <cell r="A4" t="str">
            <v>BẢNG TÍNH TOÁN, ĐO BÓC KHỐI LƯỢNG HOÀN THÀNH ĐƯA VÀO QUYẾT TOÁN</v>
          </cell>
        </row>
      </sheetData>
      <sheetData sheetId="5487">
        <row r="4">
          <cell r="A4" t="str">
            <v>BẢNG TÍNH TOÁN, ĐO BÓC KHỐI LƯỢNG HOÀN THÀNH ĐƯA VÀO QUYẾT TOÁN</v>
          </cell>
        </row>
      </sheetData>
      <sheetData sheetId="5488">
        <row r="4">
          <cell r="A4" t="str">
            <v>BẢNG TÍNH TOÁN, ĐO BÓC KHỐI LƯỢNG HOÀN THÀNH ĐƯA VÀO QUYẾT TOÁN</v>
          </cell>
        </row>
      </sheetData>
      <sheetData sheetId="5489">
        <row r="4">
          <cell r="A4" t="str">
            <v>BẢNG TÍNH TOÁN, ĐO BÓC KHỐI LƯỢNG HOÀN THÀNH ĐƯA VÀO QUYẾT TOÁN</v>
          </cell>
        </row>
      </sheetData>
      <sheetData sheetId="5490">
        <row r="4">
          <cell r="A4" t="str">
            <v>BẢNG TÍNH TOÁN, ĐO BÓC KHỐI LƯỢNG HOÀN THÀNH ĐƯA VÀO QUYẾT TOÁN</v>
          </cell>
        </row>
      </sheetData>
      <sheetData sheetId="5491">
        <row r="4">
          <cell r="A4" t="str">
            <v>BẢNG TÍNH TOÁN, ĐO BÓC KHỐI LƯỢNG HOÀN THÀNH ĐƯA VÀO QUYẾT TOÁN</v>
          </cell>
        </row>
      </sheetData>
      <sheetData sheetId="5492">
        <row r="4">
          <cell r="A4" t="str">
            <v>BẢNG TÍNH TOÁN, ĐO BÓC KHỐI LƯỢNG HOÀN THÀNH ĐƯA VÀO QUYẾT TOÁN</v>
          </cell>
        </row>
      </sheetData>
      <sheetData sheetId="5493" refreshError="1"/>
      <sheetData sheetId="5494">
        <row r="4">
          <cell r="A4" t="str">
            <v>BẢNG TÍNH TOÁN, ĐO BÓC KHỐI LƯỢNG HOÀN THÀNH ĐƯA VÀO QUYẾT TOÁN</v>
          </cell>
        </row>
      </sheetData>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ow r="4">
          <cell r="A4" t="str">
            <v>BẢNG TÍNH TOÁN, ĐO BÓC KHỐI LƯỢNG HOÀN THÀNH ĐƯA VÀO QUYẾT TOÁN</v>
          </cell>
        </row>
      </sheetData>
      <sheetData sheetId="5506" refreshError="1"/>
      <sheetData sheetId="5507" refreshError="1"/>
      <sheetData sheetId="5508" refreshError="1"/>
      <sheetData sheetId="5509">
        <row r="4">
          <cell r="A4" t="str">
            <v>BẢNG TÍNH TOÁN, ĐO BÓC KHỐI LƯỢNG HOÀN THÀNH ĐƯA VÀO QUYẾT TOÁN</v>
          </cell>
        </row>
      </sheetData>
      <sheetData sheetId="5510">
        <row r="4">
          <cell r="A4" t="str">
            <v>BẢNG TÍNH TOÁN, ĐO BÓC KHỐI LƯỢNG HOÀN THÀNH ĐƯA VÀO QUYẾT TOÁN</v>
          </cell>
        </row>
      </sheetData>
      <sheetData sheetId="5511">
        <row r="4">
          <cell r="A4" t="str">
            <v>BẢNG TÍNH TOÁN, ĐO BÓC KHỐI LƯỢNG HOÀN THÀNH ĐƯA VÀO QUYẾT TOÁN</v>
          </cell>
        </row>
      </sheetData>
      <sheetData sheetId="5512">
        <row r="4">
          <cell r="A4" t="str">
            <v>BẢNG TÍNH TOÁN, ĐO BÓC KHỐI LƯỢNG HOÀN THÀNH ĐƯA VÀO QUYẾT TOÁN</v>
          </cell>
        </row>
      </sheetData>
      <sheetData sheetId="5513">
        <row r="4">
          <cell r="A4" t="str">
            <v>BẢNG TÍNH TOÁN, ĐO BÓC KHỐI LƯỢNG HOÀN THÀNH ĐƯA VÀO QUYẾT TOÁN</v>
          </cell>
        </row>
      </sheetData>
      <sheetData sheetId="5514">
        <row r="4">
          <cell r="A4" t="str">
            <v>BẢNG TÍNH TOÁN, ĐO BÓC KHỐI LƯỢNG HOÀN THÀNH ĐƯA VÀO QUYẾT TOÁN</v>
          </cell>
        </row>
      </sheetData>
      <sheetData sheetId="5515">
        <row r="4">
          <cell r="A4" t="str">
            <v>BẢNG TÍNH TOÁN, ĐO BÓC KHỐI LƯỢNG HOÀN THÀNH ĐƯA VÀO QUYẾT TOÁN</v>
          </cell>
        </row>
      </sheetData>
      <sheetData sheetId="5516">
        <row r="4">
          <cell r="A4" t="str">
            <v>BẢNG TÍNH TOÁN, ĐO BÓC KHỐI LƯỢNG HOÀN THÀNH ĐƯA VÀO QUYẾT TOÁN</v>
          </cell>
        </row>
      </sheetData>
      <sheetData sheetId="5517">
        <row r="4">
          <cell r="A4" t="str">
            <v>BẢNG TÍNH TOÁN, ĐO BÓC KHỐI LƯỢNG HOÀN THÀNH ĐƯA VÀO QUYẾT TOÁN</v>
          </cell>
        </row>
      </sheetData>
      <sheetData sheetId="5518">
        <row r="4">
          <cell r="A4" t="str">
            <v>BẢNG TÍNH TOÁN, ĐO BÓC KHỐI LƯỢNG HOÀN THÀNH ĐƯA VÀO QUYẾT TOÁN</v>
          </cell>
        </row>
      </sheetData>
      <sheetData sheetId="5519">
        <row r="4">
          <cell r="A4" t="str">
            <v>BẢNG TÍNH TOÁN, ĐO BÓC KHỐI LƯỢNG HOÀN THÀNH ĐƯA VÀO QUYẾT TOÁN</v>
          </cell>
        </row>
      </sheetData>
      <sheetData sheetId="5520">
        <row r="4">
          <cell r="A4" t="str">
            <v>BẢNG TÍNH TOÁN, ĐO BÓC KHỐI LƯỢNG HOÀN THÀNH ĐƯA VÀO QUYẾT TOÁN</v>
          </cell>
        </row>
      </sheetData>
      <sheetData sheetId="5521">
        <row r="4">
          <cell r="A4" t="str">
            <v>BẢNG TÍNH TOÁN, ĐO BÓC KHỐI LƯỢNG HOÀN THÀNH ĐƯA VÀO QUYẾT TOÁN</v>
          </cell>
        </row>
      </sheetData>
      <sheetData sheetId="5522">
        <row r="4">
          <cell r="A4" t="str">
            <v>BẢNG TÍNH TOÁN, ĐO BÓC KHỐI LƯỢNG HOÀN THÀNH ĐƯA VÀO QUYẾT TOÁN</v>
          </cell>
        </row>
      </sheetData>
      <sheetData sheetId="5523">
        <row r="4">
          <cell r="A4" t="str">
            <v>BẢNG TÍNH TOÁN, ĐO BÓC KHỐI LƯỢNG HOÀN THÀNH ĐƯA VÀO QUYẾT TOÁN</v>
          </cell>
        </row>
      </sheetData>
      <sheetData sheetId="5524">
        <row r="4">
          <cell r="A4" t="str">
            <v>BẢNG TÍNH TOÁN, ĐO BÓC KHỐI LƯỢNG HOÀN THÀNH ĐƯA VÀO QUYẾT TOÁN</v>
          </cell>
        </row>
      </sheetData>
      <sheetData sheetId="5525">
        <row r="4">
          <cell r="A4" t="str">
            <v>BẢNG TÍNH TOÁN, ĐO BÓC KHỐI LƯỢNG HOÀN THÀNH ĐƯA VÀO QUYẾT TOÁN</v>
          </cell>
        </row>
      </sheetData>
      <sheetData sheetId="5526">
        <row r="4">
          <cell r="A4" t="str">
            <v>BẢNG TÍNH TOÁN, ĐO BÓC KHỐI LƯỢNG HOÀN THÀNH ĐƯA VÀO QUYẾT TOÁN</v>
          </cell>
        </row>
      </sheetData>
      <sheetData sheetId="5527">
        <row r="4">
          <cell r="A4" t="str">
            <v>BẢNG TÍNH TOÁN, ĐO BÓC KHỐI LƯỢNG HOÀN THÀNH ĐƯA VÀO QUYẾT TOÁN</v>
          </cell>
        </row>
      </sheetData>
      <sheetData sheetId="5528">
        <row r="4">
          <cell r="A4" t="str">
            <v>BẢNG TÍNH TOÁN, ĐO BÓC KHỐI LƯỢNG HOÀN THÀNH ĐƯA VÀO QUYẾT TOÁN</v>
          </cell>
        </row>
      </sheetData>
      <sheetData sheetId="5529">
        <row r="4">
          <cell r="A4" t="str">
            <v>BẢNG TÍNH TOÁN, ĐO BÓC KHỐI LƯỢNG HOÀN THÀNH ĐƯA VÀO QUYẾT TOÁN</v>
          </cell>
        </row>
      </sheetData>
      <sheetData sheetId="5530">
        <row r="4">
          <cell r="A4" t="str">
            <v>BẢNG TÍNH TOÁN, ĐO BÓC KHỐI LƯỢNG HOÀN THÀNH ĐƯA VÀO QUYẾT TOÁN</v>
          </cell>
        </row>
      </sheetData>
      <sheetData sheetId="5531">
        <row r="4">
          <cell r="A4" t="str">
            <v>BẢNG TÍNH TOÁN, ĐO BÓC KHỐI LƯỢNG HOÀN THÀNH ĐƯA VÀO QUYẾT TOÁN</v>
          </cell>
        </row>
      </sheetData>
      <sheetData sheetId="5532">
        <row r="4">
          <cell r="A4" t="str">
            <v>BẢNG TÍNH TOÁN, ĐO BÓC KHỐI LƯỢNG HOÀN THÀNH ĐƯA VÀO QUYẾT TOÁN</v>
          </cell>
        </row>
      </sheetData>
      <sheetData sheetId="5533">
        <row r="4">
          <cell r="A4" t="str">
            <v>BẢNG TÍNH TOÁN, ĐO BÓC KHỐI LƯỢNG HOÀN THÀNH ĐƯA VÀO QUYẾT TOÁN</v>
          </cell>
        </row>
      </sheetData>
      <sheetData sheetId="5534">
        <row r="4">
          <cell r="A4" t="str">
            <v>BẢNG TÍNH TOÁN, ĐO BÓC KHỐI LƯỢNG HOÀN THÀNH ĐƯA VÀO QUYẾT TOÁN</v>
          </cell>
        </row>
      </sheetData>
      <sheetData sheetId="5535">
        <row r="4">
          <cell r="A4" t="str">
            <v>BẢNG TÍNH TOÁN, ĐO BÓC KHỐI LƯỢNG HOÀN THÀNH ĐƯA VÀO QUYẾT TOÁN</v>
          </cell>
        </row>
      </sheetData>
      <sheetData sheetId="5536">
        <row r="4">
          <cell r="A4" t="str">
            <v>BẢNG TÍNH TOÁN, ĐO BÓC KHỐI LƯỢNG HOÀN THÀNH ĐƯA VÀO QUYẾT TOÁN</v>
          </cell>
        </row>
      </sheetData>
      <sheetData sheetId="5537">
        <row r="4">
          <cell r="A4" t="str">
            <v>BẢNG TÍNH TOÁN, ĐO BÓC KHỐI LƯỢNG HOÀN THÀNH ĐƯA VÀO QUYẾT TOÁN</v>
          </cell>
        </row>
      </sheetData>
      <sheetData sheetId="5538">
        <row r="4">
          <cell r="A4" t="str">
            <v>BẢNG TÍNH TOÁN, ĐO BÓC KHỐI LƯỢNG HOÀN THÀNH ĐƯA VÀO QUYẾT TOÁN</v>
          </cell>
        </row>
      </sheetData>
      <sheetData sheetId="5539">
        <row r="4">
          <cell r="A4" t="str">
            <v>BẢNG TÍNH TOÁN, ĐO BÓC KHỐI LƯỢNG HOÀN THÀNH ĐƯA VÀO QUYẾT TOÁN</v>
          </cell>
        </row>
      </sheetData>
      <sheetData sheetId="5540">
        <row r="4">
          <cell r="A4" t="str">
            <v>BẢNG TÍNH TOÁN, ĐO BÓC KHỐI LƯỢNG HOÀN THÀNH ĐƯA VÀO QUYẾT TOÁN</v>
          </cell>
        </row>
      </sheetData>
      <sheetData sheetId="5541">
        <row r="4">
          <cell r="A4" t="str">
            <v>BẢNG TÍNH TOÁN, ĐO BÓC KHỐI LƯỢNG HOÀN THÀNH ĐƯA VÀO QUYẾT TOÁN</v>
          </cell>
        </row>
      </sheetData>
      <sheetData sheetId="5542">
        <row r="4">
          <cell r="A4" t="str">
            <v>BẢNG TÍNH TOÁN, ĐO BÓC KHỐI LƯỢNG HOÀN THÀNH ĐƯA VÀO QUYẾT TOÁN</v>
          </cell>
        </row>
      </sheetData>
      <sheetData sheetId="5543">
        <row r="4">
          <cell r="A4" t="str">
            <v>BẢNG TÍNH TOÁN, ĐO BÓC KHỐI LƯỢNG HOÀN THÀNH ĐƯA VÀO QUYẾT TOÁN</v>
          </cell>
        </row>
      </sheetData>
      <sheetData sheetId="5544">
        <row r="4">
          <cell r="A4" t="str">
            <v>BẢNG TÍNH TOÁN, ĐO BÓC KHỐI LƯỢNG HOÀN THÀNH ĐƯA VÀO QUYẾT TOÁN</v>
          </cell>
        </row>
      </sheetData>
      <sheetData sheetId="5545">
        <row r="4">
          <cell r="A4" t="str">
            <v>BẢNG TÍNH TOÁN, ĐO BÓC KHỐI LƯỢNG HOÀN THÀNH ĐƯA VÀO QUYẾT TOÁN</v>
          </cell>
        </row>
      </sheetData>
      <sheetData sheetId="5546">
        <row r="4">
          <cell r="A4" t="str">
            <v>BẢNG TÍNH TOÁN, ĐO BÓC KHỐI LƯỢNG HOÀN THÀNH ĐƯA VÀO QUYẾT TOÁN</v>
          </cell>
        </row>
      </sheetData>
      <sheetData sheetId="5547">
        <row r="4">
          <cell r="A4" t="str">
            <v>BẢNG TÍNH TOÁN, ĐO BÓC KHỐI LƯỢNG HOÀN THÀNH ĐƯA VÀO QUYẾT TOÁN</v>
          </cell>
        </row>
      </sheetData>
      <sheetData sheetId="5548">
        <row r="4">
          <cell r="A4" t="str">
            <v>BẢNG TÍNH TOÁN, ĐO BÓC KHỐI LƯỢNG HOÀN THÀNH ĐƯA VÀO QUYẾT TOÁN</v>
          </cell>
        </row>
      </sheetData>
      <sheetData sheetId="5549">
        <row r="4">
          <cell r="A4" t="str">
            <v>BẢNG TÍNH TOÁN, ĐO BÓC KHỐI LƯỢNG HOÀN THÀNH ĐƯA VÀO QUYẾT TOÁN</v>
          </cell>
        </row>
      </sheetData>
      <sheetData sheetId="5550">
        <row r="4">
          <cell r="A4" t="str">
            <v>BẢNG TÍNH TOÁN, ĐO BÓC KHỐI LƯỢNG HOÀN THÀNH ĐƯA VÀO QUYẾT TOÁN</v>
          </cell>
        </row>
      </sheetData>
      <sheetData sheetId="5551">
        <row r="4">
          <cell r="A4" t="str">
            <v>BẢNG TÍNH TOÁN, ĐO BÓC KHỐI LƯỢNG HOÀN THÀNH ĐƯA VÀO QUYẾT TOÁN</v>
          </cell>
        </row>
      </sheetData>
      <sheetData sheetId="5552">
        <row r="4">
          <cell r="A4" t="str">
            <v>BẢNG TÍNH TOÁN, ĐO BÓC KHỐI LƯỢNG HOÀN THÀNH ĐƯA VÀO QUYẾT TOÁN</v>
          </cell>
        </row>
      </sheetData>
      <sheetData sheetId="5553">
        <row r="4">
          <cell r="A4" t="str">
            <v>BẢNG TÍNH TOÁN, ĐO BÓC KHỐI LƯỢNG HOÀN THÀNH ĐƯA VÀO QUYẾT TOÁN</v>
          </cell>
        </row>
      </sheetData>
      <sheetData sheetId="5554">
        <row r="4">
          <cell r="A4" t="str">
            <v>BẢNG TÍNH TOÁN, ĐO BÓC KHỐI LƯỢNG HOÀN THÀNH ĐƯA VÀO QUYẾT TOÁN</v>
          </cell>
        </row>
      </sheetData>
      <sheetData sheetId="5555">
        <row r="4">
          <cell r="A4" t="str">
            <v>BẢNG TÍNH TOÁN, ĐO BÓC KHỐI LƯỢNG HOÀN THÀNH ĐƯA VÀO QUYẾT TOÁN</v>
          </cell>
        </row>
      </sheetData>
      <sheetData sheetId="5556">
        <row r="4">
          <cell r="A4" t="str">
            <v>BẢNG TÍNH TOÁN, ĐO BÓC KHỐI LƯỢNG HOÀN THÀNH ĐƯA VÀO QUYẾT TOÁN</v>
          </cell>
        </row>
      </sheetData>
      <sheetData sheetId="5557">
        <row r="4">
          <cell r="A4" t="str">
            <v>BẢNG TÍNH TOÁN, ĐO BÓC KHỐI LƯỢNG HOÀN THÀNH ĐƯA VÀO QUYẾT TOÁN</v>
          </cell>
        </row>
      </sheetData>
      <sheetData sheetId="5558">
        <row r="4">
          <cell r="A4" t="str">
            <v>BẢNG TÍNH TOÁN, ĐO BÓC KHỐI LƯỢNG HOÀN THÀNH ĐƯA VÀO QUYẾT TOÁN</v>
          </cell>
        </row>
      </sheetData>
      <sheetData sheetId="5559">
        <row r="4">
          <cell r="A4" t="str">
            <v>BẢNG TÍNH TOÁN, ĐO BÓC KHỐI LƯỢNG HOÀN THÀNH ĐƯA VÀO QUYẾT TOÁN</v>
          </cell>
        </row>
      </sheetData>
      <sheetData sheetId="5560">
        <row r="4">
          <cell r="A4" t="str">
            <v>BẢNG TÍNH TOÁN, ĐO BÓC KHỐI LƯỢNG HOÀN THÀNH ĐƯA VÀO QUYẾT TOÁN</v>
          </cell>
        </row>
      </sheetData>
      <sheetData sheetId="5561">
        <row r="4">
          <cell r="A4" t="str">
            <v>BẢNG TÍNH TOÁN, ĐO BÓC KHỐI LƯỢNG HOÀN THÀNH ĐƯA VÀO QUYẾT TOÁN</v>
          </cell>
        </row>
      </sheetData>
      <sheetData sheetId="5562">
        <row r="4">
          <cell r="A4" t="str">
            <v>BẢNG TÍNH TOÁN, ĐO BÓC KHỐI LƯỢNG HOÀN THÀNH ĐƯA VÀO QUYẾT TOÁN</v>
          </cell>
        </row>
      </sheetData>
      <sheetData sheetId="5563">
        <row r="4">
          <cell r="A4" t="str">
            <v>BẢNG TÍNH TOÁN, ĐO BÓC KHỐI LƯỢNG HOÀN THÀNH ĐƯA VÀO QUYẾT TOÁN</v>
          </cell>
        </row>
      </sheetData>
      <sheetData sheetId="5564">
        <row r="4">
          <cell r="A4" t="str">
            <v>BẢNG TÍNH TOÁN, ĐO BÓC KHỐI LƯỢNG HOÀN THÀNH ĐƯA VÀO QUYẾT TOÁN</v>
          </cell>
        </row>
      </sheetData>
      <sheetData sheetId="5565">
        <row r="4">
          <cell r="A4" t="str">
            <v>BẢNG TÍNH TOÁN, ĐO BÓC KHỐI LƯỢNG HOÀN THÀNH ĐƯA VÀO QUYẾT TOÁN</v>
          </cell>
        </row>
      </sheetData>
      <sheetData sheetId="5566">
        <row r="4">
          <cell r="A4" t="str">
            <v>BẢNG TÍNH TOÁN, ĐO BÓC KHỐI LƯỢNG HOÀN THÀNH ĐƯA VÀO QUYẾT TOÁN</v>
          </cell>
        </row>
      </sheetData>
      <sheetData sheetId="5567">
        <row r="4">
          <cell r="A4" t="str">
            <v>BẢNG TÍNH TOÁN, ĐO BÓC KHỐI LƯỢNG HOÀN THÀNH ĐƯA VÀO QUYẾT TOÁN</v>
          </cell>
        </row>
      </sheetData>
      <sheetData sheetId="5568">
        <row r="4">
          <cell r="A4" t="str">
            <v>BẢNG TÍNH TOÁN, ĐO BÓC KHỐI LƯỢNG HOÀN THÀNH ĐƯA VÀO QUYẾT TOÁN</v>
          </cell>
        </row>
      </sheetData>
      <sheetData sheetId="5569">
        <row r="4">
          <cell r="A4" t="str">
            <v>BẢNG TÍNH TOÁN, ĐO BÓC KHỐI LƯỢNG HOÀN THÀNH ĐƯA VÀO QUYẾT TOÁN</v>
          </cell>
        </row>
      </sheetData>
      <sheetData sheetId="5570">
        <row r="4">
          <cell r="A4" t="str">
            <v>BẢNG TÍNH TOÁN, ĐO BÓC KHỐI LƯỢNG HOÀN THÀNH ĐƯA VÀO QUYẾT TOÁN</v>
          </cell>
        </row>
      </sheetData>
      <sheetData sheetId="5571">
        <row r="4">
          <cell r="A4" t="str">
            <v>BẢNG TÍNH TOÁN, ĐO BÓC KHỐI LƯỢNG HOÀN THÀNH ĐƯA VÀO QUYẾT TOÁN</v>
          </cell>
        </row>
      </sheetData>
      <sheetData sheetId="5572">
        <row r="4">
          <cell r="A4" t="str">
            <v>BẢNG TÍNH TOÁN, ĐO BÓC KHỐI LƯỢNG HOÀN THÀNH ĐƯA VÀO QUYẾT TOÁN</v>
          </cell>
        </row>
      </sheetData>
      <sheetData sheetId="5573">
        <row r="4">
          <cell r="A4" t="str">
            <v>BẢNG TÍNH TOÁN, ĐO BÓC KHỐI LƯỢNG HOÀN THÀNH ĐƯA VÀO QUYẾT TOÁN</v>
          </cell>
        </row>
      </sheetData>
      <sheetData sheetId="5574">
        <row r="4">
          <cell r="A4" t="str">
            <v>BẢNG TÍNH TOÁN, ĐO BÓC KHỐI LƯỢNG HOÀN THÀNH ĐƯA VÀO QUYẾT TOÁN</v>
          </cell>
        </row>
      </sheetData>
      <sheetData sheetId="5575">
        <row r="4">
          <cell r="A4" t="str">
            <v>BẢNG TÍNH TOÁN, ĐO BÓC KHỐI LƯỢNG HOÀN THÀNH ĐƯA VÀO QUYẾT TOÁN</v>
          </cell>
        </row>
      </sheetData>
      <sheetData sheetId="5576">
        <row r="4">
          <cell r="A4" t="str">
            <v>BẢNG TÍNH TOÁN, ĐO BÓC KHỐI LƯỢNG HOÀN THÀNH ĐƯA VÀO QUYẾT TOÁN</v>
          </cell>
        </row>
      </sheetData>
      <sheetData sheetId="5577">
        <row r="4">
          <cell r="A4" t="str">
            <v>BẢNG TÍNH TOÁN, ĐO BÓC KHỐI LƯỢNG HOÀN THÀNH ĐƯA VÀO QUYẾT TOÁN</v>
          </cell>
        </row>
      </sheetData>
      <sheetData sheetId="5578">
        <row r="4">
          <cell r="A4" t="str">
            <v>BẢNG TÍNH TOÁN, ĐO BÓC KHỐI LƯỢNG HOÀN THÀNH ĐƯA VÀO QUYẾT TOÁN</v>
          </cell>
        </row>
      </sheetData>
      <sheetData sheetId="5579">
        <row r="4">
          <cell r="A4" t="str">
            <v>BẢNG TÍNH TOÁN, ĐO BÓC KHỐI LƯỢNG HOÀN THÀNH ĐƯA VÀO QUYẾT TOÁN</v>
          </cell>
        </row>
      </sheetData>
      <sheetData sheetId="5580">
        <row r="4">
          <cell r="A4" t="str">
            <v>BẢNG TÍNH TOÁN, ĐO BÓC KHỐI LƯỢNG HOÀN THÀNH ĐƯA VÀO QUYẾT TOÁN</v>
          </cell>
        </row>
      </sheetData>
      <sheetData sheetId="5581">
        <row r="4">
          <cell r="A4" t="str">
            <v>BẢNG TÍNH TOÁN, ĐO BÓC KHỐI LƯỢNG HOÀN THÀNH ĐƯA VÀO QUYẾT TOÁN</v>
          </cell>
        </row>
      </sheetData>
      <sheetData sheetId="5582">
        <row r="4">
          <cell r="A4" t="str">
            <v>BẢNG TÍNH TOÁN, ĐO BÓC KHỐI LƯỢNG HOÀN THÀNH ĐƯA VÀO QUYẾT TOÁN</v>
          </cell>
        </row>
      </sheetData>
      <sheetData sheetId="5583">
        <row r="4">
          <cell r="A4" t="str">
            <v>BẢNG TÍNH TOÁN, ĐO BÓC KHỐI LƯỢNG HOÀN THÀNH ĐƯA VÀO QUYẾT TOÁN</v>
          </cell>
        </row>
      </sheetData>
      <sheetData sheetId="5584">
        <row r="4">
          <cell r="A4" t="str">
            <v>BẢNG TÍNH TOÁN, ĐO BÓC KHỐI LƯỢNG HOÀN THÀNH ĐƯA VÀO QUYẾT TOÁN</v>
          </cell>
        </row>
      </sheetData>
      <sheetData sheetId="5585">
        <row r="4">
          <cell r="A4" t="str">
            <v>BẢNG TÍNH TOÁN, ĐO BÓC KHỐI LƯỢNG HOÀN THÀNH ĐƯA VÀO QUYẾT TOÁN</v>
          </cell>
        </row>
      </sheetData>
      <sheetData sheetId="5586">
        <row r="4">
          <cell r="A4" t="str">
            <v>BẢNG TÍNH TOÁN, ĐO BÓC KHỐI LƯỢNG HOÀN THÀNH ĐƯA VÀO QUYẾT TOÁN</v>
          </cell>
        </row>
      </sheetData>
      <sheetData sheetId="5587">
        <row r="4">
          <cell r="A4" t="str">
            <v>BẢNG TÍNH TOÁN, ĐO BÓC KHỐI LƯỢNG HOÀN THÀNH ĐƯA VÀO QUYẾT TOÁN</v>
          </cell>
        </row>
      </sheetData>
      <sheetData sheetId="5588">
        <row r="4">
          <cell r="A4" t="str">
            <v>BẢNG TÍNH TOÁN, ĐO BÓC KHỐI LƯỢNG HOÀN THÀNH ĐƯA VÀO QUYẾT TOÁN</v>
          </cell>
        </row>
      </sheetData>
      <sheetData sheetId="5589">
        <row r="4">
          <cell r="A4" t="str">
            <v>BẢNG TÍNH TOÁN, ĐO BÓC KHỐI LƯỢNG HOÀN THÀNH ĐƯA VÀO QUYẾT TOÁN</v>
          </cell>
        </row>
      </sheetData>
      <sheetData sheetId="5590">
        <row r="4">
          <cell r="A4" t="str">
            <v>BẢNG TÍNH TOÁN, ĐO BÓC KHỐI LƯỢNG HOÀN THÀNH ĐƯA VÀO QUYẾT TOÁN</v>
          </cell>
        </row>
      </sheetData>
      <sheetData sheetId="5591">
        <row r="4">
          <cell r="A4" t="str">
            <v>BẢNG TÍNH TOÁN, ĐO BÓC KHỐI LƯỢNG HOÀN THÀNH ĐƯA VÀO QUYẾT TOÁN</v>
          </cell>
        </row>
      </sheetData>
      <sheetData sheetId="5592">
        <row r="4">
          <cell r="A4" t="str">
            <v>BẢNG TÍNH TOÁN, ĐO BÓC KHỐI LƯỢNG HOÀN THÀNH ĐƯA VÀO QUYẾT TOÁN</v>
          </cell>
        </row>
      </sheetData>
      <sheetData sheetId="5593">
        <row r="4">
          <cell r="A4" t="str">
            <v>BẢNG TÍNH TOÁN, ĐO BÓC KHỐI LƯỢNG HOÀN THÀNH ĐƯA VÀO QUYẾT TOÁN</v>
          </cell>
        </row>
      </sheetData>
      <sheetData sheetId="5594">
        <row r="4">
          <cell r="A4" t="str">
            <v>BẢNG TÍNH TOÁN, ĐO BÓC KHỐI LƯỢNG HOÀN THÀNH ĐƯA VÀO QUYẾT TOÁN</v>
          </cell>
        </row>
      </sheetData>
      <sheetData sheetId="5595">
        <row r="4">
          <cell r="A4" t="str">
            <v>BẢNG TÍNH TOÁN, ĐO BÓC KHỐI LƯỢNG HOÀN THÀNH ĐƯA VÀO QUYẾT TOÁN</v>
          </cell>
        </row>
      </sheetData>
      <sheetData sheetId="5596">
        <row r="4">
          <cell r="A4" t="str">
            <v>BẢNG TÍNH TOÁN, ĐO BÓC KHỐI LƯỢNG HOÀN THÀNH ĐƯA VÀO QUYẾT TOÁN</v>
          </cell>
        </row>
      </sheetData>
      <sheetData sheetId="5597">
        <row r="4">
          <cell r="A4" t="str">
            <v>BẢNG TÍNH TOÁN, ĐO BÓC KHỐI LƯỢNG HOÀN THÀNH ĐƯA VÀO QUYẾT TOÁN</v>
          </cell>
        </row>
      </sheetData>
      <sheetData sheetId="5598">
        <row r="4">
          <cell r="A4" t="str">
            <v>BẢNG TÍNH TOÁN, ĐO BÓC KHỐI LƯỢNG HOÀN THÀNH ĐƯA VÀO QUYẾT TOÁN</v>
          </cell>
        </row>
      </sheetData>
      <sheetData sheetId="5599">
        <row r="4">
          <cell r="A4" t="str">
            <v>BẢNG TÍNH TOÁN, ĐO BÓC KHỐI LƯỢNG HOÀN THÀNH ĐƯA VÀO QUYẾT TOÁN</v>
          </cell>
        </row>
      </sheetData>
      <sheetData sheetId="5600">
        <row r="4">
          <cell r="A4" t="str">
            <v>BẢNG TÍNH TOÁN, ĐO BÓC KHỐI LƯỢNG HOÀN THÀNH ĐƯA VÀO QUYẾT TOÁN</v>
          </cell>
        </row>
      </sheetData>
      <sheetData sheetId="5601">
        <row r="4">
          <cell r="A4" t="str">
            <v>BẢNG TÍNH TOÁN, ĐO BÓC KHỐI LƯỢNG HOÀN THÀNH ĐƯA VÀO QUYẾT TOÁN</v>
          </cell>
        </row>
      </sheetData>
      <sheetData sheetId="5602">
        <row r="4">
          <cell r="A4" t="str">
            <v>BẢNG TÍNH TOÁN, ĐO BÓC KHỐI LƯỢNG HOÀN THÀNH ĐƯA VÀO QUYẾT TOÁN</v>
          </cell>
        </row>
      </sheetData>
      <sheetData sheetId="5603">
        <row r="4">
          <cell r="A4" t="str">
            <v>BẢNG TÍNH TOÁN, ĐO BÓC KHỐI LƯỢNG HOÀN THÀNH ĐƯA VÀO QUYẾT TOÁN</v>
          </cell>
        </row>
      </sheetData>
      <sheetData sheetId="5604">
        <row r="4">
          <cell r="A4" t="str">
            <v>BẢNG TÍNH TOÁN, ĐO BÓC KHỐI LƯỢNG HOÀN THÀNH ĐƯA VÀO QUYẾT TOÁN</v>
          </cell>
        </row>
      </sheetData>
      <sheetData sheetId="5605">
        <row r="4">
          <cell r="A4" t="str">
            <v>BẢNG TÍNH TOÁN, ĐO BÓC KHỐI LƯỢNG HOÀN THÀNH ĐƯA VÀO QUYẾT TOÁN</v>
          </cell>
        </row>
      </sheetData>
      <sheetData sheetId="5606">
        <row r="4">
          <cell r="A4" t="str">
            <v>BẢNG TÍNH TOÁN, ĐO BÓC KHỐI LƯỢNG HOÀN THÀNH ĐƯA VÀO QUYẾT TOÁN</v>
          </cell>
        </row>
      </sheetData>
      <sheetData sheetId="5607">
        <row r="4">
          <cell r="A4" t="str">
            <v>BẢNG TÍNH TOÁN, ĐO BÓC KHỐI LƯỢNG HOÀN THÀNH ĐƯA VÀO QUYẾT TOÁN</v>
          </cell>
        </row>
      </sheetData>
      <sheetData sheetId="5608">
        <row r="4">
          <cell r="A4" t="str">
            <v>BẢNG TÍNH TOÁN, ĐO BÓC KHỐI LƯỢNG HOÀN THÀNH ĐƯA VÀO QUYẾT TOÁN</v>
          </cell>
        </row>
      </sheetData>
      <sheetData sheetId="5609">
        <row r="4">
          <cell r="A4" t="str">
            <v>BẢNG TÍNH TOÁN, ĐO BÓC KHỐI LƯỢNG HOÀN THÀNH ĐƯA VÀO QUYẾT TOÁN</v>
          </cell>
        </row>
      </sheetData>
      <sheetData sheetId="5610">
        <row r="4">
          <cell r="A4" t="str">
            <v>BẢNG TÍNH TOÁN, ĐO BÓC KHỐI LƯỢNG HOÀN THÀNH ĐƯA VÀO QUYẾT TOÁN</v>
          </cell>
        </row>
      </sheetData>
      <sheetData sheetId="5611">
        <row r="4">
          <cell r="A4" t="str">
            <v>BẢNG TÍNH TOÁN, ĐO BÓC KHỐI LƯỢNG HOÀN THÀNH ĐƯA VÀO QUYẾT TOÁN</v>
          </cell>
        </row>
      </sheetData>
      <sheetData sheetId="5612">
        <row r="4">
          <cell r="A4" t="str">
            <v>BẢNG TÍNH TOÁN, ĐO BÓC KHỐI LƯỢNG HOÀN THÀNH ĐƯA VÀO QUYẾT TOÁN</v>
          </cell>
        </row>
      </sheetData>
      <sheetData sheetId="5613">
        <row r="4">
          <cell r="A4" t="str">
            <v>BẢNG TÍNH TOÁN, ĐO BÓC KHỐI LƯỢNG HOÀN THÀNH ĐƯA VÀO QUYẾT TOÁN</v>
          </cell>
        </row>
      </sheetData>
      <sheetData sheetId="5614">
        <row r="4">
          <cell r="A4" t="str">
            <v>BẢNG TÍNH TOÁN, ĐO BÓC KHỐI LƯỢNG HOÀN THÀNH ĐƯA VÀO QUYẾT TOÁN</v>
          </cell>
        </row>
      </sheetData>
      <sheetData sheetId="5615">
        <row r="4">
          <cell r="A4" t="str">
            <v>BẢNG TÍNH TOÁN, ĐO BÓC KHỐI LƯỢNG HOÀN THÀNH ĐƯA VÀO QUYẾT TOÁN</v>
          </cell>
        </row>
      </sheetData>
      <sheetData sheetId="5616">
        <row r="4">
          <cell r="A4" t="str">
            <v>BẢNG TÍNH TOÁN, ĐO BÓC KHỐI LƯỢNG HOÀN THÀNH ĐƯA VÀO QUYẾT TOÁN</v>
          </cell>
        </row>
      </sheetData>
      <sheetData sheetId="5617">
        <row r="4">
          <cell r="A4" t="str">
            <v>BẢNG TÍNH TOÁN, ĐO BÓC KHỐI LƯỢNG HOÀN THÀNH ĐƯA VÀO QUYẾT TOÁN</v>
          </cell>
        </row>
      </sheetData>
      <sheetData sheetId="5618">
        <row r="4">
          <cell r="A4" t="str">
            <v>BẢNG TÍNH TOÁN, ĐO BÓC KHỐI LƯỢNG HOÀN THÀNH ĐƯA VÀO QUYẾT TOÁN</v>
          </cell>
        </row>
      </sheetData>
      <sheetData sheetId="5619">
        <row r="4">
          <cell r="A4" t="str">
            <v>BẢNG TÍNH TOÁN, ĐO BÓC KHỐI LƯỢNG HOÀN THÀNH ĐƯA VÀO QUYẾT TOÁN</v>
          </cell>
        </row>
      </sheetData>
      <sheetData sheetId="5620">
        <row r="4">
          <cell r="A4" t="str">
            <v>BẢNG TÍNH TOÁN, ĐO BÓC KHỐI LƯỢNG HOÀN THÀNH ĐƯA VÀO QUYẾT TOÁN</v>
          </cell>
        </row>
      </sheetData>
      <sheetData sheetId="5621">
        <row r="4">
          <cell r="A4" t="str">
            <v>BẢNG TÍNH TOÁN, ĐO BÓC KHỐI LƯỢNG HOÀN THÀNH ĐƯA VÀO QUYẾT TOÁN</v>
          </cell>
        </row>
      </sheetData>
      <sheetData sheetId="5622">
        <row r="4">
          <cell r="A4" t="str">
            <v>BẢNG TÍNH TOÁN, ĐO BÓC KHỐI LƯỢNG HOÀN THÀNH ĐƯA VÀO QUYẾT TOÁN</v>
          </cell>
        </row>
      </sheetData>
      <sheetData sheetId="5623">
        <row r="4">
          <cell r="A4" t="str">
            <v>BẢNG TÍNH TOÁN, ĐO BÓC KHỐI LƯỢNG HOÀN THÀNH ĐƯA VÀO QUYẾT TOÁN</v>
          </cell>
        </row>
      </sheetData>
      <sheetData sheetId="5624">
        <row r="4">
          <cell r="A4" t="str">
            <v>BẢNG TÍNH TOÁN, ĐO BÓC KHỐI LƯỢNG HOÀN THÀNH ĐƯA VÀO QUYẾT TOÁN</v>
          </cell>
        </row>
      </sheetData>
      <sheetData sheetId="5625">
        <row r="4">
          <cell r="A4" t="str">
            <v>BẢNG TÍNH TOÁN, ĐO BÓC KHỐI LƯỢNG HOÀN THÀNH ĐƯA VÀO QUYẾT TOÁN</v>
          </cell>
        </row>
      </sheetData>
      <sheetData sheetId="5626">
        <row r="4">
          <cell r="A4" t="str">
            <v>BẢNG TÍNH TOÁN, ĐO BÓC KHỐI LƯỢNG HOÀN THÀNH ĐƯA VÀO QUYẾT TOÁN</v>
          </cell>
        </row>
      </sheetData>
      <sheetData sheetId="5627">
        <row r="4">
          <cell r="A4" t="str">
            <v>BẢNG TÍNH TOÁN, ĐO BÓC KHỐI LƯỢNG HOÀN THÀNH ĐƯA VÀO QUYẾT TOÁN</v>
          </cell>
        </row>
      </sheetData>
      <sheetData sheetId="5628">
        <row r="4">
          <cell r="A4" t="str">
            <v>BẢNG TÍNH TOÁN, ĐO BÓC KHỐI LƯỢNG HOÀN THÀNH ĐƯA VÀO QUYẾT TOÁN</v>
          </cell>
        </row>
      </sheetData>
      <sheetData sheetId="5629">
        <row r="4">
          <cell r="A4" t="str">
            <v>BẢNG TÍNH TOÁN, ĐO BÓC KHỐI LƯỢNG HOÀN THÀNH ĐƯA VÀO QUYẾT TOÁN</v>
          </cell>
        </row>
      </sheetData>
      <sheetData sheetId="5630">
        <row r="4">
          <cell r="A4" t="str">
            <v>BẢNG TÍNH TOÁN, ĐO BÓC KHỐI LƯỢNG HOÀN THÀNH ĐƯA VÀO QUYẾT TOÁN</v>
          </cell>
        </row>
      </sheetData>
      <sheetData sheetId="5631">
        <row r="4">
          <cell r="A4" t="str">
            <v>BẢNG TÍNH TOÁN, ĐO BÓC KHỐI LƯỢNG HOÀN THÀNH ĐƯA VÀO QUYẾT TOÁN</v>
          </cell>
        </row>
      </sheetData>
      <sheetData sheetId="5632">
        <row r="4">
          <cell r="A4" t="str">
            <v>BẢNG TÍNH TOÁN, ĐO BÓC KHỐI LƯỢNG HOÀN THÀNH ĐƯA VÀO QUYẾT TOÁN</v>
          </cell>
        </row>
      </sheetData>
      <sheetData sheetId="5633">
        <row r="4">
          <cell r="A4" t="str">
            <v>BẢNG TÍNH TOÁN, ĐO BÓC KHỐI LƯỢNG HOÀN THÀNH ĐƯA VÀO QUYẾT TOÁN</v>
          </cell>
        </row>
      </sheetData>
      <sheetData sheetId="5634">
        <row r="4">
          <cell r="A4" t="str">
            <v>BẢNG TÍNH TOÁN, ĐO BÓC KHỐI LƯỢNG HOÀN THÀNH ĐƯA VÀO QUYẾT TOÁN</v>
          </cell>
        </row>
      </sheetData>
      <sheetData sheetId="5635">
        <row r="4">
          <cell r="A4" t="str">
            <v>BẢNG TÍNH TOÁN, ĐO BÓC KHỐI LƯỢNG HOÀN THÀNH ĐƯA VÀO QUYẾT TOÁN</v>
          </cell>
        </row>
      </sheetData>
      <sheetData sheetId="5636">
        <row r="4">
          <cell r="A4" t="str">
            <v>BẢNG TÍNH TOÁN, ĐO BÓC KHỐI LƯỢNG HOÀN THÀNH ĐƯA VÀO QUYẾT TOÁN</v>
          </cell>
        </row>
      </sheetData>
      <sheetData sheetId="5637">
        <row r="4">
          <cell r="A4" t="str">
            <v>BẢNG TÍNH TOÁN, ĐO BÓC KHỐI LƯỢNG HOÀN THÀNH ĐƯA VÀO QUYẾT TOÁN</v>
          </cell>
        </row>
      </sheetData>
      <sheetData sheetId="5638">
        <row r="4">
          <cell r="A4" t="str">
            <v>BẢNG TÍNH TOÁN, ĐO BÓC KHỐI LƯỢNG HOÀN THÀNH ĐƯA VÀO QUYẾT TOÁN</v>
          </cell>
        </row>
      </sheetData>
      <sheetData sheetId="5639">
        <row r="4">
          <cell r="A4" t="str">
            <v>BẢNG TÍNH TOÁN, ĐO BÓC KHỐI LƯỢNG HOÀN THÀNH ĐƯA VÀO QUYẾT TOÁN</v>
          </cell>
        </row>
      </sheetData>
      <sheetData sheetId="5640">
        <row r="4">
          <cell r="A4" t="str">
            <v>BẢNG TÍNH TOÁN, ĐO BÓC KHỐI LƯỢNG HOÀN THÀNH ĐƯA VÀO QUYẾT TOÁN</v>
          </cell>
        </row>
      </sheetData>
      <sheetData sheetId="5641">
        <row r="4">
          <cell r="A4" t="str">
            <v>BẢNG TÍNH TOÁN, ĐO BÓC KHỐI LƯỢNG HOÀN THÀNH ĐƯA VÀO QUYẾT TOÁN</v>
          </cell>
        </row>
      </sheetData>
      <sheetData sheetId="5642">
        <row r="4">
          <cell r="A4" t="str">
            <v>BẢNG TÍNH TOÁN, ĐO BÓC KHỐI LƯỢNG HOÀN THÀNH ĐƯA VÀO QUYẾT TOÁN</v>
          </cell>
        </row>
      </sheetData>
      <sheetData sheetId="5643">
        <row r="4">
          <cell r="A4" t="str">
            <v>BẢNG TÍNH TOÁN, ĐO BÓC KHỐI LƯỢNG HOÀN THÀNH ĐƯA VÀO QUYẾT TOÁN</v>
          </cell>
        </row>
      </sheetData>
      <sheetData sheetId="5644">
        <row r="4">
          <cell r="A4" t="str">
            <v>BẢNG TÍNH TOÁN, ĐO BÓC KHỐI LƯỢNG HOÀN THÀNH ĐƯA VÀO QUYẾT TOÁN</v>
          </cell>
        </row>
      </sheetData>
      <sheetData sheetId="5645">
        <row r="4">
          <cell r="A4" t="str">
            <v>BẢNG TÍNH TOÁN, ĐO BÓC KHỐI LƯỢNG HOÀN THÀNH ĐƯA VÀO QUYẾT TOÁN</v>
          </cell>
        </row>
      </sheetData>
      <sheetData sheetId="5646">
        <row r="4">
          <cell r="A4" t="str">
            <v>BẢNG TÍNH TOÁN, ĐO BÓC KHỐI LƯỢNG HOÀN THÀNH ĐƯA VÀO QUYẾT TOÁN</v>
          </cell>
        </row>
      </sheetData>
      <sheetData sheetId="5647">
        <row r="4">
          <cell r="A4" t="str">
            <v>BẢNG TÍNH TOÁN, ĐO BÓC KHỐI LƯỢNG HOÀN THÀNH ĐƯA VÀO QUYẾT TOÁN</v>
          </cell>
        </row>
      </sheetData>
      <sheetData sheetId="5648">
        <row r="4">
          <cell r="A4" t="str">
            <v>BẢNG TÍNH TOÁN, ĐO BÓC KHỐI LƯỢNG HOÀN THÀNH ĐƯA VÀO QUYẾT TOÁN</v>
          </cell>
        </row>
      </sheetData>
      <sheetData sheetId="5649">
        <row r="4">
          <cell r="A4" t="str">
            <v>BẢNG TÍNH TOÁN, ĐO BÓC KHỐI LƯỢNG HOÀN THÀNH ĐƯA VÀO QUYẾT TOÁN</v>
          </cell>
        </row>
      </sheetData>
      <sheetData sheetId="5650">
        <row r="4">
          <cell r="A4" t="str">
            <v>BẢNG TÍNH TOÁN, ĐO BÓC KHỐI LƯỢNG HOÀN THÀNH ĐƯA VÀO QUYẾT TOÁN</v>
          </cell>
        </row>
      </sheetData>
      <sheetData sheetId="5651">
        <row r="4">
          <cell r="A4" t="str">
            <v>BẢNG TÍNH TOÁN, ĐO BÓC KHỐI LƯỢNG HOÀN THÀNH ĐƯA VÀO QUYẾT TOÁN</v>
          </cell>
        </row>
      </sheetData>
      <sheetData sheetId="5652">
        <row r="4">
          <cell r="A4" t="str">
            <v>BẢNG TÍNH TOÁN, ĐO BÓC KHỐI LƯỢNG HOÀN THÀNH ĐƯA VÀO QUYẾT TOÁN</v>
          </cell>
        </row>
      </sheetData>
      <sheetData sheetId="5653">
        <row r="4">
          <cell r="A4" t="str">
            <v>BẢNG TÍNH TOÁN, ĐO BÓC KHỐI LƯỢNG HOÀN THÀNH ĐƯA VÀO QUYẾT TOÁN</v>
          </cell>
        </row>
      </sheetData>
      <sheetData sheetId="5654">
        <row r="4">
          <cell r="A4" t="str">
            <v>BẢNG TÍNH TOÁN, ĐO BÓC KHỐI LƯỢNG HOÀN THÀNH ĐƯA VÀO QUYẾT TOÁN</v>
          </cell>
        </row>
      </sheetData>
      <sheetData sheetId="5655">
        <row r="4">
          <cell r="A4" t="str">
            <v>BẢNG TÍNH TOÁN, ĐO BÓC KHỐI LƯỢNG HOÀN THÀNH ĐƯA VÀO QUYẾT TOÁN</v>
          </cell>
        </row>
      </sheetData>
      <sheetData sheetId="5656">
        <row r="4">
          <cell r="A4" t="str">
            <v>BẢNG TÍNH TOÁN, ĐO BÓC KHỐI LƯỢNG HOÀN THÀNH ĐƯA VÀO QUYẾT TOÁN</v>
          </cell>
        </row>
      </sheetData>
      <sheetData sheetId="5657">
        <row r="4">
          <cell r="A4" t="str">
            <v>BẢNG TÍNH TOÁN, ĐO BÓC KHỐI LƯỢNG HOÀN THÀNH ĐƯA VÀO QUYẾT TOÁN</v>
          </cell>
        </row>
      </sheetData>
      <sheetData sheetId="5658">
        <row r="4">
          <cell r="A4" t="str">
            <v>BẢNG TÍNH TOÁN, ĐO BÓC KHỐI LƯỢNG HOÀN THÀNH ĐƯA VÀO QUYẾT TOÁN</v>
          </cell>
        </row>
      </sheetData>
      <sheetData sheetId="5659">
        <row r="4">
          <cell r="A4" t="str">
            <v>BẢNG TÍNH TOÁN, ĐO BÓC KHỐI LƯỢNG HOÀN THÀNH ĐƯA VÀO QUYẾT TOÁN</v>
          </cell>
        </row>
      </sheetData>
      <sheetData sheetId="5660">
        <row r="4">
          <cell r="A4" t="str">
            <v>BẢNG TÍNH TOÁN, ĐO BÓC KHỐI LƯỢNG HOÀN THÀNH ĐƯA VÀO QUYẾT TOÁN</v>
          </cell>
        </row>
      </sheetData>
      <sheetData sheetId="5661">
        <row r="4">
          <cell r="A4" t="str">
            <v>BẢNG TÍNH TOÁN, ĐO BÓC KHỐI LƯỢNG HOÀN THÀNH ĐƯA VÀO QUYẾT TOÁN</v>
          </cell>
        </row>
      </sheetData>
      <sheetData sheetId="5662">
        <row r="4">
          <cell r="A4" t="str">
            <v>BẢNG TÍNH TOÁN, ĐO BÓC KHỐI LƯỢNG HOÀN THÀNH ĐƯA VÀO QUYẾT TOÁN</v>
          </cell>
        </row>
      </sheetData>
      <sheetData sheetId="5663">
        <row r="4">
          <cell r="A4" t="str">
            <v>BẢNG TÍNH TOÁN, ĐO BÓC KHỐI LƯỢNG HOÀN THÀNH ĐƯA VÀO QUYẾT TOÁN</v>
          </cell>
        </row>
      </sheetData>
      <sheetData sheetId="5664">
        <row r="4">
          <cell r="A4" t="str">
            <v>BẢNG TÍNH TOÁN, ĐO BÓC KHỐI LƯỢNG HOÀN THÀNH ĐƯA VÀO QUYẾT TOÁN</v>
          </cell>
        </row>
      </sheetData>
      <sheetData sheetId="5665">
        <row r="4">
          <cell r="A4" t="str">
            <v>BẢNG TÍNH TOÁN, ĐO BÓC KHỐI LƯỢNG HOÀN THÀNH ĐƯA VÀO QUYẾT TOÁN</v>
          </cell>
        </row>
      </sheetData>
      <sheetData sheetId="5666">
        <row r="4">
          <cell r="A4" t="str">
            <v>BẢNG TÍNH TOÁN, ĐO BÓC KHỐI LƯỢNG HOÀN THÀNH ĐƯA VÀO QUYẾT TOÁN</v>
          </cell>
        </row>
      </sheetData>
      <sheetData sheetId="5667">
        <row r="4">
          <cell r="A4" t="str">
            <v>BẢNG TÍNH TOÁN, ĐO BÓC KHỐI LƯỢNG HOÀN THÀNH ĐƯA VÀO QUYẾT TOÁN</v>
          </cell>
        </row>
      </sheetData>
      <sheetData sheetId="5668">
        <row r="4">
          <cell r="A4" t="str">
            <v>BẢNG TÍNH TOÁN, ĐO BÓC KHỐI LƯỢNG HOÀN THÀNH ĐƯA VÀO QUYẾT TOÁN</v>
          </cell>
        </row>
      </sheetData>
      <sheetData sheetId="5669">
        <row r="4">
          <cell r="A4" t="str">
            <v>BẢNG TÍNH TOÁN, ĐO BÓC KHỐI LƯỢNG HOÀN THÀNH ĐƯA VÀO QUYẾT TOÁN</v>
          </cell>
        </row>
      </sheetData>
      <sheetData sheetId="5670">
        <row r="4">
          <cell r="A4" t="str">
            <v>BẢNG TÍNH TOÁN, ĐO BÓC KHỐI LƯỢNG HOÀN THÀNH ĐƯA VÀO QUYẾT TOÁN</v>
          </cell>
        </row>
      </sheetData>
      <sheetData sheetId="5671">
        <row r="4">
          <cell r="A4" t="str">
            <v>BẢNG TÍNH TOÁN, ĐO BÓC KHỐI LƯỢNG HOÀN THÀNH ĐƯA VÀO QUYẾT TOÁN</v>
          </cell>
        </row>
      </sheetData>
      <sheetData sheetId="5672">
        <row r="4">
          <cell r="A4" t="str">
            <v>BẢNG TÍNH TOÁN, ĐO BÓC KHỐI LƯỢNG HOÀN THÀNH ĐƯA VÀO QUYẾT TOÁN</v>
          </cell>
        </row>
      </sheetData>
      <sheetData sheetId="5673">
        <row r="4">
          <cell r="A4" t="str">
            <v>BẢNG TÍNH TOÁN, ĐO BÓC KHỐI LƯỢNG HOÀN THÀNH ĐƯA VÀO QUYẾT TOÁN</v>
          </cell>
        </row>
      </sheetData>
      <sheetData sheetId="5674">
        <row r="4">
          <cell r="A4" t="str">
            <v>BẢNG TÍNH TOÁN, ĐO BÓC KHỐI LƯỢNG HOÀN THÀNH ĐƯA VÀO QUYẾT TOÁN</v>
          </cell>
        </row>
      </sheetData>
      <sheetData sheetId="5675">
        <row r="4">
          <cell r="A4" t="str">
            <v>BẢNG TÍNH TOÁN, ĐO BÓC KHỐI LƯỢNG HOÀN THÀNH ĐƯA VÀO QUYẾT TOÁN</v>
          </cell>
        </row>
      </sheetData>
      <sheetData sheetId="5676">
        <row r="4">
          <cell r="A4" t="str">
            <v>BẢNG TÍNH TOÁN, ĐO BÓC KHỐI LƯỢNG HOÀN THÀNH ĐƯA VÀO QUYẾT TOÁN</v>
          </cell>
        </row>
      </sheetData>
      <sheetData sheetId="5677">
        <row r="4">
          <cell r="A4" t="str">
            <v>BẢNG TÍNH TOÁN, ĐO BÓC KHỐI LƯỢNG HOÀN THÀNH ĐƯA VÀO QUYẾT TOÁN</v>
          </cell>
        </row>
      </sheetData>
      <sheetData sheetId="5678">
        <row r="4">
          <cell r="A4" t="str">
            <v>BẢNG TÍNH TOÁN, ĐO BÓC KHỐI LƯỢNG HOÀN THÀNH ĐƯA VÀO QUYẾT TOÁN</v>
          </cell>
        </row>
      </sheetData>
      <sheetData sheetId="5679">
        <row r="4">
          <cell r="A4" t="str">
            <v>BẢNG TÍNH TOÁN, ĐO BÓC KHỐI LƯỢNG HOÀN THÀNH ĐƯA VÀO QUYẾT TOÁN</v>
          </cell>
        </row>
      </sheetData>
      <sheetData sheetId="5680">
        <row r="4">
          <cell r="A4" t="str">
            <v>BẢNG TÍNH TOÁN, ĐO BÓC KHỐI LƯỢNG HOÀN THÀNH ĐƯA VÀO QUYẾT TOÁN</v>
          </cell>
        </row>
      </sheetData>
      <sheetData sheetId="5681">
        <row r="4">
          <cell r="A4" t="str">
            <v>BẢNG TÍNH TOÁN, ĐO BÓC KHỐI LƯỢNG HOÀN THÀNH ĐƯA VÀO QUYẾT TOÁN</v>
          </cell>
        </row>
      </sheetData>
      <sheetData sheetId="5682">
        <row r="4">
          <cell r="A4" t="str">
            <v>BẢNG TÍNH TOÁN, ĐO BÓC KHỐI LƯỢNG HOÀN THÀNH ĐƯA VÀO QUYẾT TOÁN</v>
          </cell>
        </row>
      </sheetData>
      <sheetData sheetId="5683">
        <row r="4">
          <cell r="A4" t="str">
            <v>BẢNG TÍNH TOÁN, ĐO BÓC KHỐI LƯỢNG HOÀN THÀNH ĐƯA VÀO QUYẾT TOÁN</v>
          </cell>
        </row>
      </sheetData>
      <sheetData sheetId="5684">
        <row r="4">
          <cell r="A4" t="str">
            <v>BẢNG TÍNH TOÁN, ĐO BÓC KHỐI LƯỢNG HOÀN THÀNH ĐƯA VÀO QUYẾT TOÁN</v>
          </cell>
        </row>
      </sheetData>
      <sheetData sheetId="5685">
        <row r="4">
          <cell r="A4" t="str">
            <v>BẢNG TÍNH TOÁN, ĐO BÓC KHỐI LƯỢNG HOÀN THÀNH ĐƯA VÀO QUYẾT TOÁN</v>
          </cell>
        </row>
      </sheetData>
      <sheetData sheetId="5686">
        <row r="4">
          <cell r="A4" t="str">
            <v>BẢNG TÍNH TOÁN, ĐO BÓC KHỐI LƯỢNG HOÀN THÀNH ĐƯA VÀO QUYẾT TOÁN</v>
          </cell>
        </row>
      </sheetData>
      <sheetData sheetId="5687">
        <row r="4">
          <cell r="A4" t="str">
            <v>BẢNG TÍNH TOÁN, ĐO BÓC KHỐI LƯỢNG HOÀN THÀNH ĐƯA VÀO QUYẾT TOÁN</v>
          </cell>
        </row>
      </sheetData>
      <sheetData sheetId="5688">
        <row r="4">
          <cell r="A4" t="str">
            <v>BẢNG TÍNH TOÁN, ĐO BÓC KHỐI LƯỢNG HOÀN THÀNH ĐƯA VÀO QUYẾT TOÁN</v>
          </cell>
        </row>
      </sheetData>
      <sheetData sheetId="5689">
        <row r="4">
          <cell r="A4" t="str">
            <v>BẢNG TÍNH TOÁN, ĐO BÓC KHỐI LƯỢNG HOÀN THÀNH ĐƯA VÀO QUYẾT TOÁN</v>
          </cell>
        </row>
      </sheetData>
      <sheetData sheetId="5690">
        <row r="4">
          <cell r="A4" t="str">
            <v>BẢNG TÍNH TOÁN, ĐO BÓC KHỐI LƯỢNG HOÀN THÀNH ĐƯA VÀO QUYẾT TOÁN</v>
          </cell>
        </row>
      </sheetData>
      <sheetData sheetId="5691">
        <row r="4">
          <cell r="A4" t="str">
            <v>BẢNG TÍNH TOÁN, ĐO BÓC KHỐI LƯỢNG HOÀN THÀNH ĐƯA VÀO QUYẾT TOÁN</v>
          </cell>
        </row>
      </sheetData>
      <sheetData sheetId="5692">
        <row r="4">
          <cell r="A4" t="str">
            <v>BẢNG TÍNH TOÁN, ĐO BÓC KHỐI LƯỢNG HOÀN THÀNH ĐƯA VÀO QUYẾT TOÁN</v>
          </cell>
        </row>
      </sheetData>
      <sheetData sheetId="5693">
        <row r="4">
          <cell r="A4" t="str">
            <v>BẢNG TÍNH TOÁN, ĐO BÓC KHỐI LƯỢNG HOÀN THÀNH ĐƯA VÀO QUYẾT TOÁN</v>
          </cell>
        </row>
      </sheetData>
      <sheetData sheetId="5694">
        <row r="4">
          <cell r="A4" t="str">
            <v>BẢNG TÍNH TOÁN, ĐO BÓC KHỐI LƯỢNG HOÀN THÀNH ĐƯA VÀO QUYẾT TOÁN</v>
          </cell>
        </row>
      </sheetData>
      <sheetData sheetId="5695">
        <row r="4">
          <cell r="A4" t="str">
            <v>BẢNG TÍNH TOÁN, ĐO BÓC KHỐI LƯỢNG HOÀN THÀNH ĐƯA VÀO QUYẾT TOÁN</v>
          </cell>
        </row>
      </sheetData>
      <sheetData sheetId="5696">
        <row r="4">
          <cell r="A4" t="str">
            <v>BẢNG TÍNH TOÁN, ĐO BÓC KHỐI LƯỢNG HOÀN THÀNH ĐƯA VÀO QUYẾT TOÁN</v>
          </cell>
        </row>
      </sheetData>
      <sheetData sheetId="5697">
        <row r="4">
          <cell r="A4" t="str">
            <v>BẢNG TÍNH TOÁN, ĐO BÓC KHỐI LƯỢNG HOÀN THÀNH ĐƯA VÀO QUYẾT TOÁN</v>
          </cell>
        </row>
      </sheetData>
      <sheetData sheetId="5698">
        <row r="4">
          <cell r="A4" t="str">
            <v>BẢNG TÍNH TOÁN, ĐO BÓC KHỐI LƯỢNG HOÀN THÀNH ĐƯA VÀO QUYẾT TOÁN</v>
          </cell>
        </row>
      </sheetData>
      <sheetData sheetId="5699">
        <row r="4">
          <cell r="A4" t="str">
            <v>BẢNG TÍNH TOÁN, ĐO BÓC KHỐI LƯỢNG HOÀN THÀNH ĐƯA VÀO QUYẾT TOÁN</v>
          </cell>
        </row>
      </sheetData>
      <sheetData sheetId="5700">
        <row r="4">
          <cell r="A4" t="str">
            <v>BẢNG TÍNH TOÁN, ĐO BÓC KHỐI LƯỢNG HOÀN THÀNH ĐƯA VÀO QUYẾT TOÁN</v>
          </cell>
        </row>
      </sheetData>
      <sheetData sheetId="5701">
        <row r="4">
          <cell r="A4" t="str">
            <v>BẢNG TÍNH TOÁN, ĐO BÓC KHỐI LƯỢNG HOÀN THÀNH ĐƯA VÀO QUYẾT TOÁN</v>
          </cell>
        </row>
      </sheetData>
      <sheetData sheetId="5702">
        <row r="4">
          <cell r="A4" t="str">
            <v>BẢNG TÍNH TOÁN, ĐO BÓC KHỐI LƯỢNG HOÀN THÀNH ĐƯA VÀO QUYẾT TOÁN</v>
          </cell>
        </row>
      </sheetData>
      <sheetData sheetId="5703">
        <row r="4">
          <cell r="A4" t="str">
            <v>BẢNG TÍNH TOÁN, ĐO BÓC KHỐI LƯỢNG HOÀN THÀNH ĐƯA VÀO QUYẾT TOÁN</v>
          </cell>
        </row>
      </sheetData>
      <sheetData sheetId="5704">
        <row r="4">
          <cell r="A4" t="str">
            <v>BẢNG TÍNH TOÁN, ĐO BÓC KHỐI LƯỢNG HOÀN THÀNH ĐƯA VÀO QUYẾT TOÁN</v>
          </cell>
        </row>
      </sheetData>
      <sheetData sheetId="5705">
        <row r="4">
          <cell r="A4" t="str">
            <v>BẢNG TÍNH TOÁN, ĐO BÓC KHỐI LƯỢNG HOÀN THÀNH ĐƯA VÀO QUYẾT TOÁN</v>
          </cell>
        </row>
      </sheetData>
      <sheetData sheetId="5706">
        <row r="4">
          <cell r="A4" t="str">
            <v>BẢNG TÍNH TOÁN, ĐO BÓC KHỐI LƯỢNG HOÀN THÀNH ĐƯA VÀO QUYẾT TOÁN</v>
          </cell>
        </row>
      </sheetData>
      <sheetData sheetId="5707">
        <row r="4">
          <cell r="A4" t="str">
            <v>BẢNG TÍNH TOÁN, ĐO BÓC KHỐI LƯỢNG HOÀN THÀNH ĐƯA VÀO QUYẾT TOÁN</v>
          </cell>
        </row>
      </sheetData>
      <sheetData sheetId="5708">
        <row r="4">
          <cell r="A4" t="str">
            <v>BẢNG TÍNH TOÁN, ĐO BÓC KHỐI LƯỢNG HOÀN THÀNH ĐƯA VÀO QUYẾT TOÁN</v>
          </cell>
        </row>
      </sheetData>
      <sheetData sheetId="5709">
        <row r="4">
          <cell r="A4" t="str">
            <v>BẢNG TÍNH TOÁN, ĐO BÓC KHỐI LƯỢNG HOÀN THÀNH ĐƯA VÀO QUYẾT TOÁN</v>
          </cell>
        </row>
      </sheetData>
      <sheetData sheetId="5710">
        <row r="4">
          <cell r="A4" t="str">
            <v>BẢNG TÍNH TOÁN, ĐO BÓC KHỐI LƯỢNG HOÀN THÀNH ĐƯA VÀO QUYẾT TOÁN</v>
          </cell>
        </row>
      </sheetData>
      <sheetData sheetId="5711">
        <row r="4">
          <cell r="A4" t="str">
            <v>BẢNG TÍNH TOÁN, ĐO BÓC KHỐI LƯỢNG HOÀN THÀNH ĐƯA VÀO QUYẾT TOÁN</v>
          </cell>
        </row>
      </sheetData>
      <sheetData sheetId="5712">
        <row r="4">
          <cell r="A4" t="str">
            <v>BẢNG TÍNH TOÁN, ĐO BÓC KHỐI LƯỢNG HOÀN THÀNH ĐƯA VÀO QUYẾT TOÁN</v>
          </cell>
        </row>
      </sheetData>
      <sheetData sheetId="5713">
        <row r="4">
          <cell r="A4" t="str">
            <v>BẢNG TÍNH TOÁN, ĐO BÓC KHỐI LƯỢNG HOÀN THÀNH ĐƯA VÀO QUYẾT TOÁN</v>
          </cell>
        </row>
      </sheetData>
      <sheetData sheetId="5714">
        <row r="4">
          <cell r="A4" t="str">
            <v>BẢNG TÍNH TOÁN, ĐO BÓC KHỐI LƯỢNG HOÀN THÀNH ĐƯA VÀO QUYẾT TOÁN</v>
          </cell>
        </row>
      </sheetData>
      <sheetData sheetId="5715">
        <row r="4">
          <cell r="A4" t="str">
            <v>BẢNG TÍNH TOÁN, ĐO BÓC KHỐI LƯỢNG HOÀN THÀNH ĐƯA VÀO QUYẾT TOÁN</v>
          </cell>
        </row>
      </sheetData>
      <sheetData sheetId="5716">
        <row r="4">
          <cell r="A4" t="str">
            <v>BẢNG TÍNH TOÁN, ĐO BÓC KHỐI LƯỢNG HOÀN THÀNH ĐƯA VÀO QUYẾT TOÁN</v>
          </cell>
        </row>
      </sheetData>
      <sheetData sheetId="5717">
        <row r="4">
          <cell r="A4" t="str">
            <v>BẢNG TÍNH TOÁN, ĐO BÓC KHỐI LƯỢNG HOÀN THÀNH ĐƯA VÀO QUYẾT TOÁN</v>
          </cell>
        </row>
      </sheetData>
      <sheetData sheetId="5718">
        <row r="4">
          <cell r="A4" t="str">
            <v>BẢNG TÍNH TOÁN, ĐO BÓC KHỐI LƯỢNG HOÀN THÀNH ĐƯA VÀO QUYẾT TOÁN</v>
          </cell>
        </row>
      </sheetData>
      <sheetData sheetId="5719">
        <row r="4">
          <cell r="A4" t="str">
            <v>BẢNG TÍNH TOÁN, ĐO BÓC KHỐI LƯỢNG HOÀN THÀNH ĐƯA VÀO QUYẾT TOÁN</v>
          </cell>
        </row>
      </sheetData>
      <sheetData sheetId="5720">
        <row r="4">
          <cell r="A4" t="str">
            <v>BẢNG TÍNH TOÁN, ĐO BÓC KHỐI LƯỢNG HOÀN THÀNH ĐƯA VÀO QUYẾT TOÁN</v>
          </cell>
        </row>
      </sheetData>
      <sheetData sheetId="5721">
        <row r="4">
          <cell r="A4" t="str">
            <v>BẢNG TÍNH TOÁN, ĐO BÓC KHỐI LƯỢNG HOÀN THÀNH ĐƯA VÀO QUYẾT TOÁN</v>
          </cell>
        </row>
      </sheetData>
      <sheetData sheetId="5722">
        <row r="4">
          <cell r="A4" t="str">
            <v>BẢNG TÍNH TOÁN, ĐO BÓC KHỐI LƯỢNG HOÀN THÀNH ĐƯA VÀO QUYẾT TOÁN</v>
          </cell>
        </row>
      </sheetData>
      <sheetData sheetId="5723">
        <row r="4">
          <cell r="A4" t="str">
            <v>BẢNG TÍNH TOÁN, ĐO BÓC KHỐI LƯỢNG HOÀN THÀNH ĐƯA VÀO QUYẾT TOÁN</v>
          </cell>
        </row>
      </sheetData>
      <sheetData sheetId="5724">
        <row r="4">
          <cell r="A4" t="str">
            <v>BẢNG TÍNH TOÁN, ĐO BÓC KHỐI LƯỢNG HOÀN THÀNH ĐƯA VÀO QUYẾT TOÁN</v>
          </cell>
        </row>
      </sheetData>
      <sheetData sheetId="5725">
        <row r="4">
          <cell r="A4" t="str">
            <v>BẢNG TÍNH TOÁN, ĐO BÓC KHỐI LƯỢNG HOÀN THÀNH ĐƯA VÀO QUYẾT TOÁN</v>
          </cell>
        </row>
      </sheetData>
      <sheetData sheetId="5726">
        <row r="4">
          <cell r="A4" t="str">
            <v>BẢNG TÍNH TOÁN, ĐO BÓC KHỐI LƯỢNG HOÀN THÀNH ĐƯA VÀO QUYẾT TOÁN</v>
          </cell>
        </row>
      </sheetData>
      <sheetData sheetId="5727">
        <row r="4">
          <cell r="A4" t="str">
            <v>BẢNG TÍNH TOÁN, ĐO BÓC KHỐI LƯỢNG HOÀN THÀNH ĐƯA VÀO QUYẾT TOÁN</v>
          </cell>
        </row>
      </sheetData>
      <sheetData sheetId="5728">
        <row r="4">
          <cell r="A4" t="str">
            <v>BẢNG TÍNH TOÁN, ĐO BÓC KHỐI LƯỢNG HOÀN THÀNH ĐƯA VÀO QUYẾT TOÁN</v>
          </cell>
        </row>
      </sheetData>
      <sheetData sheetId="5729">
        <row r="4">
          <cell r="A4" t="str">
            <v>BẢNG TÍNH TOÁN, ĐO BÓC KHỐI LƯỢNG HOÀN THÀNH ĐƯA VÀO QUYẾT TOÁN</v>
          </cell>
        </row>
      </sheetData>
      <sheetData sheetId="5730">
        <row r="4">
          <cell r="A4" t="str">
            <v>BẢNG TÍNH TOÁN, ĐO BÓC KHỐI LƯỢNG HOÀN THÀNH ĐƯA VÀO QUYẾT TOÁN</v>
          </cell>
        </row>
      </sheetData>
      <sheetData sheetId="5731">
        <row r="4">
          <cell r="A4" t="str">
            <v>BẢNG TÍNH TOÁN, ĐO BÓC KHỐI LƯỢNG HOÀN THÀNH ĐƯA VÀO QUYẾT TOÁN</v>
          </cell>
        </row>
      </sheetData>
      <sheetData sheetId="5732">
        <row r="4">
          <cell r="A4" t="str">
            <v>BẢNG TÍNH TOÁN, ĐO BÓC KHỐI LƯỢNG HOÀN THÀNH ĐƯA VÀO QUYẾT TOÁN</v>
          </cell>
        </row>
      </sheetData>
      <sheetData sheetId="5733">
        <row r="4">
          <cell r="A4" t="str">
            <v>BẢNG TÍNH TOÁN, ĐO BÓC KHỐI LƯỢNG HOÀN THÀNH ĐƯA VÀO QUYẾT TOÁN</v>
          </cell>
        </row>
      </sheetData>
      <sheetData sheetId="5734">
        <row r="4">
          <cell r="A4" t="str">
            <v>BẢNG TÍNH TOÁN, ĐO BÓC KHỐI LƯỢNG HOÀN THÀNH ĐƯA VÀO QUYẾT TOÁN</v>
          </cell>
        </row>
      </sheetData>
      <sheetData sheetId="5735">
        <row r="4">
          <cell r="A4" t="str">
            <v>BẢNG TÍNH TOÁN, ĐO BÓC KHỐI LƯỢNG HOÀN THÀNH ĐƯA VÀO QUYẾT TOÁN</v>
          </cell>
        </row>
      </sheetData>
      <sheetData sheetId="5736">
        <row r="4">
          <cell r="A4" t="str">
            <v>BẢNG TÍNH TOÁN, ĐO BÓC KHỐI LƯỢNG HOÀN THÀNH ĐƯA VÀO QUYẾT TOÁN</v>
          </cell>
        </row>
      </sheetData>
      <sheetData sheetId="5737">
        <row r="4">
          <cell r="A4" t="str">
            <v>BẢNG TÍNH TOÁN, ĐO BÓC KHỐI LƯỢNG HOÀN THÀNH ĐƯA VÀO QUYẾT TOÁN</v>
          </cell>
        </row>
      </sheetData>
      <sheetData sheetId="5738">
        <row r="4">
          <cell r="A4" t="str">
            <v>BẢNG TÍNH TOÁN, ĐO BÓC KHỐI LƯỢNG HOÀN THÀNH ĐƯA VÀO QUYẾT TOÁN</v>
          </cell>
        </row>
      </sheetData>
      <sheetData sheetId="5739">
        <row r="4">
          <cell r="A4" t="str">
            <v>BẢNG TÍNH TOÁN, ĐO BÓC KHỐI LƯỢNG HOÀN THÀNH ĐƯA VÀO QUYẾT TOÁN</v>
          </cell>
        </row>
      </sheetData>
      <sheetData sheetId="5740">
        <row r="4">
          <cell r="A4" t="str">
            <v>BẢNG TÍNH TOÁN, ĐO BÓC KHỐI LƯỢNG HOÀN THÀNH ĐƯA VÀO QUYẾT TOÁN</v>
          </cell>
        </row>
      </sheetData>
      <sheetData sheetId="5741">
        <row r="4">
          <cell r="A4" t="str">
            <v>BẢNG TÍNH TOÁN, ĐO BÓC KHỐI LƯỢNG HOÀN THÀNH ĐƯA VÀO QUYẾT TOÁN</v>
          </cell>
        </row>
      </sheetData>
      <sheetData sheetId="5742">
        <row r="4">
          <cell r="A4" t="str">
            <v>BẢNG TÍNH TOÁN, ĐO BÓC KHỐI LƯỢNG HOÀN THÀNH ĐƯA VÀO QUYẾT TOÁN</v>
          </cell>
        </row>
      </sheetData>
      <sheetData sheetId="5743">
        <row r="4">
          <cell r="A4" t="str">
            <v>BẢNG TÍNH TOÁN, ĐO BÓC KHỐI LƯỢNG HOÀN THÀNH ĐƯA VÀO QUYẾT TOÁN</v>
          </cell>
        </row>
      </sheetData>
      <sheetData sheetId="5744">
        <row r="4">
          <cell r="A4" t="str">
            <v>BẢNG TÍNH TOÁN, ĐO BÓC KHỐI LƯỢNG HOÀN THÀNH ĐƯA VÀO QUYẾT TOÁN</v>
          </cell>
        </row>
      </sheetData>
      <sheetData sheetId="5745">
        <row r="4">
          <cell r="A4" t="str">
            <v>BẢNG TÍNH TOÁN, ĐO BÓC KHỐI LƯỢNG HOÀN THÀNH ĐƯA VÀO QUYẾT TOÁN</v>
          </cell>
        </row>
      </sheetData>
      <sheetData sheetId="5746">
        <row r="4">
          <cell r="A4" t="str">
            <v>BẢNG TÍNH TOÁN, ĐO BÓC KHỐI LƯỢNG HOÀN THÀNH ĐƯA VÀO QUYẾT TOÁN</v>
          </cell>
        </row>
      </sheetData>
      <sheetData sheetId="5747">
        <row r="4">
          <cell r="A4" t="str">
            <v>BẢNG TÍNH TOÁN, ĐO BÓC KHỐI LƯỢNG HOÀN THÀNH ĐƯA VÀO QUYẾT TOÁN</v>
          </cell>
        </row>
      </sheetData>
      <sheetData sheetId="5748">
        <row r="4">
          <cell r="A4" t="str">
            <v>BẢNG TÍNH TOÁN, ĐO BÓC KHỐI LƯỢNG HOÀN THÀNH ĐƯA VÀO QUYẾT TOÁN</v>
          </cell>
        </row>
      </sheetData>
      <sheetData sheetId="5749">
        <row r="4">
          <cell r="A4" t="str">
            <v>BẢNG TÍNH TOÁN, ĐO BÓC KHỐI LƯỢNG HOÀN THÀNH ĐƯA VÀO QUYẾT TOÁN</v>
          </cell>
        </row>
      </sheetData>
      <sheetData sheetId="5750">
        <row r="4">
          <cell r="A4" t="str">
            <v>BẢNG TÍNH TOÁN, ĐO BÓC KHỐI LƯỢNG HOÀN THÀNH ĐƯA VÀO QUYẾT TOÁN</v>
          </cell>
        </row>
      </sheetData>
      <sheetData sheetId="5751">
        <row r="4">
          <cell r="A4" t="str">
            <v>BẢNG TÍNH TOÁN, ĐO BÓC KHỐI LƯỢNG HOÀN THÀNH ĐƯA VÀO QUYẾT TOÁN</v>
          </cell>
        </row>
      </sheetData>
      <sheetData sheetId="5752">
        <row r="4">
          <cell r="A4" t="str">
            <v>BẢNG TÍNH TOÁN, ĐO BÓC KHỐI LƯỢNG HOÀN THÀNH ĐƯA VÀO QUYẾT TOÁN</v>
          </cell>
        </row>
      </sheetData>
      <sheetData sheetId="5753">
        <row r="4">
          <cell r="A4" t="str">
            <v>BẢNG TÍNH TOÁN, ĐO BÓC KHỐI LƯỢNG HOÀN THÀNH ĐƯA VÀO QUYẾT TOÁN</v>
          </cell>
        </row>
      </sheetData>
      <sheetData sheetId="5754">
        <row r="4">
          <cell r="A4" t="str">
            <v>BẢNG TÍNH TOÁN, ĐO BÓC KHỐI LƯỢNG HOÀN THÀNH ĐƯA VÀO QUYẾT TOÁN</v>
          </cell>
        </row>
      </sheetData>
      <sheetData sheetId="5755">
        <row r="4">
          <cell r="A4" t="str">
            <v>BẢNG TÍNH TOÁN, ĐO BÓC KHỐI LƯỢNG HOÀN THÀNH ĐƯA VÀO QUYẾT TOÁN</v>
          </cell>
        </row>
      </sheetData>
      <sheetData sheetId="5756">
        <row r="4">
          <cell r="A4" t="str">
            <v>BẢNG TÍNH TOÁN, ĐO BÓC KHỐI LƯỢNG HOÀN THÀNH ĐƯA VÀO QUYẾT TOÁN</v>
          </cell>
        </row>
      </sheetData>
      <sheetData sheetId="5757">
        <row r="4">
          <cell r="A4" t="str">
            <v>BẢNG TÍNH TOÁN, ĐO BÓC KHỐI LƯỢNG HOÀN THÀNH ĐƯA VÀO QUYẾT TOÁN</v>
          </cell>
        </row>
      </sheetData>
      <sheetData sheetId="5758">
        <row r="4">
          <cell r="A4" t="str">
            <v>BẢNG TÍNH TOÁN, ĐO BÓC KHỐI LƯỢNG HOÀN THÀNH ĐƯA VÀO QUYẾT TOÁN</v>
          </cell>
        </row>
      </sheetData>
      <sheetData sheetId="5759">
        <row r="4">
          <cell r="A4" t="str">
            <v>BẢNG TÍNH TOÁN, ĐO BÓC KHỐI LƯỢNG HOÀN THÀNH ĐƯA VÀO QUYẾT TOÁN</v>
          </cell>
        </row>
      </sheetData>
      <sheetData sheetId="5760">
        <row r="4">
          <cell r="A4" t="str">
            <v>BẢNG TÍNH TOÁN, ĐO BÓC KHỐI LƯỢNG HOÀN THÀNH ĐƯA VÀO QUYẾT TOÁN</v>
          </cell>
        </row>
      </sheetData>
      <sheetData sheetId="5761">
        <row r="4">
          <cell r="A4" t="str">
            <v>BẢNG TÍNH TOÁN, ĐO BÓC KHỐI LƯỢNG HOÀN THÀNH ĐƯA VÀO QUYẾT TOÁN</v>
          </cell>
        </row>
      </sheetData>
      <sheetData sheetId="5762">
        <row r="4">
          <cell r="A4" t="str">
            <v>BẢNG TÍNH TOÁN, ĐO BÓC KHỐI LƯỢNG HOÀN THÀNH ĐƯA VÀO QUYẾT TOÁN</v>
          </cell>
        </row>
      </sheetData>
      <sheetData sheetId="5763">
        <row r="4">
          <cell r="A4" t="str">
            <v>BẢNG TÍNH TOÁN, ĐO BÓC KHỐI LƯỢNG HOÀN THÀNH ĐƯA VÀO QUYẾT TOÁN</v>
          </cell>
        </row>
      </sheetData>
      <sheetData sheetId="5764">
        <row r="4">
          <cell r="A4" t="str">
            <v>BẢNG TÍNH TOÁN, ĐO BÓC KHỐI LƯỢNG HOÀN THÀNH ĐƯA VÀO QUYẾT TOÁN</v>
          </cell>
        </row>
      </sheetData>
      <sheetData sheetId="5765">
        <row r="4">
          <cell r="A4" t="str">
            <v>BẢNG TÍNH TOÁN, ĐO BÓC KHỐI LƯỢNG HOÀN THÀNH ĐƯA VÀO QUYẾT TOÁN</v>
          </cell>
        </row>
      </sheetData>
      <sheetData sheetId="5766">
        <row r="4">
          <cell r="A4" t="str">
            <v>BẢNG TÍNH TOÁN, ĐO BÓC KHỐI LƯỢNG HOÀN THÀNH ĐƯA VÀO QUYẾT TOÁN</v>
          </cell>
        </row>
      </sheetData>
      <sheetData sheetId="5767">
        <row r="4">
          <cell r="A4" t="str">
            <v>BẢNG TÍNH TOÁN, ĐO BÓC KHỐI LƯỢNG HOÀN THÀNH ĐƯA VÀO QUYẾT TOÁN</v>
          </cell>
        </row>
      </sheetData>
      <sheetData sheetId="5768">
        <row r="4">
          <cell r="A4" t="str">
            <v>BẢNG TÍNH TOÁN, ĐO BÓC KHỐI LƯỢNG HOÀN THÀNH ĐƯA VÀO QUYẾT TOÁN</v>
          </cell>
        </row>
      </sheetData>
      <sheetData sheetId="5769">
        <row r="4">
          <cell r="A4" t="str">
            <v>BẢNG TÍNH TOÁN, ĐO BÓC KHỐI LƯỢNG HOÀN THÀNH ĐƯA VÀO QUYẾT TOÁN</v>
          </cell>
        </row>
      </sheetData>
      <sheetData sheetId="5770">
        <row r="4">
          <cell r="A4" t="str">
            <v>BẢNG TÍNH TOÁN, ĐO BÓC KHỐI LƯỢNG HOÀN THÀNH ĐƯA VÀO QUYẾT TOÁN</v>
          </cell>
        </row>
      </sheetData>
      <sheetData sheetId="5771">
        <row r="4">
          <cell r="A4" t="str">
            <v>BẢNG TÍNH TOÁN, ĐO BÓC KHỐI LƯỢNG HOÀN THÀNH ĐƯA VÀO QUYẾT TOÁN</v>
          </cell>
        </row>
      </sheetData>
      <sheetData sheetId="5772">
        <row r="4">
          <cell r="A4" t="str">
            <v>BẢNG TÍNH TOÁN, ĐO BÓC KHỐI LƯỢNG HOÀN THÀNH ĐƯA VÀO QUYẾT TOÁN</v>
          </cell>
        </row>
      </sheetData>
      <sheetData sheetId="5773">
        <row r="4">
          <cell r="A4" t="str">
            <v>BẢNG TÍNH TOÁN, ĐO BÓC KHỐI LƯỢNG HOÀN THÀNH ĐƯA VÀO QUYẾT TOÁN</v>
          </cell>
        </row>
      </sheetData>
      <sheetData sheetId="5774">
        <row r="4">
          <cell r="A4" t="str">
            <v>BẢNG TÍNH TOÁN, ĐO BÓC KHỐI LƯỢNG HOÀN THÀNH ĐƯA VÀO QUYẾT TOÁN</v>
          </cell>
        </row>
      </sheetData>
      <sheetData sheetId="5775">
        <row r="4">
          <cell r="A4" t="str">
            <v>BẢNG TÍNH TOÁN, ĐO BÓC KHỐI LƯỢNG HOÀN THÀNH ĐƯA VÀO QUYẾT TOÁN</v>
          </cell>
        </row>
      </sheetData>
      <sheetData sheetId="5776">
        <row r="4">
          <cell r="A4" t="str">
            <v>BẢNG TÍNH TOÁN, ĐO BÓC KHỐI LƯỢNG HOÀN THÀNH ĐƯA VÀO QUYẾT TOÁN</v>
          </cell>
        </row>
      </sheetData>
      <sheetData sheetId="5777">
        <row r="4">
          <cell r="A4" t="str">
            <v>BẢNG TÍNH TOÁN, ĐO BÓC KHỐI LƯỢNG HOÀN THÀNH ĐƯA VÀO QUYẾT TOÁN</v>
          </cell>
        </row>
      </sheetData>
      <sheetData sheetId="5778">
        <row r="4">
          <cell r="A4" t="str">
            <v>BẢNG TÍNH TOÁN, ĐO BÓC KHỐI LƯỢNG HOÀN THÀNH ĐƯA VÀO QUYẾT TOÁN</v>
          </cell>
        </row>
      </sheetData>
      <sheetData sheetId="5779">
        <row r="4">
          <cell r="A4" t="str">
            <v>BẢNG TÍNH TOÁN, ĐO BÓC KHỐI LƯỢNG HOÀN THÀNH ĐƯA VÀO QUYẾT TOÁN</v>
          </cell>
        </row>
      </sheetData>
      <sheetData sheetId="5780">
        <row r="4">
          <cell r="A4" t="str">
            <v>BẢNG TÍNH TOÁN, ĐO BÓC KHỐI LƯỢNG HOÀN THÀNH ĐƯA VÀO QUYẾT TOÁN</v>
          </cell>
        </row>
      </sheetData>
      <sheetData sheetId="5781">
        <row r="4">
          <cell r="A4" t="str">
            <v>BẢNG TÍNH TOÁN, ĐO BÓC KHỐI LƯỢNG HOÀN THÀNH ĐƯA VÀO QUYẾT TOÁN</v>
          </cell>
        </row>
      </sheetData>
      <sheetData sheetId="5782">
        <row r="4">
          <cell r="A4" t="str">
            <v>BẢNG TÍNH TOÁN, ĐO BÓC KHỐI LƯỢNG HOÀN THÀNH ĐƯA VÀO QUYẾT TOÁN</v>
          </cell>
        </row>
      </sheetData>
      <sheetData sheetId="5783">
        <row r="4">
          <cell r="A4" t="str">
            <v>BẢNG TÍNH TOÁN, ĐO BÓC KHỐI LƯỢNG HOÀN THÀNH ĐƯA VÀO QUYẾT TOÁN</v>
          </cell>
        </row>
      </sheetData>
      <sheetData sheetId="5784">
        <row r="4">
          <cell r="A4" t="str">
            <v>BẢNG TÍNH TOÁN, ĐO BÓC KHỐI LƯỢNG HOÀN THÀNH ĐƯA VÀO QUYẾT TOÁN</v>
          </cell>
        </row>
      </sheetData>
      <sheetData sheetId="5785">
        <row r="4">
          <cell r="A4" t="str">
            <v>BẢNG TÍNH TOÁN, ĐO BÓC KHỐI LƯỢNG HOÀN THÀNH ĐƯA VÀO QUYẾT TOÁN</v>
          </cell>
        </row>
      </sheetData>
      <sheetData sheetId="5786">
        <row r="4">
          <cell r="A4" t="str">
            <v>BẢNG TÍNH TOÁN, ĐO BÓC KHỐI LƯỢNG HOÀN THÀNH ĐƯA VÀO QUYẾT TOÁN</v>
          </cell>
        </row>
      </sheetData>
      <sheetData sheetId="5787">
        <row r="4">
          <cell r="A4" t="str">
            <v>BẢNG TÍNH TOÁN, ĐO BÓC KHỐI LƯỢNG HOÀN THÀNH ĐƯA VÀO QUYẾT TOÁN</v>
          </cell>
        </row>
      </sheetData>
      <sheetData sheetId="5788">
        <row r="4">
          <cell r="A4" t="str">
            <v>BẢNG TÍNH TOÁN, ĐO BÓC KHỐI LƯỢNG HOÀN THÀNH ĐƯA VÀO QUYẾT TOÁN</v>
          </cell>
        </row>
      </sheetData>
      <sheetData sheetId="5789">
        <row r="4">
          <cell r="A4" t="str">
            <v>BẢNG TÍNH TOÁN, ĐO BÓC KHỐI LƯỢNG HOÀN THÀNH ĐƯA VÀO QUYẾT TOÁN</v>
          </cell>
        </row>
      </sheetData>
      <sheetData sheetId="5790">
        <row r="4">
          <cell r="A4" t="str">
            <v>BẢNG TÍNH TOÁN, ĐO BÓC KHỐI LƯỢNG HOÀN THÀNH ĐƯA VÀO QUYẾT TOÁN</v>
          </cell>
        </row>
      </sheetData>
      <sheetData sheetId="5791">
        <row r="4">
          <cell r="A4" t="str">
            <v>BẢNG TÍNH TOÁN, ĐO BÓC KHỐI LƯỢNG HOÀN THÀNH ĐƯA VÀO QUYẾT TOÁN</v>
          </cell>
        </row>
      </sheetData>
      <sheetData sheetId="5792">
        <row r="4">
          <cell r="A4" t="str">
            <v>BẢNG TÍNH TOÁN, ĐO BÓC KHỐI LƯỢNG HOÀN THÀNH ĐƯA VÀO QUYẾT TOÁN</v>
          </cell>
        </row>
      </sheetData>
      <sheetData sheetId="5793">
        <row r="4">
          <cell r="A4" t="str">
            <v>BẢNG TÍNH TOÁN, ĐO BÓC KHỐI LƯỢNG HOÀN THÀNH ĐƯA VÀO QUYẾT TOÁN</v>
          </cell>
        </row>
      </sheetData>
      <sheetData sheetId="5794">
        <row r="4">
          <cell r="A4" t="str">
            <v>BẢNG TÍNH TOÁN, ĐO BÓC KHỐI LƯỢNG HOÀN THÀNH ĐƯA VÀO QUYẾT TOÁN</v>
          </cell>
        </row>
      </sheetData>
      <sheetData sheetId="5795">
        <row r="4">
          <cell r="A4" t="str">
            <v>BẢNG TÍNH TOÁN, ĐO BÓC KHỐI LƯỢNG HOÀN THÀNH ĐƯA VÀO QUYẾT TOÁN</v>
          </cell>
        </row>
      </sheetData>
      <sheetData sheetId="5796">
        <row r="4">
          <cell r="A4" t="str">
            <v>BẢNG TÍNH TOÁN, ĐO BÓC KHỐI LƯỢNG HOÀN THÀNH ĐƯA VÀO QUYẾT TOÁN</v>
          </cell>
        </row>
      </sheetData>
      <sheetData sheetId="5797">
        <row r="4">
          <cell r="A4" t="str">
            <v>BẢNG TÍNH TOÁN, ĐO BÓC KHỐI LƯỢNG HOÀN THÀNH ĐƯA VÀO QUYẾT TOÁN</v>
          </cell>
        </row>
      </sheetData>
      <sheetData sheetId="5798">
        <row r="4">
          <cell r="A4" t="str">
            <v>BẢNG TÍNH TOÁN, ĐO BÓC KHỐI LƯỢNG HOÀN THÀNH ĐƯA VÀO QUYẾT TOÁN</v>
          </cell>
        </row>
      </sheetData>
      <sheetData sheetId="5799">
        <row r="4">
          <cell r="A4" t="str">
            <v>BẢNG TÍNH TOÁN, ĐO BÓC KHỐI LƯỢNG HOÀN THÀNH ĐƯA VÀO QUYẾT TOÁN</v>
          </cell>
        </row>
      </sheetData>
      <sheetData sheetId="5800">
        <row r="4">
          <cell r="A4" t="str">
            <v>BẢNG TÍNH TOÁN, ĐO BÓC KHỐI LƯỢNG HOÀN THÀNH ĐƯA VÀO QUYẾT TOÁN</v>
          </cell>
        </row>
      </sheetData>
      <sheetData sheetId="5801">
        <row r="4">
          <cell r="A4" t="str">
            <v>BẢNG TÍNH TOÁN, ĐO BÓC KHỐI LƯỢNG HOÀN THÀNH ĐƯA VÀO QUYẾT TOÁN</v>
          </cell>
        </row>
      </sheetData>
      <sheetData sheetId="5802">
        <row r="4">
          <cell r="A4" t="str">
            <v>BẢNG TÍNH TOÁN, ĐO BÓC KHỐI LƯỢNG HOÀN THÀNH ĐƯA VÀO QUYẾT TOÁN</v>
          </cell>
        </row>
      </sheetData>
      <sheetData sheetId="5803">
        <row r="4">
          <cell r="A4" t="str">
            <v>BẢNG TÍNH TOÁN, ĐO BÓC KHỐI LƯỢNG HOÀN THÀNH ĐƯA VÀO QUYẾT TOÁN</v>
          </cell>
        </row>
      </sheetData>
      <sheetData sheetId="5804">
        <row r="4">
          <cell r="A4" t="str">
            <v>BẢNG TÍNH TOÁN, ĐO BÓC KHỐI LƯỢNG HOÀN THÀNH ĐƯA VÀO QUYẾT TOÁN</v>
          </cell>
        </row>
      </sheetData>
      <sheetData sheetId="5805">
        <row r="4">
          <cell r="A4" t="str">
            <v>BẢNG TÍNH TOÁN, ĐO BÓC KHỐI LƯỢNG HOÀN THÀNH ĐƯA VÀO QUYẾT TOÁN</v>
          </cell>
        </row>
      </sheetData>
      <sheetData sheetId="5806">
        <row r="4">
          <cell r="A4" t="str">
            <v>BẢNG TÍNH TOÁN, ĐO BÓC KHỐI LƯỢNG HOÀN THÀNH ĐƯA VÀO QUYẾT TOÁN</v>
          </cell>
        </row>
      </sheetData>
      <sheetData sheetId="5807">
        <row r="4">
          <cell r="A4" t="str">
            <v>BẢNG TÍNH TOÁN, ĐO BÓC KHỐI LƯỢNG HOÀN THÀNH ĐƯA VÀO QUYẾT TOÁN</v>
          </cell>
        </row>
      </sheetData>
      <sheetData sheetId="5808">
        <row r="4">
          <cell r="A4" t="str">
            <v>BẢNG TÍNH TOÁN, ĐO BÓC KHỐI LƯỢNG HOÀN THÀNH ĐƯA VÀO QUYẾT TOÁN</v>
          </cell>
        </row>
      </sheetData>
      <sheetData sheetId="5809">
        <row r="4">
          <cell r="A4" t="str">
            <v>BẢNG TÍNH TOÁN, ĐO BÓC KHỐI LƯỢNG HOÀN THÀNH ĐƯA VÀO QUYẾT TOÁN</v>
          </cell>
        </row>
      </sheetData>
      <sheetData sheetId="5810">
        <row r="4">
          <cell r="A4" t="str">
            <v>BẢNG TÍNH TOÁN, ĐO BÓC KHỐI LƯỢNG HOÀN THÀNH ĐƯA VÀO QUYẾT TOÁN</v>
          </cell>
        </row>
      </sheetData>
      <sheetData sheetId="5811">
        <row r="4">
          <cell r="A4" t="str">
            <v>BẢNG TÍNH TOÁN, ĐO BÓC KHỐI LƯỢNG HOÀN THÀNH ĐƯA VÀO QUYẾT TOÁN</v>
          </cell>
        </row>
      </sheetData>
      <sheetData sheetId="5812">
        <row r="4">
          <cell r="A4" t="str">
            <v>BẢNG TÍNH TOÁN, ĐO BÓC KHỐI LƯỢNG HOÀN THÀNH ĐƯA VÀO QUYẾT TOÁN</v>
          </cell>
        </row>
      </sheetData>
      <sheetData sheetId="5813">
        <row r="4">
          <cell r="A4" t="str">
            <v>BẢNG TÍNH TOÁN, ĐO BÓC KHỐI LƯỢNG HOÀN THÀNH ĐƯA VÀO QUYẾT TOÁN</v>
          </cell>
        </row>
      </sheetData>
      <sheetData sheetId="5814">
        <row r="4">
          <cell r="A4" t="str">
            <v>BẢNG TÍNH TOÁN, ĐO BÓC KHỐI LƯỢNG HOÀN THÀNH ĐƯA VÀO QUYẾT TOÁN</v>
          </cell>
        </row>
      </sheetData>
      <sheetData sheetId="5815">
        <row r="4">
          <cell r="A4" t="str">
            <v>BẢNG TÍNH TOÁN, ĐO BÓC KHỐI LƯỢNG HOÀN THÀNH ĐƯA VÀO QUYẾT TOÁN</v>
          </cell>
        </row>
      </sheetData>
      <sheetData sheetId="5816">
        <row r="4">
          <cell r="A4" t="str">
            <v>BẢNG TÍNH TOÁN, ĐO BÓC KHỐI LƯỢNG HOÀN THÀNH ĐƯA VÀO QUYẾT TOÁN</v>
          </cell>
        </row>
      </sheetData>
      <sheetData sheetId="5817">
        <row r="4">
          <cell r="A4" t="str">
            <v>BẢNG TÍNH TOÁN, ĐO BÓC KHỐI LƯỢNG HOÀN THÀNH ĐƯA VÀO QUYẾT TOÁN</v>
          </cell>
        </row>
      </sheetData>
      <sheetData sheetId="5818">
        <row r="4">
          <cell r="A4" t="str">
            <v>BẢNG TÍNH TOÁN, ĐO BÓC KHỐI LƯỢNG HOÀN THÀNH ĐƯA VÀO QUYẾT TOÁN</v>
          </cell>
        </row>
      </sheetData>
      <sheetData sheetId="5819">
        <row r="4">
          <cell r="A4" t="str">
            <v>BẢNG TÍNH TOÁN, ĐO BÓC KHỐI LƯỢNG HOÀN THÀNH ĐƯA VÀO QUYẾT TOÁN</v>
          </cell>
        </row>
      </sheetData>
      <sheetData sheetId="5820">
        <row r="4">
          <cell r="A4" t="str">
            <v>BẢNG TÍNH TOÁN, ĐO BÓC KHỐI LƯỢNG HOÀN THÀNH ĐƯA VÀO QUYẾT TOÁN</v>
          </cell>
        </row>
      </sheetData>
      <sheetData sheetId="5821">
        <row r="4">
          <cell r="A4" t="str">
            <v>BẢNG TÍNH TOÁN, ĐO BÓC KHỐI LƯỢNG HOÀN THÀNH ĐƯA VÀO QUYẾT TOÁN</v>
          </cell>
        </row>
      </sheetData>
      <sheetData sheetId="5822">
        <row r="4">
          <cell r="A4" t="str">
            <v>BẢNG TÍNH TOÁN, ĐO BÓC KHỐI LƯỢNG HOÀN THÀNH ĐƯA VÀO QUYẾT TOÁN</v>
          </cell>
        </row>
      </sheetData>
      <sheetData sheetId="5823">
        <row r="4">
          <cell r="A4" t="str">
            <v>BẢNG TÍNH TOÁN, ĐO BÓC KHỐI LƯỢNG HOÀN THÀNH ĐƯA VÀO QUYẾT TOÁN</v>
          </cell>
        </row>
      </sheetData>
      <sheetData sheetId="5824">
        <row r="4">
          <cell r="A4" t="str">
            <v>BẢNG TÍNH TOÁN, ĐO BÓC KHỐI LƯỢNG HOÀN THÀNH ĐƯA VÀO QUYẾT TOÁN</v>
          </cell>
        </row>
      </sheetData>
      <sheetData sheetId="5825">
        <row r="4">
          <cell r="A4" t="str">
            <v>BẢNG TÍNH TOÁN, ĐO BÓC KHỐI LƯỢNG HOÀN THÀNH ĐƯA VÀO QUYẾT TOÁN</v>
          </cell>
        </row>
      </sheetData>
      <sheetData sheetId="5826">
        <row r="4">
          <cell r="A4" t="str">
            <v>BẢNG TÍNH TOÁN, ĐO BÓC KHỐI LƯỢNG HOÀN THÀNH ĐƯA VÀO QUYẾT TOÁN</v>
          </cell>
        </row>
      </sheetData>
      <sheetData sheetId="5827">
        <row r="4">
          <cell r="A4" t="str">
            <v>BẢNG TÍNH TOÁN, ĐO BÓC KHỐI LƯỢNG HOÀN THÀNH ĐƯA VÀO QUYẾT TOÁN</v>
          </cell>
        </row>
      </sheetData>
      <sheetData sheetId="5828">
        <row r="4">
          <cell r="A4" t="str">
            <v>BẢNG TÍNH TOÁN, ĐO BÓC KHỐI LƯỢNG HOÀN THÀNH ĐƯA VÀO QUYẾT TOÁN</v>
          </cell>
        </row>
      </sheetData>
      <sheetData sheetId="5829">
        <row r="4">
          <cell r="A4" t="str">
            <v>BẢNG TÍNH TOÁN, ĐO BÓC KHỐI LƯỢNG HOÀN THÀNH ĐƯA VÀO QUYẾT TOÁN</v>
          </cell>
        </row>
      </sheetData>
      <sheetData sheetId="5830">
        <row r="4">
          <cell r="A4" t="str">
            <v>BẢNG TÍNH TOÁN, ĐO BÓC KHỐI LƯỢNG HOÀN THÀNH ĐƯA VÀO QUYẾT TOÁN</v>
          </cell>
        </row>
      </sheetData>
      <sheetData sheetId="5831">
        <row r="4">
          <cell r="A4" t="str">
            <v>BẢNG TÍNH TOÁN, ĐO BÓC KHỐI LƯỢNG HOÀN THÀNH ĐƯA VÀO QUYẾT TOÁN</v>
          </cell>
        </row>
      </sheetData>
      <sheetData sheetId="5832">
        <row r="4">
          <cell r="A4" t="str">
            <v>BẢNG TÍNH TOÁN, ĐO BÓC KHỐI LƯỢNG HOÀN THÀNH ĐƯA VÀO QUYẾT TOÁN</v>
          </cell>
        </row>
      </sheetData>
      <sheetData sheetId="5833">
        <row r="4">
          <cell r="A4" t="str">
            <v>BẢNG TÍNH TOÁN, ĐO BÓC KHỐI LƯỢNG HOÀN THÀNH ĐƯA VÀO QUYẾT TOÁN</v>
          </cell>
        </row>
      </sheetData>
      <sheetData sheetId="5834">
        <row r="4">
          <cell r="A4" t="str">
            <v>BẢNG TÍNH TOÁN, ĐO BÓC KHỐI LƯỢNG HOÀN THÀNH ĐƯA VÀO QUYẾT TOÁN</v>
          </cell>
        </row>
      </sheetData>
      <sheetData sheetId="5835">
        <row r="4">
          <cell r="A4" t="str">
            <v>BẢNG TÍNH TOÁN, ĐO BÓC KHỐI LƯỢNG HOÀN THÀNH ĐƯA VÀO QUYẾT TOÁN</v>
          </cell>
        </row>
      </sheetData>
      <sheetData sheetId="5836">
        <row r="4">
          <cell r="A4" t="str">
            <v>BẢNG TÍNH TOÁN, ĐO BÓC KHỐI LƯỢNG HOÀN THÀNH ĐƯA VÀO QUYẾT TOÁN</v>
          </cell>
        </row>
      </sheetData>
      <sheetData sheetId="5837">
        <row r="4">
          <cell r="A4" t="str">
            <v>BẢNG TÍNH TOÁN, ĐO BÓC KHỐI LƯỢNG HOÀN THÀNH ĐƯA VÀO QUYẾT TOÁN</v>
          </cell>
        </row>
      </sheetData>
      <sheetData sheetId="5838">
        <row r="4">
          <cell r="A4" t="str">
            <v>BẢNG TÍNH TOÁN, ĐO BÓC KHỐI LƯỢNG HOÀN THÀNH ĐƯA VÀO QUYẾT TOÁN</v>
          </cell>
        </row>
      </sheetData>
      <sheetData sheetId="5839">
        <row r="4">
          <cell r="A4" t="str">
            <v>BẢNG TÍNH TOÁN, ĐO BÓC KHỐI LƯỢNG HOÀN THÀNH ĐƯA VÀO QUYẾT TOÁN</v>
          </cell>
        </row>
      </sheetData>
      <sheetData sheetId="5840">
        <row r="4">
          <cell r="A4" t="str">
            <v>BẢNG TÍNH TOÁN, ĐO BÓC KHỐI LƯỢNG HOÀN THÀNH ĐƯA VÀO QUYẾT TOÁN</v>
          </cell>
        </row>
      </sheetData>
      <sheetData sheetId="5841">
        <row r="4">
          <cell r="A4" t="str">
            <v>BẢNG TÍNH TOÁN, ĐO BÓC KHỐI LƯỢNG HOÀN THÀNH ĐƯA VÀO QUYẾT TOÁN</v>
          </cell>
        </row>
      </sheetData>
      <sheetData sheetId="5842">
        <row r="4">
          <cell r="A4" t="str">
            <v>BẢNG TÍNH TOÁN, ĐO BÓC KHỐI LƯỢNG HOÀN THÀNH ĐƯA VÀO QUYẾT TOÁN</v>
          </cell>
        </row>
      </sheetData>
      <sheetData sheetId="5843">
        <row r="4">
          <cell r="A4" t="str">
            <v>BẢNG TÍNH TOÁN, ĐO BÓC KHỐI LƯỢNG HOÀN THÀNH ĐƯA VÀO QUYẾT TOÁN</v>
          </cell>
        </row>
      </sheetData>
      <sheetData sheetId="5844">
        <row r="4">
          <cell r="A4" t="str">
            <v>BẢNG TÍNH TOÁN, ĐO BÓC KHỐI LƯỢNG HOÀN THÀNH ĐƯA VÀO QUYẾT TOÁN</v>
          </cell>
        </row>
      </sheetData>
      <sheetData sheetId="5845">
        <row r="4">
          <cell r="A4" t="str">
            <v>BẢNG TÍNH TOÁN, ĐO BÓC KHỐI LƯỢNG HOÀN THÀNH ĐƯA VÀO QUYẾT TOÁN</v>
          </cell>
        </row>
      </sheetData>
      <sheetData sheetId="5846">
        <row r="4">
          <cell r="A4" t="str">
            <v>BẢNG TÍNH TOÁN, ĐO BÓC KHỐI LƯỢNG HOÀN THÀNH ĐƯA VÀO QUYẾT TOÁN</v>
          </cell>
        </row>
      </sheetData>
      <sheetData sheetId="5847">
        <row r="4">
          <cell r="A4" t="str">
            <v>BẢNG TÍNH TOÁN, ĐO BÓC KHỐI LƯỢNG HOÀN THÀNH ĐƯA VÀO QUYẾT TOÁN</v>
          </cell>
        </row>
      </sheetData>
      <sheetData sheetId="5848">
        <row r="4">
          <cell r="A4" t="str">
            <v>BẢNG TÍNH TOÁN, ĐO BÓC KHỐI LƯỢNG HOÀN THÀNH ĐƯA VÀO QUYẾT TOÁN</v>
          </cell>
        </row>
      </sheetData>
      <sheetData sheetId="5849">
        <row r="4">
          <cell r="A4" t="str">
            <v>BẢNG TÍNH TOÁN, ĐO BÓC KHỐI LƯỢNG HOÀN THÀNH ĐƯA VÀO QUYẾT TOÁN</v>
          </cell>
        </row>
      </sheetData>
      <sheetData sheetId="5850">
        <row r="4">
          <cell r="A4" t="str">
            <v>BẢNG TÍNH TOÁN, ĐO BÓC KHỐI LƯỢNG HOÀN THÀNH ĐƯA VÀO QUYẾT TOÁN</v>
          </cell>
        </row>
      </sheetData>
      <sheetData sheetId="5851">
        <row r="4">
          <cell r="A4" t="str">
            <v>BẢNG TÍNH TOÁN, ĐO BÓC KHỐI LƯỢNG HOÀN THÀNH ĐƯA VÀO QUYẾT TOÁN</v>
          </cell>
        </row>
      </sheetData>
      <sheetData sheetId="5852">
        <row r="4">
          <cell r="A4" t="str">
            <v>BẢNG TÍNH TOÁN, ĐO BÓC KHỐI LƯỢNG HOÀN THÀNH ĐƯA VÀO QUYẾT TOÁN</v>
          </cell>
        </row>
      </sheetData>
      <sheetData sheetId="5853">
        <row r="4">
          <cell r="A4" t="str">
            <v>BẢNG TÍNH TOÁN, ĐO BÓC KHỐI LƯỢNG HOÀN THÀNH ĐƯA VÀO QUYẾT TOÁN</v>
          </cell>
        </row>
      </sheetData>
      <sheetData sheetId="5854">
        <row r="4">
          <cell r="A4" t="str">
            <v>BẢNG TÍNH TOÁN, ĐO BÓC KHỐI LƯỢNG HOÀN THÀNH ĐƯA VÀO QUYẾT TOÁN</v>
          </cell>
        </row>
      </sheetData>
      <sheetData sheetId="5855">
        <row r="4">
          <cell r="A4" t="str">
            <v>BẢNG TÍNH TOÁN, ĐO BÓC KHỐI LƯỢNG HOÀN THÀNH ĐƯA VÀO QUYẾT TOÁN</v>
          </cell>
        </row>
      </sheetData>
      <sheetData sheetId="5856">
        <row r="4">
          <cell r="A4" t="str">
            <v>BẢNG TÍNH TOÁN, ĐO BÓC KHỐI LƯỢNG HOÀN THÀNH ĐƯA VÀO QUYẾT TOÁN</v>
          </cell>
        </row>
      </sheetData>
      <sheetData sheetId="5857">
        <row r="4">
          <cell r="A4" t="str">
            <v>BẢNG TÍNH TOÁN, ĐO BÓC KHỐI LƯỢNG HOÀN THÀNH ĐƯA VÀO QUYẾT TOÁN</v>
          </cell>
        </row>
      </sheetData>
      <sheetData sheetId="5858">
        <row r="4">
          <cell r="A4" t="str">
            <v>BẢNG TÍNH TOÁN, ĐO BÓC KHỐI LƯỢNG HOÀN THÀNH ĐƯA VÀO QUYẾT TOÁN</v>
          </cell>
        </row>
      </sheetData>
      <sheetData sheetId="5859">
        <row r="4">
          <cell r="A4" t="str">
            <v>BẢNG TÍNH TOÁN, ĐO BÓC KHỐI LƯỢNG HOÀN THÀNH ĐƯA VÀO QUYẾT TOÁN</v>
          </cell>
        </row>
      </sheetData>
      <sheetData sheetId="5860">
        <row r="4">
          <cell r="A4" t="str">
            <v>BẢNG TÍNH TOÁN, ĐO BÓC KHỐI LƯỢNG HOÀN THÀNH ĐƯA VÀO QUYẾT TOÁN</v>
          </cell>
        </row>
      </sheetData>
      <sheetData sheetId="5861">
        <row r="4">
          <cell r="A4" t="str">
            <v>BẢNG TÍNH TOÁN, ĐO BÓC KHỐI LƯỢNG HOÀN THÀNH ĐƯA VÀO QUYẾT TOÁN</v>
          </cell>
        </row>
      </sheetData>
      <sheetData sheetId="5862">
        <row r="4">
          <cell r="A4" t="str">
            <v>BẢNG TÍNH TOÁN, ĐO BÓC KHỐI LƯỢNG HOÀN THÀNH ĐƯA VÀO QUYẾT TOÁN</v>
          </cell>
        </row>
      </sheetData>
      <sheetData sheetId="5863">
        <row r="4">
          <cell r="A4" t="str">
            <v>BẢNG TÍNH TOÁN, ĐO BÓC KHỐI LƯỢNG HOÀN THÀNH ĐƯA VÀO QUYẾT TOÁN</v>
          </cell>
        </row>
      </sheetData>
      <sheetData sheetId="5864">
        <row r="4">
          <cell r="A4" t="str">
            <v>BẢNG TÍNH TOÁN, ĐO BÓC KHỐI LƯỢNG HOÀN THÀNH ĐƯA VÀO QUYẾT TOÁN</v>
          </cell>
        </row>
      </sheetData>
      <sheetData sheetId="5865">
        <row r="4">
          <cell r="A4" t="str">
            <v>BẢNG TÍNH TOÁN, ĐO BÓC KHỐI LƯỢNG HOÀN THÀNH ĐƯA VÀO QUYẾT TOÁN</v>
          </cell>
        </row>
      </sheetData>
      <sheetData sheetId="5866">
        <row r="4">
          <cell r="A4" t="str">
            <v>BẢNG TÍNH TOÁN, ĐO BÓC KHỐI LƯỢNG HOÀN THÀNH ĐƯA VÀO QUYẾT TOÁN</v>
          </cell>
        </row>
      </sheetData>
      <sheetData sheetId="5867">
        <row r="4">
          <cell r="A4" t="str">
            <v>BẢNG TÍNH TOÁN, ĐO BÓC KHỐI LƯỢNG HOÀN THÀNH ĐƯA VÀO QUYẾT TOÁN</v>
          </cell>
        </row>
      </sheetData>
      <sheetData sheetId="5868">
        <row r="4">
          <cell r="A4" t="str">
            <v>BẢNG TÍNH TOÁN, ĐO BÓC KHỐI LƯỢNG HOÀN THÀNH ĐƯA VÀO QUYẾT TOÁN</v>
          </cell>
        </row>
      </sheetData>
      <sheetData sheetId="5869">
        <row r="4">
          <cell r="A4" t="str">
            <v>BẢNG TÍNH TOÁN, ĐO BÓC KHỐI LƯỢNG HOÀN THÀNH ĐƯA VÀO QUYẾT TOÁN</v>
          </cell>
        </row>
      </sheetData>
      <sheetData sheetId="5870">
        <row r="4">
          <cell r="A4" t="str">
            <v>BẢNG TÍNH TOÁN, ĐO BÓC KHỐI LƯỢNG HOÀN THÀNH ĐƯA VÀO QUYẾT TOÁN</v>
          </cell>
        </row>
      </sheetData>
      <sheetData sheetId="5871">
        <row r="4">
          <cell r="A4" t="str">
            <v>BẢNG TÍNH TOÁN, ĐO BÓC KHỐI LƯỢNG HOÀN THÀNH ĐƯA VÀO QUYẾT TOÁN</v>
          </cell>
        </row>
      </sheetData>
      <sheetData sheetId="5872">
        <row r="4">
          <cell r="A4" t="str">
            <v>BẢNG TÍNH TOÁN, ĐO BÓC KHỐI LƯỢNG HOÀN THÀNH ĐƯA VÀO QUYẾT TOÁN</v>
          </cell>
        </row>
      </sheetData>
      <sheetData sheetId="5873">
        <row r="4">
          <cell r="A4" t="str">
            <v>BẢNG TÍNH TOÁN, ĐO BÓC KHỐI LƯỢNG HOÀN THÀNH ĐƯA VÀO QUYẾT TOÁN</v>
          </cell>
        </row>
      </sheetData>
      <sheetData sheetId="5874">
        <row r="4">
          <cell r="A4" t="str">
            <v>BẢNG TÍNH TOÁN, ĐO BÓC KHỐI LƯỢNG HOÀN THÀNH ĐƯA VÀO QUYẾT TOÁN</v>
          </cell>
        </row>
      </sheetData>
      <sheetData sheetId="5875">
        <row r="4">
          <cell r="A4" t="str">
            <v>BẢNG TÍNH TOÁN, ĐO BÓC KHỐI LƯỢNG HOÀN THÀNH ĐƯA VÀO QUYẾT TOÁN</v>
          </cell>
        </row>
      </sheetData>
      <sheetData sheetId="5876">
        <row r="4">
          <cell r="A4" t="str">
            <v>BẢNG TÍNH TOÁN, ĐO BÓC KHỐI LƯỢNG HOÀN THÀNH ĐƯA VÀO QUYẾT TOÁN</v>
          </cell>
        </row>
      </sheetData>
      <sheetData sheetId="5877">
        <row r="4">
          <cell r="A4" t="str">
            <v>BẢNG TÍNH TOÁN, ĐO BÓC KHỐI LƯỢNG HOÀN THÀNH ĐƯA VÀO QUYẾT TOÁN</v>
          </cell>
        </row>
      </sheetData>
      <sheetData sheetId="5878">
        <row r="4">
          <cell r="A4" t="str">
            <v>BẢNG TÍNH TOÁN, ĐO BÓC KHỐI LƯỢNG HOÀN THÀNH ĐƯA VÀO QUYẾT TOÁN</v>
          </cell>
        </row>
      </sheetData>
      <sheetData sheetId="5879">
        <row r="4">
          <cell r="A4" t="str">
            <v>BẢNG TÍNH TOÁN, ĐO BÓC KHỐI LƯỢNG HOÀN THÀNH ĐƯA VÀO QUYẾT TOÁN</v>
          </cell>
        </row>
      </sheetData>
      <sheetData sheetId="5880">
        <row r="4">
          <cell r="A4" t="str">
            <v>BẢNG TÍNH TOÁN, ĐO BÓC KHỐI LƯỢNG HOÀN THÀNH ĐƯA VÀO QUYẾT TOÁN</v>
          </cell>
        </row>
      </sheetData>
      <sheetData sheetId="5881">
        <row r="4">
          <cell r="A4" t="str">
            <v>BẢNG TÍNH TOÁN, ĐO BÓC KHỐI LƯỢNG HOÀN THÀNH ĐƯA VÀO QUYẾT TOÁN</v>
          </cell>
        </row>
      </sheetData>
      <sheetData sheetId="5882">
        <row r="4">
          <cell r="A4" t="str">
            <v>BẢNG TÍNH TOÁN, ĐO BÓC KHỐI LƯỢNG HOÀN THÀNH ĐƯA VÀO QUYẾT TOÁN</v>
          </cell>
        </row>
      </sheetData>
      <sheetData sheetId="5883">
        <row r="4">
          <cell r="A4" t="str">
            <v>BẢNG TÍNH TOÁN, ĐO BÓC KHỐI LƯỢNG HOÀN THÀNH ĐƯA VÀO QUYẾT TOÁN</v>
          </cell>
        </row>
      </sheetData>
      <sheetData sheetId="5884">
        <row r="4">
          <cell r="A4" t="str">
            <v>BẢNG TÍNH TOÁN, ĐO BÓC KHỐI LƯỢNG HOÀN THÀNH ĐƯA VÀO QUYẾT TOÁN</v>
          </cell>
        </row>
      </sheetData>
      <sheetData sheetId="5885">
        <row r="4">
          <cell r="A4" t="str">
            <v>BẢNG TÍNH TOÁN, ĐO BÓC KHỐI LƯỢNG HOÀN THÀNH ĐƯA VÀO QUYẾT TOÁN</v>
          </cell>
        </row>
      </sheetData>
      <sheetData sheetId="5886">
        <row r="4">
          <cell r="A4" t="str">
            <v>BẢNG TÍNH TOÁN, ĐO BÓC KHỐI LƯỢNG HOÀN THÀNH ĐƯA VÀO QUYẾT TOÁN</v>
          </cell>
        </row>
      </sheetData>
      <sheetData sheetId="5887">
        <row r="4">
          <cell r="A4" t="str">
            <v>BẢNG TÍNH TOÁN, ĐO BÓC KHỐI LƯỢNG HOÀN THÀNH ĐƯA VÀO QUYẾT TOÁN</v>
          </cell>
        </row>
      </sheetData>
      <sheetData sheetId="5888">
        <row r="4">
          <cell r="A4" t="str">
            <v>BẢNG TÍNH TOÁN, ĐO BÓC KHỐI LƯỢNG HOÀN THÀNH ĐƯA VÀO QUYẾT TOÁN</v>
          </cell>
        </row>
      </sheetData>
      <sheetData sheetId="5889">
        <row r="4">
          <cell r="A4" t="str">
            <v>BẢNG TÍNH TOÁN, ĐO BÓC KHỐI LƯỢNG HOÀN THÀNH ĐƯA VÀO QUYẾT TOÁN</v>
          </cell>
        </row>
      </sheetData>
      <sheetData sheetId="5890">
        <row r="4">
          <cell r="A4" t="str">
            <v>BẢNG TÍNH TOÁN, ĐO BÓC KHỐI LƯỢNG HOÀN THÀNH ĐƯA VÀO QUYẾT TOÁN</v>
          </cell>
        </row>
      </sheetData>
      <sheetData sheetId="5891">
        <row r="4">
          <cell r="A4" t="str">
            <v>BẢNG TÍNH TOÁN, ĐO BÓC KHỐI LƯỢNG HOÀN THÀNH ĐƯA VÀO QUYẾT TOÁN</v>
          </cell>
        </row>
      </sheetData>
      <sheetData sheetId="5892">
        <row r="4">
          <cell r="A4" t="str">
            <v>BẢNG TÍNH TOÁN, ĐO BÓC KHỐI LƯỢNG HOÀN THÀNH ĐƯA VÀO QUYẾT TOÁN</v>
          </cell>
        </row>
      </sheetData>
      <sheetData sheetId="5893">
        <row r="4">
          <cell r="A4" t="str">
            <v>BẢNG TÍNH TOÁN, ĐO BÓC KHỐI LƯỢNG HOÀN THÀNH ĐƯA VÀO QUYẾT TOÁN</v>
          </cell>
        </row>
      </sheetData>
      <sheetData sheetId="5894">
        <row r="4">
          <cell r="A4" t="str">
            <v>BẢNG TÍNH TOÁN, ĐO BÓC KHỐI LƯỢNG HOÀN THÀNH ĐƯA VÀO QUYẾT TOÁN</v>
          </cell>
        </row>
      </sheetData>
      <sheetData sheetId="5895">
        <row r="4">
          <cell r="A4" t="str">
            <v>BẢNG TÍNH TOÁN, ĐO BÓC KHỐI LƯỢNG HOÀN THÀNH ĐƯA VÀO QUYẾT TOÁN</v>
          </cell>
        </row>
      </sheetData>
      <sheetData sheetId="5896">
        <row r="4">
          <cell r="A4" t="str">
            <v>BẢNG TÍNH TOÁN, ĐO BÓC KHỐI LƯỢNG HOÀN THÀNH ĐƯA VÀO QUYẾT TOÁN</v>
          </cell>
        </row>
      </sheetData>
      <sheetData sheetId="5897">
        <row r="4">
          <cell r="A4" t="str">
            <v>BẢNG TÍNH TOÁN, ĐO BÓC KHỐI LƯỢNG HOÀN THÀNH ĐƯA VÀO QUYẾT TOÁN</v>
          </cell>
        </row>
      </sheetData>
      <sheetData sheetId="5898">
        <row r="4">
          <cell r="A4" t="str">
            <v>BẢNG TÍNH TOÁN, ĐO BÓC KHỐI LƯỢNG HOÀN THÀNH ĐƯA VÀO QUYẾT TOÁN</v>
          </cell>
        </row>
      </sheetData>
      <sheetData sheetId="5899">
        <row r="4">
          <cell r="A4" t="str">
            <v>BẢNG TÍNH TOÁN, ĐO BÓC KHỐI LƯỢNG HOÀN THÀNH ĐƯA VÀO QUYẾT TOÁN</v>
          </cell>
        </row>
      </sheetData>
      <sheetData sheetId="5900">
        <row r="4">
          <cell r="A4" t="str">
            <v>BẢNG TÍNH TOÁN, ĐO BÓC KHỐI LƯỢNG HOÀN THÀNH ĐƯA VÀO QUYẾT TOÁN</v>
          </cell>
        </row>
      </sheetData>
      <sheetData sheetId="5901">
        <row r="4">
          <cell r="A4" t="str">
            <v>BẢNG TÍNH TOÁN, ĐO BÓC KHỐI LƯỢNG HOÀN THÀNH ĐƯA VÀO QUYẾT TOÁN</v>
          </cell>
        </row>
      </sheetData>
      <sheetData sheetId="5902">
        <row r="4">
          <cell r="A4" t="str">
            <v>BẢNG TÍNH TOÁN, ĐO BÓC KHỐI LƯỢNG HOÀN THÀNH ĐƯA VÀO QUYẾT TOÁN</v>
          </cell>
        </row>
      </sheetData>
      <sheetData sheetId="5903">
        <row r="4">
          <cell r="A4" t="str">
            <v>BẢNG TÍNH TOÁN, ĐO BÓC KHỐI LƯỢNG HOÀN THÀNH ĐƯA VÀO QUYẾT TOÁN</v>
          </cell>
        </row>
      </sheetData>
      <sheetData sheetId="5904">
        <row r="4">
          <cell r="A4" t="str">
            <v>BẢNG TÍNH TOÁN, ĐO BÓC KHỐI LƯỢNG HOÀN THÀNH ĐƯA VÀO QUYẾT TOÁN</v>
          </cell>
        </row>
      </sheetData>
      <sheetData sheetId="5905">
        <row r="4">
          <cell r="A4" t="str">
            <v>BẢNG TÍNH TOÁN, ĐO BÓC KHỐI LƯỢNG HOÀN THÀNH ĐƯA VÀO QUYẾT TOÁN</v>
          </cell>
        </row>
      </sheetData>
      <sheetData sheetId="5906">
        <row r="4">
          <cell r="A4" t="str">
            <v>BẢNG TÍNH TOÁN, ĐO BÓC KHỐI LƯỢNG HOÀN THÀNH ĐƯA VÀO QUYẾT TOÁN</v>
          </cell>
        </row>
      </sheetData>
      <sheetData sheetId="5907">
        <row r="4">
          <cell r="A4" t="str">
            <v>BẢNG TÍNH TOÁN, ĐO BÓC KHỐI LƯỢNG HOÀN THÀNH ĐƯA VÀO QUYẾT TOÁN</v>
          </cell>
        </row>
      </sheetData>
      <sheetData sheetId="5908">
        <row r="4">
          <cell r="A4" t="str">
            <v>BẢNG TÍNH TOÁN, ĐO BÓC KHỐI LƯỢNG HOÀN THÀNH ĐƯA VÀO QUYẾT TOÁN</v>
          </cell>
        </row>
      </sheetData>
      <sheetData sheetId="5909">
        <row r="4">
          <cell r="A4" t="str">
            <v>BẢNG TÍNH TOÁN, ĐO BÓC KHỐI LƯỢNG HOÀN THÀNH ĐƯA VÀO QUYẾT TOÁN</v>
          </cell>
        </row>
      </sheetData>
      <sheetData sheetId="5910">
        <row r="4">
          <cell r="A4" t="str">
            <v>BẢNG TÍNH TOÁN, ĐO BÓC KHỐI LƯỢNG HOÀN THÀNH ĐƯA VÀO QUYẾT TOÁN</v>
          </cell>
        </row>
      </sheetData>
      <sheetData sheetId="5911">
        <row r="4">
          <cell r="A4" t="str">
            <v>BẢNG TÍNH TOÁN, ĐO BÓC KHỐI LƯỢNG HOÀN THÀNH ĐƯA VÀO QUYẾT TOÁN</v>
          </cell>
        </row>
      </sheetData>
      <sheetData sheetId="5912">
        <row r="4">
          <cell r="A4" t="str">
            <v>BẢNG TÍNH TOÁN, ĐO BÓC KHỐI LƯỢNG HOÀN THÀNH ĐƯA VÀO QUYẾT TOÁN</v>
          </cell>
        </row>
      </sheetData>
      <sheetData sheetId="5913">
        <row r="4">
          <cell r="A4" t="str">
            <v>BẢNG TÍNH TOÁN, ĐO BÓC KHỐI LƯỢNG HOÀN THÀNH ĐƯA VÀO QUYẾT TOÁN</v>
          </cell>
        </row>
      </sheetData>
      <sheetData sheetId="5914">
        <row r="4">
          <cell r="A4" t="str">
            <v>BẢNG TÍNH TOÁN, ĐO BÓC KHỐI LƯỢNG HOÀN THÀNH ĐƯA VÀO QUYẾT TOÁN</v>
          </cell>
        </row>
      </sheetData>
      <sheetData sheetId="5915">
        <row r="4">
          <cell r="A4" t="str">
            <v>BẢNG TÍNH TOÁN, ĐO BÓC KHỐI LƯỢNG HOÀN THÀNH ĐƯA VÀO QUYẾT TOÁN</v>
          </cell>
        </row>
      </sheetData>
      <sheetData sheetId="5916">
        <row r="4">
          <cell r="A4" t="str">
            <v>BẢNG TÍNH TOÁN, ĐO BÓC KHỐI LƯỢNG HOÀN THÀNH ĐƯA VÀO QUYẾT TOÁN</v>
          </cell>
        </row>
      </sheetData>
      <sheetData sheetId="5917">
        <row r="4">
          <cell r="A4" t="str">
            <v>BẢNG TÍNH TOÁN, ĐO BÓC KHỐI LƯỢNG HOÀN THÀNH ĐƯA VÀO QUYẾT TOÁN</v>
          </cell>
        </row>
      </sheetData>
      <sheetData sheetId="5918">
        <row r="4">
          <cell r="A4" t="str">
            <v>BẢNG TÍNH TOÁN, ĐO BÓC KHỐI LƯỢNG HOÀN THÀNH ĐƯA VÀO QUYẾT TOÁN</v>
          </cell>
        </row>
      </sheetData>
      <sheetData sheetId="5919">
        <row r="4">
          <cell r="A4" t="str">
            <v>BẢNG TÍNH TOÁN, ĐO BÓC KHỐI LƯỢNG HOÀN THÀNH ĐƯA VÀO QUYẾT TOÁN</v>
          </cell>
        </row>
      </sheetData>
      <sheetData sheetId="5920">
        <row r="4">
          <cell r="A4" t="str">
            <v>BẢNG TÍNH TOÁN, ĐO BÓC KHỐI LƯỢNG HOÀN THÀNH ĐƯA VÀO QUYẾT TOÁN</v>
          </cell>
        </row>
      </sheetData>
      <sheetData sheetId="5921">
        <row r="4">
          <cell r="A4" t="str">
            <v>BẢNG TÍNH TOÁN, ĐO BÓC KHỐI LƯỢNG HOÀN THÀNH ĐƯA VÀO QUYẾT TOÁN</v>
          </cell>
        </row>
      </sheetData>
      <sheetData sheetId="5922">
        <row r="4">
          <cell r="A4" t="str">
            <v>BẢNG TÍNH TOÁN, ĐO BÓC KHỐI LƯỢNG HOÀN THÀNH ĐƯA VÀO QUYẾT TOÁN</v>
          </cell>
        </row>
      </sheetData>
      <sheetData sheetId="5923">
        <row r="4">
          <cell r="A4" t="str">
            <v>BẢNG TÍNH TOÁN, ĐO BÓC KHỐI LƯỢNG HOÀN THÀNH ĐƯA VÀO QUYẾT TOÁN</v>
          </cell>
        </row>
      </sheetData>
      <sheetData sheetId="5924">
        <row r="4">
          <cell r="A4" t="str">
            <v>BẢNG TÍNH TOÁN, ĐO BÓC KHỐI LƯỢNG HOÀN THÀNH ĐƯA VÀO QUYẾT TOÁN</v>
          </cell>
        </row>
      </sheetData>
      <sheetData sheetId="5925">
        <row r="4">
          <cell r="A4" t="str">
            <v>BẢNG TÍNH TOÁN, ĐO BÓC KHỐI LƯỢNG HOÀN THÀNH ĐƯA VÀO QUYẾT TOÁN</v>
          </cell>
        </row>
      </sheetData>
      <sheetData sheetId="5926">
        <row r="4">
          <cell r="A4" t="str">
            <v>BẢNG TÍNH TOÁN, ĐO BÓC KHỐI LƯỢNG HOÀN THÀNH ĐƯA VÀO QUYẾT TOÁN</v>
          </cell>
        </row>
      </sheetData>
      <sheetData sheetId="5927">
        <row r="4">
          <cell r="A4" t="str">
            <v>BẢNG TÍNH TOÁN, ĐO BÓC KHỐI LƯỢNG HOÀN THÀNH ĐƯA VÀO QUYẾT TOÁN</v>
          </cell>
        </row>
      </sheetData>
      <sheetData sheetId="5928">
        <row r="4">
          <cell r="A4" t="str">
            <v>BẢNG TÍNH TOÁN, ĐO BÓC KHỐI LƯỢNG HOÀN THÀNH ĐƯA VÀO QUYẾT TOÁN</v>
          </cell>
        </row>
      </sheetData>
      <sheetData sheetId="5929">
        <row r="4">
          <cell r="A4" t="str">
            <v>BẢNG TÍNH TOÁN, ĐO BÓC KHỐI LƯỢNG HOÀN THÀNH ĐƯA VÀO QUYẾT TOÁN</v>
          </cell>
        </row>
      </sheetData>
      <sheetData sheetId="5930">
        <row r="4">
          <cell r="A4" t="str">
            <v>BẢNG TÍNH TOÁN, ĐO BÓC KHỐI LƯỢNG HOÀN THÀNH ĐƯA VÀO QUYẾT TOÁN</v>
          </cell>
        </row>
      </sheetData>
      <sheetData sheetId="5931">
        <row r="4">
          <cell r="A4" t="str">
            <v>BẢNG TÍNH TOÁN, ĐO BÓC KHỐI LƯỢNG HOÀN THÀNH ĐƯA VÀO QUYẾT TOÁN</v>
          </cell>
        </row>
      </sheetData>
      <sheetData sheetId="5932">
        <row r="4">
          <cell r="A4" t="str">
            <v>BẢNG TÍNH TOÁN, ĐO BÓC KHỐI LƯỢNG HOÀN THÀNH ĐƯA VÀO QUYẾT TOÁN</v>
          </cell>
        </row>
      </sheetData>
      <sheetData sheetId="5933">
        <row r="4">
          <cell r="A4" t="str">
            <v>BẢNG TÍNH TOÁN, ĐO BÓC KHỐI LƯỢNG HOÀN THÀNH ĐƯA VÀO QUYẾT TOÁN</v>
          </cell>
        </row>
      </sheetData>
      <sheetData sheetId="5934">
        <row r="4">
          <cell r="A4" t="str">
            <v>BẢNG TÍNH TOÁN, ĐO BÓC KHỐI LƯỢNG HOÀN THÀNH ĐƯA VÀO QUYẾT TOÁN</v>
          </cell>
        </row>
      </sheetData>
      <sheetData sheetId="5935">
        <row r="4">
          <cell r="A4" t="str">
            <v>BẢNG TÍNH TOÁN, ĐO BÓC KHỐI LƯỢNG HOÀN THÀNH ĐƯA VÀO QUYẾT TOÁN</v>
          </cell>
        </row>
      </sheetData>
      <sheetData sheetId="5936">
        <row r="4">
          <cell r="A4" t="str">
            <v>BẢNG TÍNH TOÁN, ĐO BÓC KHỐI LƯỢNG HOÀN THÀNH ĐƯA VÀO QUYẾT TOÁN</v>
          </cell>
        </row>
      </sheetData>
      <sheetData sheetId="5937">
        <row r="4">
          <cell r="A4" t="str">
            <v>BẢNG TÍNH TOÁN, ĐO BÓC KHỐI LƯỢNG HOÀN THÀNH ĐƯA VÀO QUYẾT TOÁN</v>
          </cell>
        </row>
      </sheetData>
      <sheetData sheetId="5938">
        <row r="4">
          <cell r="A4" t="str">
            <v>BẢNG TÍNH TOÁN, ĐO BÓC KHỐI LƯỢNG HOÀN THÀNH ĐƯA VÀO QUYẾT TOÁN</v>
          </cell>
        </row>
      </sheetData>
      <sheetData sheetId="5939">
        <row r="4">
          <cell r="A4" t="str">
            <v>BẢNG TÍNH TOÁN, ĐO BÓC KHỐI LƯỢNG HOÀN THÀNH ĐƯA VÀO QUYẾT TOÁN</v>
          </cell>
        </row>
      </sheetData>
      <sheetData sheetId="5940">
        <row r="4">
          <cell r="A4" t="str">
            <v>BẢNG TÍNH TOÁN, ĐO BÓC KHỐI LƯỢNG HOÀN THÀNH ĐƯA VÀO QUYẾT TOÁN</v>
          </cell>
        </row>
      </sheetData>
      <sheetData sheetId="5941">
        <row r="4">
          <cell r="A4" t="str">
            <v>BẢNG TÍNH TOÁN, ĐO BÓC KHỐI LƯỢNG HOÀN THÀNH ĐƯA VÀO QUYẾT TOÁN</v>
          </cell>
        </row>
      </sheetData>
      <sheetData sheetId="5942">
        <row r="4">
          <cell r="A4" t="str">
            <v>BẢNG TÍNH TOÁN, ĐO BÓC KHỐI LƯỢNG HOÀN THÀNH ĐƯA VÀO QUYẾT TOÁN</v>
          </cell>
        </row>
      </sheetData>
      <sheetData sheetId="5943">
        <row r="4">
          <cell r="A4" t="str">
            <v>BẢNG TÍNH TOÁN, ĐO BÓC KHỐI LƯỢNG HOÀN THÀNH ĐƯA VÀO QUYẾT TOÁN</v>
          </cell>
        </row>
      </sheetData>
      <sheetData sheetId="5944">
        <row r="4">
          <cell r="A4" t="str">
            <v>BẢNG TÍNH TOÁN, ĐO BÓC KHỐI LƯỢNG HOÀN THÀNH ĐƯA VÀO QUYẾT TOÁN</v>
          </cell>
        </row>
      </sheetData>
      <sheetData sheetId="5945">
        <row r="4">
          <cell r="A4" t="str">
            <v>BẢNG TÍNH TOÁN, ĐO BÓC KHỐI LƯỢNG HOÀN THÀNH ĐƯA VÀO QUYẾT TOÁN</v>
          </cell>
        </row>
      </sheetData>
      <sheetData sheetId="5946">
        <row r="4">
          <cell r="A4" t="str">
            <v>BẢNG TÍNH TOÁN, ĐO BÓC KHỐI LƯỢNG HOÀN THÀNH ĐƯA VÀO QUYẾT TOÁN</v>
          </cell>
        </row>
      </sheetData>
      <sheetData sheetId="5947">
        <row r="4">
          <cell r="A4" t="str">
            <v>BẢNG TÍNH TOÁN, ĐO BÓC KHỐI LƯỢNG HOÀN THÀNH ĐƯA VÀO QUYẾT TOÁN</v>
          </cell>
        </row>
      </sheetData>
      <sheetData sheetId="5948">
        <row r="4">
          <cell r="A4" t="str">
            <v>BẢNG TÍNH TOÁN, ĐO BÓC KHỐI LƯỢNG HOÀN THÀNH ĐƯA VÀO QUYẾT TOÁN</v>
          </cell>
        </row>
      </sheetData>
      <sheetData sheetId="5949">
        <row r="4">
          <cell r="A4" t="str">
            <v>BẢNG TÍNH TOÁN, ĐO BÓC KHỐI LƯỢNG HOÀN THÀNH ĐƯA VÀO QUYẾT TOÁN</v>
          </cell>
        </row>
      </sheetData>
      <sheetData sheetId="5950">
        <row r="4">
          <cell r="A4" t="str">
            <v>BẢNG TÍNH TOÁN, ĐO BÓC KHỐI LƯỢNG HOÀN THÀNH ĐƯA VÀO QUYẾT TOÁN</v>
          </cell>
        </row>
      </sheetData>
      <sheetData sheetId="5951">
        <row r="4">
          <cell r="A4" t="str">
            <v>BẢNG TÍNH TOÁN, ĐO BÓC KHỐI LƯỢNG HOÀN THÀNH ĐƯA VÀO QUYẾT TOÁN</v>
          </cell>
        </row>
      </sheetData>
      <sheetData sheetId="5952">
        <row r="4">
          <cell r="A4" t="str">
            <v>BẢNG TÍNH TOÁN, ĐO BÓC KHỐI LƯỢNG HOÀN THÀNH ĐƯA VÀO QUYẾT TOÁN</v>
          </cell>
        </row>
      </sheetData>
      <sheetData sheetId="5953">
        <row r="4">
          <cell r="A4" t="str">
            <v>BẢNG TÍNH TOÁN, ĐO BÓC KHỐI LƯỢNG HOÀN THÀNH ĐƯA VÀO QUYẾT TOÁN</v>
          </cell>
        </row>
      </sheetData>
      <sheetData sheetId="5954">
        <row r="4">
          <cell r="A4" t="str">
            <v>BẢNG TÍNH TOÁN, ĐO BÓC KHỐI LƯỢNG HOÀN THÀNH ĐƯA VÀO QUYẾT TOÁN</v>
          </cell>
        </row>
      </sheetData>
      <sheetData sheetId="5955">
        <row r="4">
          <cell r="A4" t="str">
            <v>BẢNG TÍNH TOÁN, ĐO BÓC KHỐI LƯỢNG HOÀN THÀNH ĐƯA VÀO QUYẾT TOÁN</v>
          </cell>
        </row>
      </sheetData>
      <sheetData sheetId="5956">
        <row r="4">
          <cell r="A4" t="str">
            <v>BẢNG TÍNH TOÁN, ĐO BÓC KHỐI LƯỢNG HOÀN THÀNH ĐƯA VÀO QUYẾT TOÁN</v>
          </cell>
        </row>
      </sheetData>
      <sheetData sheetId="5957">
        <row r="4">
          <cell r="A4" t="str">
            <v>BẢNG TÍNH TOÁN, ĐO BÓC KHỐI LƯỢNG HOÀN THÀNH ĐƯA VÀO QUYẾT TOÁN</v>
          </cell>
        </row>
      </sheetData>
      <sheetData sheetId="5958">
        <row r="4">
          <cell r="A4" t="str">
            <v>BẢNG TÍNH TOÁN, ĐO BÓC KHỐI LƯỢNG HOÀN THÀNH ĐƯA VÀO QUYẾT TOÁN</v>
          </cell>
        </row>
      </sheetData>
      <sheetData sheetId="5959">
        <row r="4">
          <cell r="A4" t="str">
            <v>BẢNG TÍNH TOÁN, ĐO BÓC KHỐI LƯỢNG HOÀN THÀNH ĐƯA VÀO QUYẾT TOÁN</v>
          </cell>
        </row>
      </sheetData>
      <sheetData sheetId="5960">
        <row r="4">
          <cell r="A4" t="str">
            <v>BẢNG TÍNH TOÁN, ĐO BÓC KHỐI LƯỢNG HOÀN THÀNH ĐƯA VÀO QUYẾT TOÁN</v>
          </cell>
        </row>
      </sheetData>
      <sheetData sheetId="5961">
        <row r="4">
          <cell r="A4" t="str">
            <v>BẢNG TÍNH TOÁN, ĐO BÓC KHỐI LƯỢNG HOÀN THÀNH ĐƯA VÀO QUYẾT TOÁN</v>
          </cell>
        </row>
      </sheetData>
      <sheetData sheetId="5962">
        <row r="4">
          <cell r="A4" t="str">
            <v>BẢNG TÍNH TOÁN, ĐO BÓC KHỐI LƯỢNG HOÀN THÀNH ĐƯA VÀO QUYẾT TOÁN</v>
          </cell>
        </row>
      </sheetData>
      <sheetData sheetId="5963">
        <row r="4">
          <cell r="A4" t="str">
            <v>BẢNG TÍNH TOÁN, ĐO BÓC KHỐI LƯỢNG HOÀN THÀNH ĐƯA VÀO QUYẾT TOÁN</v>
          </cell>
        </row>
      </sheetData>
      <sheetData sheetId="5964">
        <row r="4">
          <cell r="A4" t="str">
            <v>BẢNG TÍNH TOÁN, ĐO BÓC KHỐI LƯỢNG HOÀN THÀNH ĐƯA VÀO QUYẾT TOÁN</v>
          </cell>
        </row>
      </sheetData>
      <sheetData sheetId="5965">
        <row r="4">
          <cell r="A4" t="str">
            <v>BẢNG TÍNH TOÁN, ĐO BÓC KHỐI LƯỢNG HOÀN THÀNH ĐƯA VÀO QUYẾT TOÁN</v>
          </cell>
        </row>
      </sheetData>
      <sheetData sheetId="5966">
        <row r="4">
          <cell r="A4" t="str">
            <v>BẢNG TÍNH TOÁN, ĐO BÓC KHỐI LƯỢNG HOÀN THÀNH ĐƯA VÀO QUYẾT TOÁN</v>
          </cell>
        </row>
      </sheetData>
      <sheetData sheetId="5967">
        <row r="4">
          <cell r="A4" t="str">
            <v>BẢNG TÍNH TOÁN, ĐO BÓC KHỐI LƯỢNG HOÀN THÀNH ĐƯA VÀO QUYẾT TOÁN</v>
          </cell>
        </row>
      </sheetData>
      <sheetData sheetId="5968">
        <row r="4">
          <cell r="A4" t="str">
            <v>BẢNG TÍNH TOÁN, ĐO BÓC KHỐI LƯỢNG HOÀN THÀNH ĐƯA VÀO QUYẾT TOÁN</v>
          </cell>
        </row>
      </sheetData>
      <sheetData sheetId="5969">
        <row r="4">
          <cell r="A4" t="str">
            <v>BẢNG TÍNH TOÁN, ĐO BÓC KHỐI LƯỢNG HOÀN THÀNH ĐƯA VÀO QUYẾT TOÁN</v>
          </cell>
        </row>
      </sheetData>
      <sheetData sheetId="5970">
        <row r="4">
          <cell r="A4" t="str">
            <v>BẢNG TÍNH TOÁN, ĐO BÓC KHỐI LƯỢNG HOÀN THÀNH ĐƯA VÀO QUYẾT TOÁN</v>
          </cell>
        </row>
      </sheetData>
      <sheetData sheetId="5971">
        <row r="4">
          <cell r="A4" t="str">
            <v>BẢNG TÍNH TOÁN, ĐO BÓC KHỐI LƯỢNG HOÀN THÀNH ĐƯA VÀO QUYẾT TOÁN</v>
          </cell>
        </row>
      </sheetData>
      <sheetData sheetId="5972">
        <row r="4">
          <cell r="A4" t="str">
            <v>BẢNG TÍNH TOÁN, ĐO BÓC KHỐI LƯỢNG HOÀN THÀNH ĐƯA VÀO QUYẾT TOÁN</v>
          </cell>
        </row>
      </sheetData>
      <sheetData sheetId="5973">
        <row r="4">
          <cell r="A4" t="str">
            <v>BẢNG TÍNH TOÁN, ĐO BÓC KHỐI LƯỢNG HOÀN THÀNH ĐƯA VÀO QUYẾT TOÁN</v>
          </cell>
        </row>
      </sheetData>
      <sheetData sheetId="5974">
        <row r="4">
          <cell r="A4" t="str">
            <v>BẢNG TÍNH TOÁN, ĐO BÓC KHỐI LƯỢNG HOÀN THÀNH ĐƯA VÀO QUYẾT TOÁN</v>
          </cell>
        </row>
      </sheetData>
      <sheetData sheetId="5975">
        <row r="4">
          <cell r="A4" t="str">
            <v>BẢNG TÍNH TOÁN, ĐO BÓC KHỐI LƯỢNG HOÀN THÀNH ĐƯA VÀO QUYẾT TOÁN</v>
          </cell>
        </row>
      </sheetData>
      <sheetData sheetId="5976">
        <row r="4">
          <cell r="A4" t="str">
            <v>BẢNG TÍNH TOÁN, ĐO BÓC KHỐI LƯỢNG HOÀN THÀNH ĐƯA VÀO QUYẾT TOÁN</v>
          </cell>
        </row>
      </sheetData>
      <sheetData sheetId="5977">
        <row r="4">
          <cell r="A4" t="str">
            <v>BẢNG TÍNH TOÁN, ĐO BÓC KHỐI LƯỢNG HOÀN THÀNH ĐƯA VÀO QUYẾT TOÁN</v>
          </cell>
        </row>
      </sheetData>
      <sheetData sheetId="5978">
        <row r="4">
          <cell r="A4" t="str">
            <v>BẢNG TÍNH TOÁN, ĐO BÓC KHỐI LƯỢNG HOÀN THÀNH ĐƯA VÀO QUYẾT TOÁN</v>
          </cell>
        </row>
      </sheetData>
      <sheetData sheetId="5979">
        <row r="4">
          <cell r="A4" t="str">
            <v>BẢNG TÍNH TOÁN, ĐO BÓC KHỐI LƯỢNG HOÀN THÀNH ĐƯA VÀO QUYẾT TOÁN</v>
          </cell>
        </row>
      </sheetData>
      <sheetData sheetId="5980">
        <row r="4">
          <cell r="A4" t="str">
            <v>BẢNG TÍNH TOÁN, ĐO BÓC KHỐI LƯỢNG HOÀN THÀNH ĐƯA VÀO QUYẾT TOÁN</v>
          </cell>
        </row>
      </sheetData>
      <sheetData sheetId="5981">
        <row r="4">
          <cell r="A4" t="str">
            <v>BẢNG TÍNH TOÁN, ĐO BÓC KHỐI LƯỢNG HOÀN THÀNH ĐƯA VÀO QUYẾT TOÁN</v>
          </cell>
        </row>
      </sheetData>
      <sheetData sheetId="5982">
        <row r="4">
          <cell r="A4" t="str">
            <v>BẢNG TÍNH TOÁN, ĐO BÓC KHỐI LƯỢNG HOÀN THÀNH ĐƯA VÀO QUYẾT TOÁN</v>
          </cell>
        </row>
      </sheetData>
      <sheetData sheetId="5983">
        <row r="4">
          <cell r="A4" t="str">
            <v>BẢNG TÍNH TOÁN, ĐO BÓC KHỐI LƯỢNG HOÀN THÀNH ĐƯA VÀO QUYẾT TOÁN</v>
          </cell>
        </row>
      </sheetData>
      <sheetData sheetId="5984">
        <row r="4">
          <cell r="A4" t="str">
            <v>BẢNG TÍNH TOÁN, ĐO BÓC KHỐI LƯỢNG HOÀN THÀNH ĐƯA VÀO QUYẾT TOÁN</v>
          </cell>
        </row>
      </sheetData>
      <sheetData sheetId="5985">
        <row r="4">
          <cell r="A4" t="str">
            <v>BẢNG TÍNH TOÁN, ĐO BÓC KHỐI LƯỢNG HOÀN THÀNH ĐƯA VÀO QUYẾT TOÁN</v>
          </cell>
        </row>
      </sheetData>
      <sheetData sheetId="5986">
        <row r="4">
          <cell r="A4" t="str">
            <v>BẢNG TÍNH TOÁN, ĐO BÓC KHỐI LƯỢNG HOÀN THÀNH ĐƯA VÀO QUYẾT TOÁN</v>
          </cell>
        </row>
      </sheetData>
      <sheetData sheetId="5987">
        <row r="4">
          <cell r="A4" t="str">
            <v>BẢNG TÍNH TOÁN, ĐO BÓC KHỐI LƯỢNG HOÀN THÀNH ĐƯA VÀO QUYẾT TOÁN</v>
          </cell>
        </row>
      </sheetData>
      <sheetData sheetId="5988">
        <row r="4">
          <cell r="A4" t="str">
            <v>BẢNG TÍNH TOÁN, ĐO BÓC KHỐI LƯỢNG HOÀN THÀNH ĐƯA VÀO QUYẾT TOÁN</v>
          </cell>
        </row>
      </sheetData>
      <sheetData sheetId="5989">
        <row r="4">
          <cell r="A4" t="str">
            <v>BẢNG TÍNH TOÁN, ĐO BÓC KHỐI LƯỢNG HOÀN THÀNH ĐƯA VÀO QUYẾT TOÁN</v>
          </cell>
        </row>
      </sheetData>
      <sheetData sheetId="5990">
        <row r="4">
          <cell r="A4" t="str">
            <v>BẢNG TÍNH TOÁN, ĐO BÓC KHỐI LƯỢNG HOÀN THÀNH ĐƯA VÀO QUYẾT TOÁN</v>
          </cell>
        </row>
      </sheetData>
      <sheetData sheetId="5991">
        <row r="4">
          <cell r="A4" t="str">
            <v>BẢNG TÍNH TOÁN, ĐO BÓC KHỐI LƯỢNG HOÀN THÀNH ĐƯA VÀO QUYẾT TOÁN</v>
          </cell>
        </row>
      </sheetData>
      <sheetData sheetId="5992">
        <row r="4">
          <cell r="A4" t="str">
            <v>BẢNG TÍNH TOÁN, ĐO BÓC KHỐI LƯỢNG HOÀN THÀNH ĐƯA VÀO QUYẾT TOÁN</v>
          </cell>
        </row>
      </sheetData>
      <sheetData sheetId="5993">
        <row r="4">
          <cell r="A4" t="str">
            <v>BẢNG TÍNH TOÁN, ĐO BÓC KHỐI LƯỢNG HOÀN THÀNH ĐƯA VÀO QUYẾT TOÁN</v>
          </cell>
        </row>
      </sheetData>
      <sheetData sheetId="5994">
        <row r="4">
          <cell r="A4" t="str">
            <v>BẢNG TÍNH TOÁN, ĐO BÓC KHỐI LƯỢNG HOÀN THÀNH ĐƯA VÀO QUYẾT TOÁN</v>
          </cell>
        </row>
      </sheetData>
      <sheetData sheetId="5995">
        <row r="4">
          <cell r="A4" t="str">
            <v>BẢNG TÍNH TOÁN, ĐO BÓC KHỐI LƯỢNG HOÀN THÀNH ĐƯA VÀO QUYẾT TOÁN</v>
          </cell>
        </row>
      </sheetData>
      <sheetData sheetId="5996">
        <row r="4">
          <cell r="A4" t="str">
            <v>BẢNG TÍNH TOÁN, ĐO BÓC KHỐI LƯỢNG HOÀN THÀNH ĐƯA VÀO QUYẾT TOÁN</v>
          </cell>
        </row>
      </sheetData>
      <sheetData sheetId="5997">
        <row r="4">
          <cell r="A4" t="str">
            <v>BẢNG TÍNH TOÁN, ĐO BÓC KHỐI LƯỢNG HOÀN THÀNH ĐƯA VÀO QUYẾT TOÁN</v>
          </cell>
        </row>
      </sheetData>
      <sheetData sheetId="5998">
        <row r="4">
          <cell r="A4" t="str">
            <v>BẢNG TÍNH TOÁN, ĐO BÓC KHỐI LƯỢNG HOÀN THÀNH ĐƯA VÀO QUYẾT TOÁN</v>
          </cell>
        </row>
      </sheetData>
      <sheetData sheetId="5999">
        <row r="4">
          <cell r="A4" t="str">
            <v>BẢNG TÍNH TOÁN, ĐO BÓC KHỐI LƯỢNG HOÀN THÀNH ĐƯA VÀO QUYẾT TOÁN</v>
          </cell>
        </row>
      </sheetData>
      <sheetData sheetId="6000">
        <row r="4">
          <cell r="A4" t="str">
            <v>BẢNG TÍNH TOÁN, ĐO BÓC KHỐI LƯỢNG HOÀN THÀNH ĐƯA VÀO QUYẾT TOÁN</v>
          </cell>
        </row>
      </sheetData>
      <sheetData sheetId="6001">
        <row r="4">
          <cell r="A4" t="str">
            <v>BẢNG TÍNH TOÁN, ĐO BÓC KHỐI LƯỢNG HOÀN THÀNH ĐƯA VÀO QUYẾT TOÁN</v>
          </cell>
        </row>
      </sheetData>
      <sheetData sheetId="6002">
        <row r="4">
          <cell r="A4" t="str">
            <v>BẢNG TÍNH TOÁN, ĐO BÓC KHỐI LƯỢNG HOÀN THÀNH ĐƯA VÀO QUYẾT TOÁN</v>
          </cell>
        </row>
      </sheetData>
      <sheetData sheetId="6003">
        <row r="4">
          <cell r="A4" t="str">
            <v>BẢNG TÍNH TOÁN, ĐO BÓC KHỐI LƯỢNG HOÀN THÀNH ĐƯA VÀO QUYẾT TOÁN</v>
          </cell>
        </row>
      </sheetData>
      <sheetData sheetId="6004">
        <row r="4">
          <cell r="A4" t="str">
            <v>BẢNG TÍNH TOÁN, ĐO BÓC KHỐI LƯỢNG HOÀN THÀNH ĐƯA VÀO QUYẾT TOÁN</v>
          </cell>
        </row>
      </sheetData>
      <sheetData sheetId="6005">
        <row r="4">
          <cell r="A4" t="str">
            <v>BẢNG TÍNH TOÁN, ĐO BÓC KHỐI LƯỢNG HOÀN THÀNH ĐƯA VÀO QUYẾT TOÁN</v>
          </cell>
        </row>
      </sheetData>
      <sheetData sheetId="6006">
        <row r="4">
          <cell r="A4" t="str">
            <v>BẢNG TÍNH TOÁN, ĐO BÓC KHỐI LƯỢNG HOÀN THÀNH ĐƯA VÀO QUYẾT TOÁN</v>
          </cell>
        </row>
      </sheetData>
      <sheetData sheetId="6007">
        <row r="4">
          <cell r="A4" t="str">
            <v>BẢNG TÍNH TOÁN, ĐO BÓC KHỐI LƯỢNG HOÀN THÀNH ĐƯA VÀO QUYẾT TOÁN</v>
          </cell>
        </row>
      </sheetData>
      <sheetData sheetId="6008">
        <row r="4">
          <cell r="A4" t="str">
            <v>BẢNG TÍNH TOÁN, ĐO BÓC KHỐI LƯỢNG HOÀN THÀNH ĐƯA VÀO QUYẾT TOÁN</v>
          </cell>
        </row>
      </sheetData>
      <sheetData sheetId="6009">
        <row r="4">
          <cell r="A4" t="str">
            <v>BẢNG TÍNH TOÁN, ĐO BÓC KHỐI LƯỢNG HOÀN THÀNH ĐƯA VÀO QUYẾT TOÁN</v>
          </cell>
        </row>
      </sheetData>
      <sheetData sheetId="6010">
        <row r="4">
          <cell r="A4" t="str">
            <v>BẢNG TÍNH TOÁN, ĐO BÓC KHỐI LƯỢNG HOÀN THÀNH ĐƯA VÀO QUYẾT TOÁN</v>
          </cell>
        </row>
      </sheetData>
      <sheetData sheetId="6011">
        <row r="4">
          <cell r="A4" t="str">
            <v>BẢNG TÍNH TOÁN, ĐO BÓC KHỐI LƯỢNG HOÀN THÀNH ĐƯA VÀO QUYẾT TOÁN</v>
          </cell>
        </row>
      </sheetData>
      <sheetData sheetId="6012">
        <row r="4">
          <cell r="A4" t="str">
            <v>BẢNG TÍNH TOÁN, ĐO BÓC KHỐI LƯỢNG HOÀN THÀNH ĐƯA VÀO QUYẾT TOÁN</v>
          </cell>
        </row>
      </sheetData>
      <sheetData sheetId="6013">
        <row r="4">
          <cell r="A4" t="str">
            <v>BẢNG TÍNH TOÁN, ĐO BÓC KHỐI LƯỢNG HOÀN THÀNH ĐƯA VÀO QUYẾT TOÁN</v>
          </cell>
        </row>
      </sheetData>
      <sheetData sheetId="6014">
        <row r="4">
          <cell r="A4" t="str">
            <v>BẢNG TÍNH TOÁN, ĐO BÓC KHỐI LƯỢNG HOÀN THÀNH ĐƯA VÀO QUYẾT TOÁN</v>
          </cell>
        </row>
      </sheetData>
      <sheetData sheetId="6015">
        <row r="4">
          <cell r="A4" t="str">
            <v>BẢNG TÍNH TOÁN, ĐO BÓC KHỐI LƯỢNG HOÀN THÀNH ĐƯA VÀO QUYẾT TOÁN</v>
          </cell>
        </row>
      </sheetData>
      <sheetData sheetId="6016">
        <row r="4">
          <cell r="A4" t="str">
            <v>BẢNG TÍNH TOÁN, ĐO BÓC KHỐI LƯỢNG HOÀN THÀNH ĐƯA VÀO QUYẾT TOÁN</v>
          </cell>
        </row>
      </sheetData>
      <sheetData sheetId="6017">
        <row r="4">
          <cell r="A4" t="str">
            <v>BẢNG TÍNH TOÁN, ĐO BÓC KHỐI LƯỢNG HOÀN THÀNH ĐƯA VÀO QUYẾT TOÁN</v>
          </cell>
        </row>
      </sheetData>
      <sheetData sheetId="6018">
        <row r="4">
          <cell r="A4" t="str">
            <v>BẢNG TÍNH TOÁN, ĐO BÓC KHỐI LƯỢNG HOÀN THÀNH ĐƯA VÀO QUYẾT TOÁN</v>
          </cell>
        </row>
      </sheetData>
      <sheetData sheetId="6019">
        <row r="4">
          <cell r="A4" t="str">
            <v>BẢNG TÍNH TOÁN, ĐO BÓC KHỐI LƯỢNG HOÀN THÀNH ĐƯA VÀO QUYẾT TOÁN</v>
          </cell>
        </row>
      </sheetData>
      <sheetData sheetId="6020">
        <row r="4">
          <cell r="A4" t="str">
            <v>BẢNG TÍNH TOÁN, ĐO BÓC KHỐI LƯỢNG HOÀN THÀNH ĐƯA VÀO QUYẾT TOÁN</v>
          </cell>
        </row>
      </sheetData>
      <sheetData sheetId="6021">
        <row r="4">
          <cell r="A4" t="str">
            <v>BẢNG TÍNH TOÁN, ĐO BÓC KHỐI LƯỢNG HOÀN THÀNH ĐƯA VÀO QUYẾT TOÁN</v>
          </cell>
        </row>
      </sheetData>
      <sheetData sheetId="6022">
        <row r="4">
          <cell r="A4" t="str">
            <v>BẢNG TÍNH TOÁN, ĐO BÓC KHỐI LƯỢNG HOÀN THÀNH ĐƯA VÀO QUYẾT TOÁN</v>
          </cell>
        </row>
      </sheetData>
      <sheetData sheetId="6023">
        <row r="4">
          <cell r="A4" t="str">
            <v>BẢNG TÍNH TOÁN, ĐO BÓC KHỐI LƯỢNG HOÀN THÀNH ĐƯA VÀO QUYẾT TOÁN</v>
          </cell>
        </row>
      </sheetData>
      <sheetData sheetId="6024">
        <row r="4">
          <cell r="A4" t="str">
            <v>BẢNG TÍNH TOÁN, ĐO BÓC KHỐI LƯỢNG HOÀN THÀNH ĐƯA VÀO QUYẾT TOÁN</v>
          </cell>
        </row>
      </sheetData>
      <sheetData sheetId="6025">
        <row r="4">
          <cell r="A4" t="str">
            <v>BẢNG TÍNH TOÁN, ĐO BÓC KHỐI LƯỢNG HOÀN THÀNH ĐƯA VÀO QUYẾT TOÁN</v>
          </cell>
        </row>
      </sheetData>
      <sheetData sheetId="6026">
        <row r="4">
          <cell r="A4" t="str">
            <v>BẢNG TÍNH TOÁN, ĐO BÓC KHỐI LƯỢNG HOÀN THÀNH ĐƯA VÀO QUYẾT TOÁN</v>
          </cell>
        </row>
      </sheetData>
      <sheetData sheetId="6027">
        <row r="4">
          <cell r="A4" t="str">
            <v>BẢNG TÍNH TOÁN, ĐO BÓC KHỐI LƯỢNG HOÀN THÀNH ĐƯA VÀO QUYẾT TOÁN</v>
          </cell>
        </row>
      </sheetData>
      <sheetData sheetId="6028">
        <row r="4">
          <cell r="A4" t="str">
            <v>BẢNG TÍNH TOÁN, ĐO BÓC KHỐI LƯỢNG HOÀN THÀNH ĐƯA VÀO QUYẾT TOÁN</v>
          </cell>
        </row>
      </sheetData>
      <sheetData sheetId="6029">
        <row r="4">
          <cell r="A4" t="str">
            <v>BẢNG TÍNH TOÁN, ĐO BÓC KHỐI LƯỢNG HOÀN THÀNH ĐƯA VÀO QUYẾT TOÁN</v>
          </cell>
        </row>
      </sheetData>
      <sheetData sheetId="6030">
        <row r="4">
          <cell r="A4" t="str">
            <v>BẢNG TÍNH TOÁN, ĐO BÓC KHỐI LƯỢNG HOÀN THÀNH ĐƯA VÀO QUYẾT TOÁN</v>
          </cell>
        </row>
      </sheetData>
      <sheetData sheetId="6031">
        <row r="4">
          <cell r="A4" t="str">
            <v>BẢNG TÍNH TOÁN, ĐO BÓC KHỐI LƯỢNG HOÀN THÀNH ĐƯA VÀO QUYẾT TOÁN</v>
          </cell>
        </row>
      </sheetData>
      <sheetData sheetId="6032">
        <row r="4">
          <cell r="A4" t="str">
            <v>BẢNG TÍNH TOÁN, ĐO BÓC KHỐI LƯỢNG HOÀN THÀNH ĐƯA VÀO QUYẾT TOÁN</v>
          </cell>
        </row>
      </sheetData>
      <sheetData sheetId="6033">
        <row r="4">
          <cell r="A4" t="str">
            <v>BẢNG TÍNH TOÁN, ĐO BÓC KHỐI LƯỢNG HOÀN THÀNH ĐƯA VÀO QUYẾT TOÁN</v>
          </cell>
        </row>
      </sheetData>
      <sheetData sheetId="6034">
        <row r="4">
          <cell r="A4" t="str">
            <v>BẢNG TÍNH TOÁN, ĐO BÓC KHỐI LƯỢNG HOÀN THÀNH ĐƯA VÀO QUYẾT TOÁN</v>
          </cell>
        </row>
      </sheetData>
      <sheetData sheetId="6035">
        <row r="4">
          <cell r="A4" t="str">
            <v>BẢNG TÍNH TOÁN, ĐO BÓC KHỐI LƯỢNG HOÀN THÀNH ĐƯA VÀO QUYẾT TOÁN</v>
          </cell>
        </row>
      </sheetData>
      <sheetData sheetId="6036">
        <row r="4">
          <cell r="A4" t="str">
            <v>BẢNG TÍNH TOÁN, ĐO BÓC KHỐI LƯỢNG HOÀN THÀNH ĐƯA VÀO QUYẾT TOÁN</v>
          </cell>
        </row>
      </sheetData>
      <sheetData sheetId="6037">
        <row r="4">
          <cell r="A4" t="str">
            <v>BẢNG TÍNH TOÁN, ĐO BÓC KHỐI LƯỢNG HOÀN THÀNH ĐƯA VÀO QUYẾT TOÁN</v>
          </cell>
        </row>
      </sheetData>
      <sheetData sheetId="6038">
        <row r="4">
          <cell r="A4" t="str">
            <v>BẢNG TÍNH TOÁN, ĐO BÓC KHỐI LƯỢNG HOÀN THÀNH ĐƯA VÀO QUYẾT TOÁN</v>
          </cell>
        </row>
      </sheetData>
      <sheetData sheetId="6039">
        <row r="4">
          <cell r="A4" t="str">
            <v>BẢNG TÍNH TOÁN, ĐO BÓC KHỐI LƯỢNG HOÀN THÀNH ĐƯA VÀO QUYẾT TOÁN</v>
          </cell>
        </row>
      </sheetData>
      <sheetData sheetId="6040">
        <row r="4">
          <cell r="A4" t="str">
            <v>BẢNG TÍNH TOÁN, ĐO BÓC KHỐI LƯỢNG HOÀN THÀNH ĐƯA VÀO QUYẾT TOÁN</v>
          </cell>
        </row>
      </sheetData>
      <sheetData sheetId="6041">
        <row r="4">
          <cell r="A4" t="str">
            <v>BẢNG TÍNH TOÁN, ĐO BÓC KHỐI LƯỢNG HOÀN THÀNH ĐƯA VÀO QUYẾT TOÁN</v>
          </cell>
        </row>
      </sheetData>
      <sheetData sheetId="6042">
        <row r="4">
          <cell r="A4" t="str">
            <v>BẢNG TÍNH TOÁN, ĐO BÓC KHỐI LƯỢNG HOÀN THÀNH ĐƯA VÀO QUYẾT TOÁN</v>
          </cell>
        </row>
      </sheetData>
      <sheetData sheetId="6043">
        <row r="4">
          <cell r="A4" t="str">
            <v>BẢNG TÍNH TOÁN, ĐO BÓC KHỐI LƯỢNG HOÀN THÀNH ĐƯA VÀO QUYẾT TOÁN</v>
          </cell>
        </row>
      </sheetData>
      <sheetData sheetId="6044">
        <row r="4">
          <cell r="A4" t="str">
            <v>BẢNG TÍNH TOÁN, ĐO BÓC KHỐI LƯỢNG HOÀN THÀNH ĐƯA VÀO QUYẾT TOÁN</v>
          </cell>
        </row>
      </sheetData>
      <sheetData sheetId="6045">
        <row r="4">
          <cell r="A4" t="str">
            <v>BẢNG TÍNH TOÁN, ĐO BÓC KHỐI LƯỢNG HOÀN THÀNH ĐƯA VÀO QUYẾT TOÁN</v>
          </cell>
        </row>
      </sheetData>
      <sheetData sheetId="6046">
        <row r="4">
          <cell r="A4" t="str">
            <v>BẢNG TÍNH TOÁN, ĐO BÓC KHỐI LƯỢNG HOÀN THÀNH ĐƯA VÀO QUYẾT TOÁN</v>
          </cell>
        </row>
      </sheetData>
      <sheetData sheetId="6047">
        <row r="4">
          <cell r="A4" t="str">
            <v>BẢNG TÍNH TOÁN, ĐO BÓC KHỐI LƯỢNG HOÀN THÀNH ĐƯA VÀO QUYẾT TOÁN</v>
          </cell>
        </row>
      </sheetData>
      <sheetData sheetId="6048">
        <row r="4">
          <cell r="A4" t="str">
            <v>BẢNG TÍNH TOÁN, ĐO BÓC KHỐI LƯỢNG HOÀN THÀNH ĐƯA VÀO QUYẾT TOÁN</v>
          </cell>
        </row>
      </sheetData>
      <sheetData sheetId="6049">
        <row r="4">
          <cell r="A4" t="str">
            <v>BẢNG TÍNH TOÁN, ĐO BÓC KHỐI LƯỢNG HOÀN THÀNH ĐƯA VÀO QUYẾT TOÁN</v>
          </cell>
        </row>
      </sheetData>
      <sheetData sheetId="6050">
        <row r="4">
          <cell r="A4" t="str">
            <v>BẢNG TÍNH TOÁN, ĐO BÓC KHỐI LƯỢNG HOÀN THÀNH ĐƯA VÀO QUYẾT TOÁN</v>
          </cell>
        </row>
      </sheetData>
      <sheetData sheetId="6051">
        <row r="4">
          <cell r="A4" t="str">
            <v>BẢNG TÍNH TOÁN, ĐO BÓC KHỐI LƯỢNG HOÀN THÀNH ĐƯA VÀO QUYẾT TOÁN</v>
          </cell>
        </row>
      </sheetData>
      <sheetData sheetId="6052">
        <row r="4">
          <cell r="A4" t="str">
            <v>BẢNG TÍNH TOÁN, ĐO BÓC KHỐI LƯỢNG HOÀN THÀNH ĐƯA VÀO QUYẾT TOÁN</v>
          </cell>
        </row>
      </sheetData>
      <sheetData sheetId="6053">
        <row r="4">
          <cell r="A4" t="str">
            <v>BẢNG TÍNH TOÁN, ĐO BÓC KHỐI LƯỢNG HOÀN THÀNH ĐƯA VÀO QUYẾT TOÁN</v>
          </cell>
        </row>
      </sheetData>
      <sheetData sheetId="6054">
        <row r="4">
          <cell r="A4" t="str">
            <v>BẢNG TÍNH TOÁN, ĐO BÓC KHỐI LƯỢNG HOÀN THÀNH ĐƯA VÀO QUYẾT TOÁN</v>
          </cell>
        </row>
      </sheetData>
      <sheetData sheetId="6055">
        <row r="4">
          <cell r="A4" t="str">
            <v>BẢNG TÍNH TOÁN, ĐO BÓC KHỐI LƯỢNG HOÀN THÀNH ĐƯA VÀO QUYẾT TOÁN</v>
          </cell>
        </row>
      </sheetData>
      <sheetData sheetId="6056">
        <row r="4">
          <cell r="A4" t="str">
            <v>BẢNG TÍNH TOÁN, ĐO BÓC KHỐI LƯỢNG HOÀN THÀNH ĐƯA VÀO QUYẾT TOÁN</v>
          </cell>
        </row>
      </sheetData>
      <sheetData sheetId="6057">
        <row r="4">
          <cell r="A4" t="str">
            <v>BẢNG TÍNH TOÁN, ĐO BÓC KHỐI LƯỢNG HOÀN THÀNH ĐƯA VÀO QUYẾT TOÁN</v>
          </cell>
        </row>
      </sheetData>
      <sheetData sheetId="6058">
        <row r="4">
          <cell r="A4" t="str">
            <v>BẢNG TÍNH TOÁN, ĐO BÓC KHỐI LƯỢNG HOÀN THÀNH ĐƯA VÀO QUYẾT TOÁN</v>
          </cell>
        </row>
      </sheetData>
      <sheetData sheetId="6059">
        <row r="4">
          <cell r="A4" t="str">
            <v>BẢNG TÍNH TOÁN, ĐO BÓC KHỐI LƯỢNG HOÀN THÀNH ĐƯA VÀO QUYẾT TOÁN</v>
          </cell>
        </row>
      </sheetData>
      <sheetData sheetId="6060">
        <row r="4">
          <cell r="A4" t="str">
            <v>BẢNG TÍNH TOÁN, ĐO BÓC KHỐI LƯỢNG HOÀN THÀNH ĐƯA VÀO QUYẾT TOÁN</v>
          </cell>
        </row>
      </sheetData>
      <sheetData sheetId="6061">
        <row r="4">
          <cell r="A4" t="str">
            <v>BẢNG TÍNH TOÁN, ĐO BÓC KHỐI LƯỢNG HOÀN THÀNH ĐƯA VÀO QUYẾT TOÁN</v>
          </cell>
        </row>
      </sheetData>
      <sheetData sheetId="6062">
        <row r="4">
          <cell r="A4" t="str">
            <v>BẢNG TÍNH TOÁN, ĐO BÓC KHỐI LƯỢNG HOÀN THÀNH ĐƯA VÀO QUYẾT TOÁN</v>
          </cell>
        </row>
      </sheetData>
      <sheetData sheetId="6063">
        <row r="4">
          <cell r="A4" t="str">
            <v>BẢNG TÍNH TOÁN, ĐO BÓC KHỐI LƯỢNG HOÀN THÀNH ĐƯA VÀO QUYẾT TOÁN</v>
          </cell>
        </row>
      </sheetData>
      <sheetData sheetId="6064">
        <row r="4">
          <cell r="A4" t="str">
            <v>BẢNG TÍNH TOÁN, ĐO BÓC KHỐI LƯỢNG HOÀN THÀNH ĐƯA VÀO QUYẾT TOÁN</v>
          </cell>
        </row>
      </sheetData>
      <sheetData sheetId="6065">
        <row r="4">
          <cell r="A4" t="str">
            <v>BẢNG TÍNH TOÁN, ĐO BÓC KHỐI LƯỢNG HOÀN THÀNH ĐƯA VÀO QUYẾT TOÁN</v>
          </cell>
        </row>
      </sheetData>
      <sheetData sheetId="6066">
        <row r="4">
          <cell r="A4" t="str">
            <v>BẢNG TÍNH TOÁN, ĐO BÓC KHỐI LƯỢNG HOÀN THÀNH ĐƯA VÀO QUYẾT TOÁN</v>
          </cell>
        </row>
      </sheetData>
      <sheetData sheetId="6067">
        <row r="4">
          <cell r="A4" t="str">
            <v>BẢNG TÍNH TOÁN, ĐO BÓC KHỐI LƯỢNG HOÀN THÀNH ĐƯA VÀO QUYẾT TOÁN</v>
          </cell>
        </row>
      </sheetData>
      <sheetData sheetId="6068">
        <row r="4">
          <cell r="A4" t="str">
            <v>BẢNG TÍNH TOÁN, ĐO BÓC KHỐI LƯỢNG HOÀN THÀNH ĐƯA VÀO QUYẾT TOÁN</v>
          </cell>
        </row>
      </sheetData>
      <sheetData sheetId="6069">
        <row r="4">
          <cell r="A4" t="str">
            <v>BẢNG TÍNH TOÁN, ĐO BÓC KHỐI LƯỢNG HOÀN THÀNH ĐƯA VÀO QUYẾT TOÁN</v>
          </cell>
        </row>
      </sheetData>
      <sheetData sheetId="6070">
        <row r="4">
          <cell r="A4" t="str">
            <v>BẢNG TÍNH TOÁN, ĐO BÓC KHỐI LƯỢNG HOÀN THÀNH ĐƯA VÀO QUYẾT TOÁN</v>
          </cell>
        </row>
      </sheetData>
      <sheetData sheetId="6071">
        <row r="4">
          <cell r="A4" t="str">
            <v>BẢNG TÍNH TOÁN, ĐO BÓC KHỐI LƯỢNG HOÀN THÀNH ĐƯA VÀO QUYẾT TOÁN</v>
          </cell>
        </row>
      </sheetData>
      <sheetData sheetId="6072">
        <row r="4">
          <cell r="A4" t="str">
            <v>BẢNG TÍNH TOÁN, ĐO BÓC KHỐI LƯỢNG HOÀN THÀNH ĐƯA VÀO QUYẾT TOÁN</v>
          </cell>
        </row>
      </sheetData>
      <sheetData sheetId="6073">
        <row r="4">
          <cell r="A4" t="str">
            <v>BẢNG TÍNH TOÁN, ĐO BÓC KHỐI LƯỢNG HOÀN THÀNH ĐƯA VÀO QUYẾT TOÁN</v>
          </cell>
        </row>
      </sheetData>
      <sheetData sheetId="6074">
        <row r="4">
          <cell r="A4" t="str">
            <v>BẢNG TÍNH TOÁN, ĐO BÓC KHỐI LƯỢNG HOÀN THÀNH ĐƯA VÀO QUYẾT TOÁN</v>
          </cell>
        </row>
      </sheetData>
      <sheetData sheetId="6075">
        <row r="4">
          <cell r="A4" t="str">
            <v>BẢNG TÍNH TOÁN, ĐO BÓC KHỐI LƯỢNG HOÀN THÀNH ĐƯA VÀO QUYẾT TOÁN</v>
          </cell>
        </row>
      </sheetData>
      <sheetData sheetId="6076">
        <row r="4">
          <cell r="A4" t="str">
            <v>BẢNG TÍNH TOÁN, ĐO BÓC KHỐI LƯỢNG HOÀN THÀNH ĐƯA VÀO QUYẾT TOÁN</v>
          </cell>
        </row>
      </sheetData>
      <sheetData sheetId="6077">
        <row r="4">
          <cell r="A4" t="str">
            <v>BẢNG TÍNH TOÁN, ĐO BÓC KHỐI LƯỢNG HOÀN THÀNH ĐƯA VÀO QUYẾT TOÁN</v>
          </cell>
        </row>
      </sheetData>
      <sheetData sheetId="6078">
        <row r="4">
          <cell r="A4" t="str">
            <v>BẢNG TÍNH TOÁN, ĐO BÓC KHỐI LƯỢNG HOÀN THÀNH ĐƯA VÀO QUYẾT TOÁN</v>
          </cell>
        </row>
      </sheetData>
      <sheetData sheetId="6079">
        <row r="4">
          <cell r="A4" t="str">
            <v>BẢNG TÍNH TOÁN, ĐO BÓC KHỐI LƯỢNG HOÀN THÀNH ĐƯA VÀO QUYẾT TOÁN</v>
          </cell>
        </row>
      </sheetData>
      <sheetData sheetId="6080">
        <row r="4">
          <cell r="A4" t="str">
            <v>BẢNG TÍNH TOÁN, ĐO BÓC KHỐI LƯỢNG HOÀN THÀNH ĐƯA VÀO QUYẾT TOÁN</v>
          </cell>
        </row>
      </sheetData>
      <sheetData sheetId="6081">
        <row r="4">
          <cell r="A4" t="str">
            <v>BẢNG TÍNH TOÁN, ĐO BÓC KHỐI LƯỢNG HOÀN THÀNH ĐƯA VÀO QUYẾT TOÁN</v>
          </cell>
        </row>
      </sheetData>
      <sheetData sheetId="6082">
        <row r="4">
          <cell r="A4" t="str">
            <v>BẢNG TÍNH TOÁN, ĐO BÓC KHỐI LƯỢNG HOÀN THÀNH ĐƯA VÀO QUYẾT TOÁN</v>
          </cell>
        </row>
      </sheetData>
      <sheetData sheetId="6083">
        <row r="4">
          <cell r="A4" t="str">
            <v>BẢNG TÍNH TOÁN, ĐO BÓC KHỐI LƯỢNG HOÀN THÀNH ĐƯA VÀO QUYẾT TOÁN</v>
          </cell>
        </row>
      </sheetData>
      <sheetData sheetId="6084">
        <row r="4">
          <cell r="A4" t="str">
            <v>BẢNG TÍNH TOÁN, ĐO BÓC KHỐI LƯỢNG HOÀN THÀNH ĐƯA VÀO QUYẾT TOÁN</v>
          </cell>
        </row>
      </sheetData>
      <sheetData sheetId="6085">
        <row r="4">
          <cell r="A4" t="str">
            <v>BẢNG TÍNH TOÁN, ĐO BÓC KHỐI LƯỢNG HOÀN THÀNH ĐƯA VÀO QUYẾT TOÁN</v>
          </cell>
        </row>
      </sheetData>
      <sheetData sheetId="6086">
        <row r="4">
          <cell r="A4" t="str">
            <v>BẢNG TÍNH TOÁN, ĐO BÓC KHỐI LƯỢNG HOÀN THÀNH ĐƯA VÀO QUYẾT TOÁN</v>
          </cell>
        </row>
      </sheetData>
      <sheetData sheetId="6087">
        <row r="4">
          <cell r="A4" t="str">
            <v>BẢNG TÍNH TOÁN, ĐO BÓC KHỐI LƯỢNG HOÀN THÀNH ĐƯA VÀO QUYẾT TOÁN</v>
          </cell>
        </row>
      </sheetData>
      <sheetData sheetId="6088">
        <row r="4">
          <cell r="A4" t="str">
            <v>BẢNG TÍNH TOÁN, ĐO BÓC KHỐI LƯỢNG HOÀN THÀNH ĐƯA VÀO QUYẾT TOÁN</v>
          </cell>
        </row>
      </sheetData>
      <sheetData sheetId="6089">
        <row r="4">
          <cell r="A4" t="str">
            <v>BẢNG TÍNH TOÁN, ĐO BÓC KHỐI LƯỢNG HOÀN THÀNH ĐƯA VÀO QUYẾT TOÁN</v>
          </cell>
        </row>
      </sheetData>
      <sheetData sheetId="6090">
        <row r="4">
          <cell r="A4" t="str">
            <v>BẢNG TÍNH TOÁN, ĐO BÓC KHỐI LƯỢNG HOÀN THÀNH ĐƯA VÀO QUYẾT TOÁN</v>
          </cell>
        </row>
      </sheetData>
      <sheetData sheetId="6091">
        <row r="4">
          <cell r="A4" t="str">
            <v>BẢNG TÍNH TOÁN, ĐO BÓC KHỐI LƯỢNG HOÀN THÀNH ĐƯA VÀO QUYẾT TOÁN</v>
          </cell>
        </row>
      </sheetData>
      <sheetData sheetId="6092">
        <row r="4">
          <cell r="A4" t="str">
            <v>BẢNG TÍNH TOÁN, ĐO BÓC KHỐI LƯỢNG HOÀN THÀNH ĐƯA VÀO QUYẾT TOÁN</v>
          </cell>
        </row>
      </sheetData>
      <sheetData sheetId="6093">
        <row r="4">
          <cell r="A4" t="str">
            <v>BẢNG TÍNH TOÁN, ĐO BÓC KHỐI LƯỢNG HOÀN THÀNH ĐƯA VÀO QUYẾT TOÁN</v>
          </cell>
        </row>
      </sheetData>
      <sheetData sheetId="6094">
        <row r="4">
          <cell r="A4" t="str">
            <v>BẢNG TÍNH TOÁN, ĐO BÓC KHỐI LƯỢNG HOÀN THÀNH ĐƯA VÀO QUYẾT TOÁN</v>
          </cell>
        </row>
      </sheetData>
      <sheetData sheetId="6095">
        <row r="4">
          <cell r="A4" t="str">
            <v>BẢNG TÍNH TOÁN, ĐO BÓC KHỐI LƯỢNG HOÀN THÀNH ĐƯA VÀO QUYẾT TOÁN</v>
          </cell>
        </row>
      </sheetData>
      <sheetData sheetId="6096">
        <row r="4">
          <cell r="A4" t="str">
            <v>BẢNG TÍNH TOÁN, ĐO BÓC KHỐI LƯỢNG HOÀN THÀNH ĐƯA VÀO QUYẾT TOÁN</v>
          </cell>
        </row>
      </sheetData>
      <sheetData sheetId="6097">
        <row r="4">
          <cell r="A4" t="str">
            <v>BẢNG TÍNH TOÁN, ĐO BÓC KHỐI LƯỢNG HOÀN THÀNH ĐƯA VÀO QUYẾT TOÁN</v>
          </cell>
        </row>
      </sheetData>
      <sheetData sheetId="6098">
        <row r="4">
          <cell r="A4" t="str">
            <v>BẢNG TÍNH TOÁN, ĐO BÓC KHỐI LƯỢNG HOÀN THÀNH ĐƯA VÀO QUYẾT TOÁN</v>
          </cell>
        </row>
      </sheetData>
      <sheetData sheetId="6099">
        <row r="4">
          <cell r="A4" t="str">
            <v>BẢNG TÍNH TOÁN, ĐO BÓC KHỐI LƯỢNG HOÀN THÀNH ĐƯA VÀO QUYẾT TOÁN</v>
          </cell>
        </row>
      </sheetData>
      <sheetData sheetId="6100">
        <row r="4">
          <cell r="A4" t="str">
            <v>BẢNG TÍNH TOÁN, ĐO BÓC KHỐI LƯỢNG HOÀN THÀNH ĐƯA VÀO QUYẾT TOÁN</v>
          </cell>
        </row>
      </sheetData>
      <sheetData sheetId="6101">
        <row r="4">
          <cell r="A4" t="str">
            <v>BẢNG TÍNH TOÁN, ĐO BÓC KHỐI LƯỢNG HOÀN THÀNH ĐƯA VÀO QUYẾT TOÁN</v>
          </cell>
        </row>
      </sheetData>
      <sheetData sheetId="6102">
        <row r="4">
          <cell r="A4" t="str">
            <v>BẢNG TÍNH TOÁN, ĐO BÓC KHỐI LƯỢNG HOÀN THÀNH ĐƯA VÀO QUYẾT TOÁN</v>
          </cell>
        </row>
      </sheetData>
      <sheetData sheetId="6103">
        <row r="4">
          <cell r="A4" t="str">
            <v>BẢNG TÍNH TOÁN, ĐO BÓC KHỐI LƯỢNG HOÀN THÀNH ĐƯA VÀO QUYẾT TOÁN</v>
          </cell>
        </row>
      </sheetData>
      <sheetData sheetId="6104">
        <row r="4">
          <cell r="A4" t="str">
            <v>BẢNG TÍNH TOÁN, ĐO BÓC KHỐI LƯỢNG HOÀN THÀNH ĐƯA VÀO QUYẾT TOÁN</v>
          </cell>
        </row>
      </sheetData>
      <sheetData sheetId="6105">
        <row r="4">
          <cell r="A4" t="str">
            <v>BẢNG TÍNH TOÁN, ĐO BÓC KHỐI LƯỢNG HOÀN THÀNH ĐƯA VÀO QUYẾT TOÁN</v>
          </cell>
        </row>
      </sheetData>
      <sheetData sheetId="6106">
        <row r="4">
          <cell r="A4" t="str">
            <v>BẢNG TÍNH TOÁN, ĐO BÓC KHỐI LƯỢNG HOÀN THÀNH ĐƯA VÀO QUYẾT TOÁN</v>
          </cell>
        </row>
      </sheetData>
      <sheetData sheetId="6107">
        <row r="4">
          <cell r="A4" t="str">
            <v>BẢNG TÍNH TOÁN, ĐO BÓC KHỐI LƯỢNG HOÀN THÀNH ĐƯA VÀO QUYẾT TOÁN</v>
          </cell>
        </row>
      </sheetData>
      <sheetData sheetId="6108">
        <row r="4">
          <cell r="A4" t="str">
            <v>BẢNG TÍNH TOÁN, ĐO BÓC KHỐI LƯỢNG HOÀN THÀNH ĐƯA VÀO QUYẾT TOÁN</v>
          </cell>
        </row>
      </sheetData>
      <sheetData sheetId="6109">
        <row r="4">
          <cell r="A4" t="str">
            <v>BẢNG TÍNH TOÁN, ĐO BÓC KHỐI LƯỢNG HOÀN THÀNH ĐƯA VÀO QUYẾT TOÁN</v>
          </cell>
        </row>
      </sheetData>
      <sheetData sheetId="6110">
        <row r="4">
          <cell r="A4" t="str">
            <v>BẢNG TÍNH TOÁN, ĐO BÓC KHỐI LƯỢNG HOÀN THÀNH ĐƯA VÀO QUYẾT TOÁN</v>
          </cell>
        </row>
      </sheetData>
      <sheetData sheetId="6111">
        <row r="4">
          <cell r="A4" t="str">
            <v>BẢNG TÍNH TOÁN, ĐO BÓC KHỐI LƯỢNG HOÀN THÀNH ĐƯA VÀO QUYẾT TOÁN</v>
          </cell>
        </row>
      </sheetData>
      <sheetData sheetId="6112">
        <row r="4">
          <cell r="A4" t="str">
            <v>BẢNG TÍNH TOÁN, ĐO BÓC KHỐI LƯỢNG HOÀN THÀNH ĐƯA VÀO QUYẾT TOÁN</v>
          </cell>
        </row>
      </sheetData>
      <sheetData sheetId="6113">
        <row r="4">
          <cell r="A4" t="str">
            <v>BẢNG TÍNH TOÁN, ĐO BÓC KHỐI LƯỢNG HOÀN THÀNH ĐƯA VÀO QUYẾT TOÁN</v>
          </cell>
        </row>
      </sheetData>
      <sheetData sheetId="6114">
        <row r="4">
          <cell r="A4" t="str">
            <v>BẢNG TÍNH TOÁN, ĐO BÓC KHỐI LƯỢNG HOÀN THÀNH ĐƯA VÀO QUYẾT TOÁN</v>
          </cell>
        </row>
      </sheetData>
      <sheetData sheetId="6115">
        <row r="4">
          <cell r="A4" t="str">
            <v>BẢNG TÍNH TOÁN, ĐO BÓC KHỐI LƯỢNG HOÀN THÀNH ĐƯA VÀO QUYẾT TOÁN</v>
          </cell>
        </row>
      </sheetData>
      <sheetData sheetId="6116">
        <row r="4">
          <cell r="A4" t="str">
            <v>BẢNG TÍNH TOÁN, ĐO BÓC KHỐI LƯỢNG HOÀN THÀNH ĐƯA VÀO QUYẾT TOÁN</v>
          </cell>
        </row>
      </sheetData>
      <sheetData sheetId="6117">
        <row r="4">
          <cell r="A4" t="str">
            <v>BẢNG TÍNH TOÁN, ĐO BÓC KHỐI LƯỢNG HOÀN THÀNH ĐƯA VÀO QUYẾT TOÁN</v>
          </cell>
        </row>
      </sheetData>
      <sheetData sheetId="6118">
        <row r="4">
          <cell r="A4" t="str">
            <v>BẢNG TÍNH TOÁN, ĐO BÓC KHỐI LƯỢNG HOÀN THÀNH ĐƯA VÀO QUYẾT TOÁN</v>
          </cell>
        </row>
      </sheetData>
      <sheetData sheetId="6119">
        <row r="4">
          <cell r="A4" t="str">
            <v>BẢNG TÍNH TOÁN, ĐO BÓC KHỐI LƯỢNG HOÀN THÀNH ĐƯA VÀO QUYẾT TOÁN</v>
          </cell>
        </row>
      </sheetData>
      <sheetData sheetId="6120">
        <row r="4">
          <cell r="A4" t="str">
            <v>BẢNG TÍNH TOÁN, ĐO BÓC KHỐI LƯỢNG HOÀN THÀNH ĐƯA VÀO QUYẾT TOÁN</v>
          </cell>
        </row>
      </sheetData>
      <sheetData sheetId="6121">
        <row r="4">
          <cell r="A4" t="str">
            <v>BẢNG TÍNH TOÁN, ĐO BÓC KHỐI LƯỢNG HOÀN THÀNH ĐƯA VÀO QUYẾT TOÁN</v>
          </cell>
        </row>
      </sheetData>
      <sheetData sheetId="6122">
        <row r="4">
          <cell r="A4" t="str">
            <v>BẢNG TÍNH TOÁN, ĐO BÓC KHỐI LƯỢNG HOÀN THÀNH ĐƯA VÀO QUYẾT TOÁN</v>
          </cell>
        </row>
      </sheetData>
      <sheetData sheetId="6123">
        <row r="4">
          <cell r="A4" t="str">
            <v>BẢNG TÍNH TOÁN, ĐO BÓC KHỐI LƯỢNG HOÀN THÀNH ĐƯA VÀO QUYẾT TOÁN</v>
          </cell>
        </row>
      </sheetData>
      <sheetData sheetId="6124">
        <row r="4">
          <cell r="A4" t="str">
            <v>BẢNG TÍNH TOÁN, ĐO BÓC KHỐI LƯỢNG HOÀN THÀNH ĐƯA VÀO QUYẾT TOÁN</v>
          </cell>
        </row>
      </sheetData>
      <sheetData sheetId="6125">
        <row r="4">
          <cell r="A4" t="str">
            <v>BẢNG TÍNH TOÁN, ĐO BÓC KHỐI LƯỢNG HOÀN THÀNH ĐƯA VÀO QUYẾT TOÁN</v>
          </cell>
        </row>
      </sheetData>
      <sheetData sheetId="6126">
        <row r="4">
          <cell r="A4" t="str">
            <v>BẢNG TÍNH TOÁN, ĐO BÓC KHỐI LƯỢNG HOÀN THÀNH ĐƯA VÀO QUYẾT TOÁN</v>
          </cell>
        </row>
      </sheetData>
      <sheetData sheetId="6127">
        <row r="4">
          <cell r="A4" t="str">
            <v>BẢNG TÍNH TOÁN, ĐO BÓC KHỐI LƯỢNG HOÀN THÀNH ĐƯA VÀO QUYẾT TOÁN</v>
          </cell>
        </row>
      </sheetData>
      <sheetData sheetId="6128">
        <row r="4">
          <cell r="A4" t="str">
            <v>BẢNG TÍNH TOÁN, ĐO BÓC KHỐI LƯỢNG HOÀN THÀNH ĐƯA VÀO QUYẾT TOÁN</v>
          </cell>
        </row>
      </sheetData>
      <sheetData sheetId="6129">
        <row r="4">
          <cell r="A4" t="str">
            <v>BẢNG TÍNH TOÁN, ĐO BÓC KHỐI LƯỢNG HOÀN THÀNH ĐƯA VÀO QUYẾT TOÁN</v>
          </cell>
        </row>
      </sheetData>
      <sheetData sheetId="6130">
        <row r="4">
          <cell r="A4" t="str">
            <v>BẢNG TÍNH TOÁN, ĐO BÓC KHỐI LƯỢNG HOÀN THÀNH ĐƯA VÀO QUYẾT TOÁN</v>
          </cell>
        </row>
      </sheetData>
      <sheetData sheetId="6131">
        <row r="4">
          <cell r="A4" t="str">
            <v>BẢNG TÍNH TOÁN, ĐO BÓC KHỐI LƯỢNG HOÀN THÀNH ĐƯA VÀO QUYẾT TOÁN</v>
          </cell>
        </row>
      </sheetData>
      <sheetData sheetId="6132">
        <row r="4">
          <cell r="A4" t="str">
            <v>BẢNG TÍNH TOÁN, ĐO BÓC KHỐI LƯỢNG HOÀN THÀNH ĐƯA VÀO QUYẾT TOÁN</v>
          </cell>
        </row>
      </sheetData>
      <sheetData sheetId="6133">
        <row r="4">
          <cell r="A4" t="str">
            <v>BẢNG TÍNH TOÁN, ĐO BÓC KHỐI LƯỢNG HOÀN THÀNH ĐƯA VÀO QUYẾT TOÁN</v>
          </cell>
        </row>
      </sheetData>
      <sheetData sheetId="6134">
        <row r="4">
          <cell r="A4" t="str">
            <v>BẢNG TÍNH TOÁN, ĐO BÓC KHỐI LƯỢNG HOÀN THÀNH ĐƯA VÀO QUYẾT TOÁN</v>
          </cell>
        </row>
      </sheetData>
      <sheetData sheetId="6135">
        <row r="4">
          <cell r="A4" t="str">
            <v>BẢNG TÍNH TOÁN, ĐO BÓC KHỐI LƯỢNG HOÀN THÀNH ĐƯA VÀO QUYẾT TOÁN</v>
          </cell>
        </row>
      </sheetData>
      <sheetData sheetId="6136">
        <row r="4">
          <cell r="A4" t="str">
            <v>BẢNG TÍNH TOÁN, ĐO BÓC KHỐI LƯỢNG HOÀN THÀNH ĐƯA VÀO QUYẾT TOÁN</v>
          </cell>
        </row>
      </sheetData>
      <sheetData sheetId="6137">
        <row r="4">
          <cell r="A4" t="str">
            <v>BẢNG TÍNH TOÁN, ĐO BÓC KHỐI LƯỢNG HOÀN THÀNH ĐƯA VÀO QUYẾT TOÁN</v>
          </cell>
        </row>
      </sheetData>
      <sheetData sheetId="6138">
        <row r="4">
          <cell r="A4" t="str">
            <v>BẢNG TÍNH TOÁN, ĐO BÓC KHỐI LƯỢNG HOÀN THÀNH ĐƯA VÀO QUYẾT TOÁN</v>
          </cell>
        </row>
      </sheetData>
      <sheetData sheetId="6139">
        <row r="4">
          <cell r="A4" t="str">
            <v>BẢNG TÍNH TOÁN, ĐO BÓC KHỐI LƯỢNG HOÀN THÀNH ĐƯA VÀO QUYẾT TOÁN</v>
          </cell>
        </row>
      </sheetData>
      <sheetData sheetId="6140">
        <row r="4">
          <cell r="A4" t="str">
            <v>BẢNG TÍNH TOÁN, ĐO BÓC KHỐI LƯỢNG HOÀN THÀNH ĐƯA VÀO QUYẾT TOÁN</v>
          </cell>
        </row>
      </sheetData>
      <sheetData sheetId="6141">
        <row r="4">
          <cell r="A4" t="str">
            <v>BẢNG TÍNH TOÁN, ĐO BÓC KHỐI LƯỢNG HOÀN THÀNH ĐƯA VÀO QUYẾT TOÁN</v>
          </cell>
        </row>
      </sheetData>
      <sheetData sheetId="6142">
        <row r="4">
          <cell r="A4" t="str">
            <v>BẢNG TÍNH TOÁN, ĐO BÓC KHỐI LƯỢNG HOÀN THÀNH ĐƯA VÀO QUYẾT TOÁN</v>
          </cell>
        </row>
      </sheetData>
      <sheetData sheetId="6143">
        <row r="4">
          <cell r="A4" t="str">
            <v>BẢNG TÍNH TOÁN, ĐO BÓC KHỐI LƯỢNG HOÀN THÀNH ĐƯA VÀO QUYẾT TOÁN</v>
          </cell>
        </row>
      </sheetData>
      <sheetData sheetId="6144">
        <row r="4">
          <cell r="A4" t="str">
            <v>BẢNG TÍNH TOÁN, ĐO BÓC KHỐI LƯỢNG HOÀN THÀNH ĐƯA VÀO QUYẾT TOÁN</v>
          </cell>
        </row>
      </sheetData>
      <sheetData sheetId="6145">
        <row r="4">
          <cell r="A4" t="str">
            <v>BẢNG TÍNH TOÁN, ĐO BÓC KHỐI LƯỢNG HOÀN THÀNH ĐƯA VÀO QUYẾT TOÁN</v>
          </cell>
        </row>
      </sheetData>
      <sheetData sheetId="6146">
        <row r="4">
          <cell r="A4" t="str">
            <v>BẢNG TÍNH TOÁN, ĐO BÓC KHỐI LƯỢNG HOÀN THÀNH ĐƯA VÀO QUYẾT TOÁN</v>
          </cell>
        </row>
      </sheetData>
      <sheetData sheetId="6147">
        <row r="4">
          <cell r="A4" t="str">
            <v>BẢNG TÍNH TOÁN, ĐO BÓC KHỐI LƯỢNG HOÀN THÀNH ĐƯA VÀO QUYẾT TOÁN</v>
          </cell>
        </row>
      </sheetData>
      <sheetData sheetId="6148">
        <row r="4">
          <cell r="A4" t="str">
            <v>BẢNG TÍNH TOÁN, ĐO BÓC KHỐI LƯỢNG HOÀN THÀNH ĐƯA VÀO QUYẾT TOÁN</v>
          </cell>
        </row>
      </sheetData>
      <sheetData sheetId="6149">
        <row r="4">
          <cell r="A4" t="str">
            <v>BẢNG TÍNH TOÁN, ĐO BÓC KHỐI LƯỢNG HOÀN THÀNH ĐƯA VÀO QUYẾT TOÁN</v>
          </cell>
        </row>
      </sheetData>
      <sheetData sheetId="6150">
        <row r="4">
          <cell r="A4" t="str">
            <v>BẢNG TÍNH TOÁN, ĐO BÓC KHỐI LƯỢNG HOÀN THÀNH ĐƯA VÀO QUYẾT TOÁN</v>
          </cell>
        </row>
      </sheetData>
      <sheetData sheetId="6151">
        <row r="4">
          <cell r="A4" t="str">
            <v>BẢNG TÍNH TOÁN, ĐO BÓC KHỐI LƯỢNG HOÀN THÀNH ĐƯA VÀO QUYẾT TOÁN</v>
          </cell>
        </row>
      </sheetData>
      <sheetData sheetId="6152">
        <row r="4">
          <cell r="A4" t="str">
            <v>BẢNG TÍNH TOÁN, ĐO BÓC KHỐI LƯỢNG HOÀN THÀNH ĐƯA VÀO QUYẾT TOÁN</v>
          </cell>
        </row>
      </sheetData>
      <sheetData sheetId="6153">
        <row r="4">
          <cell r="A4" t="str">
            <v>BẢNG TÍNH TOÁN, ĐO BÓC KHỐI LƯỢNG HOÀN THÀNH ĐƯA VÀO QUYẾT TOÁN</v>
          </cell>
        </row>
      </sheetData>
      <sheetData sheetId="6154">
        <row r="4">
          <cell r="A4" t="str">
            <v>BẢNG TÍNH TOÁN, ĐO BÓC KHỐI LƯỢNG HOÀN THÀNH ĐƯA VÀO QUYẾT TOÁN</v>
          </cell>
        </row>
      </sheetData>
      <sheetData sheetId="6155">
        <row r="4">
          <cell r="A4" t="str">
            <v>BẢNG TÍNH TOÁN, ĐO BÓC KHỐI LƯỢNG HOÀN THÀNH ĐƯA VÀO QUYẾT TOÁN</v>
          </cell>
        </row>
      </sheetData>
      <sheetData sheetId="6156">
        <row r="4">
          <cell r="A4" t="str">
            <v>BẢNG TÍNH TOÁN, ĐO BÓC KHỐI LƯỢNG HOÀN THÀNH ĐƯA VÀO QUYẾT TOÁN</v>
          </cell>
        </row>
      </sheetData>
      <sheetData sheetId="6157">
        <row r="4">
          <cell r="A4" t="str">
            <v>BẢNG TÍNH TOÁN, ĐO BÓC KHỐI LƯỢNG HOÀN THÀNH ĐƯA VÀO QUYẾT TOÁN</v>
          </cell>
        </row>
      </sheetData>
      <sheetData sheetId="6158">
        <row r="4">
          <cell r="A4" t="str">
            <v>BẢNG TÍNH TOÁN, ĐO BÓC KHỐI LƯỢNG HOÀN THÀNH ĐƯA VÀO QUYẾT TOÁN</v>
          </cell>
        </row>
      </sheetData>
      <sheetData sheetId="6159">
        <row r="4">
          <cell r="A4" t="str">
            <v>BẢNG TÍNH TOÁN, ĐO BÓC KHỐI LƯỢNG HOÀN THÀNH ĐƯA VÀO QUYẾT TOÁN</v>
          </cell>
        </row>
      </sheetData>
      <sheetData sheetId="6160">
        <row r="4">
          <cell r="A4" t="str">
            <v>BẢNG TÍNH TOÁN, ĐO BÓC KHỐI LƯỢNG HOÀN THÀNH ĐƯA VÀO QUYẾT TOÁN</v>
          </cell>
        </row>
      </sheetData>
      <sheetData sheetId="6161">
        <row r="4">
          <cell r="A4" t="str">
            <v>BẢNG TÍNH TOÁN, ĐO BÓC KHỐI LƯỢNG HOÀN THÀNH ĐƯA VÀO QUYẾT TOÁN</v>
          </cell>
        </row>
      </sheetData>
      <sheetData sheetId="6162">
        <row r="4">
          <cell r="A4" t="str">
            <v>BẢNG TÍNH TOÁN, ĐO BÓC KHỐI LƯỢNG HOÀN THÀNH ĐƯA VÀO QUYẾT TOÁN</v>
          </cell>
        </row>
      </sheetData>
      <sheetData sheetId="6163">
        <row r="4">
          <cell r="A4" t="str">
            <v>BẢNG TÍNH TOÁN, ĐO BÓC KHỐI LƯỢNG HOÀN THÀNH ĐƯA VÀO QUYẾT TOÁN</v>
          </cell>
        </row>
      </sheetData>
      <sheetData sheetId="6164">
        <row r="4">
          <cell r="A4" t="str">
            <v>BẢNG TÍNH TOÁN, ĐO BÓC KHỐI LƯỢNG HOÀN THÀNH ĐƯA VÀO QUYẾT TOÁN</v>
          </cell>
        </row>
      </sheetData>
      <sheetData sheetId="6165">
        <row r="4">
          <cell r="A4" t="str">
            <v>BẢNG TÍNH TOÁN, ĐO BÓC KHỐI LƯỢNG HOÀN THÀNH ĐƯA VÀO QUYẾT TOÁN</v>
          </cell>
        </row>
      </sheetData>
      <sheetData sheetId="6166">
        <row r="4">
          <cell r="A4" t="str">
            <v>BẢNG TÍNH TOÁN, ĐO BÓC KHỐI LƯỢNG HOÀN THÀNH ĐƯA VÀO QUYẾT TOÁN</v>
          </cell>
        </row>
      </sheetData>
      <sheetData sheetId="6167">
        <row r="4">
          <cell r="A4" t="str">
            <v>BẢNG TÍNH TOÁN, ĐO BÓC KHỐI LƯỢNG HOÀN THÀNH ĐƯA VÀO QUYẾT TOÁN</v>
          </cell>
        </row>
      </sheetData>
      <sheetData sheetId="6168">
        <row r="4">
          <cell r="A4" t="str">
            <v>BẢNG TÍNH TOÁN, ĐO BÓC KHỐI LƯỢNG HOÀN THÀNH ĐƯA VÀO QUYẾT TOÁN</v>
          </cell>
        </row>
      </sheetData>
      <sheetData sheetId="6169">
        <row r="4">
          <cell r="A4" t="str">
            <v>BẢNG TÍNH TOÁN, ĐO BÓC KHỐI LƯỢNG HOÀN THÀNH ĐƯA VÀO QUYẾT TOÁN</v>
          </cell>
        </row>
      </sheetData>
      <sheetData sheetId="6170">
        <row r="4">
          <cell r="A4" t="str">
            <v>BẢNG TÍNH TOÁN, ĐO BÓC KHỐI LƯỢNG HOÀN THÀNH ĐƯA VÀO QUYẾT TOÁN</v>
          </cell>
        </row>
      </sheetData>
      <sheetData sheetId="6171">
        <row r="4">
          <cell r="A4" t="str">
            <v>BẢNG TÍNH TOÁN, ĐO BÓC KHỐI LƯỢNG HOÀN THÀNH ĐƯA VÀO QUYẾT TOÁN</v>
          </cell>
        </row>
      </sheetData>
      <sheetData sheetId="6172">
        <row r="4">
          <cell r="A4" t="str">
            <v>BẢNG TÍNH TOÁN, ĐO BÓC KHỐI LƯỢNG HOÀN THÀNH ĐƯA VÀO QUYẾT TOÁN</v>
          </cell>
        </row>
      </sheetData>
      <sheetData sheetId="6173">
        <row r="4">
          <cell r="A4" t="str">
            <v>BẢNG TÍNH TOÁN, ĐO BÓC KHỐI LƯỢNG HOÀN THÀNH ĐƯA VÀO QUYẾT TOÁN</v>
          </cell>
        </row>
      </sheetData>
      <sheetData sheetId="6174">
        <row r="4">
          <cell r="A4" t="str">
            <v>BẢNG TÍNH TOÁN, ĐO BÓC KHỐI LƯỢNG HOÀN THÀNH ĐƯA VÀO QUYẾT TOÁN</v>
          </cell>
        </row>
      </sheetData>
      <sheetData sheetId="6175">
        <row r="4">
          <cell r="A4" t="str">
            <v>BẢNG TÍNH TOÁN, ĐO BÓC KHỐI LƯỢNG HOÀN THÀNH ĐƯA VÀO QUYẾT TOÁN</v>
          </cell>
        </row>
      </sheetData>
      <sheetData sheetId="6176">
        <row r="4">
          <cell r="A4" t="str">
            <v>BẢNG TÍNH TOÁN, ĐO BÓC KHỐI LƯỢNG HOÀN THÀNH ĐƯA VÀO QUYẾT TOÁN</v>
          </cell>
        </row>
      </sheetData>
      <sheetData sheetId="6177">
        <row r="4">
          <cell r="A4" t="str">
            <v>BẢNG TÍNH TOÁN, ĐO BÓC KHỐI LƯỢNG HOÀN THÀNH ĐƯA VÀO QUYẾT TOÁN</v>
          </cell>
        </row>
      </sheetData>
      <sheetData sheetId="6178">
        <row r="4">
          <cell r="A4" t="str">
            <v>BẢNG TÍNH TOÁN, ĐO BÓC KHỐI LƯỢNG HOÀN THÀNH ĐƯA VÀO QUYẾT TOÁN</v>
          </cell>
        </row>
      </sheetData>
      <sheetData sheetId="6179">
        <row r="4">
          <cell r="A4" t="str">
            <v>BẢNG TÍNH TOÁN, ĐO BÓC KHỐI LƯỢNG HOÀN THÀNH ĐƯA VÀO QUYẾT TOÁN</v>
          </cell>
        </row>
      </sheetData>
      <sheetData sheetId="6180">
        <row r="4">
          <cell r="A4" t="str">
            <v>BẢNG TÍNH TOÁN, ĐO BÓC KHỐI LƯỢNG HOÀN THÀNH ĐƯA VÀO QUYẾT TOÁN</v>
          </cell>
        </row>
      </sheetData>
      <sheetData sheetId="6181">
        <row r="4">
          <cell r="A4" t="str">
            <v>BẢNG TÍNH TOÁN, ĐO BÓC KHỐI LƯỢNG HOÀN THÀNH ĐƯA VÀO QUYẾT TOÁN</v>
          </cell>
        </row>
      </sheetData>
      <sheetData sheetId="6182">
        <row r="4">
          <cell r="A4" t="str">
            <v>BẢNG TÍNH TOÁN, ĐO BÓC KHỐI LƯỢNG HOÀN THÀNH ĐƯA VÀO QUYẾT TOÁN</v>
          </cell>
        </row>
      </sheetData>
      <sheetData sheetId="6183">
        <row r="4">
          <cell r="A4" t="str">
            <v>BẢNG TÍNH TOÁN, ĐO BÓC KHỐI LƯỢNG HOÀN THÀNH ĐƯA VÀO QUYẾT TOÁN</v>
          </cell>
        </row>
      </sheetData>
      <sheetData sheetId="6184">
        <row r="4">
          <cell r="A4" t="str">
            <v>BẢNG TÍNH TOÁN, ĐO BÓC KHỐI LƯỢNG HOÀN THÀNH ĐƯA VÀO QUYẾT TOÁN</v>
          </cell>
        </row>
      </sheetData>
      <sheetData sheetId="6185">
        <row r="4">
          <cell r="A4" t="str">
            <v>BẢNG TÍNH TOÁN, ĐO BÓC KHỐI LƯỢNG HOÀN THÀNH ĐƯA VÀO QUYẾT TOÁN</v>
          </cell>
        </row>
      </sheetData>
      <sheetData sheetId="6186">
        <row r="4">
          <cell r="A4" t="str">
            <v>BẢNG TÍNH TOÁN, ĐO BÓC KHỐI LƯỢNG HOÀN THÀNH ĐƯA VÀO QUYẾT TOÁN</v>
          </cell>
        </row>
      </sheetData>
      <sheetData sheetId="6187">
        <row r="4">
          <cell r="A4" t="str">
            <v>BẢNG TÍNH TOÁN, ĐO BÓC KHỐI LƯỢNG HOÀN THÀNH ĐƯA VÀO QUYẾT TOÁN</v>
          </cell>
        </row>
      </sheetData>
      <sheetData sheetId="6188">
        <row r="4">
          <cell r="A4" t="str">
            <v>BẢNG TÍNH TOÁN, ĐO BÓC KHỐI LƯỢNG HOÀN THÀNH ĐƯA VÀO QUYẾT TOÁN</v>
          </cell>
        </row>
      </sheetData>
      <sheetData sheetId="6189">
        <row r="4">
          <cell r="A4" t="str">
            <v>BẢNG TÍNH TOÁN, ĐO BÓC KHỐI LƯỢNG HOÀN THÀNH ĐƯA VÀO QUYẾT TOÁN</v>
          </cell>
        </row>
      </sheetData>
      <sheetData sheetId="6190">
        <row r="4">
          <cell r="A4" t="str">
            <v>BẢNG TÍNH TOÁN, ĐO BÓC KHỐI LƯỢNG HOÀN THÀNH ĐƯA VÀO QUYẾT TOÁN</v>
          </cell>
        </row>
      </sheetData>
      <sheetData sheetId="6191">
        <row r="4">
          <cell r="A4" t="str">
            <v>BẢNG TÍNH TOÁN, ĐO BÓC KHỐI LƯỢNG HOÀN THÀNH ĐƯA VÀO QUYẾT TOÁN</v>
          </cell>
        </row>
      </sheetData>
      <sheetData sheetId="6192">
        <row r="4">
          <cell r="A4" t="str">
            <v>BẢNG TÍNH TOÁN, ĐO BÓC KHỐI LƯỢNG HOÀN THÀNH ĐƯA VÀO QUYẾT TOÁN</v>
          </cell>
        </row>
      </sheetData>
      <sheetData sheetId="6193">
        <row r="4">
          <cell r="A4" t="str">
            <v>BẢNG TÍNH TOÁN, ĐO BÓC KHỐI LƯỢNG HOÀN THÀNH ĐƯA VÀO QUYẾT TOÁN</v>
          </cell>
        </row>
      </sheetData>
      <sheetData sheetId="6194">
        <row r="4">
          <cell r="A4" t="str">
            <v>BẢNG TÍNH TOÁN, ĐO BÓC KHỐI LƯỢNG HOÀN THÀNH ĐƯA VÀO QUYẾT TOÁN</v>
          </cell>
        </row>
      </sheetData>
      <sheetData sheetId="6195">
        <row r="4">
          <cell r="A4" t="str">
            <v>BẢNG TÍNH TOÁN, ĐO BÓC KHỐI LƯỢNG HOÀN THÀNH ĐƯA VÀO QUYẾT TOÁN</v>
          </cell>
        </row>
      </sheetData>
      <sheetData sheetId="6196">
        <row r="4">
          <cell r="A4" t="str">
            <v>BẢNG TÍNH TOÁN, ĐO BÓC KHỐI LƯỢNG HOÀN THÀNH ĐƯA VÀO QUYẾT TOÁN</v>
          </cell>
        </row>
      </sheetData>
      <sheetData sheetId="6197">
        <row r="4">
          <cell r="A4" t="str">
            <v>BẢNG TÍNH TOÁN, ĐO BÓC KHỐI LƯỢNG HOÀN THÀNH ĐƯA VÀO QUYẾT TOÁN</v>
          </cell>
        </row>
      </sheetData>
      <sheetData sheetId="6198">
        <row r="4">
          <cell r="A4" t="str">
            <v>BẢNG TÍNH TOÁN, ĐO BÓC KHỐI LƯỢNG HOÀN THÀNH ĐƯA VÀO QUYẾT TOÁN</v>
          </cell>
        </row>
      </sheetData>
      <sheetData sheetId="6199">
        <row r="4">
          <cell r="A4" t="str">
            <v>BẢNG TÍNH TOÁN, ĐO BÓC KHỐI LƯỢNG HOÀN THÀNH ĐƯA VÀO QUYẾT TOÁN</v>
          </cell>
        </row>
      </sheetData>
      <sheetData sheetId="6200">
        <row r="4">
          <cell r="A4" t="str">
            <v>BẢNG TÍNH TOÁN, ĐO BÓC KHỐI LƯỢNG HOÀN THÀNH ĐƯA VÀO QUYẾT TOÁN</v>
          </cell>
        </row>
      </sheetData>
      <sheetData sheetId="6201">
        <row r="4">
          <cell r="A4" t="str">
            <v>BẢNG TÍNH TOÁN, ĐO BÓC KHỐI LƯỢNG HOÀN THÀNH ĐƯA VÀO QUYẾT TOÁN</v>
          </cell>
        </row>
      </sheetData>
      <sheetData sheetId="6202">
        <row r="4">
          <cell r="A4" t="str">
            <v>BẢNG TÍNH TOÁN, ĐO BÓC KHỐI LƯỢNG HOÀN THÀNH ĐƯA VÀO QUYẾT TOÁN</v>
          </cell>
        </row>
      </sheetData>
      <sheetData sheetId="6203">
        <row r="4">
          <cell r="A4" t="str">
            <v>BẢNG TÍNH TOÁN, ĐO BÓC KHỐI LƯỢNG HOÀN THÀNH ĐƯA VÀO QUYẾT TOÁN</v>
          </cell>
        </row>
      </sheetData>
      <sheetData sheetId="6204">
        <row r="4">
          <cell r="A4" t="str">
            <v>BẢNG TÍNH TOÁN, ĐO BÓC KHỐI LƯỢNG HOÀN THÀNH ĐƯA VÀO QUYẾT TOÁN</v>
          </cell>
        </row>
      </sheetData>
      <sheetData sheetId="6205">
        <row r="4">
          <cell r="A4" t="str">
            <v>BẢNG TÍNH TOÁN, ĐO BÓC KHỐI LƯỢNG HOÀN THÀNH ĐƯA VÀO QUYẾT TOÁN</v>
          </cell>
        </row>
      </sheetData>
      <sheetData sheetId="6206">
        <row r="4">
          <cell r="A4" t="str">
            <v>BẢNG TÍNH TOÁN, ĐO BÓC KHỐI LƯỢNG HOÀN THÀNH ĐƯA VÀO QUYẾT TOÁN</v>
          </cell>
        </row>
      </sheetData>
      <sheetData sheetId="6207">
        <row r="4">
          <cell r="A4" t="str">
            <v>BẢNG TÍNH TOÁN, ĐO BÓC KHỐI LƯỢNG HOÀN THÀNH ĐƯA VÀO QUYẾT TOÁN</v>
          </cell>
        </row>
      </sheetData>
      <sheetData sheetId="6208">
        <row r="4">
          <cell r="A4" t="str">
            <v>BẢNG TÍNH TOÁN, ĐO BÓC KHỐI LƯỢNG HOÀN THÀNH ĐƯA VÀO QUYẾT TOÁN</v>
          </cell>
        </row>
      </sheetData>
      <sheetData sheetId="6209">
        <row r="4">
          <cell r="A4" t="str">
            <v>BẢNG TÍNH TOÁN, ĐO BÓC KHỐI LƯỢNG HOÀN THÀNH ĐƯA VÀO QUYẾT TOÁN</v>
          </cell>
        </row>
      </sheetData>
      <sheetData sheetId="6210">
        <row r="4">
          <cell r="A4" t="str">
            <v>BẢNG TÍNH TOÁN, ĐO BÓC KHỐI LƯỢNG HOÀN THÀNH ĐƯA VÀO QUYẾT TOÁN</v>
          </cell>
        </row>
      </sheetData>
      <sheetData sheetId="6211">
        <row r="4">
          <cell r="A4" t="str">
            <v>BẢNG TÍNH TOÁN, ĐO BÓC KHỐI LƯỢNG HOÀN THÀNH ĐƯA VÀO QUYẾT TOÁN</v>
          </cell>
        </row>
      </sheetData>
      <sheetData sheetId="6212">
        <row r="4">
          <cell r="A4" t="str">
            <v>BẢNG TÍNH TOÁN, ĐO BÓC KHỐI LƯỢNG HOÀN THÀNH ĐƯA VÀO QUYẾT TOÁN</v>
          </cell>
        </row>
      </sheetData>
      <sheetData sheetId="6213">
        <row r="4">
          <cell r="A4" t="str">
            <v>BẢNG TÍNH TOÁN, ĐO BÓC KHỐI LƯỢNG HOÀN THÀNH ĐƯA VÀO QUYẾT TOÁN</v>
          </cell>
        </row>
      </sheetData>
      <sheetData sheetId="6214">
        <row r="4">
          <cell r="A4" t="str">
            <v>BẢNG TÍNH TOÁN, ĐO BÓC KHỐI LƯỢNG HOÀN THÀNH ĐƯA VÀO QUYẾT TOÁN</v>
          </cell>
        </row>
      </sheetData>
      <sheetData sheetId="6215">
        <row r="4">
          <cell r="A4" t="str">
            <v>BẢNG TÍNH TOÁN, ĐO BÓC KHỐI LƯỢNG HOÀN THÀNH ĐƯA VÀO QUYẾT TOÁN</v>
          </cell>
        </row>
      </sheetData>
      <sheetData sheetId="6216">
        <row r="4">
          <cell r="A4" t="str">
            <v>BẢNG TÍNH TOÁN, ĐO BÓC KHỐI LƯỢNG HOÀN THÀNH ĐƯA VÀO QUYẾT TOÁN</v>
          </cell>
        </row>
      </sheetData>
      <sheetData sheetId="6217">
        <row r="4">
          <cell r="A4" t="str">
            <v>BẢNG TÍNH TOÁN, ĐO BÓC KHỐI LƯỢNG HOÀN THÀNH ĐƯA VÀO QUYẾT TOÁN</v>
          </cell>
        </row>
      </sheetData>
      <sheetData sheetId="6218">
        <row r="4">
          <cell r="A4" t="str">
            <v>BẢNG TÍNH TOÁN, ĐO BÓC KHỐI LƯỢNG HOÀN THÀNH ĐƯA VÀO QUYẾT TOÁN</v>
          </cell>
        </row>
      </sheetData>
      <sheetData sheetId="6219">
        <row r="4">
          <cell r="A4" t="str">
            <v>BẢNG TÍNH TOÁN, ĐO BÓC KHỐI LƯỢNG HOÀN THÀNH ĐƯA VÀO QUYẾT TOÁN</v>
          </cell>
        </row>
      </sheetData>
      <sheetData sheetId="6220">
        <row r="4">
          <cell r="A4" t="str">
            <v>BẢNG TÍNH TOÁN, ĐO BÓC KHỐI LƯỢNG HOÀN THÀNH ĐƯA VÀO QUYẾT TOÁN</v>
          </cell>
        </row>
      </sheetData>
      <sheetData sheetId="6221">
        <row r="4">
          <cell r="A4" t="str">
            <v>BẢNG TÍNH TOÁN, ĐO BÓC KHỐI LƯỢNG HOÀN THÀNH ĐƯA VÀO QUYẾT TOÁN</v>
          </cell>
        </row>
      </sheetData>
      <sheetData sheetId="6222">
        <row r="4">
          <cell r="A4" t="str">
            <v>BẢNG TÍNH TOÁN, ĐO BÓC KHỐI LƯỢNG HOÀN THÀNH ĐƯA VÀO QUYẾT TOÁN</v>
          </cell>
        </row>
      </sheetData>
      <sheetData sheetId="6223">
        <row r="4">
          <cell r="A4" t="str">
            <v>BẢNG TÍNH TOÁN, ĐO BÓC KHỐI LƯỢNG HOÀN THÀNH ĐƯA VÀO QUYẾT TOÁN</v>
          </cell>
        </row>
      </sheetData>
      <sheetData sheetId="6224">
        <row r="4">
          <cell r="A4" t="str">
            <v>BẢNG TÍNH TOÁN, ĐO BÓC KHỐI LƯỢNG HOÀN THÀNH ĐƯA VÀO QUYẾT TOÁN</v>
          </cell>
        </row>
      </sheetData>
      <sheetData sheetId="6225">
        <row r="4">
          <cell r="A4" t="str">
            <v>BẢNG TÍNH TOÁN, ĐO BÓC KHỐI LƯỢNG HOÀN THÀNH ĐƯA VÀO QUYẾT TOÁN</v>
          </cell>
        </row>
      </sheetData>
      <sheetData sheetId="6226">
        <row r="4">
          <cell r="A4" t="str">
            <v>BẢNG TÍNH TOÁN, ĐO BÓC KHỐI LƯỢNG HOÀN THÀNH ĐƯA VÀO QUYẾT TOÁN</v>
          </cell>
        </row>
      </sheetData>
      <sheetData sheetId="6227">
        <row r="4">
          <cell r="A4" t="str">
            <v>BẢNG TÍNH TOÁN, ĐO BÓC KHỐI LƯỢNG HOÀN THÀNH ĐƯA VÀO QUYẾT TOÁN</v>
          </cell>
        </row>
      </sheetData>
      <sheetData sheetId="6228">
        <row r="4">
          <cell r="A4" t="str">
            <v>BẢNG TÍNH TOÁN, ĐO BÓC KHỐI LƯỢNG HOÀN THÀNH ĐƯA VÀO QUYẾT TOÁN</v>
          </cell>
        </row>
      </sheetData>
      <sheetData sheetId="6229">
        <row r="4">
          <cell r="A4" t="str">
            <v>BẢNG TÍNH TOÁN, ĐO BÓC KHỐI LƯỢNG HOÀN THÀNH ĐƯA VÀO QUYẾT TOÁN</v>
          </cell>
        </row>
      </sheetData>
      <sheetData sheetId="6230">
        <row r="4">
          <cell r="A4" t="str">
            <v>BẢNG TÍNH TOÁN, ĐO BÓC KHỐI LƯỢNG HOÀN THÀNH ĐƯA VÀO QUYẾT TOÁN</v>
          </cell>
        </row>
      </sheetData>
      <sheetData sheetId="6231">
        <row r="4">
          <cell r="A4" t="str">
            <v>BẢNG TÍNH TOÁN, ĐO BÓC KHỐI LƯỢNG HOÀN THÀNH ĐƯA VÀO QUYẾT TOÁN</v>
          </cell>
        </row>
      </sheetData>
      <sheetData sheetId="6232">
        <row r="4">
          <cell r="A4" t="str">
            <v>BẢNG TÍNH TOÁN, ĐO BÓC KHỐI LƯỢNG HOÀN THÀNH ĐƯA VÀO QUYẾT TOÁN</v>
          </cell>
        </row>
      </sheetData>
      <sheetData sheetId="6233">
        <row r="4">
          <cell r="A4" t="str">
            <v>BẢNG TÍNH TOÁN, ĐO BÓC KHỐI LƯỢNG HOÀN THÀNH ĐƯA VÀO QUYẾT TOÁN</v>
          </cell>
        </row>
      </sheetData>
      <sheetData sheetId="6234">
        <row r="4">
          <cell r="A4" t="str">
            <v>BẢNG TÍNH TOÁN, ĐO BÓC KHỐI LƯỢNG HOÀN THÀNH ĐƯA VÀO QUYẾT TOÁN</v>
          </cell>
        </row>
      </sheetData>
      <sheetData sheetId="6235">
        <row r="4">
          <cell r="A4" t="str">
            <v>BẢNG TÍNH TOÁN, ĐO BÓC KHỐI LƯỢNG HOÀN THÀNH ĐƯA VÀO QUYẾT TOÁN</v>
          </cell>
        </row>
      </sheetData>
      <sheetData sheetId="6236">
        <row r="4">
          <cell r="A4" t="str">
            <v>BẢNG TÍNH TOÁN, ĐO BÓC KHỐI LƯỢNG HOÀN THÀNH ĐƯA VÀO QUYẾT TOÁN</v>
          </cell>
        </row>
      </sheetData>
      <sheetData sheetId="6237">
        <row r="4">
          <cell r="A4" t="str">
            <v>BẢNG TÍNH TOÁN, ĐO BÓC KHỐI LƯỢNG HOÀN THÀNH ĐƯA VÀO QUYẾT TOÁN</v>
          </cell>
        </row>
      </sheetData>
      <sheetData sheetId="6238">
        <row r="4">
          <cell r="A4" t="str">
            <v>BẢNG TÍNH TOÁN, ĐO BÓC KHỐI LƯỢNG HOÀN THÀNH ĐƯA VÀO QUYẾT TOÁN</v>
          </cell>
        </row>
      </sheetData>
      <sheetData sheetId="6239">
        <row r="4">
          <cell r="A4" t="str">
            <v>BẢNG TÍNH TOÁN, ĐO BÓC KHỐI LƯỢNG HOÀN THÀNH ĐƯA VÀO QUYẾT TOÁN</v>
          </cell>
        </row>
      </sheetData>
      <sheetData sheetId="6240">
        <row r="4">
          <cell r="A4" t="str">
            <v>BẢNG TÍNH TOÁN, ĐO BÓC KHỐI LƯỢNG HOÀN THÀNH ĐƯA VÀO QUYẾT TOÁN</v>
          </cell>
        </row>
      </sheetData>
      <sheetData sheetId="6241">
        <row r="4">
          <cell r="A4" t="str">
            <v>BẢNG TÍNH TOÁN, ĐO BÓC KHỐI LƯỢNG HOÀN THÀNH ĐƯA VÀO QUYẾT TOÁN</v>
          </cell>
        </row>
      </sheetData>
      <sheetData sheetId="6242">
        <row r="4">
          <cell r="A4" t="str">
            <v>BẢNG TÍNH TOÁN, ĐO BÓC KHỐI LƯỢNG HOÀN THÀNH ĐƯA VÀO QUYẾT TOÁN</v>
          </cell>
        </row>
      </sheetData>
      <sheetData sheetId="6243">
        <row r="4">
          <cell r="A4" t="str">
            <v>BẢNG TÍNH TOÁN, ĐO BÓC KHỐI LƯỢNG HOÀN THÀNH ĐƯA VÀO QUYẾT TOÁN</v>
          </cell>
        </row>
      </sheetData>
      <sheetData sheetId="6244">
        <row r="4">
          <cell r="A4" t="str">
            <v>BẢNG TÍNH TOÁN, ĐO BÓC KHỐI LƯỢNG HOÀN THÀNH ĐƯA VÀO QUYẾT TOÁN</v>
          </cell>
        </row>
      </sheetData>
      <sheetData sheetId="6245">
        <row r="4">
          <cell r="A4" t="str">
            <v>BẢNG TÍNH TOÁN, ĐO BÓC KHỐI LƯỢNG HOÀN THÀNH ĐƯA VÀO QUYẾT TOÁN</v>
          </cell>
        </row>
      </sheetData>
      <sheetData sheetId="6246">
        <row r="4">
          <cell r="A4" t="str">
            <v>BẢNG TÍNH TOÁN, ĐO BÓC KHỐI LƯỢNG HOÀN THÀNH ĐƯA VÀO QUYẾT TOÁN</v>
          </cell>
        </row>
      </sheetData>
      <sheetData sheetId="6247">
        <row r="4">
          <cell r="A4" t="str">
            <v>BẢNG TÍNH TOÁN, ĐO BÓC KHỐI LƯỢNG HOÀN THÀNH ĐƯA VÀO QUYẾT TOÁN</v>
          </cell>
        </row>
      </sheetData>
      <sheetData sheetId="6248">
        <row r="4">
          <cell r="A4" t="str">
            <v>BẢNG TÍNH TOÁN, ĐO BÓC KHỐI LƯỢNG HOÀN THÀNH ĐƯA VÀO QUYẾT TOÁN</v>
          </cell>
        </row>
      </sheetData>
      <sheetData sheetId="6249">
        <row r="4">
          <cell r="A4" t="str">
            <v>BẢNG TÍNH TOÁN, ĐO BÓC KHỐI LƯỢNG HOÀN THÀNH ĐƯA VÀO QUYẾT TOÁN</v>
          </cell>
        </row>
      </sheetData>
      <sheetData sheetId="6250">
        <row r="4">
          <cell r="A4" t="str">
            <v>BẢNG TÍNH TOÁN, ĐO BÓC KHỐI LƯỢNG HOÀN THÀNH ĐƯA VÀO QUYẾT TOÁN</v>
          </cell>
        </row>
      </sheetData>
      <sheetData sheetId="6251">
        <row r="4">
          <cell r="A4" t="str">
            <v>BẢNG TÍNH TOÁN, ĐO BÓC KHỐI LƯỢNG HOÀN THÀNH ĐƯA VÀO QUYẾT TOÁN</v>
          </cell>
        </row>
      </sheetData>
      <sheetData sheetId="6252">
        <row r="4">
          <cell r="A4" t="str">
            <v>BẢNG TÍNH TOÁN, ĐO BÓC KHỐI LƯỢNG HOÀN THÀNH ĐƯA VÀO QUYẾT TOÁN</v>
          </cell>
        </row>
      </sheetData>
      <sheetData sheetId="6253">
        <row r="4">
          <cell r="A4" t="str">
            <v>BẢNG TÍNH TOÁN, ĐO BÓC KHỐI LƯỢNG HOÀN THÀNH ĐƯA VÀO QUYẾT TOÁN</v>
          </cell>
        </row>
      </sheetData>
      <sheetData sheetId="6254">
        <row r="4">
          <cell r="A4" t="str">
            <v>BẢNG TÍNH TOÁN, ĐO BÓC KHỐI LƯỢNG HOÀN THÀNH ĐƯA VÀO QUYẾT TOÁN</v>
          </cell>
        </row>
      </sheetData>
      <sheetData sheetId="6255">
        <row r="4">
          <cell r="A4" t="str">
            <v>BẢNG TÍNH TOÁN, ĐO BÓC KHỐI LƯỢNG HOÀN THÀNH ĐƯA VÀO QUYẾT TOÁN</v>
          </cell>
        </row>
      </sheetData>
      <sheetData sheetId="6256">
        <row r="4">
          <cell r="A4" t="str">
            <v>BẢNG TÍNH TOÁN, ĐO BÓC KHỐI LƯỢNG HOÀN THÀNH ĐƯA VÀO QUYẾT TOÁN</v>
          </cell>
        </row>
      </sheetData>
      <sheetData sheetId="6257">
        <row r="4">
          <cell r="A4" t="str">
            <v>BẢNG TÍNH TOÁN, ĐO BÓC KHỐI LƯỢNG HOÀN THÀNH ĐƯA VÀO QUYẾT TOÁN</v>
          </cell>
        </row>
      </sheetData>
      <sheetData sheetId="6258">
        <row r="4">
          <cell r="A4" t="str">
            <v>BẢNG TÍNH TOÁN, ĐO BÓC KHỐI LƯỢNG HOÀN THÀNH ĐƯA VÀO QUYẾT TOÁN</v>
          </cell>
        </row>
      </sheetData>
      <sheetData sheetId="6259">
        <row r="4">
          <cell r="A4" t="str">
            <v>BẢNG TÍNH TOÁN, ĐO BÓC KHỐI LƯỢNG HOÀN THÀNH ĐƯA VÀO QUYẾT TOÁN</v>
          </cell>
        </row>
      </sheetData>
      <sheetData sheetId="6260">
        <row r="4">
          <cell r="A4" t="str">
            <v>BẢNG TÍNH TOÁN, ĐO BÓC KHỐI LƯỢNG HOÀN THÀNH ĐƯA VÀO QUYẾT TOÁN</v>
          </cell>
        </row>
      </sheetData>
      <sheetData sheetId="6261">
        <row r="4">
          <cell r="A4" t="str">
            <v>BẢNG TÍNH TOÁN, ĐO BÓC KHỐI LƯỢNG HOÀN THÀNH ĐƯA VÀO QUYẾT TOÁN</v>
          </cell>
        </row>
      </sheetData>
      <sheetData sheetId="6262">
        <row r="4">
          <cell r="A4" t="str">
            <v>BẢNG TÍNH TOÁN, ĐO BÓC KHỐI LƯỢNG HOÀN THÀNH ĐƯA VÀO QUYẾT TOÁN</v>
          </cell>
        </row>
      </sheetData>
      <sheetData sheetId="6263">
        <row r="4">
          <cell r="A4" t="str">
            <v>BẢNG TÍNH TOÁN, ĐO BÓC KHỐI LƯỢNG HOÀN THÀNH ĐƯA VÀO QUYẾT TOÁN</v>
          </cell>
        </row>
      </sheetData>
      <sheetData sheetId="6264">
        <row r="4">
          <cell r="A4" t="str">
            <v>BẢNG TÍNH TOÁN, ĐO BÓC KHỐI LƯỢNG HOÀN THÀNH ĐƯA VÀO QUYẾT TOÁN</v>
          </cell>
        </row>
      </sheetData>
      <sheetData sheetId="6265">
        <row r="4">
          <cell r="A4" t="str">
            <v>BẢNG TÍNH TOÁN, ĐO BÓC KHỐI LƯỢNG HOÀN THÀNH ĐƯA VÀO QUYẾT TOÁN</v>
          </cell>
        </row>
      </sheetData>
      <sheetData sheetId="6266">
        <row r="4">
          <cell r="A4" t="str">
            <v>BẢNG TÍNH TOÁN, ĐO BÓC KHỐI LƯỢNG HOÀN THÀNH ĐƯA VÀO QUYẾT TOÁN</v>
          </cell>
        </row>
      </sheetData>
      <sheetData sheetId="6267">
        <row r="4">
          <cell r="A4" t="str">
            <v>BẢNG TÍNH TOÁN, ĐO BÓC KHỐI LƯỢNG HOÀN THÀNH ĐƯA VÀO QUYẾT TOÁN</v>
          </cell>
        </row>
      </sheetData>
      <sheetData sheetId="6268">
        <row r="4">
          <cell r="A4" t="str">
            <v>BẢNG TÍNH TOÁN, ĐO BÓC KHỐI LƯỢNG HOÀN THÀNH ĐƯA VÀO QUYẾT TOÁN</v>
          </cell>
        </row>
      </sheetData>
      <sheetData sheetId="6269">
        <row r="4">
          <cell r="A4" t="str">
            <v>BẢNG TÍNH TOÁN, ĐO BÓC KHỐI LƯỢNG HOÀN THÀNH ĐƯA VÀO QUYẾT TOÁN</v>
          </cell>
        </row>
      </sheetData>
      <sheetData sheetId="6270">
        <row r="4">
          <cell r="A4" t="str">
            <v>BẢNG TÍNH TOÁN, ĐO BÓC KHỐI LƯỢNG HOÀN THÀNH ĐƯA VÀO QUYẾT TOÁN</v>
          </cell>
        </row>
      </sheetData>
      <sheetData sheetId="6271">
        <row r="4">
          <cell r="A4" t="str">
            <v>BẢNG TÍNH TOÁN, ĐO BÓC KHỐI LƯỢNG HOÀN THÀNH ĐƯA VÀO QUYẾT TOÁN</v>
          </cell>
        </row>
      </sheetData>
      <sheetData sheetId="6272">
        <row r="4">
          <cell r="A4" t="str">
            <v>BẢNG TÍNH TOÁN, ĐO BÓC KHỐI LƯỢNG HOÀN THÀNH ĐƯA VÀO QUYẾT TOÁN</v>
          </cell>
        </row>
      </sheetData>
      <sheetData sheetId="6273">
        <row r="4">
          <cell r="A4" t="str">
            <v>BẢNG TÍNH TOÁN, ĐO BÓC KHỐI LƯỢNG HOÀN THÀNH ĐƯA VÀO QUYẾT TOÁN</v>
          </cell>
        </row>
      </sheetData>
      <sheetData sheetId="6274">
        <row r="4">
          <cell r="A4" t="str">
            <v>BẢNG TÍNH TOÁN, ĐO BÓC KHỐI LƯỢNG HOÀN THÀNH ĐƯA VÀO QUYẾT TOÁN</v>
          </cell>
        </row>
      </sheetData>
      <sheetData sheetId="6275">
        <row r="4">
          <cell r="A4" t="str">
            <v>BẢNG TÍNH TOÁN, ĐO BÓC KHỐI LƯỢNG HOÀN THÀNH ĐƯA VÀO QUYẾT TOÁN</v>
          </cell>
        </row>
      </sheetData>
      <sheetData sheetId="6276">
        <row r="4">
          <cell r="A4" t="str">
            <v>BẢNG TÍNH TOÁN, ĐO BÓC KHỐI LƯỢNG HOÀN THÀNH ĐƯA VÀO QUYẾT TOÁN</v>
          </cell>
        </row>
      </sheetData>
      <sheetData sheetId="6277">
        <row r="4">
          <cell r="A4" t="str">
            <v>BẢNG TÍNH TOÁN, ĐO BÓC KHỐI LƯỢNG HOÀN THÀNH ĐƯA VÀO QUYẾT TOÁN</v>
          </cell>
        </row>
      </sheetData>
      <sheetData sheetId="6278">
        <row r="4">
          <cell r="A4" t="str">
            <v>BẢNG TÍNH TOÁN, ĐO BÓC KHỐI LƯỢNG HOÀN THÀNH ĐƯA VÀO QUYẾT TOÁN</v>
          </cell>
        </row>
      </sheetData>
      <sheetData sheetId="6279">
        <row r="4">
          <cell r="A4" t="str">
            <v>BẢNG TÍNH TOÁN, ĐO BÓC KHỐI LƯỢNG HOÀN THÀNH ĐƯA VÀO QUYẾT TOÁN</v>
          </cell>
        </row>
      </sheetData>
      <sheetData sheetId="6280">
        <row r="4">
          <cell r="A4" t="str">
            <v>BẢNG TÍNH TOÁN, ĐO BÓC KHỐI LƯỢNG HOÀN THÀNH ĐƯA VÀO QUYẾT TOÁN</v>
          </cell>
        </row>
      </sheetData>
      <sheetData sheetId="6281">
        <row r="4">
          <cell r="A4" t="str">
            <v>BẢNG TÍNH TOÁN, ĐO BÓC KHỐI LƯỢNG HOÀN THÀNH ĐƯA VÀO QUYẾT TOÁN</v>
          </cell>
        </row>
      </sheetData>
      <sheetData sheetId="6282">
        <row r="4">
          <cell r="A4" t="str">
            <v>BẢNG TÍNH TOÁN, ĐO BÓC KHỐI LƯỢNG HOÀN THÀNH ĐƯA VÀO QUYẾT TOÁN</v>
          </cell>
        </row>
      </sheetData>
      <sheetData sheetId="6283">
        <row r="4">
          <cell r="A4" t="str">
            <v>BẢNG TÍNH TOÁN, ĐO BÓC KHỐI LƯỢNG HOÀN THÀNH ĐƯA VÀO QUYẾT TOÁN</v>
          </cell>
        </row>
      </sheetData>
      <sheetData sheetId="6284">
        <row r="4">
          <cell r="A4" t="str">
            <v>BẢNG TÍNH TOÁN, ĐO BÓC KHỐI LƯỢNG HOÀN THÀNH ĐƯA VÀO QUYẾT TOÁN</v>
          </cell>
        </row>
      </sheetData>
      <sheetData sheetId="6285">
        <row r="4">
          <cell r="A4" t="str">
            <v>BẢNG TÍNH TOÁN, ĐO BÓC KHỐI LƯỢNG HOÀN THÀNH ĐƯA VÀO QUYẾT TOÁN</v>
          </cell>
        </row>
      </sheetData>
      <sheetData sheetId="6286">
        <row r="4">
          <cell r="A4" t="str">
            <v>BẢNG TÍNH TOÁN, ĐO BÓC KHỐI LƯỢNG HOÀN THÀNH ĐƯA VÀO QUYẾT TOÁN</v>
          </cell>
        </row>
      </sheetData>
      <sheetData sheetId="6287">
        <row r="4">
          <cell r="A4" t="str">
            <v>BẢNG TÍNH TOÁN, ĐO BÓC KHỐI LƯỢNG HOÀN THÀNH ĐƯA VÀO QUYẾT TOÁN</v>
          </cell>
        </row>
      </sheetData>
      <sheetData sheetId="6288">
        <row r="4">
          <cell r="A4" t="str">
            <v>BẢNG TÍNH TOÁN, ĐO BÓC KHỐI LƯỢNG HOÀN THÀNH ĐƯA VÀO QUYẾT TOÁN</v>
          </cell>
        </row>
      </sheetData>
      <sheetData sheetId="6289">
        <row r="4">
          <cell r="A4" t="str">
            <v>BẢNG TÍNH TOÁN, ĐO BÓC KHỐI LƯỢNG HOÀN THÀNH ĐƯA VÀO QUYẾT TOÁN</v>
          </cell>
        </row>
      </sheetData>
      <sheetData sheetId="6290">
        <row r="4">
          <cell r="A4" t="str">
            <v>BẢNG TÍNH TOÁN, ĐO BÓC KHỐI LƯỢNG HOÀN THÀNH ĐƯA VÀO QUYẾT TOÁN</v>
          </cell>
        </row>
      </sheetData>
      <sheetData sheetId="6291">
        <row r="4">
          <cell r="A4" t="str">
            <v>BẢNG TÍNH TOÁN, ĐO BÓC KHỐI LƯỢNG HOÀN THÀNH ĐƯA VÀO QUYẾT TOÁN</v>
          </cell>
        </row>
      </sheetData>
      <sheetData sheetId="6292">
        <row r="4">
          <cell r="A4" t="str">
            <v>BẢNG TÍNH TOÁN, ĐO BÓC KHỐI LƯỢNG HOÀN THÀNH ĐƯA VÀO QUYẾT TOÁN</v>
          </cell>
        </row>
      </sheetData>
      <sheetData sheetId="6293">
        <row r="4">
          <cell r="A4" t="str">
            <v>BẢNG TÍNH TOÁN, ĐO BÓC KHỐI LƯỢNG HOÀN THÀNH ĐƯA VÀO QUYẾT TOÁN</v>
          </cell>
        </row>
      </sheetData>
      <sheetData sheetId="6294">
        <row r="4">
          <cell r="A4" t="str">
            <v>BẢNG TÍNH TOÁN, ĐO BÓC KHỐI LƯỢNG HOÀN THÀNH ĐƯA VÀO QUYẾT TOÁN</v>
          </cell>
        </row>
      </sheetData>
      <sheetData sheetId="6295">
        <row r="4">
          <cell r="A4" t="str">
            <v>BẢNG TÍNH TOÁN, ĐO BÓC KHỐI LƯỢNG HOÀN THÀNH ĐƯA VÀO QUYẾT TOÁN</v>
          </cell>
        </row>
      </sheetData>
      <sheetData sheetId="6296">
        <row r="4">
          <cell r="A4" t="str">
            <v>BẢNG TÍNH TOÁN, ĐO BÓC KHỐI LƯỢNG HOÀN THÀNH ĐƯA VÀO QUYẾT TOÁN</v>
          </cell>
        </row>
      </sheetData>
      <sheetData sheetId="6297">
        <row r="4">
          <cell r="A4" t="str">
            <v>BẢNG TÍNH TOÁN, ĐO BÓC KHỐI LƯỢNG HOÀN THÀNH ĐƯA VÀO QUYẾT TOÁN</v>
          </cell>
        </row>
      </sheetData>
      <sheetData sheetId="6298">
        <row r="4">
          <cell r="A4" t="str">
            <v>BẢNG TÍNH TOÁN, ĐO BÓC KHỐI LƯỢNG HOÀN THÀNH ĐƯA VÀO QUYẾT TOÁN</v>
          </cell>
        </row>
      </sheetData>
      <sheetData sheetId="6299">
        <row r="4">
          <cell r="A4" t="str">
            <v>BẢNG TÍNH TOÁN, ĐO BÓC KHỐI LƯỢNG HOÀN THÀNH ĐƯA VÀO QUYẾT TOÁN</v>
          </cell>
        </row>
      </sheetData>
      <sheetData sheetId="6300">
        <row r="4">
          <cell r="A4" t="str">
            <v>BẢNG TÍNH TOÁN, ĐO BÓC KHỐI LƯỢNG HOÀN THÀNH ĐƯA VÀO QUYẾT TOÁN</v>
          </cell>
        </row>
      </sheetData>
      <sheetData sheetId="6301">
        <row r="4">
          <cell r="A4" t="str">
            <v>BẢNG TÍNH TOÁN, ĐO BÓC KHỐI LƯỢNG HOÀN THÀNH ĐƯA VÀO QUYẾT TOÁN</v>
          </cell>
        </row>
      </sheetData>
      <sheetData sheetId="6302">
        <row r="4">
          <cell r="A4" t="str">
            <v>BẢNG TÍNH TOÁN, ĐO BÓC KHỐI LƯỢNG HOÀN THÀNH ĐƯA VÀO QUYẾT TOÁN</v>
          </cell>
        </row>
      </sheetData>
      <sheetData sheetId="6303">
        <row r="4">
          <cell r="A4" t="str">
            <v>BẢNG TÍNH TOÁN, ĐO BÓC KHỐI LƯỢNG HOÀN THÀNH ĐƯA VÀO QUYẾT TOÁN</v>
          </cell>
        </row>
      </sheetData>
      <sheetData sheetId="6304">
        <row r="4">
          <cell r="A4" t="str">
            <v>BẢNG TÍNH TOÁN, ĐO BÓC KHỐI LƯỢNG HOÀN THÀNH ĐƯA VÀO QUYẾT TOÁN</v>
          </cell>
        </row>
      </sheetData>
      <sheetData sheetId="6305">
        <row r="4">
          <cell r="A4" t="str">
            <v>BẢNG TÍNH TOÁN, ĐO BÓC KHỐI LƯỢNG HOÀN THÀNH ĐƯA VÀO QUYẾT TOÁN</v>
          </cell>
        </row>
      </sheetData>
      <sheetData sheetId="6306">
        <row r="4">
          <cell r="A4" t="str">
            <v>BẢNG TÍNH TOÁN, ĐO BÓC KHỐI LƯỢNG HOÀN THÀNH ĐƯA VÀO QUYẾT TOÁN</v>
          </cell>
        </row>
      </sheetData>
      <sheetData sheetId="6307">
        <row r="4">
          <cell r="A4" t="str">
            <v>BẢNG TÍNH TOÁN, ĐO BÓC KHỐI LƯỢNG HOÀN THÀNH ĐƯA VÀO QUYẾT TOÁN</v>
          </cell>
        </row>
      </sheetData>
      <sheetData sheetId="6308">
        <row r="4">
          <cell r="A4" t="str">
            <v>BẢNG TÍNH TOÁN, ĐO BÓC KHỐI LƯỢNG HOÀN THÀNH ĐƯA VÀO QUYẾT TOÁN</v>
          </cell>
        </row>
      </sheetData>
      <sheetData sheetId="6309">
        <row r="4">
          <cell r="A4" t="str">
            <v>BẢNG TÍNH TOÁN, ĐO BÓC KHỐI LƯỢNG HOÀN THÀNH ĐƯA VÀO QUYẾT TOÁN</v>
          </cell>
        </row>
      </sheetData>
      <sheetData sheetId="6310">
        <row r="4">
          <cell r="A4" t="str">
            <v>BẢNG TÍNH TOÁN, ĐO BÓC KHỐI LƯỢNG HOÀN THÀNH ĐƯA VÀO QUYẾT TOÁN</v>
          </cell>
        </row>
      </sheetData>
      <sheetData sheetId="6311">
        <row r="4">
          <cell r="A4" t="str">
            <v>BẢNG TÍNH TOÁN, ĐO BÓC KHỐI LƯỢNG HOÀN THÀNH ĐƯA VÀO QUYẾT TOÁN</v>
          </cell>
        </row>
      </sheetData>
      <sheetData sheetId="6312">
        <row r="4">
          <cell r="A4" t="str">
            <v>BẢNG TÍNH TOÁN, ĐO BÓC KHỐI LƯỢNG HOÀN THÀNH ĐƯA VÀO QUYẾT TOÁN</v>
          </cell>
        </row>
      </sheetData>
      <sheetData sheetId="6313">
        <row r="4">
          <cell r="A4" t="str">
            <v>BẢNG TÍNH TOÁN, ĐO BÓC KHỐI LƯỢNG HOÀN THÀNH ĐƯA VÀO QUYẾT TOÁN</v>
          </cell>
        </row>
      </sheetData>
      <sheetData sheetId="6314">
        <row r="4">
          <cell r="A4" t="str">
            <v>BẢNG TÍNH TOÁN, ĐO BÓC KHỐI LƯỢNG HOÀN THÀNH ĐƯA VÀO QUYẾT TOÁN</v>
          </cell>
        </row>
      </sheetData>
      <sheetData sheetId="6315">
        <row r="4">
          <cell r="A4" t="str">
            <v>BẢNG TÍNH TOÁN, ĐO BÓC KHỐI LƯỢNG HOÀN THÀNH ĐƯA VÀO QUYẾT TOÁN</v>
          </cell>
        </row>
      </sheetData>
      <sheetData sheetId="6316">
        <row r="4">
          <cell r="A4" t="str">
            <v>BẢNG TÍNH TOÁN, ĐO BÓC KHỐI LƯỢNG HOÀN THÀNH ĐƯA VÀO QUYẾT TOÁN</v>
          </cell>
        </row>
      </sheetData>
      <sheetData sheetId="6317">
        <row r="4">
          <cell r="A4" t="str">
            <v>BẢNG TÍNH TOÁN, ĐO BÓC KHỐI LƯỢNG HOÀN THÀNH ĐƯA VÀO QUYẾT TOÁN</v>
          </cell>
        </row>
      </sheetData>
      <sheetData sheetId="6318">
        <row r="4">
          <cell r="A4" t="str">
            <v>BẢNG TÍNH TOÁN, ĐO BÓC KHỐI LƯỢNG HOÀN THÀNH ĐƯA VÀO QUYẾT TOÁN</v>
          </cell>
        </row>
      </sheetData>
      <sheetData sheetId="6319">
        <row r="4">
          <cell r="A4" t="str">
            <v>BẢNG TÍNH TOÁN, ĐO BÓC KHỐI LƯỢNG HOÀN THÀNH ĐƯA VÀO QUYẾT TOÁN</v>
          </cell>
        </row>
      </sheetData>
      <sheetData sheetId="6320">
        <row r="4">
          <cell r="A4" t="str">
            <v>BẢNG TÍNH TOÁN, ĐO BÓC KHỐI LƯỢNG HOÀN THÀNH ĐƯA VÀO QUYẾT TOÁN</v>
          </cell>
        </row>
      </sheetData>
      <sheetData sheetId="6321">
        <row r="4">
          <cell r="A4" t="str">
            <v>BẢNG TÍNH TOÁN, ĐO BÓC KHỐI LƯỢNG HOÀN THÀNH ĐƯA VÀO QUYẾT TOÁN</v>
          </cell>
        </row>
      </sheetData>
      <sheetData sheetId="6322">
        <row r="4">
          <cell r="A4" t="str">
            <v>BẢNG TÍNH TOÁN, ĐO BÓC KHỐI LƯỢNG HOÀN THÀNH ĐƯA VÀO QUYẾT TOÁN</v>
          </cell>
        </row>
      </sheetData>
      <sheetData sheetId="6323">
        <row r="4">
          <cell r="A4" t="str">
            <v>BẢNG TÍNH TOÁN, ĐO BÓC KHỐI LƯỢNG HOÀN THÀNH ĐƯA VÀO QUYẾT TOÁN</v>
          </cell>
        </row>
      </sheetData>
      <sheetData sheetId="6324">
        <row r="4">
          <cell r="A4" t="str">
            <v>BẢNG TÍNH TOÁN, ĐO BÓC KHỐI LƯỢNG HOÀN THÀNH ĐƯA VÀO QUYẾT TOÁN</v>
          </cell>
        </row>
      </sheetData>
      <sheetData sheetId="6325">
        <row r="4">
          <cell r="A4" t="str">
            <v>BẢNG TÍNH TOÁN, ĐO BÓC KHỐI LƯỢNG HOÀN THÀNH ĐƯA VÀO QUYẾT TOÁN</v>
          </cell>
        </row>
      </sheetData>
      <sheetData sheetId="6326">
        <row r="4">
          <cell r="A4" t="str">
            <v>BẢNG TÍNH TOÁN, ĐO BÓC KHỐI LƯỢNG HOÀN THÀNH ĐƯA VÀO QUYẾT TOÁN</v>
          </cell>
        </row>
      </sheetData>
      <sheetData sheetId="6327">
        <row r="4">
          <cell r="A4" t="str">
            <v>BẢNG TÍNH TOÁN, ĐO BÓC KHỐI LƯỢNG HOÀN THÀNH ĐƯA VÀO QUYẾT TOÁN</v>
          </cell>
        </row>
      </sheetData>
      <sheetData sheetId="6328">
        <row r="4">
          <cell r="A4" t="str">
            <v>BẢNG TÍNH TOÁN, ĐO BÓC KHỐI LƯỢNG HOÀN THÀNH ĐƯA VÀO QUYẾT TOÁN</v>
          </cell>
        </row>
      </sheetData>
      <sheetData sheetId="6329">
        <row r="4">
          <cell r="A4" t="str">
            <v>BẢNG TÍNH TOÁN, ĐO BÓC KHỐI LƯỢNG HOÀN THÀNH ĐƯA VÀO QUYẾT TOÁN</v>
          </cell>
        </row>
      </sheetData>
      <sheetData sheetId="6330">
        <row r="4">
          <cell r="A4" t="str">
            <v>BẢNG TÍNH TOÁN, ĐO BÓC KHỐI LƯỢNG HOÀN THÀNH ĐƯA VÀO QUYẾT TOÁN</v>
          </cell>
        </row>
      </sheetData>
      <sheetData sheetId="6331">
        <row r="4">
          <cell r="A4" t="str">
            <v>BẢNG TÍNH TOÁN, ĐO BÓC KHỐI LƯỢNG HOÀN THÀNH ĐƯA VÀO QUYẾT TOÁN</v>
          </cell>
        </row>
      </sheetData>
      <sheetData sheetId="6332">
        <row r="4">
          <cell r="A4" t="str">
            <v>BẢNG TÍNH TOÁN, ĐO BÓC KHỐI LƯỢNG HOÀN THÀNH ĐƯA VÀO QUYẾT TOÁN</v>
          </cell>
        </row>
      </sheetData>
      <sheetData sheetId="6333">
        <row r="4">
          <cell r="A4" t="str">
            <v>BẢNG TÍNH TOÁN, ĐO BÓC KHỐI LƯỢNG HOÀN THÀNH ĐƯA VÀO QUYẾT TOÁN</v>
          </cell>
        </row>
      </sheetData>
      <sheetData sheetId="6334">
        <row r="4">
          <cell r="A4" t="str">
            <v>BẢNG TÍNH TOÁN, ĐO BÓC KHỐI LƯỢNG HOÀN THÀNH ĐƯA VÀO QUYẾT TOÁN</v>
          </cell>
        </row>
      </sheetData>
      <sheetData sheetId="6335">
        <row r="4">
          <cell r="A4" t="str">
            <v>BẢNG TÍNH TOÁN, ĐO BÓC KHỐI LƯỢNG HOÀN THÀNH ĐƯA VÀO QUYẾT TOÁN</v>
          </cell>
        </row>
      </sheetData>
      <sheetData sheetId="6336">
        <row r="4">
          <cell r="A4" t="str">
            <v>BẢNG TÍNH TOÁN, ĐO BÓC KHỐI LƯỢNG HOÀN THÀNH ĐƯA VÀO QUYẾT TOÁN</v>
          </cell>
        </row>
      </sheetData>
      <sheetData sheetId="6337">
        <row r="4">
          <cell r="A4" t="str">
            <v>BẢNG TÍNH TOÁN, ĐO BÓC KHỐI LƯỢNG HOÀN THÀNH ĐƯA VÀO QUYẾT TOÁN</v>
          </cell>
        </row>
      </sheetData>
      <sheetData sheetId="6338">
        <row r="4">
          <cell r="A4" t="str">
            <v>BẢNG TÍNH TOÁN, ĐO BÓC KHỐI LƯỢNG HOÀN THÀNH ĐƯA VÀO QUYẾT TOÁN</v>
          </cell>
        </row>
      </sheetData>
      <sheetData sheetId="6339">
        <row r="4">
          <cell r="A4" t="str">
            <v>BẢNG TÍNH TOÁN, ĐO BÓC KHỐI LƯỢNG HOÀN THÀNH ĐƯA VÀO QUYẾT TOÁN</v>
          </cell>
        </row>
      </sheetData>
      <sheetData sheetId="6340">
        <row r="4">
          <cell r="A4" t="str">
            <v>BẢNG TÍNH TOÁN, ĐO BÓC KHỐI LƯỢNG HOÀN THÀNH ĐƯA VÀO QUYẾT TOÁN</v>
          </cell>
        </row>
      </sheetData>
      <sheetData sheetId="6341">
        <row r="4">
          <cell r="A4" t="str">
            <v>BẢNG TÍNH TOÁN, ĐO BÓC KHỐI LƯỢNG HOÀN THÀNH ĐƯA VÀO QUYẾT TOÁN</v>
          </cell>
        </row>
      </sheetData>
      <sheetData sheetId="6342">
        <row r="4">
          <cell r="A4" t="str">
            <v>BẢNG TÍNH TOÁN, ĐO BÓC KHỐI LƯỢNG HOÀN THÀNH ĐƯA VÀO QUYẾT TOÁN</v>
          </cell>
        </row>
      </sheetData>
      <sheetData sheetId="6343">
        <row r="4">
          <cell r="A4" t="str">
            <v>BẢNG TÍNH TOÁN, ĐO BÓC KHỐI LƯỢNG HOÀN THÀNH ĐƯA VÀO QUYẾT TOÁN</v>
          </cell>
        </row>
      </sheetData>
      <sheetData sheetId="6344">
        <row r="4">
          <cell r="A4" t="str">
            <v>BẢNG TÍNH TOÁN, ĐO BÓC KHỐI LƯỢNG HOÀN THÀNH ĐƯA VÀO QUYẾT TOÁN</v>
          </cell>
        </row>
      </sheetData>
      <sheetData sheetId="6345">
        <row r="4">
          <cell r="A4" t="str">
            <v>BẢNG TÍNH TOÁN, ĐO BÓC KHỐI LƯỢNG HOÀN THÀNH ĐƯA VÀO QUYẾT TOÁN</v>
          </cell>
        </row>
      </sheetData>
      <sheetData sheetId="6346">
        <row r="4">
          <cell r="A4" t="str">
            <v>BẢNG TÍNH TOÁN, ĐO BÓC KHỐI LƯỢNG HOÀN THÀNH ĐƯA VÀO QUYẾT TOÁN</v>
          </cell>
        </row>
      </sheetData>
      <sheetData sheetId="6347">
        <row r="4">
          <cell r="A4" t="str">
            <v>BẢNG TÍNH TOÁN, ĐO BÓC KHỐI LƯỢNG HOÀN THÀNH ĐƯA VÀO QUYẾT TOÁN</v>
          </cell>
        </row>
      </sheetData>
      <sheetData sheetId="6348">
        <row r="4">
          <cell r="A4" t="str">
            <v>BẢNG TÍNH TOÁN, ĐO BÓC KHỐI LƯỢNG HOÀN THÀNH ĐƯA VÀO QUYẾT TOÁN</v>
          </cell>
        </row>
      </sheetData>
      <sheetData sheetId="6349">
        <row r="4">
          <cell r="A4" t="str">
            <v>BẢNG TÍNH TOÁN, ĐO BÓC KHỐI LƯỢNG HOÀN THÀNH ĐƯA VÀO QUYẾT TOÁN</v>
          </cell>
        </row>
      </sheetData>
      <sheetData sheetId="6350">
        <row r="4">
          <cell r="A4" t="str">
            <v>BẢNG TÍNH TOÁN, ĐO BÓC KHỐI LƯỢNG HOÀN THÀNH ĐƯA VÀO QUYẾT TOÁN</v>
          </cell>
        </row>
      </sheetData>
      <sheetData sheetId="6351">
        <row r="4">
          <cell r="A4" t="str">
            <v>BẢNG TÍNH TOÁN, ĐO BÓC KHỐI LƯỢNG HOÀN THÀNH ĐƯA VÀO QUYẾT TOÁN</v>
          </cell>
        </row>
      </sheetData>
      <sheetData sheetId="6352">
        <row r="4">
          <cell r="A4" t="str">
            <v>BẢNG TÍNH TOÁN, ĐO BÓC KHỐI LƯỢNG HOÀN THÀNH ĐƯA VÀO QUYẾT TOÁN</v>
          </cell>
        </row>
      </sheetData>
      <sheetData sheetId="6353">
        <row r="4">
          <cell r="A4" t="str">
            <v>BẢNG TÍNH TOÁN, ĐO BÓC KHỐI LƯỢNG HOÀN THÀNH ĐƯA VÀO QUYẾT TOÁN</v>
          </cell>
        </row>
      </sheetData>
      <sheetData sheetId="6354">
        <row r="4">
          <cell r="A4" t="str">
            <v>BẢNG TÍNH TOÁN, ĐO BÓC KHỐI LƯỢNG HOÀN THÀNH ĐƯA VÀO QUYẾT TOÁN</v>
          </cell>
        </row>
      </sheetData>
      <sheetData sheetId="6355">
        <row r="4">
          <cell r="A4" t="str">
            <v>BẢNG TÍNH TOÁN, ĐO BÓC KHỐI LƯỢNG HOÀN THÀNH ĐƯA VÀO QUYẾT TOÁN</v>
          </cell>
        </row>
      </sheetData>
      <sheetData sheetId="6356">
        <row r="4">
          <cell r="A4" t="str">
            <v>BẢNG TÍNH TOÁN, ĐO BÓC KHỐI LƯỢNG HOÀN THÀNH ĐƯA VÀO QUYẾT TOÁN</v>
          </cell>
        </row>
      </sheetData>
      <sheetData sheetId="6357">
        <row r="4">
          <cell r="A4" t="str">
            <v>BẢNG TÍNH TOÁN, ĐO BÓC KHỐI LƯỢNG HOÀN THÀNH ĐƯA VÀO QUYẾT TOÁN</v>
          </cell>
        </row>
      </sheetData>
      <sheetData sheetId="6358">
        <row r="4">
          <cell r="A4" t="str">
            <v>BẢNG TÍNH TOÁN, ĐO BÓC KHỐI LƯỢNG HOÀN THÀNH ĐƯA VÀO QUYẾT TOÁN</v>
          </cell>
        </row>
      </sheetData>
      <sheetData sheetId="6359">
        <row r="4">
          <cell r="A4" t="str">
            <v>BẢNG TÍNH TOÁN, ĐO BÓC KHỐI LƯỢNG HOÀN THÀNH ĐƯA VÀO QUYẾT TOÁN</v>
          </cell>
        </row>
      </sheetData>
      <sheetData sheetId="6360">
        <row r="4">
          <cell r="A4" t="str">
            <v>BẢNG TÍNH TOÁN, ĐO BÓC KHỐI LƯỢNG HOÀN THÀNH ĐƯA VÀO QUYẾT TOÁN</v>
          </cell>
        </row>
      </sheetData>
      <sheetData sheetId="6361">
        <row r="4">
          <cell r="A4" t="str">
            <v>BẢNG TÍNH TOÁN, ĐO BÓC KHỐI LƯỢNG HOÀN THÀNH ĐƯA VÀO QUYẾT TOÁN</v>
          </cell>
        </row>
      </sheetData>
      <sheetData sheetId="6362">
        <row r="4">
          <cell r="A4" t="str">
            <v>BẢNG TÍNH TOÁN, ĐO BÓC KHỐI LƯỢNG HOÀN THÀNH ĐƯA VÀO QUYẾT TOÁN</v>
          </cell>
        </row>
      </sheetData>
      <sheetData sheetId="6363">
        <row r="4">
          <cell r="A4" t="str">
            <v>BẢNG TÍNH TOÁN, ĐO BÓC KHỐI LƯỢNG HOÀN THÀNH ĐƯA VÀO QUYẾT TOÁN</v>
          </cell>
        </row>
      </sheetData>
      <sheetData sheetId="6364">
        <row r="4">
          <cell r="A4" t="str">
            <v>BẢNG TÍNH TOÁN, ĐO BÓC KHỐI LƯỢNG HOÀN THÀNH ĐƯA VÀO QUYẾT TOÁN</v>
          </cell>
        </row>
      </sheetData>
      <sheetData sheetId="6365">
        <row r="4">
          <cell r="A4" t="str">
            <v>BẢNG TÍNH TOÁN, ĐO BÓC KHỐI LƯỢNG HOÀN THÀNH ĐƯA VÀO QUYẾT TOÁN</v>
          </cell>
        </row>
      </sheetData>
      <sheetData sheetId="6366">
        <row r="4">
          <cell r="A4" t="str">
            <v>BẢNG TÍNH TOÁN, ĐO BÓC KHỐI LƯỢNG HOÀN THÀNH ĐƯA VÀO QUYẾT TOÁN</v>
          </cell>
        </row>
      </sheetData>
      <sheetData sheetId="6367">
        <row r="4">
          <cell r="A4" t="str">
            <v>BẢNG TÍNH TOÁN, ĐO BÓC KHỐI LƯỢNG HOÀN THÀNH ĐƯA VÀO QUYẾT TOÁN</v>
          </cell>
        </row>
      </sheetData>
      <sheetData sheetId="6368">
        <row r="4">
          <cell r="A4" t="str">
            <v>BẢNG TÍNH TOÁN, ĐO BÓC KHỐI LƯỢNG HOÀN THÀNH ĐƯA VÀO QUYẾT TOÁN</v>
          </cell>
        </row>
      </sheetData>
      <sheetData sheetId="6369">
        <row r="4">
          <cell r="A4" t="str">
            <v>BẢNG TÍNH TOÁN, ĐO BÓC KHỐI LƯỢNG HOÀN THÀNH ĐƯA VÀO QUYẾT TOÁN</v>
          </cell>
        </row>
      </sheetData>
      <sheetData sheetId="6370">
        <row r="4">
          <cell r="A4" t="str">
            <v>BẢNG TÍNH TOÁN, ĐO BÓC KHỐI LƯỢNG HOÀN THÀNH ĐƯA VÀO QUYẾT TOÁN</v>
          </cell>
        </row>
      </sheetData>
      <sheetData sheetId="6371">
        <row r="4">
          <cell r="A4" t="str">
            <v>BẢNG TÍNH TOÁN, ĐO BÓC KHỐI LƯỢNG HOÀN THÀNH ĐƯA VÀO QUYẾT TOÁN</v>
          </cell>
        </row>
      </sheetData>
      <sheetData sheetId="6372">
        <row r="4">
          <cell r="A4" t="str">
            <v>BẢNG TÍNH TOÁN, ĐO BÓC KHỐI LƯỢNG HOÀN THÀNH ĐƯA VÀO QUYẾT TOÁN</v>
          </cell>
        </row>
      </sheetData>
      <sheetData sheetId="6373">
        <row r="4">
          <cell r="A4" t="str">
            <v>BẢNG TÍNH TOÁN, ĐO BÓC KHỐI LƯỢNG HOÀN THÀNH ĐƯA VÀO QUYẾT TOÁN</v>
          </cell>
        </row>
      </sheetData>
      <sheetData sheetId="6374">
        <row r="4">
          <cell r="A4" t="str">
            <v>BẢNG TÍNH TOÁN, ĐO BÓC KHỐI LƯỢNG HOÀN THÀNH ĐƯA VÀO QUYẾT TOÁN</v>
          </cell>
        </row>
      </sheetData>
      <sheetData sheetId="6375">
        <row r="4">
          <cell r="A4" t="str">
            <v>BẢNG TÍNH TOÁN, ĐO BÓC KHỐI LƯỢNG HOÀN THÀNH ĐƯA VÀO QUYẾT TOÁN</v>
          </cell>
        </row>
      </sheetData>
      <sheetData sheetId="6376">
        <row r="4">
          <cell r="A4" t="str">
            <v>BẢNG TÍNH TOÁN, ĐO BÓC KHỐI LƯỢNG HOÀN THÀNH ĐƯA VÀO QUYẾT TOÁN</v>
          </cell>
        </row>
      </sheetData>
      <sheetData sheetId="6377">
        <row r="4">
          <cell r="A4" t="str">
            <v>BẢNG TÍNH TOÁN, ĐO BÓC KHỐI LƯỢNG HOÀN THÀNH ĐƯA VÀO QUYẾT TOÁN</v>
          </cell>
        </row>
      </sheetData>
      <sheetData sheetId="6378">
        <row r="4">
          <cell r="A4" t="str">
            <v>BẢNG TÍNH TOÁN, ĐO BÓC KHỐI LƯỢNG HOÀN THÀNH ĐƯA VÀO QUYẾT TOÁN</v>
          </cell>
        </row>
      </sheetData>
      <sheetData sheetId="6379">
        <row r="4">
          <cell r="A4" t="str">
            <v>BẢNG TÍNH TOÁN, ĐO BÓC KHỐI LƯỢNG HOÀN THÀNH ĐƯA VÀO QUYẾT TOÁN</v>
          </cell>
        </row>
      </sheetData>
      <sheetData sheetId="6380">
        <row r="4">
          <cell r="A4" t="str">
            <v>BẢNG TÍNH TOÁN, ĐO BÓC KHỐI LƯỢNG HOÀN THÀNH ĐƯA VÀO QUYẾT TOÁN</v>
          </cell>
        </row>
      </sheetData>
      <sheetData sheetId="6381">
        <row r="4">
          <cell r="A4" t="str">
            <v>BẢNG TÍNH TOÁN, ĐO BÓC KHỐI LƯỢNG HOÀN THÀNH ĐƯA VÀO QUYẾT TOÁN</v>
          </cell>
        </row>
      </sheetData>
      <sheetData sheetId="6382">
        <row r="4">
          <cell r="A4" t="str">
            <v>BẢNG TÍNH TOÁN, ĐO BÓC KHỐI LƯỢNG HOÀN THÀNH ĐƯA VÀO QUYẾT TOÁN</v>
          </cell>
        </row>
      </sheetData>
      <sheetData sheetId="6383">
        <row r="4">
          <cell r="A4" t="str">
            <v>BẢNG TÍNH TOÁN, ĐO BÓC KHỐI LƯỢNG HOÀN THÀNH ĐƯA VÀO QUYẾT TOÁN</v>
          </cell>
        </row>
      </sheetData>
      <sheetData sheetId="6384">
        <row r="4">
          <cell r="A4" t="str">
            <v>BẢNG TÍNH TOÁN, ĐO BÓC KHỐI LƯỢNG HOÀN THÀNH ĐƯA VÀO QUYẾT TOÁN</v>
          </cell>
        </row>
      </sheetData>
      <sheetData sheetId="6385">
        <row r="4">
          <cell r="A4" t="str">
            <v>BẢNG TÍNH TOÁN, ĐO BÓC KHỐI LƯỢNG HOÀN THÀNH ĐƯA VÀO QUYẾT TOÁN</v>
          </cell>
        </row>
      </sheetData>
      <sheetData sheetId="6386">
        <row r="4">
          <cell r="A4" t="str">
            <v>BẢNG TÍNH TOÁN, ĐO BÓC KHỐI LƯỢNG HOÀN THÀNH ĐƯA VÀO QUYẾT TOÁN</v>
          </cell>
        </row>
      </sheetData>
      <sheetData sheetId="6387">
        <row r="4">
          <cell r="A4" t="str">
            <v>BẢNG TÍNH TOÁN, ĐO BÓC KHỐI LƯỢNG HOÀN THÀNH ĐƯA VÀO QUYẾT TOÁN</v>
          </cell>
        </row>
      </sheetData>
      <sheetData sheetId="6388">
        <row r="4">
          <cell r="A4" t="str">
            <v>BẢNG TÍNH TOÁN, ĐO BÓC KHỐI LƯỢNG HOÀN THÀNH ĐƯA VÀO QUYẾT TOÁN</v>
          </cell>
        </row>
      </sheetData>
      <sheetData sheetId="6389">
        <row r="4">
          <cell r="A4" t="str">
            <v>BẢNG TÍNH TOÁN, ĐO BÓC KHỐI LƯỢNG HOÀN THÀNH ĐƯA VÀO QUYẾT TOÁN</v>
          </cell>
        </row>
      </sheetData>
      <sheetData sheetId="6390">
        <row r="4">
          <cell r="A4" t="str">
            <v>BẢNG TÍNH TOÁN, ĐO BÓC KHỐI LƯỢNG HOÀN THÀNH ĐƯA VÀO QUYẾT TOÁN</v>
          </cell>
        </row>
      </sheetData>
      <sheetData sheetId="6391">
        <row r="4">
          <cell r="A4" t="str">
            <v>BẢNG TÍNH TOÁN, ĐO BÓC KHỐI LƯỢNG HOÀN THÀNH ĐƯA VÀO QUYẾT TOÁN</v>
          </cell>
        </row>
      </sheetData>
      <sheetData sheetId="6392">
        <row r="4">
          <cell r="A4" t="str">
            <v>BẢNG TÍNH TOÁN, ĐO BÓC KHỐI LƯỢNG HOÀN THÀNH ĐƯA VÀO QUYẾT TOÁN</v>
          </cell>
        </row>
      </sheetData>
      <sheetData sheetId="6393">
        <row r="4">
          <cell r="A4" t="str">
            <v>BẢNG TÍNH TOÁN, ĐO BÓC KHỐI LƯỢNG HOÀN THÀNH ĐƯA VÀO QUYẾT TOÁN</v>
          </cell>
        </row>
      </sheetData>
      <sheetData sheetId="6394">
        <row r="4">
          <cell r="A4" t="str">
            <v>BẢNG TÍNH TOÁN, ĐO BÓC KHỐI LƯỢNG HOÀN THÀNH ĐƯA VÀO QUYẾT TOÁN</v>
          </cell>
        </row>
      </sheetData>
      <sheetData sheetId="6395">
        <row r="4">
          <cell r="A4" t="str">
            <v>BẢNG TÍNH TOÁN, ĐO BÓC KHỐI LƯỢNG HOÀN THÀNH ĐƯA VÀO QUYẾT TOÁN</v>
          </cell>
        </row>
      </sheetData>
      <sheetData sheetId="6396">
        <row r="4">
          <cell r="A4" t="str">
            <v>BẢNG TÍNH TOÁN, ĐO BÓC KHỐI LƯỢNG HOÀN THÀNH ĐƯA VÀO QUYẾT TOÁN</v>
          </cell>
        </row>
      </sheetData>
      <sheetData sheetId="6397">
        <row r="4">
          <cell r="A4" t="str">
            <v>BẢNG TÍNH TOÁN, ĐO BÓC KHỐI LƯỢNG HOÀN THÀNH ĐƯA VÀO QUYẾT TOÁN</v>
          </cell>
        </row>
      </sheetData>
      <sheetData sheetId="6398">
        <row r="4">
          <cell r="A4" t="str">
            <v>BẢNG TÍNH TOÁN, ĐO BÓC KHỐI LƯỢNG HOÀN THÀNH ĐƯA VÀO QUYẾT TOÁN</v>
          </cell>
        </row>
      </sheetData>
      <sheetData sheetId="6399">
        <row r="4">
          <cell r="A4" t="str">
            <v>BẢNG TÍNH TOÁN, ĐO BÓC KHỐI LƯỢNG HOÀN THÀNH ĐƯA VÀO QUYẾT TOÁN</v>
          </cell>
        </row>
      </sheetData>
      <sheetData sheetId="6400">
        <row r="4">
          <cell r="A4" t="str">
            <v>BẢNG TÍNH TOÁN, ĐO BÓC KHỐI LƯỢNG HOÀN THÀNH ĐƯA VÀO QUYẾT TOÁN</v>
          </cell>
        </row>
      </sheetData>
      <sheetData sheetId="6401">
        <row r="4">
          <cell r="A4" t="str">
            <v>BẢNG TÍNH TOÁN, ĐO BÓC KHỐI LƯỢNG HOÀN THÀNH ĐƯA VÀO QUYẾT TOÁN</v>
          </cell>
        </row>
      </sheetData>
      <sheetData sheetId="6402">
        <row r="4">
          <cell r="A4" t="str">
            <v>BẢNG TÍNH TOÁN, ĐO BÓC KHỐI LƯỢNG HOÀN THÀNH ĐƯA VÀO QUYẾT TOÁN</v>
          </cell>
        </row>
      </sheetData>
      <sheetData sheetId="6403">
        <row r="4">
          <cell r="A4" t="str">
            <v>BẢNG TÍNH TOÁN, ĐO BÓC KHỐI LƯỢNG HOÀN THÀNH ĐƯA VÀO QUYẾT TOÁN</v>
          </cell>
        </row>
      </sheetData>
      <sheetData sheetId="6404">
        <row r="4">
          <cell r="A4" t="str">
            <v>BẢNG TÍNH TOÁN, ĐO BÓC KHỐI LƯỢNG HOÀN THÀNH ĐƯA VÀO QUYẾT TOÁN</v>
          </cell>
        </row>
      </sheetData>
      <sheetData sheetId="6405">
        <row r="4">
          <cell r="A4" t="str">
            <v>BẢNG TÍNH TOÁN, ĐO BÓC KHỐI LƯỢNG HOÀN THÀNH ĐƯA VÀO QUYẾT TOÁN</v>
          </cell>
        </row>
      </sheetData>
      <sheetData sheetId="6406">
        <row r="4">
          <cell r="A4" t="str">
            <v>BẢNG TÍNH TOÁN, ĐO BÓC KHỐI LƯỢNG HOÀN THÀNH ĐƯA VÀO QUYẾT TOÁN</v>
          </cell>
        </row>
      </sheetData>
      <sheetData sheetId="6407">
        <row r="4">
          <cell r="A4" t="str">
            <v>BẢNG TÍNH TOÁN, ĐO BÓC KHỐI LƯỢNG HOÀN THÀNH ĐƯA VÀO QUYẾT TOÁN</v>
          </cell>
        </row>
      </sheetData>
      <sheetData sheetId="6408">
        <row r="4">
          <cell r="A4" t="str">
            <v>BẢNG TÍNH TOÁN, ĐO BÓC KHỐI LƯỢNG HOÀN THÀNH ĐƯA VÀO QUYẾT TOÁN</v>
          </cell>
        </row>
      </sheetData>
      <sheetData sheetId="6409">
        <row r="4">
          <cell r="A4" t="str">
            <v>BẢNG TÍNH TOÁN, ĐO BÓC KHỐI LƯỢNG HOÀN THÀNH ĐƯA VÀO QUYẾT TOÁN</v>
          </cell>
        </row>
      </sheetData>
      <sheetData sheetId="6410">
        <row r="4">
          <cell r="A4" t="str">
            <v>BẢNG TÍNH TOÁN, ĐO BÓC KHỐI LƯỢNG HOÀN THÀNH ĐƯA VÀO QUYẾT TOÁN</v>
          </cell>
        </row>
      </sheetData>
      <sheetData sheetId="6411">
        <row r="4">
          <cell r="A4" t="str">
            <v>BẢNG TÍNH TOÁN, ĐO BÓC KHỐI LƯỢNG HOÀN THÀNH ĐƯA VÀO QUYẾT TOÁN</v>
          </cell>
        </row>
      </sheetData>
      <sheetData sheetId="6412">
        <row r="4">
          <cell r="A4" t="str">
            <v>BẢNG TÍNH TOÁN, ĐO BÓC KHỐI LƯỢNG HOÀN THÀNH ĐƯA VÀO QUYẾT TOÁN</v>
          </cell>
        </row>
      </sheetData>
      <sheetData sheetId="6413">
        <row r="4">
          <cell r="A4" t="str">
            <v>BẢNG TÍNH TOÁN, ĐO BÓC KHỐI LƯỢNG HOÀN THÀNH ĐƯA VÀO QUYẾT TOÁN</v>
          </cell>
        </row>
      </sheetData>
      <sheetData sheetId="6414">
        <row r="4">
          <cell r="A4" t="str">
            <v>BẢNG TÍNH TOÁN, ĐO BÓC KHỐI LƯỢNG HOÀN THÀNH ĐƯA VÀO QUYẾT TOÁN</v>
          </cell>
        </row>
      </sheetData>
      <sheetData sheetId="6415">
        <row r="4">
          <cell r="A4" t="str">
            <v>BẢNG TÍNH TOÁN, ĐO BÓC KHỐI LƯỢNG HOÀN THÀNH ĐƯA VÀO QUYẾT TOÁN</v>
          </cell>
        </row>
      </sheetData>
      <sheetData sheetId="6416">
        <row r="4">
          <cell r="A4" t="str">
            <v>BẢNG TÍNH TOÁN, ĐO BÓC KHỐI LƯỢNG HOÀN THÀNH ĐƯA VÀO QUYẾT TOÁN</v>
          </cell>
        </row>
      </sheetData>
      <sheetData sheetId="6417">
        <row r="4">
          <cell r="A4" t="str">
            <v>BẢNG TÍNH TOÁN, ĐO BÓC KHỐI LƯỢNG HOÀN THÀNH ĐƯA VÀO QUYẾT TOÁN</v>
          </cell>
        </row>
      </sheetData>
      <sheetData sheetId="6418">
        <row r="4">
          <cell r="A4" t="str">
            <v>BẢNG TÍNH TOÁN, ĐO BÓC KHỐI LƯỢNG HOÀN THÀNH ĐƯA VÀO QUYẾT TOÁN</v>
          </cell>
        </row>
      </sheetData>
      <sheetData sheetId="6419">
        <row r="4">
          <cell r="A4" t="str">
            <v>BẢNG TÍNH TOÁN, ĐO BÓC KHỐI LƯỢNG HOÀN THÀNH ĐƯA VÀO QUYẾT TOÁN</v>
          </cell>
        </row>
      </sheetData>
      <sheetData sheetId="6420">
        <row r="4">
          <cell r="A4" t="str">
            <v>BẢNG TÍNH TOÁN, ĐO BÓC KHỐI LƯỢNG HOÀN THÀNH ĐƯA VÀO QUYẾT TOÁN</v>
          </cell>
        </row>
      </sheetData>
      <sheetData sheetId="6421">
        <row r="4">
          <cell r="A4" t="str">
            <v>BẢNG TÍNH TOÁN, ĐO BÓC KHỐI LƯỢNG HOÀN THÀNH ĐƯA VÀO QUYẾT TOÁN</v>
          </cell>
        </row>
      </sheetData>
      <sheetData sheetId="6422">
        <row r="4">
          <cell r="A4" t="str">
            <v>BẢNG TÍNH TOÁN, ĐO BÓC KHỐI LƯỢNG HOÀN THÀNH ĐƯA VÀO QUYẾT TOÁN</v>
          </cell>
        </row>
      </sheetData>
      <sheetData sheetId="6423">
        <row r="4">
          <cell r="A4" t="str">
            <v>BẢNG TÍNH TOÁN, ĐO BÓC KHỐI LƯỢNG HOÀN THÀNH ĐƯA VÀO QUYẾT TOÁN</v>
          </cell>
        </row>
      </sheetData>
      <sheetData sheetId="6424">
        <row r="4">
          <cell r="A4" t="str">
            <v>BẢNG TÍNH TOÁN, ĐO BÓC KHỐI LƯỢNG HOÀN THÀNH ĐƯA VÀO QUYẾT TOÁN</v>
          </cell>
        </row>
      </sheetData>
      <sheetData sheetId="6425">
        <row r="4">
          <cell r="A4" t="str">
            <v>BẢNG TÍNH TOÁN, ĐO BÓC KHỐI LƯỢNG HOÀN THÀNH ĐƯA VÀO QUYẾT TOÁN</v>
          </cell>
        </row>
      </sheetData>
      <sheetData sheetId="6426">
        <row r="4">
          <cell r="A4" t="str">
            <v>BẢNG TÍNH TOÁN, ĐO BÓC KHỐI LƯỢNG HOÀN THÀNH ĐƯA VÀO QUYẾT TOÁN</v>
          </cell>
        </row>
      </sheetData>
      <sheetData sheetId="6427">
        <row r="4">
          <cell r="A4" t="str">
            <v>BẢNG TÍNH TOÁN, ĐO BÓC KHỐI LƯỢNG HOÀN THÀNH ĐƯA VÀO QUYẾT TOÁN</v>
          </cell>
        </row>
      </sheetData>
      <sheetData sheetId="6428">
        <row r="4">
          <cell r="A4" t="str">
            <v>BẢNG TÍNH TOÁN, ĐO BÓC KHỐI LƯỢNG HOÀN THÀNH ĐƯA VÀO QUYẾT TOÁN</v>
          </cell>
        </row>
      </sheetData>
      <sheetData sheetId="6429">
        <row r="4">
          <cell r="A4" t="str">
            <v>BẢNG TÍNH TOÁN, ĐO BÓC KHỐI LƯỢNG HOÀN THÀNH ĐƯA VÀO QUYẾT TOÁN</v>
          </cell>
        </row>
      </sheetData>
      <sheetData sheetId="6430">
        <row r="4">
          <cell r="A4" t="str">
            <v>BẢNG TÍNH TOÁN, ĐO BÓC KHỐI LƯỢNG HOÀN THÀNH ĐƯA VÀO QUYẾT TOÁN</v>
          </cell>
        </row>
      </sheetData>
      <sheetData sheetId="6431">
        <row r="4">
          <cell r="A4" t="str">
            <v>BẢNG TÍNH TOÁN, ĐO BÓC KHỐI LƯỢNG HOÀN THÀNH ĐƯA VÀO QUYẾT TOÁN</v>
          </cell>
        </row>
      </sheetData>
      <sheetData sheetId="6432">
        <row r="4">
          <cell r="A4" t="str">
            <v>BẢNG TÍNH TOÁN, ĐO BÓC KHỐI LƯỢNG HOÀN THÀNH ĐƯA VÀO QUYẾT TOÁN</v>
          </cell>
        </row>
      </sheetData>
      <sheetData sheetId="6433">
        <row r="4">
          <cell r="A4" t="str">
            <v>BẢNG TÍNH TOÁN, ĐO BÓC KHỐI LƯỢNG HOÀN THÀNH ĐƯA VÀO QUYẾT TOÁN</v>
          </cell>
        </row>
      </sheetData>
      <sheetData sheetId="6434">
        <row r="4">
          <cell r="A4" t="str">
            <v>BẢNG TÍNH TOÁN, ĐO BÓC KHỐI LƯỢNG HOÀN THÀNH ĐƯA VÀO QUYẾT TOÁN</v>
          </cell>
        </row>
      </sheetData>
      <sheetData sheetId="6435">
        <row r="4">
          <cell r="A4" t="str">
            <v>BẢNG TÍNH TOÁN, ĐO BÓC KHỐI LƯỢNG HOÀN THÀNH ĐƯA VÀO QUYẾT TOÁN</v>
          </cell>
        </row>
      </sheetData>
      <sheetData sheetId="6436">
        <row r="4">
          <cell r="A4" t="str">
            <v>BẢNG TÍNH TOÁN, ĐO BÓC KHỐI LƯỢNG HOÀN THÀNH ĐƯA VÀO QUYẾT TOÁN</v>
          </cell>
        </row>
      </sheetData>
      <sheetData sheetId="6437">
        <row r="4">
          <cell r="A4" t="str">
            <v>BẢNG TÍNH TOÁN, ĐO BÓC KHỐI LƯỢNG HOÀN THÀNH ĐƯA VÀO QUYẾT TOÁN</v>
          </cell>
        </row>
      </sheetData>
      <sheetData sheetId="6438">
        <row r="4">
          <cell r="A4" t="str">
            <v>BẢNG TÍNH TOÁN, ĐO BÓC KHỐI LƯỢNG HOÀN THÀNH ĐƯA VÀO QUYẾT TOÁN</v>
          </cell>
        </row>
      </sheetData>
      <sheetData sheetId="6439">
        <row r="4">
          <cell r="A4" t="str">
            <v>BẢNG TÍNH TOÁN, ĐO BÓC KHỐI LƯỢNG HOÀN THÀNH ĐƯA VÀO QUYẾT TOÁN</v>
          </cell>
        </row>
      </sheetData>
      <sheetData sheetId="6440">
        <row r="4">
          <cell r="A4" t="str">
            <v>BẢNG TÍNH TOÁN, ĐO BÓC KHỐI LƯỢNG HOÀN THÀNH ĐƯA VÀO QUYẾT TOÁN</v>
          </cell>
        </row>
      </sheetData>
      <sheetData sheetId="6441">
        <row r="4">
          <cell r="A4" t="str">
            <v>BẢNG TÍNH TOÁN, ĐO BÓC KHỐI LƯỢNG HOÀN THÀNH ĐƯA VÀO QUYẾT TOÁN</v>
          </cell>
        </row>
      </sheetData>
      <sheetData sheetId="6442">
        <row r="4">
          <cell r="A4" t="str">
            <v>BẢNG TÍNH TOÁN, ĐO BÓC KHỐI LƯỢNG HOÀN THÀNH ĐƯA VÀO QUYẾT TOÁN</v>
          </cell>
        </row>
      </sheetData>
      <sheetData sheetId="6443">
        <row r="4">
          <cell r="A4" t="str">
            <v>BẢNG TÍNH TOÁN, ĐO BÓC KHỐI LƯỢNG HOÀN THÀNH ĐƯA VÀO QUYẾT TOÁN</v>
          </cell>
        </row>
      </sheetData>
      <sheetData sheetId="6444">
        <row r="4">
          <cell r="A4" t="str">
            <v>BẢNG TÍNH TOÁN, ĐO BÓC KHỐI LƯỢNG HOÀN THÀNH ĐƯA VÀO QUYẾT TOÁN</v>
          </cell>
        </row>
      </sheetData>
      <sheetData sheetId="6445">
        <row r="4">
          <cell r="A4" t="str">
            <v>BẢNG TÍNH TOÁN, ĐO BÓC KHỐI LƯỢNG HOÀN THÀNH ĐƯA VÀO QUYẾT TOÁN</v>
          </cell>
        </row>
      </sheetData>
      <sheetData sheetId="6446">
        <row r="4">
          <cell r="A4" t="str">
            <v>BẢNG TÍNH TOÁN, ĐO BÓC KHỐI LƯỢNG HOÀN THÀNH ĐƯA VÀO QUYẾT TOÁN</v>
          </cell>
        </row>
      </sheetData>
      <sheetData sheetId="6447">
        <row r="4">
          <cell r="A4" t="str">
            <v>BẢNG TÍNH TOÁN, ĐO BÓC KHỐI LƯỢNG HOÀN THÀNH ĐƯA VÀO QUYẾT TOÁN</v>
          </cell>
        </row>
      </sheetData>
      <sheetData sheetId="6448">
        <row r="4">
          <cell r="A4" t="str">
            <v>BẢNG TÍNH TOÁN, ĐO BÓC KHỐI LƯỢNG HOÀN THÀNH ĐƯA VÀO QUYẾT TOÁN</v>
          </cell>
        </row>
      </sheetData>
      <sheetData sheetId="6449">
        <row r="4">
          <cell r="A4" t="str">
            <v>BẢNG TÍNH TOÁN, ĐO BÓC KHỐI LƯỢNG HOÀN THÀNH ĐƯA VÀO QUYẾT TOÁN</v>
          </cell>
        </row>
      </sheetData>
      <sheetData sheetId="6450">
        <row r="4">
          <cell r="A4" t="str">
            <v>BẢNG TÍNH TOÁN, ĐO BÓC KHỐI LƯỢNG HOÀN THÀNH ĐƯA VÀO QUYẾT TOÁN</v>
          </cell>
        </row>
      </sheetData>
      <sheetData sheetId="6451">
        <row r="4">
          <cell r="A4" t="str">
            <v>BẢNG TÍNH TOÁN, ĐO BÓC KHỐI LƯỢNG HOÀN THÀNH ĐƯA VÀO QUYẾT TOÁN</v>
          </cell>
        </row>
      </sheetData>
      <sheetData sheetId="6452">
        <row r="4">
          <cell r="A4" t="str">
            <v>BẢNG TÍNH TOÁN, ĐO BÓC KHỐI LƯỢNG HOÀN THÀNH ĐƯA VÀO QUYẾT TOÁN</v>
          </cell>
        </row>
      </sheetData>
      <sheetData sheetId="6453">
        <row r="4">
          <cell r="A4" t="str">
            <v>BẢNG TÍNH TOÁN, ĐO BÓC KHỐI LƯỢNG HOÀN THÀNH ĐƯA VÀO QUYẾT TOÁN</v>
          </cell>
        </row>
      </sheetData>
      <sheetData sheetId="6454">
        <row r="4">
          <cell r="A4" t="str">
            <v>BẢNG TÍNH TOÁN, ĐO BÓC KHỐI LƯỢNG HOÀN THÀNH ĐƯA VÀO QUYẾT TOÁN</v>
          </cell>
        </row>
      </sheetData>
      <sheetData sheetId="6455">
        <row r="4">
          <cell r="A4" t="str">
            <v>BẢNG TÍNH TOÁN, ĐO BÓC KHỐI LƯỢNG HOÀN THÀNH ĐƯA VÀO QUYẾT TOÁN</v>
          </cell>
        </row>
      </sheetData>
      <sheetData sheetId="6456">
        <row r="4">
          <cell r="A4" t="str">
            <v>BẢNG TÍNH TOÁN, ĐO BÓC KHỐI LƯỢNG HOÀN THÀNH ĐƯA VÀO QUYẾT TOÁN</v>
          </cell>
        </row>
      </sheetData>
      <sheetData sheetId="6457">
        <row r="4">
          <cell r="A4" t="str">
            <v>BẢNG TÍNH TOÁN, ĐO BÓC KHỐI LƯỢNG HOÀN THÀNH ĐƯA VÀO QUYẾT TOÁN</v>
          </cell>
        </row>
      </sheetData>
      <sheetData sheetId="6458">
        <row r="4">
          <cell r="A4" t="str">
            <v>BẢNG TÍNH TOÁN, ĐO BÓC KHỐI LƯỢNG HOÀN THÀNH ĐƯA VÀO QUYẾT TOÁN</v>
          </cell>
        </row>
      </sheetData>
      <sheetData sheetId="6459">
        <row r="4">
          <cell r="A4" t="str">
            <v>BẢNG TÍNH TOÁN, ĐO BÓC KHỐI LƯỢNG HOÀN THÀNH ĐƯA VÀO QUYẾT TOÁN</v>
          </cell>
        </row>
      </sheetData>
      <sheetData sheetId="6460">
        <row r="4">
          <cell r="A4" t="str">
            <v>BẢNG TÍNH TOÁN, ĐO BÓC KHỐI LƯỢNG HOÀN THÀNH ĐƯA VÀO QUYẾT TOÁN</v>
          </cell>
        </row>
      </sheetData>
      <sheetData sheetId="6461">
        <row r="4">
          <cell r="A4" t="str">
            <v>BẢNG TÍNH TOÁN, ĐO BÓC KHỐI LƯỢNG HOÀN THÀNH ĐƯA VÀO QUYẾT TOÁN</v>
          </cell>
        </row>
      </sheetData>
      <sheetData sheetId="6462">
        <row r="4">
          <cell r="A4" t="str">
            <v>BẢNG TÍNH TOÁN, ĐO BÓC KHỐI LƯỢNG HOÀN THÀNH ĐƯA VÀO QUYẾT TOÁN</v>
          </cell>
        </row>
      </sheetData>
      <sheetData sheetId="6463">
        <row r="4">
          <cell r="A4" t="str">
            <v>BẢNG TÍNH TOÁN, ĐO BÓC KHỐI LƯỢNG HOÀN THÀNH ĐƯA VÀO QUYẾT TOÁN</v>
          </cell>
        </row>
      </sheetData>
      <sheetData sheetId="6464">
        <row r="4">
          <cell r="A4" t="str">
            <v>BẢNG TÍNH TOÁN, ĐO BÓC KHỐI LƯỢNG HOÀN THÀNH ĐƯA VÀO QUYẾT TOÁN</v>
          </cell>
        </row>
      </sheetData>
      <sheetData sheetId="6465">
        <row r="4">
          <cell r="A4" t="str">
            <v>BẢNG TÍNH TOÁN, ĐO BÓC KHỐI LƯỢNG HOÀN THÀNH ĐƯA VÀO QUYẾT TOÁN</v>
          </cell>
        </row>
      </sheetData>
      <sheetData sheetId="6466">
        <row r="4">
          <cell r="A4" t="str">
            <v>BẢNG TÍNH TOÁN, ĐO BÓC KHỐI LƯỢNG HOÀN THÀNH ĐƯA VÀO QUYẾT TOÁN</v>
          </cell>
        </row>
      </sheetData>
      <sheetData sheetId="6467">
        <row r="4">
          <cell r="A4" t="str">
            <v>BẢNG TÍNH TOÁN, ĐO BÓC KHỐI LƯỢNG HOÀN THÀNH ĐƯA VÀO QUYẾT TOÁN</v>
          </cell>
        </row>
      </sheetData>
      <sheetData sheetId="6468">
        <row r="4">
          <cell r="A4" t="str">
            <v>BẢNG TÍNH TOÁN, ĐO BÓC KHỐI LƯỢNG HOÀN THÀNH ĐƯA VÀO QUYẾT TOÁN</v>
          </cell>
        </row>
      </sheetData>
      <sheetData sheetId="6469">
        <row r="4">
          <cell r="A4" t="str">
            <v>BẢNG TÍNH TOÁN, ĐO BÓC KHỐI LƯỢNG HOÀN THÀNH ĐƯA VÀO QUYẾT TOÁN</v>
          </cell>
        </row>
      </sheetData>
      <sheetData sheetId="6470">
        <row r="4">
          <cell r="A4" t="str">
            <v>BẢNG TÍNH TOÁN, ĐO BÓC KHỐI LƯỢNG HOÀN THÀNH ĐƯA VÀO QUYẾT TOÁN</v>
          </cell>
        </row>
      </sheetData>
      <sheetData sheetId="6471">
        <row r="4">
          <cell r="A4" t="str">
            <v>BẢNG TÍNH TOÁN, ĐO BÓC KHỐI LƯỢNG HOÀN THÀNH ĐƯA VÀO QUYẾT TOÁN</v>
          </cell>
        </row>
      </sheetData>
      <sheetData sheetId="6472">
        <row r="4">
          <cell r="A4" t="str">
            <v>BẢNG TÍNH TOÁN, ĐO BÓC KHỐI LƯỢNG HOÀN THÀNH ĐƯA VÀO QUYẾT TOÁN</v>
          </cell>
        </row>
      </sheetData>
      <sheetData sheetId="6473">
        <row r="4">
          <cell r="A4" t="str">
            <v>BẢNG TÍNH TOÁN, ĐO BÓC KHỐI LƯỢNG HOÀN THÀNH ĐƯA VÀO QUYẾT TOÁN</v>
          </cell>
        </row>
      </sheetData>
      <sheetData sheetId="6474">
        <row r="4">
          <cell r="A4" t="str">
            <v>BẢNG TÍNH TOÁN, ĐO BÓC KHỐI LƯỢNG HOÀN THÀNH ĐƯA VÀO QUYẾT TOÁN</v>
          </cell>
        </row>
      </sheetData>
      <sheetData sheetId="6475">
        <row r="4">
          <cell r="A4" t="str">
            <v>BẢNG TÍNH TOÁN, ĐO BÓC KHỐI LƯỢNG HOÀN THÀNH ĐƯA VÀO QUYẾT TOÁN</v>
          </cell>
        </row>
      </sheetData>
      <sheetData sheetId="6476">
        <row r="4">
          <cell r="A4" t="str">
            <v>BẢNG TÍNH TOÁN, ĐO BÓC KHỐI LƯỢNG HOÀN THÀNH ĐƯA VÀO QUYẾT TOÁN</v>
          </cell>
        </row>
      </sheetData>
      <sheetData sheetId="6477">
        <row r="4">
          <cell r="A4" t="str">
            <v>BẢNG TÍNH TOÁN, ĐO BÓC KHỐI LƯỢNG HOÀN THÀNH ĐƯA VÀO QUYẾT TOÁN</v>
          </cell>
        </row>
      </sheetData>
      <sheetData sheetId="6478">
        <row r="4">
          <cell r="A4" t="str">
            <v>BẢNG TÍNH TOÁN, ĐO BÓC KHỐI LƯỢNG HOÀN THÀNH ĐƯA VÀO QUYẾT TOÁN</v>
          </cell>
        </row>
      </sheetData>
      <sheetData sheetId="6479">
        <row r="4">
          <cell r="A4" t="str">
            <v>BẢNG TÍNH TOÁN, ĐO BÓC KHỐI LƯỢNG HOÀN THÀNH ĐƯA VÀO QUYẾT TOÁN</v>
          </cell>
        </row>
      </sheetData>
      <sheetData sheetId="6480">
        <row r="4">
          <cell r="A4" t="str">
            <v>BẢNG TÍNH TOÁN, ĐO BÓC KHỐI LƯỢNG HOÀN THÀNH ĐƯA VÀO QUYẾT TOÁN</v>
          </cell>
        </row>
      </sheetData>
      <sheetData sheetId="6481">
        <row r="4">
          <cell r="A4" t="str">
            <v>BẢNG TÍNH TOÁN, ĐO BÓC KHỐI LƯỢNG HOÀN THÀNH ĐƯA VÀO QUYẾT TOÁN</v>
          </cell>
        </row>
      </sheetData>
      <sheetData sheetId="6482">
        <row r="4">
          <cell r="A4" t="str">
            <v>BẢNG TÍNH TOÁN, ĐO BÓC KHỐI LƯỢNG HOÀN THÀNH ĐƯA VÀO QUYẾT TOÁN</v>
          </cell>
        </row>
      </sheetData>
      <sheetData sheetId="6483">
        <row r="4">
          <cell r="A4" t="str">
            <v>BẢNG TÍNH TOÁN, ĐO BÓC KHỐI LƯỢNG HOÀN THÀNH ĐƯA VÀO QUYẾT TOÁN</v>
          </cell>
        </row>
      </sheetData>
      <sheetData sheetId="6484">
        <row r="4">
          <cell r="A4" t="str">
            <v>BẢNG TÍNH TOÁN, ĐO BÓC KHỐI LƯỢNG HOÀN THÀNH ĐƯA VÀO QUYẾT TOÁN</v>
          </cell>
        </row>
      </sheetData>
      <sheetData sheetId="6485">
        <row r="4">
          <cell r="A4" t="str">
            <v>BẢNG TÍNH TOÁN, ĐO BÓC KHỐI LƯỢNG HOÀN THÀNH ĐƯA VÀO QUYẾT TOÁN</v>
          </cell>
        </row>
      </sheetData>
      <sheetData sheetId="6486">
        <row r="4">
          <cell r="A4" t="str">
            <v>BẢNG TÍNH TOÁN, ĐO BÓC KHỐI LƯỢNG HOÀN THÀNH ĐƯA VÀO QUYẾT TOÁN</v>
          </cell>
        </row>
      </sheetData>
      <sheetData sheetId="6487">
        <row r="4">
          <cell r="A4" t="str">
            <v>BẢNG TÍNH TOÁN, ĐO BÓC KHỐI LƯỢNG HOÀN THÀNH ĐƯA VÀO QUYẾT TOÁN</v>
          </cell>
        </row>
      </sheetData>
      <sheetData sheetId="6488">
        <row r="4">
          <cell r="A4" t="str">
            <v>BẢNG TÍNH TOÁN, ĐO BÓC KHỐI LƯỢNG HOÀN THÀNH ĐƯA VÀO QUYẾT TOÁN</v>
          </cell>
        </row>
      </sheetData>
      <sheetData sheetId="6489">
        <row r="4">
          <cell r="A4" t="str">
            <v>BẢNG TÍNH TOÁN, ĐO BÓC KHỐI LƯỢNG HOÀN THÀNH ĐƯA VÀO QUYẾT TOÁN</v>
          </cell>
        </row>
      </sheetData>
      <sheetData sheetId="6490">
        <row r="4">
          <cell r="A4" t="str">
            <v>BẢNG TÍNH TOÁN, ĐO BÓC KHỐI LƯỢNG HOÀN THÀNH ĐƯA VÀO QUYẾT TOÁN</v>
          </cell>
        </row>
      </sheetData>
      <sheetData sheetId="6491">
        <row r="4">
          <cell r="A4" t="str">
            <v>BẢNG TÍNH TOÁN, ĐO BÓC KHỐI LƯỢNG HOÀN THÀNH ĐƯA VÀO QUYẾT TOÁN</v>
          </cell>
        </row>
      </sheetData>
      <sheetData sheetId="6492">
        <row r="4">
          <cell r="A4" t="str">
            <v>BẢNG TÍNH TOÁN, ĐO BÓC KHỐI LƯỢNG HOÀN THÀNH ĐƯA VÀO QUYẾT TOÁN</v>
          </cell>
        </row>
      </sheetData>
      <sheetData sheetId="6493">
        <row r="4">
          <cell r="A4" t="str">
            <v>BẢNG TÍNH TOÁN, ĐO BÓC KHỐI LƯỢNG HOÀN THÀNH ĐƯA VÀO QUYẾT TOÁN</v>
          </cell>
        </row>
      </sheetData>
      <sheetData sheetId="6494">
        <row r="4">
          <cell r="A4" t="str">
            <v>BẢNG TÍNH TOÁN, ĐO BÓC KHỐI LƯỢNG HOÀN THÀNH ĐƯA VÀO QUYẾT TOÁN</v>
          </cell>
        </row>
      </sheetData>
      <sheetData sheetId="6495">
        <row r="4">
          <cell r="A4" t="str">
            <v>BẢNG TÍNH TOÁN, ĐO BÓC KHỐI LƯỢNG HOÀN THÀNH ĐƯA VÀO QUYẾT TOÁN</v>
          </cell>
        </row>
      </sheetData>
      <sheetData sheetId="6496">
        <row r="4">
          <cell r="A4" t="str">
            <v>BẢNG TÍNH TOÁN, ĐO BÓC KHỐI LƯỢNG HOÀN THÀNH ĐƯA VÀO QUYẾT TOÁN</v>
          </cell>
        </row>
      </sheetData>
      <sheetData sheetId="6497">
        <row r="4">
          <cell r="A4" t="str">
            <v>BẢNG TÍNH TOÁN, ĐO BÓC KHỐI LƯỢNG HOÀN THÀNH ĐƯA VÀO QUYẾT TOÁN</v>
          </cell>
        </row>
      </sheetData>
      <sheetData sheetId="6498">
        <row r="4">
          <cell r="A4" t="str">
            <v>BẢNG TÍNH TOÁN, ĐO BÓC KHỐI LƯỢNG HOÀN THÀNH ĐƯA VÀO QUYẾT TOÁN</v>
          </cell>
        </row>
      </sheetData>
      <sheetData sheetId="6499">
        <row r="4">
          <cell r="A4" t="str">
            <v>BẢNG TÍNH TOÁN, ĐO BÓC KHỐI LƯỢNG HOÀN THÀNH ĐƯA VÀO QUYẾT TOÁN</v>
          </cell>
        </row>
      </sheetData>
      <sheetData sheetId="6500">
        <row r="4">
          <cell r="A4" t="str">
            <v>BẢNG TÍNH TOÁN, ĐO BÓC KHỐI LƯỢNG HOÀN THÀNH ĐƯA VÀO QUYẾT TOÁN</v>
          </cell>
        </row>
      </sheetData>
      <sheetData sheetId="6501">
        <row r="4">
          <cell r="A4" t="str">
            <v>BẢNG TÍNH TOÁN, ĐO BÓC KHỐI LƯỢNG HOÀN THÀNH ĐƯA VÀO QUYẾT TOÁN</v>
          </cell>
        </row>
      </sheetData>
      <sheetData sheetId="6502">
        <row r="4">
          <cell r="A4" t="str">
            <v>BẢNG TÍNH TOÁN, ĐO BÓC KHỐI LƯỢNG HOÀN THÀNH ĐƯA VÀO QUYẾT TOÁN</v>
          </cell>
        </row>
      </sheetData>
      <sheetData sheetId="6503">
        <row r="4">
          <cell r="A4" t="str">
            <v>BẢNG TÍNH TOÁN, ĐO BÓC KHỐI LƯỢNG HOÀN THÀNH ĐƯA VÀO QUYẾT TOÁN</v>
          </cell>
        </row>
      </sheetData>
      <sheetData sheetId="6504">
        <row r="4">
          <cell r="A4" t="str">
            <v>BẢNG TÍNH TOÁN, ĐO BÓC KHỐI LƯỢNG HOÀN THÀNH ĐƯA VÀO QUYẾT TOÁN</v>
          </cell>
        </row>
      </sheetData>
      <sheetData sheetId="6505">
        <row r="4">
          <cell r="A4" t="str">
            <v>BẢNG TÍNH TOÁN, ĐO BÓC KHỐI LƯỢNG HOÀN THÀNH ĐƯA VÀO QUYẾT TOÁN</v>
          </cell>
        </row>
      </sheetData>
      <sheetData sheetId="6506">
        <row r="4">
          <cell r="A4" t="str">
            <v>BẢNG TÍNH TOÁN, ĐO BÓC KHỐI LƯỢNG HOÀN THÀNH ĐƯA VÀO QUYẾT TOÁN</v>
          </cell>
        </row>
      </sheetData>
      <sheetData sheetId="6507">
        <row r="4">
          <cell r="A4" t="str">
            <v>BẢNG TÍNH TOÁN, ĐO BÓC KHỐI LƯỢNG HOÀN THÀNH ĐƯA VÀO QUYẾT TOÁN</v>
          </cell>
        </row>
      </sheetData>
      <sheetData sheetId="6508">
        <row r="4">
          <cell r="A4" t="str">
            <v>BẢNG TÍNH TOÁN, ĐO BÓC KHỐI LƯỢNG HOÀN THÀNH ĐƯA VÀO QUYẾT TOÁN</v>
          </cell>
        </row>
      </sheetData>
      <sheetData sheetId="6509">
        <row r="4">
          <cell r="A4" t="str">
            <v>BẢNG TÍNH TOÁN, ĐO BÓC KHỐI LƯỢNG HOÀN THÀNH ĐƯA VÀO QUYẾT TOÁN</v>
          </cell>
        </row>
      </sheetData>
      <sheetData sheetId="6510">
        <row r="4">
          <cell r="A4" t="str">
            <v>BẢNG TÍNH TOÁN, ĐO BÓC KHỐI LƯỢNG HOÀN THÀNH ĐƯA VÀO QUYẾT TOÁN</v>
          </cell>
        </row>
      </sheetData>
      <sheetData sheetId="6511">
        <row r="4">
          <cell r="A4" t="str">
            <v>BẢNG TÍNH TOÁN, ĐO BÓC KHỐI LƯỢNG HOÀN THÀNH ĐƯA VÀO QUYẾT TOÁN</v>
          </cell>
        </row>
      </sheetData>
      <sheetData sheetId="6512">
        <row r="4">
          <cell r="A4" t="str">
            <v>BẢNG TÍNH TOÁN, ĐO BÓC KHỐI LƯỢNG HOÀN THÀNH ĐƯA VÀO QUYẾT TOÁN</v>
          </cell>
        </row>
      </sheetData>
      <sheetData sheetId="6513">
        <row r="4">
          <cell r="A4" t="str">
            <v>BẢNG TÍNH TOÁN, ĐO BÓC KHỐI LƯỢNG HOÀN THÀNH ĐƯA VÀO QUYẾT TOÁN</v>
          </cell>
        </row>
      </sheetData>
      <sheetData sheetId="6514">
        <row r="4">
          <cell r="A4" t="str">
            <v>BẢNG TÍNH TOÁN, ĐO BÓC KHỐI LƯỢNG HOÀN THÀNH ĐƯA VÀO QUYẾT TOÁN</v>
          </cell>
        </row>
      </sheetData>
      <sheetData sheetId="6515">
        <row r="4">
          <cell r="A4" t="str">
            <v>BẢNG TÍNH TOÁN, ĐO BÓC KHỐI LƯỢNG HOÀN THÀNH ĐƯA VÀO QUYẾT TOÁN</v>
          </cell>
        </row>
      </sheetData>
      <sheetData sheetId="6516">
        <row r="4">
          <cell r="A4" t="str">
            <v>BẢNG TÍNH TOÁN, ĐO BÓC KHỐI LƯỢNG HOÀN THÀNH ĐƯA VÀO QUYẾT TOÁN</v>
          </cell>
        </row>
      </sheetData>
      <sheetData sheetId="6517">
        <row r="4">
          <cell r="A4" t="str">
            <v>BẢNG TÍNH TOÁN, ĐO BÓC KHỐI LƯỢNG HOÀN THÀNH ĐƯA VÀO QUYẾT TOÁN</v>
          </cell>
        </row>
      </sheetData>
      <sheetData sheetId="6518">
        <row r="4">
          <cell r="A4" t="str">
            <v>BẢNG TÍNH TOÁN, ĐO BÓC KHỐI LƯỢNG HOÀN THÀNH ĐƯA VÀO QUYẾT TOÁN</v>
          </cell>
        </row>
      </sheetData>
      <sheetData sheetId="6519">
        <row r="4">
          <cell r="A4" t="str">
            <v>BẢNG TÍNH TOÁN, ĐO BÓC KHỐI LƯỢNG HOÀN THÀNH ĐƯA VÀO QUYẾT TOÁN</v>
          </cell>
        </row>
      </sheetData>
      <sheetData sheetId="6520">
        <row r="4">
          <cell r="A4" t="str">
            <v>BẢNG TÍNH TOÁN, ĐO BÓC KHỐI LƯỢNG HOÀN THÀNH ĐƯA VÀO QUYẾT TOÁN</v>
          </cell>
        </row>
      </sheetData>
      <sheetData sheetId="6521">
        <row r="4">
          <cell r="A4" t="str">
            <v>BẢNG TÍNH TOÁN, ĐO BÓC KHỐI LƯỢNG HOÀN THÀNH ĐƯA VÀO QUYẾT TOÁN</v>
          </cell>
        </row>
      </sheetData>
      <sheetData sheetId="6522">
        <row r="4">
          <cell r="A4" t="str">
            <v>BẢNG TÍNH TOÁN, ĐO BÓC KHỐI LƯỢNG HOÀN THÀNH ĐƯA VÀO QUYẾT TOÁN</v>
          </cell>
        </row>
      </sheetData>
      <sheetData sheetId="6523">
        <row r="4">
          <cell r="A4" t="str">
            <v>BẢNG TÍNH TOÁN, ĐO BÓC KHỐI LƯỢNG HOÀN THÀNH ĐƯA VÀO QUYẾT TOÁN</v>
          </cell>
        </row>
      </sheetData>
      <sheetData sheetId="6524">
        <row r="4">
          <cell r="A4" t="str">
            <v>BẢNG TÍNH TOÁN, ĐO BÓC KHỐI LƯỢNG HOÀN THÀNH ĐƯA VÀO QUYẾT TOÁN</v>
          </cell>
        </row>
      </sheetData>
      <sheetData sheetId="6525">
        <row r="4">
          <cell r="A4" t="str">
            <v>BẢNG TÍNH TOÁN, ĐO BÓC KHỐI LƯỢNG HOÀN THÀNH ĐƯA VÀO QUYẾT TOÁN</v>
          </cell>
        </row>
      </sheetData>
      <sheetData sheetId="6526">
        <row r="4">
          <cell r="A4" t="str">
            <v>BẢNG TÍNH TOÁN, ĐO BÓC KHỐI LƯỢNG HOÀN THÀNH ĐƯA VÀO QUYẾT TOÁN</v>
          </cell>
        </row>
      </sheetData>
      <sheetData sheetId="6527">
        <row r="4">
          <cell r="A4" t="str">
            <v>BẢNG TÍNH TOÁN, ĐO BÓC KHỐI LƯỢNG HOÀN THÀNH ĐƯA VÀO QUYẾT TOÁN</v>
          </cell>
        </row>
      </sheetData>
      <sheetData sheetId="6528">
        <row r="4">
          <cell r="A4" t="str">
            <v>BẢNG TÍNH TOÁN, ĐO BÓC KHỐI LƯỢNG HOÀN THÀNH ĐƯA VÀO QUYẾT TOÁN</v>
          </cell>
        </row>
      </sheetData>
      <sheetData sheetId="6529">
        <row r="4">
          <cell r="A4" t="str">
            <v>BẢNG TÍNH TOÁN, ĐO BÓC KHỐI LƯỢNG HOÀN THÀNH ĐƯA VÀO QUYẾT TOÁN</v>
          </cell>
        </row>
      </sheetData>
      <sheetData sheetId="6530">
        <row r="4">
          <cell r="A4" t="str">
            <v>BẢNG TÍNH TOÁN, ĐO BÓC KHỐI LƯỢNG HOÀN THÀNH ĐƯA VÀO QUYẾT TOÁN</v>
          </cell>
        </row>
      </sheetData>
      <sheetData sheetId="6531">
        <row r="4">
          <cell r="A4" t="str">
            <v>BẢNG TÍNH TOÁN, ĐO BÓC KHỐI LƯỢNG HOÀN THÀNH ĐƯA VÀO QUYẾT TOÁN</v>
          </cell>
        </row>
      </sheetData>
      <sheetData sheetId="6532">
        <row r="4">
          <cell r="A4" t="str">
            <v>BẢNG TÍNH TOÁN, ĐO BÓC KHỐI LƯỢNG HOÀN THÀNH ĐƯA VÀO QUYẾT TOÁN</v>
          </cell>
        </row>
      </sheetData>
      <sheetData sheetId="6533">
        <row r="4">
          <cell r="A4" t="str">
            <v>BẢNG TÍNH TOÁN, ĐO BÓC KHỐI LƯỢNG HOÀN THÀNH ĐƯA VÀO QUYẾT TOÁN</v>
          </cell>
        </row>
      </sheetData>
      <sheetData sheetId="6534">
        <row r="4">
          <cell r="A4" t="str">
            <v>BẢNG TÍNH TOÁN, ĐO BÓC KHỐI LƯỢNG HOÀN THÀNH ĐƯA VÀO QUYẾT TOÁN</v>
          </cell>
        </row>
      </sheetData>
      <sheetData sheetId="6535">
        <row r="4">
          <cell r="A4" t="str">
            <v>BẢNG TÍNH TOÁN, ĐO BÓC KHỐI LƯỢNG HOÀN THÀNH ĐƯA VÀO QUYẾT TOÁN</v>
          </cell>
        </row>
      </sheetData>
      <sheetData sheetId="6536">
        <row r="4">
          <cell r="A4" t="str">
            <v>BẢNG TÍNH TOÁN, ĐO BÓC KHỐI LƯỢNG HOÀN THÀNH ĐƯA VÀO QUYẾT TOÁN</v>
          </cell>
        </row>
      </sheetData>
      <sheetData sheetId="6537">
        <row r="4">
          <cell r="A4" t="str">
            <v>BẢNG TÍNH TOÁN, ĐO BÓC KHỐI LƯỢNG HOÀN THÀNH ĐƯA VÀO QUYẾT TOÁN</v>
          </cell>
        </row>
      </sheetData>
      <sheetData sheetId="6538">
        <row r="4">
          <cell r="A4" t="str">
            <v>BẢNG TÍNH TOÁN, ĐO BÓC KHỐI LƯỢNG HOÀN THÀNH ĐƯA VÀO QUYẾT TOÁN</v>
          </cell>
        </row>
      </sheetData>
      <sheetData sheetId="6539">
        <row r="4">
          <cell r="A4" t="str">
            <v>BẢNG TÍNH TOÁN, ĐO BÓC KHỐI LƯỢNG HOÀN THÀNH ĐƯA VÀO QUYẾT TOÁN</v>
          </cell>
        </row>
      </sheetData>
      <sheetData sheetId="6540">
        <row r="4">
          <cell r="A4" t="str">
            <v>BẢNG TÍNH TOÁN, ĐO BÓC KHỐI LƯỢNG HOÀN THÀNH ĐƯA VÀO QUYẾT TOÁN</v>
          </cell>
        </row>
      </sheetData>
      <sheetData sheetId="6541">
        <row r="4">
          <cell r="A4" t="str">
            <v>BẢNG TÍNH TOÁN, ĐO BÓC KHỐI LƯỢNG HOÀN THÀNH ĐƯA VÀO QUYẾT TOÁN</v>
          </cell>
        </row>
      </sheetData>
      <sheetData sheetId="6542">
        <row r="4">
          <cell r="A4" t="str">
            <v>BẢNG TÍNH TOÁN, ĐO BÓC KHỐI LƯỢNG HOÀN THÀNH ĐƯA VÀO QUYẾT TOÁN</v>
          </cell>
        </row>
      </sheetData>
      <sheetData sheetId="6543">
        <row r="4">
          <cell r="A4" t="str">
            <v>BẢNG TÍNH TOÁN, ĐO BÓC KHỐI LƯỢNG HOÀN THÀNH ĐƯA VÀO QUYẾT TOÁN</v>
          </cell>
        </row>
      </sheetData>
      <sheetData sheetId="6544">
        <row r="4">
          <cell r="A4" t="str">
            <v>BẢNG TÍNH TOÁN, ĐO BÓC KHỐI LƯỢNG HOÀN THÀNH ĐƯA VÀO QUYẾT TOÁN</v>
          </cell>
        </row>
      </sheetData>
      <sheetData sheetId="6545">
        <row r="4">
          <cell r="A4" t="str">
            <v>BẢNG TÍNH TOÁN, ĐO BÓC KHỐI LƯỢNG HOÀN THÀNH ĐƯA VÀO QUYẾT TOÁN</v>
          </cell>
        </row>
      </sheetData>
      <sheetData sheetId="6546">
        <row r="4">
          <cell r="A4" t="str">
            <v>BẢNG TÍNH TOÁN, ĐO BÓC KHỐI LƯỢNG HOÀN THÀNH ĐƯA VÀO QUYẾT TOÁN</v>
          </cell>
        </row>
      </sheetData>
      <sheetData sheetId="6547">
        <row r="4">
          <cell r="A4" t="str">
            <v>BẢNG TÍNH TOÁN, ĐO BÓC KHỐI LƯỢNG HOÀN THÀNH ĐƯA VÀO QUYẾT TOÁN</v>
          </cell>
        </row>
      </sheetData>
      <sheetData sheetId="6548">
        <row r="4">
          <cell r="A4" t="str">
            <v>BẢNG TÍNH TOÁN, ĐO BÓC KHỐI LƯỢNG HOÀN THÀNH ĐƯA VÀO QUYẾT TOÁN</v>
          </cell>
        </row>
      </sheetData>
      <sheetData sheetId="6549">
        <row r="4">
          <cell r="A4" t="str">
            <v>BẢNG TÍNH TOÁN, ĐO BÓC KHỐI LƯỢNG HOÀN THÀNH ĐƯA VÀO QUYẾT TOÁN</v>
          </cell>
        </row>
      </sheetData>
      <sheetData sheetId="6550">
        <row r="4">
          <cell r="A4" t="str">
            <v>BẢNG TÍNH TOÁN, ĐO BÓC KHỐI LƯỢNG HOÀN THÀNH ĐƯA VÀO QUYẾT TOÁN</v>
          </cell>
        </row>
      </sheetData>
      <sheetData sheetId="6551">
        <row r="4">
          <cell r="A4" t="str">
            <v>BẢNG TÍNH TOÁN, ĐO BÓC KHỐI LƯỢNG HOÀN THÀNH ĐƯA VÀO QUYẾT TOÁN</v>
          </cell>
        </row>
      </sheetData>
      <sheetData sheetId="6552">
        <row r="4">
          <cell r="A4" t="str">
            <v>BẢNG TÍNH TOÁN, ĐO BÓC KHỐI LƯỢNG HOÀN THÀNH ĐƯA VÀO QUYẾT TOÁN</v>
          </cell>
        </row>
      </sheetData>
      <sheetData sheetId="6553">
        <row r="4">
          <cell r="A4" t="str">
            <v>BẢNG TÍNH TOÁN, ĐO BÓC KHỐI LƯỢNG HOÀN THÀNH ĐƯA VÀO QUYẾT TOÁN</v>
          </cell>
        </row>
      </sheetData>
      <sheetData sheetId="6554">
        <row r="4">
          <cell r="A4" t="str">
            <v>BẢNG TÍNH TOÁN, ĐO BÓC KHỐI LƯỢNG HOÀN THÀNH ĐƯA VÀO QUYẾT TOÁN</v>
          </cell>
        </row>
      </sheetData>
      <sheetData sheetId="6555">
        <row r="4">
          <cell r="A4" t="str">
            <v>BẢNG TÍNH TOÁN, ĐO BÓC KHỐI LƯỢNG HOÀN THÀNH ĐƯA VÀO QUYẾT TOÁN</v>
          </cell>
        </row>
      </sheetData>
      <sheetData sheetId="6556">
        <row r="4">
          <cell r="A4" t="str">
            <v>BẢNG TÍNH TOÁN, ĐO BÓC KHỐI LƯỢNG HOÀN THÀNH ĐƯA VÀO QUYẾT TOÁN</v>
          </cell>
        </row>
      </sheetData>
      <sheetData sheetId="6557">
        <row r="4">
          <cell r="A4" t="str">
            <v>BẢNG TÍNH TOÁN, ĐO BÓC KHỐI LƯỢNG HOÀN THÀNH ĐƯA VÀO QUYẾT TOÁN</v>
          </cell>
        </row>
      </sheetData>
      <sheetData sheetId="6558">
        <row r="4">
          <cell r="A4" t="str">
            <v>BẢNG TÍNH TOÁN, ĐO BÓC KHỐI LƯỢNG HOÀN THÀNH ĐƯA VÀO QUYẾT TOÁN</v>
          </cell>
        </row>
      </sheetData>
      <sheetData sheetId="6559">
        <row r="4">
          <cell r="A4" t="str">
            <v>BẢNG TÍNH TOÁN, ĐO BÓC KHỐI LƯỢNG HOÀN THÀNH ĐƯA VÀO QUYẾT TOÁN</v>
          </cell>
        </row>
      </sheetData>
      <sheetData sheetId="6560">
        <row r="4">
          <cell r="A4" t="str">
            <v>BẢNG TÍNH TOÁN, ĐO BÓC KHỐI LƯỢNG HOÀN THÀNH ĐƯA VÀO QUYẾT TOÁN</v>
          </cell>
        </row>
      </sheetData>
      <sheetData sheetId="6561">
        <row r="4">
          <cell r="A4" t="str">
            <v>BẢNG TÍNH TOÁN, ĐO BÓC KHỐI LƯỢNG HOÀN THÀNH ĐƯA VÀO QUYẾT TOÁN</v>
          </cell>
        </row>
      </sheetData>
      <sheetData sheetId="6562">
        <row r="4">
          <cell r="A4" t="str">
            <v>BẢNG TÍNH TOÁN, ĐO BÓC KHỐI LƯỢNG HOÀN THÀNH ĐƯA VÀO QUYẾT TOÁN</v>
          </cell>
        </row>
      </sheetData>
      <sheetData sheetId="6563">
        <row r="4">
          <cell r="A4" t="str">
            <v>BẢNG TÍNH TOÁN, ĐO BÓC KHỐI LƯỢNG HOÀN THÀNH ĐƯA VÀO QUYẾT TOÁN</v>
          </cell>
        </row>
      </sheetData>
      <sheetData sheetId="6564">
        <row r="4">
          <cell r="A4" t="str">
            <v>BẢNG TÍNH TOÁN, ĐO BÓC KHỐI LƯỢNG HOÀN THÀNH ĐƯA VÀO QUYẾT TOÁN</v>
          </cell>
        </row>
      </sheetData>
      <sheetData sheetId="6565">
        <row r="4">
          <cell r="A4" t="str">
            <v>BẢNG TÍNH TOÁN, ĐO BÓC KHỐI LƯỢNG HOÀN THÀNH ĐƯA VÀO QUYẾT TOÁN</v>
          </cell>
        </row>
      </sheetData>
      <sheetData sheetId="6566">
        <row r="4">
          <cell r="A4" t="str">
            <v>BẢNG TÍNH TOÁN, ĐO BÓC KHỐI LƯỢNG HOÀN THÀNH ĐƯA VÀO QUYẾT TOÁN</v>
          </cell>
        </row>
      </sheetData>
      <sheetData sheetId="6567">
        <row r="4">
          <cell r="A4" t="str">
            <v>BẢNG TÍNH TOÁN, ĐO BÓC KHỐI LƯỢNG HOÀN THÀNH ĐƯA VÀO QUYẾT TOÁN</v>
          </cell>
        </row>
      </sheetData>
      <sheetData sheetId="6568">
        <row r="4">
          <cell r="A4" t="str">
            <v>BẢNG TÍNH TOÁN, ĐO BÓC KHỐI LƯỢNG HOÀN THÀNH ĐƯA VÀO QUYẾT TOÁN</v>
          </cell>
        </row>
      </sheetData>
      <sheetData sheetId="6569">
        <row r="4">
          <cell r="A4" t="str">
            <v>BẢNG TÍNH TOÁN, ĐO BÓC KHỐI LƯỢNG HOÀN THÀNH ĐƯA VÀO QUYẾT TOÁN</v>
          </cell>
        </row>
      </sheetData>
      <sheetData sheetId="6570">
        <row r="4">
          <cell r="A4" t="str">
            <v>BẢNG TÍNH TOÁN, ĐO BÓC KHỐI LƯỢNG HOÀN THÀNH ĐƯA VÀO QUYẾT TOÁN</v>
          </cell>
        </row>
      </sheetData>
      <sheetData sheetId="6571">
        <row r="4">
          <cell r="A4" t="str">
            <v>BẢNG TÍNH TOÁN, ĐO BÓC KHỐI LƯỢNG HOÀN THÀNH ĐƯA VÀO QUYẾT TOÁN</v>
          </cell>
        </row>
      </sheetData>
      <sheetData sheetId="6572">
        <row r="4">
          <cell r="A4" t="str">
            <v>BẢNG TÍNH TOÁN, ĐO BÓC KHỐI LƯỢNG HOÀN THÀNH ĐƯA VÀO QUYẾT TOÁN</v>
          </cell>
        </row>
      </sheetData>
      <sheetData sheetId="6573">
        <row r="4">
          <cell r="A4" t="str">
            <v>BẢNG TÍNH TOÁN, ĐO BÓC KHỐI LƯỢNG HOÀN THÀNH ĐƯA VÀO QUYẾT TOÁN</v>
          </cell>
        </row>
      </sheetData>
      <sheetData sheetId="6574">
        <row r="4">
          <cell r="A4" t="str">
            <v>BẢNG TÍNH TOÁN, ĐO BÓC KHỐI LƯỢNG HOÀN THÀNH ĐƯA VÀO QUYẾT TOÁN</v>
          </cell>
        </row>
      </sheetData>
      <sheetData sheetId="6575">
        <row r="4">
          <cell r="A4" t="str">
            <v>BẢNG TÍNH TOÁN, ĐO BÓC KHỐI LƯỢNG HOÀN THÀNH ĐƯA VÀO QUYẾT TOÁN</v>
          </cell>
        </row>
      </sheetData>
      <sheetData sheetId="6576">
        <row r="4">
          <cell r="A4" t="str">
            <v>BẢNG TÍNH TOÁN, ĐO BÓC KHỐI LƯỢNG HOÀN THÀNH ĐƯA VÀO QUYẾT TOÁN</v>
          </cell>
        </row>
      </sheetData>
      <sheetData sheetId="6577">
        <row r="4">
          <cell r="A4" t="str">
            <v>BẢNG TÍNH TOÁN, ĐO BÓC KHỐI LƯỢNG HOÀN THÀNH ĐƯA VÀO QUYẾT TOÁN</v>
          </cell>
        </row>
      </sheetData>
      <sheetData sheetId="6578">
        <row r="4">
          <cell r="A4" t="str">
            <v>BẢNG TÍNH TOÁN, ĐO BÓC KHỐI LƯỢNG HOÀN THÀNH ĐƯA VÀO QUYẾT TOÁN</v>
          </cell>
        </row>
      </sheetData>
      <sheetData sheetId="6579">
        <row r="4">
          <cell r="A4" t="str">
            <v>BẢNG TÍNH TOÁN, ĐO BÓC KHỐI LƯỢNG HOÀN THÀNH ĐƯA VÀO QUYẾT TOÁN</v>
          </cell>
        </row>
      </sheetData>
      <sheetData sheetId="6580">
        <row r="4">
          <cell r="A4" t="str">
            <v>BẢNG TÍNH TOÁN, ĐO BÓC KHỐI LƯỢNG HOÀN THÀNH ĐƯA VÀO QUYẾT TOÁN</v>
          </cell>
        </row>
      </sheetData>
      <sheetData sheetId="6581">
        <row r="4">
          <cell r="A4" t="str">
            <v>BẢNG TÍNH TOÁN, ĐO BÓC KHỐI LƯỢNG HOÀN THÀNH ĐƯA VÀO QUYẾT TOÁN</v>
          </cell>
        </row>
      </sheetData>
      <sheetData sheetId="6582">
        <row r="4">
          <cell r="A4" t="str">
            <v>BẢNG TÍNH TOÁN, ĐO BÓC KHỐI LƯỢNG HOÀN THÀNH ĐƯA VÀO QUYẾT TOÁN</v>
          </cell>
        </row>
      </sheetData>
      <sheetData sheetId="6583">
        <row r="4">
          <cell r="A4" t="str">
            <v>BẢNG TÍNH TOÁN, ĐO BÓC KHỐI LƯỢNG HOÀN THÀNH ĐƯA VÀO QUYẾT TOÁN</v>
          </cell>
        </row>
      </sheetData>
      <sheetData sheetId="6584">
        <row r="4">
          <cell r="A4" t="str">
            <v>BẢNG TÍNH TOÁN, ĐO BÓC KHỐI LƯỢNG HOÀN THÀNH ĐƯA VÀO QUYẾT TOÁN</v>
          </cell>
        </row>
      </sheetData>
      <sheetData sheetId="6585">
        <row r="4">
          <cell r="A4" t="str">
            <v>BẢNG TÍNH TOÁN, ĐO BÓC KHỐI LƯỢNG HOÀN THÀNH ĐƯA VÀO QUYẾT TOÁN</v>
          </cell>
        </row>
      </sheetData>
      <sheetData sheetId="6586">
        <row r="4">
          <cell r="A4" t="str">
            <v>BẢNG TÍNH TOÁN, ĐO BÓC KHỐI LƯỢNG HOÀN THÀNH ĐƯA VÀO QUYẾT TOÁN</v>
          </cell>
        </row>
      </sheetData>
      <sheetData sheetId="6587">
        <row r="4">
          <cell r="A4" t="str">
            <v>BẢNG TÍNH TOÁN, ĐO BÓC KHỐI LƯỢNG HOÀN THÀNH ĐƯA VÀO QUYẾT TOÁN</v>
          </cell>
        </row>
      </sheetData>
      <sheetData sheetId="6588">
        <row r="4">
          <cell r="A4" t="str">
            <v>BẢNG TÍNH TOÁN, ĐO BÓC KHỐI LƯỢNG HOÀN THÀNH ĐƯA VÀO QUYẾT TOÁN</v>
          </cell>
        </row>
      </sheetData>
      <sheetData sheetId="6589">
        <row r="4">
          <cell r="A4" t="str">
            <v>BẢNG TÍNH TOÁN, ĐO BÓC KHỐI LƯỢNG HOÀN THÀNH ĐƯA VÀO QUYẾT TOÁN</v>
          </cell>
        </row>
      </sheetData>
      <sheetData sheetId="6590">
        <row r="4">
          <cell r="A4" t="str">
            <v>BẢNG TÍNH TOÁN, ĐO BÓC KHỐI LƯỢNG HOÀN THÀNH ĐƯA VÀO QUYẾT TOÁN</v>
          </cell>
        </row>
      </sheetData>
      <sheetData sheetId="6591">
        <row r="4">
          <cell r="A4" t="str">
            <v>BẢNG TÍNH TOÁN, ĐO BÓC KHỐI LƯỢNG HOÀN THÀNH ĐƯA VÀO QUYẾT TOÁN</v>
          </cell>
        </row>
      </sheetData>
      <sheetData sheetId="6592">
        <row r="4">
          <cell r="A4" t="str">
            <v>BẢNG TÍNH TOÁN, ĐO BÓC KHỐI LƯỢNG HOÀN THÀNH ĐƯA VÀO QUYẾT TOÁN</v>
          </cell>
        </row>
      </sheetData>
      <sheetData sheetId="6593">
        <row r="4">
          <cell r="A4" t="str">
            <v>BẢNG TÍNH TOÁN, ĐO BÓC KHỐI LƯỢNG HOÀN THÀNH ĐƯA VÀO QUYẾT TOÁN</v>
          </cell>
        </row>
      </sheetData>
      <sheetData sheetId="6594">
        <row r="4">
          <cell r="A4" t="str">
            <v>BẢNG TÍNH TOÁN, ĐO BÓC KHỐI LƯỢNG HOÀN THÀNH ĐƯA VÀO QUYẾT TOÁN</v>
          </cell>
        </row>
      </sheetData>
      <sheetData sheetId="6595">
        <row r="4">
          <cell r="A4" t="str">
            <v>BẢNG TÍNH TOÁN, ĐO BÓC KHỐI LƯỢNG HOÀN THÀNH ĐƯA VÀO QUYẾT TOÁN</v>
          </cell>
        </row>
      </sheetData>
      <sheetData sheetId="6596">
        <row r="4">
          <cell r="A4" t="str">
            <v>BẢNG TÍNH TOÁN, ĐO BÓC KHỐI LƯỢNG HOÀN THÀNH ĐƯA VÀO QUYẾT TOÁN</v>
          </cell>
        </row>
      </sheetData>
      <sheetData sheetId="6597">
        <row r="4">
          <cell r="A4" t="str">
            <v>BẢNG TÍNH TOÁN, ĐO BÓC KHỐI LƯỢNG HOÀN THÀNH ĐƯA VÀO QUYẾT TOÁN</v>
          </cell>
        </row>
      </sheetData>
      <sheetData sheetId="6598">
        <row r="4">
          <cell r="A4" t="str">
            <v>BẢNG TÍNH TOÁN, ĐO BÓC KHỐI LƯỢNG HOÀN THÀNH ĐƯA VÀO QUYẾT TOÁN</v>
          </cell>
        </row>
      </sheetData>
      <sheetData sheetId="6599">
        <row r="4">
          <cell r="A4" t="str">
            <v>BẢNG TÍNH TOÁN, ĐO BÓC KHỐI LƯỢNG HOÀN THÀNH ĐƯA VÀO QUYẾT TOÁN</v>
          </cell>
        </row>
      </sheetData>
      <sheetData sheetId="6600">
        <row r="4">
          <cell r="A4" t="str">
            <v>BẢNG TÍNH TOÁN, ĐO BÓC KHỐI LƯỢNG HOÀN THÀNH ĐƯA VÀO QUYẾT TOÁN</v>
          </cell>
        </row>
      </sheetData>
      <sheetData sheetId="6601">
        <row r="4">
          <cell r="A4" t="str">
            <v>BẢNG TÍNH TOÁN, ĐO BÓC KHỐI LƯỢNG HOÀN THÀNH ĐƯA VÀO QUYẾT TOÁN</v>
          </cell>
        </row>
      </sheetData>
      <sheetData sheetId="6602">
        <row r="4">
          <cell r="A4" t="str">
            <v>BẢNG TÍNH TOÁN, ĐO BÓC KHỐI LƯỢNG HOÀN THÀNH ĐƯA VÀO QUYẾT TOÁN</v>
          </cell>
        </row>
      </sheetData>
      <sheetData sheetId="6603">
        <row r="4">
          <cell r="A4" t="str">
            <v>BẢNG TÍNH TOÁN, ĐO BÓC KHỐI LƯỢNG HOÀN THÀNH ĐƯA VÀO QUYẾT TOÁN</v>
          </cell>
        </row>
      </sheetData>
      <sheetData sheetId="6604">
        <row r="4">
          <cell r="A4" t="str">
            <v>BẢNG TÍNH TOÁN, ĐO BÓC KHỐI LƯỢNG HOÀN THÀNH ĐƯA VÀO QUYẾT TOÁN</v>
          </cell>
        </row>
      </sheetData>
      <sheetData sheetId="6605">
        <row r="4">
          <cell r="A4" t="str">
            <v>BẢNG TÍNH TOÁN, ĐO BÓC KHỐI LƯỢNG HOÀN THÀNH ĐƯA VÀO QUYẾT TOÁN</v>
          </cell>
        </row>
      </sheetData>
      <sheetData sheetId="6606">
        <row r="4">
          <cell r="A4" t="str">
            <v>BẢNG TÍNH TOÁN, ĐO BÓC KHỐI LƯỢNG HOÀN THÀNH ĐƯA VÀO QUYẾT TOÁN</v>
          </cell>
        </row>
      </sheetData>
      <sheetData sheetId="6607">
        <row r="4">
          <cell r="A4" t="str">
            <v>BẢNG TÍNH TOÁN, ĐO BÓC KHỐI LƯỢNG HOÀN THÀNH ĐƯA VÀO QUYẾT TOÁN</v>
          </cell>
        </row>
      </sheetData>
      <sheetData sheetId="6608">
        <row r="4">
          <cell r="A4" t="str">
            <v>BẢNG TÍNH TOÁN, ĐO BÓC KHỐI LƯỢNG HOÀN THÀNH ĐƯA VÀO QUYẾT TOÁN</v>
          </cell>
        </row>
      </sheetData>
      <sheetData sheetId="6609">
        <row r="4">
          <cell r="A4" t="str">
            <v>BẢNG TÍNH TOÁN, ĐO BÓC KHỐI LƯỢNG HOÀN THÀNH ĐƯA VÀO QUYẾT TOÁN</v>
          </cell>
        </row>
      </sheetData>
      <sheetData sheetId="6610">
        <row r="4">
          <cell r="A4" t="str">
            <v>BẢNG TÍNH TOÁN, ĐO BÓC KHỐI LƯỢNG HOÀN THÀNH ĐƯA VÀO QUYẾT TOÁN</v>
          </cell>
        </row>
      </sheetData>
      <sheetData sheetId="6611">
        <row r="4">
          <cell r="A4" t="str">
            <v>BẢNG TÍNH TOÁN, ĐO BÓC KHỐI LƯỢNG HOÀN THÀNH ĐƯA VÀO QUYẾT TOÁN</v>
          </cell>
        </row>
      </sheetData>
      <sheetData sheetId="6612">
        <row r="4">
          <cell r="A4" t="str">
            <v>BẢNG TÍNH TOÁN, ĐO BÓC KHỐI LƯỢNG HOÀN THÀNH ĐƯA VÀO QUYẾT TOÁN</v>
          </cell>
        </row>
      </sheetData>
      <sheetData sheetId="6613">
        <row r="4">
          <cell r="A4" t="str">
            <v>BẢNG TÍNH TOÁN, ĐO BÓC KHỐI LƯỢNG HOÀN THÀNH ĐƯA VÀO QUYẾT TOÁN</v>
          </cell>
        </row>
      </sheetData>
      <sheetData sheetId="6614">
        <row r="4">
          <cell r="A4" t="str">
            <v>BẢNG TÍNH TOÁN, ĐO BÓC KHỐI LƯỢNG HOÀN THÀNH ĐƯA VÀO QUYẾT TOÁN</v>
          </cell>
        </row>
      </sheetData>
      <sheetData sheetId="6615">
        <row r="4">
          <cell r="A4" t="str">
            <v>BẢNG TÍNH TOÁN, ĐO BÓC KHỐI LƯỢNG HOÀN THÀNH ĐƯA VÀO QUYẾT TOÁN</v>
          </cell>
        </row>
      </sheetData>
      <sheetData sheetId="6616">
        <row r="4">
          <cell r="A4" t="str">
            <v>BẢNG TÍNH TOÁN, ĐO BÓC KHỐI LƯỢNG HOÀN THÀNH ĐƯA VÀO QUYẾT TOÁN</v>
          </cell>
        </row>
      </sheetData>
      <sheetData sheetId="6617">
        <row r="4">
          <cell r="A4" t="str">
            <v>BẢNG TÍNH TOÁN, ĐO BÓC KHỐI LƯỢNG HOÀN THÀNH ĐƯA VÀO QUYẾT TOÁN</v>
          </cell>
        </row>
      </sheetData>
      <sheetData sheetId="6618">
        <row r="4">
          <cell r="A4" t="str">
            <v>BẢNG TÍNH TOÁN, ĐO BÓC KHỐI LƯỢNG HOÀN THÀNH ĐƯA VÀO QUYẾT TOÁN</v>
          </cell>
        </row>
      </sheetData>
      <sheetData sheetId="6619">
        <row r="4">
          <cell r="A4" t="str">
            <v>BẢNG TÍNH TOÁN, ĐO BÓC KHỐI LƯỢNG HOÀN THÀNH ĐƯA VÀO QUYẾT TOÁN</v>
          </cell>
        </row>
      </sheetData>
      <sheetData sheetId="6620">
        <row r="4">
          <cell r="A4" t="str">
            <v>BẢNG TÍNH TOÁN, ĐO BÓC KHỐI LƯỢNG HOÀN THÀNH ĐƯA VÀO QUYẾT TOÁN</v>
          </cell>
        </row>
      </sheetData>
      <sheetData sheetId="6621">
        <row r="4">
          <cell r="A4" t="str">
            <v>BẢNG TÍNH TOÁN, ĐO BÓC KHỐI LƯỢNG HOÀN THÀNH ĐƯA VÀO QUYẾT TOÁN</v>
          </cell>
        </row>
      </sheetData>
      <sheetData sheetId="6622">
        <row r="4">
          <cell r="A4" t="str">
            <v>BẢNG TÍNH TOÁN, ĐO BÓC KHỐI LƯỢNG HOÀN THÀNH ĐƯA VÀO QUYẾT TOÁN</v>
          </cell>
        </row>
      </sheetData>
      <sheetData sheetId="6623">
        <row r="4">
          <cell r="A4" t="str">
            <v>BẢNG TÍNH TOÁN, ĐO BÓC KHỐI LƯỢNG HOÀN THÀNH ĐƯA VÀO QUYẾT TOÁN</v>
          </cell>
        </row>
      </sheetData>
      <sheetData sheetId="6624">
        <row r="4">
          <cell r="A4" t="str">
            <v>BẢNG TÍNH TOÁN, ĐO BÓC KHỐI LƯỢNG HOÀN THÀNH ĐƯA VÀO QUYẾT TOÁN</v>
          </cell>
        </row>
      </sheetData>
      <sheetData sheetId="6625">
        <row r="4">
          <cell r="A4" t="str">
            <v>BẢNG TÍNH TOÁN, ĐO BÓC KHỐI LƯỢNG HOÀN THÀNH ĐƯA VÀO QUYẾT TOÁN</v>
          </cell>
        </row>
      </sheetData>
      <sheetData sheetId="6626">
        <row r="4">
          <cell r="A4" t="str">
            <v>BẢNG TÍNH TOÁN, ĐO BÓC KHỐI LƯỢNG HOÀN THÀNH ĐƯA VÀO QUYẾT TOÁN</v>
          </cell>
        </row>
      </sheetData>
      <sheetData sheetId="6627">
        <row r="4">
          <cell r="A4" t="str">
            <v>BẢNG TÍNH TOÁN, ĐO BÓC KHỐI LƯỢNG HOÀN THÀNH ĐƯA VÀO QUYẾT TOÁN</v>
          </cell>
        </row>
      </sheetData>
      <sheetData sheetId="6628">
        <row r="4">
          <cell r="A4" t="str">
            <v>BẢNG TÍNH TOÁN, ĐO BÓC KHỐI LƯỢNG HOÀN THÀNH ĐƯA VÀO QUYẾT TOÁN</v>
          </cell>
        </row>
      </sheetData>
      <sheetData sheetId="6629">
        <row r="4">
          <cell r="A4" t="str">
            <v>BẢNG TÍNH TOÁN, ĐO BÓC KHỐI LƯỢNG HOÀN THÀNH ĐƯA VÀO QUYẾT TOÁN</v>
          </cell>
        </row>
      </sheetData>
      <sheetData sheetId="6630">
        <row r="4">
          <cell r="A4" t="str">
            <v>BẢNG TÍNH TOÁN, ĐO BÓC KHỐI LƯỢNG HOÀN THÀNH ĐƯA VÀO QUYẾT TOÁN</v>
          </cell>
        </row>
      </sheetData>
      <sheetData sheetId="6631">
        <row r="4">
          <cell r="A4" t="str">
            <v>BẢNG TÍNH TOÁN, ĐO BÓC KHỐI LƯỢNG HOÀN THÀNH ĐƯA VÀO QUYẾT TOÁN</v>
          </cell>
        </row>
      </sheetData>
      <sheetData sheetId="6632">
        <row r="4">
          <cell r="A4" t="str">
            <v>BẢNG TÍNH TOÁN, ĐO BÓC KHỐI LƯỢNG HOÀN THÀNH ĐƯA VÀO QUYẾT TOÁN</v>
          </cell>
        </row>
      </sheetData>
      <sheetData sheetId="6633">
        <row r="4">
          <cell r="A4" t="str">
            <v>BẢNG TÍNH TOÁN, ĐO BÓC KHỐI LƯỢNG HOÀN THÀNH ĐƯA VÀO QUYẾT TOÁN</v>
          </cell>
        </row>
      </sheetData>
      <sheetData sheetId="6634">
        <row r="4">
          <cell r="A4" t="str">
            <v>BẢNG TÍNH TOÁN, ĐO BÓC KHỐI LƯỢNG HOÀN THÀNH ĐƯA VÀO QUYẾT TOÁN</v>
          </cell>
        </row>
      </sheetData>
      <sheetData sheetId="6635">
        <row r="4">
          <cell r="A4" t="str">
            <v>BẢNG TÍNH TOÁN, ĐO BÓC KHỐI LƯỢNG HOÀN THÀNH ĐƯA VÀO QUYẾT TOÁN</v>
          </cell>
        </row>
      </sheetData>
      <sheetData sheetId="6636">
        <row r="4">
          <cell r="A4" t="str">
            <v>BẢNG TÍNH TOÁN, ĐO BÓC KHỐI LƯỢNG HOÀN THÀNH ĐƯA VÀO QUYẾT TOÁN</v>
          </cell>
        </row>
      </sheetData>
      <sheetData sheetId="6637">
        <row r="4">
          <cell r="A4" t="str">
            <v>BẢNG TÍNH TOÁN, ĐO BÓC KHỐI LƯỢNG HOÀN THÀNH ĐƯA VÀO QUYẾT TOÁN</v>
          </cell>
        </row>
      </sheetData>
      <sheetData sheetId="6638">
        <row r="4">
          <cell r="A4" t="str">
            <v>BẢNG TÍNH TOÁN, ĐO BÓC KHỐI LƯỢNG HOÀN THÀNH ĐƯA VÀO QUYẾT TOÁN</v>
          </cell>
        </row>
      </sheetData>
      <sheetData sheetId="6639">
        <row r="4">
          <cell r="A4" t="str">
            <v>BẢNG TÍNH TOÁN, ĐO BÓC KHỐI LƯỢNG HOÀN THÀNH ĐƯA VÀO QUYẾT TOÁN</v>
          </cell>
        </row>
      </sheetData>
      <sheetData sheetId="6640">
        <row r="4">
          <cell r="A4" t="str">
            <v>BẢNG TÍNH TOÁN, ĐO BÓC KHỐI LƯỢNG HOÀN THÀNH ĐƯA VÀO QUYẾT TOÁN</v>
          </cell>
        </row>
      </sheetData>
      <sheetData sheetId="6641">
        <row r="4">
          <cell r="A4" t="str">
            <v>BẢNG TÍNH TOÁN, ĐO BÓC KHỐI LƯỢNG HOÀN THÀNH ĐƯA VÀO QUYẾT TOÁN</v>
          </cell>
        </row>
      </sheetData>
      <sheetData sheetId="6642">
        <row r="4">
          <cell r="A4" t="str">
            <v>BẢNG TÍNH TOÁN, ĐO BÓC KHỐI LƯỢNG HOÀN THÀNH ĐƯA VÀO QUYẾT TOÁN</v>
          </cell>
        </row>
      </sheetData>
      <sheetData sheetId="6643">
        <row r="4">
          <cell r="A4" t="str">
            <v>BẢNG TÍNH TOÁN, ĐO BÓC KHỐI LƯỢNG HOÀN THÀNH ĐƯA VÀO QUYẾT TOÁN</v>
          </cell>
        </row>
      </sheetData>
      <sheetData sheetId="6644">
        <row r="4">
          <cell r="A4" t="str">
            <v>BẢNG TÍNH TOÁN, ĐO BÓC KHỐI LƯỢNG HOÀN THÀNH ĐƯA VÀO QUYẾT TOÁN</v>
          </cell>
        </row>
      </sheetData>
      <sheetData sheetId="6645">
        <row r="4">
          <cell r="A4" t="str">
            <v>BẢNG TÍNH TOÁN, ĐO BÓC KHỐI LƯỢNG HOÀN THÀNH ĐƯA VÀO QUYẾT TOÁN</v>
          </cell>
        </row>
      </sheetData>
      <sheetData sheetId="6646">
        <row r="4">
          <cell r="A4" t="str">
            <v>BẢNG TÍNH TOÁN, ĐO BÓC KHỐI LƯỢNG HOÀN THÀNH ĐƯA VÀO QUYẾT TOÁN</v>
          </cell>
        </row>
      </sheetData>
      <sheetData sheetId="6647">
        <row r="4">
          <cell r="A4" t="str">
            <v>BẢNG TÍNH TOÁN, ĐO BÓC KHỐI LƯỢNG HOÀN THÀNH ĐƯA VÀO QUYẾT TOÁN</v>
          </cell>
        </row>
      </sheetData>
      <sheetData sheetId="6648">
        <row r="4">
          <cell r="A4" t="str">
            <v>BẢNG TÍNH TOÁN, ĐO BÓC KHỐI LƯỢNG HOÀN THÀNH ĐƯA VÀO QUYẾT TOÁN</v>
          </cell>
        </row>
      </sheetData>
      <sheetData sheetId="6649">
        <row r="4">
          <cell r="A4" t="str">
            <v>BẢNG TÍNH TOÁN, ĐO BÓC KHỐI LƯỢNG HOÀN THÀNH ĐƯA VÀO QUYẾT TOÁN</v>
          </cell>
        </row>
      </sheetData>
      <sheetData sheetId="6650">
        <row r="4">
          <cell r="A4" t="str">
            <v>BẢNG TÍNH TOÁN, ĐO BÓC KHỐI LƯỢNG HOÀN THÀNH ĐƯA VÀO QUYẾT TOÁN</v>
          </cell>
        </row>
      </sheetData>
      <sheetData sheetId="6651">
        <row r="4">
          <cell r="A4" t="str">
            <v>BẢNG TÍNH TOÁN, ĐO BÓC KHỐI LƯỢNG HOÀN THÀNH ĐƯA VÀO QUYẾT TOÁN</v>
          </cell>
        </row>
      </sheetData>
      <sheetData sheetId="6652">
        <row r="4">
          <cell r="A4" t="str">
            <v>BẢNG TÍNH TOÁN, ĐO BÓC KHỐI LƯỢNG HOÀN THÀNH ĐƯA VÀO QUYẾT TOÁN</v>
          </cell>
        </row>
      </sheetData>
      <sheetData sheetId="6653">
        <row r="4">
          <cell r="A4" t="str">
            <v>BẢNG TÍNH TOÁN, ĐO BÓC KHỐI LƯỢNG HOÀN THÀNH ĐƯA VÀO QUYẾT TOÁN</v>
          </cell>
        </row>
      </sheetData>
      <sheetData sheetId="6654">
        <row r="4">
          <cell r="A4" t="str">
            <v>BẢNG TÍNH TOÁN, ĐO BÓC KHỐI LƯỢNG HOÀN THÀNH ĐƯA VÀO QUYẾT TOÁN</v>
          </cell>
        </row>
      </sheetData>
      <sheetData sheetId="6655">
        <row r="4">
          <cell r="A4" t="str">
            <v>BẢNG TÍNH TOÁN, ĐO BÓC KHỐI LƯỢNG HOÀN THÀNH ĐƯA VÀO QUYẾT TOÁN</v>
          </cell>
        </row>
      </sheetData>
      <sheetData sheetId="6656">
        <row r="4">
          <cell r="A4" t="str">
            <v>BẢNG TÍNH TOÁN, ĐO BÓC KHỐI LƯỢNG HOÀN THÀNH ĐƯA VÀO QUYẾT TOÁN</v>
          </cell>
        </row>
      </sheetData>
      <sheetData sheetId="6657">
        <row r="4">
          <cell r="A4" t="str">
            <v>BẢNG TÍNH TOÁN, ĐO BÓC KHỐI LƯỢNG HOÀN THÀNH ĐƯA VÀO QUYẾT TOÁN</v>
          </cell>
        </row>
      </sheetData>
      <sheetData sheetId="6658">
        <row r="4">
          <cell r="A4" t="str">
            <v>BẢNG TÍNH TOÁN, ĐO BÓC KHỐI LƯỢNG HOÀN THÀNH ĐƯA VÀO QUYẾT TOÁN</v>
          </cell>
        </row>
      </sheetData>
      <sheetData sheetId="6659">
        <row r="4">
          <cell r="A4" t="str">
            <v>BẢNG TÍNH TOÁN, ĐO BÓC KHỐI LƯỢNG HOÀN THÀNH ĐƯA VÀO QUYẾT TOÁN</v>
          </cell>
        </row>
      </sheetData>
      <sheetData sheetId="6660">
        <row r="4">
          <cell r="A4" t="str">
            <v>BẢNG TÍNH TOÁN, ĐO BÓC KHỐI LƯỢNG HOÀN THÀNH ĐƯA VÀO QUYẾT TOÁN</v>
          </cell>
        </row>
      </sheetData>
      <sheetData sheetId="6661">
        <row r="4">
          <cell r="A4" t="str">
            <v>BẢNG TÍNH TOÁN, ĐO BÓC KHỐI LƯỢNG HOÀN THÀNH ĐƯA VÀO QUYẾT TOÁN</v>
          </cell>
        </row>
      </sheetData>
      <sheetData sheetId="6662">
        <row r="4">
          <cell r="A4" t="str">
            <v>BẢNG TÍNH TOÁN, ĐO BÓC KHỐI LƯỢNG HOÀN THÀNH ĐƯA VÀO QUYẾT TOÁN</v>
          </cell>
        </row>
      </sheetData>
      <sheetData sheetId="6663">
        <row r="4">
          <cell r="A4" t="str">
            <v>BẢNG TÍNH TOÁN, ĐO BÓC KHỐI LƯỢNG HOÀN THÀNH ĐƯA VÀO QUYẾT TOÁN</v>
          </cell>
        </row>
      </sheetData>
      <sheetData sheetId="6664">
        <row r="4">
          <cell r="A4" t="str">
            <v>BẢNG TÍNH TOÁN, ĐO BÓC KHỐI LƯỢNG HOÀN THÀNH ĐƯA VÀO QUYẾT TOÁN</v>
          </cell>
        </row>
      </sheetData>
      <sheetData sheetId="6665">
        <row r="4">
          <cell r="A4" t="str">
            <v>BẢNG TÍNH TOÁN, ĐO BÓC KHỐI LƯỢNG HOÀN THÀNH ĐƯA VÀO QUYẾT TOÁN</v>
          </cell>
        </row>
      </sheetData>
      <sheetData sheetId="6666">
        <row r="4">
          <cell r="A4" t="str">
            <v>BẢNG TÍNH TOÁN, ĐO BÓC KHỐI LƯỢNG HOÀN THÀNH ĐƯA VÀO QUYẾT TOÁN</v>
          </cell>
        </row>
      </sheetData>
      <sheetData sheetId="6667">
        <row r="4">
          <cell r="A4" t="str">
            <v>BẢNG TÍNH TOÁN, ĐO BÓC KHỐI LƯỢNG HOÀN THÀNH ĐƯA VÀO QUYẾT TOÁN</v>
          </cell>
        </row>
      </sheetData>
      <sheetData sheetId="6668">
        <row r="4">
          <cell r="A4" t="str">
            <v>BẢNG TÍNH TOÁN, ĐO BÓC KHỐI LƯỢNG HOÀN THÀNH ĐƯA VÀO QUYẾT TOÁN</v>
          </cell>
        </row>
      </sheetData>
      <sheetData sheetId="6669">
        <row r="4">
          <cell r="A4" t="str">
            <v>BẢNG TÍNH TOÁN, ĐO BÓC KHỐI LƯỢNG HOÀN THÀNH ĐƯA VÀO QUYẾT TOÁN</v>
          </cell>
        </row>
      </sheetData>
      <sheetData sheetId="6670">
        <row r="4">
          <cell r="A4" t="str">
            <v>BẢNG TÍNH TOÁN, ĐO BÓC KHỐI LƯỢNG HOÀN THÀNH ĐƯA VÀO QUYẾT TOÁN</v>
          </cell>
        </row>
      </sheetData>
      <sheetData sheetId="6671">
        <row r="4">
          <cell r="A4" t="str">
            <v>BẢNG TÍNH TOÁN, ĐO BÓC KHỐI LƯỢNG HOÀN THÀNH ĐƯA VÀO QUYẾT TOÁN</v>
          </cell>
        </row>
      </sheetData>
      <sheetData sheetId="6672">
        <row r="4">
          <cell r="A4" t="str">
            <v>BẢNG TÍNH TOÁN, ĐO BÓC KHỐI LƯỢNG HOÀN THÀNH ĐƯA VÀO QUYẾT TOÁN</v>
          </cell>
        </row>
      </sheetData>
      <sheetData sheetId="6673">
        <row r="4">
          <cell r="A4" t="str">
            <v>BẢNG TÍNH TOÁN, ĐO BÓC KHỐI LƯỢNG HOÀN THÀNH ĐƯA VÀO QUYẾT TOÁN</v>
          </cell>
        </row>
      </sheetData>
      <sheetData sheetId="6674">
        <row r="4">
          <cell r="A4" t="str">
            <v>BẢNG TÍNH TOÁN, ĐO BÓC KHỐI LƯỢNG HOÀN THÀNH ĐƯA VÀO QUYẾT TOÁN</v>
          </cell>
        </row>
      </sheetData>
      <sheetData sheetId="6675">
        <row r="4">
          <cell r="A4" t="str">
            <v>BẢNG TÍNH TOÁN, ĐO BÓC KHỐI LƯỢNG HOÀN THÀNH ĐƯA VÀO QUYẾT TOÁN</v>
          </cell>
        </row>
      </sheetData>
      <sheetData sheetId="6676">
        <row r="4">
          <cell r="A4" t="str">
            <v>BẢNG TÍNH TOÁN, ĐO BÓC KHỐI LƯỢNG HOÀN THÀNH ĐƯA VÀO QUYẾT TOÁN</v>
          </cell>
        </row>
      </sheetData>
      <sheetData sheetId="6677">
        <row r="4">
          <cell r="A4" t="str">
            <v>BẢNG TÍNH TOÁN, ĐO BÓC KHỐI LƯỢNG HOÀN THÀNH ĐƯA VÀO QUYẾT TOÁN</v>
          </cell>
        </row>
      </sheetData>
      <sheetData sheetId="6678">
        <row r="4">
          <cell r="A4" t="str">
            <v>BẢNG TÍNH TOÁN, ĐO BÓC KHỐI LƯỢNG HOÀN THÀNH ĐƯA VÀO QUYẾT TOÁN</v>
          </cell>
        </row>
      </sheetData>
      <sheetData sheetId="6679">
        <row r="4">
          <cell r="A4" t="str">
            <v>BẢNG TÍNH TOÁN, ĐO BÓC KHỐI LƯỢNG HOÀN THÀNH ĐƯA VÀO QUYẾT TOÁN</v>
          </cell>
        </row>
      </sheetData>
      <sheetData sheetId="6680">
        <row r="4">
          <cell r="A4" t="str">
            <v>BẢNG TÍNH TOÁN, ĐO BÓC KHỐI LƯỢNG HOÀN THÀNH ĐƯA VÀO QUYẾT TOÁN</v>
          </cell>
        </row>
      </sheetData>
      <sheetData sheetId="6681">
        <row r="4">
          <cell r="A4" t="str">
            <v>BẢNG TÍNH TOÁN, ĐO BÓC KHỐI LƯỢNG HOÀN THÀNH ĐƯA VÀO QUYẾT TOÁN</v>
          </cell>
        </row>
      </sheetData>
      <sheetData sheetId="6682">
        <row r="4">
          <cell r="A4" t="str">
            <v>BẢNG TÍNH TOÁN, ĐO BÓC KHỐI LƯỢNG HOÀN THÀNH ĐƯA VÀO QUYẾT TOÁN</v>
          </cell>
        </row>
      </sheetData>
      <sheetData sheetId="6683">
        <row r="4">
          <cell r="A4" t="str">
            <v>BẢNG TÍNH TOÁN, ĐO BÓC KHỐI LƯỢNG HOÀN THÀNH ĐƯA VÀO QUYẾT TOÁN</v>
          </cell>
        </row>
      </sheetData>
      <sheetData sheetId="6684">
        <row r="4">
          <cell r="A4" t="str">
            <v>BẢNG TÍNH TOÁN, ĐO BÓC KHỐI LƯỢNG HOÀN THÀNH ĐƯA VÀO QUYẾT TOÁN</v>
          </cell>
        </row>
      </sheetData>
      <sheetData sheetId="6685">
        <row r="4">
          <cell r="A4" t="str">
            <v>BẢNG TÍNH TOÁN, ĐO BÓC KHỐI LƯỢNG HOÀN THÀNH ĐƯA VÀO QUYẾT TOÁN</v>
          </cell>
        </row>
      </sheetData>
      <sheetData sheetId="6686">
        <row r="4">
          <cell r="A4" t="str">
            <v>BẢNG TÍNH TOÁN, ĐO BÓC KHỐI LƯỢNG HOÀN THÀNH ĐƯA VÀO QUYẾT TOÁN</v>
          </cell>
        </row>
      </sheetData>
      <sheetData sheetId="6687">
        <row r="4">
          <cell r="A4" t="str">
            <v>BẢNG TÍNH TOÁN, ĐO BÓC KHỐI LƯỢNG HOÀN THÀNH ĐƯA VÀO QUYẾT TOÁN</v>
          </cell>
        </row>
      </sheetData>
      <sheetData sheetId="6688">
        <row r="4">
          <cell r="A4" t="str">
            <v>BẢNG TÍNH TOÁN, ĐO BÓC KHỐI LƯỢNG HOÀN THÀNH ĐƯA VÀO QUYẾT TOÁN</v>
          </cell>
        </row>
      </sheetData>
      <sheetData sheetId="6689">
        <row r="4">
          <cell r="A4" t="str">
            <v>BẢNG TÍNH TOÁN, ĐO BÓC KHỐI LƯỢNG HOÀN THÀNH ĐƯA VÀO QUYẾT TOÁN</v>
          </cell>
        </row>
      </sheetData>
      <sheetData sheetId="6690">
        <row r="4">
          <cell r="A4" t="str">
            <v>BẢNG TÍNH TOÁN, ĐO BÓC KHỐI LƯỢNG HOÀN THÀNH ĐƯA VÀO QUYẾT TOÁN</v>
          </cell>
        </row>
      </sheetData>
      <sheetData sheetId="6691">
        <row r="4">
          <cell r="A4" t="str">
            <v>BẢNG TÍNH TOÁN, ĐO BÓC KHỐI LƯỢNG HOÀN THÀNH ĐƯA VÀO QUYẾT TOÁN</v>
          </cell>
        </row>
      </sheetData>
      <sheetData sheetId="6692">
        <row r="4">
          <cell r="A4" t="str">
            <v>BẢNG TÍNH TOÁN, ĐO BÓC KHỐI LƯỢNG HOÀN THÀNH ĐƯA VÀO QUYẾT TOÁN</v>
          </cell>
        </row>
      </sheetData>
      <sheetData sheetId="6693">
        <row r="4">
          <cell r="A4" t="str">
            <v>BẢNG TÍNH TOÁN, ĐO BÓC KHỐI LƯỢNG HOÀN THÀNH ĐƯA VÀO QUYẾT TOÁN</v>
          </cell>
        </row>
      </sheetData>
      <sheetData sheetId="6694">
        <row r="4">
          <cell r="A4" t="str">
            <v>BẢNG TÍNH TOÁN, ĐO BÓC KHỐI LƯỢNG HOÀN THÀNH ĐƯA VÀO QUYẾT TOÁN</v>
          </cell>
        </row>
      </sheetData>
      <sheetData sheetId="6695">
        <row r="4">
          <cell r="A4" t="str">
            <v>BẢNG TÍNH TOÁN, ĐO BÓC KHỐI LƯỢNG HOÀN THÀNH ĐƯA VÀO QUYẾT TOÁN</v>
          </cell>
        </row>
      </sheetData>
      <sheetData sheetId="6696">
        <row r="4">
          <cell r="A4" t="str">
            <v>BẢNG TÍNH TOÁN, ĐO BÓC KHỐI LƯỢNG HOÀN THÀNH ĐƯA VÀO QUYẾT TOÁN</v>
          </cell>
        </row>
      </sheetData>
      <sheetData sheetId="6697">
        <row r="4">
          <cell r="A4" t="str">
            <v>BẢNG TÍNH TOÁN, ĐO BÓC KHỐI LƯỢNG HOÀN THÀNH ĐƯA VÀO QUYẾT TOÁN</v>
          </cell>
        </row>
      </sheetData>
      <sheetData sheetId="6698">
        <row r="4">
          <cell r="A4" t="str">
            <v>BẢNG TÍNH TOÁN, ĐO BÓC KHỐI LƯỢNG HOÀN THÀNH ĐƯA VÀO QUYẾT TOÁN</v>
          </cell>
        </row>
      </sheetData>
      <sheetData sheetId="6699">
        <row r="4">
          <cell r="A4" t="str">
            <v>BẢNG TÍNH TOÁN, ĐO BÓC KHỐI LƯỢNG HOÀN THÀNH ĐƯA VÀO QUYẾT TOÁN</v>
          </cell>
        </row>
      </sheetData>
      <sheetData sheetId="6700">
        <row r="4">
          <cell r="A4" t="str">
            <v>BẢNG TÍNH TOÁN, ĐO BÓC KHỐI LƯỢNG HOÀN THÀNH ĐƯA VÀO QUYẾT TOÁN</v>
          </cell>
        </row>
      </sheetData>
      <sheetData sheetId="6701">
        <row r="4">
          <cell r="A4" t="str">
            <v>BẢNG TÍNH TOÁN, ĐO BÓC KHỐI LƯỢNG HOÀN THÀNH ĐƯA VÀO QUYẾT TOÁN</v>
          </cell>
        </row>
      </sheetData>
      <sheetData sheetId="6702">
        <row r="4">
          <cell r="A4" t="str">
            <v>BẢNG TÍNH TOÁN, ĐO BÓC KHỐI LƯỢNG HOÀN THÀNH ĐƯA VÀO QUYẾT TOÁN</v>
          </cell>
        </row>
      </sheetData>
      <sheetData sheetId="6703">
        <row r="4">
          <cell r="A4" t="str">
            <v>BẢNG TÍNH TOÁN, ĐO BÓC KHỐI LƯỢNG HOÀN THÀNH ĐƯA VÀO QUYẾT TOÁN</v>
          </cell>
        </row>
      </sheetData>
      <sheetData sheetId="6704">
        <row r="4">
          <cell r="A4" t="str">
            <v>BẢNG TÍNH TOÁN, ĐO BÓC KHỐI LƯỢNG HOÀN THÀNH ĐƯA VÀO QUYẾT TOÁN</v>
          </cell>
        </row>
      </sheetData>
      <sheetData sheetId="6705">
        <row r="4">
          <cell r="A4" t="str">
            <v>BẢNG TÍNH TOÁN, ĐO BÓC KHỐI LƯỢNG HOÀN THÀNH ĐƯA VÀO QUYẾT TOÁN</v>
          </cell>
        </row>
      </sheetData>
      <sheetData sheetId="6706">
        <row r="4">
          <cell r="A4" t="str">
            <v>BẢNG TÍNH TOÁN, ĐO BÓC KHỐI LƯỢNG HOÀN THÀNH ĐƯA VÀO QUYẾT TOÁN</v>
          </cell>
        </row>
      </sheetData>
      <sheetData sheetId="6707">
        <row r="4">
          <cell r="A4" t="str">
            <v>BẢNG TÍNH TOÁN, ĐO BÓC KHỐI LƯỢNG HOÀN THÀNH ĐƯA VÀO QUYẾT TOÁN</v>
          </cell>
        </row>
      </sheetData>
      <sheetData sheetId="6708">
        <row r="4">
          <cell r="A4" t="str">
            <v>BẢNG TÍNH TOÁN, ĐO BÓC KHỐI LƯỢNG HOÀN THÀNH ĐƯA VÀO QUYẾT TOÁN</v>
          </cell>
        </row>
      </sheetData>
      <sheetData sheetId="6709">
        <row r="4">
          <cell r="A4" t="str">
            <v>BẢNG TÍNH TOÁN, ĐO BÓC KHỐI LƯỢNG HOÀN THÀNH ĐƯA VÀO QUYẾT TOÁN</v>
          </cell>
        </row>
      </sheetData>
      <sheetData sheetId="6710">
        <row r="4">
          <cell r="A4" t="str">
            <v>BẢNG TÍNH TOÁN, ĐO BÓC KHỐI LƯỢNG HOÀN THÀNH ĐƯA VÀO QUYẾT TOÁN</v>
          </cell>
        </row>
      </sheetData>
      <sheetData sheetId="6711">
        <row r="4">
          <cell r="A4" t="str">
            <v>BẢNG TÍNH TOÁN, ĐO BÓC KHỐI LƯỢNG HOÀN THÀNH ĐƯA VÀO QUYẾT TOÁN</v>
          </cell>
        </row>
      </sheetData>
      <sheetData sheetId="6712">
        <row r="4">
          <cell r="A4" t="str">
            <v>BẢNG TÍNH TOÁN, ĐO BÓC KHỐI LƯỢNG HOÀN THÀNH ĐƯA VÀO QUYẾT TOÁN</v>
          </cell>
        </row>
      </sheetData>
      <sheetData sheetId="6713">
        <row r="4">
          <cell r="A4" t="str">
            <v>BẢNG TÍNH TOÁN, ĐO BÓC KHỐI LƯỢNG HOÀN THÀNH ĐƯA VÀO QUYẾT TOÁN</v>
          </cell>
        </row>
      </sheetData>
      <sheetData sheetId="6714">
        <row r="4">
          <cell r="A4" t="str">
            <v>BẢNG TÍNH TOÁN, ĐO BÓC KHỐI LƯỢNG HOÀN THÀNH ĐƯA VÀO QUYẾT TOÁN</v>
          </cell>
        </row>
      </sheetData>
      <sheetData sheetId="6715">
        <row r="4">
          <cell r="A4" t="str">
            <v>BẢNG TÍNH TOÁN, ĐO BÓC KHỐI LƯỢNG HOÀN THÀNH ĐƯA VÀO QUYẾT TOÁN</v>
          </cell>
        </row>
      </sheetData>
      <sheetData sheetId="6716">
        <row r="4">
          <cell r="A4" t="str">
            <v>BẢNG TÍNH TOÁN, ĐO BÓC KHỐI LƯỢNG HOÀN THÀNH ĐƯA VÀO QUYẾT TOÁN</v>
          </cell>
        </row>
      </sheetData>
      <sheetData sheetId="6717">
        <row r="4">
          <cell r="A4" t="str">
            <v>BẢNG TÍNH TOÁN, ĐO BÓC KHỐI LƯỢNG HOÀN THÀNH ĐƯA VÀO QUYẾT TOÁN</v>
          </cell>
        </row>
      </sheetData>
      <sheetData sheetId="6718">
        <row r="4">
          <cell r="A4" t="str">
            <v>BẢNG TÍNH TOÁN, ĐO BÓC KHỐI LƯỢNG HOÀN THÀNH ĐƯA VÀO QUYẾT TOÁN</v>
          </cell>
        </row>
      </sheetData>
      <sheetData sheetId="6719">
        <row r="4">
          <cell r="A4" t="str">
            <v>BẢNG TÍNH TOÁN, ĐO BÓC KHỐI LƯỢNG HOÀN THÀNH ĐƯA VÀO QUYẾT TOÁN</v>
          </cell>
        </row>
      </sheetData>
      <sheetData sheetId="6720">
        <row r="4">
          <cell r="A4" t="str">
            <v>BẢNG TÍNH TOÁN, ĐO BÓC KHỐI LƯỢNG HOÀN THÀNH ĐƯA VÀO QUYẾT TOÁN</v>
          </cell>
        </row>
      </sheetData>
      <sheetData sheetId="6721">
        <row r="4">
          <cell r="A4" t="str">
            <v>BẢNG TÍNH TOÁN, ĐO BÓC KHỐI LƯỢNG HOÀN THÀNH ĐƯA VÀO QUYẾT TOÁN</v>
          </cell>
        </row>
      </sheetData>
      <sheetData sheetId="6722">
        <row r="4">
          <cell r="A4" t="str">
            <v>BẢNG TÍNH TOÁN, ĐO BÓC KHỐI LƯỢNG HOÀN THÀNH ĐƯA VÀO QUYẾT TOÁN</v>
          </cell>
        </row>
      </sheetData>
      <sheetData sheetId="6723">
        <row r="4">
          <cell r="A4" t="str">
            <v>BẢNG TÍNH TOÁN, ĐO BÓC KHỐI LƯỢNG HOÀN THÀNH ĐƯA VÀO QUYẾT TOÁN</v>
          </cell>
        </row>
      </sheetData>
      <sheetData sheetId="6724">
        <row r="4">
          <cell r="A4" t="str">
            <v>BẢNG TÍNH TOÁN, ĐO BÓC KHỐI LƯỢNG HOÀN THÀNH ĐƯA VÀO QUYẾT TOÁN</v>
          </cell>
        </row>
      </sheetData>
      <sheetData sheetId="6725">
        <row r="4">
          <cell r="A4" t="str">
            <v>BẢNG TÍNH TOÁN, ĐO BÓC KHỐI LƯỢNG HOÀN THÀNH ĐƯA VÀO QUYẾT TOÁN</v>
          </cell>
        </row>
      </sheetData>
      <sheetData sheetId="6726">
        <row r="4">
          <cell r="A4" t="str">
            <v>BẢNG TÍNH TOÁN, ĐO BÓC KHỐI LƯỢNG HOÀN THÀNH ĐƯA VÀO QUYẾT TOÁN</v>
          </cell>
        </row>
      </sheetData>
      <sheetData sheetId="6727">
        <row r="4">
          <cell r="A4" t="str">
            <v>BẢNG TÍNH TOÁN, ĐO BÓC KHỐI LƯỢNG HOÀN THÀNH ĐƯA VÀO QUYẾT TOÁN</v>
          </cell>
        </row>
      </sheetData>
      <sheetData sheetId="6728">
        <row r="4">
          <cell r="A4" t="str">
            <v>BẢNG TÍNH TOÁN, ĐO BÓC KHỐI LƯỢNG HOÀN THÀNH ĐƯA VÀO QUYẾT TOÁN</v>
          </cell>
        </row>
      </sheetData>
      <sheetData sheetId="6729">
        <row r="4">
          <cell r="A4" t="str">
            <v>BẢNG TÍNH TOÁN, ĐO BÓC KHỐI LƯỢNG HOÀN THÀNH ĐƯA VÀO QUYẾT TOÁN</v>
          </cell>
        </row>
      </sheetData>
      <sheetData sheetId="6730">
        <row r="4">
          <cell r="A4" t="str">
            <v>BẢNG TÍNH TOÁN, ĐO BÓC KHỐI LƯỢNG HOÀN THÀNH ĐƯA VÀO QUYẾT TOÁN</v>
          </cell>
        </row>
      </sheetData>
      <sheetData sheetId="6731">
        <row r="4">
          <cell r="A4" t="str">
            <v>BẢNG TÍNH TOÁN, ĐO BÓC KHỐI LƯỢNG HOÀN THÀNH ĐƯA VÀO QUYẾT TOÁN</v>
          </cell>
        </row>
      </sheetData>
      <sheetData sheetId="6732">
        <row r="4">
          <cell r="A4" t="str">
            <v>BẢNG TÍNH TOÁN, ĐO BÓC KHỐI LƯỢNG HOÀN THÀNH ĐƯA VÀO QUYẾT TOÁN</v>
          </cell>
        </row>
      </sheetData>
      <sheetData sheetId="6733">
        <row r="4">
          <cell r="A4" t="str">
            <v>BẢNG TÍNH TOÁN, ĐO BÓC KHỐI LƯỢNG HOÀN THÀNH ĐƯA VÀO QUYẾT TOÁN</v>
          </cell>
        </row>
      </sheetData>
      <sheetData sheetId="6734">
        <row r="4">
          <cell r="A4" t="str">
            <v>BẢNG TÍNH TOÁN, ĐO BÓC KHỐI LƯỢNG HOÀN THÀNH ĐƯA VÀO QUYẾT TOÁN</v>
          </cell>
        </row>
      </sheetData>
      <sheetData sheetId="6735">
        <row r="4">
          <cell r="A4" t="str">
            <v>BẢNG TÍNH TOÁN, ĐO BÓC KHỐI LƯỢNG HOÀN THÀNH ĐƯA VÀO QUYẾT TOÁN</v>
          </cell>
        </row>
      </sheetData>
      <sheetData sheetId="6736">
        <row r="4">
          <cell r="A4" t="str">
            <v>BẢNG TÍNH TOÁN, ĐO BÓC KHỐI LƯỢNG HOÀN THÀNH ĐƯA VÀO QUYẾT TOÁN</v>
          </cell>
        </row>
      </sheetData>
      <sheetData sheetId="6737">
        <row r="4">
          <cell r="A4" t="str">
            <v>BẢNG TÍNH TOÁN, ĐO BÓC KHỐI LƯỢNG HOÀN THÀNH ĐƯA VÀO QUYẾT TOÁN</v>
          </cell>
        </row>
      </sheetData>
      <sheetData sheetId="6738">
        <row r="4">
          <cell r="A4" t="str">
            <v>BẢNG TÍNH TOÁN, ĐO BÓC KHỐI LƯỢNG HOÀN THÀNH ĐƯA VÀO QUYẾT TOÁN</v>
          </cell>
        </row>
      </sheetData>
      <sheetData sheetId="6739">
        <row r="4">
          <cell r="A4" t="str">
            <v>BẢNG TÍNH TOÁN, ĐO BÓC KHỐI LƯỢNG HOÀN THÀNH ĐƯA VÀO QUYẾT TOÁN</v>
          </cell>
        </row>
      </sheetData>
      <sheetData sheetId="6740">
        <row r="4">
          <cell r="A4" t="str">
            <v>BẢNG TÍNH TOÁN, ĐO BÓC KHỐI LƯỢNG HOÀN THÀNH ĐƯA VÀO QUYẾT TOÁN</v>
          </cell>
        </row>
      </sheetData>
      <sheetData sheetId="6741">
        <row r="4">
          <cell r="A4" t="str">
            <v>BẢNG TÍNH TOÁN, ĐO BÓC KHỐI LƯỢNG HOÀN THÀNH ĐƯA VÀO QUYẾT TOÁN</v>
          </cell>
        </row>
      </sheetData>
      <sheetData sheetId="6742">
        <row r="4">
          <cell r="A4" t="str">
            <v>BẢNG TÍNH TOÁN, ĐO BÓC KHỐI LƯỢNG HOÀN THÀNH ĐƯA VÀO QUYẾT TOÁN</v>
          </cell>
        </row>
      </sheetData>
      <sheetData sheetId="6743">
        <row r="4">
          <cell r="A4" t="str">
            <v>BẢNG TÍNH TOÁN, ĐO BÓC KHỐI LƯỢNG HOÀN THÀNH ĐƯA VÀO QUYẾT TOÁN</v>
          </cell>
        </row>
      </sheetData>
      <sheetData sheetId="6744">
        <row r="4">
          <cell r="A4" t="str">
            <v>BẢNG TÍNH TOÁN, ĐO BÓC KHỐI LƯỢNG HOÀN THÀNH ĐƯA VÀO QUYẾT TOÁN</v>
          </cell>
        </row>
      </sheetData>
      <sheetData sheetId="6745">
        <row r="4">
          <cell r="A4" t="str">
            <v>BẢNG TÍNH TOÁN, ĐO BÓC KHỐI LƯỢNG HOÀN THÀNH ĐƯA VÀO QUYẾT TOÁN</v>
          </cell>
        </row>
      </sheetData>
      <sheetData sheetId="6746">
        <row r="4">
          <cell r="A4" t="str">
            <v>BẢNG TÍNH TOÁN, ĐO BÓC KHỐI LƯỢNG HOÀN THÀNH ĐƯA VÀO QUYẾT TOÁN</v>
          </cell>
        </row>
      </sheetData>
      <sheetData sheetId="6747">
        <row r="4">
          <cell r="A4" t="str">
            <v>BẢNG TÍNH TOÁN, ĐO BÓC KHỐI LƯỢNG HOÀN THÀNH ĐƯA VÀO QUYẾT TOÁN</v>
          </cell>
        </row>
      </sheetData>
      <sheetData sheetId="6748">
        <row r="4">
          <cell r="A4" t="str">
            <v>BẢNG TÍNH TOÁN, ĐO BÓC KHỐI LƯỢNG HOÀN THÀNH ĐƯA VÀO QUYẾT TOÁN</v>
          </cell>
        </row>
      </sheetData>
      <sheetData sheetId="6749">
        <row r="4">
          <cell r="A4" t="str">
            <v>BẢNG TÍNH TOÁN, ĐO BÓC KHỐI LƯỢNG HOÀN THÀNH ĐƯA VÀO QUYẾT TOÁN</v>
          </cell>
        </row>
      </sheetData>
      <sheetData sheetId="6750">
        <row r="4">
          <cell r="A4" t="str">
            <v>BẢNG TÍNH TOÁN, ĐO BÓC KHỐI LƯỢNG HOÀN THÀNH ĐƯA VÀO QUYẾT TOÁN</v>
          </cell>
        </row>
      </sheetData>
      <sheetData sheetId="6751">
        <row r="4">
          <cell r="A4" t="str">
            <v>BẢNG TÍNH TOÁN, ĐO BÓC KHỐI LƯỢNG HOÀN THÀNH ĐƯA VÀO QUYẾT TOÁN</v>
          </cell>
        </row>
      </sheetData>
      <sheetData sheetId="6752">
        <row r="4">
          <cell r="A4" t="str">
            <v>BẢNG TÍNH TOÁN, ĐO BÓC KHỐI LƯỢNG HOÀN THÀNH ĐƯA VÀO QUYẾT TOÁN</v>
          </cell>
        </row>
      </sheetData>
      <sheetData sheetId="6753">
        <row r="4">
          <cell r="A4" t="str">
            <v>BẢNG TÍNH TOÁN, ĐO BÓC KHỐI LƯỢNG HOÀN THÀNH ĐƯA VÀO QUYẾT TOÁN</v>
          </cell>
        </row>
      </sheetData>
      <sheetData sheetId="6754">
        <row r="4">
          <cell r="A4" t="str">
            <v>BẢNG TÍNH TOÁN, ĐO BÓC KHỐI LƯỢNG HOÀN THÀNH ĐƯA VÀO QUYẾT TOÁN</v>
          </cell>
        </row>
      </sheetData>
      <sheetData sheetId="6755">
        <row r="4">
          <cell r="A4" t="str">
            <v>BẢNG TÍNH TOÁN, ĐO BÓC KHỐI LƯỢNG HOÀN THÀNH ĐƯA VÀO QUYẾT TOÁN</v>
          </cell>
        </row>
      </sheetData>
      <sheetData sheetId="6756">
        <row r="4">
          <cell r="A4" t="str">
            <v>BẢNG TÍNH TOÁN, ĐO BÓC KHỐI LƯỢNG HOÀN THÀNH ĐƯA VÀO QUYẾT TOÁN</v>
          </cell>
        </row>
      </sheetData>
      <sheetData sheetId="6757">
        <row r="4">
          <cell r="A4" t="str">
            <v>BẢNG TÍNH TOÁN, ĐO BÓC KHỐI LƯỢNG HOÀN THÀNH ĐƯA VÀO QUYẾT TOÁN</v>
          </cell>
        </row>
      </sheetData>
      <sheetData sheetId="6758">
        <row r="4">
          <cell r="A4" t="str">
            <v>BẢNG TÍNH TOÁN, ĐO BÓC KHỐI LƯỢNG HOÀN THÀNH ĐƯA VÀO QUYẾT TOÁN</v>
          </cell>
        </row>
      </sheetData>
      <sheetData sheetId="6759">
        <row r="4">
          <cell r="A4" t="str">
            <v>BẢNG TÍNH TOÁN, ĐO BÓC KHỐI LƯỢNG HOÀN THÀNH ĐƯA VÀO QUYẾT TOÁN</v>
          </cell>
        </row>
      </sheetData>
      <sheetData sheetId="6760">
        <row r="4">
          <cell r="A4" t="str">
            <v>BẢNG TÍNH TOÁN, ĐO BÓC KHỐI LƯỢNG HOÀN THÀNH ĐƯA VÀO QUYẾT TOÁN</v>
          </cell>
        </row>
      </sheetData>
      <sheetData sheetId="6761">
        <row r="4">
          <cell r="A4" t="str">
            <v>BẢNG TÍNH TOÁN, ĐO BÓC KHỐI LƯỢNG HOÀN THÀNH ĐƯA VÀO QUYẾT TOÁN</v>
          </cell>
        </row>
      </sheetData>
      <sheetData sheetId="6762">
        <row r="4">
          <cell r="A4" t="str">
            <v>BẢNG TÍNH TOÁN, ĐO BÓC KHỐI LƯỢNG HOÀN THÀNH ĐƯA VÀO QUYẾT TOÁN</v>
          </cell>
        </row>
      </sheetData>
      <sheetData sheetId="6763">
        <row r="4">
          <cell r="A4" t="str">
            <v>BẢNG TÍNH TOÁN, ĐO BÓC KHỐI LƯỢNG HOÀN THÀNH ĐƯA VÀO QUYẾT TOÁN</v>
          </cell>
        </row>
      </sheetData>
      <sheetData sheetId="6764">
        <row r="4">
          <cell r="A4" t="str">
            <v>BẢNG TÍNH TOÁN, ĐO BÓC KHỐI LƯỢNG HOÀN THÀNH ĐƯA VÀO QUYẾT TOÁN</v>
          </cell>
        </row>
      </sheetData>
      <sheetData sheetId="6765">
        <row r="4">
          <cell r="A4" t="str">
            <v>BẢNG TÍNH TOÁN, ĐO BÓC KHỐI LƯỢNG HOÀN THÀNH ĐƯA VÀO QUYẾT TOÁN</v>
          </cell>
        </row>
      </sheetData>
      <sheetData sheetId="6766">
        <row r="4">
          <cell r="A4" t="str">
            <v>BẢNG TÍNH TOÁN, ĐO BÓC KHỐI LƯỢNG HOÀN THÀNH ĐƯA VÀO QUYẾT TOÁN</v>
          </cell>
        </row>
      </sheetData>
      <sheetData sheetId="6767">
        <row r="4">
          <cell r="A4" t="str">
            <v>BẢNG TÍNH TOÁN, ĐO BÓC KHỐI LƯỢNG HOÀN THÀNH ĐƯA VÀO QUYẾT TOÁN</v>
          </cell>
        </row>
      </sheetData>
      <sheetData sheetId="6768">
        <row r="4">
          <cell r="A4" t="str">
            <v>BẢNG TÍNH TOÁN, ĐO BÓC KHỐI LƯỢNG HOÀN THÀNH ĐƯA VÀO QUYẾT TOÁN</v>
          </cell>
        </row>
      </sheetData>
      <sheetData sheetId="6769">
        <row r="4">
          <cell r="A4" t="str">
            <v>BẢNG TÍNH TOÁN, ĐO BÓC KHỐI LƯỢNG HOÀN THÀNH ĐƯA VÀO QUYẾT TOÁN</v>
          </cell>
        </row>
      </sheetData>
      <sheetData sheetId="6770">
        <row r="4">
          <cell r="A4" t="str">
            <v>BẢNG TÍNH TOÁN, ĐO BÓC KHỐI LƯỢNG HOÀN THÀNH ĐƯA VÀO QUYẾT TOÁN</v>
          </cell>
        </row>
      </sheetData>
      <sheetData sheetId="6771">
        <row r="4">
          <cell r="A4" t="str">
            <v>BẢNG TÍNH TOÁN, ĐO BÓC KHỐI LƯỢNG HOÀN THÀNH ĐƯA VÀO QUYẾT TOÁN</v>
          </cell>
        </row>
      </sheetData>
      <sheetData sheetId="6772">
        <row r="4">
          <cell r="A4" t="str">
            <v>BẢNG TÍNH TOÁN, ĐO BÓC KHỐI LƯỢNG HOÀN THÀNH ĐƯA VÀO QUYẾT TOÁN</v>
          </cell>
        </row>
      </sheetData>
      <sheetData sheetId="6773">
        <row r="4">
          <cell r="A4" t="str">
            <v>BẢNG TÍNH TOÁN, ĐO BÓC KHỐI LƯỢNG HOÀN THÀNH ĐƯA VÀO QUYẾT TOÁN</v>
          </cell>
        </row>
      </sheetData>
      <sheetData sheetId="6774">
        <row r="4">
          <cell r="A4" t="str">
            <v>BẢNG TÍNH TOÁN, ĐO BÓC KHỐI LƯỢNG HOÀN THÀNH ĐƯA VÀO QUYẾT TOÁN</v>
          </cell>
        </row>
      </sheetData>
      <sheetData sheetId="6775">
        <row r="4">
          <cell r="A4" t="str">
            <v>BẢNG TÍNH TOÁN, ĐO BÓC KHỐI LƯỢNG HOÀN THÀNH ĐƯA VÀO QUYẾT TOÁN</v>
          </cell>
        </row>
      </sheetData>
      <sheetData sheetId="6776">
        <row r="4">
          <cell r="A4" t="str">
            <v>BẢNG TÍNH TOÁN, ĐO BÓC KHỐI LƯỢNG HOÀN THÀNH ĐƯA VÀO QUYẾT TOÁN</v>
          </cell>
        </row>
      </sheetData>
      <sheetData sheetId="6777">
        <row r="4">
          <cell r="A4" t="str">
            <v>BẢNG TÍNH TOÁN, ĐO BÓC KHỐI LƯỢNG HOÀN THÀNH ĐƯA VÀO QUYẾT TOÁN</v>
          </cell>
        </row>
      </sheetData>
      <sheetData sheetId="6778">
        <row r="4">
          <cell r="A4" t="str">
            <v>BẢNG TÍNH TOÁN, ĐO BÓC KHỐI LƯỢNG HOÀN THÀNH ĐƯA VÀO QUYẾT TOÁN</v>
          </cell>
        </row>
      </sheetData>
      <sheetData sheetId="6779">
        <row r="4">
          <cell r="A4" t="str">
            <v>BẢNG TÍNH TOÁN, ĐO BÓC KHỐI LƯỢNG HOÀN THÀNH ĐƯA VÀO QUYẾT TOÁN</v>
          </cell>
        </row>
      </sheetData>
      <sheetData sheetId="6780">
        <row r="4">
          <cell r="A4" t="str">
            <v>BẢNG TÍNH TOÁN, ĐO BÓC KHỐI LƯỢNG HOÀN THÀNH ĐƯA VÀO QUYẾT TOÁN</v>
          </cell>
        </row>
      </sheetData>
      <sheetData sheetId="6781">
        <row r="4">
          <cell r="A4" t="str">
            <v>BẢNG TÍNH TOÁN, ĐO BÓC KHỐI LƯỢNG HOÀN THÀNH ĐƯA VÀO QUYẾT TOÁN</v>
          </cell>
        </row>
      </sheetData>
      <sheetData sheetId="6782">
        <row r="4">
          <cell r="A4" t="str">
            <v>BẢNG TÍNH TOÁN, ĐO BÓC KHỐI LƯỢNG HOÀN THÀNH ĐƯA VÀO QUYẾT TOÁN</v>
          </cell>
        </row>
      </sheetData>
      <sheetData sheetId="6783">
        <row r="4">
          <cell r="A4" t="str">
            <v>BẢNG TÍNH TOÁN, ĐO BÓC KHỐI LƯỢNG HOÀN THÀNH ĐƯA VÀO QUYẾT TOÁN</v>
          </cell>
        </row>
      </sheetData>
      <sheetData sheetId="6784">
        <row r="4">
          <cell r="A4" t="str">
            <v>BẢNG TÍNH TOÁN, ĐO BÓC KHỐI LƯỢNG HOÀN THÀNH ĐƯA VÀO QUYẾT TOÁN</v>
          </cell>
        </row>
      </sheetData>
      <sheetData sheetId="6785">
        <row r="4">
          <cell r="A4" t="str">
            <v>BẢNG TÍNH TOÁN, ĐO BÓC KHỐI LƯỢNG HOÀN THÀNH ĐƯA VÀO QUYẾT TOÁN</v>
          </cell>
        </row>
      </sheetData>
      <sheetData sheetId="6786">
        <row r="4">
          <cell r="A4" t="str">
            <v>BẢNG TÍNH TOÁN, ĐO BÓC KHỐI LƯỢNG HOÀN THÀNH ĐƯA VÀO QUYẾT TOÁN</v>
          </cell>
        </row>
      </sheetData>
      <sheetData sheetId="6787">
        <row r="4">
          <cell r="A4" t="str">
            <v>BẢNG TÍNH TOÁN, ĐO BÓC KHỐI LƯỢNG HOÀN THÀNH ĐƯA VÀO QUYẾT TOÁN</v>
          </cell>
        </row>
      </sheetData>
      <sheetData sheetId="6788">
        <row r="4">
          <cell r="A4" t="str">
            <v>BẢNG TÍNH TOÁN, ĐO BÓC KHỐI LƯỢNG HOÀN THÀNH ĐƯA VÀO QUYẾT TOÁN</v>
          </cell>
        </row>
      </sheetData>
      <sheetData sheetId="6789">
        <row r="4">
          <cell r="A4" t="str">
            <v>BẢNG TÍNH TOÁN, ĐO BÓC KHỐI LƯỢNG HOÀN THÀNH ĐƯA VÀO QUYẾT TOÁN</v>
          </cell>
        </row>
      </sheetData>
      <sheetData sheetId="6790">
        <row r="4">
          <cell r="A4" t="str">
            <v>BẢNG TÍNH TOÁN, ĐO BÓC KHỐI LƯỢNG HOÀN THÀNH ĐƯA VÀO QUYẾT TOÁN</v>
          </cell>
        </row>
      </sheetData>
      <sheetData sheetId="6791">
        <row r="4">
          <cell r="A4" t="str">
            <v>BẢNG TÍNH TOÁN, ĐO BÓC KHỐI LƯỢNG HOÀN THÀNH ĐƯA VÀO QUYẾT TOÁN</v>
          </cell>
        </row>
      </sheetData>
      <sheetData sheetId="6792">
        <row r="4">
          <cell r="A4" t="str">
            <v>BẢNG TÍNH TOÁN, ĐO BÓC KHỐI LƯỢNG HOÀN THÀNH ĐƯA VÀO QUYẾT TOÁN</v>
          </cell>
        </row>
      </sheetData>
      <sheetData sheetId="6793">
        <row r="4">
          <cell r="A4" t="str">
            <v>BẢNG TÍNH TOÁN, ĐO BÓC KHỐI LƯỢNG HOÀN THÀNH ĐƯA VÀO QUYẾT TOÁN</v>
          </cell>
        </row>
      </sheetData>
      <sheetData sheetId="6794">
        <row r="4">
          <cell r="A4" t="str">
            <v>BẢNG TÍNH TOÁN, ĐO BÓC KHỐI LƯỢNG HOÀN THÀNH ĐƯA VÀO QUYẾT TOÁN</v>
          </cell>
        </row>
      </sheetData>
      <sheetData sheetId="6795">
        <row r="4">
          <cell r="A4" t="str">
            <v>BẢNG TÍNH TOÁN, ĐO BÓC KHỐI LƯỢNG HOÀN THÀNH ĐƯA VÀO QUYẾT TOÁN</v>
          </cell>
        </row>
      </sheetData>
      <sheetData sheetId="6796">
        <row r="4">
          <cell r="A4" t="str">
            <v>BẢNG TÍNH TOÁN, ĐO BÓC KHỐI LƯỢNG HOÀN THÀNH ĐƯA VÀO QUYẾT TOÁN</v>
          </cell>
        </row>
      </sheetData>
      <sheetData sheetId="6797">
        <row r="4">
          <cell r="A4" t="str">
            <v>BẢNG TÍNH TOÁN, ĐO BÓC KHỐI LƯỢNG HOÀN THÀNH ĐƯA VÀO QUYẾT TOÁN</v>
          </cell>
        </row>
      </sheetData>
      <sheetData sheetId="6798">
        <row r="4">
          <cell r="A4" t="str">
            <v>BẢNG TÍNH TOÁN, ĐO BÓC KHỐI LƯỢNG HOÀN THÀNH ĐƯA VÀO QUYẾT TOÁN</v>
          </cell>
        </row>
      </sheetData>
      <sheetData sheetId="6799">
        <row r="4">
          <cell r="A4" t="str">
            <v>BẢNG TÍNH TOÁN, ĐO BÓC KHỐI LƯỢNG HOÀN THÀNH ĐƯA VÀO QUYẾT TOÁN</v>
          </cell>
        </row>
      </sheetData>
      <sheetData sheetId="6800">
        <row r="4">
          <cell r="A4" t="str">
            <v>BẢNG TÍNH TOÁN, ĐO BÓC KHỐI LƯỢNG HOÀN THÀNH ĐƯA VÀO QUYẾT TOÁN</v>
          </cell>
        </row>
      </sheetData>
      <sheetData sheetId="6801">
        <row r="4">
          <cell r="A4" t="str">
            <v>BẢNG TÍNH TOÁN, ĐO BÓC KHỐI LƯỢNG HOÀN THÀNH ĐƯA VÀO QUYẾT TOÁN</v>
          </cell>
        </row>
      </sheetData>
      <sheetData sheetId="6802">
        <row r="4">
          <cell r="A4" t="str">
            <v>BẢNG TÍNH TOÁN, ĐO BÓC KHỐI LƯỢNG HOÀN THÀNH ĐƯA VÀO QUYẾT TOÁN</v>
          </cell>
        </row>
      </sheetData>
      <sheetData sheetId="6803">
        <row r="4">
          <cell r="A4" t="str">
            <v>BẢNG TÍNH TOÁN, ĐO BÓC KHỐI LƯỢNG HOÀN THÀNH ĐƯA VÀO QUYẾT TOÁN</v>
          </cell>
        </row>
      </sheetData>
      <sheetData sheetId="6804">
        <row r="4">
          <cell r="A4" t="str">
            <v>BẢNG TÍNH TOÁN, ĐO BÓC KHỐI LƯỢNG HOÀN THÀNH ĐƯA VÀO QUYẾT TOÁN</v>
          </cell>
        </row>
      </sheetData>
      <sheetData sheetId="6805">
        <row r="4">
          <cell r="A4" t="str">
            <v>BẢNG TÍNH TOÁN, ĐO BÓC KHỐI LƯỢNG HOÀN THÀNH ĐƯA VÀO QUYẾT TOÁN</v>
          </cell>
        </row>
      </sheetData>
      <sheetData sheetId="6806">
        <row r="4">
          <cell r="A4" t="str">
            <v>BẢNG TÍNH TOÁN, ĐO BÓC KHỐI LƯỢNG HOÀN THÀNH ĐƯA VÀO QUYẾT TOÁN</v>
          </cell>
        </row>
      </sheetData>
      <sheetData sheetId="6807">
        <row r="4">
          <cell r="A4" t="str">
            <v>BẢNG TÍNH TOÁN, ĐO BÓC KHỐI LƯỢNG HOÀN THÀNH ĐƯA VÀO QUYẾT TOÁN</v>
          </cell>
        </row>
      </sheetData>
      <sheetData sheetId="6808">
        <row r="4">
          <cell r="A4" t="str">
            <v>BẢNG TÍNH TOÁN, ĐO BÓC KHỐI LƯỢNG HOÀN THÀNH ĐƯA VÀO QUYẾT TOÁN</v>
          </cell>
        </row>
      </sheetData>
      <sheetData sheetId="6809">
        <row r="4">
          <cell r="A4" t="str">
            <v>BẢNG TÍNH TOÁN, ĐO BÓC KHỐI LƯỢNG HOÀN THÀNH ĐƯA VÀO QUYẾT TOÁN</v>
          </cell>
        </row>
      </sheetData>
      <sheetData sheetId="6810">
        <row r="4">
          <cell r="A4" t="str">
            <v>BẢNG TÍNH TOÁN, ĐO BÓC KHỐI LƯỢNG HOÀN THÀNH ĐƯA VÀO QUYẾT TOÁN</v>
          </cell>
        </row>
      </sheetData>
      <sheetData sheetId="6811">
        <row r="4">
          <cell r="A4" t="str">
            <v>BẢNG TÍNH TOÁN, ĐO BÓC KHỐI LƯỢNG HOÀN THÀNH ĐƯA VÀO QUYẾT TOÁN</v>
          </cell>
        </row>
      </sheetData>
      <sheetData sheetId="6812">
        <row r="4">
          <cell r="A4" t="str">
            <v>BẢNG TÍNH TOÁN, ĐO BÓC KHỐI LƯỢNG HOÀN THÀNH ĐƯA VÀO QUYẾT TOÁN</v>
          </cell>
        </row>
      </sheetData>
      <sheetData sheetId="6813">
        <row r="4">
          <cell r="A4" t="str">
            <v>BẢNG TÍNH TOÁN, ĐO BÓC KHỐI LƯỢNG HOÀN THÀNH ĐƯA VÀO QUYẾT TOÁN</v>
          </cell>
        </row>
      </sheetData>
      <sheetData sheetId="6814">
        <row r="4">
          <cell r="A4" t="str">
            <v>BẢNG TÍNH TOÁN, ĐO BÓC KHỐI LƯỢNG HOÀN THÀNH ĐƯA VÀO QUYẾT TOÁN</v>
          </cell>
        </row>
      </sheetData>
      <sheetData sheetId="6815">
        <row r="4">
          <cell r="A4" t="str">
            <v>BẢNG TÍNH TOÁN, ĐO BÓC KHỐI LƯỢNG HOÀN THÀNH ĐƯA VÀO QUYẾT TOÁN</v>
          </cell>
        </row>
      </sheetData>
      <sheetData sheetId="6816">
        <row r="4">
          <cell r="A4" t="str">
            <v>BẢNG TÍNH TOÁN, ĐO BÓC KHỐI LƯỢNG HOÀN THÀNH ĐƯA VÀO QUYẾT TOÁN</v>
          </cell>
        </row>
      </sheetData>
      <sheetData sheetId="6817">
        <row r="4">
          <cell r="A4" t="str">
            <v>BẢNG TÍNH TOÁN, ĐO BÓC KHỐI LƯỢNG HOÀN THÀNH ĐƯA VÀO QUYẾT TOÁN</v>
          </cell>
        </row>
      </sheetData>
      <sheetData sheetId="6818">
        <row r="4">
          <cell r="A4" t="str">
            <v>BẢNG TÍNH TOÁN, ĐO BÓC KHỐI LƯỢNG HOÀN THÀNH ĐƯA VÀO QUYẾT TOÁN</v>
          </cell>
        </row>
      </sheetData>
      <sheetData sheetId="6819">
        <row r="4">
          <cell r="A4" t="str">
            <v>BẢNG TÍNH TOÁN, ĐO BÓC KHỐI LƯỢNG HOÀN THÀNH ĐƯA VÀO QUYẾT TOÁN</v>
          </cell>
        </row>
      </sheetData>
      <sheetData sheetId="6820">
        <row r="4">
          <cell r="A4" t="str">
            <v>BẢNG TÍNH TOÁN, ĐO BÓC KHỐI LƯỢNG HOÀN THÀNH ĐƯA VÀO QUYẾT TOÁN</v>
          </cell>
        </row>
      </sheetData>
      <sheetData sheetId="6821">
        <row r="4">
          <cell r="A4" t="str">
            <v>BẢNG TÍNH TOÁN, ĐO BÓC KHỐI LƯỢNG HOÀN THÀNH ĐƯA VÀO QUYẾT TOÁN</v>
          </cell>
        </row>
      </sheetData>
      <sheetData sheetId="6822">
        <row r="4">
          <cell r="A4" t="str">
            <v>BẢNG TÍNH TOÁN, ĐO BÓC KHỐI LƯỢNG HOÀN THÀNH ĐƯA VÀO QUYẾT TOÁN</v>
          </cell>
        </row>
      </sheetData>
      <sheetData sheetId="6823">
        <row r="4">
          <cell r="A4" t="str">
            <v>BẢNG TÍNH TOÁN, ĐO BÓC KHỐI LƯỢNG HOÀN THÀNH ĐƯA VÀO QUYẾT TOÁN</v>
          </cell>
        </row>
      </sheetData>
      <sheetData sheetId="6824">
        <row r="4">
          <cell r="A4" t="str">
            <v>BẢNG TÍNH TOÁN, ĐO BÓC KHỐI LƯỢNG HOÀN THÀNH ĐƯA VÀO QUYẾT TOÁN</v>
          </cell>
        </row>
      </sheetData>
      <sheetData sheetId="6825">
        <row r="4">
          <cell r="A4" t="str">
            <v>BẢNG TÍNH TOÁN, ĐO BÓC KHỐI LƯỢNG HOÀN THÀNH ĐƯA VÀO QUYẾT TOÁN</v>
          </cell>
        </row>
      </sheetData>
      <sheetData sheetId="6826">
        <row r="4">
          <cell r="A4" t="str">
            <v>BẢNG TÍNH TOÁN, ĐO BÓC KHỐI LƯỢNG HOÀN THÀNH ĐƯA VÀO QUYẾT TOÁN</v>
          </cell>
        </row>
      </sheetData>
      <sheetData sheetId="6827">
        <row r="4">
          <cell r="A4" t="str">
            <v>BẢNG TÍNH TOÁN, ĐO BÓC KHỐI LƯỢNG HOÀN THÀNH ĐƯA VÀO QUYẾT TOÁN</v>
          </cell>
        </row>
      </sheetData>
      <sheetData sheetId="6828">
        <row r="4">
          <cell r="A4" t="str">
            <v>BẢNG TÍNH TOÁN, ĐO BÓC KHỐI LƯỢNG HOÀN THÀNH ĐƯA VÀO QUYẾT TOÁN</v>
          </cell>
        </row>
      </sheetData>
      <sheetData sheetId="6829">
        <row r="4">
          <cell r="A4" t="str">
            <v>BẢNG TÍNH TOÁN, ĐO BÓC KHỐI LƯỢNG HOÀN THÀNH ĐƯA VÀO QUYẾT TOÁN</v>
          </cell>
        </row>
      </sheetData>
      <sheetData sheetId="6830">
        <row r="4">
          <cell r="A4" t="str">
            <v>BẢNG TÍNH TOÁN, ĐO BÓC KHỐI LƯỢNG HOÀN THÀNH ĐƯA VÀO QUYẾT TOÁN</v>
          </cell>
        </row>
      </sheetData>
      <sheetData sheetId="6831">
        <row r="4">
          <cell r="A4" t="str">
            <v>BẢNG TÍNH TOÁN, ĐO BÓC KHỐI LƯỢNG HOÀN THÀNH ĐƯA VÀO QUYẾT TOÁN</v>
          </cell>
        </row>
      </sheetData>
      <sheetData sheetId="6832">
        <row r="4">
          <cell r="A4" t="str">
            <v>BẢNG TÍNH TOÁN, ĐO BÓC KHỐI LƯỢNG HOÀN THÀNH ĐƯA VÀO QUYẾT TOÁN</v>
          </cell>
        </row>
      </sheetData>
      <sheetData sheetId="6833">
        <row r="4">
          <cell r="A4" t="str">
            <v>BẢNG TÍNH TOÁN, ĐO BÓC KHỐI LƯỢNG HOÀN THÀNH ĐƯA VÀO QUYẾT TOÁN</v>
          </cell>
        </row>
      </sheetData>
      <sheetData sheetId="6834">
        <row r="4">
          <cell r="A4" t="str">
            <v>BẢNG TÍNH TOÁN, ĐO BÓC KHỐI LƯỢNG HOÀN THÀNH ĐƯA VÀO QUYẾT TOÁN</v>
          </cell>
        </row>
      </sheetData>
      <sheetData sheetId="6835">
        <row r="4">
          <cell r="A4" t="str">
            <v>BẢNG TÍNH TOÁN, ĐO BÓC KHỐI LƯỢNG HOÀN THÀNH ĐƯA VÀO QUYẾT TOÁN</v>
          </cell>
        </row>
      </sheetData>
      <sheetData sheetId="6836">
        <row r="4">
          <cell r="A4" t="str">
            <v>BẢNG TÍNH TOÁN, ĐO BÓC KHỐI LƯỢNG HOÀN THÀNH ĐƯA VÀO QUYẾT TOÁN</v>
          </cell>
        </row>
      </sheetData>
      <sheetData sheetId="6837">
        <row r="4">
          <cell r="A4" t="str">
            <v>BẢNG TÍNH TOÁN, ĐO BÓC KHỐI LƯỢNG HOÀN THÀNH ĐƯA VÀO QUYẾT TOÁN</v>
          </cell>
        </row>
      </sheetData>
      <sheetData sheetId="6838">
        <row r="4">
          <cell r="A4" t="str">
            <v>BẢNG TÍNH TOÁN, ĐO BÓC KHỐI LƯỢNG HOÀN THÀNH ĐƯA VÀO QUYẾT TOÁN</v>
          </cell>
        </row>
      </sheetData>
      <sheetData sheetId="6839">
        <row r="4">
          <cell r="A4" t="str">
            <v>BẢNG TÍNH TOÁN, ĐO BÓC KHỐI LƯỢNG HOÀN THÀNH ĐƯA VÀO QUYẾT TOÁN</v>
          </cell>
        </row>
      </sheetData>
      <sheetData sheetId="6840">
        <row r="4">
          <cell r="A4" t="str">
            <v>BẢNG TÍNH TOÁN, ĐO BÓC KHỐI LƯỢNG HOÀN THÀNH ĐƯA VÀO QUYẾT TOÁN</v>
          </cell>
        </row>
      </sheetData>
      <sheetData sheetId="6841">
        <row r="4">
          <cell r="A4" t="str">
            <v>BẢNG TÍNH TOÁN, ĐO BÓC KHỐI LƯỢNG HOÀN THÀNH ĐƯA VÀO QUYẾT TOÁN</v>
          </cell>
        </row>
      </sheetData>
      <sheetData sheetId="6842">
        <row r="4">
          <cell r="A4" t="str">
            <v>BẢNG TÍNH TOÁN, ĐO BÓC KHỐI LƯỢNG HOÀN THÀNH ĐƯA VÀO QUYẾT TOÁN</v>
          </cell>
        </row>
      </sheetData>
      <sheetData sheetId="6843">
        <row r="4">
          <cell r="A4" t="str">
            <v>BẢNG TÍNH TOÁN, ĐO BÓC KHỐI LƯỢNG HOÀN THÀNH ĐƯA VÀO QUYẾT TOÁN</v>
          </cell>
        </row>
      </sheetData>
      <sheetData sheetId="6844">
        <row r="4">
          <cell r="A4" t="str">
            <v>BẢNG TÍNH TOÁN, ĐO BÓC KHỐI LƯỢNG HOÀN THÀNH ĐƯA VÀO QUYẾT TOÁN</v>
          </cell>
        </row>
      </sheetData>
      <sheetData sheetId="6845">
        <row r="4">
          <cell r="A4" t="str">
            <v>BẢNG TÍNH TOÁN, ĐO BÓC KHỐI LƯỢNG HOÀN THÀNH ĐƯA VÀO QUYẾT TOÁN</v>
          </cell>
        </row>
      </sheetData>
      <sheetData sheetId="6846">
        <row r="4">
          <cell r="A4" t="str">
            <v>BẢNG TÍNH TOÁN, ĐO BÓC KHỐI LƯỢNG HOÀN THÀNH ĐƯA VÀO QUYẾT TOÁN</v>
          </cell>
        </row>
      </sheetData>
      <sheetData sheetId="6847">
        <row r="4">
          <cell r="A4" t="str">
            <v>BẢNG TÍNH TOÁN, ĐO BÓC KHỐI LƯỢNG HOÀN THÀNH ĐƯA VÀO QUYẾT TOÁN</v>
          </cell>
        </row>
      </sheetData>
      <sheetData sheetId="6848">
        <row r="4">
          <cell r="A4" t="str">
            <v>BẢNG TÍNH TOÁN, ĐO BÓC KHỐI LƯỢNG HOÀN THÀNH ĐƯA VÀO QUYẾT TOÁN</v>
          </cell>
        </row>
      </sheetData>
      <sheetData sheetId="6849">
        <row r="4">
          <cell r="A4" t="str">
            <v>BẢNG TÍNH TOÁN, ĐO BÓC KHỐI LƯỢNG HOÀN THÀNH ĐƯA VÀO QUYẾT TOÁN</v>
          </cell>
        </row>
      </sheetData>
      <sheetData sheetId="6850">
        <row r="4">
          <cell r="A4" t="str">
            <v>BẢNG TÍNH TOÁN, ĐO BÓC KHỐI LƯỢNG HOÀN THÀNH ĐƯA VÀO QUYẾT TOÁN</v>
          </cell>
        </row>
      </sheetData>
      <sheetData sheetId="6851">
        <row r="4">
          <cell r="A4" t="str">
            <v>BẢNG TÍNH TOÁN, ĐO BÓC KHỐI LƯỢNG HOÀN THÀNH ĐƯA VÀO QUYẾT TOÁN</v>
          </cell>
        </row>
      </sheetData>
      <sheetData sheetId="6852">
        <row r="4">
          <cell r="A4" t="str">
            <v>BẢNG TÍNH TOÁN, ĐO BÓC KHỐI LƯỢNG HOÀN THÀNH ĐƯA VÀO QUYẾT TOÁN</v>
          </cell>
        </row>
      </sheetData>
      <sheetData sheetId="6853">
        <row r="4">
          <cell r="A4" t="str">
            <v>BẢNG TÍNH TOÁN, ĐO BÓC KHỐI LƯỢNG HOÀN THÀNH ĐƯA VÀO QUYẾT TOÁN</v>
          </cell>
        </row>
      </sheetData>
      <sheetData sheetId="6854">
        <row r="4">
          <cell r="A4" t="str">
            <v>BẢNG TÍNH TOÁN, ĐO BÓC KHỐI LƯỢNG HOÀN THÀNH ĐƯA VÀO QUYẾT TOÁN</v>
          </cell>
        </row>
      </sheetData>
      <sheetData sheetId="6855">
        <row r="4">
          <cell r="A4" t="str">
            <v>BẢNG TÍNH TOÁN, ĐO BÓC KHỐI LƯỢNG HOÀN THÀNH ĐƯA VÀO QUYẾT TOÁN</v>
          </cell>
        </row>
      </sheetData>
      <sheetData sheetId="6856">
        <row r="4">
          <cell r="A4" t="str">
            <v>BẢNG TÍNH TOÁN, ĐO BÓC KHỐI LƯỢNG HOÀN THÀNH ĐƯA VÀO QUYẾT TOÁN</v>
          </cell>
        </row>
      </sheetData>
      <sheetData sheetId="6857">
        <row r="4">
          <cell r="A4" t="str">
            <v>BẢNG TÍNH TOÁN, ĐO BÓC KHỐI LƯỢNG HOÀN THÀNH ĐƯA VÀO QUYẾT TOÁN</v>
          </cell>
        </row>
      </sheetData>
      <sheetData sheetId="6858">
        <row r="4">
          <cell r="A4" t="str">
            <v>BẢNG TÍNH TOÁN, ĐO BÓC KHỐI LƯỢNG HOÀN THÀNH ĐƯA VÀO QUYẾT TOÁN</v>
          </cell>
        </row>
      </sheetData>
      <sheetData sheetId="6859">
        <row r="4">
          <cell r="A4" t="str">
            <v>BẢNG TÍNH TOÁN, ĐO BÓC KHỐI LƯỢNG HOÀN THÀNH ĐƯA VÀO QUYẾT TOÁN</v>
          </cell>
        </row>
      </sheetData>
      <sheetData sheetId="6860">
        <row r="4">
          <cell r="A4" t="str">
            <v>BẢNG TÍNH TOÁN, ĐO BÓC KHỐI LƯỢNG HOÀN THÀNH ĐƯA VÀO QUYẾT TOÁN</v>
          </cell>
        </row>
      </sheetData>
      <sheetData sheetId="6861">
        <row r="4">
          <cell r="A4" t="str">
            <v>BẢNG TÍNH TOÁN, ĐO BÓC KHỐI LƯỢNG HOÀN THÀNH ĐƯA VÀO QUYẾT TOÁN</v>
          </cell>
        </row>
      </sheetData>
      <sheetData sheetId="6862">
        <row r="4">
          <cell r="A4" t="str">
            <v>BẢNG TÍNH TOÁN, ĐO BÓC KHỐI LƯỢNG HOÀN THÀNH ĐƯA VÀO QUYẾT TOÁN</v>
          </cell>
        </row>
      </sheetData>
      <sheetData sheetId="6863">
        <row r="4">
          <cell r="A4" t="str">
            <v>BẢNG TÍNH TOÁN, ĐO BÓC KHỐI LƯỢNG HOÀN THÀNH ĐƯA VÀO QUYẾT TOÁN</v>
          </cell>
        </row>
      </sheetData>
      <sheetData sheetId="6864">
        <row r="4">
          <cell r="A4" t="str">
            <v>BẢNG TÍNH TOÁN, ĐO BÓC KHỐI LƯỢNG HOÀN THÀNH ĐƯA VÀO QUYẾT TOÁN</v>
          </cell>
        </row>
      </sheetData>
      <sheetData sheetId="6865">
        <row r="4">
          <cell r="A4" t="str">
            <v>BẢNG TÍNH TOÁN, ĐO BÓC KHỐI LƯỢNG HOÀN THÀNH ĐƯA VÀO QUYẾT TOÁN</v>
          </cell>
        </row>
      </sheetData>
      <sheetData sheetId="6866">
        <row r="4">
          <cell r="A4" t="str">
            <v>BẢNG TÍNH TOÁN, ĐO BÓC KHỐI LƯỢNG HOÀN THÀNH ĐƯA VÀO QUYẾT TOÁN</v>
          </cell>
        </row>
      </sheetData>
      <sheetData sheetId="6867">
        <row r="4">
          <cell r="A4" t="str">
            <v>BẢNG TÍNH TOÁN, ĐO BÓC KHỐI LƯỢNG HOÀN THÀNH ĐƯA VÀO QUYẾT TOÁN</v>
          </cell>
        </row>
      </sheetData>
      <sheetData sheetId="6868">
        <row r="4">
          <cell r="A4" t="str">
            <v>BẢNG TÍNH TOÁN, ĐO BÓC KHỐI LƯỢNG HOÀN THÀNH ĐƯA VÀO QUYẾT TOÁN</v>
          </cell>
        </row>
      </sheetData>
      <sheetData sheetId="6869">
        <row r="4">
          <cell r="A4" t="str">
            <v>BẢNG TÍNH TOÁN, ĐO BÓC KHỐI LƯỢNG HOÀN THÀNH ĐƯA VÀO QUYẾT TOÁN</v>
          </cell>
        </row>
      </sheetData>
      <sheetData sheetId="6870">
        <row r="4">
          <cell r="A4" t="str">
            <v>BẢNG TÍNH TOÁN, ĐO BÓC KHỐI LƯỢNG HOÀN THÀNH ĐƯA VÀO QUYẾT TOÁN</v>
          </cell>
        </row>
      </sheetData>
      <sheetData sheetId="6871">
        <row r="4">
          <cell r="A4" t="str">
            <v>BẢNG TÍNH TOÁN, ĐO BÓC KHỐI LƯỢNG HOÀN THÀNH ĐƯA VÀO QUYẾT TOÁN</v>
          </cell>
        </row>
      </sheetData>
      <sheetData sheetId="6872">
        <row r="4">
          <cell r="A4" t="str">
            <v>BẢNG TÍNH TOÁN, ĐO BÓC KHỐI LƯỢNG HOÀN THÀNH ĐƯA VÀO QUYẾT TOÁN</v>
          </cell>
        </row>
      </sheetData>
      <sheetData sheetId="6873">
        <row r="4">
          <cell r="A4" t="str">
            <v>BẢNG TÍNH TOÁN, ĐO BÓC KHỐI LƯỢNG HOÀN THÀNH ĐƯA VÀO QUYẾT TOÁN</v>
          </cell>
        </row>
      </sheetData>
      <sheetData sheetId="6874">
        <row r="4">
          <cell r="A4" t="str">
            <v>BẢNG TÍNH TOÁN, ĐO BÓC KHỐI LƯỢNG HOÀN THÀNH ĐƯA VÀO QUYẾT TOÁN</v>
          </cell>
        </row>
      </sheetData>
      <sheetData sheetId="6875">
        <row r="4">
          <cell r="A4" t="str">
            <v>BẢNG TÍNH TOÁN, ĐO BÓC KHỐI LƯỢNG HOÀN THÀNH ĐƯA VÀO QUYẾT TOÁN</v>
          </cell>
        </row>
      </sheetData>
      <sheetData sheetId="6876">
        <row r="4">
          <cell r="A4" t="str">
            <v>BẢNG TÍNH TOÁN, ĐO BÓC KHỐI LƯỢNG HOÀN THÀNH ĐƯA VÀO QUYẾT TOÁN</v>
          </cell>
        </row>
      </sheetData>
      <sheetData sheetId="6877">
        <row r="4">
          <cell r="A4" t="str">
            <v>BẢNG TÍNH TOÁN, ĐO BÓC KHỐI LƯỢNG HOÀN THÀNH ĐƯA VÀO QUYẾT TOÁN</v>
          </cell>
        </row>
      </sheetData>
      <sheetData sheetId="6878">
        <row r="4">
          <cell r="A4" t="str">
            <v>BẢNG TÍNH TOÁN, ĐO BÓC KHỐI LƯỢNG HOÀN THÀNH ĐƯA VÀO QUYẾT TOÁN</v>
          </cell>
        </row>
      </sheetData>
      <sheetData sheetId="6879">
        <row r="4">
          <cell r="A4" t="str">
            <v>BẢNG TÍNH TOÁN, ĐO BÓC KHỐI LƯỢNG HOÀN THÀNH ĐƯA VÀO QUYẾT TOÁN</v>
          </cell>
        </row>
      </sheetData>
      <sheetData sheetId="6880">
        <row r="4">
          <cell r="A4" t="str">
            <v>BẢNG TÍNH TOÁN, ĐO BÓC KHỐI LƯỢNG HOÀN THÀNH ĐƯA VÀO QUYẾT TOÁN</v>
          </cell>
        </row>
      </sheetData>
      <sheetData sheetId="6881">
        <row r="4">
          <cell r="A4" t="str">
            <v>BẢNG TÍNH TOÁN, ĐO BÓC KHỐI LƯỢNG HOÀN THÀNH ĐƯA VÀO QUYẾT TOÁN</v>
          </cell>
        </row>
      </sheetData>
      <sheetData sheetId="6882">
        <row r="4">
          <cell r="A4" t="str">
            <v>BẢNG TÍNH TOÁN, ĐO BÓC KHỐI LƯỢNG HOÀN THÀNH ĐƯA VÀO QUYẾT TOÁN</v>
          </cell>
        </row>
      </sheetData>
      <sheetData sheetId="6883">
        <row r="4">
          <cell r="A4" t="str">
            <v>BẢNG TÍNH TOÁN, ĐO BÓC KHỐI LƯỢNG HOÀN THÀNH ĐƯA VÀO QUYẾT TOÁN</v>
          </cell>
        </row>
      </sheetData>
      <sheetData sheetId="6884">
        <row r="4">
          <cell r="A4" t="str">
            <v>BẢNG TÍNH TOÁN, ĐO BÓC KHỐI LƯỢNG HOÀN THÀNH ĐƯA VÀO QUYẾT TOÁN</v>
          </cell>
        </row>
      </sheetData>
      <sheetData sheetId="6885">
        <row r="4">
          <cell r="A4" t="str">
            <v>BẢNG TÍNH TOÁN, ĐO BÓC KHỐI LƯỢNG HOÀN THÀNH ĐƯA VÀO QUYẾT TOÁN</v>
          </cell>
        </row>
      </sheetData>
      <sheetData sheetId="6886">
        <row r="4">
          <cell r="A4" t="str">
            <v>BẢNG TÍNH TOÁN, ĐO BÓC KHỐI LƯỢNG HOÀN THÀNH ĐƯA VÀO QUYẾT TOÁN</v>
          </cell>
        </row>
      </sheetData>
      <sheetData sheetId="6887">
        <row r="4">
          <cell r="A4" t="str">
            <v>BẢNG TÍNH TOÁN, ĐO BÓC KHỐI LƯỢNG HOÀN THÀNH ĐƯA VÀO QUYẾT TOÁN</v>
          </cell>
        </row>
      </sheetData>
      <sheetData sheetId="6888">
        <row r="4">
          <cell r="A4" t="str">
            <v>BẢNG TÍNH TOÁN, ĐO BÓC KHỐI LƯỢNG HOÀN THÀNH ĐƯA VÀO QUYẾT TOÁN</v>
          </cell>
        </row>
      </sheetData>
      <sheetData sheetId="6889">
        <row r="4">
          <cell r="A4" t="str">
            <v>BẢNG TÍNH TOÁN, ĐO BÓC KHỐI LƯỢNG HOÀN THÀNH ĐƯA VÀO QUYẾT TOÁN</v>
          </cell>
        </row>
      </sheetData>
      <sheetData sheetId="6890">
        <row r="4">
          <cell r="A4" t="str">
            <v>BẢNG TÍNH TOÁN, ĐO BÓC KHỐI LƯỢNG HOÀN THÀNH ĐƯA VÀO QUYẾT TOÁN</v>
          </cell>
        </row>
      </sheetData>
      <sheetData sheetId="6891">
        <row r="4">
          <cell r="A4" t="str">
            <v>BẢNG TÍNH TOÁN, ĐO BÓC KHỐI LƯỢNG HOÀN THÀNH ĐƯA VÀO QUYẾT TOÁN</v>
          </cell>
        </row>
      </sheetData>
      <sheetData sheetId="6892">
        <row r="4">
          <cell r="A4" t="str">
            <v>BẢNG TÍNH TOÁN, ĐO BÓC KHỐI LƯỢNG HOÀN THÀNH ĐƯA VÀO QUYẾT TOÁN</v>
          </cell>
        </row>
      </sheetData>
      <sheetData sheetId="6893">
        <row r="4">
          <cell r="A4" t="str">
            <v>BẢNG TÍNH TOÁN, ĐO BÓC KHỐI LƯỢNG HOÀN THÀNH ĐƯA VÀO QUYẾT TOÁN</v>
          </cell>
        </row>
      </sheetData>
      <sheetData sheetId="6894">
        <row r="4">
          <cell r="A4" t="str">
            <v>BẢNG TÍNH TOÁN, ĐO BÓC KHỐI LƯỢNG HOÀN THÀNH ĐƯA VÀO QUYẾT TOÁN</v>
          </cell>
        </row>
      </sheetData>
      <sheetData sheetId="6895">
        <row r="4">
          <cell r="A4" t="str">
            <v>BẢNG TÍNH TOÁN, ĐO BÓC KHỐI LƯỢNG HOÀN THÀNH ĐƯA VÀO QUYẾT TOÁN</v>
          </cell>
        </row>
      </sheetData>
      <sheetData sheetId="6896">
        <row r="4">
          <cell r="A4" t="str">
            <v>BẢNG TÍNH TOÁN, ĐO BÓC KHỐI LƯỢNG HOÀN THÀNH ĐƯA VÀO QUYẾT TOÁN</v>
          </cell>
        </row>
      </sheetData>
      <sheetData sheetId="6897">
        <row r="4">
          <cell r="A4" t="str">
            <v>BẢNG TÍNH TOÁN, ĐO BÓC KHỐI LƯỢNG HOÀN THÀNH ĐƯA VÀO QUYẾT TOÁN</v>
          </cell>
        </row>
      </sheetData>
      <sheetData sheetId="6898">
        <row r="4">
          <cell r="A4" t="str">
            <v>BẢNG TÍNH TOÁN, ĐO BÓC KHỐI LƯỢNG HOÀN THÀNH ĐƯA VÀO QUYẾT TOÁN</v>
          </cell>
        </row>
      </sheetData>
      <sheetData sheetId="6899">
        <row r="4">
          <cell r="A4" t="str">
            <v>BẢNG TÍNH TOÁN, ĐO BÓC KHỐI LƯỢNG HOÀN THÀNH ĐƯA VÀO QUYẾT TOÁN</v>
          </cell>
        </row>
      </sheetData>
      <sheetData sheetId="6900">
        <row r="4">
          <cell r="A4" t="str">
            <v>BẢNG TÍNH TOÁN, ĐO BÓC KHỐI LƯỢNG HOÀN THÀNH ĐƯA VÀO QUYẾT TOÁN</v>
          </cell>
        </row>
      </sheetData>
      <sheetData sheetId="6901">
        <row r="4">
          <cell r="A4" t="str">
            <v>BẢNG TÍNH TOÁN, ĐO BÓC KHỐI LƯỢNG HOÀN THÀNH ĐƯA VÀO QUYẾT TOÁN</v>
          </cell>
        </row>
      </sheetData>
      <sheetData sheetId="6902">
        <row r="4">
          <cell r="A4" t="str">
            <v>BẢNG TÍNH TOÁN, ĐO BÓC KHỐI LƯỢNG HOÀN THÀNH ĐƯA VÀO QUYẾT TOÁN</v>
          </cell>
        </row>
      </sheetData>
      <sheetData sheetId="6903">
        <row r="4">
          <cell r="A4" t="str">
            <v>BẢNG TÍNH TOÁN, ĐO BÓC KHỐI LƯỢNG HOÀN THÀNH ĐƯA VÀO QUYẾT TOÁN</v>
          </cell>
        </row>
      </sheetData>
      <sheetData sheetId="6904">
        <row r="4">
          <cell r="A4" t="str">
            <v>BẢNG TÍNH TOÁN, ĐO BÓC KHỐI LƯỢNG HOÀN THÀNH ĐƯA VÀO QUYẾT TOÁN</v>
          </cell>
        </row>
      </sheetData>
      <sheetData sheetId="6905">
        <row r="4">
          <cell r="A4" t="str">
            <v>BẢNG TÍNH TOÁN, ĐO BÓC KHỐI LƯỢNG HOÀN THÀNH ĐƯA VÀO QUYẾT TOÁN</v>
          </cell>
        </row>
      </sheetData>
      <sheetData sheetId="6906">
        <row r="4">
          <cell r="A4" t="str">
            <v>BẢNG TÍNH TOÁN, ĐO BÓC KHỐI LƯỢNG HOÀN THÀNH ĐƯA VÀO QUYẾT TOÁN</v>
          </cell>
        </row>
      </sheetData>
      <sheetData sheetId="6907">
        <row r="4">
          <cell r="A4" t="str">
            <v>BẢNG TÍNH TOÁN, ĐO BÓC KHỐI LƯỢNG HOÀN THÀNH ĐƯA VÀO QUYẾT TOÁN</v>
          </cell>
        </row>
      </sheetData>
      <sheetData sheetId="6908">
        <row r="4">
          <cell r="A4" t="str">
            <v>BẢNG TÍNH TOÁN, ĐO BÓC KHỐI LƯỢNG HOÀN THÀNH ĐƯA VÀO QUYẾT TOÁN</v>
          </cell>
        </row>
      </sheetData>
      <sheetData sheetId="6909">
        <row r="4">
          <cell r="A4" t="str">
            <v>BẢNG TÍNH TOÁN, ĐO BÓC KHỐI LƯỢNG HOÀN THÀNH ĐƯA VÀO QUYẾT TOÁN</v>
          </cell>
        </row>
      </sheetData>
      <sheetData sheetId="6910">
        <row r="4">
          <cell r="A4" t="str">
            <v>BẢNG TÍNH TOÁN, ĐO BÓC KHỐI LƯỢNG HOÀN THÀNH ĐƯA VÀO QUYẾT TOÁN</v>
          </cell>
        </row>
      </sheetData>
      <sheetData sheetId="6911">
        <row r="4">
          <cell r="A4" t="str">
            <v>BẢNG TÍNH TOÁN, ĐO BÓC KHỐI LƯỢNG HOÀN THÀNH ĐƯA VÀO QUYẾT TOÁN</v>
          </cell>
        </row>
      </sheetData>
      <sheetData sheetId="6912">
        <row r="4">
          <cell r="A4" t="str">
            <v>BẢNG TÍNH TOÁN, ĐO BÓC KHỐI LƯỢNG HOÀN THÀNH ĐƯA VÀO QUYẾT TOÁN</v>
          </cell>
        </row>
      </sheetData>
      <sheetData sheetId="6913">
        <row r="4">
          <cell r="A4" t="str">
            <v>BẢNG TÍNH TOÁN, ĐO BÓC KHỐI LƯỢNG HOÀN THÀNH ĐƯA VÀO QUYẾT TOÁN</v>
          </cell>
        </row>
      </sheetData>
      <sheetData sheetId="6914">
        <row r="4">
          <cell r="A4" t="str">
            <v>BẢNG TÍNH TOÁN, ĐO BÓC KHỐI LƯỢNG HOÀN THÀNH ĐƯA VÀO QUYẾT TOÁN</v>
          </cell>
        </row>
      </sheetData>
      <sheetData sheetId="6915">
        <row r="4">
          <cell r="A4" t="str">
            <v>BẢNG TÍNH TOÁN, ĐO BÓC KHỐI LƯỢNG HOÀN THÀNH ĐƯA VÀO QUYẾT TOÁN</v>
          </cell>
        </row>
      </sheetData>
      <sheetData sheetId="6916">
        <row r="4">
          <cell r="A4" t="str">
            <v>BẢNG TÍNH TOÁN, ĐO BÓC KHỐI LƯỢNG HOÀN THÀNH ĐƯA VÀO QUYẾT TOÁN</v>
          </cell>
        </row>
      </sheetData>
      <sheetData sheetId="6917">
        <row r="4">
          <cell r="A4" t="str">
            <v>BẢNG TÍNH TOÁN, ĐO BÓC KHỐI LƯỢNG HOÀN THÀNH ĐƯA VÀO QUYẾT TOÁN</v>
          </cell>
        </row>
      </sheetData>
      <sheetData sheetId="6918">
        <row r="4">
          <cell r="A4" t="str">
            <v>BẢNG TÍNH TOÁN, ĐO BÓC KHỐI LƯỢNG HOÀN THÀNH ĐƯA VÀO QUYẾT TOÁN</v>
          </cell>
        </row>
      </sheetData>
      <sheetData sheetId="6919">
        <row r="4">
          <cell r="A4" t="str">
            <v>BẢNG TÍNH TOÁN, ĐO BÓC KHỐI LƯỢNG HOÀN THÀNH ĐƯA VÀO QUYẾT TOÁN</v>
          </cell>
        </row>
      </sheetData>
      <sheetData sheetId="6920">
        <row r="4">
          <cell r="A4" t="str">
            <v>BẢNG TÍNH TOÁN, ĐO BÓC KHỐI LƯỢNG HOÀN THÀNH ĐƯA VÀO QUYẾT TOÁN</v>
          </cell>
        </row>
      </sheetData>
      <sheetData sheetId="6921">
        <row r="4">
          <cell r="A4" t="str">
            <v>BẢNG TÍNH TOÁN, ĐO BÓC KHỐI LƯỢNG HOÀN THÀNH ĐƯA VÀO QUYẾT TOÁN</v>
          </cell>
        </row>
      </sheetData>
      <sheetData sheetId="6922">
        <row r="4">
          <cell r="A4" t="str">
            <v>BẢNG TÍNH TOÁN, ĐO BÓC KHỐI LƯỢNG HOÀN THÀNH ĐƯA VÀO QUYẾT TOÁN</v>
          </cell>
        </row>
      </sheetData>
      <sheetData sheetId="6923">
        <row r="4">
          <cell r="A4" t="str">
            <v>BẢNG TÍNH TOÁN, ĐO BÓC KHỐI LƯỢNG HOÀN THÀNH ĐƯA VÀO QUYẾT TOÁN</v>
          </cell>
        </row>
      </sheetData>
      <sheetData sheetId="6924">
        <row r="4">
          <cell r="A4" t="str">
            <v>BẢNG TÍNH TOÁN, ĐO BÓC KHỐI LƯỢNG HOÀN THÀNH ĐƯA VÀO QUYẾT TOÁN</v>
          </cell>
        </row>
      </sheetData>
      <sheetData sheetId="6925">
        <row r="4">
          <cell r="A4" t="str">
            <v>BẢNG TÍNH TOÁN, ĐO BÓC KHỐI LƯỢNG HOÀN THÀNH ĐƯA VÀO QUYẾT TOÁN</v>
          </cell>
        </row>
      </sheetData>
      <sheetData sheetId="6926">
        <row r="4">
          <cell r="A4" t="str">
            <v>BẢNG TÍNH TOÁN, ĐO BÓC KHỐI LƯỢNG HOÀN THÀNH ĐƯA VÀO QUYẾT TOÁN</v>
          </cell>
        </row>
      </sheetData>
      <sheetData sheetId="6927">
        <row r="4">
          <cell r="A4" t="str">
            <v>BẢNG TÍNH TOÁN, ĐO BÓC KHỐI LƯỢNG HOÀN THÀNH ĐƯA VÀO QUYẾT TOÁN</v>
          </cell>
        </row>
      </sheetData>
      <sheetData sheetId="6928">
        <row r="4">
          <cell r="A4" t="str">
            <v>BẢNG TÍNH TOÁN, ĐO BÓC KHỐI LƯỢNG HOÀN THÀNH ĐƯA VÀO QUYẾT TOÁN</v>
          </cell>
        </row>
      </sheetData>
      <sheetData sheetId="6929">
        <row r="4">
          <cell r="A4" t="str">
            <v>BẢNG TÍNH TOÁN, ĐO BÓC KHỐI LƯỢNG HOÀN THÀNH ĐƯA VÀO QUYẾT TOÁN</v>
          </cell>
        </row>
      </sheetData>
      <sheetData sheetId="6930">
        <row r="4">
          <cell r="A4" t="str">
            <v>BẢNG TÍNH TOÁN, ĐO BÓC KHỐI LƯỢNG HOÀN THÀNH ĐƯA VÀO QUYẾT TOÁN</v>
          </cell>
        </row>
      </sheetData>
      <sheetData sheetId="6931">
        <row r="4">
          <cell r="A4" t="str">
            <v>BẢNG TÍNH TOÁN, ĐO BÓC KHỐI LƯỢNG HOÀN THÀNH ĐƯA VÀO QUYẾT TOÁN</v>
          </cell>
        </row>
      </sheetData>
      <sheetData sheetId="6932">
        <row r="4">
          <cell r="A4" t="str">
            <v>BẢNG TÍNH TOÁN, ĐO BÓC KHỐI LƯỢNG HOÀN THÀNH ĐƯA VÀO QUYẾT TOÁN</v>
          </cell>
        </row>
      </sheetData>
      <sheetData sheetId="6933">
        <row r="4">
          <cell r="A4" t="str">
            <v>BẢNG TÍNH TOÁN, ĐO BÓC KHỐI LƯỢNG HOÀN THÀNH ĐƯA VÀO QUYẾT TOÁN</v>
          </cell>
        </row>
      </sheetData>
      <sheetData sheetId="6934">
        <row r="4">
          <cell r="A4" t="str">
            <v>BẢNG TÍNH TOÁN, ĐO BÓC KHỐI LƯỢNG HOÀN THÀNH ĐƯA VÀO QUYẾT TOÁN</v>
          </cell>
        </row>
      </sheetData>
      <sheetData sheetId="6935">
        <row r="4">
          <cell r="A4" t="str">
            <v>BẢNG TÍNH TOÁN, ĐO BÓC KHỐI LƯỢNG HOÀN THÀNH ĐƯA VÀO QUYẾT TOÁN</v>
          </cell>
        </row>
      </sheetData>
      <sheetData sheetId="6936">
        <row r="4">
          <cell r="A4" t="str">
            <v>BẢNG TÍNH TOÁN, ĐO BÓC KHỐI LƯỢNG HOÀN THÀNH ĐƯA VÀO QUYẾT TOÁN</v>
          </cell>
        </row>
      </sheetData>
      <sheetData sheetId="6937">
        <row r="4">
          <cell r="A4" t="str">
            <v>BẢNG TÍNH TOÁN, ĐO BÓC KHỐI LƯỢNG HOÀN THÀNH ĐƯA VÀO QUYẾT TOÁN</v>
          </cell>
        </row>
      </sheetData>
      <sheetData sheetId="6938">
        <row r="4">
          <cell r="A4" t="str">
            <v>BẢNG TÍNH TOÁN, ĐO BÓC KHỐI LƯỢNG HOÀN THÀNH ĐƯA VÀO QUYẾT TOÁN</v>
          </cell>
        </row>
      </sheetData>
      <sheetData sheetId="6939">
        <row r="4">
          <cell r="A4" t="str">
            <v>BẢNG TÍNH TOÁN, ĐO BÓC KHỐI LƯỢNG HOÀN THÀNH ĐƯA VÀO QUYẾT TOÁN</v>
          </cell>
        </row>
      </sheetData>
      <sheetData sheetId="6940">
        <row r="4">
          <cell r="A4" t="str">
            <v>BẢNG TÍNH TOÁN, ĐO BÓC KHỐI LƯỢNG HOÀN THÀNH ĐƯA VÀO QUYẾT TOÁN</v>
          </cell>
        </row>
      </sheetData>
      <sheetData sheetId="6941">
        <row r="4">
          <cell r="A4" t="str">
            <v>BẢNG TÍNH TOÁN, ĐO BÓC KHỐI LƯỢNG HOÀN THÀNH ĐƯA VÀO QUYẾT TOÁN</v>
          </cell>
        </row>
      </sheetData>
      <sheetData sheetId="6942">
        <row r="4">
          <cell r="A4" t="str">
            <v>BẢNG TÍNH TOÁN, ĐO BÓC KHỐI LƯỢNG HOÀN THÀNH ĐƯA VÀO QUYẾT TOÁN</v>
          </cell>
        </row>
      </sheetData>
      <sheetData sheetId="6943">
        <row r="4">
          <cell r="A4" t="str">
            <v>BẢNG TÍNH TOÁN, ĐO BÓC KHỐI LƯỢNG HOÀN THÀNH ĐƯA VÀO QUYẾT TOÁN</v>
          </cell>
        </row>
      </sheetData>
      <sheetData sheetId="6944">
        <row r="4">
          <cell r="A4" t="str">
            <v>BẢNG TÍNH TOÁN, ĐO BÓC KHỐI LƯỢNG HOÀN THÀNH ĐƯA VÀO QUYẾT TOÁN</v>
          </cell>
        </row>
      </sheetData>
      <sheetData sheetId="6945">
        <row r="4">
          <cell r="A4" t="str">
            <v>BẢNG TÍNH TOÁN, ĐO BÓC KHỐI LƯỢNG HOÀN THÀNH ĐƯA VÀO QUYẾT TOÁN</v>
          </cell>
        </row>
      </sheetData>
      <sheetData sheetId="6946">
        <row r="4">
          <cell r="A4" t="str">
            <v>BẢNG TÍNH TOÁN, ĐO BÓC KHỐI LƯỢNG HOÀN THÀNH ĐƯA VÀO QUYẾT TOÁN</v>
          </cell>
        </row>
      </sheetData>
      <sheetData sheetId="6947">
        <row r="4">
          <cell r="A4" t="str">
            <v>BẢNG TÍNH TOÁN, ĐO BÓC KHỐI LƯỢNG HOÀN THÀNH ĐƯA VÀO QUYẾT TOÁN</v>
          </cell>
        </row>
      </sheetData>
      <sheetData sheetId="6948">
        <row r="4">
          <cell r="A4" t="str">
            <v>BẢNG TÍNH TOÁN, ĐO BÓC KHỐI LƯỢNG HOÀN THÀNH ĐƯA VÀO QUYẾT TOÁN</v>
          </cell>
        </row>
      </sheetData>
      <sheetData sheetId="6949">
        <row r="4">
          <cell r="A4" t="str">
            <v>BẢNG TÍNH TOÁN, ĐO BÓC KHỐI LƯỢNG HOÀN THÀNH ĐƯA VÀO QUYẾT TOÁN</v>
          </cell>
        </row>
      </sheetData>
      <sheetData sheetId="6950">
        <row r="4">
          <cell r="A4" t="str">
            <v>BẢNG TÍNH TOÁN, ĐO BÓC KHỐI LƯỢNG HOÀN THÀNH ĐƯA VÀO QUYẾT TOÁN</v>
          </cell>
        </row>
      </sheetData>
      <sheetData sheetId="6951">
        <row r="4">
          <cell r="A4" t="str">
            <v>BẢNG TÍNH TOÁN, ĐO BÓC KHỐI LƯỢNG HOÀN THÀNH ĐƯA VÀO QUYẾT TOÁN</v>
          </cell>
        </row>
      </sheetData>
      <sheetData sheetId="6952">
        <row r="4">
          <cell r="A4" t="str">
            <v>BẢNG TÍNH TOÁN, ĐO BÓC KHỐI LƯỢNG HOÀN THÀNH ĐƯA VÀO QUYẾT TOÁN</v>
          </cell>
        </row>
      </sheetData>
      <sheetData sheetId="6953">
        <row r="4">
          <cell r="A4" t="str">
            <v>BẢNG TÍNH TOÁN, ĐO BÓC KHỐI LƯỢNG HOÀN THÀNH ĐƯA VÀO QUYẾT TOÁN</v>
          </cell>
        </row>
      </sheetData>
      <sheetData sheetId="6954">
        <row r="4">
          <cell r="A4" t="str">
            <v>BẢNG TÍNH TOÁN, ĐO BÓC KHỐI LƯỢNG HOÀN THÀNH ĐƯA VÀO QUYẾT TOÁN</v>
          </cell>
        </row>
      </sheetData>
      <sheetData sheetId="6955">
        <row r="4">
          <cell r="A4" t="str">
            <v>BẢNG TÍNH TOÁN, ĐO BÓC KHỐI LƯỢNG HOÀN THÀNH ĐƯA VÀO QUYẾT TOÁN</v>
          </cell>
        </row>
      </sheetData>
      <sheetData sheetId="6956">
        <row r="4">
          <cell r="A4" t="str">
            <v>BẢNG TÍNH TOÁN, ĐO BÓC KHỐI LƯỢNG HOÀN THÀNH ĐƯA VÀO QUYẾT TOÁN</v>
          </cell>
        </row>
      </sheetData>
      <sheetData sheetId="6957">
        <row r="4">
          <cell r="A4" t="str">
            <v>BẢNG TÍNH TOÁN, ĐO BÓC KHỐI LƯỢNG HOÀN THÀNH ĐƯA VÀO QUYẾT TOÁN</v>
          </cell>
        </row>
      </sheetData>
      <sheetData sheetId="6958">
        <row r="4">
          <cell r="A4" t="str">
            <v>BẢNG TÍNH TOÁN, ĐO BÓC KHỐI LƯỢNG HOÀN THÀNH ĐƯA VÀO QUYẾT TOÁN</v>
          </cell>
        </row>
      </sheetData>
      <sheetData sheetId="6959">
        <row r="4">
          <cell r="A4" t="str">
            <v>BẢNG TÍNH TOÁN, ĐO BÓC KHỐI LƯỢNG HOÀN THÀNH ĐƯA VÀO QUYẾT TOÁN</v>
          </cell>
        </row>
      </sheetData>
      <sheetData sheetId="6960">
        <row r="4">
          <cell r="A4" t="str">
            <v>BẢNG TÍNH TOÁN, ĐO BÓC KHỐI LƯỢNG HOÀN THÀNH ĐƯA VÀO QUYẾT TOÁN</v>
          </cell>
        </row>
      </sheetData>
      <sheetData sheetId="6961">
        <row r="4">
          <cell r="A4" t="str">
            <v>BẢNG TÍNH TOÁN, ĐO BÓC KHỐI LƯỢNG HOÀN THÀNH ĐƯA VÀO QUYẾT TOÁN</v>
          </cell>
        </row>
      </sheetData>
      <sheetData sheetId="6962">
        <row r="4">
          <cell r="A4" t="str">
            <v>BẢNG TÍNH TOÁN, ĐO BÓC KHỐI LƯỢNG HOÀN THÀNH ĐƯA VÀO QUYẾT TOÁN</v>
          </cell>
        </row>
      </sheetData>
      <sheetData sheetId="6963">
        <row r="4">
          <cell r="A4" t="str">
            <v>BẢNG TÍNH TOÁN, ĐO BÓC KHỐI LƯỢNG HOÀN THÀNH ĐƯA VÀO QUYẾT TOÁN</v>
          </cell>
        </row>
      </sheetData>
      <sheetData sheetId="6964">
        <row r="4">
          <cell r="A4" t="str">
            <v>BẢNG TÍNH TOÁN, ĐO BÓC KHỐI LƯỢNG HOÀN THÀNH ĐƯA VÀO QUYẾT TOÁN</v>
          </cell>
        </row>
      </sheetData>
      <sheetData sheetId="6965">
        <row r="4">
          <cell r="A4" t="str">
            <v>BẢNG TÍNH TOÁN, ĐO BÓC KHỐI LƯỢNG HOÀN THÀNH ĐƯA VÀO QUYẾT TOÁN</v>
          </cell>
        </row>
      </sheetData>
      <sheetData sheetId="6966">
        <row r="4">
          <cell r="A4" t="str">
            <v>BẢNG TÍNH TOÁN, ĐO BÓC KHỐI LƯỢNG HOÀN THÀNH ĐƯA VÀO QUYẾT TOÁN</v>
          </cell>
        </row>
      </sheetData>
      <sheetData sheetId="6967">
        <row r="4">
          <cell r="A4" t="str">
            <v>BẢNG TÍNH TOÁN, ĐO BÓC KHỐI LƯỢNG HOÀN THÀNH ĐƯA VÀO QUYẾT TOÁN</v>
          </cell>
        </row>
      </sheetData>
      <sheetData sheetId="6968">
        <row r="4">
          <cell r="A4" t="str">
            <v>BẢNG TÍNH TOÁN, ĐO BÓC KHỐI LƯỢNG HOÀN THÀNH ĐƯA VÀO QUYẾT TOÁN</v>
          </cell>
        </row>
      </sheetData>
      <sheetData sheetId="6969">
        <row r="4">
          <cell r="A4" t="str">
            <v>BẢNG TÍNH TOÁN, ĐO BÓC KHỐI LƯỢNG HOÀN THÀNH ĐƯA VÀO QUYẾT TOÁN</v>
          </cell>
        </row>
      </sheetData>
      <sheetData sheetId="6970">
        <row r="4">
          <cell r="A4" t="str">
            <v>BẢNG TÍNH TOÁN, ĐO BÓC KHỐI LƯỢNG HOÀN THÀNH ĐƯA VÀO QUYẾT TOÁN</v>
          </cell>
        </row>
      </sheetData>
      <sheetData sheetId="6971">
        <row r="4">
          <cell r="A4" t="str">
            <v>BẢNG TÍNH TOÁN, ĐO BÓC KHỐI LƯỢNG HOÀN THÀNH ĐƯA VÀO QUYẾT TOÁN</v>
          </cell>
        </row>
      </sheetData>
      <sheetData sheetId="6972">
        <row r="4">
          <cell r="A4" t="str">
            <v>BẢNG TÍNH TOÁN, ĐO BÓC KHỐI LƯỢNG HOÀN THÀNH ĐƯA VÀO QUYẾT TOÁN</v>
          </cell>
        </row>
      </sheetData>
      <sheetData sheetId="6973">
        <row r="4">
          <cell r="A4" t="str">
            <v>BẢNG TÍNH TOÁN, ĐO BÓC KHỐI LƯỢNG HOÀN THÀNH ĐƯA VÀO QUYẾT TOÁN</v>
          </cell>
        </row>
      </sheetData>
      <sheetData sheetId="6974">
        <row r="4">
          <cell r="A4" t="str">
            <v>BẢNG TÍNH TOÁN, ĐO BÓC KHỐI LƯỢNG HOÀN THÀNH ĐƯA VÀO QUYẾT TOÁN</v>
          </cell>
        </row>
      </sheetData>
      <sheetData sheetId="6975">
        <row r="4">
          <cell r="A4" t="str">
            <v>BẢNG TÍNH TOÁN, ĐO BÓC KHỐI LƯỢNG HOÀN THÀNH ĐƯA VÀO QUYẾT TOÁN</v>
          </cell>
        </row>
      </sheetData>
      <sheetData sheetId="6976">
        <row r="4">
          <cell r="A4" t="str">
            <v>BẢNG TÍNH TOÁN, ĐO BÓC KHỐI LƯỢNG HOÀN THÀNH ĐƯA VÀO QUYẾT TOÁN</v>
          </cell>
        </row>
      </sheetData>
      <sheetData sheetId="6977">
        <row r="4">
          <cell r="A4" t="str">
            <v>BẢNG TÍNH TOÁN, ĐO BÓC KHỐI LƯỢNG HOÀN THÀNH ĐƯA VÀO QUYẾT TOÁN</v>
          </cell>
        </row>
      </sheetData>
      <sheetData sheetId="6978">
        <row r="4">
          <cell r="A4" t="str">
            <v>BẢNG TÍNH TOÁN, ĐO BÓC KHỐI LƯỢNG HOÀN THÀNH ĐƯA VÀO QUYẾT TOÁN</v>
          </cell>
        </row>
      </sheetData>
      <sheetData sheetId="6979">
        <row r="4">
          <cell r="A4" t="str">
            <v>BẢNG TÍNH TOÁN, ĐO BÓC KHỐI LƯỢNG HOÀN THÀNH ĐƯA VÀO QUYẾT TOÁN</v>
          </cell>
        </row>
      </sheetData>
      <sheetData sheetId="6980">
        <row r="4">
          <cell r="A4" t="str">
            <v>BẢNG TÍNH TOÁN, ĐO BÓC KHỐI LƯỢNG HOÀN THÀNH ĐƯA VÀO QUYẾT TOÁN</v>
          </cell>
        </row>
      </sheetData>
      <sheetData sheetId="6981">
        <row r="4">
          <cell r="A4" t="str">
            <v>BẢNG TÍNH TOÁN, ĐO BÓC KHỐI LƯỢNG HOÀN THÀNH ĐƯA VÀO QUYẾT TOÁN</v>
          </cell>
        </row>
      </sheetData>
      <sheetData sheetId="6982">
        <row r="4">
          <cell r="A4" t="str">
            <v>BẢNG TÍNH TOÁN, ĐO BÓC KHỐI LƯỢNG HOÀN THÀNH ĐƯA VÀO QUYẾT TOÁN</v>
          </cell>
        </row>
      </sheetData>
      <sheetData sheetId="6983">
        <row r="4">
          <cell r="A4" t="str">
            <v>BẢNG TÍNH TOÁN, ĐO BÓC KHỐI LƯỢNG HOÀN THÀNH ĐƯA VÀO QUYẾT TOÁN</v>
          </cell>
        </row>
      </sheetData>
      <sheetData sheetId="6984">
        <row r="4">
          <cell r="A4" t="str">
            <v>BẢNG TÍNH TOÁN, ĐO BÓC KHỐI LƯỢNG HOÀN THÀNH ĐƯA VÀO QUYẾT TOÁN</v>
          </cell>
        </row>
      </sheetData>
      <sheetData sheetId="6985">
        <row r="4">
          <cell r="A4" t="str">
            <v>BẢNG TÍNH TOÁN, ĐO BÓC KHỐI LƯỢNG HOÀN THÀNH ĐƯA VÀO QUYẾT TOÁN</v>
          </cell>
        </row>
      </sheetData>
      <sheetData sheetId="6986">
        <row r="4">
          <cell r="A4" t="str">
            <v>BẢNG TÍNH TOÁN, ĐO BÓC KHỐI LƯỢNG HOÀN THÀNH ĐƯA VÀO QUYẾT TOÁN</v>
          </cell>
        </row>
      </sheetData>
      <sheetData sheetId="6987">
        <row r="4">
          <cell r="A4" t="str">
            <v>BẢNG TÍNH TOÁN, ĐO BÓC KHỐI LƯỢNG HOÀN THÀNH ĐƯA VÀO QUYẾT TOÁN</v>
          </cell>
        </row>
      </sheetData>
      <sheetData sheetId="6988">
        <row r="4">
          <cell r="A4" t="str">
            <v>BẢNG TÍNH TOÁN, ĐO BÓC KHỐI LƯỢNG HOÀN THÀNH ĐƯA VÀO QUYẾT TOÁN</v>
          </cell>
        </row>
      </sheetData>
      <sheetData sheetId="6989">
        <row r="4">
          <cell r="A4" t="str">
            <v>BẢNG TÍNH TOÁN, ĐO BÓC KHỐI LƯỢNG HOÀN THÀNH ĐƯA VÀO QUYẾT TOÁN</v>
          </cell>
        </row>
      </sheetData>
      <sheetData sheetId="6990">
        <row r="4">
          <cell r="A4" t="str">
            <v>BẢNG TÍNH TOÁN, ĐO BÓC KHỐI LƯỢNG HOÀN THÀNH ĐƯA VÀO QUYẾT TOÁN</v>
          </cell>
        </row>
      </sheetData>
      <sheetData sheetId="6991">
        <row r="4">
          <cell r="A4" t="str">
            <v>BẢNG TÍNH TOÁN, ĐO BÓC KHỐI LƯỢNG HOÀN THÀNH ĐƯA VÀO QUYẾT TOÁN</v>
          </cell>
        </row>
      </sheetData>
      <sheetData sheetId="6992">
        <row r="4">
          <cell r="A4" t="str">
            <v>BẢNG TÍNH TOÁN, ĐO BÓC KHỐI LƯỢNG HOÀN THÀNH ĐƯA VÀO QUYẾT TOÁN</v>
          </cell>
        </row>
      </sheetData>
      <sheetData sheetId="6993">
        <row r="4">
          <cell r="A4" t="str">
            <v>BẢNG TÍNH TOÁN, ĐO BÓC KHỐI LƯỢNG HOÀN THÀNH ĐƯA VÀO QUYẾT TOÁN</v>
          </cell>
        </row>
      </sheetData>
      <sheetData sheetId="6994">
        <row r="4">
          <cell r="A4" t="str">
            <v>BẢNG TÍNH TOÁN, ĐO BÓC KHỐI LƯỢNG HOÀN THÀNH ĐƯA VÀO QUYẾT TOÁN</v>
          </cell>
        </row>
      </sheetData>
      <sheetData sheetId="6995">
        <row r="4">
          <cell r="A4" t="str">
            <v>BẢNG TÍNH TOÁN, ĐO BÓC KHỐI LƯỢNG HOÀN THÀNH ĐƯA VÀO QUYẾT TOÁN</v>
          </cell>
        </row>
      </sheetData>
      <sheetData sheetId="6996">
        <row r="4">
          <cell r="A4" t="str">
            <v>BẢNG TÍNH TOÁN, ĐO BÓC KHỐI LƯỢNG HOÀN THÀNH ĐƯA VÀO QUYẾT TOÁN</v>
          </cell>
        </row>
      </sheetData>
      <sheetData sheetId="6997">
        <row r="4">
          <cell r="A4" t="str">
            <v>BẢNG TÍNH TOÁN, ĐO BÓC KHỐI LƯỢNG HOÀN THÀNH ĐƯA VÀO QUYẾT TOÁN</v>
          </cell>
        </row>
      </sheetData>
      <sheetData sheetId="6998">
        <row r="4">
          <cell r="A4" t="str">
            <v>BẢNG TÍNH TOÁN, ĐO BÓC KHỐI LƯỢNG HOÀN THÀNH ĐƯA VÀO QUYẾT TOÁN</v>
          </cell>
        </row>
      </sheetData>
      <sheetData sheetId="6999">
        <row r="4">
          <cell r="A4" t="str">
            <v>BẢNG TÍNH TOÁN, ĐO BÓC KHỐI LƯỢNG HOÀN THÀNH ĐƯA VÀO QUYẾT TOÁN</v>
          </cell>
        </row>
      </sheetData>
      <sheetData sheetId="7000">
        <row r="4">
          <cell r="A4" t="str">
            <v>BẢNG TÍNH TOÁN, ĐO BÓC KHỐI LƯỢNG HOÀN THÀNH ĐƯA VÀO QUYẾT TOÁN</v>
          </cell>
        </row>
      </sheetData>
      <sheetData sheetId="7001">
        <row r="4">
          <cell r="A4" t="str">
            <v>BẢNG TÍNH TOÁN, ĐO BÓC KHỐI LƯỢNG HOÀN THÀNH ĐƯA VÀO QUYẾT TOÁN</v>
          </cell>
        </row>
      </sheetData>
      <sheetData sheetId="7002">
        <row r="4">
          <cell r="A4" t="str">
            <v>BẢNG TÍNH TOÁN, ĐO BÓC KHỐI LƯỢNG HOÀN THÀNH ĐƯA VÀO QUYẾT TOÁN</v>
          </cell>
        </row>
      </sheetData>
      <sheetData sheetId="7003">
        <row r="4">
          <cell r="A4" t="str">
            <v>BẢNG TÍNH TOÁN, ĐO BÓC KHỐI LƯỢNG HOÀN THÀNH ĐƯA VÀO QUYẾT TOÁN</v>
          </cell>
        </row>
      </sheetData>
      <sheetData sheetId="7004">
        <row r="4">
          <cell r="A4" t="str">
            <v>BẢNG TÍNH TOÁN, ĐO BÓC KHỐI LƯỢNG HOÀN THÀNH ĐƯA VÀO QUYẾT TOÁN</v>
          </cell>
        </row>
      </sheetData>
      <sheetData sheetId="7005">
        <row r="4">
          <cell r="A4" t="str">
            <v>BẢNG TÍNH TOÁN, ĐO BÓC KHỐI LƯỢNG HOÀN THÀNH ĐƯA VÀO QUYẾT TOÁN</v>
          </cell>
        </row>
      </sheetData>
      <sheetData sheetId="7006">
        <row r="4">
          <cell r="A4" t="str">
            <v>BẢNG TÍNH TOÁN, ĐO BÓC KHỐI LƯỢNG HOÀN THÀNH ĐƯA VÀO QUYẾT TOÁN</v>
          </cell>
        </row>
      </sheetData>
      <sheetData sheetId="7007">
        <row r="4">
          <cell r="A4" t="str">
            <v>BẢNG TÍNH TOÁN, ĐO BÓC KHỐI LƯỢNG HOÀN THÀNH ĐƯA VÀO QUYẾT TOÁN</v>
          </cell>
        </row>
      </sheetData>
      <sheetData sheetId="7008">
        <row r="4">
          <cell r="A4" t="str">
            <v>BẢNG TÍNH TOÁN, ĐO BÓC KHỐI LƯỢNG HOÀN THÀNH ĐƯA VÀO QUYẾT TOÁN</v>
          </cell>
        </row>
      </sheetData>
      <sheetData sheetId="7009">
        <row r="4">
          <cell r="A4" t="str">
            <v>BẢNG TÍNH TOÁN, ĐO BÓC KHỐI LƯỢNG HOÀN THÀNH ĐƯA VÀO QUYẾT TOÁN</v>
          </cell>
        </row>
      </sheetData>
      <sheetData sheetId="7010">
        <row r="4">
          <cell r="A4" t="str">
            <v>BẢNG TÍNH TOÁN, ĐO BÓC KHỐI LƯỢNG HOÀN THÀNH ĐƯA VÀO QUYẾT TOÁN</v>
          </cell>
        </row>
      </sheetData>
      <sheetData sheetId="7011">
        <row r="4">
          <cell r="A4" t="str">
            <v>BẢNG TÍNH TOÁN, ĐO BÓC KHỐI LƯỢNG HOÀN THÀNH ĐƯA VÀO QUYẾT TOÁN</v>
          </cell>
        </row>
      </sheetData>
      <sheetData sheetId="7012">
        <row r="4">
          <cell r="A4" t="str">
            <v>BẢNG TÍNH TOÁN, ĐO BÓC KHỐI LƯỢNG HOÀN THÀNH ĐƯA VÀO QUYẾT TOÁN</v>
          </cell>
        </row>
      </sheetData>
      <sheetData sheetId="7013">
        <row r="4">
          <cell r="A4" t="str">
            <v>BẢNG TÍNH TOÁN, ĐO BÓC KHỐI LƯỢNG HOÀN THÀNH ĐƯA VÀO QUYẾT TOÁN</v>
          </cell>
        </row>
      </sheetData>
      <sheetData sheetId="7014">
        <row r="4">
          <cell r="A4" t="str">
            <v>BẢNG TÍNH TOÁN, ĐO BÓC KHỐI LƯỢNG HOÀN THÀNH ĐƯA VÀO QUYẾT TOÁN</v>
          </cell>
        </row>
      </sheetData>
      <sheetData sheetId="7015">
        <row r="4">
          <cell r="A4" t="str">
            <v>BẢNG TÍNH TOÁN, ĐO BÓC KHỐI LƯỢNG HOÀN THÀNH ĐƯA VÀO QUYẾT TOÁN</v>
          </cell>
        </row>
      </sheetData>
      <sheetData sheetId="7016">
        <row r="4">
          <cell r="A4" t="str">
            <v>BẢNG TÍNH TOÁN, ĐO BÓC KHỐI LƯỢNG HOÀN THÀNH ĐƯA VÀO QUYẾT TOÁN</v>
          </cell>
        </row>
      </sheetData>
      <sheetData sheetId="7017">
        <row r="4">
          <cell r="A4" t="str">
            <v>BẢNG TÍNH TOÁN, ĐO BÓC KHỐI LƯỢNG HOÀN THÀNH ĐƯA VÀO QUYẾT TOÁN</v>
          </cell>
        </row>
      </sheetData>
      <sheetData sheetId="7018">
        <row r="4">
          <cell r="A4" t="str">
            <v>BẢNG TÍNH TOÁN, ĐO BÓC KHỐI LƯỢNG HOÀN THÀNH ĐƯA VÀO QUYẾT TOÁN</v>
          </cell>
        </row>
      </sheetData>
      <sheetData sheetId="7019">
        <row r="4">
          <cell r="A4" t="str">
            <v>BẢNG TÍNH TOÁN, ĐO BÓC KHỐI LƯỢNG HOÀN THÀNH ĐƯA VÀO QUYẾT TOÁN</v>
          </cell>
        </row>
      </sheetData>
      <sheetData sheetId="7020">
        <row r="4">
          <cell r="A4" t="str">
            <v>BẢNG TÍNH TOÁN, ĐO BÓC KHỐI LƯỢNG HOÀN THÀNH ĐƯA VÀO QUYẾT TOÁN</v>
          </cell>
        </row>
      </sheetData>
      <sheetData sheetId="7021">
        <row r="4">
          <cell r="A4" t="str">
            <v>BẢNG TÍNH TOÁN, ĐO BÓC KHỐI LƯỢNG HOÀN THÀNH ĐƯA VÀO QUYẾT TOÁN</v>
          </cell>
        </row>
      </sheetData>
      <sheetData sheetId="7022">
        <row r="4">
          <cell r="A4" t="str">
            <v>BẢNG TÍNH TOÁN, ĐO BÓC KHỐI LƯỢNG HOÀN THÀNH ĐƯA VÀO QUYẾT TOÁN</v>
          </cell>
        </row>
      </sheetData>
      <sheetData sheetId="7023">
        <row r="4">
          <cell r="A4" t="str">
            <v>BẢNG TÍNH TOÁN, ĐO BÓC KHỐI LƯỢNG HOÀN THÀNH ĐƯA VÀO QUYẾT TOÁN</v>
          </cell>
        </row>
      </sheetData>
      <sheetData sheetId="7024">
        <row r="4">
          <cell r="A4" t="str">
            <v>BẢNG TÍNH TOÁN, ĐO BÓC KHỐI LƯỢNG HOÀN THÀNH ĐƯA VÀO QUYẾT TOÁN</v>
          </cell>
        </row>
      </sheetData>
      <sheetData sheetId="7025">
        <row r="4">
          <cell r="A4" t="str">
            <v>BẢNG TÍNH TOÁN, ĐO BÓC KHỐI LƯỢNG HOÀN THÀNH ĐƯA VÀO QUYẾT TOÁN</v>
          </cell>
        </row>
      </sheetData>
      <sheetData sheetId="7026">
        <row r="4">
          <cell r="A4" t="str">
            <v>BẢNG TÍNH TOÁN, ĐO BÓC KHỐI LƯỢNG HOÀN THÀNH ĐƯA VÀO QUYẾT TOÁN</v>
          </cell>
        </row>
      </sheetData>
      <sheetData sheetId="7027">
        <row r="4">
          <cell r="A4" t="str">
            <v>BẢNG TÍNH TOÁN, ĐO BÓC KHỐI LƯỢNG HOÀN THÀNH ĐƯA VÀO QUYẾT TOÁN</v>
          </cell>
        </row>
      </sheetData>
      <sheetData sheetId="7028">
        <row r="4">
          <cell r="A4" t="str">
            <v>BẢNG TÍNH TOÁN, ĐO BÓC KHỐI LƯỢNG HOÀN THÀNH ĐƯA VÀO QUYẾT TOÁN</v>
          </cell>
        </row>
      </sheetData>
      <sheetData sheetId="7029">
        <row r="4">
          <cell r="A4" t="str">
            <v>BẢNG TÍNH TOÁN, ĐO BÓC KHỐI LƯỢNG HOÀN THÀNH ĐƯA VÀO QUYẾT TOÁN</v>
          </cell>
        </row>
      </sheetData>
      <sheetData sheetId="7030">
        <row r="4">
          <cell r="A4" t="str">
            <v>BẢNG TÍNH TOÁN, ĐO BÓC KHỐI LƯỢNG HOÀN THÀNH ĐƯA VÀO QUYẾT TOÁN</v>
          </cell>
        </row>
      </sheetData>
      <sheetData sheetId="7031">
        <row r="4">
          <cell r="A4" t="str">
            <v>BẢNG TÍNH TOÁN, ĐO BÓC KHỐI LƯỢNG HOÀN THÀNH ĐƯA VÀO QUYẾT TOÁN</v>
          </cell>
        </row>
      </sheetData>
      <sheetData sheetId="7032">
        <row r="4">
          <cell r="A4" t="str">
            <v>BẢNG TÍNH TOÁN, ĐO BÓC KHỐI LƯỢNG HOÀN THÀNH ĐƯA VÀO QUYẾT TOÁN</v>
          </cell>
        </row>
      </sheetData>
      <sheetData sheetId="7033">
        <row r="4">
          <cell r="A4" t="str">
            <v>BẢNG TÍNH TOÁN, ĐO BÓC KHỐI LƯỢNG HOÀN THÀNH ĐƯA VÀO QUYẾT TOÁN</v>
          </cell>
        </row>
      </sheetData>
      <sheetData sheetId="7034">
        <row r="4">
          <cell r="A4" t="str">
            <v>BẢNG TÍNH TOÁN, ĐO BÓC KHỐI LƯỢNG HOÀN THÀNH ĐƯA VÀO QUYẾT TOÁN</v>
          </cell>
        </row>
      </sheetData>
      <sheetData sheetId="7035">
        <row r="4">
          <cell r="A4" t="str">
            <v>BẢNG TÍNH TOÁN, ĐO BÓC KHỐI LƯỢNG HOÀN THÀNH ĐƯA VÀO QUYẾT TOÁN</v>
          </cell>
        </row>
      </sheetData>
      <sheetData sheetId="7036">
        <row r="4">
          <cell r="A4" t="str">
            <v>BẢNG TÍNH TOÁN, ĐO BÓC KHỐI LƯỢNG HOÀN THÀNH ĐƯA VÀO QUYẾT TOÁN</v>
          </cell>
        </row>
      </sheetData>
      <sheetData sheetId="7037">
        <row r="4">
          <cell r="A4" t="str">
            <v>BẢNG TÍNH TOÁN, ĐO BÓC KHỐI LƯỢNG HOÀN THÀNH ĐƯA VÀO QUYẾT TOÁN</v>
          </cell>
        </row>
      </sheetData>
      <sheetData sheetId="7038">
        <row r="4">
          <cell r="A4" t="str">
            <v>BẢNG TÍNH TOÁN, ĐO BÓC KHỐI LƯỢNG HOÀN THÀNH ĐƯA VÀO QUYẾT TOÁN</v>
          </cell>
        </row>
      </sheetData>
      <sheetData sheetId="7039">
        <row r="4">
          <cell r="A4" t="str">
            <v>BẢNG TÍNH TOÁN, ĐO BÓC KHỐI LƯỢNG HOÀN THÀNH ĐƯA VÀO QUYẾT TOÁN</v>
          </cell>
        </row>
      </sheetData>
      <sheetData sheetId="7040">
        <row r="4">
          <cell r="A4" t="str">
            <v>BẢNG TÍNH TOÁN, ĐO BÓC KHỐI LƯỢNG HOÀN THÀNH ĐƯA VÀO QUYẾT TOÁN</v>
          </cell>
        </row>
      </sheetData>
      <sheetData sheetId="7041">
        <row r="4">
          <cell r="A4" t="str">
            <v>BẢNG TÍNH TOÁN, ĐO BÓC KHỐI LƯỢNG HOÀN THÀNH ĐƯA VÀO QUYẾT TOÁN</v>
          </cell>
        </row>
      </sheetData>
      <sheetData sheetId="7042">
        <row r="4">
          <cell r="A4" t="str">
            <v>BẢNG TÍNH TOÁN, ĐO BÓC KHỐI LƯỢNG HOÀN THÀNH ĐƯA VÀO QUYẾT TOÁN</v>
          </cell>
        </row>
      </sheetData>
      <sheetData sheetId="7043">
        <row r="4">
          <cell r="A4" t="str">
            <v>BẢNG TÍNH TOÁN, ĐO BÓC KHỐI LƯỢNG HOÀN THÀNH ĐƯA VÀO QUYẾT TOÁN</v>
          </cell>
        </row>
      </sheetData>
      <sheetData sheetId="7044">
        <row r="4">
          <cell r="A4" t="str">
            <v>BẢNG TÍNH TOÁN, ĐO BÓC KHỐI LƯỢNG HOÀN THÀNH ĐƯA VÀO QUYẾT TOÁN</v>
          </cell>
        </row>
      </sheetData>
      <sheetData sheetId="7045">
        <row r="4">
          <cell r="A4" t="str">
            <v>BẢNG TÍNH TOÁN, ĐO BÓC KHỐI LƯỢNG HOÀN THÀNH ĐƯA VÀO QUYẾT TOÁN</v>
          </cell>
        </row>
      </sheetData>
      <sheetData sheetId="7046">
        <row r="4">
          <cell r="A4" t="str">
            <v>BẢNG TÍNH TOÁN, ĐO BÓC KHỐI LƯỢNG HOÀN THÀNH ĐƯA VÀO QUYẾT TOÁN</v>
          </cell>
        </row>
      </sheetData>
      <sheetData sheetId="7047">
        <row r="4">
          <cell r="A4" t="str">
            <v>BẢNG TÍNH TOÁN, ĐO BÓC KHỐI LƯỢNG HOÀN THÀNH ĐƯA VÀO QUYẾT TOÁN</v>
          </cell>
        </row>
      </sheetData>
      <sheetData sheetId="7048">
        <row r="4">
          <cell r="A4" t="str">
            <v>BẢNG TÍNH TOÁN, ĐO BÓC KHỐI LƯỢNG HOÀN THÀNH ĐƯA VÀO QUYẾT TOÁN</v>
          </cell>
        </row>
      </sheetData>
      <sheetData sheetId="7049">
        <row r="4">
          <cell r="A4" t="str">
            <v>BẢNG TÍNH TOÁN, ĐO BÓC KHỐI LƯỢNG HOÀN THÀNH ĐƯA VÀO QUYẾT TOÁN</v>
          </cell>
        </row>
      </sheetData>
      <sheetData sheetId="7050">
        <row r="4">
          <cell r="A4" t="str">
            <v>BẢNG TÍNH TOÁN, ĐO BÓC KHỐI LƯỢNG HOÀN THÀNH ĐƯA VÀO QUYẾT TOÁN</v>
          </cell>
        </row>
      </sheetData>
      <sheetData sheetId="7051">
        <row r="4">
          <cell r="A4" t="str">
            <v>BẢNG TÍNH TOÁN, ĐO BÓC KHỐI LƯỢNG HOÀN THÀNH ĐƯA VÀO QUYẾT TOÁN</v>
          </cell>
        </row>
      </sheetData>
      <sheetData sheetId="7052">
        <row r="4">
          <cell r="A4" t="str">
            <v>BẢNG TÍNH TOÁN, ĐO BÓC KHỐI LƯỢNG HOÀN THÀNH ĐƯA VÀO QUYẾT TOÁN</v>
          </cell>
        </row>
      </sheetData>
      <sheetData sheetId="7053">
        <row r="4">
          <cell r="A4" t="str">
            <v>BẢNG TÍNH TOÁN, ĐO BÓC KHỐI LƯỢNG HOÀN THÀNH ĐƯA VÀO QUYẾT TOÁN</v>
          </cell>
        </row>
      </sheetData>
      <sheetData sheetId="7054">
        <row r="4">
          <cell r="A4" t="str">
            <v>BẢNG TÍNH TOÁN, ĐO BÓC KHỐI LƯỢNG HOÀN THÀNH ĐƯA VÀO QUYẾT TOÁN</v>
          </cell>
        </row>
      </sheetData>
      <sheetData sheetId="7055">
        <row r="4">
          <cell r="A4" t="str">
            <v>BẢNG TÍNH TOÁN, ĐO BÓC KHỐI LƯỢNG HOÀN THÀNH ĐƯA VÀO QUYẾT TOÁN</v>
          </cell>
        </row>
      </sheetData>
      <sheetData sheetId="7056">
        <row r="4">
          <cell r="A4" t="str">
            <v>BẢNG TÍNH TOÁN, ĐO BÓC KHỐI LƯỢNG HOÀN THÀNH ĐƯA VÀO QUYẾT TOÁN</v>
          </cell>
        </row>
      </sheetData>
      <sheetData sheetId="7057">
        <row r="4">
          <cell r="A4" t="str">
            <v>BẢNG TÍNH TOÁN, ĐO BÓC KHỐI LƯỢNG HOÀN THÀNH ĐƯA VÀO QUYẾT TOÁN</v>
          </cell>
        </row>
      </sheetData>
      <sheetData sheetId="7058">
        <row r="4">
          <cell r="A4" t="str">
            <v>BẢNG TÍNH TOÁN, ĐO BÓC KHỐI LƯỢNG HOÀN THÀNH ĐƯA VÀO QUYẾT TOÁN</v>
          </cell>
        </row>
      </sheetData>
      <sheetData sheetId="7059">
        <row r="4">
          <cell r="A4" t="str">
            <v>BẢNG TÍNH TOÁN, ĐO BÓC KHỐI LƯỢNG HOÀN THÀNH ĐƯA VÀO QUYẾT TOÁN</v>
          </cell>
        </row>
      </sheetData>
      <sheetData sheetId="7060">
        <row r="4">
          <cell r="A4" t="str">
            <v>BẢNG TÍNH TOÁN, ĐO BÓC KHỐI LƯỢNG HOÀN THÀNH ĐƯA VÀO QUYẾT TOÁN</v>
          </cell>
        </row>
      </sheetData>
      <sheetData sheetId="7061">
        <row r="4">
          <cell r="A4" t="str">
            <v>BẢNG TÍNH TOÁN, ĐO BÓC KHỐI LƯỢNG HOÀN THÀNH ĐƯA VÀO QUYẾT TOÁN</v>
          </cell>
        </row>
      </sheetData>
      <sheetData sheetId="7062">
        <row r="4">
          <cell r="A4" t="str">
            <v>BẢNG TÍNH TOÁN, ĐO BÓC KHỐI LƯỢNG HOÀN THÀNH ĐƯA VÀO QUYẾT TOÁN</v>
          </cell>
        </row>
      </sheetData>
      <sheetData sheetId="7063">
        <row r="4">
          <cell r="A4" t="str">
            <v>BẢNG TÍNH TOÁN, ĐO BÓC KHỐI LƯỢNG HOÀN THÀNH ĐƯA VÀO QUYẾT TOÁN</v>
          </cell>
        </row>
      </sheetData>
      <sheetData sheetId="7064">
        <row r="4">
          <cell r="A4" t="str">
            <v>BẢNG TÍNH TOÁN, ĐO BÓC KHỐI LƯỢNG HOÀN THÀNH ĐƯA VÀO QUYẾT TOÁN</v>
          </cell>
        </row>
      </sheetData>
      <sheetData sheetId="7065">
        <row r="4">
          <cell r="A4" t="str">
            <v>BẢNG TÍNH TOÁN, ĐO BÓC KHỐI LƯỢNG HOÀN THÀNH ĐƯA VÀO QUYẾT TOÁN</v>
          </cell>
        </row>
      </sheetData>
      <sheetData sheetId="7066">
        <row r="4">
          <cell r="A4" t="str">
            <v>BẢNG TÍNH TOÁN, ĐO BÓC KHỐI LƯỢNG HOÀN THÀNH ĐƯA VÀO QUYẾT TOÁN</v>
          </cell>
        </row>
      </sheetData>
      <sheetData sheetId="7067">
        <row r="4">
          <cell r="A4" t="str">
            <v>BẢNG TÍNH TOÁN, ĐO BÓC KHỐI LƯỢNG HOÀN THÀNH ĐƯA VÀO QUYẾT TOÁN</v>
          </cell>
        </row>
      </sheetData>
      <sheetData sheetId="7068">
        <row r="4">
          <cell r="A4" t="str">
            <v>BẢNG TÍNH TOÁN, ĐO BÓC KHỐI LƯỢNG HOÀN THÀNH ĐƯA VÀO QUYẾT TOÁN</v>
          </cell>
        </row>
      </sheetData>
      <sheetData sheetId="7069">
        <row r="4">
          <cell r="A4" t="str">
            <v>BẢNG TÍNH TOÁN, ĐO BÓC KHỐI LƯỢNG HOÀN THÀNH ĐƯA VÀO QUYẾT TOÁN</v>
          </cell>
        </row>
      </sheetData>
      <sheetData sheetId="7070">
        <row r="4">
          <cell r="A4" t="str">
            <v>BẢNG TÍNH TOÁN, ĐO BÓC KHỐI LƯỢNG HOÀN THÀNH ĐƯA VÀO QUYẾT TOÁN</v>
          </cell>
        </row>
      </sheetData>
      <sheetData sheetId="7071">
        <row r="4">
          <cell r="A4" t="str">
            <v>BẢNG TÍNH TOÁN, ĐO BÓC KHỐI LƯỢNG HOÀN THÀNH ĐƯA VÀO QUYẾT TOÁN</v>
          </cell>
        </row>
      </sheetData>
      <sheetData sheetId="7072">
        <row r="4">
          <cell r="A4" t="str">
            <v>BẢNG TÍNH TOÁN, ĐO BÓC KHỐI LƯỢNG HOÀN THÀNH ĐƯA VÀO QUYẾT TOÁN</v>
          </cell>
        </row>
      </sheetData>
      <sheetData sheetId="7073">
        <row r="4">
          <cell r="A4" t="str">
            <v>BẢNG TÍNH TOÁN, ĐO BÓC KHỐI LƯỢNG HOÀN THÀNH ĐƯA VÀO QUYẾT TOÁN</v>
          </cell>
        </row>
      </sheetData>
      <sheetData sheetId="7074">
        <row r="4">
          <cell r="A4" t="str">
            <v>BẢNG TÍNH TOÁN, ĐO BÓC KHỐI LƯỢNG HOÀN THÀNH ĐƯA VÀO QUYẾT TOÁN</v>
          </cell>
        </row>
      </sheetData>
      <sheetData sheetId="7075">
        <row r="4">
          <cell r="A4" t="str">
            <v>BẢNG TÍNH TOÁN, ĐO BÓC KHỐI LƯỢNG HOÀN THÀNH ĐƯA VÀO QUYẾT TOÁN</v>
          </cell>
        </row>
      </sheetData>
      <sheetData sheetId="7076">
        <row r="4">
          <cell r="A4" t="str">
            <v>BẢNG TÍNH TOÁN, ĐO BÓC KHỐI LƯỢNG HOÀN THÀNH ĐƯA VÀO QUYẾT TOÁN</v>
          </cell>
        </row>
      </sheetData>
      <sheetData sheetId="7077">
        <row r="4">
          <cell r="A4" t="str">
            <v>BẢNG TÍNH TOÁN, ĐO BÓC KHỐI LƯỢNG HOÀN THÀNH ĐƯA VÀO QUYẾT TOÁN</v>
          </cell>
        </row>
      </sheetData>
      <sheetData sheetId="7078">
        <row r="4">
          <cell r="A4" t="str">
            <v>BẢNG TÍNH TOÁN, ĐO BÓC KHỐI LƯỢNG HOÀN THÀNH ĐƯA VÀO QUYẾT TOÁN</v>
          </cell>
        </row>
      </sheetData>
      <sheetData sheetId="7079">
        <row r="4">
          <cell r="A4" t="str">
            <v>BẢNG TÍNH TOÁN, ĐO BÓC KHỐI LƯỢNG HOÀN THÀNH ĐƯA VÀO QUYẾT TOÁN</v>
          </cell>
        </row>
      </sheetData>
      <sheetData sheetId="7080">
        <row r="4">
          <cell r="A4" t="str">
            <v>BẢNG TÍNH TOÁN, ĐO BÓC KHỐI LƯỢNG HOÀN THÀNH ĐƯA VÀO QUYẾT TOÁN</v>
          </cell>
        </row>
      </sheetData>
      <sheetData sheetId="7081">
        <row r="4">
          <cell r="A4" t="str">
            <v>BẢNG TÍNH TOÁN, ĐO BÓC KHỐI LƯỢNG HOÀN THÀNH ĐƯA VÀO QUYẾT TOÁN</v>
          </cell>
        </row>
      </sheetData>
      <sheetData sheetId="7082">
        <row r="4">
          <cell r="A4" t="str">
            <v>BẢNG TÍNH TOÁN, ĐO BÓC KHỐI LƯỢNG HOÀN THÀNH ĐƯA VÀO QUYẾT TOÁN</v>
          </cell>
        </row>
      </sheetData>
      <sheetData sheetId="7083">
        <row r="4">
          <cell r="A4" t="str">
            <v>BẢNG TÍNH TOÁN, ĐO BÓC KHỐI LƯỢNG HOÀN THÀNH ĐƯA VÀO QUYẾT TOÁN</v>
          </cell>
        </row>
      </sheetData>
      <sheetData sheetId="7084">
        <row r="4">
          <cell r="A4" t="str">
            <v>BẢNG TÍNH TOÁN, ĐO BÓC KHỐI LƯỢNG HOÀN THÀNH ĐƯA VÀO QUYẾT TOÁN</v>
          </cell>
        </row>
      </sheetData>
      <sheetData sheetId="7085">
        <row r="4">
          <cell r="A4" t="str">
            <v>BẢNG TÍNH TOÁN, ĐO BÓC KHỐI LƯỢNG HOÀN THÀNH ĐƯA VÀO QUYẾT TOÁN</v>
          </cell>
        </row>
      </sheetData>
      <sheetData sheetId="7086">
        <row r="4">
          <cell r="A4" t="str">
            <v>BẢNG TÍNH TOÁN, ĐO BÓC KHỐI LƯỢNG HOÀN THÀNH ĐƯA VÀO QUYẾT TOÁN</v>
          </cell>
        </row>
      </sheetData>
      <sheetData sheetId="7087">
        <row r="4">
          <cell r="A4" t="str">
            <v>BẢNG TÍNH TOÁN, ĐO BÓC KHỐI LƯỢNG HOÀN THÀNH ĐƯA VÀO QUYẾT TOÁN</v>
          </cell>
        </row>
      </sheetData>
      <sheetData sheetId="7088">
        <row r="4">
          <cell r="A4" t="str">
            <v>BẢNG TÍNH TOÁN, ĐO BÓC KHỐI LƯỢNG HOÀN THÀNH ĐƯA VÀO QUYẾT TOÁN</v>
          </cell>
        </row>
      </sheetData>
      <sheetData sheetId="7089">
        <row r="4">
          <cell r="A4" t="str">
            <v>BẢNG TÍNH TOÁN, ĐO BÓC KHỐI LƯỢNG HOÀN THÀNH ĐƯA VÀO QUYẾT TOÁN</v>
          </cell>
        </row>
      </sheetData>
      <sheetData sheetId="7090">
        <row r="4">
          <cell r="A4" t="str">
            <v>BẢNG TÍNH TOÁN, ĐO BÓC KHỐI LƯỢNG HOÀN THÀNH ĐƯA VÀO QUYẾT TOÁN</v>
          </cell>
        </row>
      </sheetData>
      <sheetData sheetId="7091">
        <row r="4">
          <cell r="A4" t="str">
            <v>BẢNG TÍNH TOÁN, ĐO BÓC KHỐI LƯỢNG HOÀN THÀNH ĐƯA VÀO QUYẾT TOÁN</v>
          </cell>
        </row>
      </sheetData>
      <sheetData sheetId="7092">
        <row r="4">
          <cell r="A4" t="str">
            <v>BẢNG TÍNH TOÁN, ĐO BÓC KHỐI LƯỢNG HOÀN THÀNH ĐƯA VÀO QUYẾT TOÁN</v>
          </cell>
        </row>
      </sheetData>
      <sheetData sheetId="7093">
        <row r="4">
          <cell r="A4" t="str">
            <v>BẢNG TÍNH TOÁN, ĐO BÓC KHỐI LƯỢNG HOÀN THÀNH ĐƯA VÀO QUYẾT TOÁN</v>
          </cell>
        </row>
      </sheetData>
      <sheetData sheetId="7094">
        <row r="4">
          <cell r="A4" t="str">
            <v>BẢNG TÍNH TOÁN, ĐO BÓC KHỐI LƯỢNG HOÀN THÀNH ĐƯA VÀO QUYẾT TOÁN</v>
          </cell>
        </row>
      </sheetData>
      <sheetData sheetId="7095">
        <row r="4">
          <cell r="A4" t="str">
            <v>BẢNG TÍNH TOÁN, ĐO BÓC KHỐI LƯỢNG HOÀN THÀNH ĐƯA VÀO QUYẾT TOÁN</v>
          </cell>
        </row>
      </sheetData>
      <sheetData sheetId="7096">
        <row r="4">
          <cell r="A4" t="str">
            <v>BẢNG TÍNH TOÁN, ĐO BÓC KHỐI LƯỢNG HOÀN THÀNH ĐƯA VÀO QUYẾT TOÁN</v>
          </cell>
        </row>
      </sheetData>
      <sheetData sheetId="7097">
        <row r="4">
          <cell r="A4" t="str">
            <v>BẢNG TÍNH TOÁN, ĐO BÓC KHỐI LƯỢNG HOÀN THÀNH ĐƯA VÀO QUYẾT TOÁN</v>
          </cell>
        </row>
      </sheetData>
      <sheetData sheetId="7098">
        <row r="4">
          <cell r="A4" t="str">
            <v>BẢNG TÍNH TOÁN, ĐO BÓC KHỐI LƯỢNG HOÀN THÀNH ĐƯA VÀO QUYẾT TOÁN</v>
          </cell>
        </row>
      </sheetData>
      <sheetData sheetId="7099">
        <row r="4">
          <cell r="A4" t="str">
            <v>BẢNG TÍNH TOÁN, ĐO BÓC KHỐI LƯỢNG HOÀN THÀNH ĐƯA VÀO QUYẾT TOÁN</v>
          </cell>
        </row>
      </sheetData>
      <sheetData sheetId="7100">
        <row r="4">
          <cell r="A4" t="str">
            <v>BẢNG TÍNH TOÁN, ĐO BÓC KHỐI LƯỢNG HOÀN THÀNH ĐƯA VÀO QUYẾT TOÁN</v>
          </cell>
        </row>
      </sheetData>
      <sheetData sheetId="7101">
        <row r="4">
          <cell r="A4" t="str">
            <v>BẢNG TÍNH TOÁN, ĐO BÓC KHỐI LƯỢNG HOÀN THÀNH ĐƯA VÀO QUYẾT TOÁN</v>
          </cell>
        </row>
      </sheetData>
      <sheetData sheetId="7102">
        <row r="4">
          <cell r="A4" t="str">
            <v>BẢNG TÍNH TOÁN, ĐO BÓC KHỐI LƯỢNG HOÀN THÀNH ĐƯA VÀO QUYẾT TOÁN</v>
          </cell>
        </row>
      </sheetData>
      <sheetData sheetId="7103">
        <row r="4">
          <cell r="A4" t="str">
            <v>BẢNG TÍNH TOÁN, ĐO BÓC KHỐI LƯỢNG HOÀN THÀNH ĐƯA VÀO QUYẾT TOÁN</v>
          </cell>
        </row>
      </sheetData>
      <sheetData sheetId="7104">
        <row r="4">
          <cell r="A4" t="str">
            <v>BẢNG TÍNH TOÁN, ĐO BÓC KHỐI LƯỢNG HOÀN THÀNH ĐƯA VÀO QUYẾT TOÁN</v>
          </cell>
        </row>
      </sheetData>
      <sheetData sheetId="7105">
        <row r="4">
          <cell r="A4" t="str">
            <v>BẢNG TÍNH TOÁN, ĐO BÓC KHỐI LƯỢNG HOÀN THÀNH ĐƯA VÀO QUYẾT TOÁN</v>
          </cell>
        </row>
      </sheetData>
      <sheetData sheetId="7106">
        <row r="4">
          <cell r="A4" t="str">
            <v>BẢNG TÍNH TOÁN, ĐO BÓC KHỐI LƯỢNG HOÀN THÀNH ĐƯA VÀO QUYẾT TOÁN</v>
          </cell>
        </row>
      </sheetData>
      <sheetData sheetId="7107">
        <row r="4">
          <cell r="A4" t="str">
            <v>BẢNG TÍNH TOÁN, ĐO BÓC KHỐI LƯỢNG HOÀN THÀNH ĐƯA VÀO QUYẾT TOÁN</v>
          </cell>
        </row>
      </sheetData>
      <sheetData sheetId="7108">
        <row r="4">
          <cell r="A4" t="str">
            <v>BẢNG TÍNH TOÁN, ĐO BÓC KHỐI LƯỢNG HOÀN THÀNH ĐƯA VÀO QUYẾT TOÁN</v>
          </cell>
        </row>
      </sheetData>
      <sheetData sheetId="7109">
        <row r="4">
          <cell r="A4" t="str">
            <v>BẢNG TÍNH TOÁN, ĐO BÓC KHỐI LƯỢNG HOÀN THÀNH ĐƯA VÀO QUYẾT TOÁN</v>
          </cell>
        </row>
      </sheetData>
      <sheetData sheetId="7110">
        <row r="4">
          <cell r="A4" t="str">
            <v>BẢNG TÍNH TOÁN, ĐO BÓC KHỐI LƯỢNG HOÀN THÀNH ĐƯA VÀO QUYẾT TOÁN</v>
          </cell>
        </row>
      </sheetData>
      <sheetData sheetId="7111">
        <row r="4">
          <cell r="A4" t="str">
            <v>BẢNG TÍNH TOÁN, ĐO BÓC KHỐI LƯỢNG HOÀN THÀNH ĐƯA VÀO QUYẾT TOÁN</v>
          </cell>
        </row>
      </sheetData>
      <sheetData sheetId="7112">
        <row r="4">
          <cell r="A4" t="str">
            <v>BẢNG TÍNH TOÁN, ĐO BÓC KHỐI LƯỢNG HOÀN THÀNH ĐƯA VÀO QUYẾT TOÁN</v>
          </cell>
        </row>
      </sheetData>
      <sheetData sheetId="7113">
        <row r="4">
          <cell r="A4" t="str">
            <v>BẢNG TÍNH TOÁN, ĐO BÓC KHỐI LƯỢNG HOÀN THÀNH ĐƯA VÀO QUYẾT TOÁN</v>
          </cell>
        </row>
      </sheetData>
      <sheetData sheetId="7114">
        <row r="4">
          <cell r="A4" t="str">
            <v>BẢNG TÍNH TOÁN, ĐO BÓC KHỐI LƯỢNG HOÀN THÀNH ĐƯA VÀO QUYẾT TOÁN</v>
          </cell>
        </row>
      </sheetData>
      <sheetData sheetId="7115">
        <row r="4">
          <cell r="A4" t="str">
            <v>BẢNG TÍNH TOÁN, ĐO BÓC KHỐI LƯỢNG HOÀN THÀNH ĐƯA VÀO QUYẾT TOÁN</v>
          </cell>
        </row>
      </sheetData>
      <sheetData sheetId="7116">
        <row r="4">
          <cell r="A4" t="str">
            <v>BẢNG TÍNH TOÁN, ĐO BÓC KHỐI LƯỢNG HOÀN THÀNH ĐƯA VÀO QUYẾT TOÁN</v>
          </cell>
        </row>
      </sheetData>
      <sheetData sheetId="7117">
        <row r="4">
          <cell r="A4" t="str">
            <v>BẢNG TÍNH TOÁN, ĐO BÓC KHỐI LƯỢNG HOÀN THÀNH ĐƯA VÀO QUYẾT TOÁN</v>
          </cell>
        </row>
      </sheetData>
      <sheetData sheetId="7118">
        <row r="4">
          <cell r="A4" t="str">
            <v>BẢNG TÍNH TOÁN, ĐO BÓC KHỐI LƯỢNG HOÀN THÀNH ĐƯA VÀO QUYẾT TOÁN</v>
          </cell>
        </row>
      </sheetData>
      <sheetData sheetId="7119">
        <row r="4">
          <cell r="A4" t="str">
            <v>BẢNG TÍNH TOÁN, ĐO BÓC KHỐI LƯỢNG HOÀN THÀNH ĐƯA VÀO QUYẾT TOÁN</v>
          </cell>
        </row>
      </sheetData>
      <sheetData sheetId="7120">
        <row r="4">
          <cell r="A4" t="str">
            <v>BẢNG TÍNH TOÁN, ĐO BÓC KHỐI LƯỢNG HOÀN THÀNH ĐƯA VÀO QUYẾT TOÁN</v>
          </cell>
        </row>
      </sheetData>
      <sheetData sheetId="7121">
        <row r="4">
          <cell r="A4" t="str">
            <v>BẢNG TÍNH TOÁN, ĐO BÓC KHỐI LƯỢNG HOÀN THÀNH ĐƯA VÀO QUYẾT TOÁN</v>
          </cell>
        </row>
      </sheetData>
      <sheetData sheetId="7122">
        <row r="4">
          <cell r="A4" t="str">
            <v>BẢNG TÍNH TOÁN, ĐO BÓC KHỐI LƯỢNG HOÀN THÀNH ĐƯA VÀO QUYẾT TOÁN</v>
          </cell>
        </row>
      </sheetData>
      <sheetData sheetId="7123">
        <row r="4">
          <cell r="A4" t="str">
            <v>BẢNG TÍNH TOÁN, ĐO BÓC KHỐI LƯỢNG HOÀN THÀNH ĐƯA VÀO QUYẾT TOÁN</v>
          </cell>
        </row>
      </sheetData>
      <sheetData sheetId="7124">
        <row r="4">
          <cell r="A4" t="str">
            <v>BẢNG TÍNH TOÁN, ĐO BÓC KHỐI LƯỢNG HOÀN THÀNH ĐƯA VÀO QUYẾT TOÁN</v>
          </cell>
        </row>
      </sheetData>
      <sheetData sheetId="7125">
        <row r="4">
          <cell r="A4" t="str">
            <v>BẢNG TÍNH TOÁN, ĐO BÓC KHỐI LƯỢNG HOÀN THÀNH ĐƯA VÀO QUYẾT TOÁN</v>
          </cell>
        </row>
      </sheetData>
      <sheetData sheetId="7126">
        <row r="4">
          <cell r="A4" t="str">
            <v>BẢNG TÍNH TOÁN, ĐO BÓC KHỐI LƯỢNG HOÀN THÀNH ĐƯA VÀO QUYẾT TOÁN</v>
          </cell>
        </row>
      </sheetData>
      <sheetData sheetId="7127">
        <row r="4">
          <cell r="A4" t="str">
            <v>BẢNG TÍNH TOÁN, ĐO BÓC KHỐI LƯỢNG HOÀN THÀNH ĐƯA VÀO QUYẾT TOÁN</v>
          </cell>
        </row>
      </sheetData>
      <sheetData sheetId="7128">
        <row r="4">
          <cell r="A4" t="str">
            <v>BẢNG TÍNH TOÁN, ĐO BÓC KHỐI LƯỢNG HOÀN THÀNH ĐƯA VÀO QUYẾT TOÁN</v>
          </cell>
        </row>
      </sheetData>
      <sheetData sheetId="7129">
        <row r="4">
          <cell r="A4" t="str">
            <v>BẢNG TÍNH TOÁN, ĐO BÓC KHỐI LƯỢNG HOÀN THÀNH ĐƯA VÀO QUYẾT TOÁN</v>
          </cell>
        </row>
      </sheetData>
      <sheetData sheetId="7130">
        <row r="4">
          <cell r="A4" t="str">
            <v>BẢNG TÍNH TOÁN, ĐO BÓC KHỐI LƯỢNG HOÀN THÀNH ĐƯA VÀO QUYẾT TOÁN</v>
          </cell>
        </row>
      </sheetData>
      <sheetData sheetId="7131">
        <row r="4">
          <cell r="A4" t="str">
            <v>BẢNG TÍNH TOÁN, ĐO BÓC KHỐI LƯỢNG HOÀN THÀNH ĐƯA VÀO QUYẾT TOÁN</v>
          </cell>
        </row>
      </sheetData>
      <sheetData sheetId="7132">
        <row r="4">
          <cell r="A4" t="str">
            <v>BẢNG TÍNH TOÁN, ĐO BÓC KHỐI LƯỢNG HOÀN THÀNH ĐƯA VÀO QUYẾT TOÁN</v>
          </cell>
        </row>
      </sheetData>
      <sheetData sheetId="7133">
        <row r="4">
          <cell r="A4" t="str">
            <v>BẢNG TÍNH TOÁN, ĐO BÓC KHỐI LƯỢNG HOÀN THÀNH ĐƯA VÀO QUYẾT TOÁN</v>
          </cell>
        </row>
      </sheetData>
      <sheetData sheetId="7134">
        <row r="4">
          <cell r="A4" t="str">
            <v>BẢNG TÍNH TOÁN, ĐO BÓC KHỐI LƯỢNG HOÀN THÀNH ĐƯA VÀO QUYẾT TOÁN</v>
          </cell>
        </row>
      </sheetData>
      <sheetData sheetId="7135">
        <row r="4">
          <cell r="A4" t="str">
            <v>BẢNG TÍNH TOÁN, ĐO BÓC KHỐI LƯỢNG HOÀN THÀNH ĐƯA VÀO QUYẾT TOÁN</v>
          </cell>
        </row>
      </sheetData>
      <sheetData sheetId="7136">
        <row r="4">
          <cell r="A4" t="str">
            <v>BẢNG TÍNH TOÁN, ĐO BÓC KHỐI LƯỢNG HOÀN THÀNH ĐƯA VÀO QUYẾT TOÁN</v>
          </cell>
        </row>
      </sheetData>
      <sheetData sheetId="7137">
        <row r="4">
          <cell r="A4" t="str">
            <v>BẢNG TÍNH TOÁN, ĐO BÓC KHỐI LƯỢNG HOÀN THÀNH ĐƯA VÀO QUYẾT TOÁN</v>
          </cell>
        </row>
      </sheetData>
      <sheetData sheetId="7138">
        <row r="4">
          <cell r="A4" t="str">
            <v>BẢNG TÍNH TOÁN, ĐO BÓC KHỐI LƯỢNG HOÀN THÀNH ĐƯA VÀO QUYẾT TOÁN</v>
          </cell>
        </row>
      </sheetData>
      <sheetData sheetId="7139">
        <row r="4">
          <cell r="A4" t="str">
            <v>BẢNG TÍNH TOÁN, ĐO BÓC KHỐI LƯỢNG HOÀN THÀNH ĐƯA VÀO QUYẾT TOÁN</v>
          </cell>
        </row>
      </sheetData>
      <sheetData sheetId="7140">
        <row r="4">
          <cell r="A4" t="str">
            <v>BẢNG TÍNH TOÁN, ĐO BÓC KHỐI LƯỢNG HOÀN THÀNH ĐƯA VÀO QUYẾT TOÁN</v>
          </cell>
        </row>
      </sheetData>
      <sheetData sheetId="7141">
        <row r="4">
          <cell r="A4" t="str">
            <v>BẢNG TÍNH TOÁN, ĐO BÓC KHỐI LƯỢNG HOÀN THÀNH ĐƯA VÀO QUYẾT TOÁN</v>
          </cell>
        </row>
      </sheetData>
      <sheetData sheetId="7142">
        <row r="4">
          <cell r="A4" t="str">
            <v>BẢNG TÍNH TOÁN, ĐO BÓC KHỐI LƯỢNG HOÀN THÀNH ĐƯA VÀO QUYẾT TOÁN</v>
          </cell>
        </row>
      </sheetData>
      <sheetData sheetId="7143">
        <row r="4">
          <cell r="A4" t="str">
            <v>BẢNG TÍNH TOÁN, ĐO BÓC KHỐI LƯỢNG HOÀN THÀNH ĐƯA VÀO QUYẾT TOÁN</v>
          </cell>
        </row>
      </sheetData>
      <sheetData sheetId="7144">
        <row r="4">
          <cell r="A4" t="str">
            <v>BẢNG TÍNH TOÁN, ĐO BÓC KHỐI LƯỢNG HOÀN THÀNH ĐƯA VÀO QUYẾT TOÁN</v>
          </cell>
        </row>
      </sheetData>
      <sheetData sheetId="7145">
        <row r="4">
          <cell r="A4" t="str">
            <v>BẢNG TÍNH TOÁN, ĐO BÓC KHỐI LƯỢNG HOÀN THÀNH ĐƯA VÀO QUYẾT TOÁN</v>
          </cell>
        </row>
      </sheetData>
      <sheetData sheetId="7146">
        <row r="4">
          <cell r="A4" t="str">
            <v>BẢNG TÍNH TOÁN, ĐO BÓC KHỐI LƯỢNG HOÀN THÀNH ĐƯA VÀO QUYẾT TOÁN</v>
          </cell>
        </row>
      </sheetData>
      <sheetData sheetId="7147">
        <row r="4">
          <cell r="A4" t="str">
            <v>BẢNG TÍNH TOÁN, ĐO BÓC KHỐI LƯỢNG HOÀN THÀNH ĐƯA VÀO QUYẾT TOÁN</v>
          </cell>
        </row>
      </sheetData>
      <sheetData sheetId="7148">
        <row r="4">
          <cell r="A4" t="str">
            <v>BẢNG TÍNH TOÁN, ĐO BÓC KHỐI LƯỢNG HOÀN THÀNH ĐƯA VÀO QUYẾT TOÁN</v>
          </cell>
        </row>
      </sheetData>
      <sheetData sheetId="7149">
        <row r="4">
          <cell r="A4" t="str">
            <v>BẢNG TÍNH TOÁN, ĐO BÓC KHỐI LƯỢNG HOÀN THÀNH ĐƯA VÀO QUYẾT TOÁN</v>
          </cell>
        </row>
      </sheetData>
      <sheetData sheetId="7150">
        <row r="4">
          <cell r="A4" t="str">
            <v>BẢNG TÍNH TOÁN, ĐO BÓC KHỐI LƯỢNG HOÀN THÀNH ĐƯA VÀO QUYẾT TOÁN</v>
          </cell>
        </row>
      </sheetData>
      <sheetData sheetId="7151">
        <row r="4">
          <cell r="A4" t="str">
            <v>BẢNG TÍNH TOÁN, ĐO BÓC KHỐI LƯỢNG HOÀN THÀNH ĐƯA VÀO QUYẾT TOÁN</v>
          </cell>
        </row>
      </sheetData>
      <sheetData sheetId="7152">
        <row r="4">
          <cell r="A4" t="str">
            <v>BẢNG TÍNH TOÁN, ĐO BÓC KHỐI LƯỢNG HOÀN THÀNH ĐƯA VÀO QUYẾT TOÁN</v>
          </cell>
        </row>
      </sheetData>
      <sheetData sheetId="7153">
        <row r="4">
          <cell r="A4" t="str">
            <v>BẢNG TÍNH TOÁN, ĐO BÓC KHỐI LƯỢNG HOÀN THÀNH ĐƯA VÀO QUYẾT TOÁN</v>
          </cell>
        </row>
      </sheetData>
      <sheetData sheetId="7154">
        <row r="4">
          <cell r="A4" t="str">
            <v>BẢNG TÍNH TOÁN, ĐO BÓC KHỐI LƯỢNG HOÀN THÀNH ĐƯA VÀO QUYẾT TOÁN</v>
          </cell>
        </row>
      </sheetData>
      <sheetData sheetId="7155">
        <row r="4">
          <cell r="A4" t="str">
            <v>BẢNG TÍNH TOÁN, ĐO BÓC KHỐI LƯỢNG HOÀN THÀNH ĐƯA VÀO QUYẾT TOÁN</v>
          </cell>
        </row>
      </sheetData>
      <sheetData sheetId="7156">
        <row r="4">
          <cell r="A4" t="str">
            <v>BẢNG TÍNH TOÁN, ĐO BÓC KHỐI LƯỢNG HOÀN THÀNH ĐƯA VÀO QUYẾT TOÁN</v>
          </cell>
        </row>
      </sheetData>
      <sheetData sheetId="7157">
        <row r="4">
          <cell r="A4" t="str">
            <v>BẢNG TÍNH TOÁN, ĐO BÓC KHỐI LƯỢNG HOÀN THÀNH ĐƯA VÀO QUYẾT TOÁN</v>
          </cell>
        </row>
      </sheetData>
      <sheetData sheetId="7158">
        <row r="4">
          <cell r="A4" t="str">
            <v>BẢNG TÍNH TOÁN, ĐO BÓC KHỐI LƯỢNG HOÀN THÀNH ĐƯA VÀO QUYẾT TOÁN</v>
          </cell>
        </row>
      </sheetData>
      <sheetData sheetId="7159">
        <row r="4">
          <cell r="A4" t="str">
            <v>BẢNG TÍNH TOÁN, ĐO BÓC KHỐI LƯỢNG HOÀN THÀNH ĐƯA VÀO QUYẾT TOÁN</v>
          </cell>
        </row>
      </sheetData>
      <sheetData sheetId="7160">
        <row r="4">
          <cell r="A4" t="str">
            <v>BẢNG TÍNH TOÁN, ĐO BÓC KHỐI LƯỢNG HOÀN THÀNH ĐƯA VÀO QUYẾT TOÁN</v>
          </cell>
        </row>
      </sheetData>
      <sheetData sheetId="7161">
        <row r="4">
          <cell r="A4" t="str">
            <v>BẢNG TÍNH TOÁN, ĐO BÓC KHỐI LƯỢNG HOÀN THÀNH ĐƯA VÀO QUYẾT TOÁN</v>
          </cell>
        </row>
      </sheetData>
      <sheetData sheetId="7162">
        <row r="4">
          <cell r="A4" t="str">
            <v>BẢNG TÍNH TOÁN, ĐO BÓC KHỐI LƯỢNG HOÀN THÀNH ĐƯA VÀO QUYẾT TOÁN</v>
          </cell>
        </row>
      </sheetData>
      <sheetData sheetId="7163">
        <row r="4">
          <cell r="A4" t="str">
            <v>BẢNG TÍNH TOÁN, ĐO BÓC KHỐI LƯỢNG HOÀN THÀNH ĐƯA VÀO QUYẾT TOÁN</v>
          </cell>
        </row>
      </sheetData>
      <sheetData sheetId="7164">
        <row r="4">
          <cell r="A4" t="str">
            <v>BẢNG TÍNH TOÁN, ĐO BÓC KHỐI LƯỢNG HOÀN THÀNH ĐƯA VÀO QUYẾT TOÁN</v>
          </cell>
        </row>
      </sheetData>
      <sheetData sheetId="7165">
        <row r="4">
          <cell r="A4" t="str">
            <v>BẢNG TÍNH TOÁN, ĐO BÓC KHỐI LƯỢNG HOÀN THÀNH ĐƯA VÀO QUYẾT TOÁN</v>
          </cell>
        </row>
      </sheetData>
      <sheetData sheetId="7166">
        <row r="4">
          <cell r="A4" t="str">
            <v>BẢNG TÍNH TOÁN, ĐO BÓC KHỐI LƯỢNG HOÀN THÀNH ĐƯA VÀO QUYẾT TOÁN</v>
          </cell>
        </row>
      </sheetData>
      <sheetData sheetId="7167">
        <row r="4">
          <cell r="A4" t="str">
            <v>BẢNG TÍNH TOÁN, ĐO BÓC KHỐI LƯỢNG HOÀN THÀNH ĐƯA VÀO QUYẾT TOÁN</v>
          </cell>
        </row>
      </sheetData>
      <sheetData sheetId="7168">
        <row r="4">
          <cell r="A4" t="str">
            <v>BẢNG TÍNH TOÁN, ĐO BÓC KHỐI LƯỢNG HOÀN THÀNH ĐƯA VÀO QUYẾT TOÁN</v>
          </cell>
        </row>
      </sheetData>
      <sheetData sheetId="7169">
        <row r="4">
          <cell r="A4" t="str">
            <v>BẢNG TÍNH TOÁN, ĐO BÓC KHỐI LƯỢNG HOÀN THÀNH ĐƯA VÀO QUYẾT TOÁN</v>
          </cell>
        </row>
      </sheetData>
      <sheetData sheetId="7170">
        <row r="4">
          <cell r="A4" t="str">
            <v>BẢNG TÍNH TOÁN, ĐO BÓC KHỐI LƯỢNG HOÀN THÀNH ĐƯA VÀO QUYẾT TOÁN</v>
          </cell>
        </row>
      </sheetData>
      <sheetData sheetId="7171">
        <row r="4">
          <cell r="A4" t="str">
            <v>BẢNG TÍNH TOÁN, ĐO BÓC KHỐI LƯỢNG HOÀN THÀNH ĐƯA VÀO QUYẾT TOÁN</v>
          </cell>
        </row>
      </sheetData>
      <sheetData sheetId="7172">
        <row r="4">
          <cell r="A4" t="str">
            <v>BẢNG TÍNH TOÁN, ĐO BÓC KHỐI LƯỢNG HOÀN THÀNH ĐƯA VÀO QUYẾT TOÁN</v>
          </cell>
        </row>
      </sheetData>
      <sheetData sheetId="7173">
        <row r="4">
          <cell r="A4" t="str">
            <v>BẢNG TÍNH TOÁN, ĐO BÓC KHỐI LƯỢNG HOÀN THÀNH ĐƯA VÀO QUYẾT TOÁN</v>
          </cell>
        </row>
      </sheetData>
      <sheetData sheetId="7174">
        <row r="4">
          <cell r="A4" t="str">
            <v>BẢNG TÍNH TOÁN, ĐO BÓC KHỐI LƯỢNG HOÀN THÀNH ĐƯA VÀO QUYẾT TOÁN</v>
          </cell>
        </row>
      </sheetData>
      <sheetData sheetId="7175">
        <row r="4">
          <cell r="A4" t="str">
            <v>BẢNG TÍNH TOÁN, ĐO BÓC KHỐI LƯỢNG HOÀN THÀNH ĐƯA VÀO QUYẾT TOÁN</v>
          </cell>
        </row>
      </sheetData>
      <sheetData sheetId="7176">
        <row r="4">
          <cell r="A4" t="str">
            <v>BẢNG TÍNH TOÁN, ĐO BÓC KHỐI LƯỢNG HOÀN THÀNH ĐƯA VÀO QUYẾT TOÁN</v>
          </cell>
        </row>
      </sheetData>
      <sheetData sheetId="7177">
        <row r="4">
          <cell r="A4" t="str">
            <v>BẢNG TÍNH TOÁN, ĐO BÓC KHỐI LƯỢNG HOÀN THÀNH ĐƯA VÀO QUYẾT TOÁN</v>
          </cell>
        </row>
      </sheetData>
      <sheetData sheetId="7178">
        <row r="4">
          <cell r="A4" t="str">
            <v>BẢNG TÍNH TOÁN, ĐO BÓC KHỐI LƯỢNG HOÀN THÀNH ĐƯA VÀO QUYẾT TOÁN</v>
          </cell>
        </row>
      </sheetData>
      <sheetData sheetId="7179">
        <row r="4">
          <cell r="A4" t="str">
            <v>BẢNG TÍNH TOÁN, ĐO BÓC KHỐI LƯỢNG HOÀN THÀNH ĐƯA VÀO QUYẾT TOÁN</v>
          </cell>
        </row>
      </sheetData>
      <sheetData sheetId="7180">
        <row r="4">
          <cell r="A4" t="str">
            <v>BẢNG TÍNH TOÁN, ĐO BÓC KHỐI LƯỢNG HOÀN THÀNH ĐƯA VÀO QUYẾT TOÁN</v>
          </cell>
        </row>
      </sheetData>
      <sheetData sheetId="7181">
        <row r="4">
          <cell r="A4" t="str">
            <v>BẢNG TÍNH TOÁN, ĐO BÓC KHỐI LƯỢNG HOÀN THÀNH ĐƯA VÀO QUYẾT TOÁN</v>
          </cell>
        </row>
      </sheetData>
      <sheetData sheetId="7182">
        <row r="4">
          <cell r="A4" t="str">
            <v>BẢNG TÍNH TOÁN, ĐO BÓC KHỐI LƯỢNG HOÀN THÀNH ĐƯA VÀO QUYẾT TOÁN</v>
          </cell>
        </row>
      </sheetData>
      <sheetData sheetId="7183">
        <row r="4">
          <cell r="A4" t="str">
            <v>BẢNG TÍNH TOÁN, ĐO BÓC KHỐI LƯỢNG HOÀN THÀNH ĐƯA VÀO QUYẾT TOÁN</v>
          </cell>
        </row>
      </sheetData>
      <sheetData sheetId="7184">
        <row r="4">
          <cell r="A4" t="str">
            <v>BẢNG TÍNH TOÁN, ĐO BÓC KHỐI LƯỢNG HOÀN THÀNH ĐƯA VÀO QUYẾT TOÁN</v>
          </cell>
        </row>
      </sheetData>
      <sheetData sheetId="7185">
        <row r="4">
          <cell r="A4" t="str">
            <v>BẢNG TÍNH TOÁN, ĐO BÓC KHỐI LƯỢNG HOÀN THÀNH ĐƯA VÀO QUYẾT TOÁN</v>
          </cell>
        </row>
      </sheetData>
      <sheetData sheetId="7186">
        <row r="4">
          <cell r="A4" t="str">
            <v>BẢNG TÍNH TOÁN, ĐO BÓC KHỐI LƯỢNG HOÀN THÀNH ĐƯA VÀO QUYẾT TOÁN</v>
          </cell>
        </row>
      </sheetData>
      <sheetData sheetId="7187">
        <row r="4">
          <cell r="A4" t="str">
            <v>BẢNG TÍNH TOÁN, ĐO BÓC KHỐI LƯỢNG HOÀN THÀNH ĐƯA VÀO QUYẾT TOÁN</v>
          </cell>
        </row>
      </sheetData>
      <sheetData sheetId="7188">
        <row r="4">
          <cell r="A4" t="str">
            <v>BẢNG TÍNH TOÁN, ĐO BÓC KHỐI LƯỢNG HOÀN THÀNH ĐƯA VÀO QUYẾT TOÁN</v>
          </cell>
        </row>
      </sheetData>
      <sheetData sheetId="7189">
        <row r="4">
          <cell r="A4" t="str">
            <v>BẢNG TÍNH TOÁN, ĐO BÓC KHỐI LƯỢNG HOÀN THÀNH ĐƯA VÀO QUYẾT TOÁN</v>
          </cell>
        </row>
      </sheetData>
      <sheetData sheetId="7190">
        <row r="4">
          <cell r="A4" t="str">
            <v>BẢNG TÍNH TOÁN, ĐO BÓC KHỐI LƯỢNG HOÀN THÀNH ĐƯA VÀO QUYẾT TOÁN</v>
          </cell>
        </row>
      </sheetData>
      <sheetData sheetId="7191">
        <row r="4">
          <cell r="A4" t="str">
            <v>BẢNG TÍNH TOÁN, ĐO BÓC KHỐI LƯỢNG HOÀN THÀNH ĐƯA VÀO QUYẾT TOÁN</v>
          </cell>
        </row>
      </sheetData>
      <sheetData sheetId="7192">
        <row r="4">
          <cell r="A4" t="str">
            <v>BẢNG TÍNH TOÁN, ĐO BÓC KHỐI LƯỢNG HOÀN THÀNH ĐƯA VÀO QUYẾT TOÁN</v>
          </cell>
        </row>
      </sheetData>
      <sheetData sheetId="7193">
        <row r="4">
          <cell r="A4" t="str">
            <v>BẢNG TÍNH TOÁN, ĐO BÓC KHỐI LƯỢNG HOÀN THÀNH ĐƯA VÀO QUYẾT TOÁN</v>
          </cell>
        </row>
      </sheetData>
      <sheetData sheetId="7194">
        <row r="4">
          <cell r="A4" t="str">
            <v>BẢNG TÍNH TOÁN, ĐO BÓC KHỐI LƯỢNG HOÀN THÀNH ĐƯA VÀO QUYẾT TOÁN</v>
          </cell>
        </row>
      </sheetData>
      <sheetData sheetId="7195">
        <row r="4">
          <cell r="A4" t="str">
            <v>BẢNG TÍNH TOÁN, ĐO BÓC KHỐI LƯỢNG HOÀN THÀNH ĐƯA VÀO QUYẾT TOÁN</v>
          </cell>
        </row>
      </sheetData>
      <sheetData sheetId="7196">
        <row r="4">
          <cell r="A4" t="str">
            <v>BẢNG TÍNH TOÁN, ĐO BÓC KHỐI LƯỢNG HOÀN THÀNH ĐƯA VÀO QUYẾT TOÁN</v>
          </cell>
        </row>
      </sheetData>
      <sheetData sheetId="7197">
        <row r="4">
          <cell r="A4" t="str">
            <v>BẢNG TÍNH TOÁN, ĐO BÓC KHỐI LƯỢNG HOÀN THÀNH ĐƯA VÀO QUYẾT TOÁN</v>
          </cell>
        </row>
      </sheetData>
      <sheetData sheetId="7198">
        <row r="4">
          <cell r="A4" t="str">
            <v>BẢNG TÍNH TOÁN, ĐO BÓC KHỐI LƯỢNG HOÀN THÀNH ĐƯA VÀO QUYẾT TOÁN</v>
          </cell>
        </row>
      </sheetData>
      <sheetData sheetId="7199">
        <row r="4">
          <cell r="A4" t="str">
            <v>BẢNG TÍNH TOÁN, ĐO BÓC KHỐI LƯỢNG HOÀN THÀNH ĐƯA VÀO QUYẾT TOÁN</v>
          </cell>
        </row>
      </sheetData>
      <sheetData sheetId="7200">
        <row r="4">
          <cell r="A4" t="str">
            <v>BẢNG TÍNH TOÁN, ĐO BÓC KHỐI LƯỢNG HOÀN THÀNH ĐƯA VÀO QUYẾT TOÁN</v>
          </cell>
        </row>
      </sheetData>
      <sheetData sheetId="7201">
        <row r="4">
          <cell r="A4" t="str">
            <v>BẢNG TÍNH TOÁN, ĐO BÓC KHỐI LƯỢNG HOÀN THÀNH ĐƯA VÀO QUYẾT TOÁN</v>
          </cell>
        </row>
      </sheetData>
      <sheetData sheetId="7202">
        <row r="4">
          <cell r="A4" t="str">
            <v>BẢNG TÍNH TOÁN, ĐO BÓC KHỐI LƯỢNG HOÀN THÀNH ĐƯA VÀO QUYẾT TOÁN</v>
          </cell>
        </row>
      </sheetData>
      <sheetData sheetId="7203">
        <row r="4">
          <cell r="A4" t="str">
            <v>BẢNG TÍNH TOÁN, ĐO BÓC KHỐI LƯỢNG HOÀN THÀNH ĐƯA VÀO QUYẾT TOÁN</v>
          </cell>
        </row>
      </sheetData>
      <sheetData sheetId="7204">
        <row r="4">
          <cell r="A4" t="str">
            <v>BẢNG TÍNH TOÁN, ĐO BÓC KHỐI LƯỢNG HOÀN THÀNH ĐƯA VÀO QUYẾT TOÁN</v>
          </cell>
        </row>
      </sheetData>
      <sheetData sheetId="7205">
        <row r="4">
          <cell r="A4" t="str">
            <v>BẢNG TÍNH TOÁN, ĐO BÓC KHỐI LƯỢNG HOÀN THÀNH ĐƯA VÀO QUYẾT TOÁN</v>
          </cell>
        </row>
      </sheetData>
      <sheetData sheetId="7206">
        <row r="4">
          <cell r="A4" t="str">
            <v>BẢNG TÍNH TOÁN, ĐO BÓC KHỐI LƯỢNG HOÀN THÀNH ĐƯA VÀO QUYẾT TOÁN</v>
          </cell>
        </row>
      </sheetData>
      <sheetData sheetId="7207">
        <row r="4">
          <cell r="A4" t="str">
            <v>BẢNG TÍNH TOÁN, ĐO BÓC KHỐI LƯỢNG HOÀN THÀNH ĐƯA VÀO QUYẾT TOÁN</v>
          </cell>
        </row>
      </sheetData>
      <sheetData sheetId="7208">
        <row r="4">
          <cell r="A4" t="str">
            <v>BẢNG TÍNH TOÁN, ĐO BÓC KHỐI LƯỢNG HOÀN THÀNH ĐƯA VÀO QUYẾT TOÁN</v>
          </cell>
        </row>
      </sheetData>
      <sheetData sheetId="7209">
        <row r="4">
          <cell r="A4" t="str">
            <v>BẢNG TÍNH TOÁN, ĐO BÓC KHỐI LƯỢNG HOÀN THÀNH ĐƯA VÀO QUYẾT TOÁN</v>
          </cell>
        </row>
      </sheetData>
      <sheetData sheetId="7210">
        <row r="4">
          <cell r="A4" t="str">
            <v>BẢNG TÍNH TOÁN, ĐO BÓC KHỐI LƯỢNG HOÀN THÀNH ĐƯA VÀO QUYẾT TOÁN</v>
          </cell>
        </row>
      </sheetData>
      <sheetData sheetId="7211">
        <row r="4">
          <cell r="A4" t="str">
            <v>BẢNG TÍNH TOÁN, ĐO BÓC KHỐI LƯỢNG HOÀN THÀNH ĐƯA VÀO QUYẾT TOÁN</v>
          </cell>
        </row>
      </sheetData>
      <sheetData sheetId="7212">
        <row r="4">
          <cell r="A4" t="str">
            <v>BẢNG TÍNH TOÁN, ĐO BÓC KHỐI LƯỢNG HOÀN THÀNH ĐƯA VÀO QUYẾT TOÁN</v>
          </cell>
        </row>
      </sheetData>
      <sheetData sheetId="7213">
        <row r="4">
          <cell r="A4" t="str">
            <v>BẢNG TÍNH TOÁN, ĐO BÓC KHỐI LƯỢNG HOÀN THÀNH ĐƯA VÀO QUYẾT TOÁN</v>
          </cell>
        </row>
      </sheetData>
      <sheetData sheetId="7214">
        <row r="4">
          <cell r="A4" t="str">
            <v>BẢNG TÍNH TOÁN, ĐO BÓC KHỐI LƯỢNG HOÀN THÀNH ĐƯA VÀO QUYẾT TOÁN</v>
          </cell>
        </row>
      </sheetData>
      <sheetData sheetId="7215">
        <row r="4">
          <cell r="A4" t="str">
            <v>BẢNG TÍNH TOÁN, ĐO BÓC KHỐI LƯỢNG HOÀN THÀNH ĐƯA VÀO QUYẾT TOÁN</v>
          </cell>
        </row>
      </sheetData>
      <sheetData sheetId="7216">
        <row r="4">
          <cell r="A4" t="str">
            <v>BẢNG TÍNH TOÁN, ĐO BÓC KHỐI LƯỢNG HOÀN THÀNH ĐƯA VÀO QUYẾT TOÁN</v>
          </cell>
        </row>
      </sheetData>
      <sheetData sheetId="7217">
        <row r="4">
          <cell r="A4" t="str">
            <v>BẢNG TÍNH TOÁN, ĐO BÓC KHỐI LƯỢNG HOÀN THÀNH ĐƯA VÀO QUYẾT TOÁN</v>
          </cell>
        </row>
      </sheetData>
      <sheetData sheetId="7218">
        <row r="4">
          <cell r="A4" t="str">
            <v>BẢNG TÍNH TOÁN, ĐO BÓC KHỐI LƯỢNG HOÀN THÀNH ĐƯA VÀO QUYẾT TOÁN</v>
          </cell>
        </row>
      </sheetData>
      <sheetData sheetId="7219">
        <row r="4">
          <cell r="A4" t="str">
            <v>BẢNG TÍNH TOÁN, ĐO BÓC KHỐI LƯỢNG HOÀN THÀNH ĐƯA VÀO QUYẾT TOÁN</v>
          </cell>
        </row>
      </sheetData>
      <sheetData sheetId="7220">
        <row r="4">
          <cell r="A4" t="str">
            <v>BẢNG TÍNH TOÁN, ĐO BÓC KHỐI LƯỢNG HOÀN THÀNH ĐƯA VÀO QUYẾT TOÁN</v>
          </cell>
        </row>
      </sheetData>
      <sheetData sheetId="7221">
        <row r="4">
          <cell r="A4" t="str">
            <v>BẢNG TÍNH TOÁN, ĐO BÓC KHỐI LƯỢNG HOÀN THÀNH ĐƯA VÀO QUYẾT TOÁN</v>
          </cell>
        </row>
      </sheetData>
      <sheetData sheetId="7222">
        <row r="4">
          <cell r="A4" t="str">
            <v>BẢNG TÍNH TOÁN, ĐO BÓC KHỐI LƯỢNG HOÀN THÀNH ĐƯA VÀO QUYẾT TOÁN</v>
          </cell>
        </row>
      </sheetData>
      <sheetData sheetId="7223">
        <row r="4">
          <cell r="A4" t="str">
            <v>BẢNG TÍNH TOÁN, ĐO BÓC KHỐI LƯỢNG HOÀN THÀNH ĐƯA VÀO QUYẾT TOÁN</v>
          </cell>
        </row>
      </sheetData>
      <sheetData sheetId="7224">
        <row r="4">
          <cell r="A4" t="str">
            <v>BẢNG TÍNH TOÁN, ĐO BÓC KHỐI LƯỢNG HOÀN THÀNH ĐƯA VÀO QUYẾT TOÁN</v>
          </cell>
        </row>
      </sheetData>
      <sheetData sheetId="7225">
        <row r="4">
          <cell r="A4" t="str">
            <v>BẢNG TÍNH TOÁN, ĐO BÓC KHỐI LƯỢNG HOÀN THÀNH ĐƯA VÀO QUYẾT TOÁN</v>
          </cell>
        </row>
      </sheetData>
      <sheetData sheetId="7226">
        <row r="4">
          <cell r="A4" t="str">
            <v>BẢNG TÍNH TOÁN, ĐO BÓC KHỐI LƯỢNG HOÀN THÀNH ĐƯA VÀO QUYẾT TOÁN</v>
          </cell>
        </row>
      </sheetData>
      <sheetData sheetId="7227">
        <row r="4">
          <cell r="A4" t="str">
            <v>BẢNG TÍNH TOÁN, ĐO BÓC KHỐI LƯỢNG HOÀN THÀNH ĐƯA VÀO QUYẾT TOÁN</v>
          </cell>
        </row>
      </sheetData>
      <sheetData sheetId="7228">
        <row r="4">
          <cell r="A4" t="str">
            <v>BẢNG TÍNH TOÁN, ĐO BÓC KHỐI LƯỢNG HOÀN THÀNH ĐƯA VÀO QUYẾT TOÁN</v>
          </cell>
        </row>
      </sheetData>
      <sheetData sheetId="7229">
        <row r="4">
          <cell r="A4" t="str">
            <v>BẢNG TÍNH TOÁN, ĐO BÓC KHỐI LƯỢNG HOÀN THÀNH ĐƯA VÀO QUYẾT TOÁN</v>
          </cell>
        </row>
      </sheetData>
      <sheetData sheetId="7230">
        <row r="4">
          <cell r="A4" t="str">
            <v>BẢNG TÍNH TOÁN, ĐO BÓC KHỐI LƯỢNG HOÀN THÀNH ĐƯA VÀO QUYẾT TOÁN</v>
          </cell>
        </row>
      </sheetData>
      <sheetData sheetId="7231">
        <row r="4">
          <cell r="A4" t="str">
            <v>BẢNG TÍNH TOÁN, ĐO BÓC KHỐI LƯỢNG HOÀN THÀNH ĐƯA VÀO QUYẾT TOÁN</v>
          </cell>
        </row>
      </sheetData>
      <sheetData sheetId="7232">
        <row r="4">
          <cell r="A4" t="str">
            <v>BẢNG TÍNH TOÁN, ĐO BÓC KHỐI LƯỢNG HOÀN THÀNH ĐƯA VÀO QUYẾT TOÁN</v>
          </cell>
        </row>
      </sheetData>
      <sheetData sheetId="7233">
        <row r="4">
          <cell r="A4" t="str">
            <v>BẢNG TÍNH TOÁN, ĐO BÓC KHỐI LƯỢNG HOÀN THÀNH ĐƯA VÀO QUYẾT TOÁN</v>
          </cell>
        </row>
      </sheetData>
      <sheetData sheetId="7234">
        <row r="4">
          <cell r="A4" t="str">
            <v>BẢNG TÍNH TOÁN, ĐO BÓC KHỐI LƯỢNG HOÀN THÀNH ĐƯA VÀO QUYẾT TOÁN</v>
          </cell>
        </row>
      </sheetData>
      <sheetData sheetId="7235">
        <row r="4">
          <cell r="A4" t="str">
            <v>BẢNG TÍNH TOÁN, ĐO BÓC KHỐI LƯỢNG HOÀN THÀNH ĐƯA VÀO QUYẾT TOÁN</v>
          </cell>
        </row>
      </sheetData>
      <sheetData sheetId="7236">
        <row r="4">
          <cell r="A4" t="str">
            <v>BẢNG TÍNH TOÁN, ĐO BÓC KHỐI LƯỢNG HOÀN THÀNH ĐƯA VÀO QUYẾT TOÁN</v>
          </cell>
        </row>
      </sheetData>
      <sheetData sheetId="7237">
        <row r="4">
          <cell r="A4" t="str">
            <v>BẢNG TÍNH TOÁN, ĐO BÓC KHỐI LƯỢNG HOÀN THÀNH ĐƯA VÀO QUYẾT TOÁN</v>
          </cell>
        </row>
      </sheetData>
      <sheetData sheetId="7238">
        <row r="4">
          <cell r="A4" t="str">
            <v>BẢNG TÍNH TOÁN, ĐO BÓC KHỐI LƯỢNG HOÀN THÀNH ĐƯA VÀO QUYẾT TOÁN</v>
          </cell>
        </row>
      </sheetData>
      <sheetData sheetId="7239">
        <row r="4">
          <cell r="A4" t="str">
            <v>BẢNG TÍNH TOÁN, ĐO BÓC KHỐI LƯỢNG HOÀN THÀNH ĐƯA VÀO QUYẾT TOÁN</v>
          </cell>
        </row>
      </sheetData>
      <sheetData sheetId="7240">
        <row r="4">
          <cell r="A4" t="str">
            <v>BẢNG TÍNH TOÁN, ĐO BÓC KHỐI LƯỢNG HOÀN THÀNH ĐƯA VÀO QUYẾT TOÁN</v>
          </cell>
        </row>
      </sheetData>
      <sheetData sheetId="7241">
        <row r="4">
          <cell r="A4" t="str">
            <v>BẢNG TÍNH TOÁN, ĐO BÓC KHỐI LƯỢNG HOÀN THÀNH ĐƯA VÀO QUYẾT TOÁN</v>
          </cell>
        </row>
      </sheetData>
      <sheetData sheetId="7242">
        <row r="4">
          <cell r="A4" t="str">
            <v>BẢNG TÍNH TOÁN, ĐO BÓC KHỐI LƯỢNG HOÀN THÀNH ĐƯA VÀO QUYẾT TOÁN</v>
          </cell>
        </row>
      </sheetData>
      <sheetData sheetId="7243">
        <row r="4">
          <cell r="A4" t="str">
            <v>BẢNG TÍNH TOÁN, ĐO BÓC KHỐI LƯỢNG HOÀN THÀNH ĐƯA VÀO QUYẾT TOÁN</v>
          </cell>
        </row>
      </sheetData>
      <sheetData sheetId="7244">
        <row r="4">
          <cell r="A4" t="str">
            <v>BẢNG TÍNH TOÁN, ĐO BÓC KHỐI LƯỢNG HOÀN THÀNH ĐƯA VÀO QUYẾT TOÁN</v>
          </cell>
        </row>
      </sheetData>
      <sheetData sheetId="7245">
        <row r="4">
          <cell r="A4" t="str">
            <v>BẢNG TÍNH TOÁN, ĐO BÓC KHỐI LƯỢNG HOÀN THÀNH ĐƯA VÀO QUYẾT TOÁN</v>
          </cell>
        </row>
      </sheetData>
      <sheetData sheetId="7246">
        <row r="4">
          <cell r="A4" t="str">
            <v>BẢNG TÍNH TOÁN, ĐO BÓC KHỐI LƯỢNG HOÀN THÀNH ĐƯA VÀO QUYẾT TOÁN</v>
          </cell>
        </row>
      </sheetData>
      <sheetData sheetId="7247">
        <row r="4">
          <cell r="A4" t="str">
            <v>BẢNG TÍNH TOÁN, ĐO BÓC KHỐI LƯỢNG HOÀN THÀNH ĐƯA VÀO QUYẾT TOÁN</v>
          </cell>
        </row>
      </sheetData>
      <sheetData sheetId="7248">
        <row r="4">
          <cell r="A4" t="str">
            <v>BẢNG TÍNH TOÁN, ĐO BÓC KHỐI LƯỢNG HOÀN THÀNH ĐƯA VÀO QUYẾT TOÁN</v>
          </cell>
        </row>
      </sheetData>
      <sheetData sheetId="7249">
        <row r="4">
          <cell r="A4" t="str">
            <v>BẢNG TÍNH TOÁN, ĐO BÓC KHỐI LƯỢNG HOÀN THÀNH ĐƯA VÀO QUYẾT TOÁN</v>
          </cell>
        </row>
      </sheetData>
      <sheetData sheetId="7250">
        <row r="4">
          <cell r="A4" t="str">
            <v>BẢNG TÍNH TOÁN, ĐO BÓC KHỐI LƯỢNG HOÀN THÀNH ĐƯA VÀO QUYẾT TOÁN</v>
          </cell>
        </row>
      </sheetData>
      <sheetData sheetId="7251">
        <row r="4">
          <cell r="A4" t="str">
            <v>BẢNG TÍNH TOÁN, ĐO BÓC KHỐI LƯỢNG HOÀN THÀNH ĐƯA VÀO QUYẾT TOÁN</v>
          </cell>
        </row>
      </sheetData>
      <sheetData sheetId="7252">
        <row r="4">
          <cell r="A4" t="str">
            <v>BẢNG TÍNH TOÁN, ĐO BÓC KHỐI LƯỢNG HOÀN THÀNH ĐƯA VÀO QUYẾT TOÁN</v>
          </cell>
        </row>
      </sheetData>
      <sheetData sheetId="7253">
        <row r="4">
          <cell r="A4" t="str">
            <v>BẢNG TÍNH TOÁN, ĐO BÓC KHỐI LƯỢNG HOÀN THÀNH ĐƯA VÀO QUYẾT TOÁN</v>
          </cell>
        </row>
      </sheetData>
      <sheetData sheetId="7254">
        <row r="4">
          <cell r="A4" t="str">
            <v>BẢNG TÍNH TOÁN, ĐO BÓC KHỐI LƯỢNG HOÀN THÀNH ĐƯA VÀO QUYẾT TOÁN</v>
          </cell>
        </row>
      </sheetData>
      <sheetData sheetId="7255">
        <row r="4">
          <cell r="A4" t="str">
            <v>BẢNG TÍNH TOÁN, ĐO BÓC KHỐI LƯỢNG HOÀN THÀNH ĐƯA VÀO QUYẾT TOÁN</v>
          </cell>
        </row>
      </sheetData>
      <sheetData sheetId="7256">
        <row r="4">
          <cell r="A4" t="str">
            <v>BẢNG TÍNH TOÁN, ĐO BÓC KHỐI LƯỢNG HOÀN THÀNH ĐƯA VÀO QUYẾT TOÁN</v>
          </cell>
        </row>
      </sheetData>
      <sheetData sheetId="7257">
        <row r="4">
          <cell r="A4" t="str">
            <v>BẢNG TÍNH TOÁN, ĐO BÓC KHỐI LƯỢNG HOÀN THÀNH ĐƯA VÀO QUYẾT TOÁN</v>
          </cell>
        </row>
      </sheetData>
      <sheetData sheetId="7258">
        <row r="4">
          <cell r="A4" t="str">
            <v>BẢNG TÍNH TOÁN, ĐO BÓC KHỐI LƯỢNG HOÀN THÀNH ĐƯA VÀO QUYẾT TOÁN</v>
          </cell>
        </row>
      </sheetData>
      <sheetData sheetId="7259">
        <row r="4">
          <cell r="A4" t="str">
            <v>BẢNG TÍNH TOÁN, ĐO BÓC KHỐI LƯỢNG HOÀN THÀNH ĐƯA VÀO QUYẾT TOÁN</v>
          </cell>
        </row>
      </sheetData>
      <sheetData sheetId="7260">
        <row r="4">
          <cell r="A4" t="str">
            <v>BẢNG TÍNH TOÁN, ĐO BÓC KHỐI LƯỢNG HOÀN THÀNH ĐƯA VÀO QUYẾT TOÁN</v>
          </cell>
        </row>
      </sheetData>
      <sheetData sheetId="7261">
        <row r="4">
          <cell r="A4" t="str">
            <v>BẢNG TÍNH TOÁN, ĐO BÓC KHỐI LƯỢNG HOÀN THÀNH ĐƯA VÀO QUYẾT TOÁN</v>
          </cell>
        </row>
      </sheetData>
      <sheetData sheetId="7262">
        <row r="4">
          <cell r="A4" t="str">
            <v>BẢNG TÍNH TOÁN, ĐO BÓC KHỐI LƯỢNG HOÀN THÀNH ĐƯA VÀO QUYẾT TOÁN</v>
          </cell>
        </row>
      </sheetData>
      <sheetData sheetId="7263">
        <row r="4">
          <cell r="A4" t="str">
            <v>BẢNG TÍNH TOÁN, ĐO BÓC KHỐI LƯỢNG HOÀN THÀNH ĐƯA VÀO QUYẾT TOÁN</v>
          </cell>
        </row>
      </sheetData>
      <sheetData sheetId="7264">
        <row r="4">
          <cell r="A4" t="str">
            <v>BẢNG TÍNH TOÁN, ĐO BÓC KHỐI LƯỢNG HOÀN THÀNH ĐƯA VÀO QUYẾT TOÁN</v>
          </cell>
        </row>
      </sheetData>
      <sheetData sheetId="7265">
        <row r="4">
          <cell r="A4" t="str">
            <v>BẢNG TÍNH TOÁN, ĐO BÓC KHỐI LƯỢNG HOÀN THÀNH ĐƯA VÀO QUYẾT TOÁN</v>
          </cell>
        </row>
      </sheetData>
      <sheetData sheetId="7266">
        <row r="4">
          <cell r="A4" t="str">
            <v>BẢNG TÍNH TOÁN, ĐO BÓC KHỐI LƯỢNG HOÀN THÀNH ĐƯA VÀO QUYẾT TOÁN</v>
          </cell>
        </row>
      </sheetData>
      <sheetData sheetId="7267">
        <row r="4">
          <cell r="A4" t="str">
            <v>BẢNG TÍNH TOÁN, ĐO BÓC KHỐI LƯỢNG HOÀN THÀNH ĐƯA VÀO QUYẾT TOÁN</v>
          </cell>
        </row>
      </sheetData>
      <sheetData sheetId="7268">
        <row r="4">
          <cell r="A4" t="str">
            <v>BẢNG TÍNH TOÁN, ĐO BÓC KHỐI LƯỢNG HOÀN THÀNH ĐƯA VÀO QUYẾT TOÁN</v>
          </cell>
        </row>
      </sheetData>
      <sheetData sheetId="7269">
        <row r="4">
          <cell r="A4" t="str">
            <v>BẢNG TÍNH TOÁN, ĐO BÓC KHỐI LƯỢNG HOÀN THÀNH ĐƯA VÀO QUYẾT TOÁN</v>
          </cell>
        </row>
      </sheetData>
      <sheetData sheetId="7270">
        <row r="4">
          <cell r="A4" t="str">
            <v>BẢNG TÍNH TOÁN, ĐO BÓC KHỐI LƯỢNG HOÀN THÀNH ĐƯA VÀO QUYẾT TOÁN</v>
          </cell>
        </row>
      </sheetData>
      <sheetData sheetId="7271">
        <row r="4">
          <cell r="A4" t="str">
            <v>BẢNG TÍNH TOÁN, ĐO BÓC KHỐI LƯỢNG HOÀN THÀNH ĐƯA VÀO QUYẾT TOÁN</v>
          </cell>
        </row>
      </sheetData>
      <sheetData sheetId="7272">
        <row r="4">
          <cell r="A4" t="str">
            <v>BẢNG TÍNH TOÁN, ĐO BÓC KHỐI LƯỢNG HOÀN THÀNH ĐƯA VÀO QUYẾT TOÁN</v>
          </cell>
        </row>
      </sheetData>
      <sheetData sheetId="7273">
        <row r="4">
          <cell r="A4" t="str">
            <v>BẢNG TÍNH TOÁN, ĐO BÓC KHỐI LƯỢNG HOÀN THÀNH ĐƯA VÀO QUYẾT TOÁN</v>
          </cell>
        </row>
      </sheetData>
      <sheetData sheetId="7274">
        <row r="4">
          <cell r="A4" t="str">
            <v>BẢNG TÍNH TOÁN, ĐO BÓC KHỐI LƯỢNG HOÀN THÀNH ĐƯA VÀO QUYẾT TOÁN</v>
          </cell>
        </row>
      </sheetData>
      <sheetData sheetId="7275">
        <row r="4">
          <cell r="A4" t="str">
            <v>BẢNG TÍNH TOÁN, ĐO BÓC KHỐI LƯỢNG HOÀN THÀNH ĐƯA VÀO QUYẾT TOÁN</v>
          </cell>
        </row>
      </sheetData>
      <sheetData sheetId="7276">
        <row r="4">
          <cell r="A4" t="str">
            <v>BẢNG TÍNH TOÁN, ĐO BÓC KHỐI LƯỢNG HOÀN THÀNH ĐƯA VÀO QUYẾT TOÁN</v>
          </cell>
        </row>
      </sheetData>
      <sheetData sheetId="7277">
        <row r="4">
          <cell r="A4" t="str">
            <v>BẢNG TÍNH TOÁN, ĐO BÓC KHỐI LƯỢNG HOÀN THÀNH ĐƯA VÀO QUYẾT TOÁN</v>
          </cell>
        </row>
      </sheetData>
      <sheetData sheetId="7278">
        <row r="4">
          <cell r="A4" t="str">
            <v>BẢNG TÍNH TOÁN, ĐO BÓC KHỐI LƯỢNG HOÀN THÀNH ĐƯA VÀO QUYẾT TOÁN</v>
          </cell>
        </row>
      </sheetData>
      <sheetData sheetId="7279">
        <row r="4">
          <cell r="A4" t="str">
            <v>BẢNG TÍNH TOÁN, ĐO BÓC KHỐI LƯỢNG HOÀN THÀNH ĐƯA VÀO QUYẾT TOÁN</v>
          </cell>
        </row>
      </sheetData>
      <sheetData sheetId="7280">
        <row r="4">
          <cell r="A4" t="str">
            <v>BẢNG TÍNH TOÁN, ĐO BÓC KHỐI LƯỢNG HOÀN THÀNH ĐƯA VÀO QUYẾT TOÁN</v>
          </cell>
        </row>
      </sheetData>
      <sheetData sheetId="7281">
        <row r="4">
          <cell r="A4" t="str">
            <v>BẢNG TÍNH TOÁN, ĐO BÓC KHỐI LƯỢNG HOÀN THÀNH ĐƯA VÀO QUYẾT TOÁN</v>
          </cell>
        </row>
      </sheetData>
      <sheetData sheetId="7282">
        <row r="4">
          <cell r="A4" t="str">
            <v>BẢNG TÍNH TOÁN, ĐO BÓC KHỐI LƯỢNG HOÀN THÀNH ĐƯA VÀO QUYẾT TOÁN</v>
          </cell>
        </row>
      </sheetData>
      <sheetData sheetId="7283">
        <row r="4">
          <cell r="A4" t="str">
            <v>BẢNG TÍNH TOÁN, ĐO BÓC KHỐI LƯỢNG HOÀN THÀNH ĐƯA VÀO QUYẾT TOÁN</v>
          </cell>
        </row>
      </sheetData>
      <sheetData sheetId="7284">
        <row r="4">
          <cell r="A4" t="str">
            <v>BẢNG TÍNH TOÁN, ĐO BÓC KHỐI LƯỢNG HOÀN THÀNH ĐƯA VÀO QUYẾT TOÁN</v>
          </cell>
        </row>
      </sheetData>
      <sheetData sheetId="7285">
        <row r="4">
          <cell r="A4" t="str">
            <v>BẢNG TÍNH TOÁN, ĐO BÓC KHỐI LƯỢNG HOÀN THÀNH ĐƯA VÀO QUYẾT TOÁN</v>
          </cell>
        </row>
      </sheetData>
      <sheetData sheetId="7286">
        <row r="4">
          <cell r="A4" t="str">
            <v>BẢNG TÍNH TOÁN, ĐO BÓC KHỐI LƯỢNG HOÀN THÀNH ĐƯA VÀO QUYẾT TOÁN</v>
          </cell>
        </row>
      </sheetData>
      <sheetData sheetId="7287">
        <row r="4">
          <cell r="A4" t="str">
            <v>BẢNG TÍNH TOÁN, ĐO BÓC KHỐI LƯỢNG HOÀN THÀNH ĐƯA VÀO QUYẾT TOÁN</v>
          </cell>
        </row>
      </sheetData>
      <sheetData sheetId="7288">
        <row r="4">
          <cell r="A4" t="str">
            <v>BẢNG TÍNH TOÁN, ĐO BÓC KHỐI LƯỢNG HOÀN THÀNH ĐƯA VÀO QUYẾT TOÁN</v>
          </cell>
        </row>
      </sheetData>
      <sheetData sheetId="7289">
        <row r="4">
          <cell r="A4" t="str">
            <v>BẢNG TÍNH TOÁN, ĐO BÓC KHỐI LƯỢNG HOÀN THÀNH ĐƯA VÀO QUYẾT TOÁN</v>
          </cell>
        </row>
      </sheetData>
      <sheetData sheetId="7290">
        <row r="4">
          <cell r="A4" t="str">
            <v>BẢNG TÍNH TOÁN, ĐO BÓC KHỐI LƯỢNG HOÀN THÀNH ĐƯA VÀO QUYẾT TOÁN</v>
          </cell>
        </row>
      </sheetData>
      <sheetData sheetId="7291">
        <row r="4">
          <cell r="A4" t="str">
            <v>BẢNG TÍNH TOÁN, ĐO BÓC KHỐI LƯỢNG HOÀN THÀNH ĐƯA VÀO QUYẾT TOÁN</v>
          </cell>
        </row>
      </sheetData>
      <sheetData sheetId="7292">
        <row r="4">
          <cell r="A4" t="str">
            <v>BẢNG TÍNH TOÁN, ĐO BÓC KHỐI LƯỢNG HOÀN THÀNH ĐƯA VÀO QUYẾT TOÁN</v>
          </cell>
        </row>
      </sheetData>
      <sheetData sheetId="7293">
        <row r="4">
          <cell r="A4" t="str">
            <v>BẢNG TÍNH TOÁN, ĐO BÓC KHỐI LƯỢNG HOÀN THÀNH ĐƯA VÀO QUYẾT TOÁN</v>
          </cell>
        </row>
      </sheetData>
      <sheetData sheetId="7294">
        <row r="4">
          <cell r="A4" t="str">
            <v>BẢNG TÍNH TOÁN, ĐO BÓC KHỐI LƯỢNG HOÀN THÀNH ĐƯA VÀO QUYẾT TOÁN</v>
          </cell>
        </row>
      </sheetData>
      <sheetData sheetId="7295">
        <row r="4">
          <cell r="A4" t="str">
            <v>BẢNG TÍNH TOÁN, ĐO BÓC KHỐI LƯỢNG HOÀN THÀNH ĐƯA VÀO QUYẾT TOÁN</v>
          </cell>
        </row>
      </sheetData>
      <sheetData sheetId="7296">
        <row r="4">
          <cell r="A4" t="str">
            <v>BẢNG TÍNH TOÁN, ĐO BÓC KHỐI LƯỢNG HOÀN THÀNH ĐƯA VÀO QUYẾT TOÁN</v>
          </cell>
        </row>
      </sheetData>
      <sheetData sheetId="7297">
        <row r="4">
          <cell r="A4" t="str">
            <v>BẢNG TÍNH TOÁN, ĐO BÓC KHỐI LƯỢNG HOÀN THÀNH ĐƯA VÀO QUYẾT TOÁN</v>
          </cell>
        </row>
      </sheetData>
      <sheetData sheetId="7298">
        <row r="4">
          <cell r="A4" t="str">
            <v>BẢNG TÍNH TOÁN, ĐO BÓC KHỐI LƯỢNG HOÀN THÀNH ĐƯA VÀO QUYẾT TOÁN</v>
          </cell>
        </row>
      </sheetData>
      <sheetData sheetId="7299">
        <row r="4">
          <cell r="A4" t="str">
            <v>BẢNG TÍNH TOÁN, ĐO BÓC KHỐI LƯỢNG HOÀN THÀNH ĐƯA VÀO QUYẾT TOÁN</v>
          </cell>
        </row>
      </sheetData>
      <sheetData sheetId="7300">
        <row r="4">
          <cell r="A4" t="str">
            <v>BẢNG TÍNH TOÁN, ĐO BÓC KHỐI LƯỢNG HOÀN THÀNH ĐƯA VÀO QUYẾT TOÁN</v>
          </cell>
        </row>
      </sheetData>
      <sheetData sheetId="7301">
        <row r="4">
          <cell r="A4" t="str">
            <v>BẢNG TÍNH TOÁN, ĐO BÓC KHỐI LƯỢNG HOÀN THÀNH ĐƯA VÀO QUYẾT TOÁN</v>
          </cell>
        </row>
      </sheetData>
      <sheetData sheetId="7302">
        <row r="4">
          <cell r="A4" t="str">
            <v>BẢNG TÍNH TOÁN, ĐO BÓC KHỐI LƯỢNG HOÀN THÀNH ĐƯA VÀO QUYẾT TOÁN</v>
          </cell>
        </row>
      </sheetData>
      <sheetData sheetId="7303">
        <row r="4">
          <cell r="A4" t="str">
            <v>BẢNG TÍNH TOÁN, ĐO BÓC KHỐI LƯỢNG HOÀN THÀNH ĐƯA VÀO QUYẾT TOÁN</v>
          </cell>
        </row>
      </sheetData>
      <sheetData sheetId="7304">
        <row r="4">
          <cell r="A4" t="str">
            <v>BẢNG TÍNH TOÁN, ĐO BÓC KHỐI LƯỢNG HOÀN THÀNH ĐƯA VÀO QUYẾT TOÁN</v>
          </cell>
        </row>
      </sheetData>
      <sheetData sheetId="7305">
        <row r="4">
          <cell r="A4" t="str">
            <v>BẢNG TÍNH TOÁN, ĐO BÓC KHỐI LƯỢNG HOÀN THÀNH ĐƯA VÀO QUYẾT TOÁN</v>
          </cell>
        </row>
      </sheetData>
      <sheetData sheetId="7306">
        <row r="4">
          <cell r="A4" t="str">
            <v>BẢNG TÍNH TOÁN, ĐO BÓC KHỐI LƯỢNG HOÀN THÀNH ĐƯA VÀO QUYẾT TOÁN</v>
          </cell>
        </row>
      </sheetData>
      <sheetData sheetId="7307">
        <row r="4">
          <cell r="A4" t="str">
            <v>BẢNG TÍNH TOÁN, ĐO BÓC KHỐI LƯỢNG HOÀN THÀNH ĐƯA VÀO QUYẾT TOÁN</v>
          </cell>
        </row>
      </sheetData>
      <sheetData sheetId="7308">
        <row r="4">
          <cell r="A4" t="str">
            <v>BẢNG TÍNH TOÁN, ĐO BÓC KHỐI LƯỢNG HOÀN THÀNH ĐƯA VÀO QUYẾT TOÁN</v>
          </cell>
        </row>
      </sheetData>
      <sheetData sheetId="7309">
        <row r="4">
          <cell r="A4" t="str">
            <v>BẢNG TÍNH TOÁN, ĐO BÓC KHỐI LƯỢNG HOÀN THÀNH ĐƯA VÀO QUYẾT TOÁN</v>
          </cell>
        </row>
      </sheetData>
      <sheetData sheetId="7310">
        <row r="4">
          <cell r="A4" t="str">
            <v>BẢNG TÍNH TOÁN, ĐO BÓC KHỐI LƯỢNG HOÀN THÀNH ĐƯA VÀO QUYẾT TOÁN</v>
          </cell>
        </row>
      </sheetData>
      <sheetData sheetId="7311">
        <row r="4">
          <cell r="A4" t="str">
            <v>BẢNG TÍNH TOÁN, ĐO BÓC KHỐI LƯỢNG HOÀN THÀNH ĐƯA VÀO QUYẾT TOÁN</v>
          </cell>
        </row>
      </sheetData>
      <sheetData sheetId="7312">
        <row r="4">
          <cell r="A4" t="str">
            <v>BẢNG TÍNH TOÁN, ĐO BÓC KHỐI LƯỢNG HOÀN THÀNH ĐƯA VÀO QUYẾT TOÁN</v>
          </cell>
        </row>
      </sheetData>
      <sheetData sheetId="7313">
        <row r="4">
          <cell r="A4" t="str">
            <v>BẢNG TÍNH TOÁN, ĐO BÓC KHỐI LƯỢNG HOÀN THÀNH ĐƯA VÀO QUYẾT TOÁN</v>
          </cell>
        </row>
      </sheetData>
      <sheetData sheetId="7314">
        <row r="4">
          <cell r="A4" t="str">
            <v>BẢNG TÍNH TOÁN, ĐO BÓC KHỐI LƯỢNG HOÀN THÀNH ĐƯA VÀO QUYẾT TOÁN</v>
          </cell>
        </row>
      </sheetData>
      <sheetData sheetId="7315">
        <row r="4">
          <cell r="A4" t="str">
            <v>BẢNG TÍNH TOÁN, ĐO BÓC KHỐI LƯỢNG HOÀN THÀNH ĐƯA VÀO QUYẾT TOÁN</v>
          </cell>
        </row>
      </sheetData>
      <sheetData sheetId="7316">
        <row r="4">
          <cell r="A4" t="str">
            <v>BẢNG TÍNH TOÁN, ĐO BÓC KHỐI LƯỢNG HOÀN THÀNH ĐƯA VÀO QUYẾT TOÁN</v>
          </cell>
        </row>
      </sheetData>
      <sheetData sheetId="7317">
        <row r="4">
          <cell r="A4" t="str">
            <v>BẢNG TÍNH TOÁN, ĐO BÓC KHỐI LƯỢNG HOÀN THÀNH ĐƯA VÀO QUYẾT TOÁN</v>
          </cell>
        </row>
      </sheetData>
      <sheetData sheetId="7318">
        <row r="4">
          <cell r="A4" t="str">
            <v>BẢNG TÍNH TOÁN, ĐO BÓC KHỐI LƯỢNG HOÀN THÀNH ĐƯA VÀO QUYẾT TOÁN</v>
          </cell>
        </row>
      </sheetData>
      <sheetData sheetId="7319">
        <row r="4">
          <cell r="A4" t="str">
            <v>BẢNG TÍNH TOÁN, ĐO BÓC KHỐI LƯỢNG HOÀN THÀNH ĐƯA VÀO QUYẾT TOÁN</v>
          </cell>
        </row>
      </sheetData>
      <sheetData sheetId="7320">
        <row r="4">
          <cell r="A4" t="str">
            <v>BẢNG TÍNH TOÁN, ĐO BÓC KHỐI LƯỢNG HOÀN THÀNH ĐƯA VÀO QUYẾT TOÁN</v>
          </cell>
        </row>
      </sheetData>
      <sheetData sheetId="7321">
        <row r="4">
          <cell r="A4" t="str">
            <v>BẢNG TÍNH TOÁN, ĐO BÓC KHỐI LƯỢNG HOÀN THÀNH ĐƯA VÀO QUYẾT TOÁN</v>
          </cell>
        </row>
      </sheetData>
      <sheetData sheetId="7322">
        <row r="4">
          <cell r="A4" t="str">
            <v>BẢNG TÍNH TOÁN, ĐO BÓC KHỐI LƯỢNG HOÀN THÀNH ĐƯA VÀO QUYẾT TOÁN</v>
          </cell>
        </row>
      </sheetData>
      <sheetData sheetId="7323">
        <row r="4">
          <cell r="A4" t="str">
            <v>BẢNG TÍNH TOÁN, ĐO BÓC KHỐI LƯỢNG HOÀN THÀNH ĐƯA VÀO QUYẾT TOÁN</v>
          </cell>
        </row>
      </sheetData>
      <sheetData sheetId="7324">
        <row r="4">
          <cell r="A4" t="str">
            <v>BẢNG TÍNH TOÁN, ĐO BÓC KHỐI LƯỢNG HOÀN THÀNH ĐƯA VÀO QUYẾT TOÁN</v>
          </cell>
        </row>
      </sheetData>
      <sheetData sheetId="7325">
        <row r="4">
          <cell r="A4" t="str">
            <v>BẢNG TÍNH TOÁN, ĐO BÓC KHỐI LƯỢNG HOÀN THÀNH ĐƯA VÀO QUYẾT TOÁN</v>
          </cell>
        </row>
      </sheetData>
      <sheetData sheetId="7326">
        <row r="4">
          <cell r="A4" t="str">
            <v>BẢNG TÍNH TOÁN, ĐO BÓC KHỐI LƯỢNG HOÀN THÀNH ĐƯA VÀO QUYẾT TOÁN</v>
          </cell>
        </row>
      </sheetData>
      <sheetData sheetId="7327">
        <row r="4">
          <cell r="A4" t="str">
            <v>BẢNG TÍNH TOÁN, ĐO BÓC KHỐI LƯỢNG HOÀN THÀNH ĐƯA VÀO QUYẾT TOÁN</v>
          </cell>
        </row>
      </sheetData>
      <sheetData sheetId="7328">
        <row r="4">
          <cell r="A4" t="str">
            <v>BẢNG TÍNH TOÁN, ĐO BÓC KHỐI LƯỢNG HOÀN THÀNH ĐƯA VÀO QUYẾT TOÁN</v>
          </cell>
        </row>
      </sheetData>
      <sheetData sheetId="7329">
        <row r="4">
          <cell r="A4" t="str">
            <v>BẢNG TÍNH TOÁN, ĐO BÓC KHỐI LƯỢNG HOÀN THÀNH ĐƯA VÀO QUYẾT TOÁN</v>
          </cell>
        </row>
      </sheetData>
      <sheetData sheetId="7330">
        <row r="4">
          <cell r="A4" t="str">
            <v>BẢNG TÍNH TOÁN, ĐO BÓC KHỐI LƯỢNG HOÀN THÀNH ĐƯA VÀO QUYẾT TOÁN</v>
          </cell>
        </row>
      </sheetData>
      <sheetData sheetId="7331">
        <row r="4">
          <cell r="A4" t="str">
            <v>BẢNG TÍNH TOÁN, ĐO BÓC KHỐI LƯỢNG HOÀN THÀNH ĐƯA VÀO QUYẾT TOÁN</v>
          </cell>
        </row>
      </sheetData>
      <sheetData sheetId="7332">
        <row r="4">
          <cell r="A4" t="str">
            <v>BẢNG TÍNH TOÁN, ĐO BÓC KHỐI LƯỢNG HOÀN THÀNH ĐƯA VÀO QUYẾT TOÁN</v>
          </cell>
        </row>
      </sheetData>
      <sheetData sheetId="7333">
        <row r="4">
          <cell r="A4" t="str">
            <v>BẢNG TÍNH TOÁN, ĐO BÓC KHỐI LƯỢNG HOÀN THÀNH ĐƯA VÀO QUYẾT TOÁN</v>
          </cell>
        </row>
      </sheetData>
      <sheetData sheetId="7334">
        <row r="4">
          <cell r="A4" t="str">
            <v>BẢNG TÍNH TOÁN, ĐO BÓC KHỐI LƯỢNG HOÀN THÀNH ĐƯA VÀO QUYẾT TOÁN</v>
          </cell>
        </row>
      </sheetData>
      <sheetData sheetId="7335">
        <row r="4">
          <cell r="A4" t="str">
            <v>BẢNG TÍNH TOÁN, ĐO BÓC KHỐI LƯỢNG HOÀN THÀNH ĐƯA VÀO QUYẾT TOÁN</v>
          </cell>
        </row>
      </sheetData>
      <sheetData sheetId="7336">
        <row r="4">
          <cell r="A4" t="str">
            <v>BẢNG TÍNH TOÁN, ĐO BÓC KHỐI LƯỢNG HOÀN THÀNH ĐƯA VÀO QUYẾT TOÁN</v>
          </cell>
        </row>
      </sheetData>
      <sheetData sheetId="7337">
        <row r="4">
          <cell r="A4" t="str">
            <v>BẢNG TÍNH TOÁN, ĐO BÓC KHỐI LƯỢNG HOÀN THÀNH ĐƯA VÀO QUYẾT TOÁN</v>
          </cell>
        </row>
      </sheetData>
      <sheetData sheetId="7338">
        <row r="4">
          <cell r="A4" t="str">
            <v>BẢNG TÍNH TOÁN, ĐO BÓC KHỐI LƯỢNG HOÀN THÀNH ĐƯA VÀO QUYẾT TOÁN</v>
          </cell>
        </row>
      </sheetData>
      <sheetData sheetId="7339">
        <row r="4">
          <cell r="A4" t="str">
            <v>BẢNG TÍNH TOÁN, ĐO BÓC KHỐI LƯỢNG HOÀN THÀNH ĐƯA VÀO QUYẾT TOÁN</v>
          </cell>
        </row>
      </sheetData>
      <sheetData sheetId="7340">
        <row r="4">
          <cell r="A4" t="str">
            <v>BẢNG TÍNH TOÁN, ĐO BÓC KHỐI LƯỢNG HOÀN THÀNH ĐƯA VÀO QUYẾT TOÁN</v>
          </cell>
        </row>
      </sheetData>
      <sheetData sheetId="7341">
        <row r="4">
          <cell r="A4" t="str">
            <v>BẢNG TÍNH TOÁN, ĐO BÓC KHỐI LƯỢNG HOÀN THÀNH ĐƯA VÀO QUYẾT TOÁN</v>
          </cell>
        </row>
      </sheetData>
      <sheetData sheetId="7342">
        <row r="4">
          <cell r="A4" t="str">
            <v>BẢNG TÍNH TOÁN, ĐO BÓC KHỐI LƯỢNG HOÀN THÀNH ĐƯA VÀO QUYẾT TOÁN</v>
          </cell>
        </row>
      </sheetData>
      <sheetData sheetId="7343">
        <row r="4">
          <cell r="A4" t="str">
            <v>BẢNG TÍNH TOÁN, ĐO BÓC KHỐI LƯỢNG HOÀN THÀNH ĐƯA VÀO QUYẾT TOÁN</v>
          </cell>
        </row>
      </sheetData>
      <sheetData sheetId="7344">
        <row r="4">
          <cell r="A4" t="str">
            <v>BẢNG TÍNH TOÁN, ĐO BÓC KHỐI LƯỢNG HOÀN THÀNH ĐƯA VÀO QUYẾT TOÁN</v>
          </cell>
        </row>
      </sheetData>
      <sheetData sheetId="7345">
        <row r="4">
          <cell r="A4" t="str">
            <v>BẢNG TÍNH TOÁN, ĐO BÓC KHỐI LƯỢNG HOÀN THÀNH ĐƯA VÀO QUYẾT TOÁN</v>
          </cell>
        </row>
      </sheetData>
      <sheetData sheetId="7346">
        <row r="4">
          <cell r="A4" t="str">
            <v>BẢNG TÍNH TOÁN, ĐO BÓC KHỐI LƯỢNG HOÀN THÀNH ĐƯA VÀO QUYẾT TOÁN</v>
          </cell>
        </row>
      </sheetData>
      <sheetData sheetId="7347">
        <row r="4">
          <cell r="A4" t="str">
            <v>BẢNG TÍNH TOÁN, ĐO BÓC KHỐI LƯỢNG HOÀN THÀNH ĐƯA VÀO QUYẾT TOÁN</v>
          </cell>
        </row>
      </sheetData>
      <sheetData sheetId="7348">
        <row r="4">
          <cell r="A4" t="str">
            <v>BẢNG TÍNH TOÁN, ĐO BÓC KHỐI LƯỢNG HOÀN THÀNH ĐƯA VÀO QUYẾT TOÁN</v>
          </cell>
        </row>
      </sheetData>
      <sheetData sheetId="7349">
        <row r="4">
          <cell r="A4" t="str">
            <v>BẢNG TÍNH TOÁN, ĐO BÓC KHỐI LƯỢNG HOÀN THÀNH ĐƯA VÀO QUYẾT TOÁN</v>
          </cell>
        </row>
      </sheetData>
      <sheetData sheetId="7350">
        <row r="4">
          <cell r="A4" t="str">
            <v>BẢNG TÍNH TOÁN, ĐO BÓC KHỐI LƯỢNG HOÀN THÀNH ĐƯA VÀO QUYẾT TOÁN</v>
          </cell>
        </row>
      </sheetData>
      <sheetData sheetId="7351">
        <row r="4">
          <cell r="A4" t="str">
            <v>BẢNG TÍNH TOÁN, ĐO BÓC KHỐI LƯỢNG HOÀN THÀNH ĐƯA VÀO QUYẾT TOÁN</v>
          </cell>
        </row>
      </sheetData>
      <sheetData sheetId="7352">
        <row r="4">
          <cell r="A4" t="str">
            <v>BẢNG TÍNH TOÁN, ĐO BÓC KHỐI LƯỢNG HOÀN THÀNH ĐƯA VÀO QUYẾT TOÁN</v>
          </cell>
        </row>
      </sheetData>
      <sheetData sheetId="7353">
        <row r="4">
          <cell r="A4" t="str">
            <v>BẢNG TÍNH TOÁN, ĐO BÓC KHỐI LƯỢNG HOÀN THÀNH ĐƯA VÀO QUYẾT TOÁN</v>
          </cell>
        </row>
      </sheetData>
      <sheetData sheetId="7354">
        <row r="4">
          <cell r="A4" t="str">
            <v>BẢNG TÍNH TOÁN, ĐO BÓC KHỐI LƯỢNG HOÀN THÀNH ĐƯA VÀO QUYẾT TOÁN</v>
          </cell>
        </row>
      </sheetData>
      <sheetData sheetId="7355">
        <row r="4">
          <cell r="A4" t="str">
            <v>BẢNG TÍNH TOÁN, ĐO BÓC KHỐI LƯỢNG HOÀN THÀNH ĐƯA VÀO QUYẾT TOÁN</v>
          </cell>
        </row>
      </sheetData>
      <sheetData sheetId="7356">
        <row r="4">
          <cell r="A4" t="str">
            <v>BẢNG TÍNH TOÁN, ĐO BÓC KHỐI LƯỢNG HOÀN THÀNH ĐƯA VÀO QUYẾT TOÁN</v>
          </cell>
        </row>
      </sheetData>
      <sheetData sheetId="7357">
        <row r="4">
          <cell r="A4" t="str">
            <v>BẢNG TÍNH TOÁN, ĐO BÓC KHỐI LƯỢNG HOÀN THÀNH ĐƯA VÀO QUYẾT TOÁN</v>
          </cell>
        </row>
      </sheetData>
      <sheetData sheetId="7358">
        <row r="4">
          <cell r="A4" t="str">
            <v>BẢNG TÍNH TOÁN, ĐO BÓC KHỐI LƯỢNG HOÀN THÀNH ĐƯA VÀO QUYẾT TOÁN</v>
          </cell>
        </row>
      </sheetData>
      <sheetData sheetId="7359">
        <row r="4">
          <cell r="A4" t="str">
            <v>BẢNG TÍNH TOÁN, ĐO BÓC KHỐI LƯỢNG HOÀN THÀNH ĐƯA VÀO QUYẾT TOÁN</v>
          </cell>
        </row>
      </sheetData>
      <sheetData sheetId="7360">
        <row r="4">
          <cell r="A4" t="str">
            <v>BẢNG TÍNH TOÁN, ĐO BÓC KHỐI LƯỢNG HOÀN THÀNH ĐƯA VÀO QUYẾT TOÁN</v>
          </cell>
        </row>
      </sheetData>
      <sheetData sheetId="7361">
        <row r="4">
          <cell r="A4" t="str">
            <v>BẢNG TÍNH TOÁN, ĐO BÓC KHỐI LƯỢNG HOÀN THÀNH ĐƯA VÀO QUYẾT TOÁN</v>
          </cell>
        </row>
      </sheetData>
      <sheetData sheetId="7362">
        <row r="4">
          <cell r="A4" t="str">
            <v>BẢNG TÍNH TOÁN, ĐO BÓC KHỐI LƯỢNG HOÀN THÀNH ĐƯA VÀO QUYẾT TOÁN</v>
          </cell>
        </row>
      </sheetData>
      <sheetData sheetId="7363">
        <row r="4">
          <cell r="A4" t="str">
            <v>BẢNG TÍNH TOÁN, ĐO BÓC KHỐI LƯỢNG HOÀN THÀNH ĐƯA VÀO QUYẾT TOÁN</v>
          </cell>
        </row>
      </sheetData>
      <sheetData sheetId="7364">
        <row r="4">
          <cell r="A4" t="str">
            <v>BẢNG TÍNH TOÁN, ĐO BÓC KHỐI LƯỢNG HOÀN THÀNH ĐƯA VÀO QUYẾT TOÁN</v>
          </cell>
        </row>
      </sheetData>
      <sheetData sheetId="7365">
        <row r="4">
          <cell r="A4" t="str">
            <v>BẢNG TÍNH TOÁN, ĐO BÓC KHỐI LƯỢNG HOÀN THÀNH ĐƯA VÀO QUYẾT TOÁN</v>
          </cell>
        </row>
      </sheetData>
      <sheetData sheetId="7366">
        <row r="4">
          <cell r="A4" t="str">
            <v>BẢNG TÍNH TOÁN, ĐO BÓC KHỐI LƯỢNG HOÀN THÀNH ĐƯA VÀO QUYẾT TOÁN</v>
          </cell>
        </row>
      </sheetData>
      <sheetData sheetId="7367">
        <row r="4">
          <cell r="A4" t="str">
            <v>BẢNG TÍNH TOÁN, ĐO BÓC KHỐI LƯỢNG HOÀN THÀNH ĐƯA VÀO QUYẾT TOÁN</v>
          </cell>
        </row>
      </sheetData>
      <sheetData sheetId="7368">
        <row r="4">
          <cell r="A4" t="str">
            <v>BẢNG TÍNH TOÁN, ĐO BÓC KHỐI LƯỢNG HOÀN THÀNH ĐƯA VÀO QUYẾT TOÁN</v>
          </cell>
        </row>
      </sheetData>
      <sheetData sheetId="7369">
        <row r="4">
          <cell r="A4" t="str">
            <v>BẢNG TÍNH TOÁN, ĐO BÓC KHỐI LƯỢNG HOÀN THÀNH ĐƯA VÀO QUYẾT TOÁN</v>
          </cell>
        </row>
      </sheetData>
      <sheetData sheetId="7370">
        <row r="4">
          <cell r="A4" t="str">
            <v>BẢNG TÍNH TOÁN, ĐO BÓC KHỐI LƯỢNG HOÀN THÀNH ĐƯA VÀO QUYẾT TOÁN</v>
          </cell>
        </row>
      </sheetData>
      <sheetData sheetId="7371">
        <row r="4">
          <cell r="A4" t="str">
            <v>BẢNG TÍNH TOÁN, ĐO BÓC KHỐI LƯỢNG HOÀN THÀNH ĐƯA VÀO QUYẾT TOÁN</v>
          </cell>
        </row>
      </sheetData>
      <sheetData sheetId="7372">
        <row r="4">
          <cell r="A4" t="str">
            <v>BẢNG TÍNH TOÁN, ĐO BÓC KHỐI LƯỢNG HOÀN THÀNH ĐƯA VÀO QUYẾT TOÁN</v>
          </cell>
        </row>
      </sheetData>
      <sheetData sheetId="7373">
        <row r="4">
          <cell r="A4" t="str">
            <v>BẢNG TÍNH TOÁN, ĐO BÓC KHỐI LƯỢNG HOÀN THÀNH ĐƯA VÀO QUYẾT TOÁN</v>
          </cell>
        </row>
      </sheetData>
      <sheetData sheetId="7374">
        <row r="4">
          <cell r="A4" t="str">
            <v>BẢNG TÍNH TOÁN, ĐO BÓC KHỐI LƯỢNG HOÀN THÀNH ĐƯA VÀO QUYẾT TOÁN</v>
          </cell>
        </row>
      </sheetData>
      <sheetData sheetId="7375">
        <row r="4">
          <cell r="A4" t="str">
            <v>BẢNG TÍNH TOÁN, ĐO BÓC KHỐI LƯỢNG HOÀN THÀNH ĐƯA VÀO QUYẾT TOÁN</v>
          </cell>
        </row>
      </sheetData>
      <sheetData sheetId="7376">
        <row r="4">
          <cell r="A4" t="str">
            <v>BẢNG TÍNH TOÁN, ĐO BÓC KHỐI LƯỢNG HOÀN THÀNH ĐƯA VÀO QUYẾT TOÁN</v>
          </cell>
        </row>
      </sheetData>
      <sheetData sheetId="7377">
        <row r="4">
          <cell r="A4" t="str">
            <v>BẢNG TÍNH TOÁN, ĐO BÓC KHỐI LƯỢNG HOÀN THÀNH ĐƯA VÀO QUYẾT TOÁN</v>
          </cell>
        </row>
      </sheetData>
      <sheetData sheetId="7378">
        <row r="4">
          <cell r="A4" t="str">
            <v>BẢNG TÍNH TOÁN, ĐO BÓC KHỐI LƯỢNG HOÀN THÀNH ĐƯA VÀO QUYẾT TOÁN</v>
          </cell>
        </row>
      </sheetData>
      <sheetData sheetId="7379">
        <row r="4">
          <cell r="A4" t="str">
            <v>BẢNG TÍNH TOÁN, ĐO BÓC KHỐI LƯỢNG HOÀN THÀNH ĐƯA VÀO QUYẾT TOÁN</v>
          </cell>
        </row>
      </sheetData>
      <sheetData sheetId="7380">
        <row r="4">
          <cell r="A4" t="str">
            <v>BẢNG TÍNH TOÁN, ĐO BÓC KHỐI LƯỢNG HOÀN THÀNH ĐƯA VÀO QUYẾT TOÁN</v>
          </cell>
        </row>
      </sheetData>
      <sheetData sheetId="7381">
        <row r="4">
          <cell r="A4" t="str">
            <v>BẢNG TÍNH TOÁN, ĐO BÓC KHỐI LƯỢNG HOÀN THÀNH ĐƯA VÀO QUYẾT TOÁN</v>
          </cell>
        </row>
      </sheetData>
      <sheetData sheetId="7382">
        <row r="4">
          <cell r="A4" t="str">
            <v>BẢNG TÍNH TOÁN, ĐO BÓC KHỐI LƯỢNG HOÀN THÀNH ĐƯA VÀO QUYẾT TOÁN</v>
          </cell>
        </row>
      </sheetData>
      <sheetData sheetId="7383">
        <row r="4">
          <cell r="A4" t="str">
            <v>BẢNG TÍNH TOÁN, ĐO BÓC KHỐI LƯỢNG HOÀN THÀNH ĐƯA VÀO QUYẾT TOÁN</v>
          </cell>
        </row>
      </sheetData>
      <sheetData sheetId="7384">
        <row r="4">
          <cell r="A4" t="str">
            <v>BẢNG TÍNH TOÁN, ĐO BÓC KHỐI LƯỢNG HOÀN THÀNH ĐƯA VÀO QUYẾT TOÁN</v>
          </cell>
        </row>
      </sheetData>
      <sheetData sheetId="7385">
        <row r="4">
          <cell r="A4" t="str">
            <v>BẢNG TÍNH TOÁN, ĐO BÓC KHỐI LƯỢNG HOÀN THÀNH ĐƯA VÀO QUYẾT TOÁN</v>
          </cell>
        </row>
      </sheetData>
      <sheetData sheetId="7386">
        <row r="4">
          <cell r="A4" t="str">
            <v>BẢNG TÍNH TOÁN, ĐO BÓC KHỐI LƯỢNG HOÀN THÀNH ĐƯA VÀO QUYẾT TOÁN</v>
          </cell>
        </row>
      </sheetData>
      <sheetData sheetId="7387">
        <row r="4">
          <cell r="A4" t="str">
            <v>BẢNG TÍNH TOÁN, ĐO BÓC KHỐI LƯỢNG HOÀN THÀNH ĐƯA VÀO QUYẾT TOÁN</v>
          </cell>
        </row>
      </sheetData>
      <sheetData sheetId="7388">
        <row r="4">
          <cell r="A4" t="str">
            <v>BẢNG TÍNH TOÁN, ĐO BÓC KHỐI LƯỢNG HOÀN THÀNH ĐƯA VÀO QUYẾT TOÁN</v>
          </cell>
        </row>
      </sheetData>
      <sheetData sheetId="7389">
        <row r="4">
          <cell r="A4" t="str">
            <v>BẢNG TÍNH TOÁN, ĐO BÓC KHỐI LƯỢNG HOÀN THÀNH ĐƯA VÀO QUYẾT TOÁN</v>
          </cell>
        </row>
      </sheetData>
      <sheetData sheetId="7390">
        <row r="4">
          <cell r="A4" t="str">
            <v>BẢNG TÍNH TOÁN, ĐO BÓC KHỐI LƯỢNG HOÀN THÀNH ĐƯA VÀO QUYẾT TOÁN</v>
          </cell>
        </row>
      </sheetData>
      <sheetData sheetId="7391">
        <row r="4">
          <cell r="A4" t="str">
            <v>BẢNG TÍNH TOÁN, ĐO BÓC KHỐI LƯỢNG HOÀN THÀNH ĐƯA VÀO QUYẾT TOÁN</v>
          </cell>
        </row>
      </sheetData>
      <sheetData sheetId="7392">
        <row r="4">
          <cell r="A4" t="str">
            <v>BẢNG TÍNH TOÁN, ĐO BÓC KHỐI LƯỢNG HOÀN THÀNH ĐƯA VÀO QUYẾT TOÁN</v>
          </cell>
        </row>
      </sheetData>
      <sheetData sheetId="7393">
        <row r="4">
          <cell r="A4" t="str">
            <v>BẢNG TÍNH TOÁN, ĐO BÓC KHỐI LƯỢNG HOÀN THÀNH ĐƯA VÀO QUYẾT TOÁN</v>
          </cell>
        </row>
      </sheetData>
      <sheetData sheetId="7394">
        <row r="4">
          <cell r="A4" t="str">
            <v>BẢNG TÍNH TOÁN, ĐO BÓC KHỐI LƯỢNG HOÀN THÀNH ĐƯA VÀO QUYẾT TOÁN</v>
          </cell>
        </row>
      </sheetData>
      <sheetData sheetId="7395">
        <row r="4">
          <cell r="A4" t="str">
            <v>BẢNG TÍNH TOÁN, ĐO BÓC KHỐI LƯỢNG HOÀN THÀNH ĐƯA VÀO QUYẾT TOÁN</v>
          </cell>
        </row>
      </sheetData>
      <sheetData sheetId="7396">
        <row r="4">
          <cell r="A4" t="str">
            <v>BẢNG TÍNH TOÁN, ĐO BÓC KHỐI LƯỢNG HOÀN THÀNH ĐƯA VÀO QUYẾT TOÁN</v>
          </cell>
        </row>
      </sheetData>
      <sheetData sheetId="7397">
        <row r="4">
          <cell r="A4" t="str">
            <v>BẢNG TÍNH TOÁN, ĐO BÓC KHỐI LƯỢNG HOÀN THÀNH ĐƯA VÀO QUYẾT TOÁN</v>
          </cell>
        </row>
      </sheetData>
      <sheetData sheetId="7398">
        <row r="4">
          <cell r="A4" t="str">
            <v>BẢNG TÍNH TOÁN, ĐO BÓC KHỐI LƯỢNG HOÀN THÀNH ĐƯA VÀO QUYẾT TOÁN</v>
          </cell>
        </row>
      </sheetData>
      <sheetData sheetId="7399">
        <row r="4">
          <cell r="A4" t="str">
            <v>BẢNG TÍNH TOÁN, ĐO BÓC KHỐI LƯỢNG HOÀN THÀNH ĐƯA VÀO QUYẾT TOÁN</v>
          </cell>
        </row>
      </sheetData>
      <sheetData sheetId="7400">
        <row r="4">
          <cell r="A4" t="str">
            <v>BẢNG TÍNH TOÁN, ĐO BÓC KHỐI LƯỢNG HOÀN THÀNH ĐƯA VÀO QUYẾT TOÁN</v>
          </cell>
        </row>
      </sheetData>
      <sheetData sheetId="7401">
        <row r="4">
          <cell r="A4" t="str">
            <v>BẢNG TÍNH TOÁN, ĐO BÓC KHỐI LƯỢNG HOÀN THÀNH ĐƯA VÀO QUYẾT TOÁN</v>
          </cell>
        </row>
      </sheetData>
      <sheetData sheetId="7402">
        <row r="4">
          <cell r="A4" t="str">
            <v>BẢNG TÍNH TOÁN, ĐO BÓC KHỐI LƯỢNG HOÀN THÀNH ĐƯA VÀO QUYẾT TOÁN</v>
          </cell>
        </row>
      </sheetData>
      <sheetData sheetId="7403">
        <row r="4">
          <cell r="A4" t="str">
            <v>BẢNG TÍNH TOÁN, ĐO BÓC KHỐI LƯỢNG HOÀN THÀNH ĐƯA VÀO QUYẾT TOÁN</v>
          </cell>
        </row>
      </sheetData>
      <sheetData sheetId="7404">
        <row r="4">
          <cell r="A4" t="str">
            <v>BẢNG TÍNH TOÁN, ĐO BÓC KHỐI LƯỢNG HOÀN THÀNH ĐƯA VÀO QUYẾT TOÁN</v>
          </cell>
        </row>
      </sheetData>
      <sheetData sheetId="7405">
        <row r="4">
          <cell r="A4" t="str">
            <v>BẢNG TÍNH TOÁN, ĐO BÓC KHỐI LƯỢNG HOÀN THÀNH ĐƯA VÀO QUYẾT TOÁN</v>
          </cell>
        </row>
      </sheetData>
      <sheetData sheetId="7406">
        <row r="4">
          <cell r="A4" t="str">
            <v>BẢNG TÍNH TOÁN, ĐO BÓC KHỐI LƯỢNG HOÀN THÀNH ĐƯA VÀO QUYẾT TOÁN</v>
          </cell>
        </row>
      </sheetData>
      <sheetData sheetId="7407">
        <row r="4">
          <cell r="A4" t="str">
            <v>BẢNG TÍNH TOÁN, ĐO BÓC KHỐI LƯỢNG HOÀN THÀNH ĐƯA VÀO QUYẾT TOÁN</v>
          </cell>
        </row>
      </sheetData>
      <sheetData sheetId="7408">
        <row r="4">
          <cell r="A4" t="str">
            <v>BẢNG TÍNH TOÁN, ĐO BÓC KHỐI LƯỢNG HOÀN THÀNH ĐƯA VÀO QUYẾT TOÁN</v>
          </cell>
        </row>
      </sheetData>
      <sheetData sheetId="7409">
        <row r="4">
          <cell r="A4" t="str">
            <v>BẢNG TÍNH TOÁN, ĐO BÓC KHỐI LƯỢNG HOÀN THÀNH ĐƯA VÀO QUYẾT TOÁN</v>
          </cell>
        </row>
      </sheetData>
      <sheetData sheetId="7410">
        <row r="4">
          <cell r="A4" t="str">
            <v>BẢNG TÍNH TOÁN, ĐO BÓC KHỐI LƯỢNG HOÀN THÀNH ĐƯA VÀO QUYẾT TOÁN</v>
          </cell>
        </row>
      </sheetData>
      <sheetData sheetId="7411">
        <row r="4">
          <cell r="A4" t="str">
            <v>BẢNG TÍNH TOÁN, ĐO BÓC KHỐI LƯỢNG HOÀN THÀNH ĐƯA VÀO QUYẾT TOÁN</v>
          </cell>
        </row>
      </sheetData>
      <sheetData sheetId="7412">
        <row r="4">
          <cell r="A4" t="str">
            <v>BẢNG TÍNH TOÁN, ĐO BÓC KHỐI LƯỢNG HOÀN THÀNH ĐƯA VÀO QUYẾT TOÁN</v>
          </cell>
        </row>
      </sheetData>
      <sheetData sheetId="7413">
        <row r="4">
          <cell r="A4" t="str">
            <v>BẢNG TÍNH TOÁN, ĐO BÓC KHỐI LƯỢNG HOÀN THÀNH ĐƯA VÀO QUYẾT TOÁN</v>
          </cell>
        </row>
      </sheetData>
      <sheetData sheetId="7414">
        <row r="4">
          <cell r="A4" t="str">
            <v>BẢNG TÍNH TOÁN, ĐO BÓC KHỐI LƯỢNG HOÀN THÀNH ĐƯA VÀO QUYẾT TOÁN</v>
          </cell>
        </row>
      </sheetData>
      <sheetData sheetId="7415">
        <row r="4">
          <cell r="A4" t="str">
            <v>BẢNG TÍNH TOÁN, ĐO BÓC KHỐI LƯỢNG HOÀN THÀNH ĐƯA VÀO QUYẾT TOÁN</v>
          </cell>
        </row>
      </sheetData>
      <sheetData sheetId="7416">
        <row r="4">
          <cell r="A4" t="str">
            <v>BẢNG TÍNH TOÁN, ĐO BÓC KHỐI LƯỢNG HOÀN THÀNH ĐƯA VÀO QUYẾT TOÁN</v>
          </cell>
        </row>
      </sheetData>
      <sheetData sheetId="7417">
        <row r="4">
          <cell r="A4" t="str">
            <v>BẢNG TÍNH TOÁN, ĐO BÓC KHỐI LƯỢNG HOÀN THÀNH ĐƯA VÀO QUYẾT TOÁN</v>
          </cell>
        </row>
      </sheetData>
      <sheetData sheetId="7418">
        <row r="4">
          <cell r="A4" t="str">
            <v>BẢNG TÍNH TOÁN, ĐO BÓC KHỐI LƯỢNG HOÀN THÀNH ĐƯA VÀO QUYẾT TOÁN</v>
          </cell>
        </row>
      </sheetData>
      <sheetData sheetId="7419">
        <row r="4">
          <cell r="A4" t="str">
            <v>BẢNG TÍNH TOÁN, ĐO BÓC KHỐI LƯỢNG HOÀN THÀNH ĐƯA VÀO QUYẾT TOÁN</v>
          </cell>
        </row>
      </sheetData>
      <sheetData sheetId="7420">
        <row r="4">
          <cell r="A4" t="str">
            <v>BẢNG TÍNH TOÁN, ĐO BÓC KHỐI LƯỢNG HOÀN THÀNH ĐƯA VÀO QUYẾT TOÁN</v>
          </cell>
        </row>
      </sheetData>
      <sheetData sheetId="7421">
        <row r="4">
          <cell r="A4" t="str">
            <v>BẢNG TÍNH TOÁN, ĐO BÓC KHỐI LƯỢNG HOÀN THÀNH ĐƯA VÀO QUYẾT TOÁN</v>
          </cell>
        </row>
      </sheetData>
      <sheetData sheetId="7422">
        <row r="4">
          <cell r="A4" t="str">
            <v>BẢNG TÍNH TOÁN, ĐO BÓC KHỐI LƯỢNG HOÀN THÀNH ĐƯA VÀO QUYẾT TOÁN</v>
          </cell>
        </row>
      </sheetData>
      <sheetData sheetId="7423">
        <row r="4">
          <cell r="A4" t="str">
            <v>BẢNG TÍNH TOÁN, ĐO BÓC KHỐI LƯỢNG HOÀN THÀNH ĐƯA VÀO QUYẾT TOÁN</v>
          </cell>
        </row>
      </sheetData>
      <sheetData sheetId="7424">
        <row r="4">
          <cell r="A4" t="str">
            <v>BẢNG TÍNH TOÁN, ĐO BÓC KHỐI LƯỢNG HOÀN THÀNH ĐƯA VÀO QUYẾT TOÁN</v>
          </cell>
        </row>
      </sheetData>
      <sheetData sheetId="7425">
        <row r="4">
          <cell r="A4" t="str">
            <v>BẢNG TÍNH TOÁN, ĐO BÓC KHỐI LƯỢNG HOÀN THÀNH ĐƯA VÀO QUYẾT TOÁN</v>
          </cell>
        </row>
      </sheetData>
      <sheetData sheetId="7426">
        <row r="4">
          <cell r="A4" t="str">
            <v>BẢNG TÍNH TOÁN, ĐO BÓC KHỐI LƯỢNG HOÀN THÀNH ĐƯA VÀO QUYẾT TOÁN</v>
          </cell>
        </row>
      </sheetData>
      <sheetData sheetId="7427">
        <row r="4">
          <cell r="A4" t="str">
            <v>BẢNG TÍNH TOÁN, ĐO BÓC KHỐI LƯỢNG HOÀN THÀNH ĐƯA VÀO QUYẾT TOÁN</v>
          </cell>
        </row>
      </sheetData>
      <sheetData sheetId="7428">
        <row r="4">
          <cell r="A4" t="str">
            <v>BẢNG TÍNH TOÁN, ĐO BÓC KHỐI LƯỢNG HOÀN THÀNH ĐƯA VÀO QUYẾT TOÁN</v>
          </cell>
        </row>
      </sheetData>
      <sheetData sheetId="7429">
        <row r="4">
          <cell r="A4" t="str">
            <v>BẢNG TÍNH TOÁN, ĐO BÓC KHỐI LƯỢNG HOÀN THÀNH ĐƯA VÀO QUYẾT TOÁN</v>
          </cell>
        </row>
      </sheetData>
      <sheetData sheetId="7430">
        <row r="4">
          <cell r="A4" t="str">
            <v>BẢNG TÍNH TOÁN, ĐO BÓC KHỐI LƯỢNG HOÀN THÀNH ĐƯA VÀO QUYẾT TOÁN</v>
          </cell>
        </row>
      </sheetData>
      <sheetData sheetId="7431">
        <row r="4">
          <cell r="A4" t="str">
            <v>BẢNG TÍNH TOÁN, ĐO BÓC KHỐI LƯỢNG HOÀN THÀNH ĐƯA VÀO QUYẾT TOÁN</v>
          </cell>
        </row>
      </sheetData>
      <sheetData sheetId="7432">
        <row r="4">
          <cell r="A4" t="str">
            <v>BẢNG TÍNH TOÁN, ĐO BÓC KHỐI LƯỢNG HOÀN THÀNH ĐƯA VÀO QUYẾT TOÁN</v>
          </cell>
        </row>
      </sheetData>
      <sheetData sheetId="7433">
        <row r="4">
          <cell r="A4" t="str">
            <v>BẢNG TÍNH TOÁN, ĐO BÓC KHỐI LƯỢNG HOÀN THÀNH ĐƯA VÀO QUYẾT TOÁN</v>
          </cell>
        </row>
      </sheetData>
      <sheetData sheetId="7434">
        <row r="4">
          <cell r="A4" t="str">
            <v>BẢNG TÍNH TOÁN, ĐO BÓC KHỐI LƯỢNG HOÀN THÀNH ĐƯA VÀO QUYẾT TOÁN</v>
          </cell>
        </row>
      </sheetData>
      <sheetData sheetId="7435">
        <row r="4">
          <cell r="A4" t="str">
            <v>BẢNG TÍNH TOÁN, ĐO BÓC KHỐI LƯỢNG HOÀN THÀNH ĐƯA VÀO QUYẾT TOÁN</v>
          </cell>
        </row>
      </sheetData>
      <sheetData sheetId="7436">
        <row r="4">
          <cell r="A4" t="str">
            <v>BẢNG TÍNH TOÁN, ĐO BÓC KHỐI LƯỢNG HOÀN THÀNH ĐƯA VÀO QUYẾT TOÁN</v>
          </cell>
        </row>
      </sheetData>
      <sheetData sheetId="7437">
        <row r="4">
          <cell r="A4" t="str">
            <v>BẢNG TÍNH TOÁN, ĐO BÓC KHỐI LƯỢNG HOÀN THÀNH ĐƯA VÀO QUYẾT TOÁN</v>
          </cell>
        </row>
      </sheetData>
      <sheetData sheetId="7438">
        <row r="4">
          <cell r="A4" t="str">
            <v>BẢNG TÍNH TOÁN, ĐO BÓC KHỐI LƯỢNG HOÀN THÀNH ĐƯA VÀO QUYẾT TOÁN</v>
          </cell>
        </row>
      </sheetData>
      <sheetData sheetId="7439">
        <row r="4">
          <cell r="A4" t="str">
            <v>BẢNG TÍNH TOÁN, ĐO BÓC KHỐI LƯỢNG HOÀN THÀNH ĐƯA VÀO QUYẾT TOÁN</v>
          </cell>
        </row>
      </sheetData>
      <sheetData sheetId="7440">
        <row r="4">
          <cell r="A4" t="str">
            <v>BẢNG TÍNH TOÁN, ĐO BÓC KHỐI LƯỢNG HOÀN THÀNH ĐƯA VÀO QUYẾT TOÁN</v>
          </cell>
        </row>
      </sheetData>
      <sheetData sheetId="7441">
        <row r="4">
          <cell r="A4" t="str">
            <v>BẢNG TÍNH TOÁN, ĐO BÓC KHỐI LƯỢNG HOÀN THÀNH ĐƯA VÀO QUYẾT TOÁN</v>
          </cell>
        </row>
      </sheetData>
      <sheetData sheetId="7442">
        <row r="4">
          <cell r="A4" t="str">
            <v>BẢNG TÍNH TOÁN, ĐO BÓC KHỐI LƯỢNG HOÀN THÀNH ĐƯA VÀO QUYẾT TOÁN</v>
          </cell>
        </row>
      </sheetData>
      <sheetData sheetId="7443">
        <row r="4">
          <cell r="A4" t="str">
            <v>BẢNG TÍNH TOÁN, ĐO BÓC KHỐI LƯỢNG HOÀN THÀNH ĐƯA VÀO QUYẾT TOÁN</v>
          </cell>
        </row>
      </sheetData>
      <sheetData sheetId="7444">
        <row r="4">
          <cell r="A4" t="str">
            <v>BẢNG TÍNH TOÁN, ĐO BÓC KHỐI LƯỢNG HOÀN THÀNH ĐƯA VÀO QUYẾT TOÁN</v>
          </cell>
        </row>
      </sheetData>
      <sheetData sheetId="7445">
        <row r="4">
          <cell r="A4" t="str">
            <v>BẢNG TÍNH TOÁN, ĐO BÓC KHỐI LƯỢNG HOÀN THÀNH ĐƯA VÀO QUYẾT TOÁN</v>
          </cell>
        </row>
      </sheetData>
      <sheetData sheetId="7446">
        <row r="4">
          <cell r="A4" t="str">
            <v>BẢNG TÍNH TOÁN, ĐO BÓC KHỐI LƯỢNG HOÀN THÀNH ĐƯA VÀO QUYẾT TOÁN</v>
          </cell>
        </row>
      </sheetData>
      <sheetData sheetId="7447">
        <row r="4">
          <cell r="A4" t="str">
            <v>BẢNG TÍNH TOÁN, ĐO BÓC KHỐI LƯỢNG HOÀN THÀNH ĐƯA VÀO QUYẾT TOÁN</v>
          </cell>
        </row>
      </sheetData>
      <sheetData sheetId="7448">
        <row r="4">
          <cell r="A4" t="str">
            <v>BẢNG TÍNH TOÁN, ĐO BÓC KHỐI LƯỢNG HOÀN THÀNH ĐƯA VÀO QUYẾT TOÁN</v>
          </cell>
        </row>
      </sheetData>
      <sheetData sheetId="7449">
        <row r="4">
          <cell r="A4" t="str">
            <v>BẢNG TÍNH TOÁN, ĐO BÓC KHỐI LƯỢNG HOÀN THÀNH ĐƯA VÀO QUYẾT TOÁN</v>
          </cell>
        </row>
      </sheetData>
      <sheetData sheetId="7450">
        <row r="4">
          <cell r="A4" t="str">
            <v>BẢNG TÍNH TOÁN, ĐO BÓC KHỐI LƯỢNG HOÀN THÀNH ĐƯA VÀO QUYẾT TOÁN</v>
          </cell>
        </row>
      </sheetData>
      <sheetData sheetId="7451">
        <row r="4">
          <cell r="A4" t="str">
            <v>BẢNG TÍNH TOÁN, ĐO BÓC KHỐI LƯỢNG HOÀN THÀNH ĐƯA VÀO QUYẾT TOÁN</v>
          </cell>
        </row>
      </sheetData>
      <sheetData sheetId="7452">
        <row r="4">
          <cell r="A4" t="str">
            <v>BẢNG TÍNH TOÁN, ĐO BÓC KHỐI LƯỢNG HOÀN THÀNH ĐƯA VÀO QUYẾT TOÁN</v>
          </cell>
        </row>
      </sheetData>
      <sheetData sheetId="7453">
        <row r="4">
          <cell r="A4" t="str">
            <v>BẢNG TÍNH TOÁN, ĐO BÓC KHỐI LƯỢNG HOÀN THÀNH ĐƯA VÀO QUYẾT TOÁN</v>
          </cell>
        </row>
      </sheetData>
      <sheetData sheetId="7454">
        <row r="4">
          <cell r="A4" t="str">
            <v>BẢNG TÍNH TOÁN, ĐO BÓC KHỐI LƯỢNG HOÀN THÀNH ĐƯA VÀO QUYẾT TOÁN</v>
          </cell>
        </row>
      </sheetData>
      <sheetData sheetId="7455">
        <row r="4">
          <cell r="A4" t="str">
            <v>BẢNG TÍNH TOÁN, ĐO BÓC KHỐI LƯỢNG HOÀN THÀNH ĐƯA VÀO QUYẾT TOÁN</v>
          </cell>
        </row>
      </sheetData>
      <sheetData sheetId="7456">
        <row r="4">
          <cell r="A4" t="str">
            <v>BẢNG TÍNH TOÁN, ĐO BÓC KHỐI LƯỢNG HOÀN THÀNH ĐƯA VÀO QUYẾT TOÁN</v>
          </cell>
        </row>
      </sheetData>
      <sheetData sheetId="7457">
        <row r="4">
          <cell r="A4" t="str">
            <v>BẢNG TÍNH TOÁN, ĐO BÓC KHỐI LƯỢNG HOÀN THÀNH ĐƯA VÀO QUYẾT TOÁN</v>
          </cell>
        </row>
      </sheetData>
      <sheetData sheetId="7458">
        <row r="4">
          <cell r="A4" t="str">
            <v>BẢNG TÍNH TOÁN, ĐO BÓC KHỐI LƯỢNG HOÀN THÀNH ĐƯA VÀO QUYẾT TOÁN</v>
          </cell>
        </row>
      </sheetData>
      <sheetData sheetId="7459">
        <row r="4">
          <cell r="A4" t="str">
            <v>BẢNG TÍNH TOÁN, ĐO BÓC KHỐI LƯỢNG HOÀN THÀNH ĐƯA VÀO QUYẾT TOÁN</v>
          </cell>
        </row>
      </sheetData>
      <sheetData sheetId="7460">
        <row r="4">
          <cell r="A4" t="str">
            <v>BẢNG TÍNH TOÁN, ĐO BÓC KHỐI LƯỢNG HOÀN THÀNH ĐƯA VÀO QUYẾT TOÁN</v>
          </cell>
        </row>
      </sheetData>
      <sheetData sheetId="7461">
        <row r="4">
          <cell r="A4" t="str">
            <v>BẢNG TÍNH TOÁN, ĐO BÓC KHỐI LƯỢNG HOÀN THÀNH ĐƯA VÀO QUYẾT TOÁN</v>
          </cell>
        </row>
      </sheetData>
      <sheetData sheetId="7462">
        <row r="4">
          <cell r="A4" t="str">
            <v>BẢNG TÍNH TOÁN, ĐO BÓC KHỐI LƯỢNG HOÀN THÀNH ĐƯA VÀO QUYẾT TOÁN</v>
          </cell>
        </row>
      </sheetData>
      <sheetData sheetId="7463">
        <row r="4">
          <cell r="A4" t="str">
            <v>BẢNG TÍNH TOÁN, ĐO BÓC KHỐI LƯỢNG HOÀN THÀNH ĐƯA VÀO QUYẾT TOÁN</v>
          </cell>
        </row>
      </sheetData>
      <sheetData sheetId="7464">
        <row r="4">
          <cell r="A4" t="str">
            <v>BẢNG TÍNH TOÁN, ĐO BÓC KHỐI LƯỢNG HOÀN THÀNH ĐƯA VÀO QUYẾT TOÁN</v>
          </cell>
        </row>
      </sheetData>
      <sheetData sheetId="7465">
        <row r="4">
          <cell r="A4" t="str">
            <v>BẢNG TÍNH TOÁN, ĐO BÓC KHỐI LƯỢNG HOÀN THÀNH ĐƯA VÀO QUYẾT TOÁN</v>
          </cell>
        </row>
      </sheetData>
      <sheetData sheetId="7466">
        <row r="4">
          <cell r="A4" t="str">
            <v>BẢNG TÍNH TOÁN, ĐO BÓC KHỐI LƯỢNG HOÀN THÀNH ĐƯA VÀO QUYẾT TOÁN</v>
          </cell>
        </row>
      </sheetData>
      <sheetData sheetId="7467">
        <row r="4">
          <cell r="A4" t="str">
            <v>BẢNG TÍNH TOÁN, ĐO BÓC KHỐI LƯỢNG HOÀN THÀNH ĐƯA VÀO QUYẾT TOÁN</v>
          </cell>
        </row>
      </sheetData>
      <sheetData sheetId="7468">
        <row r="4">
          <cell r="A4" t="str">
            <v>BẢNG TÍNH TOÁN, ĐO BÓC KHỐI LƯỢNG HOÀN THÀNH ĐƯA VÀO QUYẾT TOÁN</v>
          </cell>
        </row>
      </sheetData>
      <sheetData sheetId="7469">
        <row r="4">
          <cell r="A4" t="str">
            <v>BẢNG TÍNH TOÁN, ĐO BÓC KHỐI LƯỢNG HOÀN THÀNH ĐƯA VÀO QUYẾT TOÁN</v>
          </cell>
        </row>
      </sheetData>
      <sheetData sheetId="7470">
        <row r="4">
          <cell r="A4" t="str">
            <v>BẢNG TÍNH TOÁN, ĐO BÓC KHỐI LƯỢNG HOÀN THÀNH ĐƯA VÀO QUYẾT TOÁN</v>
          </cell>
        </row>
      </sheetData>
      <sheetData sheetId="7471">
        <row r="4">
          <cell r="A4" t="str">
            <v>BẢNG TÍNH TOÁN, ĐO BÓC KHỐI LƯỢNG HOÀN THÀNH ĐƯA VÀO QUYẾT TOÁN</v>
          </cell>
        </row>
      </sheetData>
      <sheetData sheetId="7472">
        <row r="4">
          <cell r="A4" t="str">
            <v>BẢNG TÍNH TOÁN, ĐO BÓC KHỐI LƯỢNG HOÀN THÀNH ĐƯA VÀO QUYẾT TOÁN</v>
          </cell>
        </row>
      </sheetData>
      <sheetData sheetId="7473">
        <row r="4">
          <cell r="A4" t="str">
            <v>BẢNG TÍNH TOÁN, ĐO BÓC KHỐI LƯỢNG HOÀN THÀNH ĐƯA VÀO QUYẾT TOÁN</v>
          </cell>
        </row>
      </sheetData>
      <sheetData sheetId="7474">
        <row r="4">
          <cell r="A4" t="str">
            <v>BẢNG TÍNH TOÁN, ĐO BÓC KHỐI LƯỢNG HOÀN THÀNH ĐƯA VÀO QUYẾT TOÁN</v>
          </cell>
        </row>
      </sheetData>
      <sheetData sheetId="7475">
        <row r="4">
          <cell r="A4" t="str">
            <v>BẢNG TÍNH TOÁN, ĐO BÓC KHỐI LƯỢNG HOÀN THÀNH ĐƯA VÀO QUYẾT TOÁN</v>
          </cell>
        </row>
      </sheetData>
      <sheetData sheetId="7476">
        <row r="4">
          <cell r="A4" t="str">
            <v>BẢNG TÍNH TOÁN, ĐO BÓC KHỐI LƯỢNG HOÀN THÀNH ĐƯA VÀO QUYẾT TOÁN</v>
          </cell>
        </row>
      </sheetData>
      <sheetData sheetId="7477">
        <row r="4">
          <cell r="A4" t="str">
            <v>BẢNG TÍNH TOÁN, ĐO BÓC KHỐI LƯỢNG HOÀN THÀNH ĐƯA VÀO QUYẾT TOÁN</v>
          </cell>
        </row>
      </sheetData>
      <sheetData sheetId="7478">
        <row r="4">
          <cell r="A4" t="str">
            <v>BẢNG TÍNH TOÁN, ĐO BÓC KHỐI LƯỢNG HOÀN THÀNH ĐƯA VÀO QUYẾT TOÁN</v>
          </cell>
        </row>
      </sheetData>
      <sheetData sheetId="7479">
        <row r="4">
          <cell r="A4" t="str">
            <v>BẢNG TÍNH TOÁN, ĐO BÓC KHỐI LƯỢNG HOÀN THÀNH ĐƯA VÀO QUYẾT TOÁN</v>
          </cell>
        </row>
      </sheetData>
      <sheetData sheetId="7480">
        <row r="4">
          <cell r="A4" t="str">
            <v>BẢNG TÍNH TOÁN, ĐO BÓC KHỐI LƯỢNG HOÀN THÀNH ĐƯA VÀO QUYẾT TOÁN</v>
          </cell>
        </row>
      </sheetData>
      <sheetData sheetId="7481">
        <row r="4">
          <cell r="A4" t="str">
            <v>BẢNG TÍNH TOÁN, ĐO BÓC KHỐI LƯỢNG HOÀN THÀNH ĐƯA VÀO QUYẾT TOÁN</v>
          </cell>
        </row>
      </sheetData>
      <sheetData sheetId="7482">
        <row r="4">
          <cell r="A4" t="str">
            <v>BẢNG TÍNH TOÁN, ĐO BÓC KHỐI LƯỢNG HOÀN THÀNH ĐƯA VÀO QUYẾT TOÁN</v>
          </cell>
        </row>
      </sheetData>
      <sheetData sheetId="7483">
        <row r="4">
          <cell r="A4" t="str">
            <v>BẢNG TÍNH TOÁN, ĐO BÓC KHỐI LƯỢNG HOÀN THÀNH ĐƯA VÀO QUYẾT TOÁN</v>
          </cell>
        </row>
      </sheetData>
      <sheetData sheetId="7484">
        <row r="4">
          <cell r="A4" t="str">
            <v>BẢNG TÍNH TOÁN, ĐO BÓC KHỐI LƯỢNG HOÀN THÀNH ĐƯA VÀO QUYẾT TOÁN</v>
          </cell>
        </row>
      </sheetData>
      <sheetData sheetId="7485">
        <row r="4">
          <cell r="A4" t="str">
            <v>BẢNG TÍNH TOÁN, ĐO BÓC KHỐI LƯỢNG HOÀN THÀNH ĐƯA VÀO QUYẾT TOÁN</v>
          </cell>
        </row>
      </sheetData>
      <sheetData sheetId="7486">
        <row r="4">
          <cell r="A4" t="str">
            <v>BẢNG TÍNH TOÁN, ĐO BÓC KHỐI LƯỢNG HOÀN THÀNH ĐƯA VÀO QUYẾT TOÁN</v>
          </cell>
        </row>
      </sheetData>
      <sheetData sheetId="7487">
        <row r="4">
          <cell r="A4" t="str">
            <v>BẢNG TÍNH TOÁN, ĐO BÓC KHỐI LƯỢNG HOÀN THÀNH ĐƯA VÀO QUYẾT TOÁN</v>
          </cell>
        </row>
      </sheetData>
      <sheetData sheetId="7488">
        <row r="4">
          <cell r="A4" t="str">
            <v>BẢNG TÍNH TOÁN, ĐO BÓC KHỐI LƯỢNG HOÀN THÀNH ĐƯA VÀO QUYẾT TOÁN</v>
          </cell>
        </row>
      </sheetData>
      <sheetData sheetId="7489">
        <row r="4">
          <cell r="A4" t="str">
            <v>BẢNG TÍNH TOÁN, ĐO BÓC KHỐI LƯỢNG HOÀN THÀNH ĐƯA VÀO QUYẾT TOÁN</v>
          </cell>
        </row>
      </sheetData>
      <sheetData sheetId="7490">
        <row r="4">
          <cell r="A4" t="str">
            <v>BẢNG TÍNH TOÁN, ĐO BÓC KHỐI LƯỢNG HOÀN THÀNH ĐƯA VÀO QUYẾT TOÁN</v>
          </cell>
        </row>
      </sheetData>
      <sheetData sheetId="7491">
        <row r="4">
          <cell r="A4" t="str">
            <v>BẢNG TÍNH TOÁN, ĐO BÓC KHỐI LƯỢNG HOÀN THÀNH ĐƯA VÀO QUYẾT TOÁN</v>
          </cell>
        </row>
      </sheetData>
      <sheetData sheetId="7492">
        <row r="4">
          <cell r="A4" t="str">
            <v>BẢNG TÍNH TOÁN, ĐO BÓC KHỐI LƯỢNG HOÀN THÀNH ĐƯA VÀO QUYẾT TOÁN</v>
          </cell>
        </row>
      </sheetData>
      <sheetData sheetId="7493">
        <row r="4">
          <cell r="A4" t="str">
            <v>BẢNG TÍNH TOÁN, ĐO BÓC KHỐI LƯỢNG HOÀN THÀNH ĐƯA VÀO QUYẾT TOÁN</v>
          </cell>
        </row>
      </sheetData>
      <sheetData sheetId="7494">
        <row r="4">
          <cell r="A4" t="str">
            <v>BẢNG TÍNH TOÁN, ĐO BÓC KHỐI LƯỢNG HOÀN THÀNH ĐƯA VÀO QUYẾT TOÁN</v>
          </cell>
        </row>
      </sheetData>
      <sheetData sheetId="7495">
        <row r="4">
          <cell r="A4" t="str">
            <v>BẢNG TÍNH TOÁN, ĐO BÓC KHỐI LƯỢNG HOÀN THÀNH ĐƯA VÀO QUYẾT TOÁN</v>
          </cell>
        </row>
      </sheetData>
      <sheetData sheetId="7496">
        <row r="4">
          <cell r="A4" t="str">
            <v>BẢNG TÍNH TOÁN, ĐO BÓC KHỐI LƯỢNG HOÀN THÀNH ĐƯA VÀO QUYẾT TOÁN</v>
          </cell>
        </row>
      </sheetData>
      <sheetData sheetId="7497">
        <row r="4">
          <cell r="A4" t="str">
            <v>BẢNG TÍNH TOÁN, ĐO BÓC KHỐI LƯỢNG HOÀN THÀNH ĐƯA VÀO QUYẾT TOÁN</v>
          </cell>
        </row>
      </sheetData>
      <sheetData sheetId="7498">
        <row r="4">
          <cell r="A4" t="str">
            <v>BẢNG TÍNH TOÁN, ĐO BÓC KHỐI LƯỢNG HOÀN THÀNH ĐƯA VÀO QUYẾT TOÁN</v>
          </cell>
        </row>
      </sheetData>
      <sheetData sheetId="7499">
        <row r="4">
          <cell r="A4" t="str">
            <v>BẢNG TÍNH TOÁN, ĐO BÓC KHỐI LƯỢNG HOÀN THÀNH ĐƯA VÀO QUYẾT TOÁN</v>
          </cell>
        </row>
      </sheetData>
      <sheetData sheetId="7500">
        <row r="4">
          <cell r="A4" t="str">
            <v>BẢNG TÍNH TOÁN, ĐO BÓC KHỐI LƯỢNG HOÀN THÀNH ĐƯA VÀO QUYẾT TOÁN</v>
          </cell>
        </row>
      </sheetData>
      <sheetData sheetId="7501">
        <row r="4">
          <cell r="A4" t="str">
            <v>BẢNG TÍNH TOÁN, ĐO BÓC KHỐI LƯỢNG HOÀN THÀNH ĐƯA VÀO QUYẾT TOÁN</v>
          </cell>
        </row>
      </sheetData>
      <sheetData sheetId="7502">
        <row r="4">
          <cell r="A4" t="str">
            <v>BẢNG TÍNH TOÁN, ĐO BÓC KHỐI LƯỢNG HOÀN THÀNH ĐƯA VÀO QUYẾT TOÁN</v>
          </cell>
        </row>
      </sheetData>
      <sheetData sheetId="7503">
        <row r="4">
          <cell r="A4" t="str">
            <v>BẢNG TÍNH TOÁN, ĐO BÓC KHỐI LƯỢNG HOÀN THÀNH ĐƯA VÀO QUYẾT TOÁN</v>
          </cell>
        </row>
      </sheetData>
      <sheetData sheetId="7504">
        <row r="4">
          <cell r="A4" t="str">
            <v>BẢNG TÍNH TOÁN, ĐO BÓC KHỐI LƯỢNG HOÀN THÀNH ĐƯA VÀO QUYẾT TOÁN</v>
          </cell>
        </row>
      </sheetData>
      <sheetData sheetId="7505">
        <row r="4">
          <cell r="A4" t="str">
            <v>BẢNG TÍNH TOÁN, ĐO BÓC KHỐI LƯỢNG HOÀN THÀNH ĐƯA VÀO QUYẾT TOÁN</v>
          </cell>
        </row>
      </sheetData>
      <sheetData sheetId="7506">
        <row r="4">
          <cell r="A4" t="str">
            <v>BẢNG TÍNH TOÁN, ĐO BÓC KHỐI LƯỢNG HOÀN THÀNH ĐƯA VÀO QUYẾT TOÁN</v>
          </cell>
        </row>
      </sheetData>
      <sheetData sheetId="7507">
        <row r="4">
          <cell r="A4" t="str">
            <v>BẢNG TÍNH TOÁN, ĐO BÓC KHỐI LƯỢNG HOÀN THÀNH ĐƯA VÀO QUYẾT TOÁN</v>
          </cell>
        </row>
      </sheetData>
      <sheetData sheetId="7508">
        <row r="4">
          <cell r="A4" t="str">
            <v>BẢNG TÍNH TOÁN, ĐO BÓC KHỐI LƯỢNG HOÀN THÀNH ĐƯA VÀO QUYẾT TOÁN</v>
          </cell>
        </row>
      </sheetData>
      <sheetData sheetId="7509">
        <row r="4">
          <cell r="A4" t="str">
            <v>BẢNG TÍNH TOÁN, ĐO BÓC KHỐI LƯỢNG HOÀN THÀNH ĐƯA VÀO QUYẾT TOÁN</v>
          </cell>
        </row>
      </sheetData>
      <sheetData sheetId="7510">
        <row r="4">
          <cell r="A4" t="str">
            <v>BẢNG TÍNH TOÁN, ĐO BÓC KHỐI LƯỢNG HOÀN THÀNH ĐƯA VÀO QUYẾT TOÁN</v>
          </cell>
        </row>
      </sheetData>
      <sheetData sheetId="7511">
        <row r="4">
          <cell r="A4" t="str">
            <v>BẢNG TÍNH TOÁN, ĐO BÓC KHỐI LƯỢNG HOÀN THÀNH ĐƯA VÀO QUYẾT TOÁN</v>
          </cell>
        </row>
      </sheetData>
      <sheetData sheetId="7512">
        <row r="4">
          <cell r="A4" t="str">
            <v>BẢNG TÍNH TOÁN, ĐO BÓC KHỐI LƯỢNG HOÀN THÀNH ĐƯA VÀO QUYẾT TOÁN</v>
          </cell>
        </row>
      </sheetData>
      <sheetData sheetId="7513">
        <row r="4">
          <cell r="A4" t="str">
            <v>BẢNG TÍNH TOÁN, ĐO BÓC KHỐI LƯỢNG HOÀN THÀNH ĐƯA VÀO QUYẾT TOÁN</v>
          </cell>
        </row>
      </sheetData>
      <sheetData sheetId="7514">
        <row r="4">
          <cell r="A4" t="str">
            <v>BẢNG TÍNH TOÁN, ĐO BÓC KHỐI LƯỢNG HOÀN THÀNH ĐƯA VÀO QUYẾT TOÁN</v>
          </cell>
        </row>
      </sheetData>
      <sheetData sheetId="7515">
        <row r="4">
          <cell r="A4" t="str">
            <v>BẢNG TÍNH TOÁN, ĐO BÓC KHỐI LƯỢNG HOÀN THÀNH ĐƯA VÀO QUYẾT TOÁN</v>
          </cell>
        </row>
      </sheetData>
      <sheetData sheetId="7516">
        <row r="4">
          <cell r="A4" t="str">
            <v>BẢNG TÍNH TOÁN, ĐO BÓC KHỐI LƯỢNG HOÀN THÀNH ĐƯA VÀO QUYẾT TOÁN</v>
          </cell>
        </row>
      </sheetData>
      <sheetData sheetId="7517">
        <row r="4">
          <cell r="A4" t="str">
            <v>BẢNG TÍNH TOÁN, ĐO BÓC KHỐI LƯỢNG HOÀN THÀNH ĐƯA VÀO QUYẾT TOÁN</v>
          </cell>
        </row>
      </sheetData>
      <sheetData sheetId="7518">
        <row r="4">
          <cell r="A4" t="str">
            <v>BẢNG TÍNH TOÁN, ĐO BÓC KHỐI LƯỢNG HOÀN THÀNH ĐƯA VÀO QUYẾT TOÁN</v>
          </cell>
        </row>
      </sheetData>
      <sheetData sheetId="7519">
        <row r="4">
          <cell r="A4" t="str">
            <v>BẢNG TÍNH TOÁN, ĐO BÓC KHỐI LƯỢNG HOÀN THÀNH ĐƯA VÀO QUYẾT TOÁN</v>
          </cell>
        </row>
      </sheetData>
      <sheetData sheetId="7520">
        <row r="4">
          <cell r="A4" t="str">
            <v>BẢNG TÍNH TOÁN, ĐO BÓC KHỐI LƯỢNG HOÀN THÀNH ĐƯA VÀO QUYẾT TOÁN</v>
          </cell>
        </row>
      </sheetData>
      <sheetData sheetId="7521">
        <row r="4">
          <cell r="A4" t="str">
            <v>BẢNG TÍNH TOÁN, ĐO BÓC KHỐI LƯỢNG HOÀN THÀNH ĐƯA VÀO QUYẾT TOÁN</v>
          </cell>
        </row>
      </sheetData>
      <sheetData sheetId="7522">
        <row r="4">
          <cell r="A4" t="str">
            <v>BẢNG TÍNH TOÁN, ĐO BÓC KHỐI LƯỢNG HOÀN THÀNH ĐƯA VÀO QUYẾT TOÁN</v>
          </cell>
        </row>
      </sheetData>
      <sheetData sheetId="7523">
        <row r="4">
          <cell r="A4" t="str">
            <v>BẢNG TÍNH TOÁN, ĐO BÓC KHỐI LƯỢNG HOÀN THÀNH ĐƯA VÀO QUYẾT TOÁN</v>
          </cell>
        </row>
      </sheetData>
      <sheetData sheetId="7524">
        <row r="4">
          <cell r="A4" t="str">
            <v>BẢNG TÍNH TOÁN, ĐO BÓC KHỐI LƯỢNG HOÀN THÀNH ĐƯA VÀO QUYẾT TOÁN</v>
          </cell>
        </row>
      </sheetData>
      <sheetData sheetId="7525">
        <row r="4">
          <cell r="A4" t="str">
            <v>BẢNG TÍNH TOÁN, ĐO BÓC KHỐI LƯỢNG HOÀN THÀNH ĐƯA VÀO QUYẾT TOÁN</v>
          </cell>
        </row>
      </sheetData>
      <sheetData sheetId="7526">
        <row r="4">
          <cell r="A4" t="str">
            <v>BẢNG TÍNH TOÁN, ĐO BÓC KHỐI LƯỢNG HOÀN THÀNH ĐƯA VÀO QUYẾT TOÁN</v>
          </cell>
        </row>
      </sheetData>
      <sheetData sheetId="7527">
        <row r="4">
          <cell r="A4" t="str">
            <v>BẢNG TÍNH TOÁN, ĐO BÓC KHỐI LƯỢNG HOÀN THÀNH ĐƯA VÀO QUYẾT TOÁN</v>
          </cell>
        </row>
      </sheetData>
      <sheetData sheetId="7528">
        <row r="4">
          <cell r="A4" t="str">
            <v>BẢNG TÍNH TOÁN, ĐO BÓC KHỐI LƯỢNG HOÀN THÀNH ĐƯA VÀO QUYẾT TOÁN</v>
          </cell>
        </row>
      </sheetData>
      <sheetData sheetId="7529">
        <row r="4">
          <cell r="A4" t="str">
            <v>BẢNG TÍNH TOÁN, ĐO BÓC KHỐI LƯỢNG HOÀN THÀNH ĐƯA VÀO QUYẾT TOÁN</v>
          </cell>
        </row>
      </sheetData>
      <sheetData sheetId="7530">
        <row r="4">
          <cell r="A4" t="str">
            <v>BẢNG TÍNH TOÁN, ĐO BÓC KHỐI LƯỢNG HOÀN THÀNH ĐƯA VÀO QUYẾT TOÁN</v>
          </cell>
        </row>
      </sheetData>
      <sheetData sheetId="7531">
        <row r="4">
          <cell r="A4" t="str">
            <v>BẢNG TÍNH TOÁN, ĐO BÓC KHỐI LƯỢNG HOÀN THÀNH ĐƯA VÀO QUYẾT TOÁN</v>
          </cell>
        </row>
      </sheetData>
      <sheetData sheetId="7532">
        <row r="4">
          <cell r="A4" t="str">
            <v>BẢNG TÍNH TOÁN, ĐO BÓC KHỐI LƯỢNG HOÀN THÀNH ĐƯA VÀO QUYẾT TOÁN</v>
          </cell>
        </row>
      </sheetData>
      <sheetData sheetId="7533">
        <row r="4">
          <cell r="A4" t="str">
            <v>BẢNG TÍNH TOÁN, ĐO BÓC KHỐI LƯỢNG HOÀN THÀNH ĐƯA VÀO QUYẾT TOÁN</v>
          </cell>
        </row>
      </sheetData>
      <sheetData sheetId="7534">
        <row r="4">
          <cell r="A4" t="str">
            <v>BẢNG TÍNH TOÁN, ĐO BÓC KHỐI LƯỢNG HOÀN THÀNH ĐƯA VÀO QUYẾT TOÁN</v>
          </cell>
        </row>
      </sheetData>
      <sheetData sheetId="7535">
        <row r="4">
          <cell r="A4" t="str">
            <v>BẢNG TÍNH TOÁN, ĐO BÓC KHỐI LƯỢNG HOÀN THÀNH ĐƯA VÀO QUYẾT TOÁN</v>
          </cell>
        </row>
      </sheetData>
      <sheetData sheetId="7536">
        <row r="4">
          <cell r="A4" t="str">
            <v>BẢNG TÍNH TOÁN, ĐO BÓC KHỐI LƯỢNG HOÀN THÀNH ĐƯA VÀO QUYẾT TOÁN</v>
          </cell>
        </row>
      </sheetData>
      <sheetData sheetId="7537">
        <row r="4">
          <cell r="A4" t="str">
            <v>BẢNG TÍNH TOÁN, ĐO BÓC KHỐI LƯỢNG HOÀN THÀNH ĐƯA VÀO QUYẾT TOÁN</v>
          </cell>
        </row>
      </sheetData>
      <sheetData sheetId="7538">
        <row r="4">
          <cell r="A4" t="str">
            <v>BẢNG TÍNH TOÁN, ĐO BÓC KHỐI LƯỢNG HOÀN THÀNH ĐƯA VÀO QUYẾT TOÁN</v>
          </cell>
        </row>
      </sheetData>
      <sheetData sheetId="7539">
        <row r="4">
          <cell r="A4" t="str">
            <v>BẢNG TÍNH TOÁN, ĐO BÓC KHỐI LƯỢNG HOÀN THÀNH ĐƯA VÀO QUYẾT TOÁN</v>
          </cell>
        </row>
      </sheetData>
      <sheetData sheetId="7540">
        <row r="4">
          <cell r="A4" t="str">
            <v>BẢNG TÍNH TOÁN, ĐO BÓC KHỐI LƯỢNG HOÀN THÀNH ĐƯA VÀO QUYẾT TOÁN</v>
          </cell>
        </row>
      </sheetData>
      <sheetData sheetId="7541">
        <row r="4">
          <cell r="A4" t="str">
            <v>BẢNG TÍNH TOÁN, ĐO BÓC KHỐI LƯỢNG HOÀN THÀNH ĐƯA VÀO QUYẾT TOÁN</v>
          </cell>
        </row>
      </sheetData>
      <sheetData sheetId="7542">
        <row r="4">
          <cell r="A4" t="str">
            <v>BẢNG TÍNH TOÁN, ĐO BÓC KHỐI LƯỢNG HOÀN THÀNH ĐƯA VÀO QUYẾT TOÁN</v>
          </cell>
        </row>
      </sheetData>
      <sheetData sheetId="7543">
        <row r="4">
          <cell r="A4" t="str">
            <v>BẢNG TÍNH TOÁN, ĐO BÓC KHỐI LƯỢNG HOÀN THÀNH ĐƯA VÀO QUYẾT TOÁN</v>
          </cell>
        </row>
      </sheetData>
      <sheetData sheetId="7544">
        <row r="4">
          <cell r="A4" t="str">
            <v>BẢNG TÍNH TOÁN, ĐO BÓC KHỐI LƯỢNG HOÀN THÀNH ĐƯA VÀO QUYẾT TOÁN</v>
          </cell>
        </row>
      </sheetData>
      <sheetData sheetId="7545">
        <row r="4">
          <cell r="A4" t="str">
            <v>BẢNG TÍNH TOÁN, ĐO BÓC KHỐI LƯỢNG HOÀN THÀNH ĐƯA VÀO QUYẾT TOÁN</v>
          </cell>
        </row>
      </sheetData>
      <sheetData sheetId="7546">
        <row r="4">
          <cell r="A4" t="str">
            <v>BẢNG TÍNH TOÁN, ĐO BÓC KHỐI LƯỢNG HOÀN THÀNH ĐƯA VÀO QUYẾT TOÁN</v>
          </cell>
        </row>
      </sheetData>
      <sheetData sheetId="7547">
        <row r="4">
          <cell r="A4" t="str">
            <v>BẢNG TÍNH TOÁN, ĐO BÓC KHỐI LƯỢNG HOÀN THÀNH ĐƯA VÀO QUYẾT TOÁN</v>
          </cell>
        </row>
      </sheetData>
      <sheetData sheetId="7548">
        <row r="4">
          <cell r="A4" t="str">
            <v>BẢNG TÍNH TOÁN, ĐO BÓC KHỐI LƯỢNG HOÀN THÀNH ĐƯA VÀO QUYẾT TOÁN</v>
          </cell>
        </row>
      </sheetData>
      <sheetData sheetId="7549">
        <row r="4">
          <cell r="A4" t="str">
            <v>BẢNG TÍNH TOÁN, ĐO BÓC KHỐI LƯỢNG HOÀN THÀNH ĐƯA VÀO QUYẾT TOÁN</v>
          </cell>
        </row>
      </sheetData>
      <sheetData sheetId="7550">
        <row r="4">
          <cell r="A4" t="str">
            <v>BẢNG TÍNH TOÁN, ĐO BÓC KHỐI LƯỢNG HOÀN THÀNH ĐƯA VÀO QUYẾT TOÁN</v>
          </cell>
        </row>
      </sheetData>
      <sheetData sheetId="7551">
        <row r="4">
          <cell r="A4" t="str">
            <v>BẢNG TÍNH TOÁN, ĐO BÓC KHỐI LƯỢNG HOÀN THÀNH ĐƯA VÀO QUYẾT TOÁN</v>
          </cell>
        </row>
      </sheetData>
      <sheetData sheetId="7552">
        <row r="4">
          <cell r="A4" t="str">
            <v>BẢNG TÍNH TOÁN, ĐO BÓC KHỐI LƯỢNG HOÀN THÀNH ĐƯA VÀO QUYẾT TOÁN</v>
          </cell>
        </row>
      </sheetData>
      <sheetData sheetId="7553">
        <row r="4">
          <cell r="A4" t="str">
            <v>BẢNG TÍNH TOÁN, ĐO BÓC KHỐI LƯỢNG HOÀN THÀNH ĐƯA VÀO QUYẾT TOÁN</v>
          </cell>
        </row>
      </sheetData>
      <sheetData sheetId="7554">
        <row r="4">
          <cell r="A4" t="str">
            <v>BẢNG TÍNH TOÁN, ĐO BÓC KHỐI LƯỢNG HOÀN THÀNH ĐƯA VÀO QUYẾT TOÁN</v>
          </cell>
        </row>
      </sheetData>
      <sheetData sheetId="7555">
        <row r="4">
          <cell r="A4" t="str">
            <v>BẢNG TÍNH TOÁN, ĐO BÓC KHỐI LƯỢNG HOÀN THÀNH ĐƯA VÀO QUYẾT TOÁN</v>
          </cell>
        </row>
      </sheetData>
      <sheetData sheetId="7556">
        <row r="4">
          <cell r="A4" t="str">
            <v>BẢNG TÍNH TOÁN, ĐO BÓC KHỐI LƯỢNG HOÀN THÀNH ĐƯA VÀO QUYẾT TOÁN</v>
          </cell>
        </row>
      </sheetData>
      <sheetData sheetId="7557">
        <row r="4">
          <cell r="A4" t="str">
            <v>BẢNG TÍNH TOÁN, ĐO BÓC KHỐI LƯỢNG HOÀN THÀNH ĐƯA VÀO QUYẾT TOÁN</v>
          </cell>
        </row>
      </sheetData>
      <sheetData sheetId="7558">
        <row r="4">
          <cell r="A4" t="str">
            <v>BẢNG TÍNH TOÁN, ĐO BÓC KHỐI LƯỢNG HOÀN THÀNH ĐƯA VÀO QUYẾT TOÁN</v>
          </cell>
        </row>
      </sheetData>
      <sheetData sheetId="7559">
        <row r="4">
          <cell r="A4" t="str">
            <v>BẢNG TÍNH TOÁN, ĐO BÓC KHỐI LƯỢNG HOÀN THÀNH ĐƯA VÀO QUYẾT TOÁN</v>
          </cell>
        </row>
      </sheetData>
      <sheetData sheetId="7560">
        <row r="4">
          <cell r="A4" t="str">
            <v>BẢNG TÍNH TOÁN, ĐO BÓC KHỐI LƯỢNG HOÀN THÀNH ĐƯA VÀO QUYẾT TOÁN</v>
          </cell>
        </row>
      </sheetData>
      <sheetData sheetId="7561">
        <row r="4">
          <cell r="A4" t="str">
            <v>BẢNG TÍNH TOÁN, ĐO BÓC KHỐI LƯỢNG HOÀN THÀNH ĐƯA VÀO QUYẾT TOÁN</v>
          </cell>
        </row>
      </sheetData>
      <sheetData sheetId="7562">
        <row r="4">
          <cell r="A4" t="str">
            <v>BẢNG TÍNH TOÁN, ĐO BÓC KHỐI LƯỢNG HOÀN THÀNH ĐƯA VÀO QUYẾT TOÁN</v>
          </cell>
        </row>
      </sheetData>
      <sheetData sheetId="7563">
        <row r="4">
          <cell r="A4" t="str">
            <v>BẢNG TÍNH TOÁN, ĐO BÓC KHỐI LƯỢNG HOÀN THÀNH ĐƯA VÀO QUYẾT TOÁN</v>
          </cell>
        </row>
      </sheetData>
      <sheetData sheetId="7564">
        <row r="4">
          <cell r="A4" t="str">
            <v>BẢNG TÍNH TOÁN, ĐO BÓC KHỐI LƯỢNG HOÀN THÀNH ĐƯA VÀO QUYẾT TOÁN</v>
          </cell>
        </row>
      </sheetData>
      <sheetData sheetId="7565">
        <row r="4">
          <cell r="A4" t="str">
            <v>BẢNG TÍNH TOÁN, ĐO BÓC KHỐI LƯỢNG HOÀN THÀNH ĐƯA VÀO QUYẾT TOÁN</v>
          </cell>
        </row>
      </sheetData>
      <sheetData sheetId="7566">
        <row r="4">
          <cell r="A4" t="str">
            <v>BẢNG TÍNH TOÁN, ĐO BÓC KHỐI LƯỢNG HOÀN THÀNH ĐƯA VÀO QUYẾT TOÁN</v>
          </cell>
        </row>
      </sheetData>
      <sheetData sheetId="7567">
        <row r="4">
          <cell r="A4" t="str">
            <v>BẢNG TÍNH TOÁN, ĐO BÓC KHỐI LƯỢNG HOÀN THÀNH ĐƯA VÀO QUYẾT TOÁN</v>
          </cell>
        </row>
      </sheetData>
      <sheetData sheetId="7568">
        <row r="4">
          <cell r="A4" t="str">
            <v>BẢNG TÍNH TOÁN, ĐO BÓC KHỐI LƯỢNG HOÀN THÀNH ĐƯA VÀO QUYẾT TOÁN</v>
          </cell>
        </row>
      </sheetData>
      <sheetData sheetId="7569">
        <row r="4">
          <cell r="A4" t="str">
            <v>BẢNG TÍNH TOÁN, ĐO BÓC KHỐI LƯỢNG HOÀN THÀNH ĐƯA VÀO QUYẾT TOÁN</v>
          </cell>
        </row>
      </sheetData>
      <sheetData sheetId="7570">
        <row r="4">
          <cell r="A4" t="str">
            <v>BẢNG TÍNH TOÁN, ĐO BÓC KHỐI LƯỢNG HOÀN THÀNH ĐƯA VÀO QUYẾT TOÁN</v>
          </cell>
        </row>
      </sheetData>
      <sheetData sheetId="7571">
        <row r="4">
          <cell r="A4" t="str">
            <v>BẢNG TÍNH TOÁN, ĐO BÓC KHỐI LƯỢNG HOÀN THÀNH ĐƯA VÀO QUYẾT TOÁN</v>
          </cell>
        </row>
      </sheetData>
      <sheetData sheetId="7572">
        <row r="4">
          <cell r="A4" t="str">
            <v>BẢNG TÍNH TOÁN, ĐO BÓC KHỐI LƯỢNG HOÀN THÀNH ĐƯA VÀO QUYẾT TOÁN</v>
          </cell>
        </row>
      </sheetData>
      <sheetData sheetId="7573">
        <row r="4">
          <cell r="A4" t="str">
            <v>BẢNG TÍNH TOÁN, ĐO BÓC KHỐI LƯỢNG HOÀN THÀNH ĐƯA VÀO QUYẾT TOÁN</v>
          </cell>
        </row>
      </sheetData>
      <sheetData sheetId="7574">
        <row r="4">
          <cell r="A4" t="str">
            <v>BẢNG TÍNH TOÁN, ĐO BÓC KHỐI LƯỢNG HOÀN THÀNH ĐƯA VÀO QUYẾT TOÁN</v>
          </cell>
        </row>
      </sheetData>
      <sheetData sheetId="7575">
        <row r="4">
          <cell r="A4" t="str">
            <v>BẢNG TÍNH TOÁN, ĐO BÓC KHỐI LƯỢNG HOÀN THÀNH ĐƯA VÀO QUYẾT TOÁN</v>
          </cell>
        </row>
      </sheetData>
      <sheetData sheetId="7576">
        <row r="4">
          <cell r="A4" t="str">
            <v>BẢNG TÍNH TOÁN, ĐO BÓC KHỐI LƯỢNG HOÀN THÀNH ĐƯA VÀO QUYẾT TOÁN</v>
          </cell>
        </row>
      </sheetData>
      <sheetData sheetId="7577">
        <row r="4">
          <cell r="A4" t="str">
            <v>BẢNG TÍNH TOÁN, ĐO BÓC KHỐI LƯỢNG HOÀN THÀNH ĐƯA VÀO QUYẾT TOÁN</v>
          </cell>
        </row>
      </sheetData>
      <sheetData sheetId="7578">
        <row r="4">
          <cell r="A4" t="str">
            <v>BẢNG TÍNH TOÁN, ĐO BÓC KHỐI LƯỢNG HOÀN THÀNH ĐƯA VÀO QUYẾT TOÁN</v>
          </cell>
        </row>
      </sheetData>
      <sheetData sheetId="7579">
        <row r="4">
          <cell r="A4" t="str">
            <v>BẢNG TÍNH TOÁN, ĐO BÓC KHỐI LƯỢNG HOÀN THÀNH ĐƯA VÀO QUYẾT TOÁN</v>
          </cell>
        </row>
      </sheetData>
      <sheetData sheetId="7580">
        <row r="4">
          <cell r="A4" t="str">
            <v>BẢNG TÍNH TOÁN, ĐO BÓC KHỐI LƯỢNG HOÀN THÀNH ĐƯA VÀO QUYẾT TOÁN</v>
          </cell>
        </row>
      </sheetData>
      <sheetData sheetId="7581">
        <row r="4">
          <cell r="A4" t="str">
            <v>BẢNG TÍNH TOÁN, ĐO BÓC KHỐI LƯỢNG HOÀN THÀNH ĐƯA VÀO QUYẾT TOÁN</v>
          </cell>
        </row>
      </sheetData>
      <sheetData sheetId="7582">
        <row r="4">
          <cell r="A4" t="str">
            <v>BẢNG TÍNH TOÁN, ĐO BÓC KHỐI LƯỢNG HOÀN THÀNH ĐƯA VÀO QUYẾT TOÁN</v>
          </cell>
        </row>
      </sheetData>
      <sheetData sheetId="7583">
        <row r="4">
          <cell r="A4" t="str">
            <v>BẢNG TÍNH TOÁN, ĐO BÓC KHỐI LƯỢNG HOÀN THÀNH ĐƯA VÀO QUYẾT TOÁN</v>
          </cell>
        </row>
      </sheetData>
      <sheetData sheetId="7584">
        <row r="4">
          <cell r="A4" t="str">
            <v>BẢNG TÍNH TOÁN, ĐO BÓC KHỐI LƯỢNG HOÀN THÀNH ĐƯA VÀO QUYẾT TOÁN</v>
          </cell>
        </row>
      </sheetData>
      <sheetData sheetId="7585">
        <row r="4">
          <cell r="A4" t="str">
            <v>BẢNG TÍNH TOÁN, ĐO BÓC KHỐI LƯỢNG HOÀN THÀNH ĐƯA VÀO QUYẾT TOÁN</v>
          </cell>
        </row>
      </sheetData>
      <sheetData sheetId="7586">
        <row r="4">
          <cell r="A4" t="str">
            <v>BẢNG TÍNH TOÁN, ĐO BÓC KHỐI LƯỢNG HOÀN THÀNH ĐƯA VÀO QUYẾT TOÁN</v>
          </cell>
        </row>
      </sheetData>
      <sheetData sheetId="7587">
        <row r="4">
          <cell r="A4" t="str">
            <v>BẢNG TÍNH TOÁN, ĐO BÓC KHỐI LƯỢNG HOÀN THÀNH ĐƯA VÀO QUYẾT TOÁN</v>
          </cell>
        </row>
      </sheetData>
      <sheetData sheetId="7588">
        <row r="4">
          <cell r="A4" t="str">
            <v>BẢNG TÍNH TOÁN, ĐO BÓC KHỐI LƯỢNG HOÀN THÀNH ĐƯA VÀO QUYẾT TOÁN</v>
          </cell>
        </row>
      </sheetData>
      <sheetData sheetId="7589">
        <row r="4">
          <cell r="A4" t="str">
            <v>BẢNG TÍNH TOÁN, ĐO BÓC KHỐI LƯỢNG HOÀN THÀNH ĐƯA VÀO QUYẾT TOÁN</v>
          </cell>
        </row>
      </sheetData>
      <sheetData sheetId="7590">
        <row r="4">
          <cell r="A4" t="str">
            <v>BẢNG TÍNH TOÁN, ĐO BÓC KHỐI LƯỢNG HOÀN THÀNH ĐƯA VÀO QUYẾT TOÁN</v>
          </cell>
        </row>
      </sheetData>
      <sheetData sheetId="7591">
        <row r="4">
          <cell r="A4" t="str">
            <v>BẢNG TÍNH TOÁN, ĐO BÓC KHỐI LƯỢNG HOÀN THÀNH ĐƯA VÀO QUYẾT TOÁN</v>
          </cell>
        </row>
      </sheetData>
      <sheetData sheetId="7592">
        <row r="4">
          <cell r="A4" t="str">
            <v>BẢNG TÍNH TOÁN, ĐO BÓC KHỐI LƯỢNG HOÀN THÀNH ĐƯA VÀO QUYẾT TOÁN</v>
          </cell>
        </row>
      </sheetData>
      <sheetData sheetId="7593">
        <row r="4">
          <cell r="A4" t="str">
            <v>BẢNG TÍNH TOÁN, ĐO BÓC KHỐI LƯỢNG HOÀN THÀNH ĐƯA VÀO QUYẾT TOÁN</v>
          </cell>
        </row>
      </sheetData>
      <sheetData sheetId="7594">
        <row r="4">
          <cell r="A4" t="str">
            <v>BẢNG TÍNH TOÁN, ĐO BÓC KHỐI LƯỢNG HOÀN THÀNH ĐƯA VÀO QUYẾT TOÁN</v>
          </cell>
        </row>
      </sheetData>
      <sheetData sheetId="7595">
        <row r="4">
          <cell r="A4" t="str">
            <v>BẢNG TÍNH TOÁN, ĐO BÓC KHỐI LƯỢNG HOÀN THÀNH ĐƯA VÀO QUYẾT TOÁN</v>
          </cell>
        </row>
      </sheetData>
      <sheetData sheetId="7596">
        <row r="4">
          <cell r="A4" t="str">
            <v>BẢNG TÍNH TOÁN, ĐO BÓC KHỐI LƯỢNG HOÀN THÀNH ĐƯA VÀO QUYẾT TOÁN</v>
          </cell>
        </row>
      </sheetData>
      <sheetData sheetId="7597">
        <row r="4">
          <cell r="A4" t="str">
            <v>BẢNG TÍNH TOÁN, ĐO BÓC KHỐI LƯỢNG HOÀN THÀNH ĐƯA VÀO QUYẾT TOÁN</v>
          </cell>
        </row>
      </sheetData>
      <sheetData sheetId="7598">
        <row r="4">
          <cell r="A4" t="str">
            <v>BẢNG TÍNH TOÁN, ĐO BÓC KHỐI LƯỢNG HOÀN THÀNH ĐƯA VÀO QUYẾT TOÁN</v>
          </cell>
        </row>
      </sheetData>
      <sheetData sheetId="7599">
        <row r="4">
          <cell r="A4" t="str">
            <v>BẢNG TÍNH TOÁN, ĐO BÓC KHỐI LƯỢNG HOÀN THÀNH ĐƯA VÀO QUYẾT TOÁN</v>
          </cell>
        </row>
      </sheetData>
      <sheetData sheetId="7600">
        <row r="4">
          <cell r="A4" t="str">
            <v>BẢNG TÍNH TOÁN, ĐO BÓC KHỐI LƯỢNG HOÀN THÀNH ĐƯA VÀO QUYẾT TOÁN</v>
          </cell>
        </row>
      </sheetData>
      <sheetData sheetId="7601">
        <row r="4">
          <cell r="A4" t="str">
            <v>BẢNG TÍNH TOÁN, ĐO BÓC KHỐI LƯỢNG HOÀN THÀNH ĐƯA VÀO QUYẾT TOÁN</v>
          </cell>
        </row>
      </sheetData>
      <sheetData sheetId="7602">
        <row r="4">
          <cell r="A4" t="str">
            <v>BẢNG TÍNH TOÁN, ĐO BÓC KHỐI LƯỢNG HOÀN THÀNH ĐƯA VÀO QUYẾT TOÁN</v>
          </cell>
        </row>
      </sheetData>
      <sheetData sheetId="7603">
        <row r="4">
          <cell r="A4" t="str">
            <v>BẢNG TÍNH TOÁN, ĐO BÓC KHỐI LƯỢNG HOÀN THÀNH ĐƯA VÀO QUYẾT TOÁN</v>
          </cell>
        </row>
      </sheetData>
      <sheetData sheetId="7604">
        <row r="4">
          <cell r="A4" t="str">
            <v>BẢNG TÍNH TOÁN, ĐO BÓC KHỐI LƯỢNG HOÀN THÀNH ĐƯA VÀO QUYẾT TOÁN</v>
          </cell>
        </row>
      </sheetData>
      <sheetData sheetId="7605">
        <row r="4">
          <cell r="A4" t="str">
            <v>BẢNG TÍNH TOÁN, ĐO BÓC KHỐI LƯỢNG HOÀN THÀNH ĐƯA VÀO QUYẾT TOÁN</v>
          </cell>
        </row>
      </sheetData>
      <sheetData sheetId="7606">
        <row r="4">
          <cell r="A4" t="str">
            <v>BẢNG TÍNH TOÁN, ĐO BÓC KHỐI LƯỢNG HOÀN THÀNH ĐƯA VÀO QUYẾT TOÁN</v>
          </cell>
        </row>
      </sheetData>
      <sheetData sheetId="7607">
        <row r="4">
          <cell r="A4" t="str">
            <v>BẢNG TÍNH TOÁN, ĐO BÓC KHỐI LƯỢNG HOÀN THÀNH ĐƯA VÀO QUYẾT TOÁN</v>
          </cell>
        </row>
      </sheetData>
      <sheetData sheetId="7608">
        <row r="4">
          <cell r="A4" t="str">
            <v>BẢNG TÍNH TOÁN, ĐO BÓC KHỐI LƯỢNG HOÀN THÀNH ĐƯA VÀO QUYẾT TOÁN</v>
          </cell>
        </row>
      </sheetData>
      <sheetData sheetId="7609">
        <row r="4">
          <cell r="A4" t="str">
            <v>BẢNG TÍNH TOÁN, ĐO BÓC KHỐI LƯỢNG HOÀN THÀNH ĐƯA VÀO QUYẾT TOÁN</v>
          </cell>
        </row>
      </sheetData>
      <sheetData sheetId="7610">
        <row r="4">
          <cell r="A4" t="str">
            <v>BẢNG TÍNH TOÁN, ĐO BÓC KHỐI LƯỢNG HOÀN THÀNH ĐƯA VÀO QUYẾT TOÁN</v>
          </cell>
        </row>
      </sheetData>
      <sheetData sheetId="7611">
        <row r="4">
          <cell r="A4" t="str">
            <v>BẢNG TÍNH TOÁN, ĐO BÓC KHỐI LƯỢNG HOÀN THÀNH ĐƯA VÀO QUYẾT TOÁN</v>
          </cell>
        </row>
      </sheetData>
      <sheetData sheetId="7612">
        <row r="4">
          <cell r="A4" t="str">
            <v>BẢNG TÍNH TOÁN, ĐO BÓC KHỐI LƯỢNG HOÀN THÀNH ĐƯA VÀO QUYẾT TOÁN</v>
          </cell>
        </row>
      </sheetData>
      <sheetData sheetId="7613">
        <row r="4">
          <cell r="A4" t="str">
            <v>BẢNG TÍNH TOÁN, ĐO BÓC KHỐI LƯỢNG HOÀN THÀNH ĐƯA VÀO QUYẾT TOÁN</v>
          </cell>
        </row>
      </sheetData>
      <sheetData sheetId="7614">
        <row r="4">
          <cell r="A4" t="str">
            <v>BẢNG TÍNH TOÁN, ĐO BÓC KHỐI LƯỢNG HOÀN THÀNH ĐƯA VÀO QUYẾT TOÁN</v>
          </cell>
        </row>
      </sheetData>
      <sheetData sheetId="7615">
        <row r="4">
          <cell r="A4" t="str">
            <v>BẢNG TÍNH TOÁN, ĐO BÓC KHỐI LƯỢNG HOÀN THÀNH ĐƯA VÀO QUYẾT TOÁN</v>
          </cell>
        </row>
      </sheetData>
      <sheetData sheetId="7616">
        <row r="4">
          <cell r="A4" t="str">
            <v>BẢNG TÍNH TOÁN, ĐO BÓC KHỐI LƯỢNG HOÀN THÀNH ĐƯA VÀO QUYẾT TOÁN</v>
          </cell>
        </row>
      </sheetData>
      <sheetData sheetId="7617">
        <row r="4">
          <cell r="A4" t="str">
            <v>BẢNG TÍNH TOÁN, ĐO BÓC KHỐI LƯỢNG HOÀN THÀNH ĐƯA VÀO QUYẾT TOÁN</v>
          </cell>
        </row>
      </sheetData>
      <sheetData sheetId="7618">
        <row r="4">
          <cell r="A4" t="str">
            <v>BẢNG TÍNH TOÁN, ĐO BÓC KHỐI LƯỢNG HOÀN THÀNH ĐƯA VÀO QUYẾT TOÁN</v>
          </cell>
        </row>
      </sheetData>
      <sheetData sheetId="7619">
        <row r="4">
          <cell r="A4" t="str">
            <v>BẢNG TÍNH TOÁN, ĐO BÓC KHỐI LƯỢNG HOÀN THÀNH ĐƯA VÀO QUYẾT TOÁN</v>
          </cell>
        </row>
      </sheetData>
      <sheetData sheetId="7620">
        <row r="4">
          <cell r="A4" t="str">
            <v>BẢNG TÍNH TOÁN, ĐO BÓC KHỐI LƯỢNG HOÀN THÀNH ĐƯA VÀO QUYẾT TOÁN</v>
          </cell>
        </row>
      </sheetData>
      <sheetData sheetId="7621">
        <row r="4">
          <cell r="A4" t="str">
            <v>BẢNG TÍNH TOÁN, ĐO BÓC KHỐI LƯỢNG HOÀN THÀNH ĐƯA VÀO QUYẾT TOÁN</v>
          </cell>
        </row>
      </sheetData>
      <sheetData sheetId="7622">
        <row r="4">
          <cell r="A4" t="str">
            <v>BẢNG TÍNH TOÁN, ĐO BÓC KHỐI LƯỢNG HOÀN THÀNH ĐƯA VÀO QUYẾT TOÁN</v>
          </cell>
        </row>
      </sheetData>
      <sheetData sheetId="7623">
        <row r="4">
          <cell r="A4" t="str">
            <v>BẢNG TÍNH TOÁN, ĐO BÓC KHỐI LƯỢNG HOÀN THÀNH ĐƯA VÀO QUYẾT TOÁN</v>
          </cell>
        </row>
      </sheetData>
      <sheetData sheetId="7624">
        <row r="4">
          <cell r="A4" t="str">
            <v>BẢNG TÍNH TOÁN, ĐO BÓC KHỐI LƯỢNG HOÀN THÀNH ĐƯA VÀO QUYẾT TOÁN</v>
          </cell>
        </row>
      </sheetData>
      <sheetData sheetId="7625">
        <row r="4">
          <cell r="A4" t="str">
            <v>BẢNG TÍNH TOÁN, ĐO BÓC KHỐI LƯỢNG HOÀN THÀNH ĐƯA VÀO QUYẾT TOÁN</v>
          </cell>
        </row>
      </sheetData>
      <sheetData sheetId="7626">
        <row r="4">
          <cell r="A4" t="str">
            <v>BẢNG TÍNH TOÁN, ĐO BÓC KHỐI LƯỢNG HOÀN THÀNH ĐƯA VÀO QUYẾT TOÁN</v>
          </cell>
        </row>
      </sheetData>
      <sheetData sheetId="7627">
        <row r="4">
          <cell r="A4" t="str">
            <v>BẢNG TÍNH TOÁN, ĐO BÓC KHỐI LƯỢNG HOÀN THÀNH ĐƯA VÀO QUYẾT TOÁN</v>
          </cell>
        </row>
      </sheetData>
      <sheetData sheetId="7628">
        <row r="4">
          <cell r="A4" t="str">
            <v>BẢNG TÍNH TOÁN, ĐO BÓC KHỐI LƯỢNG HOÀN THÀNH ĐƯA VÀO QUYẾT TOÁN</v>
          </cell>
        </row>
      </sheetData>
      <sheetData sheetId="7629">
        <row r="4">
          <cell r="A4" t="str">
            <v>BẢNG TÍNH TOÁN, ĐO BÓC KHỐI LƯỢNG HOÀN THÀNH ĐƯA VÀO QUYẾT TOÁN</v>
          </cell>
        </row>
      </sheetData>
      <sheetData sheetId="7630">
        <row r="4">
          <cell r="A4" t="str">
            <v>BẢNG TÍNH TOÁN, ĐO BÓC KHỐI LƯỢNG HOÀN THÀNH ĐƯA VÀO QUYẾT TOÁN</v>
          </cell>
        </row>
      </sheetData>
      <sheetData sheetId="7631">
        <row r="4">
          <cell r="A4" t="str">
            <v>BẢNG TÍNH TOÁN, ĐO BÓC KHỐI LƯỢNG HOÀN THÀNH ĐƯA VÀO QUYẾT TOÁN</v>
          </cell>
        </row>
      </sheetData>
      <sheetData sheetId="7632">
        <row r="4">
          <cell r="A4" t="str">
            <v>BẢNG TÍNH TOÁN, ĐO BÓC KHỐI LƯỢNG HOÀN THÀNH ĐƯA VÀO QUYẾT TOÁN</v>
          </cell>
        </row>
      </sheetData>
      <sheetData sheetId="7633">
        <row r="4">
          <cell r="A4" t="str">
            <v>BẢNG TÍNH TOÁN, ĐO BÓC KHỐI LƯỢNG HOÀN THÀNH ĐƯA VÀO QUYẾT TOÁN</v>
          </cell>
        </row>
      </sheetData>
      <sheetData sheetId="7634">
        <row r="4">
          <cell r="A4" t="str">
            <v>BẢNG TÍNH TOÁN, ĐO BÓC KHỐI LƯỢNG HOÀN THÀNH ĐƯA VÀO QUYẾT TOÁN</v>
          </cell>
        </row>
      </sheetData>
      <sheetData sheetId="7635">
        <row r="4">
          <cell r="A4" t="str">
            <v>BẢNG TÍNH TOÁN, ĐO BÓC KHỐI LƯỢNG HOÀN THÀNH ĐƯA VÀO QUYẾT TOÁN</v>
          </cell>
        </row>
      </sheetData>
      <sheetData sheetId="7636">
        <row r="4">
          <cell r="A4" t="str">
            <v>BẢNG TÍNH TOÁN, ĐO BÓC KHỐI LƯỢNG HOÀN THÀNH ĐƯA VÀO QUYẾT TOÁN</v>
          </cell>
        </row>
      </sheetData>
      <sheetData sheetId="7637">
        <row r="4">
          <cell r="A4" t="str">
            <v>BẢNG TÍNH TOÁN, ĐO BÓC KHỐI LƯỢNG HOÀN THÀNH ĐƯA VÀO QUYẾT TOÁN</v>
          </cell>
        </row>
      </sheetData>
      <sheetData sheetId="7638">
        <row r="4">
          <cell r="A4" t="str">
            <v>BẢNG TÍNH TOÁN, ĐO BÓC KHỐI LƯỢNG HOÀN THÀNH ĐƯA VÀO QUYẾT TOÁN</v>
          </cell>
        </row>
      </sheetData>
      <sheetData sheetId="7639">
        <row r="4">
          <cell r="A4" t="str">
            <v>BẢNG TÍNH TOÁN, ĐO BÓC KHỐI LƯỢNG HOÀN THÀNH ĐƯA VÀO QUYẾT TOÁN</v>
          </cell>
        </row>
      </sheetData>
      <sheetData sheetId="7640">
        <row r="4">
          <cell r="A4" t="str">
            <v>BẢNG TÍNH TOÁN, ĐO BÓC KHỐI LƯỢNG HOÀN THÀNH ĐƯA VÀO QUYẾT TOÁN</v>
          </cell>
        </row>
      </sheetData>
      <sheetData sheetId="7641">
        <row r="4">
          <cell r="A4" t="str">
            <v>BẢNG TÍNH TOÁN, ĐO BÓC KHỐI LƯỢNG HOÀN THÀNH ĐƯA VÀO QUYẾT TOÁN</v>
          </cell>
        </row>
      </sheetData>
      <sheetData sheetId="7642">
        <row r="4">
          <cell r="A4" t="str">
            <v>BẢNG TÍNH TOÁN, ĐO BÓC KHỐI LƯỢNG HOÀN THÀNH ĐƯA VÀO QUYẾT TOÁN</v>
          </cell>
        </row>
      </sheetData>
      <sheetData sheetId="7643">
        <row r="4">
          <cell r="A4" t="str">
            <v>BẢNG TÍNH TOÁN, ĐO BÓC KHỐI LƯỢNG HOÀN THÀNH ĐƯA VÀO QUYẾT TOÁN</v>
          </cell>
        </row>
      </sheetData>
      <sheetData sheetId="7644">
        <row r="4">
          <cell r="A4" t="str">
            <v>BẢNG TÍNH TOÁN, ĐO BÓC KHỐI LƯỢNG HOÀN THÀNH ĐƯA VÀO QUYẾT TOÁN</v>
          </cell>
        </row>
      </sheetData>
      <sheetData sheetId="7645">
        <row r="4">
          <cell r="A4" t="str">
            <v>BẢNG TÍNH TOÁN, ĐO BÓC KHỐI LƯỢNG HOÀN THÀNH ĐƯA VÀO QUYẾT TOÁN</v>
          </cell>
        </row>
      </sheetData>
      <sheetData sheetId="7646">
        <row r="4">
          <cell r="A4" t="str">
            <v>BẢNG TÍNH TOÁN, ĐO BÓC KHỐI LƯỢNG HOÀN THÀNH ĐƯA VÀO QUYẾT TOÁN</v>
          </cell>
        </row>
      </sheetData>
      <sheetData sheetId="7647">
        <row r="4">
          <cell r="A4" t="str">
            <v>BẢNG TÍNH TOÁN, ĐO BÓC KHỐI LƯỢNG HOÀN THÀNH ĐƯA VÀO QUYẾT TOÁN</v>
          </cell>
        </row>
      </sheetData>
      <sheetData sheetId="7648">
        <row r="4">
          <cell r="A4" t="str">
            <v>BẢNG TÍNH TOÁN, ĐO BÓC KHỐI LƯỢNG HOÀN THÀNH ĐƯA VÀO QUYẾT TOÁN</v>
          </cell>
        </row>
      </sheetData>
      <sheetData sheetId="7649">
        <row r="4">
          <cell r="A4" t="str">
            <v>BẢNG TÍNH TOÁN, ĐO BÓC KHỐI LƯỢNG HOÀN THÀNH ĐƯA VÀO QUYẾT TOÁN</v>
          </cell>
        </row>
      </sheetData>
      <sheetData sheetId="7650">
        <row r="4">
          <cell r="A4" t="str">
            <v>BẢNG TÍNH TOÁN, ĐO BÓC KHỐI LƯỢNG HOÀN THÀNH ĐƯA VÀO QUYẾT TOÁN</v>
          </cell>
        </row>
      </sheetData>
      <sheetData sheetId="7651">
        <row r="4">
          <cell r="A4" t="str">
            <v>BẢNG TÍNH TOÁN, ĐO BÓC KHỐI LƯỢNG HOÀN THÀNH ĐƯA VÀO QUYẾT TOÁN</v>
          </cell>
        </row>
      </sheetData>
      <sheetData sheetId="7652">
        <row r="4">
          <cell r="A4" t="str">
            <v>BẢNG TÍNH TOÁN, ĐO BÓC KHỐI LƯỢNG HOÀN THÀNH ĐƯA VÀO QUYẾT TOÁN</v>
          </cell>
        </row>
      </sheetData>
      <sheetData sheetId="7653">
        <row r="4">
          <cell r="A4" t="str">
            <v>BẢNG TÍNH TOÁN, ĐO BÓC KHỐI LƯỢNG HOÀN THÀNH ĐƯA VÀO QUYẾT TOÁN</v>
          </cell>
        </row>
      </sheetData>
      <sheetData sheetId="7654">
        <row r="4">
          <cell r="A4" t="str">
            <v>BẢNG TÍNH TOÁN, ĐO BÓC KHỐI LƯỢNG HOÀN THÀNH ĐƯA VÀO QUYẾT TOÁN</v>
          </cell>
        </row>
      </sheetData>
      <sheetData sheetId="7655">
        <row r="4">
          <cell r="A4" t="str">
            <v>BẢNG TÍNH TOÁN, ĐO BÓC KHỐI LƯỢNG HOÀN THÀNH ĐƯA VÀO QUYẾT TOÁN</v>
          </cell>
        </row>
      </sheetData>
      <sheetData sheetId="7656">
        <row r="4">
          <cell r="A4" t="str">
            <v>BẢNG TÍNH TOÁN, ĐO BÓC KHỐI LƯỢNG HOÀN THÀNH ĐƯA VÀO QUYẾT TOÁN</v>
          </cell>
        </row>
      </sheetData>
      <sheetData sheetId="7657">
        <row r="4">
          <cell r="A4" t="str">
            <v>BẢNG TÍNH TOÁN, ĐO BÓC KHỐI LƯỢNG HOÀN THÀNH ĐƯA VÀO QUYẾT TOÁN</v>
          </cell>
        </row>
      </sheetData>
      <sheetData sheetId="7658">
        <row r="4">
          <cell r="A4" t="str">
            <v>BẢNG TÍNH TOÁN, ĐO BÓC KHỐI LƯỢNG HOÀN THÀNH ĐƯA VÀO QUYẾT TOÁN</v>
          </cell>
        </row>
      </sheetData>
      <sheetData sheetId="7659">
        <row r="4">
          <cell r="A4" t="str">
            <v>BẢNG TÍNH TOÁN, ĐO BÓC KHỐI LƯỢNG HOÀN THÀNH ĐƯA VÀO QUYẾT TOÁN</v>
          </cell>
        </row>
      </sheetData>
      <sheetData sheetId="7660">
        <row r="4">
          <cell r="A4" t="str">
            <v>BẢNG TÍNH TOÁN, ĐO BÓC KHỐI LƯỢNG HOÀN THÀNH ĐƯA VÀO QUYẾT TOÁN</v>
          </cell>
        </row>
      </sheetData>
      <sheetData sheetId="7661">
        <row r="4">
          <cell r="A4" t="str">
            <v>BẢNG TÍNH TOÁN, ĐO BÓC KHỐI LƯỢNG HOÀN THÀNH ĐƯA VÀO QUYẾT TOÁN</v>
          </cell>
        </row>
      </sheetData>
      <sheetData sheetId="7662">
        <row r="4">
          <cell r="A4" t="str">
            <v>BẢNG TÍNH TOÁN, ĐO BÓC KHỐI LƯỢNG HOÀN THÀNH ĐƯA VÀO QUYẾT TOÁN</v>
          </cell>
        </row>
      </sheetData>
      <sheetData sheetId="7663">
        <row r="4">
          <cell r="A4" t="str">
            <v>BẢNG TÍNH TOÁN, ĐO BÓC KHỐI LƯỢNG HOÀN THÀNH ĐƯA VÀO QUYẾT TOÁN</v>
          </cell>
        </row>
      </sheetData>
      <sheetData sheetId="7664">
        <row r="4">
          <cell r="A4" t="str">
            <v>BẢNG TÍNH TOÁN, ĐO BÓC KHỐI LƯỢNG HOÀN THÀNH ĐƯA VÀO QUYẾT TOÁN</v>
          </cell>
        </row>
      </sheetData>
      <sheetData sheetId="7665">
        <row r="4">
          <cell r="A4" t="str">
            <v>BẢNG TÍNH TOÁN, ĐO BÓC KHỐI LƯỢNG HOÀN THÀNH ĐƯA VÀO QUYẾT TOÁN</v>
          </cell>
        </row>
      </sheetData>
      <sheetData sheetId="7666">
        <row r="4">
          <cell r="A4" t="str">
            <v>BẢNG TÍNH TOÁN, ĐO BÓC KHỐI LƯỢNG HOÀN THÀNH ĐƯA VÀO QUYẾT TOÁN</v>
          </cell>
        </row>
      </sheetData>
      <sheetData sheetId="7667">
        <row r="4">
          <cell r="A4" t="str">
            <v>BẢNG TÍNH TOÁN, ĐO BÓC KHỐI LƯỢNG HOÀN THÀNH ĐƯA VÀO QUYẾT TOÁN</v>
          </cell>
        </row>
      </sheetData>
      <sheetData sheetId="7668">
        <row r="4">
          <cell r="A4" t="str">
            <v>BẢNG TÍNH TOÁN, ĐO BÓC KHỐI LƯỢNG HOÀN THÀNH ĐƯA VÀO QUYẾT TOÁN</v>
          </cell>
        </row>
      </sheetData>
      <sheetData sheetId="7669">
        <row r="4">
          <cell r="A4" t="str">
            <v>BẢNG TÍNH TOÁN, ĐO BÓC KHỐI LƯỢNG HOÀN THÀNH ĐƯA VÀO QUYẾT TOÁN</v>
          </cell>
        </row>
      </sheetData>
      <sheetData sheetId="7670">
        <row r="4">
          <cell r="A4" t="str">
            <v>BẢNG TÍNH TOÁN, ĐO BÓC KHỐI LƯỢNG HOÀN THÀNH ĐƯA VÀO QUYẾT TOÁN</v>
          </cell>
        </row>
      </sheetData>
      <sheetData sheetId="7671">
        <row r="4">
          <cell r="A4" t="str">
            <v>BẢNG TÍNH TOÁN, ĐO BÓC KHỐI LƯỢNG HOÀN THÀNH ĐƯA VÀO QUYẾT TOÁN</v>
          </cell>
        </row>
      </sheetData>
      <sheetData sheetId="7672">
        <row r="4">
          <cell r="A4" t="str">
            <v>BẢNG TÍNH TOÁN, ĐO BÓC KHỐI LƯỢNG HOÀN THÀNH ĐƯA VÀO QUYẾT TOÁN</v>
          </cell>
        </row>
      </sheetData>
      <sheetData sheetId="7673">
        <row r="4">
          <cell r="A4" t="str">
            <v>BẢNG TÍNH TOÁN, ĐO BÓC KHỐI LƯỢNG HOÀN THÀNH ĐƯA VÀO QUYẾT TOÁN</v>
          </cell>
        </row>
      </sheetData>
      <sheetData sheetId="7674">
        <row r="4">
          <cell r="A4" t="str">
            <v>BẢNG TÍNH TOÁN, ĐO BÓC KHỐI LƯỢNG HOÀN THÀNH ĐƯA VÀO QUYẾT TOÁN</v>
          </cell>
        </row>
      </sheetData>
      <sheetData sheetId="7675">
        <row r="4">
          <cell r="A4" t="str">
            <v>BẢNG TÍNH TOÁN, ĐO BÓC KHỐI LƯỢNG HOÀN THÀNH ĐƯA VÀO QUYẾT TOÁN</v>
          </cell>
        </row>
      </sheetData>
      <sheetData sheetId="7676">
        <row r="4">
          <cell r="A4" t="str">
            <v>BẢNG TÍNH TOÁN, ĐO BÓC KHỐI LƯỢNG HOÀN THÀNH ĐƯA VÀO QUYẾT TOÁN</v>
          </cell>
        </row>
      </sheetData>
      <sheetData sheetId="7677">
        <row r="4">
          <cell r="A4" t="str">
            <v>BẢNG TÍNH TOÁN, ĐO BÓC KHỐI LƯỢNG HOÀN THÀNH ĐƯA VÀO QUYẾT TOÁN</v>
          </cell>
        </row>
      </sheetData>
      <sheetData sheetId="7678">
        <row r="4">
          <cell r="A4" t="str">
            <v>BẢNG TÍNH TOÁN, ĐO BÓC KHỐI LƯỢNG HOÀN THÀNH ĐƯA VÀO QUYẾT TOÁN</v>
          </cell>
        </row>
      </sheetData>
      <sheetData sheetId="7679">
        <row r="4">
          <cell r="A4" t="str">
            <v>BẢNG TÍNH TOÁN, ĐO BÓC KHỐI LƯỢNG HOÀN THÀNH ĐƯA VÀO QUYẾT TOÁN</v>
          </cell>
        </row>
      </sheetData>
      <sheetData sheetId="7680">
        <row r="4">
          <cell r="A4" t="str">
            <v>BẢNG TÍNH TOÁN, ĐO BÓC KHỐI LƯỢNG HOÀN THÀNH ĐƯA VÀO QUYẾT TOÁN</v>
          </cell>
        </row>
      </sheetData>
      <sheetData sheetId="7681">
        <row r="4">
          <cell r="A4" t="str">
            <v>BẢNG TÍNH TOÁN, ĐO BÓC KHỐI LƯỢNG HOÀN THÀNH ĐƯA VÀO QUYẾT TOÁN</v>
          </cell>
        </row>
      </sheetData>
      <sheetData sheetId="7682">
        <row r="4">
          <cell r="A4" t="str">
            <v>BẢNG TÍNH TOÁN, ĐO BÓC KHỐI LƯỢNG HOÀN THÀNH ĐƯA VÀO QUYẾT TOÁN</v>
          </cell>
        </row>
      </sheetData>
      <sheetData sheetId="7683">
        <row r="4">
          <cell r="A4" t="str">
            <v>BẢNG TÍNH TOÁN, ĐO BÓC KHỐI LƯỢNG HOÀN THÀNH ĐƯA VÀO QUYẾT TOÁN</v>
          </cell>
        </row>
      </sheetData>
      <sheetData sheetId="7684">
        <row r="4">
          <cell r="A4" t="str">
            <v>BẢNG TÍNH TOÁN, ĐO BÓC KHỐI LƯỢNG HOÀN THÀNH ĐƯA VÀO QUYẾT TOÁN</v>
          </cell>
        </row>
      </sheetData>
      <sheetData sheetId="7685">
        <row r="4">
          <cell r="A4" t="str">
            <v>BẢNG TÍNH TOÁN, ĐO BÓC KHỐI LƯỢNG HOÀN THÀNH ĐƯA VÀO QUYẾT TOÁN</v>
          </cell>
        </row>
      </sheetData>
      <sheetData sheetId="7686">
        <row r="4">
          <cell r="A4" t="str">
            <v>BẢNG TÍNH TOÁN, ĐO BÓC KHỐI LƯỢNG HOÀN THÀNH ĐƯA VÀO QUYẾT TOÁN</v>
          </cell>
        </row>
      </sheetData>
      <sheetData sheetId="7687">
        <row r="4">
          <cell r="A4" t="str">
            <v>BẢNG TÍNH TOÁN, ĐO BÓC KHỐI LƯỢNG HOÀN THÀNH ĐƯA VÀO QUYẾT TOÁN</v>
          </cell>
        </row>
      </sheetData>
      <sheetData sheetId="7688">
        <row r="4">
          <cell r="A4" t="str">
            <v>BẢNG TÍNH TOÁN, ĐO BÓC KHỐI LƯỢNG HOÀN THÀNH ĐƯA VÀO QUYẾT TOÁN</v>
          </cell>
        </row>
      </sheetData>
      <sheetData sheetId="7689">
        <row r="4">
          <cell r="A4" t="str">
            <v>BẢNG TÍNH TOÁN, ĐO BÓC KHỐI LƯỢNG HOÀN THÀNH ĐƯA VÀO QUYẾT TOÁN</v>
          </cell>
        </row>
      </sheetData>
      <sheetData sheetId="7690">
        <row r="4">
          <cell r="A4" t="str">
            <v>BẢNG TÍNH TOÁN, ĐO BÓC KHỐI LƯỢNG HOÀN THÀNH ĐƯA VÀO QUYẾT TOÁN</v>
          </cell>
        </row>
      </sheetData>
      <sheetData sheetId="7691">
        <row r="4">
          <cell r="A4" t="str">
            <v>BẢNG TÍNH TOÁN, ĐO BÓC KHỐI LƯỢNG HOÀN THÀNH ĐƯA VÀO QUYẾT TOÁN</v>
          </cell>
        </row>
      </sheetData>
      <sheetData sheetId="7692">
        <row r="4">
          <cell r="A4" t="str">
            <v>BẢNG TÍNH TOÁN, ĐO BÓC KHỐI LƯỢNG HOÀN THÀNH ĐƯA VÀO QUYẾT TOÁN</v>
          </cell>
        </row>
      </sheetData>
      <sheetData sheetId="7693">
        <row r="4">
          <cell r="A4" t="str">
            <v>BẢNG TÍNH TOÁN, ĐO BÓC KHỐI LƯỢNG HOÀN THÀNH ĐƯA VÀO QUYẾT TOÁN</v>
          </cell>
        </row>
      </sheetData>
      <sheetData sheetId="7694">
        <row r="4">
          <cell r="A4" t="str">
            <v>BẢNG TÍNH TOÁN, ĐO BÓC KHỐI LƯỢNG HOÀN THÀNH ĐƯA VÀO QUYẾT TOÁN</v>
          </cell>
        </row>
      </sheetData>
      <sheetData sheetId="7695">
        <row r="4">
          <cell r="A4" t="str">
            <v>BẢNG TÍNH TOÁN, ĐO BÓC KHỐI LƯỢNG HOÀN THÀNH ĐƯA VÀO QUYẾT TOÁN</v>
          </cell>
        </row>
      </sheetData>
      <sheetData sheetId="7696">
        <row r="4">
          <cell r="A4" t="str">
            <v>BẢNG TÍNH TOÁN, ĐO BÓC KHỐI LƯỢNG HOÀN THÀNH ĐƯA VÀO QUYẾT TOÁN</v>
          </cell>
        </row>
      </sheetData>
      <sheetData sheetId="7697">
        <row r="4">
          <cell r="A4" t="str">
            <v>BẢNG TÍNH TOÁN, ĐO BÓC KHỐI LƯỢNG HOÀN THÀNH ĐƯA VÀO QUYẾT TOÁN</v>
          </cell>
        </row>
      </sheetData>
      <sheetData sheetId="7698">
        <row r="4">
          <cell r="A4" t="str">
            <v>BẢNG TÍNH TOÁN, ĐO BÓC KHỐI LƯỢNG HOÀN THÀNH ĐƯA VÀO QUYẾT TOÁN</v>
          </cell>
        </row>
      </sheetData>
      <sheetData sheetId="7699">
        <row r="4">
          <cell r="A4" t="str">
            <v>BẢNG TÍNH TOÁN, ĐO BÓC KHỐI LƯỢNG HOÀN THÀNH ĐƯA VÀO QUYẾT TOÁN</v>
          </cell>
        </row>
      </sheetData>
      <sheetData sheetId="7700">
        <row r="4">
          <cell r="A4" t="str">
            <v>BẢNG TÍNH TOÁN, ĐO BÓC KHỐI LƯỢNG HOÀN THÀNH ĐƯA VÀO QUYẾT TOÁN</v>
          </cell>
        </row>
      </sheetData>
      <sheetData sheetId="7701">
        <row r="4">
          <cell r="A4" t="str">
            <v>BẢNG TÍNH TOÁN, ĐO BÓC KHỐI LƯỢNG HOÀN THÀNH ĐƯA VÀO QUYẾT TOÁN</v>
          </cell>
        </row>
      </sheetData>
      <sheetData sheetId="7702">
        <row r="4">
          <cell r="A4" t="str">
            <v>BẢNG TÍNH TOÁN, ĐO BÓC KHỐI LƯỢNG HOÀN THÀNH ĐƯA VÀO QUYẾT TOÁN</v>
          </cell>
        </row>
      </sheetData>
      <sheetData sheetId="7703">
        <row r="4">
          <cell r="A4" t="str">
            <v>BẢNG TÍNH TOÁN, ĐO BÓC KHỐI LƯỢNG HOÀN THÀNH ĐƯA VÀO QUYẾT TOÁN</v>
          </cell>
        </row>
      </sheetData>
      <sheetData sheetId="7704">
        <row r="4">
          <cell r="A4" t="str">
            <v>BẢNG TÍNH TOÁN, ĐO BÓC KHỐI LƯỢNG HOÀN THÀNH ĐƯA VÀO QUYẾT TOÁN</v>
          </cell>
        </row>
      </sheetData>
      <sheetData sheetId="7705">
        <row r="4">
          <cell r="A4" t="str">
            <v>BẢNG TÍNH TOÁN, ĐO BÓC KHỐI LƯỢNG HOÀN THÀNH ĐƯA VÀO QUYẾT TOÁN</v>
          </cell>
        </row>
      </sheetData>
      <sheetData sheetId="7706">
        <row r="4">
          <cell r="A4" t="str">
            <v>BẢNG TÍNH TOÁN, ĐO BÓC KHỐI LƯỢNG HOÀN THÀNH ĐƯA VÀO QUYẾT TOÁN</v>
          </cell>
        </row>
      </sheetData>
      <sheetData sheetId="7707">
        <row r="4">
          <cell r="A4" t="str">
            <v>BẢNG TÍNH TOÁN, ĐO BÓC KHỐI LƯỢNG HOÀN THÀNH ĐƯA VÀO QUYẾT TOÁN</v>
          </cell>
        </row>
      </sheetData>
      <sheetData sheetId="7708">
        <row r="4">
          <cell r="A4" t="str">
            <v>BẢNG TÍNH TOÁN, ĐO BÓC KHỐI LƯỢNG HOÀN THÀNH ĐƯA VÀO QUYẾT TOÁN</v>
          </cell>
        </row>
      </sheetData>
      <sheetData sheetId="7709">
        <row r="4">
          <cell r="A4" t="str">
            <v>BẢNG TÍNH TOÁN, ĐO BÓC KHỐI LƯỢNG HOÀN THÀNH ĐƯA VÀO QUYẾT TOÁN</v>
          </cell>
        </row>
      </sheetData>
      <sheetData sheetId="7710">
        <row r="4">
          <cell r="A4" t="str">
            <v>BẢNG TÍNH TOÁN, ĐO BÓC KHỐI LƯỢNG HOÀN THÀNH ĐƯA VÀO QUYẾT TOÁN</v>
          </cell>
        </row>
      </sheetData>
      <sheetData sheetId="7711">
        <row r="4">
          <cell r="A4" t="str">
            <v>BẢNG TÍNH TOÁN, ĐO BÓC KHỐI LƯỢNG HOÀN THÀNH ĐƯA VÀO QUYẾT TOÁN</v>
          </cell>
        </row>
      </sheetData>
      <sheetData sheetId="7712">
        <row r="4">
          <cell r="A4" t="str">
            <v>BẢNG TÍNH TOÁN, ĐO BÓC KHỐI LƯỢNG HOÀN THÀNH ĐƯA VÀO QUYẾT TOÁN</v>
          </cell>
        </row>
      </sheetData>
      <sheetData sheetId="7713">
        <row r="4">
          <cell r="A4" t="str">
            <v>BẢNG TÍNH TOÁN, ĐO BÓC KHỐI LƯỢNG HOÀN THÀNH ĐƯA VÀO QUYẾT TOÁN</v>
          </cell>
        </row>
      </sheetData>
      <sheetData sheetId="7714">
        <row r="4">
          <cell r="A4" t="str">
            <v>BẢNG TÍNH TOÁN, ĐO BÓC KHỐI LƯỢNG HOÀN THÀNH ĐƯA VÀO QUYẾT TOÁN</v>
          </cell>
        </row>
      </sheetData>
      <sheetData sheetId="7715">
        <row r="4">
          <cell r="A4" t="str">
            <v>BẢNG TÍNH TOÁN, ĐO BÓC KHỐI LƯỢNG HOÀN THÀNH ĐƯA VÀO QUYẾT TOÁN</v>
          </cell>
        </row>
      </sheetData>
      <sheetData sheetId="7716">
        <row r="4">
          <cell r="A4" t="str">
            <v>BẢNG TÍNH TOÁN, ĐO BÓC KHỐI LƯỢNG HOÀN THÀNH ĐƯA VÀO QUYẾT TOÁN</v>
          </cell>
        </row>
      </sheetData>
      <sheetData sheetId="7717">
        <row r="4">
          <cell r="A4" t="str">
            <v>BẢNG TÍNH TOÁN, ĐO BÓC KHỐI LƯỢNG HOÀN THÀNH ĐƯA VÀO QUYẾT TOÁN</v>
          </cell>
        </row>
      </sheetData>
      <sheetData sheetId="7718">
        <row r="4">
          <cell r="A4" t="str">
            <v>BẢNG TÍNH TOÁN, ĐO BÓC KHỐI LƯỢNG HOÀN THÀNH ĐƯA VÀO QUYẾT TOÁN</v>
          </cell>
        </row>
      </sheetData>
      <sheetData sheetId="7719">
        <row r="4">
          <cell r="A4" t="str">
            <v>BẢNG TÍNH TOÁN, ĐO BÓC KHỐI LƯỢNG HOÀN THÀNH ĐƯA VÀO QUYẾT TOÁN</v>
          </cell>
        </row>
      </sheetData>
      <sheetData sheetId="7720">
        <row r="4">
          <cell r="A4" t="str">
            <v>BẢNG TÍNH TOÁN, ĐO BÓC KHỐI LƯỢNG HOÀN THÀNH ĐƯA VÀO QUYẾT TOÁN</v>
          </cell>
        </row>
      </sheetData>
      <sheetData sheetId="7721">
        <row r="4">
          <cell r="A4" t="str">
            <v>BẢNG TÍNH TOÁN, ĐO BÓC KHỐI LƯỢNG HOÀN THÀNH ĐƯA VÀO QUYẾT TOÁN</v>
          </cell>
        </row>
      </sheetData>
      <sheetData sheetId="7722">
        <row r="4">
          <cell r="A4" t="str">
            <v>BẢNG TÍNH TOÁN, ĐO BÓC KHỐI LƯỢNG HOÀN THÀNH ĐƯA VÀO QUYẾT TOÁN</v>
          </cell>
        </row>
      </sheetData>
      <sheetData sheetId="7723">
        <row r="4">
          <cell r="A4" t="str">
            <v>BẢNG TÍNH TOÁN, ĐO BÓC KHỐI LƯỢNG HOÀN THÀNH ĐƯA VÀO QUYẾT TOÁN</v>
          </cell>
        </row>
      </sheetData>
      <sheetData sheetId="7724">
        <row r="4">
          <cell r="A4" t="str">
            <v>BẢNG TÍNH TOÁN, ĐO BÓC KHỐI LƯỢNG HOÀN THÀNH ĐƯA VÀO QUYẾT TOÁN</v>
          </cell>
        </row>
      </sheetData>
      <sheetData sheetId="7725">
        <row r="4">
          <cell r="A4" t="str">
            <v>BẢNG TÍNH TOÁN, ĐO BÓC KHỐI LƯỢNG HOÀN THÀNH ĐƯA VÀO QUYẾT TOÁN</v>
          </cell>
        </row>
      </sheetData>
      <sheetData sheetId="7726">
        <row r="4">
          <cell r="A4" t="str">
            <v>BẢNG TÍNH TOÁN, ĐO BÓC KHỐI LƯỢNG HOÀN THÀNH ĐƯA VÀO QUYẾT TOÁN</v>
          </cell>
        </row>
      </sheetData>
      <sheetData sheetId="7727">
        <row r="4">
          <cell r="A4" t="str">
            <v>BẢNG TÍNH TOÁN, ĐO BÓC KHỐI LƯỢNG HOÀN THÀNH ĐƯA VÀO QUYẾT TOÁN</v>
          </cell>
        </row>
      </sheetData>
      <sheetData sheetId="7728">
        <row r="4">
          <cell r="A4" t="str">
            <v>BẢNG TÍNH TOÁN, ĐO BÓC KHỐI LƯỢNG HOÀN THÀNH ĐƯA VÀO QUYẾT TOÁN</v>
          </cell>
        </row>
      </sheetData>
      <sheetData sheetId="7729">
        <row r="4">
          <cell r="A4" t="str">
            <v>BẢNG TÍNH TOÁN, ĐO BÓC KHỐI LƯỢNG HOÀN THÀNH ĐƯA VÀO QUYẾT TOÁN</v>
          </cell>
        </row>
      </sheetData>
      <sheetData sheetId="7730">
        <row r="4">
          <cell r="A4" t="str">
            <v>BẢNG TÍNH TOÁN, ĐO BÓC KHỐI LƯỢNG HOÀN THÀNH ĐƯA VÀO QUYẾT TOÁN</v>
          </cell>
        </row>
      </sheetData>
      <sheetData sheetId="7731">
        <row r="4">
          <cell r="A4" t="str">
            <v>BẢNG TÍNH TOÁN, ĐO BÓC KHỐI LƯỢNG HOÀN THÀNH ĐƯA VÀO QUYẾT TOÁN</v>
          </cell>
        </row>
      </sheetData>
      <sheetData sheetId="7732">
        <row r="4">
          <cell r="A4" t="str">
            <v>BẢNG TÍNH TOÁN, ĐO BÓC KHỐI LƯỢNG HOÀN THÀNH ĐƯA VÀO QUYẾT TOÁN</v>
          </cell>
        </row>
      </sheetData>
      <sheetData sheetId="7733">
        <row r="4">
          <cell r="A4" t="str">
            <v>BẢNG TÍNH TOÁN, ĐO BÓC KHỐI LƯỢNG HOÀN THÀNH ĐƯA VÀO QUYẾT TOÁN</v>
          </cell>
        </row>
      </sheetData>
      <sheetData sheetId="7734">
        <row r="4">
          <cell r="A4" t="str">
            <v>BẢNG TÍNH TOÁN, ĐO BÓC KHỐI LƯỢNG HOÀN THÀNH ĐƯA VÀO QUYẾT TOÁN</v>
          </cell>
        </row>
      </sheetData>
      <sheetData sheetId="7735">
        <row r="4">
          <cell r="A4" t="str">
            <v>BẢNG TÍNH TOÁN, ĐO BÓC KHỐI LƯỢNG HOÀN THÀNH ĐƯA VÀO QUYẾT TOÁN</v>
          </cell>
        </row>
      </sheetData>
      <sheetData sheetId="7736">
        <row r="4">
          <cell r="A4" t="str">
            <v>BẢNG TÍNH TOÁN, ĐO BÓC KHỐI LƯỢNG HOÀN THÀNH ĐƯA VÀO QUYẾT TOÁN</v>
          </cell>
        </row>
      </sheetData>
      <sheetData sheetId="7737">
        <row r="4">
          <cell r="A4" t="str">
            <v>BẢNG TÍNH TOÁN, ĐO BÓC KHỐI LƯỢNG HOÀN THÀNH ĐƯA VÀO QUYẾT TOÁN</v>
          </cell>
        </row>
      </sheetData>
      <sheetData sheetId="7738">
        <row r="4">
          <cell r="A4" t="str">
            <v>BẢNG TÍNH TOÁN, ĐO BÓC KHỐI LƯỢNG HOÀN THÀNH ĐƯA VÀO QUYẾT TOÁN</v>
          </cell>
        </row>
      </sheetData>
      <sheetData sheetId="7739">
        <row r="4">
          <cell r="A4" t="str">
            <v>BẢNG TÍNH TOÁN, ĐO BÓC KHỐI LƯỢNG HOÀN THÀNH ĐƯA VÀO QUYẾT TOÁN</v>
          </cell>
        </row>
      </sheetData>
      <sheetData sheetId="7740">
        <row r="4">
          <cell r="A4" t="str">
            <v>BẢNG TÍNH TOÁN, ĐO BÓC KHỐI LƯỢNG HOÀN THÀNH ĐƯA VÀO QUYẾT TOÁN</v>
          </cell>
        </row>
      </sheetData>
      <sheetData sheetId="7741">
        <row r="4">
          <cell r="A4" t="str">
            <v>BẢNG TÍNH TOÁN, ĐO BÓC KHỐI LƯỢNG HOÀN THÀNH ĐƯA VÀO QUYẾT TOÁN</v>
          </cell>
        </row>
      </sheetData>
      <sheetData sheetId="7742">
        <row r="4">
          <cell r="A4" t="str">
            <v>BẢNG TÍNH TOÁN, ĐO BÓC KHỐI LƯỢNG HOÀN THÀNH ĐƯA VÀO QUYẾT TOÁN</v>
          </cell>
        </row>
      </sheetData>
      <sheetData sheetId="7743">
        <row r="4">
          <cell r="A4" t="str">
            <v>BẢNG TÍNH TOÁN, ĐO BÓC KHỐI LƯỢNG HOÀN THÀNH ĐƯA VÀO QUYẾT TOÁN</v>
          </cell>
        </row>
      </sheetData>
      <sheetData sheetId="7744">
        <row r="4">
          <cell r="A4" t="str">
            <v>BẢNG TÍNH TOÁN, ĐO BÓC KHỐI LƯỢNG HOÀN THÀNH ĐƯA VÀO QUYẾT TOÁN</v>
          </cell>
        </row>
      </sheetData>
      <sheetData sheetId="7745">
        <row r="4">
          <cell r="A4" t="str">
            <v>BẢNG TÍNH TOÁN, ĐO BÓC KHỐI LƯỢNG HOÀN THÀNH ĐƯA VÀO QUYẾT TOÁN</v>
          </cell>
        </row>
      </sheetData>
      <sheetData sheetId="7746">
        <row r="4">
          <cell r="A4" t="str">
            <v>BẢNG TÍNH TOÁN, ĐO BÓC KHỐI LƯỢNG HOÀN THÀNH ĐƯA VÀO QUYẾT TOÁN</v>
          </cell>
        </row>
      </sheetData>
      <sheetData sheetId="7747">
        <row r="4">
          <cell r="A4" t="str">
            <v>BẢNG TÍNH TOÁN, ĐO BÓC KHỐI LƯỢNG HOÀN THÀNH ĐƯA VÀO QUYẾT TOÁN</v>
          </cell>
        </row>
      </sheetData>
      <sheetData sheetId="7748">
        <row r="4">
          <cell r="A4" t="str">
            <v>BẢNG TÍNH TOÁN, ĐO BÓC KHỐI LƯỢNG HOÀN THÀNH ĐƯA VÀO QUYẾT TOÁN</v>
          </cell>
        </row>
      </sheetData>
      <sheetData sheetId="7749">
        <row r="4">
          <cell r="A4" t="str">
            <v>BẢNG TÍNH TOÁN, ĐO BÓC KHỐI LƯỢNG HOÀN THÀNH ĐƯA VÀO QUYẾT TOÁN</v>
          </cell>
        </row>
      </sheetData>
      <sheetData sheetId="7750">
        <row r="4">
          <cell r="A4" t="str">
            <v>BẢNG TÍNH TOÁN, ĐO BÓC KHỐI LƯỢNG HOÀN THÀNH ĐƯA VÀO QUYẾT TOÁN</v>
          </cell>
        </row>
      </sheetData>
      <sheetData sheetId="7751">
        <row r="4">
          <cell r="A4" t="str">
            <v>BẢNG TÍNH TOÁN, ĐO BÓC KHỐI LƯỢNG HOÀN THÀNH ĐƯA VÀO QUYẾT TOÁN</v>
          </cell>
        </row>
      </sheetData>
      <sheetData sheetId="7752">
        <row r="4">
          <cell r="A4" t="str">
            <v>BẢNG TÍNH TOÁN, ĐO BÓC KHỐI LƯỢNG HOÀN THÀNH ĐƯA VÀO QUYẾT TOÁN</v>
          </cell>
        </row>
      </sheetData>
      <sheetData sheetId="7753">
        <row r="4">
          <cell r="A4" t="str">
            <v>BẢNG TÍNH TOÁN, ĐO BÓC KHỐI LƯỢNG HOÀN THÀNH ĐƯA VÀO QUYẾT TOÁN</v>
          </cell>
        </row>
      </sheetData>
      <sheetData sheetId="7754">
        <row r="4">
          <cell r="A4" t="str">
            <v>BẢNG TÍNH TOÁN, ĐO BÓC KHỐI LƯỢNG HOÀN THÀNH ĐƯA VÀO QUYẾT TOÁN</v>
          </cell>
        </row>
      </sheetData>
      <sheetData sheetId="7755">
        <row r="4">
          <cell r="A4" t="str">
            <v>BẢNG TÍNH TOÁN, ĐO BÓC KHỐI LƯỢNG HOÀN THÀNH ĐƯA VÀO QUYẾT TOÁN</v>
          </cell>
        </row>
      </sheetData>
      <sheetData sheetId="7756">
        <row r="4">
          <cell r="A4" t="str">
            <v>BẢNG TÍNH TOÁN, ĐO BÓC KHỐI LƯỢNG HOÀN THÀNH ĐƯA VÀO QUYẾT TOÁN</v>
          </cell>
        </row>
      </sheetData>
      <sheetData sheetId="7757">
        <row r="4">
          <cell r="A4" t="str">
            <v>BẢNG TÍNH TOÁN, ĐO BÓC KHỐI LƯỢNG HOÀN THÀNH ĐƯA VÀO QUYẾT TOÁN</v>
          </cell>
        </row>
      </sheetData>
      <sheetData sheetId="7758">
        <row r="4">
          <cell r="A4" t="str">
            <v>BẢNG TÍNH TOÁN, ĐO BÓC KHỐI LƯỢNG HOÀN THÀNH ĐƯA VÀO QUYẾT TOÁN</v>
          </cell>
        </row>
      </sheetData>
      <sheetData sheetId="7759">
        <row r="4">
          <cell r="A4" t="str">
            <v>BẢNG TÍNH TOÁN, ĐO BÓC KHỐI LƯỢNG HOÀN THÀNH ĐƯA VÀO QUYẾT TOÁN</v>
          </cell>
        </row>
      </sheetData>
      <sheetData sheetId="7760">
        <row r="4">
          <cell r="A4" t="str">
            <v>BẢNG TÍNH TOÁN, ĐO BÓC KHỐI LƯỢNG HOÀN THÀNH ĐƯA VÀO QUYẾT TOÁN</v>
          </cell>
        </row>
      </sheetData>
      <sheetData sheetId="7761">
        <row r="4">
          <cell r="A4" t="str">
            <v>BẢNG TÍNH TOÁN, ĐO BÓC KHỐI LƯỢNG HOÀN THÀNH ĐƯA VÀO QUYẾT TOÁN</v>
          </cell>
        </row>
      </sheetData>
      <sheetData sheetId="7762">
        <row r="4">
          <cell r="A4" t="str">
            <v>BẢNG TÍNH TOÁN, ĐO BÓC KHỐI LƯỢNG HOÀN THÀNH ĐƯA VÀO QUYẾT TOÁN</v>
          </cell>
        </row>
      </sheetData>
      <sheetData sheetId="7763">
        <row r="4">
          <cell r="A4" t="str">
            <v>BẢNG TÍNH TOÁN, ĐO BÓC KHỐI LƯỢNG HOÀN THÀNH ĐƯA VÀO QUYẾT TOÁN</v>
          </cell>
        </row>
      </sheetData>
      <sheetData sheetId="7764">
        <row r="4">
          <cell r="A4" t="str">
            <v>BẢNG TÍNH TOÁN, ĐO BÓC KHỐI LƯỢNG HOÀN THÀNH ĐƯA VÀO QUYẾT TOÁN</v>
          </cell>
        </row>
      </sheetData>
      <sheetData sheetId="7765">
        <row r="4">
          <cell r="A4" t="str">
            <v>BẢNG TÍNH TOÁN, ĐO BÓC KHỐI LƯỢNG HOÀN THÀNH ĐƯA VÀO QUYẾT TOÁN</v>
          </cell>
        </row>
      </sheetData>
      <sheetData sheetId="7766">
        <row r="4">
          <cell r="A4" t="str">
            <v>BẢNG TÍNH TOÁN, ĐO BÓC KHỐI LƯỢNG HOÀN THÀNH ĐƯA VÀO QUYẾT TOÁN</v>
          </cell>
        </row>
      </sheetData>
      <sheetData sheetId="7767">
        <row r="4">
          <cell r="A4" t="str">
            <v>BẢNG TÍNH TOÁN, ĐO BÓC KHỐI LƯỢNG HOÀN THÀNH ĐƯA VÀO QUYẾT TOÁN</v>
          </cell>
        </row>
      </sheetData>
      <sheetData sheetId="7768">
        <row r="4">
          <cell r="A4" t="str">
            <v>BẢNG TÍNH TOÁN, ĐO BÓC KHỐI LƯỢNG HOÀN THÀNH ĐƯA VÀO QUYẾT TOÁN</v>
          </cell>
        </row>
      </sheetData>
      <sheetData sheetId="7769">
        <row r="4">
          <cell r="A4" t="str">
            <v>BẢNG TÍNH TOÁN, ĐO BÓC KHỐI LƯỢNG HOÀN THÀNH ĐƯA VÀO QUYẾT TOÁN</v>
          </cell>
        </row>
      </sheetData>
      <sheetData sheetId="7770">
        <row r="4">
          <cell r="A4" t="str">
            <v>BẢNG TÍNH TOÁN, ĐO BÓC KHỐI LƯỢNG HOÀN THÀNH ĐƯA VÀO QUYẾT TOÁN</v>
          </cell>
        </row>
      </sheetData>
      <sheetData sheetId="7771">
        <row r="4">
          <cell r="A4" t="str">
            <v>BẢNG TÍNH TOÁN, ĐO BÓC KHỐI LƯỢNG HOÀN THÀNH ĐƯA VÀO QUYẾT TOÁN</v>
          </cell>
        </row>
      </sheetData>
      <sheetData sheetId="7772">
        <row r="4">
          <cell r="A4" t="str">
            <v>BẢNG TÍNH TOÁN, ĐO BÓC KHỐI LƯỢNG HOÀN THÀNH ĐƯA VÀO QUYẾT TOÁN</v>
          </cell>
        </row>
      </sheetData>
      <sheetData sheetId="7773">
        <row r="4">
          <cell r="A4" t="str">
            <v>BẢNG TÍNH TOÁN, ĐO BÓC KHỐI LƯỢNG HOÀN THÀNH ĐƯA VÀO QUYẾT TOÁN</v>
          </cell>
        </row>
      </sheetData>
      <sheetData sheetId="7774">
        <row r="4">
          <cell r="A4" t="str">
            <v>BẢNG TÍNH TOÁN, ĐO BÓC KHỐI LƯỢNG HOÀN THÀNH ĐƯA VÀO QUYẾT TOÁN</v>
          </cell>
        </row>
      </sheetData>
      <sheetData sheetId="7775">
        <row r="4">
          <cell r="A4" t="str">
            <v>BẢNG TÍNH TOÁN, ĐO BÓC KHỐI LƯỢNG HOÀN THÀNH ĐƯA VÀO QUYẾT TOÁN</v>
          </cell>
        </row>
      </sheetData>
      <sheetData sheetId="7776">
        <row r="4">
          <cell r="A4" t="str">
            <v>BẢNG TÍNH TOÁN, ĐO BÓC KHỐI LƯỢNG HOÀN THÀNH ĐƯA VÀO QUYẾT TOÁN</v>
          </cell>
        </row>
      </sheetData>
      <sheetData sheetId="7777">
        <row r="4">
          <cell r="A4" t="str">
            <v>BẢNG TÍNH TOÁN, ĐO BÓC KHỐI LƯỢNG HOÀN THÀNH ĐƯA VÀO QUYẾT TOÁN</v>
          </cell>
        </row>
      </sheetData>
      <sheetData sheetId="7778">
        <row r="4">
          <cell r="A4" t="str">
            <v>BẢNG TÍNH TOÁN, ĐO BÓC KHỐI LƯỢNG HOÀN THÀNH ĐƯA VÀO QUYẾT TOÁN</v>
          </cell>
        </row>
      </sheetData>
      <sheetData sheetId="7779">
        <row r="4">
          <cell r="A4" t="str">
            <v>BẢNG TÍNH TOÁN, ĐO BÓC KHỐI LƯỢNG HOÀN THÀNH ĐƯA VÀO QUYẾT TOÁN</v>
          </cell>
        </row>
      </sheetData>
      <sheetData sheetId="7780">
        <row r="4">
          <cell r="A4" t="str">
            <v>BẢNG TÍNH TOÁN, ĐO BÓC KHỐI LƯỢNG HOÀN THÀNH ĐƯA VÀO QUYẾT TOÁN</v>
          </cell>
        </row>
      </sheetData>
      <sheetData sheetId="7781">
        <row r="4">
          <cell r="A4" t="str">
            <v>BẢNG TÍNH TOÁN, ĐO BÓC KHỐI LƯỢNG HOÀN THÀNH ĐƯA VÀO QUYẾT TOÁN</v>
          </cell>
        </row>
      </sheetData>
      <sheetData sheetId="7782">
        <row r="4">
          <cell r="A4" t="str">
            <v>BẢNG TÍNH TOÁN, ĐO BÓC KHỐI LƯỢNG HOÀN THÀNH ĐƯA VÀO QUYẾT TOÁN</v>
          </cell>
        </row>
      </sheetData>
      <sheetData sheetId="7783">
        <row r="4">
          <cell r="A4" t="str">
            <v>BẢNG TÍNH TOÁN, ĐO BÓC KHỐI LƯỢNG HOÀN THÀNH ĐƯA VÀO QUYẾT TOÁN</v>
          </cell>
        </row>
      </sheetData>
      <sheetData sheetId="7784">
        <row r="4">
          <cell r="A4" t="str">
            <v>BẢNG TÍNH TOÁN, ĐO BÓC KHỐI LƯỢNG HOÀN THÀNH ĐƯA VÀO QUYẾT TOÁN</v>
          </cell>
        </row>
      </sheetData>
      <sheetData sheetId="7785">
        <row r="4">
          <cell r="A4" t="str">
            <v>BẢNG TÍNH TOÁN, ĐO BÓC KHỐI LƯỢNG HOÀN THÀNH ĐƯA VÀO QUYẾT TOÁN</v>
          </cell>
        </row>
      </sheetData>
      <sheetData sheetId="7786">
        <row r="4">
          <cell r="A4" t="str">
            <v>BẢNG TÍNH TOÁN, ĐO BÓC KHỐI LƯỢNG HOÀN THÀNH ĐƯA VÀO QUYẾT TOÁN</v>
          </cell>
        </row>
      </sheetData>
      <sheetData sheetId="7787">
        <row r="4">
          <cell r="A4" t="str">
            <v>BẢNG TÍNH TOÁN, ĐO BÓC KHỐI LƯỢNG HOÀN THÀNH ĐƯA VÀO QUYẾT TOÁN</v>
          </cell>
        </row>
      </sheetData>
      <sheetData sheetId="7788">
        <row r="4">
          <cell r="A4" t="str">
            <v>BẢNG TÍNH TOÁN, ĐO BÓC KHỐI LƯỢNG HOÀN THÀNH ĐƯA VÀO QUYẾT TOÁN</v>
          </cell>
        </row>
      </sheetData>
      <sheetData sheetId="7789">
        <row r="4">
          <cell r="A4" t="str">
            <v>BẢNG TÍNH TOÁN, ĐO BÓC KHỐI LƯỢNG HOÀN THÀNH ĐƯA VÀO QUYẾT TOÁN</v>
          </cell>
        </row>
      </sheetData>
      <sheetData sheetId="7790">
        <row r="4">
          <cell r="A4" t="str">
            <v>BẢNG TÍNH TOÁN, ĐO BÓC KHỐI LƯỢNG HOÀN THÀNH ĐƯA VÀO QUYẾT TOÁN</v>
          </cell>
        </row>
      </sheetData>
      <sheetData sheetId="7791">
        <row r="4">
          <cell r="A4" t="str">
            <v>BẢNG TÍNH TOÁN, ĐO BÓC KHỐI LƯỢNG HOÀN THÀNH ĐƯA VÀO QUYẾT TOÁN</v>
          </cell>
        </row>
      </sheetData>
      <sheetData sheetId="7792">
        <row r="4">
          <cell r="A4" t="str">
            <v>BẢNG TÍNH TOÁN, ĐO BÓC KHỐI LƯỢNG HOÀN THÀNH ĐƯA VÀO QUYẾT TOÁN</v>
          </cell>
        </row>
      </sheetData>
      <sheetData sheetId="7793">
        <row r="4">
          <cell r="A4" t="str">
            <v>BẢNG TÍNH TOÁN, ĐO BÓC KHỐI LƯỢNG HOÀN THÀNH ĐƯA VÀO QUYẾT TOÁN</v>
          </cell>
        </row>
      </sheetData>
      <sheetData sheetId="7794">
        <row r="4">
          <cell r="A4" t="str">
            <v>BẢNG TÍNH TOÁN, ĐO BÓC KHỐI LƯỢNG HOÀN THÀNH ĐƯA VÀO QUYẾT TOÁN</v>
          </cell>
        </row>
      </sheetData>
      <sheetData sheetId="7795">
        <row r="4">
          <cell r="A4" t="str">
            <v>BẢNG TÍNH TOÁN, ĐO BÓC KHỐI LƯỢNG HOÀN THÀNH ĐƯA VÀO QUYẾT TOÁN</v>
          </cell>
        </row>
      </sheetData>
      <sheetData sheetId="7796">
        <row r="4">
          <cell r="A4" t="str">
            <v>BẢNG TÍNH TOÁN, ĐO BÓC KHỐI LƯỢNG HOÀN THÀNH ĐƯA VÀO QUYẾT TOÁN</v>
          </cell>
        </row>
      </sheetData>
      <sheetData sheetId="7797">
        <row r="4">
          <cell r="A4" t="str">
            <v>BẢNG TÍNH TOÁN, ĐO BÓC KHỐI LƯỢNG HOÀN THÀNH ĐƯA VÀO QUYẾT TOÁN</v>
          </cell>
        </row>
      </sheetData>
      <sheetData sheetId="7798">
        <row r="4">
          <cell r="A4" t="str">
            <v>BẢNG TÍNH TOÁN, ĐO BÓC KHỐI LƯỢNG HOÀN THÀNH ĐƯA VÀO QUYẾT TOÁN</v>
          </cell>
        </row>
      </sheetData>
      <sheetData sheetId="7799">
        <row r="4">
          <cell r="A4" t="str">
            <v>BẢNG TÍNH TOÁN, ĐO BÓC KHỐI LƯỢNG HOÀN THÀNH ĐƯA VÀO QUYẾT TOÁN</v>
          </cell>
        </row>
      </sheetData>
      <sheetData sheetId="7800">
        <row r="4">
          <cell r="A4" t="str">
            <v>BẢNG TÍNH TOÁN, ĐO BÓC KHỐI LƯỢNG HOÀN THÀNH ĐƯA VÀO QUYẾT TOÁN</v>
          </cell>
        </row>
      </sheetData>
      <sheetData sheetId="7801">
        <row r="4">
          <cell r="A4" t="str">
            <v>BẢNG TÍNH TOÁN, ĐO BÓC KHỐI LƯỢNG HOÀN THÀNH ĐƯA VÀO QUYẾT TOÁN</v>
          </cell>
        </row>
      </sheetData>
      <sheetData sheetId="7802">
        <row r="4">
          <cell r="A4" t="str">
            <v>BẢNG TÍNH TOÁN, ĐO BÓC KHỐI LƯỢNG HOÀN THÀNH ĐƯA VÀO QUYẾT TOÁN</v>
          </cell>
        </row>
      </sheetData>
      <sheetData sheetId="7803">
        <row r="4">
          <cell r="A4" t="str">
            <v>BẢNG TÍNH TOÁN, ĐO BÓC KHỐI LƯỢNG HOÀN THÀNH ĐƯA VÀO QUYẾT TOÁN</v>
          </cell>
        </row>
      </sheetData>
      <sheetData sheetId="7804">
        <row r="4">
          <cell r="A4" t="str">
            <v>BẢNG TÍNH TOÁN, ĐO BÓC KHỐI LƯỢNG HOÀN THÀNH ĐƯA VÀO QUYẾT TOÁN</v>
          </cell>
        </row>
      </sheetData>
      <sheetData sheetId="7805">
        <row r="4">
          <cell r="A4" t="str">
            <v>BẢNG TÍNH TOÁN, ĐO BÓC KHỐI LƯỢNG HOÀN THÀNH ĐƯA VÀO QUYẾT TOÁN</v>
          </cell>
        </row>
      </sheetData>
      <sheetData sheetId="7806">
        <row r="4">
          <cell r="A4" t="str">
            <v>BẢNG TÍNH TOÁN, ĐO BÓC KHỐI LƯỢNG HOÀN THÀNH ĐƯA VÀO QUYẾT TOÁN</v>
          </cell>
        </row>
      </sheetData>
      <sheetData sheetId="7807">
        <row r="4">
          <cell r="A4" t="str">
            <v>BẢNG TÍNH TOÁN, ĐO BÓC KHỐI LƯỢNG HOÀN THÀNH ĐƯA VÀO QUYẾT TOÁN</v>
          </cell>
        </row>
      </sheetData>
      <sheetData sheetId="7808">
        <row r="4">
          <cell r="A4" t="str">
            <v>BẢNG TÍNH TOÁN, ĐO BÓC KHỐI LƯỢNG HOÀN THÀNH ĐƯA VÀO QUYẾT TOÁN</v>
          </cell>
        </row>
      </sheetData>
      <sheetData sheetId="7809">
        <row r="4">
          <cell r="A4" t="str">
            <v>BẢNG TÍNH TOÁN, ĐO BÓC KHỐI LƯỢNG HOÀN THÀNH ĐƯA VÀO QUYẾT TOÁN</v>
          </cell>
        </row>
      </sheetData>
      <sheetData sheetId="7810">
        <row r="4">
          <cell r="A4" t="str">
            <v>BẢNG TÍNH TOÁN, ĐO BÓC KHỐI LƯỢNG HOÀN THÀNH ĐƯA VÀO QUYẾT TOÁN</v>
          </cell>
        </row>
      </sheetData>
      <sheetData sheetId="7811">
        <row r="4">
          <cell r="A4" t="str">
            <v>BẢNG TÍNH TOÁN, ĐO BÓC KHỐI LƯỢNG HOÀN THÀNH ĐƯA VÀO QUYẾT TOÁN</v>
          </cell>
        </row>
      </sheetData>
      <sheetData sheetId="7812">
        <row r="4">
          <cell r="A4" t="str">
            <v>BẢNG TÍNH TOÁN, ĐO BÓC KHỐI LƯỢNG HOÀN THÀNH ĐƯA VÀO QUYẾT TOÁN</v>
          </cell>
        </row>
      </sheetData>
      <sheetData sheetId="7813">
        <row r="4">
          <cell r="A4" t="str">
            <v>BẢNG TÍNH TOÁN, ĐO BÓC KHỐI LƯỢNG HOÀN THÀNH ĐƯA VÀO QUYẾT TOÁN</v>
          </cell>
        </row>
      </sheetData>
      <sheetData sheetId="7814">
        <row r="4">
          <cell r="A4" t="str">
            <v>BẢNG TÍNH TOÁN, ĐO BÓC KHỐI LƯỢNG HOÀN THÀNH ĐƯA VÀO QUYẾT TOÁN</v>
          </cell>
        </row>
      </sheetData>
      <sheetData sheetId="7815">
        <row r="4">
          <cell r="A4" t="str">
            <v>BẢNG TÍNH TOÁN, ĐO BÓC KHỐI LƯỢNG HOÀN THÀNH ĐƯA VÀO QUYẾT TOÁN</v>
          </cell>
        </row>
      </sheetData>
      <sheetData sheetId="7816">
        <row r="4">
          <cell r="A4" t="str">
            <v>BẢNG TÍNH TOÁN, ĐO BÓC KHỐI LƯỢNG HOÀN THÀNH ĐƯA VÀO QUYẾT TOÁN</v>
          </cell>
        </row>
      </sheetData>
      <sheetData sheetId="7817">
        <row r="4">
          <cell r="A4" t="str">
            <v>BẢNG TÍNH TOÁN, ĐO BÓC KHỐI LƯỢNG HOÀN THÀNH ĐƯA VÀO QUYẾT TOÁN</v>
          </cell>
        </row>
      </sheetData>
      <sheetData sheetId="7818">
        <row r="4">
          <cell r="A4" t="str">
            <v>BẢNG TÍNH TOÁN, ĐO BÓC KHỐI LƯỢNG HOÀN THÀNH ĐƯA VÀO QUYẾT TOÁN</v>
          </cell>
        </row>
      </sheetData>
      <sheetData sheetId="7819">
        <row r="4">
          <cell r="A4" t="str">
            <v>BẢNG TÍNH TOÁN, ĐO BÓC KHỐI LƯỢNG HOÀN THÀNH ĐƯA VÀO QUYẾT TOÁN</v>
          </cell>
        </row>
      </sheetData>
      <sheetData sheetId="7820">
        <row r="4">
          <cell r="A4" t="str">
            <v>BẢNG TÍNH TOÁN, ĐO BÓC KHỐI LƯỢNG HOÀN THÀNH ĐƯA VÀO QUYẾT TOÁN</v>
          </cell>
        </row>
      </sheetData>
      <sheetData sheetId="7821">
        <row r="4">
          <cell r="A4" t="str">
            <v>BẢNG TÍNH TOÁN, ĐO BÓC KHỐI LƯỢNG HOÀN THÀNH ĐƯA VÀO QUYẾT TOÁN</v>
          </cell>
        </row>
      </sheetData>
      <sheetData sheetId="7822">
        <row r="4">
          <cell r="A4" t="str">
            <v>BẢNG TÍNH TOÁN, ĐO BÓC KHỐI LƯỢNG HOÀN THÀNH ĐƯA VÀO QUYẾT TOÁN</v>
          </cell>
        </row>
      </sheetData>
      <sheetData sheetId="7823">
        <row r="4">
          <cell r="A4" t="str">
            <v>BẢNG TÍNH TOÁN, ĐO BÓC KHỐI LƯỢNG HOÀN THÀNH ĐƯA VÀO QUYẾT TOÁN</v>
          </cell>
        </row>
      </sheetData>
      <sheetData sheetId="7824">
        <row r="4">
          <cell r="A4" t="str">
            <v>BẢNG TÍNH TOÁN, ĐO BÓC KHỐI LƯỢNG HOÀN THÀNH ĐƯA VÀO QUYẾT TOÁN</v>
          </cell>
        </row>
      </sheetData>
      <sheetData sheetId="7825">
        <row r="4">
          <cell r="A4" t="str">
            <v>BẢNG TÍNH TOÁN, ĐO BÓC KHỐI LƯỢNG HOÀN THÀNH ĐƯA VÀO QUYẾT TOÁN</v>
          </cell>
        </row>
      </sheetData>
      <sheetData sheetId="7826">
        <row r="4">
          <cell r="A4" t="str">
            <v>BẢNG TÍNH TOÁN, ĐO BÓC KHỐI LƯỢNG HOÀN THÀNH ĐƯA VÀO QUYẾT TOÁN</v>
          </cell>
        </row>
      </sheetData>
      <sheetData sheetId="7827">
        <row r="4">
          <cell r="A4" t="str">
            <v>BẢNG TÍNH TOÁN, ĐO BÓC KHỐI LƯỢNG HOÀN THÀNH ĐƯA VÀO QUYẾT TOÁN</v>
          </cell>
        </row>
      </sheetData>
      <sheetData sheetId="7828">
        <row r="4">
          <cell r="A4" t="str">
            <v>BẢNG TÍNH TOÁN, ĐO BÓC KHỐI LƯỢNG HOÀN THÀNH ĐƯA VÀO QUYẾT TOÁN</v>
          </cell>
        </row>
      </sheetData>
      <sheetData sheetId="7829">
        <row r="4">
          <cell r="A4" t="str">
            <v>BẢNG TÍNH TOÁN, ĐO BÓC KHỐI LƯỢNG HOÀN THÀNH ĐƯA VÀO QUYẾT TOÁN</v>
          </cell>
        </row>
      </sheetData>
      <sheetData sheetId="7830">
        <row r="4">
          <cell r="A4" t="str">
            <v>BẢNG TÍNH TOÁN, ĐO BÓC KHỐI LƯỢNG HOÀN THÀNH ĐƯA VÀO QUYẾT TOÁN</v>
          </cell>
        </row>
      </sheetData>
      <sheetData sheetId="7831">
        <row r="4">
          <cell r="A4" t="str">
            <v>BẢNG TÍNH TOÁN, ĐO BÓC KHỐI LƯỢNG HOÀN THÀNH ĐƯA VÀO QUYẾT TOÁN</v>
          </cell>
        </row>
      </sheetData>
      <sheetData sheetId="7832">
        <row r="4">
          <cell r="A4" t="str">
            <v>BẢNG TÍNH TOÁN, ĐO BÓC KHỐI LƯỢNG HOÀN THÀNH ĐƯA VÀO QUYẾT TOÁN</v>
          </cell>
        </row>
      </sheetData>
      <sheetData sheetId="7833">
        <row r="4">
          <cell r="A4" t="str">
            <v>BẢNG TÍNH TOÁN, ĐO BÓC KHỐI LƯỢNG HOÀN THÀNH ĐƯA VÀO QUYẾT TOÁN</v>
          </cell>
        </row>
      </sheetData>
      <sheetData sheetId="7834">
        <row r="4">
          <cell r="A4" t="str">
            <v>BẢNG TÍNH TOÁN, ĐO BÓC KHỐI LƯỢNG HOÀN THÀNH ĐƯA VÀO QUYẾT TOÁN</v>
          </cell>
        </row>
      </sheetData>
      <sheetData sheetId="7835">
        <row r="4">
          <cell r="A4" t="str">
            <v>BẢNG TÍNH TOÁN, ĐO BÓC KHỐI LƯỢNG HOÀN THÀNH ĐƯA VÀO QUYẾT TOÁN</v>
          </cell>
        </row>
      </sheetData>
      <sheetData sheetId="7836">
        <row r="4">
          <cell r="A4" t="str">
            <v>BẢNG TÍNH TOÁN, ĐO BÓC KHỐI LƯỢNG HOÀN THÀNH ĐƯA VÀO QUYẾT TOÁN</v>
          </cell>
        </row>
      </sheetData>
      <sheetData sheetId="7837">
        <row r="4">
          <cell r="A4" t="str">
            <v>BẢNG TÍNH TOÁN, ĐO BÓC KHỐI LƯỢNG HOÀN THÀNH ĐƯA VÀO QUYẾT TOÁN</v>
          </cell>
        </row>
      </sheetData>
      <sheetData sheetId="7838">
        <row r="4">
          <cell r="A4" t="str">
            <v>BẢNG TÍNH TOÁN, ĐO BÓC KHỐI LƯỢNG HOÀN THÀNH ĐƯA VÀO QUYẾT TOÁN</v>
          </cell>
        </row>
      </sheetData>
      <sheetData sheetId="7839">
        <row r="4">
          <cell r="A4" t="str">
            <v>BẢNG TÍNH TOÁN, ĐO BÓC KHỐI LƯỢNG HOÀN THÀNH ĐƯA VÀO QUYẾT TOÁN</v>
          </cell>
        </row>
      </sheetData>
      <sheetData sheetId="7840">
        <row r="4">
          <cell r="A4" t="str">
            <v>BẢNG TÍNH TOÁN, ĐO BÓC KHỐI LƯỢNG HOÀN THÀNH ĐƯA VÀO QUYẾT TOÁN</v>
          </cell>
        </row>
      </sheetData>
      <sheetData sheetId="7841">
        <row r="4">
          <cell r="A4" t="str">
            <v>BẢNG TÍNH TOÁN, ĐO BÓC KHỐI LƯỢNG HOÀN THÀNH ĐƯA VÀO QUYẾT TOÁN</v>
          </cell>
        </row>
      </sheetData>
      <sheetData sheetId="7842">
        <row r="4">
          <cell r="A4" t="str">
            <v>BẢNG TÍNH TOÁN, ĐO BÓC KHỐI LƯỢNG HOÀN THÀNH ĐƯA VÀO QUYẾT TOÁN</v>
          </cell>
        </row>
      </sheetData>
      <sheetData sheetId="7843">
        <row r="4">
          <cell r="A4" t="str">
            <v>BẢNG TÍNH TOÁN, ĐO BÓC KHỐI LƯỢNG HOÀN THÀNH ĐƯA VÀO QUYẾT TOÁN</v>
          </cell>
        </row>
      </sheetData>
      <sheetData sheetId="7844">
        <row r="4">
          <cell r="A4" t="str">
            <v>BẢNG TÍNH TOÁN, ĐO BÓC KHỐI LƯỢNG HOÀN THÀNH ĐƯA VÀO QUYẾT TOÁN</v>
          </cell>
        </row>
      </sheetData>
      <sheetData sheetId="7845">
        <row r="4">
          <cell r="A4" t="str">
            <v>BẢNG TÍNH TOÁN, ĐO BÓC KHỐI LƯỢNG HOÀN THÀNH ĐƯA VÀO QUYẾT TOÁN</v>
          </cell>
        </row>
      </sheetData>
      <sheetData sheetId="7846">
        <row r="4">
          <cell r="A4" t="str">
            <v>BẢNG TÍNH TOÁN, ĐO BÓC KHỐI LƯỢNG HOÀN THÀNH ĐƯA VÀO QUYẾT TOÁN</v>
          </cell>
        </row>
      </sheetData>
      <sheetData sheetId="7847">
        <row r="4">
          <cell r="A4" t="str">
            <v>BẢNG TÍNH TOÁN, ĐO BÓC KHỐI LƯỢNG HOÀN THÀNH ĐƯA VÀO QUYẾT TOÁN</v>
          </cell>
        </row>
      </sheetData>
      <sheetData sheetId="7848">
        <row r="4">
          <cell r="A4" t="str">
            <v>BẢNG TÍNH TOÁN, ĐO BÓC KHỐI LƯỢNG HOÀN THÀNH ĐƯA VÀO QUYẾT TOÁN</v>
          </cell>
        </row>
      </sheetData>
      <sheetData sheetId="7849">
        <row r="4">
          <cell r="A4" t="str">
            <v>BẢNG TÍNH TOÁN, ĐO BÓC KHỐI LƯỢNG HOÀN THÀNH ĐƯA VÀO QUYẾT TOÁN</v>
          </cell>
        </row>
      </sheetData>
      <sheetData sheetId="7850">
        <row r="4">
          <cell r="A4" t="str">
            <v>BẢNG TÍNH TOÁN, ĐO BÓC KHỐI LƯỢNG HOÀN THÀNH ĐƯA VÀO QUYẾT TOÁN</v>
          </cell>
        </row>
      </sheetData>
      <sheetData sheetId="7851">
        <row r="4">
          <cell r="A4" t="str">
            <v>BẢNG TÍNH TOÁN, ĐO BÓC KHỐI LƯỢNG HOÀN THÀNH ĐƯA VÀO QUYẾT TOÁN</v>
          </cell>
        </row>
      </sheetData>
      <sheetData sheetId="7852">
        <row r="4">
          <cell r="A4" t="str">
            <v>BẢNG TÍNH TOÁN, ĐO BÓC KHỐI LƯỢNG HOÀN THÀNH ĐƯA VÀO QUYẾT TOÁN</v>
          </cell>
        </row>
      </sheetData>
      <sheetData sheetId="7853">
        <row r="4">
          <cell r="A4" t="str">
            <v>BẢNG TÍNH TOÁN, ĐO BÓC KHỐI LƯỢNG HOÀN THÀNH ĐƯA VÀO QUYẾT TOÁN</v>
          </cell>
        </row>
      </sheetData>
      <sheetData sheetId="7854">
        <row r="4">
          <cell r="A4" t="str">
            <v>BẢNG TÍNH TOÁN, ĐO BÓC KHỐI LƯỢNG HOÀN THÀNH ĐƯA VÀO QUYẾT TOÁN</v>
          </cell>
        </row>
      </sheetData>
      <sheetData sheetId="7855">
        <row r="4">
          <cell r="A4" t="str">
            <v>BẢNG TÍNH TOÁN, ĐO BÓC KHỐI LƯỢNG HOÀN THÀNH ĐƯA VÀO QUYẾT TOÁN</v>
          </cell>
        </row>
      </sheetData>
      <sheetData sheetId="7856">
        <row r="4">
          <cell r="A4" t="str">
            <v>BẢNG TÍNH TOÁN, ĐO BÓC KHỐI LƯỢNG HOÀN THÀNH ĐƯA VÀO QUYẾT TOÁN</v>
          </cell>
        </row>
      </sheetData>
      <sheetData sheetId="7857">
        <row r="4">
          <cell r="A4" t="str">
            <v>BẢNG TÍNH TOÁN, ĐO BÓC KHỐI LƯỢNG HOÀN THÀNH ĐƯA VÀO QUYẾT TOÁN</v>
          </cell>
        </row>
      </sheetData>
      <sheetData sheetId="7858">
        <row r="4">
          <cell r="A4" t="str">
            <v>BẢNG TÍNH TOÁN, ĐO BÓC KHỐI LƯỢNG HOÀN THÀNH ĐƯA VÀO QUYẾT TOÁN</v>
          </cell>
        </row>
      </sheetData>
      <sheetData sheetId="7859">
        <row r="4">
          <cell r="A4" t="str">
            <v>BẢNG TÍNH TOÁN, ĐO BÓC KHỐI LƯỢNG HOÀN THÀNH ĐƯA VÀO QUYẾT TOÁN</v>
          </cell>
        </row>
      </sheetData>
      <sheetData sheetId="7860">
        <row r="4">
          <cell r="A4" t="str">
            <v>BẢNG TÍNH TOÁN, ĐO BÓC KHỐI LƯỢNG HOÀN THÀNH ĐƯA VÀO QUYẾT TOÁN</v>
          </cell>
        </row>
      </sheetData>
      <sheetData sheetId="7861">
        <row r="4">
          <cell r="A4" t="str">
            <v>BẢNG TÍNH TOÁN, ĐO BÓC KHỐI LƯỢNG HOÀN THÀNH ĐƯA VÀO QUYẾT TOÁN</v>
          </cell>
        </row>
      </sheetData>
      <sheetData sheetId="7862">
        <row r="4">
          <cell r="A4" t="str">
            <v>BẢNG TÍNH TOÁN, ĐO BÓC KHỐI LƯỢNG HOÀN THÀNH ĐƯA VÀO QUYẾT TOÁN</v>
          </cell>
        </row>
      </sheetData>
      <sheetData sheetId="7863">
        <row r="4">
          <cell r="A4" t="str">
            <v>BẢNG TÍNH TOÁN, ĐO BÓC KHỐI LƯỢNG HOÀN THÀNH ĐƯA VÀO QUYẾT TOÁN</v>
          </cell>
        </row>
      </sheetData>
      <sheetData sheetId="7864">
        <row r="4">
          <cell r="A4" t="str">
            <v>BẢNG TÍNH TOÁN, ĐO BÓC KHỐI LƯỢNG HOÀN THÀNH ĐƯA VÀO QUYẾT TOÁN</v>
          </cell>
        </row>
      </sheetData>
      <sheetData sheetId="7865">
        <row r="4">
          <cell r="A4" t="str">
            <v>BẢNG TÍNH TOÁN, ĐO BÓC KHỐI LƯỢNG HOÀN THÀNH ĐƯA VÀO QUYẾT TOÁN</v>
          </cell>
        </row>
      </sheetData>
      <sheetData sheetId="7866">
        <row r="4">
          <cell r="A4" t="str">
            <v>BẢNG TÍNH TOÁN, ĐO BÓC KHỐI LƯỢNG HOÀN THÀNH ĐƯA VÀO QUYẾT TOÁN</v>
          </cell>
        </row>
      </sheetData>
      <sheetData sheetId="7867">
        <row r="4">
          <cell r="A4" t="str">
            <v>BẢNG TÍNH TOÁN, ĐO BÓC KHỐI LƯỢNG HOÀN THÀNH ĐƯA VÀO QUYẾT TOÁN</v>
          </cell>
        </row>
      </sheetData>
      <sheetData sheetId="7868">
        <row r="4">
          <cell r="A4" t="str">
            <v>BẢNG TÍNH TOÁN, ĐO BÓC KHỐI LƯỢNG HOÀN THÀNH ĐƯA VÀO QUYẾT TOÁN</v>
          </cell>
        </row>
      </sheetData>
      <sheetData sheetId="7869">
        <row r="4">
          <cell r="A4" t="str">
            <v>BẢNG TÍNH TOÁN, ĐO BÓC KHỐI LƯỢNG HOÀN THÀNH ĐƯA VÀO QUYẾT TOÁN</v>
          </cell>
        </row>
      </sheetData>
      <sheetData sheetId="7870">
        <row r="4">
          <cell r="A4" t="str">
            <v>BẢNG TÍNH TOÁN, ĐO BÓC KHỐI LƯỢNG HOÀN THÀNH ĐƯA VÀO QUYẾT TOÁN</v>
          </cell>
        </row>
      </sheetData>
      <sheetData sheetId="7871">
        <row r="4">
          <cell r="A4" t="str">
            <v>BẢNG TÍNH TOÁN, ĐO BÓC KHỐI LƯỢNG HOÀN THÀNH ĐƯA VÀO QUYẾT TOÁN</v>
          </cell>
        </row>
      </sheetData>
      <sheetData sheetId="7872">
        <row r="4">
          <cell r="A4" t="str">
            <v>BẢNG TÍNH TOÁN, ĐO BÓC KHỐI LƯỢNG HOÀN THÀNH ĐƯA VÀO QUYẾT TOÁN</v>
          </cell>
        </row>
      </sheetData>
      <sheetData sheetId="7873">
        <row r="4">
          <cell r="A4" t="str">
            <v>BẢNG TÍNH TOÁN, ĐO BÓC KHỐI LƯỢNG HOÀN THÀNH ĐƯA VÀO QUYẾT TOÁN</v>
          </cell>
        </row>
      </sheetData>
      <sheetData sheetId="7874">
        <row r="4">
          <cell r="A4" t="str">
            <v>BẢNG TÍNH TOÁN, ĐO BÓC KHỐI LƯỢNG HOÀN THÀNH ĐƯA VÀO QUYẾT TOÁN</v>
          </cell>
        </row>
      </sheetData>
      <sheetData sheetId="7875">
        <row r="4">
          <cell r="A4" t="str">
            <v>BẢNG TÍNH TOÁN, ĐO BÓC KHỐI LƯỢNG HOÀN THÀNH ĐƯA VÀO QUYẾT TOÁN</v>
          </cell>
        </row>
      </sheetData>
      <sheetData sheetId="7876">
        <row r="4">
          <cell r="A4" t="str">
            <v>BẢNG TÍNH TOÁN, ĐO BÓC KHỐI LƯỢNG HOÀN THÀNH ĐƯA VÀO QUYẾT TOÁN</v>
          </cell>
        </row>
      </sheetData>
      <sheetData sheetId="7877">
        <row r="4">
          <cell r="A4" t="str">
            <v>BẢNG TÍNH TOÁN, ĐO BÓC KHỐI LƯỢNG HOÀN THÀNH ĐƯA VÀO QUYẾT TOÁN</v>
          </cell>
        </row>
      </sheetData>
      <sheetData sheetId="7878">
        <row r="4">
          <cell r="A4" t="str">
            <v>BẢNG TÍNH TOÁN, ĐO BÓC KHỐI LƯỢNG HOÀN THÀNH ĐƯA VÀO QUYẾT TOÁN</v>
          </cell>
        </row>
      </sheetData>
      <sheetData sheetId="7879">
        <row r="4">
          <cell r="A4" t="str">
            <v>BẢNG TÍNH TOÁN, ĐO BÓC KHỐI LƯỢNG HOÀN THÀNH ĐƯA VÀO QUYẾT TOÁN</v>
          </cell>
        </row>
      </sheetData>
      <sheetData sheetId="7880">
        <row r="4">
          <cell r="A4" t="str">
            <v>BẢNG TÍNH TOÁN, ĐO BÓC KHỐI LƯỢNG HOÀN THÀNH ĐƯA VÀO QUYẾT TOÁN</v>
          </cell>
        </row>
      </sheetData>
      <sheetData sheetId="7881">
        <row r="4">
          <cell r="A4" t="str">
            <v>BẢNG TÍNH TOÁN, ĐO BÓC KHỐI LƯỢNG HOÀN THÀNH ĐƯA VÀO QUYẾT TOÁN</v>
          </cell>
        </row>
      </sheetData>
      <sheetData sheetId="7882">
        <row r="4">
          <cell r="A4" t="str">
            <v>BẢNG TÍNH TOÁN, ĐO BÓC KHỐI LƯỢNG HOÀN THÀNH ĐƯA VÀO QUYẾT TOÁN</v>
          </cell>
        </row>
      </sheetData>
      <sheetData sheetId="7883">
        <row r="4">
          <cell r="A4" t="str">
            <v>BẢNG TÍNH TOÁN, ĐO BÓC KHỐI LƯỢNG HOÀN THÀNH ĐƯA VÀO QUYẾT TOÁN</v>
          </cell>
        </row>
      </sheetData>
      <sheetData sheetId="7884">
        <row r="4">
          <cell r="A4" t="str">
            <v>BẢNG TÍNH TOÁN, ĐO BÓC KHỐI LƯỢNG HOÀN THÀNH ĐƯA VÀO QUYẾT TOÁN</v>
          </cell>
        </row>
      </sheetData>
      <sheetData sheetId="7885">
        <row r="4">
          <cell r="A4" t="str">
            <v>BẢNG TÍNH TOÁN, ĐO BÓC KHỐI LƯỢNG HOÀN THÀNH ĐƯA VÀO QUYẾT TOÁN</v>
          </cell>
        </row>
      </sheetData>
      <sheetData sheetId="7886">
        <row r="4">
          <cell r="A4" t="str">
            <v>BẢNG TÍNH TOÁN, ĐO BÓC KHỐI LƯỢNG HOÀN THÀNH ĐƯA VÀO QUYẾT TOÁN</v>
          </cell>
        </row>
      </sheetData>
      <sheetData sheetId="7887">
        <row r="4">
          <cell r="A4" t="str">
            <v>BẢNG TÍNH TOÁN, ĐO BÓC KHỐI LƯỢNG HOÀN THÀNH ĐƯA VÀO QUYẾT TOÁN</v>
          </cell>
        </row>
      </sheetData>
      <sheetData sheetId="7888">
        <row r="4">
          <cell r="A4" t="str">
            <v>BẢNG TÍNH TOÁN, ĐO BÓC KHỐI LƯỢNG HOÀN THÀNH ĐƯA VÀO QUYẾT TOÁN</v>
          </cell>
        </row>
      </sheetData>
      <sheetData sheetId="7889">
        <row r="4">
          <cell r="A4" t="str">
            <v>BẢNG TÍNH TOÁN, ĐO BÓC KHỐI LƯỢNG HOÀN THÀNH ĐƯA VÀO QUYẾT TOÁN</v>
          </cell>
        </row>
      </sheetData>
      <sheetData sheetId="7890">
        <row r="4">
          <cell r="A4" t="str">
            <v>BẢNG TÍNH TOÁN, ĐO BÓC KHỐI LƯỢNG HOÀN THÀNH ĐƯA VÀO QUYẾT TOÁN</v>
          </cell>
        </row>
      </sheetData>
      <sheetData sheetId="7891">
        <row r="4">
          <cell r="A4" t="str">
            <v>BẢNG TÍNH TOÁN, ĐO BÓC KHỐI LƯỢNG HOÀN THÀNH ĐƯA VÀO QUYẾT TOÁN</v>
          </cell>
        </row>
      </sheetData>
      <sheetData sheetId="7892">
        <row r="4">
          <cell r="A4" t="str">
            <v>BẢNG TÍNH TOÁN, ĐO BÓC KHỐI LƯỢNG HOÀN THÀNH ĐƯA VÀO QUYẾT TOÁN</v>
          </cell>
        </row>
      </sheetData>
      <sheetData sheetId="7893">
        <row r="4">
          <cell r="A4" t="str">
            <v>BẢNG TÍNH TOÁN, ĐO BÓC KHỐI LƯỢNG HOÀN THÀNH ĐƯA VÀO QUYẾT TOÁN</v>
          </cell>
        </row>
      </sheetData>
      <sheetData sheetId="7894">
        <row r="4">
          <cell r="A4" t="str">
            <v>BẢNG TÍNH TOÁN, ĐO BÓC KHỐI LƯỢNG HOÀN THÀNH ĐƯA VÀO QUYẾT TOÁN</v>
          </cell>
        </row>
      </sheetData>
      <sheetData sheetId="7895">
        <row r="4">
          <cell r="A4" t="str">
            <v>BẢNG TÍNH TOÁN, ĐO BÓC KHỐI LƯỢNG HOÀN THÀNH ĐƯA VÀO QUYẾT TOÁN</v>
          </cell>
        </row>
      </sheetData>
      <sheetData sheetId="7896">
        <row r="4">
          <cell r="A4" t="str">
            <v>BẢNG TÍNH TOÁN, ĐO BÓC KHỐI LƯỢNG HOÀN THÀNH ĐƯA VÀO QUYẾT TOÁN</v>
          </cell>
        </row>
      </sheetData>
      <sheetData sheetId="7897">
        <row r="4">
          <cell r="A4" t="str">
            <v>BẢNG TÍNH TOÁN, ĐO BÓC KHỐI LƯỢNG HOÀN THÀNH ĐƯA VÀO QUYẾT TOÁN</v>
          </cell>
        </row>
      </sheetData>
      <sheetData sheetId="7898">
        <row r="4">
          <cell r="A4" t="str">
            <v>BẢNG TÍNH TOÁN, ĐO BÓC KHỐI LƯỢNG HOÀN THÀNH ĐƯA VÀO QUYẾT TOÁN</v>
          </cell>
        </row>
      </sheetData>
      <sheetData sheetId="7899">
        <row r="4">
          <cell r="A4" t="str">
            <v>BẢNG TÍNH TOÁN, ĐO BÓC KHỐI LƯỢNG HOÀN THÀNH ĐƯA VÀO QUYẾT TOÁN</v>
          </cell>
        </row>
      </sheetData>
      <sheetData sheetId="7900">
        <row r="4">
          <cell r="A4" t="str">
            <v>BẢNG TÍNH TOÁN, ĐO BÓC KHỐI LƯỢNG HOÀN THÀNH ĐƯA VÀO QUYẾT TOÁN</v>
          </cell>
        </row>
      </sheetData>
      <sheetData sheetId="7901">
        <row r="4">
          <cell r="A4" t="str">
            <v>BẢNG TÍNH TOÁN, ĐO BÓC KHỐI LƯỢNG HOÀN THÀNH ĐƯA VÀO QUYẾT TOÁN</v>
          </cell>
        </row>
      </sheetData>
      <sheetData sheetId="7902">
        <row r="4">
          <cell r="A4" t="str">
            <v>BẢNG TÍNH TOÁN, ĐO BÓC KHỐI LƯỢNG HOÀN THÀNH ĐƯA VÀO QUYẾT TOÁN</v>
          </cell>
        </row>
      </sheetData>
      <sheetData sheetId="7903">
        <row r="4">
          <cell r="A4" t="str">
            <v>BẢNG TÍNH TOÁN, ĐO BÓC KHỐI LƯỢNG HOÀN THÀNH ĐƯA VÀO QUYẾT TOÁN</v>
          </cell>
        </row>
      </sheetData>
      <sheetData sheetId="7904">
        <row r="4">
          <cell r="A4" t="str">
            <v>BẢNG TÍNH TOÁN, ĐO BÓC KHỐI LƯỢNG HOÀN THÀNH ĐƯA VÀO QUYẾT TOÁN</v>
          </cell>
        </row>
      </sheetData>
      <sheetData sheetId="7905">
        <row r="4">
          <cell r="A4" t="str">
            <v>BẢNG TÍNH TOÁN, ĐO BÓC KHỐI LƯỢNG HOÀN THÀNH ĐƯA VÀO QUYẾT TOÁN</v>
          </cell>
        </row>
      </sheetData>
      <sheetData sheetId="7906">
        <row r="4">
          <cell r="A4" t="str">
            <v>BẢNG TÍNH TOÁN, ĐO BÓC KHỐI LƯỢNG HOÀN THÀNH ĐƯA VÀO QUYẾT TOÁN</v>
          </cell>
        </row>
      </sheetData>
      <sheetData sheetId="7907">
        <row r="4">
          <cell r="A4" t="str">
            <v>BẢNG TÍNH TOÁN, ĐO BÓC KHỐI LƯỢNG HOÀN THÀNH ĐƯA VÀO QUYẾT TOÁN</v>
          </cell>
        </row>
      </sheetData>
      <sheetData sheetId="7908">
        <row r="4">
          <cell r="A4" t="str">
            <v>BẢNG TÍNH TOÁN, ĐO BÓC KHỐI LƯỢNG HOÀN THÀNH ĐƯA VÀO QUYẾT TOÁN</v>
          </cell>
        </row>
      </sheetData>
      <sheetData sheetId="7909">
        <row r="4">
          <cell r="A4" t="str">
            <v>BẢNG TÍNH TOÁN, ĐO BÓC KHỐI LƯỢNG HOÀN THÀNH ĐƯA VÀO QUYẾT TOÁN</v>
          </cell>
        </row>
      </sheetData>
      <sheetData sheetId="7910">
        <row r="4">
          <cell r="A4" t="str">
            <v>BẢNG TÍNH TOÁN, ĐO BÓC KHỐI LƯỢNG HOÀN THÀNH ĐƯA VÀO QUYẾT TOÁN</v>
          </cell>
        </row>
      </sheetData>
      <sheetData sheetId="7911">
        <row r="4">
          <cell r="A4" t="str">
            <v>BẢNG TÍNH TOÁN, ĐO BÓC KHỐI LƯỢNG HOÀN THÀNH ĐƯA VÀO QUYẾT TOÁN</v>
          </cell>
        </row>
      </sheetData>
      <sheetData sheetId="7912">
        <row r="4">
          <cell r="A4" t="str">
            <v>BẢNG TÍNH TOÁN, ĐO BÓC KHỐI LƯỢNG HOÀN THÀNH ĐƯA VÀO QUYẾT TOÁN</v>
          </cell>
        </row>
      </sheetData>
      <sheetData sheetId="7913">
        <row r="4">
          <cell r="A4" t="str">
            <v>BẢNG TÍNH TOÁN, ĐO BÓC KHỐI LƯỢNG HOÀN THÀNH ĐƯA VÀO QUYẾT TOÁN</v>
          </cell>
        </row>
      </sheetData>
      <sheetData sheetId="7914">
        <row r="4">
          <cell r="A4" t="str">
            <v>BẢNG TÍNH TOÁN, ĐO BÓC KHỐI LƯỢNG HOÀN THÀNH ĐƯA VÀO QUYẾT TOÁN</v>
          </cell>
        </row>
      </sheetData>
      <sheetData sheetId="7915">
        <row r="4">
          <cell r="A4" t="str">
            <v>BẢNG TÍNH TOÁN, ĐO BÓC KHỐI LƯỢNG HOÀN THÀNH ĐƯA VÀO QUYẾT TOÁN</v>
          </cell>
        </row>
      </sheetData>
      <sheetData sheetId="7916">
        <row r="4">
          <cell r="A4" t="str">
            <v>BẢNG TÍNH TOÁN, ĐO BÓC KHỐI LƯỢNG HOÀN THÀNH ĐƯA VÀO QUYẾT TOÁN</v>
          </cell>
        </row>
      </sheetData>
      <sheetData sheetId="7917">
        <row r="4">
          <cell r="A4" t="str">
            <v>BẢNG TÍNH TOÁN, ĐO BÓC KHỐI LƯỢNG HOÀN THÀNH ĐƯA VÀO QUYẾT TOÁN</v>
          </cell>
        </row>
      </sheetData>
      <sheetData sheetId="7918">
        <row r="4">
          <cell r="A4" t="str">
            <v>BẢNG TÍNH TOÁN, ĐO BÓC KHỐI LƯỢNG HOÀN THÀNH ĐƯA VÀO QUYẾT TOÁN</v>
          </cell>
        </row>
      </sheetData>
      <sheetData sheetId="7919">
        <row r="4">
          <cell r="A4" t="str">
            <v>BẢNG TÍNH TOÁN, ĐO BÓC KHỐI LƯỢNG HOÀN THÀNH ĐƯA VÀO QUYẾT TOÁN</v>
          </cell>
        </row>
      </sheetData>
      <sheetData sheetId="7920">
        <row r="4">
          <cell r="A4" t="str">
            <v>BẢNG TÍNH TOÁN, ĐO BÓC KHỐI LƯỢNG HOÀN THÀNH ĐƯA VÀO QUYẾT TOÁN</v>
          </cell>
        </row>
      </sheetData>
      <sheetData sheetId="7921">
        <row r="4">
          <cell r="A4" t="str">
            <v>BẢNG TÍNH TOÁN, ĐO BÓC KHỐI LƯỢNG HOÀN THÀNH ĐƯA VÀO QUYẾT TOÁN</v>
          </cell>
        </row>
      </sheetData>
      <sheetData sheetId="7922">
        <row r="4">
          <cell r="A4" t="str">
            <v>BẢNG TÍNH TOÁN, ĐO BÓC KHỐI LƯỢNG HOÀN THÀNH ĐƯA VÀO QUYẾT TOÁN</v>
          </cell>
        </row>
      </sheetData>
      <sheetData sheetId="7923">
        <row r="4">
          <cell r="A4" t="str">
            <v>BẢNG TÍNH TOÁN, ĐO BÓC KHỐI LƯỢNG HOÀN THÀNH ĐƯA VÀO QUYẾT TOÁN</v>
          </cell>
        </row>
      </sheetData>
      <sheetData sheetId="7924">
        <row r="4">
          <cell r="A4" t="str">
            <v>BẢNG TÍNH TOÁN, ĐO BÓC KHỐI LƯỢNG HOÀN THÀNH ĐƯA VÀO QUYẾT TOÁN</v>
          </cell>
        </row>
      </sheetData>
      <sheetData sheetId="7925">
        <row r="4">
          <cell r="A4" t="str">
            <v>BẢNG TÍNH TOÁN, ĐO BÓC KHỐI LƯỢNG HOÀN THÀNH ĐƯA VÀO QUYẾT TOÁN</v>
          </cell>
        </row>
      </sheetData>
      <sheetData sheetId="7926">
        <row r="4">
          <cell r="A4" t="str">
            <v>BẢNG TÍNH TOÁN, ĐO BÓC KHỐI LƯỢNG HOÀN THÀNH ĐƯA VÀO QUYẾT TOÁN</v>
          </cell>
        </row>
      </sheetData>
      <sheetData sheetId="7927">
        <row r="4">
          <cell r="A4" t="str">
            <v>BẢNG TÍNH TOÁN, ĐO BÓC KHỐI LƯỢNG HOÀN THÀNH ĐƯA VÀO QUYẾT TOÁN</v>
          </cell>
        </row>
      </sheetData>
      <sheetData sheetId="7928">
        <row r="4">
          <cell r="A4" t="str">
            <v>BẢNG TÍNH TOÁN, ĐO BÓC KHỐI LƯỢNG HOÀN THÀNH ĐƯA VÀO QUYẾT TOÁN</v>
          </cell>
        </row>
      </sheetData>
      <sheetData sheetId="7929">
        <row r="4">
          <cell r="A4" t="str">
            <v>BẢNG TÍNH TOÁN, ĐO BÓC KHỐI LƯỢNG HOÀN THÀNH ĐƯA VÀO QUYẾT TOÁN</v>
          </cell>
        </row>
      </sheetData>
      <sheetData sheetId="7930">
        <row r="4">
          <cell r="A4" t="str">
            <v>BẢNG TÍNH TOÁN, ĐO BÓC KHỐI LƯỢNG HOÀN THÀNH ĐƯA VÀO QUYẾT TOÁN</v>
          </cell>
        </row>
      </sheetData>
      <sheetData sheetId="7931">
        <row r="4">
          <cell r="A4" t="str">
            <v>BẢNG TÍNH TOÁN, ĐO BÓC KHỐI LƯỢNG HOÀN THÀNH ĐƯA VÀO QUYẾT TOÁN</v>
          </cell>
        </row>
      </sheetData>
      <sheetData sheetId="7932">
        <row r="4">
          <cell r="A4" t="str">
            <v>BẢNG TÍNH TOÁN, ĐO BÓC KHỐI LƯỢNG HOÀN THÀNH ĐƯA VÀO QUYẾT TOÁN</v>
          </cell>
        </row>
      </sheetData>
      <sheetData sheetId="7933">
        <row r="4">
          <cell r="A4" t="str">
            <v>BẢNG TÍNH TOÁN, ĐO BÓC KHỐI LƯỢNG HOÀN THÀNH ĐƯA VÀO QUYẾT TOÁN</v>
          </cell>
        </row>
      </sheetData>
      <sheetData sheetId="7934">
        <row r="4">
          <cell r="A4" t="str">
            <v>BẢNG TÍNH TOÁN, ĐO BÓC KHỐI LƯỢNG HOÀN THÀNH ĐƯA VÀO QUYẾT TOÁN</v>
          </cell>
        </row>
      </sheetData>
      <sheetData sheetId="7935">
        <row r="4">
          <cell r="A4" t="str">
            <v>BẢNG TÍNH TOÁN, ĐO BÓC KHỐI LƯỢNG HOÀN THÀNH ĐƯA VÀO QUYẾT TOÁN</v>
          </cell>
        </row>
      </sheetData>
      <sheetData sheetId="7936">
        <row r="4">
          <cell r="A4" t="str">
            <v>BẢNG TÍNH TOÁN, ĐO BÓC KHỐI LƯỢNG HOÀN THÀNH ĐƯA VÀO QUYẾT TOÁN</v>
          </cell>
        </row>
      </sheetData>
      <sheetData sheetId="7937">
        <row r="4">
          <cell r="A4" t="str">
            <v>BẢNG TÍNH TOÁN, ĐO BÓC KHỐI LƯỢNG HOÀN THÀNH ĐƯA VÀO QUYẾT TOÁN</v>
          </cell>
        </row>
      </sheetData>
      <sheetData sheetId="7938">
        <row r="4">
          <cell r="A4" t="str">
            <v>BẢNG TÍNH TOÁN, ĐO BÓC KHỐI LƯỢNG HOÀN THÀNH ĐƯA VÀO QUYẾT TOÁN</v>
          </cell>
        </row>
      </sheetData>
      <sheetData sheetId="7939">
        <row r="4">
          <cell r="A4" t="str">
            <v>BẢNG TÍNH TOÁN, ĐO BÓC KHỐI LƯỢNG HOÀN THÀNH ĐƯA VÀO QUYẾT TOÁN</v>
          </cell>
        </row>
      </sheetData>
      <sheetData sheetId="7940">
        <row r="4">
          <cell r="A4" t="str">
            <v>BẢNG TÍNH TOÁN, ĐO BÓC KHỐI LƯỢNG HOÀN THÀNH ĐƯA VÀO QUYẾT TOÁN</v>
          </cell>
        </row>
      </sheetData>
      <sheetData sheetId="7941">
        <row r="4">
          <cell r="A4" t="str">
            <v>BẢNG TÍNH TOÁN, ĐO BÓC KHỐI LƯỢNG HOÀN THÀNH ĐƯA VÀO QUYẾT TOÁN</v>
          </cell>
        </row>
      </sheetData>
      <sheetData sheetId="7942">
        <row r="4">
          <cell r="A4" t="str">
            <v>BẢNG TÍNH TOÁN, ĐO BÓC KHỐI LƯỢNG HOÀN THÀNH ĐƯA VÀO QUYẾT TOÁN</v>
          </cell>
        </row>
      </sheetData>
      <sheetData sheetId="7943">
        <row r="4">
          <cell r="A4" t="str">
            <v>BẢNG TÍNH TOÁN, ĐO BÓC KHỐI LƯỢNG HOÀN THÀNH ĐƯA VÀO QUYẾT TOÁN</v>
          </cell>
        </row>
      </sheetData>
      <sheetData sheetId="7944">
        <row r="4">
          <cell r="A4" t="str">
            <v>BẢNG TÍNH TOÁN, ĐO BÓC KHỐI LƯỢNG HOÀN THÀNH ĐƯA VÀO QUYẾT TOÁN</v>
          </cell>
        </row>
      </sheetData>
      <sheetData sheetId="7945">
        <row r="4">
          <cell r="A4" t="str">
            <v>BẢNG TÍNH TOÁN, ĐO BÓC KHỐI LƯỢNG HOÀN THÀNH ĐƯA VÀO QUYẾT TOÁN</v>
          </cell>
        </row>
      </sheetData>
      <sheetData sheetId="7946">
        <row r="4">
          <cell r="A4" t="str">
            <v>BẢNG TÍNH TOÁN, ĐO BÓC KHỐI LƯỢNG HOÀN THÀNH ĐƯA VÀO QUYẾT TOÁN</v>
          </cell>
        </row>
      </sheetData>
      <sheetData sheetId="7947">
        <row r="4">
          <cell r="A4" t="str">
            <v>BẢNG TÍNH TOÁN, ĐO BÓC KHỐI LƯỢNG HOÀN THÀNH ĐƯA VÀO QUYẾT TOÁN</v>
          </cell>
        </row>
      </sheetData>
      <sheetData sheetId="7948">
        <row r="4">
          <cell r="A4" t="str">
            <v>BẢNG TÍNH TOÁN, ĐO BÓC KHỐI LƯỢNG HOÀN THÀNH ĐƯA VÀO QUYẾT TOÁN</v>
          </cell>
        </row>
      </sheetData>
      <sheetData sheetId="7949">
        <row r="4">
          <cell r="A4" t="str">
            <v>BẢNG TÍNH TOÁN, ĐO BÓC KHỐI LƯỢNG HOÀN THÀNH ĐƯA VÀO QUYẾT TOÁN</v>
          </cell>
        </row>
      </sheetData>
      <sheetData sheetId="7950">
        <row r="4">
          <cell r="A4" t="str">
            <v>BẢNG TÍNH TOÁN, ĐO BÓC KHỐI LƯỢNG HOÀN THÀNH ĐƯA VÀO QUYẾT TOÁN</v>
          </cell>
        </row>
      </sheetData>
      <sheetData sheetId="7951">
        <row r="4">
          <cell r="A4" t="str">
            <v>BẢNG TÍNH TOÁN, ĐO BÓC KHỐI LƯỢNG HOÀN THÀNH ĐƯA VÀO QUYẾT TOÁN</v>
          </cell>
        </row>
      </sheetData>
      <sheetData sheetId="7952">
        <row r="4">
          <cell r="A4" t="str">
            <v>BẢNG TÍNH TOÁN, ĐO BÓC KHỐI LƯỢNG HOÀN THÀNH ĐƯA VÀO QUYẾT TOÁN</v>
          </cell>
        </row>
      </sheetData>
      <sheetData sheetId="7953">
        <row r="4">
          <cell r="A4" t="str">
            <v>BẢNG TÍNH TOÁN, ĐO BÓC KHỐI LƯỢNG HOÀN THÀNH ĐƯA VÀO QUYẾT TOÁN</v>
          </cell>
        </row>
      </sheetData>
      <sheetData sheetId="7954">
        <row r="4">
          <cell r="A4" t="str">
            <v>BẢNG TÍNH TOÁN, ĐO BÓC KHỐI LƯỢNG HOÀN THÀNH ĐƯA VÀO QUYẾT TOÁN</v>
          </cell>
        </row>
      </sheetData>
      <sheetData sheetId="7955">
        <row r="4">
          <cell r="A4" t="str">
            <v>BẢNG TÍNH TOÁN, ĐO BÓC KHỐI LƯỢNG HOÀN THÀNH ĐƯA VÀO QUYẾT TOÁN</v>
          </cell>
        </row>
      </sheetData>
      <sheetData sheetId="7956">
        <row r="4">
          <cell r="A4" t="str">
            <v>BẢNG TÍNH TOÁN, ĐO BÓC KHỐI LƯỢNG HOÀN THÀNH ĐƯA VÀO QUYẾT TOÁN</v>
          </cell>
        </row>
      </sheetData>
      <sheetData sheetId="7957">
        <row r="4">
          <cell r="A4" t="str">
            <v>BẢNG TÍNH TOÁN, ĐO BÓC KHỐI LƯỢNG HOÀN THÀNH ĐƯA VÀO QUYẾT TOÁN</v>
          </cell>
        </row>
      </sheetData>
      <sheetData sheetId="7958">
        <row r="4">
          <cell r="A4" t="str">
            <v>BẢNG TÍNH TOÁN, ĐO BÓC KHỐI LƯỢNG HOÀN THÀNH ĐƯA VÀO QUYẾT TOÁN</v>
          </cell>
        </row>
      </sheetData>
      <sheetData sheetId="7959">
        <row r="4">
          <cell r="A4" t="str">
            <v>BẢNG TÍNH TOÁN, ĐO BÓC KHỐI LƯỢNG HOÀN THÀNH ĐƯA VÀO QUYẾT TOÁN</v>
          </cell>
        </row>
      </sheetData>
      <sheetData sheetId="7960">
        <row r="4">
          <cell r="A4" t="str">
            <v>BẢNG TÍNH TOÁN, ĐO BÓC KHỐI LƯỢNG HOÀN THÀNH ĐƯA VÀO QUYẾT TOÁN</v>
          </cell>
        </row>
      </sheetData>
      <sheetData sheetId="7961">
        <row r="4">
          <cell r="A4" t="str">
            <v>BẢNG TÍNH TOÁN, ĐO BÓC KHỐI LƯỢNG HOÀN THÀNH ĐƯA VÀO QUYẾT TOÁN</v>
          </cell>
        </row>
      </sheetData>
      <sheetData sheetId="7962">
        <row r="4">
          <cell r="A4" t="str">
            <v>BẢNG TÍNH TOÁN, ĐO BÓC KHỐI LƯỢNG HOÀN THÀNH ĐƯA VÀO QUYẾT TOÁN</v>
          </cell>
        </row>
      </sheetData>
      <sheetData sheetId="7963">
        <row r="4">
          <cell r="A4" t="str">
            <v>BẢNG TÍNH TOÁN, ĐO BÓC KHỐI LƯỢNG HOÀN THÀNH ĐƯA VÀO QUYẾT TOÁN</v>
          </cell>
        </row>
      </sheetData>
      <sheetData sheetId="7964">
        <row r="4">
          <cell r="A4" t="str">
            <v>BẢNG TÍNH TOÁN, ĐO BÓC KHỐI LƯỢNG HOÀN THÀNH ĐƯA VÀO QUYẾT TOÁN</v>
          </cell>
        </row>
      </sheetData>
      <sheetData sheetId="7965">
        <row r="4">
          <cell r="A4" t="str">
            <v>BẢNG TÍNH TOÁN, ĐO BÓC KHỐI LƯỢNG HOÀN THÀNH ĐƯA VÀO QUYẾT TOÁN</v>
          </cell>
        </row>
      </sheetData>
      <sheetData sheetId="7966">
        <row r="4">
          <cell r="A4" t="str">
            <v>BẢNG TÍNH TOÁN, ĐO BÓC KHỐI LƯỢNG HOÀN THÀNH ĐƯA VÀO QUYẾT TOÁN</v>
          </cell>
        </row>
      </sheetData>
      <sheetData sheetId="7967">
        <row r="4">
          <cell r="A4" t="str">
            <v>BẢNG TÍNH TOÁN, ĐO BÓC KHỐI LƯỢNG HOÀN THÀNH ĐƯA VÀO QUYẾT TOÁN</v>
          </cell>
        </row>
      </sheetData>
      <sheetData sheetId="7968">
        <row r="4">
          <cell r="A4" t="str">
            <v>BẢNG TÍNH TOÁN, ĐO BÓC KHỐI LƯỢNG HOÀN THÀNH ĐƯA VÀO QUYẾT TOÁN</v>
          </cell>
        </row>
      </sheetData>
      <sheetData sheetId="7969">
        <row r="4">
          <cell r="A4" t="str">
            <v>BẢNG TÍNH TOÁN, ĐO BÓC KHỐI LƯỢNG HOÀN THÀNH ĐƯA VÀO QUYẾT TOÁN</v>
          </cell>
        </row>
      </sheetData>
      <sheetData sheetId="7970">
        <row r="4">
          <cell r="A4" t="str">
            <v>BẢNG TÍNH TOÁN, ĐO BÓC KHỐI LƯỢNG HOÀN THÀNH ĐƯA VÀO QUYẾT TOÁN</v>
          </cell>
        </row>
      </sheetData>
      <sheetData sheetId="7971">
        <row r="4">
          <cell r="A4" t="str">
            <v>BẢNG TÍNH TOÁN, ĐO BÓC KHỐI LƯỢNG HOÀN THÀNH ĐƯA VÀO QUYẾT TOÁN</v>
          </cell>
        </row>
      </sheetData>
      <sheetData sheetId="7972">
        <row r="4">
          <cell r="A4" t="str">
            <v>BẢNG TÍNH TOÁN, ĐO BÓC KHỐI LƯỢNG HOÀN THÀNH ĐƯA VÀO QUYẾT TOÁN</v>
          </cell>
        </row>
      </sheetData>
      <sheetData sheetId="7973">
        <row r="4">
          <cell r="A4" t="str">
            <v>BẢNG TÍNH TOÁN, ĐO BÓC KHỐI LƯỢNG HOÀN THÀNH ĐƯA VÀO QUYẾT TOÁN</v>
          </cell>
        </row>
      </sheetData>
      <sheetData sheetId="7974">
        <row r="4">
          <cell r="A4" t="str">
            <v>BẢNG TÍNH TOÁN, ĐO BÓC KHỐI LƯỢNG HOÀN THÀNH ĐƯA VÀO QUYẾT TOÁN</v>
          </cell>
        </row>
      </sheetData>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ow r="9">
          <cell r="A9" t="str">
            <v>A</v>
          </cell>
        </row>
      </sheetData>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ow r="4">
          <cell r="A4" t="str">
            <v>BẢNG TÍNH TOÁN, ĐO BÓC KHỐI LƯỢNG HOÀN THÀNH ĐƯA VÀO QUYẾT TOÁN</v>
          </cell>
        </row>
      </sheetData>
      <sheetData sheetId="8137">
        <row r="4">
          <cell r="A4" t="str">
            <v>BẢNG TÍNH TOÁN, ĐO BÓC KHỐI LƯỢNG HOÀN THÀNH ĐƯA VÀO QUYẾT TOÁN</v>
          </cell>
        </row>
      </sheetData>
      <sheetData sheetId="8138">
        <row r="4">
          <cell r="A4" t="str">
            <v>BẢNG TÍNH TOÁN, ĐO BÓC KHỐI LƯỢNG HOÀN THÀNH ĐƯA VÀO QUYẾT TOÁN</v>
          </cell>
        </row>
      </sheetData>
      <sheetData sheetId="8139">
        <row r="4">
          <cell r="A4" t="str">
            <v>BẢNG TÍNH TOÁN, ĐO BÓC KHỐI LƯỢNG HOÀN THÀNH ĐƯA VÀO QUYẾT TOÁN</v>
          </cell>
        </row>
      </sheetData>
      <sheetData sheetId="8140">
        <row r="4">
          <cell r="A4" t="str">
            <v>BẢNG TÍNH TOÁN, ĐO BÓC KHỐI LƯỢNG HOÀN THÀNH ĐƯA VÀO QUYẾT TOÁN</v>
          </cell>
        </row>
      </sheetData>
      <sheetData sheetId="8141">
        <row r="4">
          <cell r="A4" t="str">
            <v>BẢNG TÍNH TOÁN, ĐO BÓC KHỐI LƯỢNG HOÀN THÀNH ĐƯA VÀO QUYẾT TOÁN</v>
          </cell>
        </row>
      </sheetData>
      <sheetData sheetId="8142">
        <row r="4">
          <cell r="A4" t="str">
            <v>BẢNG TÍNH TOÁN, ĐO BÓC KHỐI LƯỢNG HOÀN THÀNH ĐƯA VÀO QUYẾT TOÁN</v>
          </cell>
        </row>
      </sheetData>
      <sheetData sheetId="8143">
        <row r="4">
          <cell r="A4" t="str">
            <v>BẢNG TÍNH TOÁN, ĐO BÓC KHỐI LƯỢNG HOÀN THÀNH ĐƯA VÀO QUYẾT TOÁN</v>
          </cell>
        </row>
      </sheetData>
      <sheetData sheetId="8144">
        <row r="4">
          <cell r="A4" t="str">
            <v>BẢNG TÍNH TOÁN, ĐO BÓC KHỐI LƯỢNG HOÀN THÀNH ĐƯA VÀO QUYẾT TOÁN</v>
          </cell>
        </row>
      </sheetData>
      <sheetData sheetId="8145">
        <row r="4">
          <cell r="A4" t="str">
            <v>BẢNG TÍNH TOÁN, ĐO BÓC KHỐI LƯỢNG HOÀN THÀNH ĐƯA VÀO QUYẾT TOÁN</v>
          </cell>
        </row>
      </sheetData>
      <sheetData sheetId="8146">
        <row r="4">
          <cell r="A4" t="str">
            <v>BẢNG TÍNH TOÁN, ĐO BÓC KHỐI LƯỢNG HOÀN THÀNH ĐƯA VÀO QUYẾT TOÁN</v>
          </cell>
        </row>
      </sheetData>
      <sheetData sheetId="8147">
        <row r="4">
          <cell r="A4" t="str">
            <v>BẢNG TÍNH TOÁN, ĐO BÓC KHỐI LƯỢNG HOÀN THÀNH ĐƯA VÀO QUYẾT TOÁN</v>
          </cell>
        </row>
      </sheetData>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ow r="9">
          <cell r="A9" t="str">
            <v>A</v>
          </cell>
        </row>
      </sheetData>
      <sheetData sheetId="8197">
        <row r="4">
          <cell r="A4" t="str">
            <v>BẢNG TÍNH TOÁN, ĐO BÓC KHỐI LƯỢNG HOÀN THÀNH ĐƯA VÀO QUYẾT TOÁN</v>
          </cell>
        </row>
      </sheetData>
      <sheetData sheetId="8198">
        <row r="4">
          <cell r="A4" t="str">
            <v>BẢNG TÍNH TOÁN, ĐO BÓC KHỐI LƯỢNG HOÀN THÀNH ĐƯA VÀO QUYẾT TOÁN</v>
          </cell>
        </row>
      </sheetData>
      <sheetData sheetId="8199">
        <row r="4">
          <cell r="A4" t="str">
            <v>BẢNG TÍNH TOÁN, ĐO BÓC KHỐI LƯỢNG HOÀN THÀNH ĐƯA VÀO QUYẾT TOÁN</v>
          </cell>
        </row>
      </sheetData>
      <sheetData sheetId="8200">
        <row r="9">
          <cell r="A9" t="str">
            <v>A</v>
          </cell>
        </row>
      </sheetData>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ow r="4">
          <cell r="A4" t="str">
            <v>BẢNG TÍNH TOÁN, ĐO BÓC KHỐI LƯỢNG HOÀN THÀNH ĐƯA VÀO QUYẾT TOÁN</v>
          </cell>
        </row>
      </sheetData>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sheetData sheetId="8286"/>
      <sheetData sheetId="8287">
        <row r="4">
          <cell r="A4" t="str">
            <v>BẢNG TÍNH TOÁN, ĐO BÓC KHỐI LƯỢNG HOÀN THÀNH ĐƯA VÀO QUYẾT TOÁN</v>
          </cell>
        </row>
      </sheetData>
      <sheetData sheetId="8288">
        <row r="4">
          <cell r="A4" t="str">
            <v>BẢNG TÍNH TOÁN, ĐO BÓC KHỐI LƯỢNG HOÀN THÀNH ĐƯA VÀO QUYẾT TOÁN</v>
          </cell>
        </row>
      </sheetData>
      <sheetData sheetId="8289">
        <row r="4">
          <cell r="A4" t="str">
            <v>BẢNG TÍNH TOÁN, ĐO BÓC KHỐI LƯỢNG HOÀN THÀNH ĐƯA VÀO QUYẾT TOÁN</v>
          </cell>
        </row>
      </sheetData>
      <sheetData sheetId="8290">
        <row r="4">
          <cell r="A4" t="str">
            <v>BẢNG TÍNH TOÁN, ĐO BÓC KHỐI LƯỢNG HOÀN THÀNH ĐƯA VÀO QUYẾT TOÁN</v>
          </cell>
        </row>
      </sheetData>
      <sheetData sheetId="8291">
        <row r="4">
          <cell r="A4" t="str">
            <v>BẢNG TÍNH TOÁN, ĐO BÓC KHỐI LƯỢNG HOÀN THÀNH ĐƯA VÀO QUYẾT TOÁN</v>
          </cell>
        </row>
      </sheetData>
      <sheetData sheetId="8292" refreshError="1"/>
      <sheetData sheetId="8293">
        <row r="9">
          <cell r="A9" t="str">
            <v>A</v>
          </cell>
        </row>
      </sheetData>
      <sheetData sheetId="8294">
        <row r="9">
          <cell r="A9" t="str">
            <v>A</v>
          </cell>
        </row>
      </sheetData>
      <sheetData sheetId="8295">
        <row r="9">
          <cell r="A9" t="str">
            <v>A</v>
          </cell>
        </row>
      </sheetData>
      <sheetData sheetId="8296">
        <row r="9">
          <cell r="A9" t="str">
            <v>A</v>
          </cell>
        </row>
      </sheetData>
      <sheetData sheetId="8297">
        <row r="9">
          <cell r="A9" t="str">
            <v>A</v>
          </cell>
        </row>
      </sheetData>
      <sheetData sheetId="8298">
        <row r="9">
          <cell r="A9" t="str">
            <v>A</v>
          </cell>
        </row>
      </sheetData>
      <sheetData sheetId="8299">
        <row r="9">
          <cell r="A9" t="str">
            <v>A</v>
          </cell>
        </row>
      </sheetData>
      <sheetData sheetId="8300">
        <row r="9">
          <cell r="A9" t="str">
            <v>A</v>
          </cell>
        </row>
      </sheetData>
      <sheetData sheetId="8301">
        <row r="9">
          <cell r="A9" t="str">
            <v>A</v>
          </cell>
        </row>
      </sheetData>
      <sheetData sheetId="8302">
        <row r="9">
          <cell r="A9" t="str">
            <v>A</v>
          </cell>
        </row>
      </sheetData>
      <sheetData sheetId="8303">
        <row r="9">
          <cell r="A9" t="str">
            <v>A</v>
          </cell>
        </row>
      </sheetData>
      <sheetData sheetId="8304"/>
      <sheetData sheetId="8305"/>
      <sheetData sheetId="8306"/>
      <sheetData sheetId="8307"/>
      <sheetData sheetId="8308"/>
      <sheetData sheetId="8309"/>
      <sheetData sheetId="8310"/>
      <sheetData sheetId="8311"/>
      <sheetData sheetId="8312">
        <row r="4">
          <cell r="A4" t="str">
            <v>BẢNG TÍNH TOÁN, ĐO BÓC KHỐI LƯỢNG HOÀN THÀNH ĐƯA VÀO QUYẾT TOÁN</v>
          </cell>
        </row>
      </sheetData>
      <sheetData sheetId="8313">
        <row r="4">
          <cell r="A4" t="str">
            <v>BẢNG TÍNH TOÁN, ĐO BÓC KHỐI LƯỢNG HOÀN THÀNH ĐƯA VÀO QUYẾT TOÁN</v>
          </cell>
        </row>
      </sheetData>
      <sheetData sheetId="8314">
        <row r="4">
          <cell r="A4" t="str">
            <v>BẢNG TÍNH TOÁN, ĐO BÓC KHỐI LƯỢNG HOÀN THÀNH ĐƯA VÀO QUYẾT TOÁN</v>
          </cell>
        </row>
      </sheetData>
      <sheetData sheetId="8315">
        <row r="4">
          <cell r="A4" t="str">
            <v>BẢNG TÍNH TOÁN, ĐO BÓC KHỐI LƯỢNG HOÀN THÀNH ĐƯA VÀO QUYẾT TOÁN</v>
          </cell>
        </row>
      </sheetData>
      <sheetData sheetId="8316">
        <row r="4">
          <cell r="A4" t="str">
            <v>BẢNG TÍNH TOÁN, ĐO BÓC KHỐI LƯỢNG HOÀN THÀNH ĐƯA VÀO QUYẾT TOÁN</v>
          </cell>
        </row>
      </sheetData>
      <sheetData sheetId="8317">
        <row r="4">
          <cell r="A4" t="str">
            <v>BẢNG TÍNH TOÁN, ĐO BÓC KHỐI LƯỢNG HOÀN THÀNH ĐƯA VÀO QUYẾT TOÁN</v>
          </cell>
        </row>
      </sheetData>
      <sheetData sheetId="8318">
        <row r="4">
          <cell r="A4" t="str">
            <v>BẢNG TÍNH TOÁN, ĐO BÓC KHỐI LƯỢNG HOÀN THÀNH ĐƯA VÀO QUYẾT TOÁN</v>
          </cell>
        </row>
      </sheetData>
      <sheetData sheetId="8319">
        <row r="4">
          <cell r="A4" t="str">
            <v>BẢNG TÍNH TOÁN, ĐO BÓC KHỐI LƯỢNG HOÀN THÀNH ĐƯA VÀO QUYẾT TOÁN</v>
          </cell>
        </row>
      </sheetData>
      <sheetData sheetId="8320">
        <row r="4">
          <cell r="A4" t="str">
            <v>BẢNG TÍNH TOÁN, ĐO BÓC KHỐI LƯỢNG HOÀN THÀNH ĐƯA VÀO QUYẾT TOÁN</v>
          </cell>
        </row>
      </sheetData>
      <sheetData sheetId="8321">
        <row r="4">
          <cell r="A4" t="str">
            <v>BẢNG TÍNH TOÁN, ĐO BÓC KHỐI LƯỢNG HOÀN THÀNH ĐƯA VÀO QUYẾT TOÁN</v>
          </cell>
        </row>
      </sheetData>
      <sheetData sheetId="8322">
        <row r="4">
          <cell r="A4" t="str">
            <v>BẢNG TÍNH TOÁN, ĐO BÓC KHỐI LƯỢNG HOÀN THÀNH ĐƯA VÀO QUYẾT TOÁN</v>
          </cell>
        </row>
      </sheetData>
      <sheetData sheetId="8323">
        <row r="4">
          <cell r="A4" t="str">
            <v>BẢNG TÍNH TOÁN, ĐO BÓC KHỐI LƯỢNG HOÀN THÀNH ĐƯA VÀO QUYẾT TOÁN</v>
          </cell>
        </row>
      </sheetData>
      <sheetData sheetId="8324">
        <row r="4">
          <cell r="A4" t="str">
            <v>BẢNG TÍNH TOÁN, ĐO BÓC KHỐI LƯỢNG HOÀN THÀNH ĐƯA VÀO QUYẾT TOÁN</v>
          </cell>
        </row>
      </sheetData>
      <sheetData sheetId="8325">
        <row r="4">
          <cell r="A4" t="str">
            <v>BẢNG TÍNH TOÁN, ĐO BÓC KHỐI LƯỢNG HOÀN THÀNH ĐƯA VÀO QUYẾT TOÁN</v>
          </cell>
        </row>
      </sheetData>
      <sheetData sheetId="8326">
        <row r="4">
          <cell r="A4" t="str">
            <v>BẢNG TÍNH TOÁN, ĐO BÓC KHỐI LƯỢNG HOÀN THÀNH ĐƯA VÀO QUYẾT TOÁN</v>
          </cell>
        </row>
      </sheetData>
      <sheetData sheetId="8327">
        <row r="4">
          <cell r="A4" t="str">
            <v>BẢNG TÍNH TOÁN, ĐO BÓC KHỐI LƯỢNG HOÀN THÀNH ĐƯA VÀO QUYẾT TOÁN</v>
          </cell>
        </row>
      </sheetData>
      <sheetData sheetId="8328">
        <row r="4">
          <cell r="A4" t="str">
            <v>BẢNG TÍNH TOÁN, ĐO BÓC KHỐI LƯỢNG HOÀN THÀNH ĐƯA VÀO QUYẾT TOÁN</v>
          </cell>
        </row>
      </sheetData>
      <sheetData sheetId="8329">
        <row r="4">
          <cell r="A4" t="str">
            <v>BẢNG TÍNH TOÁN, ĐO BÓC KHỐI LƯỢNG HOÀN THÀNH ĐƯA VÀO QUYẾT TOÁN</v>
          </cell>
        </row>
      </sheetData>
      <sheetData sheetId="8330">
        <row r="4">
          <cell r="A4" t="str">
            <v>BẢNG TÍNH TOÁN, ĐO BÓC KHỐI LƯỢNG HOÀN THÀNH ĐƯA VÀO QUYẾT TOÁN</v>
          </cell>
        </row>
      </sheetData>
      <sheetData sheetId="8331">
        <row r="4">
          <cell r="A4" t="str">
            <v>BẢNG TÍNH TOÁN, ĐO BÓC KHỐI LƯỢNG HOÀN THÀNH ĐƯA VÀO QUYẾT TOÁN</v>
          </cell>
        </row>
      </sheetData>
      <sheetData sheetId="8332">
        <row r="4">
          <cell r="A4" t="str">
            <v>BẢNG TÍNH TOÁN, ĐO BÓC KHỐI LƯỢNG HOÀN THÀNH ĐƯA VÀO QUYẾT TOÁN</v>
          </cell>
        </row>
      </sheetData>
      <sheetData sheetId="8333">
        <row r="4">
          <cell r="A4" t="str">
            <v>BẢNG TÍNH TOÁN, ĐO BÓC KHỐI LƯỢNG HOÀN THÀNH ĐƯA VÀO QUYẾT TOÁN</v>
          </cell>
        </row>
      </sheetData>
      <sheetData sheetId="8334">
        <row r="4">
          <cell r="A4" t="str">
            <v>BẢNG TÍNH TOÁN, ĐO BÓC KHỐI LƯỢNG HOÀN THÀNH ĐƯA VÀO QUYẾT TOÁN</v>
          </cell>
        </row>
      </sheetData>
      <sheetData sheetId="8335">
        <row r="4">
          <cell r="A4" t="str">
            <v>BẢNG TÍNH TOÁN, ĐO BÓC KHỐI LƯỢNG HOÀN THÀNH ĐƯA VÀO QUYẾT TOÁN</v>
          </cell>
        </row>
      </sheetData>
      <sheetData sheetId="8336">
        <row r="4">
          <cell r="A4" t="str">
            <v>BẢNG TÍNH TOÁN, ĐO BÓC KHỐI LƯỢNG HOÀN THÀNH ĐƯA VÀO QUYẾT TOÁN</v>
          </cell>
        </row>
      </sheetData>
      <sheetData sheetId="8337">
        <row r="4">
          <cell r="A4" t="str">
            <v>BẢNG TÍNH TOÁN, ĐO BÓC KHỐI LƯỢNG HOÀN THÀNH ĐƯA VÀO QUYẾT TOÁN</v>
          </cell>
        </row>
      </sheetData>
      <sheetData sheetId="8338">
        <row r="4">
          <cell r="A4" t="str">
            <v>BẢNG TÍNH TOÁN, ĐO BÓC KHỐI LƯỢNG HOÀN THÀNH ĐƯA VÀO QUYẾT TOÁN</v>
          </cell>
        </row>
      </sheetData>
      <sheetData sheetId="8339">
        <row r="4">
          <cell r="A4" t="str">
            <v>BẢNG TÍNH TOÁN, ĐO BÓC KHỐI LƯỢNG HOÀN THÀNH ĐƯA VÀO QUYẾT TOÁN</v>
          </cell>
        </row>
      </sheetData>
      <sheetData sheetId="8340">
        <row r="4">
          <cell r="A4" t="str">
            <v>BẢNG TÍNH TOÁN, ĐO BÓC KHỐI LƯỢNG HOÀN THÀNH ĐƯA VÀO QUYẾT TOÁN</v>
          </cell>
        </row>
      </sheetData>
      <sheetData sheetId="8341">
        <row r="4">
          <cell r="A4" t="str">
            <v>BẢNG TÍNH TOÁN, ĐO BÓC KHỐI LƯỢNG HOÀN THÀNH ĐƯA VÀO QUYẾT TOÁN</v>
          </cell>
        </row>
      </sheetData>
      <sheetData sheetId="8342">
        <row r="4">
          <cell r="A4" t="str">
            <v>BẢNG TÍNH TOÁN, ĐO BÓC KHỐI LƯỢNG HOÀN THÀNH ĐƯA VÀO QUYẾT TOÁN</v>
          </cell>
        </row>
      </sheetData>
      <sheetData sheetId="8343">
        <row r="4">
          <cell r="A4" t="str">
            <v>BẢNG TÍNH TOÁN, ĐO BÓC KHỐI LƯỢNG HOÀN THÀNH ĐƯA VÀO QUYẾT TOÁN</v>
          </cell>
        </row>
      </sheetData>
      <sheetData sheetId="8344">
        <row r="4">
          <cell r="A4" t="str">
            <v>BẢNG TÍNH TOÁN, ĐO BÓC KHỐI LƯỢNG HOÀN THÀNH ĐƯA VÀO QUYẾT TOÁN</v>
          </cell>
        </row>
      </sheetData>
      <sheetData sheetId="8345">
        <row r="4">
          <cell r="A4" t="str">
            <v>BẢNG TÍNH TOÁN, ĐO BÓC KHỐI LƯỢNG HOÀN THÀNH ĐƯA VÀO QUYẾT TOÁN</v>
          </cell>
        </row>
      </sheetData>
      <sheetData sheetId="8346">
        <row r="4">
          <cell r="A4" t="str">
            <v>BẢNG TÍNH TOÁN, ĐO BÓC KHỐI LƯỢNG HOÀN THÀNH ĐƯA VÀO QUYẾT TOÁN</v>
          </cell>
        </row>
      </sheetData>
      <sheetData sheetId="8347">
        <row r="4">
          <cell r="A4" t="str">
            <v>BẢNG TÍNH TOÁN, ĐO BÓC KHỐI LƯỢNG HOÀN THÀNH ĐƯA VÀO QUYẾT TOÁN</v>
          </cell>
        </row>
      </sheetData>
      <sheetData sheetId="8348">
        <row r="4">
          <cell r="A4" t="str">
            <v>BẢNG TÍNH TOÁN, ĐO BÓC KHỐI LƯỢNG HOÀN THÀNH ĐƯA VÀO QUYẾT TOÁN</v>
          </cell>
        </row>
      </sheetData>
      <sheetData sheetId="8349">
        <row r="4">
          <cell r="A4" t="str">
            <v>BẢNG TÍNH TOÁN, ĐO BÓC KHỐI LƯỢNG HOÀN THÀNH ĐƯA VÀO QUYẾT TOÁN</v>
          </cell>
        </row>
      </sheetData>
      <sheetData sheetId="8350">
        <row r="4">
          <cell r="A4" t="str">
            <v>BẢNG TÍNH TOÁN, ĐO BÓC KHỐI LƯỢNG HOÀN THÀNH ĐƯA VÀO QUYẾT TOÁN</v>
          </cell>
        </row>
      </sheetData>
      <sheetData sheetId="8351">
        <row r="4">
          <cell r="A4" t="str">
            <v>BẢNG TÍNH TOÁN, ĐO BÓC KHỐI LƯỢNG HOÀN THÀNH ĐƯA VÀO QUYẾT TOÁN</v>
          </cell>
        </row>
      </sheetData>
      <sheetData sheetId="8352">
        <row r="4">
          <cell r="A4" t="str">
            <v>BẢNG TÍNH TOÁN, ĐO BÓC KHỐI LƯỢNG HOÀN THÀNH ĐƯA VÀO QUYẾT TOÁN</v>
          </cell>
        </row>
      </sheetData>
      <sheetData sheetId="8353">
        <row r="4">
          <cell r="A4" t="str">
            <v>BẢNG TÍNH TOÁN, ĐO BÓC KHỐI LƯỢNG HOÀN THÀNH ĐƯA VÀO QUYẾT TOÁN</v>
          </cell>
        </row>
      </sheetData>
      <sheetData sheetId="8354">
        <row r="4">
          <cell r="A4" t="str">
            <v>BẢNG TÍNH TOÁN, ĐO BÓC KHỐI LƯỢNG HOÀN THÀNH ĐƯA VÀO QUYẾT TOÁN</v>
          </cell>
        </row>
      </sheetData>
      <sheetData sheetId="8355">
        <row r="4">
          <cell r="A4" t="str">
            <v>BẢNG TÍNH TOÁN, ĐO BÓC KHỐI LƯỢNG HOÀN THÀNH ĐƯA VÀO QUYẾT TOÁN</v>
          </cell>
        </row>
      </sheetData>
      <sheetData sheetId="8356">
        <row r="4">
          <cell r="A4" t="str">
            <v>BẢNG TÍNH TOÁN, ĐO BÓC KHỐI LƯỢNG HOÀN THÀNH ĐƯA VÀO QUYẾT TOÁN</v>
          </cell>
        </row>
      </sheetData>
      <sheetData sheetId="8357">
        <row r="4">
          <cell r="A4" t="str">
            <v>BẢNG TÍNH TOÁN, ĐO BÓC KHỐI LƯỢNG HOÀN THÀNH ĐƯA VÀO QUYẾT TOÁN</v>
          </cell>
        </row>
      </sheetData>
      <sheetData sheetId="8358">
        <row r="4">
          <cell r="A4" t="str">
            <v>BẢNG TÍNH TOÁN, ĐO BÓC KHỐI LƯỢNG HOÀN THÀNH ĐƯA VÀO QUYẾT TOÁN</v>
          </cell>
        </row>
      </sheetData>
      <sheetData sheetId="8359">
        <row r="4">
          <cell r="A4" t="str">
            <v>BẢNG TÍNH TOÁN, ĐO BÓC KHỐI LƯỢNG HOÀN THÀNH ĐƯA VÀO QUYẾT TOÁN</v>
          </cell>
        </row>
      </sheetData>
      <sheetData sheetId="8360">
        <row r="4">
          <cell r="A4" t="str">
            <v>BẢNG TÍNH TOÁN, ĐO BÓC KHỐI LƯỢNG HOÀN THÀNH ĐƯA VÀO QUYẾT TOÁN</v>
          </cell>
        </row>
      </sheetData>
      <sheetData sheetId="8361">
        <row r="4">
          <cell r="A4" t="str">
            <v>BẢNG TÍNH TOÁN, ĐO BÓC KHỐI LƯỢNG HOÀN THÀNH ĐƯA VÀO QUYẾT TOÁN</v>
          </cell>
        </row>
      </sheetData>
      <sheetData sheetId="8362">
        <row r="4">
          <cell r="A4" t="str">
            <v>BẢNG TÍNH TOÁN, ĐO BÓC KHỐI LƯỢNG HOÀN THÀNH ĐƯA VÀO QUYẾT TOÁN</v>
          </cell>
        </row>
      </sheetData>
      <sheetData sheetId="8363">
        <row r="4">
          <cell r="A4" t="str">
            <v>BẢNG TÍNH TOÁN, ĐO BÓC KHỐI LƯỢNG HOÀN THÀNH ĐƯA VÀO QUYẾT TOÁN</v>
          </cell>
        </row>
      </sheetData>
      <sheetData sheetId="8364">
        <row r="4">
          <cell r="A4" t="str">
            <v>BẢNG TÍNH TOÁN, ĐO BÓC KHỐI LƯỢNG HOÀN THÀNH ĐƯA VÀO QUYẾT TOÁN</v>
          </cell>
        </row>
      </sheetData>
      <sheetData sheetId="8365">
        <row r="4">
          <cell r="A4" t="str">
            <v>BẢNG TÍNH TOÁN, ĐO BÓC KHỐI LƯỢNG HOÀN THÀNH ĐƯA VÀO QUYẾT TOÁN</v>
          </cell>
        </row>
      </sheetData>
      <sheetData sheetId="8366">
        <row r="4">
          <cell r="A4" t="str">
            <v>BẢNG TÍNH TOÁN, ĐO BÓC KHỐI LƯỢNG HOÀN THÀNH ĐƯA VÀO QUYẾT TOÁN</v>
          </cell>
        </row>
      </sheetData>
      <sheetData sheetId="8367">
        <row r="4">
          <cell r="A4" t="str">
            <v>BẢNG TÍNH TOÁN, ĐO BÓC KHỐI LƯỢNG HOÀN THÀNH ĐƯA VÀO QUYẾT TOÁN</v>
          </cell>
        </row>
      </sheetData>
      <sheetData sheetId="8368">
        <row r="4">
          <cell r="A4" t="str">
            <v>BẢNG TÍNH TOÁN, ĐO BÓC KHỐI LƯỢNG HOÀN THÀNH ĐƯA VÀO QUYẾT TOÁN</v>
          </cell>
        </row>
      </sheetData>
      <sheetData sheetId="8369">
        <row r="4">
          <cell r="A4" t="str">
            <v>BẢNG TÍNH TOÁN, ĐO BÓC KHỐI LƯỢNG HOÀN THÀNH ĐƯA VÀO QUYẾT TOÁN</v>
          </cell>
        </row>
      </sheetData>
      <sheetData sheetId="8370">
        <row r="4">
          <cell r="A4" t="str">
            <v>BẢNG TÍNH TOÁN, ĐO BÓC KHỐI LƯỢNG HOÀN THÀNH ĐƯA VÀO QUYẾT TOÁN</v>
          </cell>
        </row>
      </sheetData>
      <sheetData sheetId="8371">
        <row r="4">
          <cell r="A4" t="str">
            <v>BẢNG TÍNH TOÁN, ĐO BÓC KHỐI LƯỢNG HOÀN THÀNH ĐƯA VÀO QUYẾT TOÁN</v>
          </cell>
        </row>
      </sheetData>
      <sheetData sheetId="8372">
        <row r="4">
          <cell r="A4" t="str">
            <v>BẢNG TÍNH TOÁN, ĐO BÓC KHỐI LƯỢNG HOÀN THÀNH ĐƯA VÀO QUYẾT TOÁN</v>
          </cell>
        </row>
      </sheetData>
      <sheetData sheetId="8373">
        <row r="4">
          <cell r="A4" t="str">
            <v>BẢNG TÍNH TOÁN, ĐO BÓC KHỐI LƯỢNG HOÀN THÀNH ĐƯA VÀO QUYẾT TOÁN</v>
          </cell>
        </row>
      </sheetData>
      <sheetData sheetId="8374">
        <row r="4">
          <cell r="A4" t="str">
            <v>BẢNG TÍNH TOÁN, ĐO BÓC KHỐI LƯỢNG HOÀN THÀNH ĐƯA VÀO QUYẾT TOÁN</v>
          </cell>
        </row>
      </sheetData>
      <sheetData sheetId="8375">
        <row r="4">
          <cell r="A4" t="str">
            <v>BẢNG TÍNH TOÁN, ĐO BÓC KHỐI LƯỢNG HOÀN THÀNH ĐƯA VÀO QUYẾT TOÁN</v>
          </cell>
        </row>
      </sheetData>
      <sheetData sheetId="8376">
        <row r="4">
          <cell r="A4" t="str">
            <v>BẢNG TÍNH TOÁN, ĐO BÓC KHỐI LƯỢNG HOÀN THÀNH ĐƯA VÀO QUYẾT TOÁN</v>
          </cell>
        </row>
      </sheetData>
      <sheetData sheetId="8377">
        <row r="4">
          <cell r="A4" t="str">
            <v>BẢNG TÍNH TOÁN, ĐO BÓC KHỐI LƯỢNG HOÀN THÀNH ĐƯA VÀO QUYẾT TOÁN</v>
          </cell>
        </row>
      </sheetData>
      <sheetData sheetId="8378">
        <row r="4">
          <cell r="A4" t="str">
            <v>BẢNG TÍNH TOÁN, ĐO BÓC KHỐI LƯỢNG HOÀN THÀNH ĐƯA VÀO QUYẾT TOÁN</v>
          </cell>
        </row>
      </sheetData>
      <sheetData sheetId="8379">
        <row r="4">
          <cell r="A4" t="str">
            <v>BẢNG TÍNH TOÁN, ĐO BÓC KHỐI LƯỢNG HOÀN THÀNH ĐƯA VÀO QUYẾT TOÁN</v>
          </cell>
        </row>
      </sheetData>
      <sheetData sheetId="8380">
        <row r="4">
          <cell r="A4" t="str">
            <v>BẢNG TÍNH TOÁN, ĐO BÓC KHỐI LƯỢNG HOÀN THÀNH ĐƯA VÀO QUYẾT TOÁN</v>
          </cell>
        </row>
      </sheetData>
      <sheetData sheetId="8381">
        <row r="4">
          <cell r="A4" t="str">
            <v>BẢNG TÍNH TOÁN, ĐO BÓC KHỐI LƯỢNG HOÀN THÀNH ĐƯA VÀO QUYẾT TOÁN</v>
          </cell>
        </row>
      </sheetData>
      <sheetData sheetId="8382">
        <row r="4">
          <cell r="A4" t="str">
            <v>BẢNG TÍNH TOÁN, ĐO BÓC KHỐI LƯỢNG HOÀN THÀNH ĐƯA VÀO QUYẾT TOÁN</v>
          </cell>
        </row>
      </sheetData>
      <sheetData sheetId="8383">
        <row r="4">
          <cell r="A4" t="str">
            <v>BẢNG TÍNH TOÁN, ĐO BÓC KHỐI LƯỢNG HOÀN THÀNH ĐƯA VÀO QUYẾT TOÁN</v>
          </cell>
        </row>
      </sheetData>
      <sheetData sheetId="8384">
        <row r="4">
          <cell r="A4" t="str">
            <v>BẢNG TÍNH TOÁN, ĐO BÓC KHỐI LƯỢNG HOÀN THÀNH ĐƯA VÀO QUYẾT TOÁN</v>
          </cell>
        </row>
      </sheetData>
      <sheetData sheetId="8385">
        <row r="4">
          <cell r="A4" t="str">
            <v>BẢNG TÍNH TOÁN, ĐO BÓC KHỐI LƯỢNG HOÀN THÀNH ĐƯA VÀO QUYẾT TOÁN</v>
          </cell>
        </row>
      </sheetData>
      <sheetData sheetId="8386">
        <row r="4">
          <cell r="A4" t="str">
            <v>BẢNG TÍNH TOÁN, ĐO BÓC KHỐI LƯỢNG HOÀN THÀNH ĐƯA VÀO QUYẾT TOÁN</v>
          </cell>
        </row>
      </sheetData>
      <sheetData sheetId="8387">
        <row r="4">
          <cell r="A4" t="str">
            <v>BẢNG TÍNH TOÁN, ĐO BÓC KHỐI LƯỢNG HOÀN THÀNH ĐƯA VÀO QUYẾT TOÁN</v>
          </cell>
        </row>
      </sheetData>
      <sheetData sheetId="8388">
        <row r="4">
          <cell r="A4" t="str">
            <v>BẢNG TÍNH TOÁN, ĐO BÓC KHỐI LƯỢNG HOÀN THÀNH ĐƯA VÀO QUYẾT TOÁN</v>
          </cell>
        </row>
      </sheetData>
      <sheetData sheetId="8389">
        <row r="4">
          <cell r="A4" t="str">
            <v>BẢNG TÍNH TOÁN, ĐO BÓC KHỐI LƯỢNG HOÀN THÀNH ĐƯA VÀO QUYẾT TOÁN</v>
          </cell>
        </row>
      </sheetData>
      <sheetData sheetId="8390">
        <row r="4">
          <cell r="A4" t="str">
            <v>BẢNG TÍNH TOÁN, ĐO BÓC KHỐI LƯỢNG HOÀN THÀNH ĐƯA VÀO QUYẾT TOÁN</v>
          </cell>
        </row>
      </sheetData>
      <sheetData sheetId="8391">
        <row r="4">
          <cell r="A4" t="str">
            <v>BẢNG TÍNH TOÁN, ĐO BÓC KHỐI LƯỢNG HOÀN THÀNH ĐƯA VÀO QUYẾT TOÁN</v>
          </cell>
        </row>
      </sheetData>
      <sheetData sheetId="8392">
        <row r="4">
          <cell r="A4" t="str">
            <v>BẢNG TÍNH TOÁN, ĐO BÓC KHỐI LƯỢNG HOÀN THÀNH ĐƯA VÀO QUYẾT TOÁN</v>
          </cell>
        </row>
      </sheetData>
      <sheetData sheetId="8393">
        <row r="4">
          <cell r="A4" t="str">
            <v>BẢNG TÍNH TOÁN, ĐO BÓC KHỐI LƯỢNG HOÀN THÀNH ĐƯA VÀO QUYẾT TOÁN</v>
          </cell>
        </row>
      </sheetData>
      <sheetData sheetId="8394">
        <row r="4">
          <cell r="A4" t="str">
            <v>BẢNG TÍNH TOÁN, ĐO BÓC KHỐI LƯỢNG HOÀN THÀNH ĐƯA VÀO QUYẾT TOÁN</v>
          </cell>
        </row>
      </sheetData>
      <sheetData sheetId="8395">
        <row r="4">
          <cell r="A4" t="str">
            <v>BẢNG TÍNH TOÁN, ĐO BÓC KHỐI LƯỢNG HOÀN THÀNH ĐƯA VÀO QUYẾT TOÁN</v>
          </cell>
        </row>
      </sheetData>
      <sheetData sheetId="8396">
        <row r="4">
          <cell r="A4" t="str">
            <v>BẢNG TÍNH TOÁN, ĐO BÓC KHỐI LƯỢNG HOÀN THÀNH ĐƯA VÀO QUYẾT TOÁN</v>
          </cell>
        </row>
      </sheetData>
      <sheetData sheetId="8397">
        <row r="4">
          <cell r="A4" t="str">
            <v>BẢNG TÍNH TOÁN, ĐO BÓC KHỐI LƯỢNG HOÀN THÀNH ĐƯA VÀO QUYẾT TOÁN</v>
          </cell>
        </row>
      </sheetData>
      <sheetData sheetId="8398">
        <row r="4">
          <cell r="A4" t="str">
            <v>BẢNG TÍNH TOÁN, ĐO BÓC KHỐI LƯỢNG HOÀN THÀNH ĐƯA VÀO QUYẾT TOÁN</v>
          </cell>
        </row>
      </sheetData>
      <sheetData sheetId="8399">
        <row r="4">
          <cell r="A4" t="str">
            <v>BẢNG TÍNH TOÁN, ĐO BÓC KHỐI LƯỢNG HOÀN THÀNH ĐƯA VÀO QUYẾT TOÁN</v>
          </cell>
        </row>
      </sheetData>
      <sheetData sheetId="8400">
        <row r="4">
          <cell r="A4" t="str">
            <v>BẢNG TÍNH TOÁN, ĐO BÓC KHỐI LƯỢNG HOÀN THÀNH ĐƯA VÀO QUYẾT TOÁN</v>
          </cell>
        </row>
      </sheetData>
      <sheetData sheetId="8401">
        <row r="4">
          <cell r="A4" t="str">
            <v>BẢNG TÍNH TOÁN, ĐO BÓC KHỐI LƯỢNG HOÀN THÀNH ĐƯA VÀO QUYẾT TOÁN</v>
          </cell>
        </row>
      </sheetData>
      <sheetData sheetId="8402">
        <row r="4">
          <cell r="A4" t="str">
            <v>BẢNG TÍNH TOÁN, ĐO BÓC KHỐI LƯỢNG HOÀN THÀNH ĐƯA VÀO QUYẾT TOÁN</v>
          </cell>
        </row>
      </sheetData>
      <sheetData sheetId="8403">
        <row r="4">
          <cell r="A4" t="str">
            <v>BẢNG TÍNH TOÁN, ĐO BÓC KHỐI LƯỢNG HOÀN THÀNH ĐƯA VÀO QUYẾT TOÁN</v>
          </cell>
        </row>
      </sheetData>
      <sheetData sheetId="8404">
        <row r="4">
          <cell r="A4" t="str">
            <v>BẢNG TÍNH TOÁN, ĐO BÓC KHỐI LƯỢNG HOÀN THÀNH ĐƯA VÀO QUYẾT TOÁN</v>
          </cell>
        </row>
      </sheetData>
      <sheetData sheetId="8405">
        <row r="4">
          <cell r="A4" t="str">
            <v>BẢNG TÍNH TOÁN, ĐO BÓC KHỐI LƯỢNG HOÀN THÀNH ĐƯA VÀO QUYẾT TOÁN</v>
          </cell>
        </row>
      </sheetData>
      <sheetData sheetId="8406">
        <row r="4">
          <cell r="A4" t="str">
            <v>BẢNG TÍNH TOÁN, ĐO BÓC KHỐI LƯỢNG HOÀN THÀNH ĐƯA VÀO QUYẾT TOÁN</v>
          </cell>
        </row>
      </sheetData>
      <sheetData sheetId="8407">
        <row r="4">
          <cell r="A4" t="str">
            <v>BẢNG TÍNH TOÁN, ĐO BÓC KHỐI LƯỢNG HOÀN THÀNH ĐƯA VÀO QUYẾT TOÁN</v>
          </cell>
        </row>
      </sheetData>
      <sheetData sheetId="8408">
        <row r="4">
          <cell r="A4" t="str">
            <v>BẢNG TÍNH TOÁN, ĐO BÓC KHỐI LƯỢNG HOÀN THÀNH ĐƯA VÀO QUYẾT TOÁN</v>
          </cell>
        </row>
      </sheetData>
      <sheetData sheetId="8409">
        <row r="4">
          <cell r="A4" t="str">
            <v>BẢNG TÍNH TOÁN, ĐO BÓC KHỐI LƯỢNG HOÀN THÀNH ĐƯA VÀO QUYẾT TOÁN</v>
          </cell>
        </row>
      </sheetData>
      <sheetData sheetId="8410">
        <row r="4">
          <cell r="A4" t="str">
            <v>BẢNG TÍNH TOÁN, ĐO BÓC KHỐI LƯỢNG HOÀN THÀNH ĐƯA VÀO QUYẾT TOÁN</v>
          </cell>
        </row>
      </sheetData>
      <sheetData sheetId="8411">
        <row r="4">
          <cell r="A4" t="str">
            <v>BẢNG TÍNH TOÁN, ĐO BÓC KHỐI LƯỢNG HOÀN THÀNH ĐƯA VÀO QUYẾT TOÁN</v>
          </cell>
        </row>
      </sheetData>
      <sheetData sheetId="8412">
        <row r="4">
          <cell r="A4" t="str">
            <v>BẢNG TÍNH TOÁN, ĐO BÓC KHỐI LƯỢNG HOÀN THÀNH ĐƯA VÀO QUYẾT TOÁN</v>
          </cell>
        </row>
      </sheetData>
      <sheetData sheetId="8413">
        <row r="4">
          <cell r="A4" t="str">
            <v>BẢNG TÍNH TOÁN, ĐO BÓC KHỐI LƯỢNG HOÀN THÀNH ĐƯA VÀO QUYẾT TOÁN</v>
          </cell>
        </row>
      </sheetData>
      <sheetData sheetId="8414">
        <row r="4">
          <cell r="A4" t="str">
            <v>BẢNG TÍNH TOÁN, ĐO BÓC KHỐI LƯỢNG HOÀN THÀNH ĐƯA VÀO QUYẾT TOÁN</v>
          </cell>
        </row>
      </sheetData>
      <sheetData sheetId="8415">
        <row r="4">
          <cell r="A4" t="str">
            <v>BẢNG TÍNH TOÁN, ĐO BÓC KHỐI LƯỢNG HOÀN THÀNH ĐƯA VÀO QUYẾT TOÁN</v>
          </cell>
        </row>
      </sheetData>
      <sheetData sheetId="8416">
        <row r="4">
          <cell r="A4" t="str">
            <v>BẢNG TÍNH TOÁN, ĐO BÓC KHỐI LƯỢNG HOÀN THÀNH ĐƯA VÀO QUYẾT TOÁN</v>
          </cell>
        </row>
      </sheetData>
      <sheetData sheetId="8417">
        <row r="4">
          <cell r="A4" t="str">
            <v>BẢNG TÍNH TOÁN, ĐO BÓC KHỐI LƯỢNG HOÀN THÀNH ĐƯA VÀO QUYẾT TOÁN</v>
          </cell>
        </row>
      </sheetData>
      <sheetData sheetId="8418">
        <row r="4">
          <cell r="A4" t="str">
            <v>BẢNG TÍNH TOÁN, ĐO BÓC KHỐI LƯỢNG HOÀN THÀNH ĐƯA VÀO QUYẾT TOÁN</v>
          </cell>
        </row>
      </sheetData>
      <sheetData sheetId="8419">
        <row r="4">
          <cell r="A4" t="str">
            <v>BẢNG TÍNH TOÁN, ĐO BÓC KHỐI LƯỢNG HOÀN THÀNH ĐƯA VÀO QUYẾT TOÁN</v>
          </cell>
        </row>
      </sheetData>
      <sheetData sheetId="8420">
        <row r="4">
          <cell r="A4" t="str">
            <v>BẢNG TÍNH TOÁN, ĐO BÓC KHỐI LƯỢNG HOÀN THÀNH ĐƯA VÀO QUYẾT TOÁN</v>
          </cell>
        </row>
      </sheetData>
      <sheetData sheetId="8421">
        <row r="4">
          <cell r="A4" t="str">
            <v>BẢNG TÍNH TOÁN, ĐO BÓC KHỐI LƯỢNG HOÀN THÀNH ĐƯA VÀO QUYẾT TOÁN</v>
          </cell>
        </row>
      </sheetData>
      <sheetData sheetId="8422">
        <row r="4">
          <cell r="A4" t="str">
            <v>BẢNG TÍNH TOÁN, ĐO BÓC KHỐI LƯỢNG HOÀN THÀNH ĐƯA VÀO QUYẾT TOÁN</v>
          </cell>
        </row>
      </sheetData>
      <sheetData sheetId="8423">
        <row r="4">
          <cell r="A4" t="str">
            <v>BẢNG TÍNH TOÁN, ĐO BÓC KHỐI LƯỢNG HOÀN THÀNH ĐƯA VÀO QUYẾT TOÁN</v>
          </cell>
        </row>
      </sheetData>
      <sheetData sheetId="8424">
        <row r="4">
          <cell r="A4" t="str">
            <v>BẢNG TÍNH TOÁN, ĐO BÓC KHỐI LƯỢNG HOÀN THÀNH ĐƯA VÀO QUYẾT TOÁN</v>
          </cell>
        </row>
      </sheetData>
      <sheetData sheetId="8425">
        <row r="4">
          <cell r="A4" t="str">
            <v>BẢNG TÍNH TOÁN, ĐO BÓC KHỐI LƯỢNG HOÀN THÀNH ĐƯA VÀO QUYẾT TOÁN</v>
          </cell>
        </row>
      </sheetData>
      <sheetData sheetId="8426">
        <row r="4">
          <cell r="A4" t="str">
            <v>BẢNG TÍNH TOÁN, ĐO BÓC KHỐI LƯỢNG HOÀN THÀNH ĐƯA VÀO QUYẾT TOÁN</v>
          </cell>
        </row>
      </sheetData>
      <sheetData sheetId="8427">
        <row r="4">
          <cell r="A4" t="str">
            <v>BẢNG TÍNH TOÁN, ĐO BÓC KHỐI LƯỢNG HOÀN THÀNH ĐƯA VÀO QUYẾT TOÁN</v>
          </cell>
        </row>
      </sheetData>
      <sheetData sheetId="8428">
        <row r="4">
          <cell r="A4" t="str">
            <v>BẢNG TÍNH TOÁN, ĐO BÓC KHỐI LƯỢNG HOÀN THÀNH ĐƯA VÀO QUYẾT TOÁN</v>
          </cell>
        </row>
      </sheetData>
      <sheetData sheetId="8429">
        <row r="4">
          <cell r="A4" t="str">
            <v>BẢNG TÍNH TOÁN, ĐO BÓC KHỐI LƯỢNG HOÀN THÀNH ĐƯA VÀO QUYẾT TOÁN</v>
          </cell>
        </row>
      </sheetData>
      <sheetData sheetId="8430">
        <row r="4">
          <cell r="A4" t="str">
            <v>BẢNG TÍNH TOÁN, ĐO BÓC KHỐI LƯỢNG HOÀN THÀNH ĐƯA VÀO QUYẾT TOÁN</v>
          </cell>
        </row>
      </sheetData>
      <sheetData sheetId="8431">
        <row r="4">
          <cell r="A4" t="str">
            <v>BẢNG TÍNH TOÁN, ĐO BÓC KHỐI LƯỢNG HOÀN THÀNH ĐƯA VÀO QUYẾT TOÁN</v>
          </cell>
        </row>
      </sheetData>
      <sheetData sheetId="8432">
        <row r="4">
          <cell r="A4" t="str">
            <v>BẢNG TÍNH TOÁN, ĐO BÓC KHỐI LƯỢNG HOÀN THÀNH ĐƯA VÀO QUYẾT TOÁN</v>
          </cell>
        </row>
      </sheetData>
      <sheetData sheetId="8433">
        <row r="4">
          <cell r="A4" t="str">
            <v>BẢNG TÍNH TOÁN, ĐO BÓC KHỐI LƯỢNG HOÀN THÀNH ĐƯA VÀO QUYẾT TOÁN</v>
          </cell>
        </row>
      </sheetData>
      <sheetData sheetId="8434">
        <row r="4">
          <cell r="A4" t="str">
            <v>BẢNG TÍNH TOÁN, ĐO BÓC KHỐI LƯỢNG HOÀN THÀNH ĐƯA VÀO QUYẾT TOÁN</v>
          </cell>
        </row>
      </sheetData>
      <sheetData sheetId="8435">
        <row r="4">
          <cell r="A4" t="str">
            <v>BẢNG TÍNH TOÁN, ĐO BÓC KHỐI LƯỢNG HOÀN THÀNH ĐƯA VÀO QUYẾT TOÁN</v>
          </cell>
        </row>
      </sheetData>
      <sheetData sheetId="8436">
        <row r="4">
          <cell r="A4" t="str">
            <v>BẢNG TÍNH TOÁN, ĐO BÓC KHỐI LƯỢNG HOÀN THÀNH ĐƯA VÀO QUYẾT TOÁN</v>
          </cell>
        </row>
      </sheetData>
      <sheetData sheetId="8437">
        <row r="4">
          <cell r="A4" t="str">
            <v>BẢNG TÍNH TOÁN, ĐO BÓC KHỐI LƯỢNG HOÀN THÀNH ĐƯA VÀO QUYẾT TOÁN</v>
          </cell>
        </row>
      </sheetData>
      <sheetData sheetId="8438">
        <row r="4">
          <cell r="A4" t="str">
            <v>BẢNG TÍNH TOÁN, ĐO BÓC KHỐI LƯỢNG HOÀN THÀNH ĐƯA VÀO QUYẾT TOÁN</v>
          </cell>
        </row>
      </sheetData>
      <sheetData sheetId="8439">
        <row r="4">
          <cell r="A4" t="str">
            <v>BẢNG TÍNH TOÁN, ĐO BÓC KHỐI LƯỢNG HOÀN THÀNH ĐƯA VÀO QUYẾT TOÁN</v>
          </cell>
        </row>
      </sheetData>
      <sheetData sheetId="8440">
        <row r="4">
          <cell r="A4" t="str">
            <v>BẢNG TÍNH TOÁN, ĐO BÓC KHỐI LƯỢNG HOÀN THÀNH ĐƯA VÀO QUYẾT TOÁN</v>
          </cell>
        </row>
      </sheetData>
      <sheetData sheetId="8441">
        <row r="4">
          <cell r="A4" t="str">
            <v>BẢNG TÍNH TOÁN, ĐO BÓC KHỐI LƯỢNG HOÀN THÀNH ĐƯA VÀO QUYẾT TOÁN</v>
          </cell>
        </row>
      </sheetData>
      <sheetData sheetId="8442">
        <row r="4">
          <cell r="A4" t="str">
            <v>BẢNG TÍNH TOÁN, ĐO BÓC KHỐI LƯỢNG HOÀN THÀNH ĐƯA VÀO QUYẾT TOÁN</v>
          </cell>
        </row>
      </sheetData>
      <sheetData sheetId="8443">
        <row r="4">
          <cell r="A4" t="str">
            <v>BẢNG TÍNH TOÁN, ĐO BÓC KHỐI LƯỢNG HOÀN THÀNH ĐƯA VÀO QUYẾT TOÁN</v>
          </cell>
        </row>
      </sheetData>
      <sheetData sheetId="8444">
        <row r="4">
          <cell r="A4" t="str">
            <v>BẢNG TÍNH TOÁN, ĐO BÓC KHỐI LƯỢNG HOÀN THÀNH ĐƯA VÀO QUYẾT TOÁN</v>
          </cell>
        </row>
      </sheetData>
      <sheetData sheetId="8445">
        <row r="4">
          <cell r="A4" t="str">
            <v>BẢNG TÍNH TOÁN, ĐO BÓC KHỐI LƯỢNG HOÀN THÀNH ĐƯA VÀO QUYẾT TOÁN</v>
          </cell>
        </row>
      </sheetData>
      <sheetData sheetId="8446">
        <row r="4">
          <cell r="A4" t="str">
            <v>BẢNG TÍNH TOÁN, ĐO BÓC KHỐI LƯỢNG HOÀN THÀNH ĐƯA VÀO QUYẾT TOÁN</v>
          </cell>
        </row>
      </sheetData>
      <sheetData sheetId="8447">
        <row r="4">
          <cell r="A4" t="str">
            <v>BẢNG TÍNH TOÁN, ĐO BÓC KHỐI LƯỢNG HOÀN THÀNH ĐƯA VÀO QUYẾT TOÁN</v>
          </cell>
        </row>
      </sheetData>
      <sheetData sheetId="8448">
        <row r="4">
          <cell r="A4" t="str">
            <v>BẢNG TÍNH TOÁN, ĐO BÓC KHỐI LƯỢNG HOÀN THÀNH ĐƯA VÀO QUYẾT TOÁN</v>
          </cell>
        </row>
      </sheetData>
      <sheetData sheetId="8449">
        <row r="4">
          <cell r="A4" t="str">
            <v>BẢNG TÍNH TOÁN, ĐO BÓC KHỐI LƯỢNG HOÀN THÀNH ĐƯA VÀO QUYẾT TOÁN</v>
          </cell>
        </row>
      </sheetData>
      <sheetData sheetId="8450">
        <row r="4">
          <cell r="A4" t="str">
            <v>BẢNG TÍNH TOÁN, ĐO BÓC KHỐI LƯỢNG HOÀN THÀNH ĐƯA VÀO QUYẾT TOÁN</v>
          </cell>
        </row>
      </sheetData>
      <sheetData sheetId="8451">
        <row r="4">
          <cell r="A4" t="str">
            <v>BẢNG TÍNH TOÁN, ĐO BÓC KHỐI LƯỢNG HOÀN THÀNH ĐƯA VÀO QUYẾT TOÁN</v>
          </cell>
        </row>
      </sheetData>
      <sheetData sheetId="8452">
        <row r="4">
          <cell r="A4" t="str">
            <v>BẢNG TÍNH TOÁN, ĐO BÓC KHỐI LƯỢNG HOÀN THÀNH ĐƯA VÀO QUYẾT TOÁN</v>
          </cell>
        </row>
      </sheetData>
      <sheetData sheetId="8453">
        <row r="4">
          <cell r="A4" t="str">
            <v>BẢNG TÍNH TOÁN, ĐO BÓC KHỐI LƯỢNG HOÀN THÀNH ĐƯA VÀO QUYẾT TOÁN</v>
          </cell>
        </row>
      </sheetData>
      <sheetData sheetId="8454">
        <row r="4">
          <cell r="A4" t="str">
            <v>BẢNG TÍNH TOÁN, ĐO BÓC KHỐI LƯỢNG HOÀN THÀNH ĐƯA VÀO QUYẾT TOÁN</v>
          </cell>
        </row>
      </sheetData>
      <sheetData sheetId="8455">
        <row r="4">
          <cell r="A4" t="str">
            <v>BẢNG TÍNH TOÁN, ĐO BÓC KHỐI LƯỢNG HOÀN THÀNH ĐƯA VÀO QUYẾT TOÁN</v>
          </cell>
        </row>
      </sheetData>
      <sheetData sheetId="8456">
        <row r="4">
          <cell r="A4" t="str">
            <v>BẢNG TÍNH TOÁN, ĐO BÓC KHỐI LƯỢNG HOÀN THÀNH ĐƯA VÀO QUYẾT TOÁN</v>
          </cell>
        </row>
      </sheetData>
      <sheetData sheetId="8457">
        <row r="4">
          <cell r="A4" t="str">
            <v>BẢNG TÍNH TOÁN, ĐO BÓC KHỐI LƯỢNG HOÀN THÀNH ĐƯA VÀO QUYẾT TOÁN</v>
          </cell>
        </row>
      </sheetData>
      <sheetData sheetId="8458">
        <row r="4">
          <cell r="A4" t="str">
            <v>BẢNG TÍNH TOÁN, ĐO BÓC KHỐI LƯỢNG HOÀN THÀNH ĐƯA VÀO QUYẾT TOÁN</v>
          </cell>
        </row>
      </sheetData>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ow r="4">
          <cell r="A4" t="str">
            <v>BẢNG TÍNH TOÁN, ĐO BÓC KHỐI LƯỢNG HOÀN THÀNH ĐƯA VÀO QUYẾT TOÁN</v>
          </cell>
        </row>
      </sheetData>
      <sheetData sheetId="8908">
        <row r="4">
          <cell r="A4" t="str">
            <v>BẢNG TÍNH TOÁN, ĐO BÓC KHỐI LƯỢNG HOÀN THÀNH ĐƯA VÀO QUYẾT TOÁN</v>
          </cell>
        </row>
      </sheetData>
      <sheetData sheetId="8909">
        <row r="4">
          <cell r="A4" t="str">
            <v>BẢNG TÍNH TOÁN, ĐO BÓC KHỐI LƯỢNG HOÀN THÀNH ĐƯA VÀO QUYẾT TOÁN</v>
          </cell>
        </row>
      </sheetData>
      <sheetData sheetId="8910">
        <row r="4">
          <cell r="A4" t="str">
            <v>BẢNG TÍNH TOÁN, ĐO BÓC KHỐI LƯỢNG HOÀN THÀNH ĐƯA VÀO QUYẾT TOÁN</v>
          </cell>
        </row>
      </sheetData>
      <sheetData sheetId="8911">
        <row r="4">
          <cell r="A4" t="str">
            <v>BẢNG TÍNH TOÁN, ĐO BÓC KHỐI LƯỢNG HOÀN THÀNH ĐƯA VÀO QUYẾT TOÁN</v>
          </cell>
        </row>
      </sheetData>
      <sheetData sheetId="8912">
        <row r="4">
          <cell r="A4" t="str">
            <v>BẢNG TÍNH TOÁN, ĐO BÓC KHỐI LƯỢNG HOÀN THÀNH ĐƯA VÀO QUYẾT TOÁN</v>
          </cell>
        </row>
      </sheetData>
      <sheetData sheetId="8913">
        <row r="4">
          <cell r="A4" t="str">
            <v>BẢNG TÍNH TOÁN, ĐO BÓC KHỐI LƯỢNG HOÀN THÀNH ĐƯA VÀO QUYẾT TOÁN</v>
          </cell>
        </row>
      </sheetData>
      <sheetData sheetId="8914">
        <row r="4">
          <cell r="A4" t="str">
            <v>BẢNG TÍNH TOÁN, ĐO BÓC KHỐI LƯỢNG HOÀN THÀNH ĐƯA VÀO QUYẾT TOÁN</v>
          </cell>
        </row>
      </sheetData>
      <sheetData sheetId="8915">
        <row r="4">
          <cell r="A4" t="str">
            <v>BẢNG TÍNH TOÁN, ĐO BÓC KHỐI LƯỢNG HOÀN THÀNH ĐƯA VÀO QUYẾT TOÁN</v>
          </cell>
        </row>
      </sheetData>
      <sheetData sheetId="8916">
        <row r="4">
          <cell r="A4" t="str">
            <v>BẢNG TÍNH TOÁN, ĐO BÓC KHỐI LƯỢNG HOÀN THÀNH ĐƯA VÀO QUYẾT TOÁN</v>
          </cell>
        </row>
      </sheetData>
      <sheetData sheetId="8917">
        <row r="4">
          <cell r="A4" t="str">
            <v>BẢNG TÍNH TOÁN, ĐO BÓC KHỐI LƯỢNG HOÀN THÀNH ĐƯA VÀO QUYẾT TOÁN</v>
          </cell>
        </row>
      </sheetData>
      <sheetData sheetId="8918">
        <row r="4">
          <cell r="A4" t="str">
            <v>BẢNG TÍNH TOÁN, ĐO BÓC KHỐI LƯỢNG HOÀN THÀNH ĐƯA VÀO QUYẾT TOÁN</v>
          </cell>
        </row>
      </sheetData>
      <sheetData sheetId="8919">
        <row r="4">
          <cell r="A4" t="str">
            <v>BẢNG TÍNH TOÁN, ĐO BÓC KHỐI LƯỢNG HOÀN THÀNH ĐƯA VÀO QUYẾT TOÁN</v>
          </cell>
        </row>
      </sheetData>
      <sheetData sheetId="8920">
        <row r="4">
          <cell r="A4" t="str">
            <v>BẢNG TÍNH TOÁN, ĐO BÓC KHỐI LƯỢNG HOÀN THÀNH ĐƯA VÀO QUYẾT TOÁN</v>
          </cell>
        </row>
      </sheetData>
      <sheetData sheetId="8921">
        <row r="4">
          <cell r="A4" t="str">
            <v>BẢNG TÍNH TOÁN, ĐO BÓC KHỐI LƯỢNG HOÀN THÀNH ĐƯA VÀO QUYẾT TOÁN</v>
          </cell>
        </row>
      </sheetData>
      <sheetData sheetId="8922">
        <row r="4">
          <cell r="A4" t="str">
            <v>BẢNG TÍNH TOÁN, ĐO BÓC KHỐI LƯỢNG HOÀN THÀNH ĐƯA VÀO QUYẾT TOÁN</v>
          </cell>
        </row>
      </sheetData>
      <sheetData sheetId="8923">
        <row r="4">
          <cell r="A4" t="str">
            <v>BẢNG TÍNH TOÁN, ĐO BÓC KHỐI LƯỢNG HOÀN THÀNH ĐƯA VÀO QUYẾT TOÁN</v>
          </cell>
        </row>
      </sheetData>
      <sheetData sheetId="8924">
        <row r="4">
          <cell r="A4" t="str">
            <v>BẢNG TÍNH TOÁN, ĐO BÓC KHỐI LƯỢNG HOÀN THÀNH ĐƯA VÀO QUYẾT TOÁN</v>
          </cell>
        </row>
      </sheetData>
      <sheetData sheetId="8925">
        <row r="4">
          <cell r="A4" t="str">
            <v>BẢNG TÍNH TOÁN, ĐO BÓC KHỐI LƯỢNG HOÀN THÀNH ĐƯA VÀO QUYẾT TOÁN</v>
          </cell>
        </row>
      </sheetData>
      <sheetData sheetId="8926">
        <row r="4">
          <cell r="A4" t="str">
            <v>BẢNG TÍNH TOÁN, ĐO BÓC KHỐI LƯỢNG HOÀN THÀNH ĐƯA VÀO QUYẾT TOÁN</v>
          </cell>
        </row>
      </sheetData>
      <sheetData sheetId="8927">
        <row r="4">
          <cell r="A4" t="str">
            <v>BẢNG TÍNH TOÁN, ĐO BÓC KHỐI LƯỢNG HOÀN THÀNH ĐƯA VÀO QUYẾT TOÁN</v>
          </cell>
        </row>
      </sheetData>
      <sheetData sheetId="8928">
        <row r="4">
          <cell r="A4" t="str">
            <v>BẢNG TÍNH TOÁN, ĐO BÓC KHỐI LƯỢNG HOÀN THÀNH ĐƯA VÀO QUYẾT TOÁN</v>
          </cell>
        </row>
      </sheetData>
      <sheetData sheetId="8929">
        <row r="4">
          <cell r="A4" t="str">
            <v>BẢNG TÍNH TOÁN, ĐO BÓC KHỐI LƯỢNG HOÀN THÀNH ĐƯA VÀO QUYẾT TOÁN</v>
          </cell>
        </row>
      </sheetData>
      <sheetData sheetId="8930">
        <row r="4">
          <cell r="A4" t="str">
            <v>BẢNG TÍNH TOÁN, ĐO BÓC KHỐI LƯỢNG HOÀN THÀNH ĐƯA VÀO QUYẾT TOÁN</v>
          </cell>
        </row>
      </sheetData>
      <sheetData sheetId="8931">
        <row r="4">
          <cell r="A4" t="str">
            <v>BẢNG TÍNH TOÁN, ĐO BÓC KHỐI LƯỢNG HOÀN THÀNH ĐƯA VÀO QUYẾT TOÁN</v>
          </cell>
        </row>
      </sheetData>
      <sheetData sheetId="8932">
        <row r="4">
          <cell r="A4" t="str">
            <v>BẢNG TÍNH TOÁN, ĐO BÓC KHỐI LƯỢNG HOÀN THÀNH ĐƯA VÀO QUYẾT TOÁN</v>
          </cell>
        </row>
      </sheetData>
      <sheetData sheetId="8933">
        <row r="4">
          <cell r="A4" t="str">
            <v>BẢNG TÍNH TOÁN, ĐO BÓC KHỐI LƯỢNG HOÀN THÀNH ĐƯA VÀO QUYẾT TOÁN</v>
          </cell>
        </row>
      </sheetData>
      <sheetData sheetId="8934">
        <row r="4">
          <cell r="A4" t="str">
            <v>BẢNG TÍNH TOÁN, ĐO BÓC KHỐI LƯỢNG HOÀN THÀNH ĐƯA VÀO QUYẾT TOÁN</v>
          </cell>
        </row>
      </sheetData>
      <sheetData sheetId="8935">
        <row r="4">
          <cell r="A4" t="str">
            <v>BẢNG TÍNH TOÁN, ĐO BÓC KHỐI LƯỢNG HOÀN THÀNH ĐƯA VÀO QUYẾT TOÁN</v>
          </cell>
        </row>
      </sheetData>
      <sheetData sheetId="8936">
        <row r="4">
          <cell r="A4" t="str">
            <v>BẢNG TÍNH TOÁN, ĐO BÓC KHỐI LƯỢNG HOÀN THÀNH ĐƯA VÀO QUYẾT TOÁN</v>
          </cell>
        </row>
      </sheetData>
      <sheetData sheetId="8937">
        <row r="4">
          <cell r="A4" t="str">
            <v>BẢNG TÍNH TOÁN, ĐO BÓC KHỐI LƯỢNG HOÀN THÀNH ĐƯA VÀO QUYẾT TOÁN</v>
          </cell>
        </row>
      </sheetData>
      <sheetData sheetId="8938">
        <row r="4">
          <cell r="A4" t="str">
            <v>BẢNG TÍNH TOÁN, ĐO BÓC KHỐI LƯỢNG HOÀN THÀNH ĐƯA VÀO QUYẾT TOÁN</v>
          </cell>
        </row>
      </sheetData>
      <sheetData sheetId="8939" refreshError="1"/>
      <sheetData sheetId="8940">
        <row r="4">
          <cell r="A4" t="str">
            <v>BẢNG TÍNH TOÁN, ĐO BÓC KHỐI LƯỢNG HOÀN THÀNH ĐƯA VÀO QUYẾT TOÁN</v>
          </cell>
        </row>
      </sheetData>
      <sheetData sheetId="8941">
        <row r="4">
          <cell r="A4" t="str">
            <v>BẢNG TÍNH TOÁN, ĐO BÓC KHỐI LƯỢNG HOÀN THÀNH ĐƯA VÀO QUYẾT TOÁN</v>
          </cell>
        </row>
      </sheetData>
      <sheetData sheetId="8942">
        <row r="4">
          <cell r="A4" t="str">
            <v>BẢNG TÍNH TOÁN, ĐO BÓC KHỐI LƯỢNG HOÀN THÀNH ĐƯA VÀO QUYẾT TOÁN</v>
          </cell>
        </row>
      </sheetData>
      <sheetData sheetId="8943">
        <row r="4">
          <cell r="A4" t="str">
            <v>BẢNG TÍNH TOÁN, ĐO BÓC KHỐI LƯỢNG HOÀN THÀNH ĐƯA VÀO QUYẾT TOÁN</v>
          </cell>
        </row>
      </sheetData>
      <sheetData sheetId="8944">
        <row r="4">
          <cell r="A4" t="str">
            <v>BẢNG TÍNH TOÁN, ĐO BÓC KHỐI LƯỢNG HOÀN THÀNH ĐƯA VÀO QUYẾT TOÁN</v>
          </cell>
        </row>
      </sheetData>
      <sheetData sheetId="8945">
        <row r="4">
          <cell r="A4" t="str">
            <v>BẢNG TÍNH TOÁN, ĐO BÓC KHỐI LƯỢNG HOÀN THÀNH ĐƯA VÀO QUYẾT TOÁN</v>
          </cell>
        </row>
      </sheetData>
      <sheetData sheetId="8946">
        <row r="4">
          <cell r="A4" t="str">
            <v>BẢNG TÍNH TOÁN, ĐO BÓC KHỐI LƯỢNG HOÀN THÀNH ĐƯA VÀO QUYẾT TOÁN</v>
          </cell>
        </row>
      </sheetData>
      <sheetData sheetId="8947">
        <row r="4">
          <cell r="A4" t="str">
            <v>BẢNG TÍNH TOÁN, ĐO BÓC KHỐI LƯỢNG HOÀN THÀNH ĐƯA VÀO QUYẾT TOÁN</v>
          </cell>
        </row>
      </sheetData>
      <sheetData sheetId="8948">
        <row r="4">
          <cell r="A4" t="str">
            <v>BẢNG TÍNH TOÁN, ĐO BÓC KHỐI LƯỢNG HOÀN THÀNH ĐƯA VÀO QUYẾT TOÁN</v>
          </cell>
        </row>
      </sheetData>
      <sheetData sheetId="8949">
        <row r="4">
          <cell r="A4" t="str">
            <v>BẢNG TÍNH TOÁN, ĐO BÓC KHỐI LƯỢNG HOÀN THÀNH ĐƯA VÀO QUYẾT TOÁN</v>
          </cell>
        </row>
      </sheetData>
      <sheetData sheetId="8950">
        <row r="4">
          <cell r="A4" t="str">
            <v>BẢNG TÍNH TOÁN, ĐO BÓC KHỐI LƯỢNG HOÀN THÀNH ĐƯA VÀO QUYẾT TOÁN</v>
          </cell>
        </row>
      </sheetData>
      <sheetData sheetId="8951">
        <row r="4">
          <cell r="A4" t="str">
            <v>BẢNG TÍNH TOÁN, ĐO BÓC KHỐI LƯỢNG HOÀN THÀNH ĐƯA VÀO QUYẾT TOÁN</v>
          </cell>
        </row>
      </sheetData>
      <sheetData sheetId="8952">
        <row r="4">
          <cell r="A4" t="str">
            <v>BẢNG TÍNH TOÁN, ĐO BÓC KHỐI LƯỢNG HOÀN THÀNH ĐƯA VÀO QUYẾT TOÁN</v>
          </cell>
        </row>
      </sheetData>
      <sheetData sheetId="8953">
        <row r="4">
          <cell r="A4" t="str">
            <v>BẢNG TÍNH TOÁN, ĐO BÓC KHỐI LƯỢNG HOÀN THÀNH ĐƯA VÀO QUYẾT TOÁN</v>
          </cell>
        </row>
      </sheetData>
      <sheetData sheetId="8954">
        <row r="4">
          <cell r="A4" t="str">
            <v>BẢNG TÍNH TOÁN, ĐO BÓC KHỐI LƯỢNG HOÀN THÀNH ĐƯA VÀO QUYẾT TOÁN</v>
          </cell>
        </row>
      </sheetData>
      <sheetData sheetId="8955">
        <row r="4">
          <cell r="A4" t="str">
            <v>BẢNG TÍNH TOÁN, ĐO BÓC KHỐI LƯỢNG HOÀN THÀNH ĐƯA VÀO QUYẾT TOÁN</v>
          </cell>
        </row>
      </sheetData>
      <sheetData sheetId="8956">
        <row r="4">
          <cell r="A4" t="str">
            <v>BẢNG TÍNH TOÁN, ĐO BÓC KHỐI LƯỢNG HOÀN THÀNH ĐƯA VÀO QUYẾT TOÁN</v>
          </cell>
        </row>
      </sheetData>
      <sheetData sheetId="8957">
        <row r="4">
          <cell r="A4" t="str">
            <v>BẢNG TÍNH TOÁN, ĐO BÓC KHỐI LƯỢNG HOÀN THÀNH ĐƯA VÀO QUYẾT TOÁN</v>
          </cell>
        </row>
      </sheetData>
      <sheetData sheetId="8958">
        <row r="4">
          <cell r="A4" t="str">
            <v>BẢNG TÍNH TOÁN, ĐO BÓC KHỐI LƯỢNG HOÀN THÀNH ĐƯA VÀO QUYẾT TOÁN</v>
          </cell>
        </row>
      </sheetData>
      <sheetData sheetId="8959">
        <row r="4">
          <cell r="A4" t="str">
            <v>BẢNG TÍNH TOÁN, ĐO BÓC KHỐI LƯỢNG HOÀN THÀNH ĐƯA VÀO QUYẾT TOÁN</v>
          </cell>
        </row>
      </sheetData>
      <sheetData sheetId="8960">
        <row r="4">
          <cell r="A4" t="str">
            <v>BẢNG TÍNH TOÁN, ĐO BÓC KHỐI LƯỢNG HOÀN THÀNH ĐƯA VÀO QUYẾT TOÁN</v>
          </cell>
        </row>
      </sheetData>
      <sheetData sheetId="8961">
        <row r="4">
          <cell r="A4" t="str">
            <v>BẢNG TÍNH TOÁN, ĐO BÓC KHỐI LƯỢNG HOÀN THÀNH ĐƯA VÀO QUYẾT TOÁN</v>
          </cell>
        </row>
      </sheetData>
      <sheetData sheetId="8962">
        <row r="4">
          <cell r="A4" t="str">
            <v>BẢNG TÍNH TOÁN, ĐO BÓC KHỐI LƯỢNG HOÀN THÀNH ĐƯA VÀO QUYẾT TOÁN</v>
          </cell>
        </row>
      </sheetData>
      <sheetData sheetId="8963">
        <row r="4">
          <cell r="A4" t="str">
            <v>BẢNG TÍNH TOÁN, ĐO BÓC KHỐI LƯỢNG HOÀN THÀNH ĐƯA VÀO QUYẾT TOÁN</v>
          </cell>
        </row>
      </sheetData>
      <sheetData sheetId="8964">
        <row r="4">
          <cell r="A4" t="str">
            <v>BẢNG TÍNH TOÁN, ĐO BÓC KHỐI LƯỢNG HOÀN THÀNH ĐƯA VÀO QUYẾT TOÁN</v>
          </cell>
        </row>
      </sheetData>
      <sheetData sheetId="8965">
        <row r="4">
          <cell r="A4" t="str">
            <v>BẢNG TÍNH TOÁN, ĐO BÓC KHỐI LƯỢNG HOÀN THÀNH ĐƯA VÀO QUYẾT TOÁN</v>
          </cell>
        </row>
      </sheetData>
      <sheetData sheetId="8966">
        <row r="4">
          <cell r="A4" t="str">
            <v>BẢNG TÍNH TOÁN, ĐO BÓC KHỐI LƯỢNG HOÀN THÀNH ĐƯA VÀO QUYẾT TOÁN</v>
          </cell>
        </row>
      </sheetData>
      <sheetData sheetId="8967">
        <row r="4">
          <cell r="A4" t="str">
            <v>BẢNG TÍNH TOÁN, ĐO BÓC KHỐI LƯỢNG HOÀN THÀNH ĐƯA VÀO QUYẾT TOÁN</v>
          </cell>
        </row>
      </sheetData>
      <sheetData sheetId="8968">
        <row r="4">
          <cell r="A4" t="str">
            <v>BẢNG TÍNH TOÁN, ĐO BÓC KHỐI LƯỢNG HOÀN THÀNH ĐƯA VÀO QUYẾT TOÁN</v>
          </cell>
        </row>
      </sheetData>
      <sheetData sheetId="8969" refreshError="1"/>
      <sheetData sheetId="8970" refreshError="1"/>
      <sheetData sheetId="8971" refreshError="1"/>
      <sheetData sheetId="8972" refreshError="1"/>
      <sheetData sheetId="8973" refreshError="1"/>
      <sheetData sheetId="8974">
        <row r="4">
          <cell r="A4" t="str">
            <v>BẢNG TÍNH TOÁN, ĐO BÓC KHỐI LƯỢNG HOÀN THÀNH ĐƯA VÀO QUYẾT TOÁN</v>
          </cell>
        </row>
      </sheetData>
      <sheetData sheetId="8975">
        <row r="4">
          <cell r="A4" t="str">
            <v>BẢNG TÍNH TOÁN, ĐO BÓC KHỐI LƯỢNG HOÀN THÀNH ĐƯA VÀO QUYẾT TOÁN</v>
          </cell>
        </row>
      </sheetData>
      <sheetData sheetId="8976">
        <row r="4">
          <cell r="A4" t="str">
            <v>BẢNG TÍNH TOÁN, ĐO BÓC KHỐI LƯỢNG HOÀN THÀNH ĐƯA VÀO QUYẾT TOÁN</v>
          </cell>
        </row>
      </sheetData>
      <sheetData sheetId="8977">
        <row r="4">
          <cell r="A4" t="str">
            <v>BẢNG TÍNH TOÁN, ĐO BÓC KHỐI LƯỢNG HOÀN THÀNH ĐƯA VÀO QUYẾT TOÁN</v>
          </cell>
        </row>
      </sheetData>
      <sheetData sheetId="8978">
        <row r="4">
          <cell r="A4" t="str">
            <v>BẢNG TÍNH TOÁN, ĐO BÓC KHỐI LƯỢNG HOÀN THÀNH ĐƯA VÀO QUYẾT TOÁN</v>
          </cell>
        </row>
      </sheetData>
      <sheetData sheetId="8979">
        <row r="4">
          <cell r="A4" t="str">
            <v>BẢNG TÍNH TOÁN, ĐO BÓC KHỐI LƯỢNG HOÀN THÀNH ĐƯA VÀO QUYẾT TOÁN</v>
          </cell>
        </row>
      </sheetData>
      <sheetData sheetId="8980">
        <row r="4">
          <cell r="A4" t="str">
            <v>BẢNG TÍNH TOÁN, ĐO BÓC KHỐI LƯỢNG HOÀN THÀNH ĐƯA VÀO QUYẾT TOÁN</v>
          </cell>
        </row>
      </sheetData>
      <sheetData sheetId="8981">
        <row r="4">
          <cell r="A4" t="str">
            <v>BẢNG TÍNH TOÁN, ĐO BÓC KHỐI LƯỢNG HOÀN THÀNH ĐƯA VÀO QUYẾT TOÁN</v>
          </cell>
        </row>
      </sheetData>
      <sheetData sheetId="8982">
        <row r="4">
          <cell r="A4" t="str">
            <v>BẢNG TÍNH TOÁN, ĐO BÓC KHỐI LƯỢNG HOÀN THÀNH ĐƯA VÀO QUYẾT TOÁN</v>
          </cell>
        </row>
      </sheetData>
      <sheetData sheetId="8983">
        <row r="4">
          <cell r="A4" t="str">
            <v>BẢNG TÍNH TOÁN, ĐO BÓC KHỐI LƯỢNG HOÀN THÀNH ĐƯA VÀO QUYẾT TOÁN</v>
          </cell>
        </row>
      </sheetData>
      <sheetData sheetId="8984">
        <row r="4">
          <cell r="A4" t="str">
            <v>BẢNG TÍNH TOÁN, ĐO BÓC KHỐI LƯỢNG HOÀN THÀNH ĐƯA VÀO QUYẾT TOÁN</v>
          </cell>
        </row>
      </sheetData>
      <sheetData sheetId="8985">
        <row r="4">
          <cell r="A4" t="str">
            <v>BẢNG TÍNH TOÁN, ĐO BÓC KHỐI LƯỢNG HOÀN THÀNH ĐƯA VÀO QUYẾT TOÁN</v>
          </cell>
        </row>
      </sheetData>
      <sheetData sheetId="8986">
        <row r="4">
          <cell r="A4" t="str">
            <v>BẢNG TÍNH TOÁN, ĐO BÓC KHỐI LƯỢNG HOÀN THÀNH ĐƯA VÀO QUYẾT TOÁN</v>
          </cell>
        </row>
      </sheetData>
      <sheetData sheetId="8987">
        <row r="4">
          <cell r="A4" t="str">
            <v>BẢNG TÍNH TOÁN, ĐO BÓC KHỐI LƯỢNG HOÀN THÀNH ĐƯA VÀO QUYẾT TOÁN</v>
          </cell>
        </row>
      </sheetData>
      <sheetData sheetId="8988">
        <row r="4">
          <cell r="A4" t="str">
            <v>BẢNG TÍNH TOÁN, ĐO BÓC KHỐI LƯỢNG HOÀN THÀNH ĐƯA VÀO QUYẾT TOÁN</v>
          </cell>
        </row>
      </sheetData>
      <sheetData sheetId="8989">
        <row r="4">
          <cell r="A4" t="str">
            <v>BẢNG TÍNH TOÁN, ĐO BÓC KHỐI LƯỢNG HOÀN THÀNH ĐƯA VÀO QUYẾT TOÁN</v>
          </cell>
        </row>
      </sheetData>
      <sheetData sheetId="8990">
        <row r="4">
          <cell r="A4" t="str">
            <v>BẢNG TÍNH TOÁN, ĐO BÓC KHỐI LƯỢNG HOÀN THÀNH ĐƯA VÀO QUYẾT TOÁN</v>
          </cell>
        </row>
      </sheetData>
      <sheetData sheetId="8991">
        <row r="4">
          <cell r="A4" t="str">
            <v>BẢNG TÍNH TOÁN, ĐO BÓC KHỐI LƯỢNG HOÀN THÀNH ĐƯA VÀO QUYẾT TOÁN</v>
          </cell>
        </row>
      </sheetData>
      <sheetData sheetId="8992" refreshError="1"/>
      <sheetData sheetId="8993" refreshError="1"/>
      <sheetData sheetId="8994" refreshError="1"/>
      <sheetData sheetId="8995" refreshError="1"/>
      <sheetData sheetId="8996" refreshError="1"/>
      <sheetData sheetId="8997">
        <row r="4">
          <cell r="A4" t="str">
            <v>BẢNG TÍNH TOÁN, ĐO BÓC KHỐI LƯỢNG HOÀN THÀNH ĐƯA VÀO QUYẾT TOÁN</v>
          </cell>
        </row>
      </sheetData>
      <sheetData sheetId="8998">
        <row r="9">
          <cell r="A9" t="str">
            <v>A</v>
          </cell>
        </row>
      </sheetData>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ow r="9">
          <cell r="A9" t="str">
            <v>A</v>
          </cell>
        </row>
      </sheetData>
      <sheetData sheetId="9017">
        <row r="9">
          <cell r="A9" t="str">
            <v>A</v>
          </cell>
        </row>
      </sheetData>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ow r="4">
          <cell r="A4" t="str">
            <v>BẢNG TÍNH TOÁN, ĐO BÓC KHỐI LƯỢNG HOÀN THÀNH ĐƯA VÀO QUYẾT TOÁN</v>
          </cell>
        </row>
      </sheetData>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ow r="4">
          <cell r="A4" t="str">
            <v>BẢNG TÍNH TOÁN, ĐO BÓC KHỐI LƯỢNG HOÀN THÀNH ĐƯA VÀO QUYẾT TOÁN</v>
          </cell>
        </row>
      </sheetData>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ow r="9">
          <cell r="A9" t="str">
            <v>A</v>
          </cell>
        </row>
      </sheetData>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ow r="4">
          <cell r="A4" t="str">
            <v>BẢNG TÍNH TOÁN, ĐO BÓC KHỐI LƯỢNG HOÀN THÀNH ĐƯA VÀO QUYẾT TOÁN</v>
          </cell>
        </row>
      </sheetData>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sheetData sheetId="9237"/>
      <sheetData sheetId="9238"/>
      <sheetData sheetId="9239">
        <row r="4">
          <cell r="A4" t="str">
            <v>BẢNG TÍNH TOÁN, ĐO BÓC KHỐI LƯỢNG HOÀN THÀNH ĐƯA VÀO QUYẾT TOÁN</v>
          </cell>
        </row>
      </sheetData>
      <sheetData sheetId="9240">
        <row r="4">
          <cell r="A4" t="str">
            <v>BẢNG TÍNH TOÁN, ĐO BÓC KHỐI LƯỢNG HOÀN THÀNH ĐƯA VÀO QUYẾT TOÁN</v>
          </cell>
        </row>
      </sheetData>
      <sheetData sheetId="9241">
        <row r="4">
          <cell r="A4" t="str">
            <v>BẢNG TÍNH TOÁN, ĐO BÓC KHỐI LƯỢNG HOÀN THÀNH ĐƯA VÀO QUYẾT TOÁN</v>
          </cell>
        </row>
      </sheetData>
      <sheetData sheetId="9242" refreshError="1"/>
      <sheetData sheetId="9243" refreshError="1"/>
      <sheetData sheetId="9244" refreshError="1"/>
      <sheetData sheetId="9245" refreshError="1"/>
      <sheetData sheetId="9246">
        <row r="4">
          <cell r="A4" t="str">
            <v>BẢNG TÍNH TOÁN, ĐO BÓC KHỐI LƯỢNG HOÀN THÀNH ĐƯA VÀO QUYẾT TOÁN</v>
          </cell>
        </row>
      </sheetData>
      <sheetData sheetId="9247">
        <row r="4">
          <cell r="A4" t="str">
            <v>BẢNG TÍNH TOÁN, ĐO BÓC KHỐI LƯỢNG HOÀN THÀNH ĐƯA VÀO QUYẾT TOÁN</v>
          </cell>
        </row>
      </sheetData>
      <sheetData sheetId="9248">
        <row r="4">
          <cell r="A4" t="str">
            <v>BẢNG TÍNH TOÁN, ĐO BÓC KHỐI LƯỢNG HOÀN THÀNH ĐƯA VÀO QUYẾT TOÁN</v>
          </cell>
        </row>
      </sheetData>
      <sheetData sheetId="9249" refreshError="1"/>
      <sheetData sheetId="9250">
        <row r="4">
          <cell r="A4" t="str">
            <v>BẢNG TÍNH TOÁN, ĐO BÓC KHỐI LƯỢNG HOÀN THÀNH ĐƯA VÀO QUYẾT TOÁN</v>
          </cell>
        </row>
      </sheetData>
      <sheetData sheetId="9251">
        <row r="4">
          <cell r="A4" t="str">
            <v>BẢNG TÍNH TOÁN, ĐO BÓC KHỐI LƯỢNG HOÀN THÀNH ĐƯA VÀO QUYẾT TOÁN</v>
          </cell>
        </row>
      </sheetData>
      <sheetData sheetId="9252">
        <row r="4">
          <cell r="A4" t="str">
            <v>BẢNG TÍNH TOÁN, ĐO BÓC KHỐI LƯỢNG HOÀN THÀNH ĐƯA VÀO QUYẾT TOÁN</v>
          </cell>
        </row>
      </sheetData>
      <sheetData sheetId="9253">
        <row r="4">
          <cell r="A4" t="str">
            <v>BẢNG TÍNH TOÁN, ĐO BÓC KHỐI LƯỢNG HOÀN THÀNH ĐƯA VÀO QUYẾT TOÁN</v>
          </cell>
        </row>
      </sheetData>
      <sheetData sheetId="9254">
        <row r="4">
          <cell r="A4" t="str">
            <v>BẢNG TÍNH TOÁN, ĐO BÓC KHỐI LƯỢNG HOÀN THÀNH ĐƯA VÀO QUYẾT TOÁN</v>
          </cell>
        </row>
      </sheetData>
      <sheetData sheetId="9255">
        <row r="4">
          <cell r="A4" t="str">
            <v>BẢNG TÍNH TOÁN, ĐO BÓC KHỐI LƯỢNG HOÀN THÀNH ĐƯA VÀO QUYẾT TOÁN</v>
          </cell>
        </row>
      </sheetData>
      <sheetData sheetId="9256">
        <row r="4">
          <cell r="A4" t="str">
            <v>BẢNG TÍNH TOÁN, ĐO BÓC KHỐI LƯỢNG HOÀN THÀNH ĐƯA VÀO QUYẾT TOÁN</v>
          </cell>
        </row>
      </sheetData>
      <sheetData sheetId="9257">
        <row r="4">
          <cell r="A4" t="str">
            <v>BẢNG TÍNH TOÁN, ĐO BÓC KHỐI LƯỢNG HOÀN THÀNH ĐƯA VÀO QUYẾT TOÁN</v>
          </cell>
        </row>
      </sheetData>
      <sheetData sheetId="9258"/>
      <sheetData sheetId="9259"/>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ow r="4">
          <cell r="A4" t="str">
            <v>BẢNG TÍNH TOÁN, ĐO BÓC KHỐI LƯỢNG HOÀN THÀNH ĐƯA VÀO QUYẾT TOÁN</v>
          </cell>
        </row>
      </sheetData>
      <sheetData sheetId="9281">
        <row r="4">
          <cell r="A4" t="str">
            <v>BẢNG TÍNH TOÁN, ĐO BÓC KHỐI LƯỢNG HOÀN THÀNH ĐƯA VÀO QUYẾT TOÁN</v>
          </cell>
        </row>
      </sheetData>
      <sheetData sheetId="9282">
        <row r="4">
          <cell r="A4" t="str">
            <v>BẢNG TÍNH TOÁN, ĐO BÓC KHỐI LƯỢNG HOÀN THÀNH ĐƯA VÀO QUYẾT TOÁN</v>
          </cell>
        </row>
      </sheetData>
      <sheetData sheetId="9283">
        <row r="4">
          <cell r="A4" t="str">
            <v>BẢNG TÍNH TOÁN, ĐO BÓC KHỐI LƯỢNG HOÀN THÀNH ĐƯA VÀO QUYẾT TOÁN</v>
          </cell>
        </row>
      </sheetData>
      <sheetData sheetId="9284">
        <row r="4">
          <cell r="A4" t="str">
            <v>BẢNG TÍNH TOÁN, ĐO BÓC KHỐI LƯỢNG HOÀN THÀNH ĐƯA VÀO QUYẾT TOÁN</v>
          </cell>
        </row>
      </sheetData>
      <sheetData sheetId="9285">
        <row r="4">
          <cell r="A4" t="str">
            <v>BẢNG TÍNH TOÁN, ĐO BÓC KHỐI LƯỢNG HOÀN THÀNH ĐƯA VÀO QUYẾT TOÁN</v>
          </cell>
        </row>
      </sheetData>
      <sheetData sheetId="9286">
        <row r="4">
          <cell r="A4" t="str">
            <v>BẢNG TÍNH TOÁN, ĐO BÓC KHỐI LƯỢNG HOÀN THÀNH ĐƯA VÀO QUYẾT TOÁN</v>
          </cell>
        </row>
      </sheetData>
      <sheetData sheetId="9287">
        <row r="4">
          <cell r="A4" t="str">
            <v>BẢNG TÍNH TOÁN, ĐO BÓC KHỐI LƯỢNG HOÀN THÀNH ĐƯA VÀO QUYẾT TOÁN</v>
          </cell>
        </row>
      </sheetData>
      <sheetData sheetId="9288">
        <row r="4">
          <cell r="A4" t="str">
            <v>BẢNG TÍNH TOÁN, ĐO BÓC KHỐI LƯỢNG HOÀN THÀNH ĐƯA VÀO QUYẾT TOÁN</v>
          </cell>
        </row>
      </sheetData>
      <sheetData sheetId="9289">
        <row r="4">
          <cell r="A4" t="str">
            <v>BẢNG TÍNH TOÁN, ĐO BÓC KHỐI LƯỢNG HOÀN THÀNH ĐƯA VÀO QUYẾT TOÁN</v>
          </cell>
        </row>
      </sheetData>
      <sheetData sheetId="9290">
        <row r="4">
          <cell r="A4" t="str">
            <v>BẢNG TÍNH TOÁN, ĐO BÓC KHỐI LƯỢNG HOÀN THÀNH ĐƯA VÀO QUYẾT TOÁN</v>
          </cell>
        </row>
      </sheetData>
      <sheetData sheetId="9291">
        <row r="4">
          <cell r="A4" t="str">
            <v>BẢNG TÍNH TOÁN, ĐO BÓC KHỐI LƯỢNG HOÀN THÀNH ĐƯA VÀO QUYẾT TOÁN</v>
          </cell>
        </row>
      </sheetData>
      <sheetData sheetId="9292">
        <row r="4">
          <cell r="A4" t="str">
            <v>BẢNG TÍNH TOÁN, ĐO BÓC KHỐI LƯỢNG HOÀN THÀNH ĐƯA VÀO QUYẾT TOÁN</v>
          </cell>
        </row>
      </sheetData>
      <sheetData sheetId="9293">
        <row r="4">
          <cell r="A4" t="str">
            <v>BẢNG TÍNH TOÁN, ĐO BÓC KHỐI LƯỢNG HOÀN THÀNH ĐƯA VÀO QUYẾT TOÁN</v>
          </cell>
        </row>
      </sheetData>
      <sheetData sheetId="9294">
        <row r="4">
          <cell r="A4" t="str">
            <v>BẢNG TÍNH TOÁN, ĐO BÓC KHỐI LƯỢNG HOÀN THÀNH ĐƯA VÀO QUYẾT TOÁN</v>
          </cell>
        </row>
      </sheetData>
      <sheetData sheetId="9295">
        <row r="4">
          <cell r="A4" t="str">
            <v>BẢNG TÍNH TOÁN, ĐO BÓC KHỐI LƯỢNG HOÀN THÀNH ĐƯA VÀO QUYẾT TOÁN</v>
          </cell>
        </row>
      </sheetData>
      <sheetData sheetId="9296">
        <row r="4">
          <cell r="A4" t="str">
            <v>BẢNG TÍNH TOÁN, ĐO BÓC KHỐI LƯỢNG HOÀN THÀNH ĐƯA VÀO QUYẾT TOÁN</v>
          </cell>
        </row>
      </sheetData>
      <sheetData sheetId="9297">
        <row r="4">
          <cell r="A4" t="str">
            <v>BẢNG TÍNH TOÁN, ĐO BÓC KHỐI LƯỢNG HOÀN THÀNH ĐƯA VÀO QUYẾT TOÁN</v>
          </cell>
        </row>
      </sheetData>
      <sheetData sheetId="9298">
        <row r="4">
          <cell r="A4" t="str">
            <v>BẢNG TÍNH TOÁN, ĐO BÓC KHỐI LƯỢNG HOÀN THÀNH ĐƯA VÀO QUYẾT TOÁN</v>
          </cell>
        </row>
      </sheetData>
      <sheetData sheetId="9299">
        <row r="4">
          <cell r="A4" t="str">
            <v>BẢNG TÍNH TOÁN, ĐO BÓC KHỐI LƯỢNG HOÀN THÀNH ĐƯA VÀO QUYẾT TOÁN</v>
          </cell>
        </row>
      </sheetData>
      <sheetData sheetId="9300">
        <row r="4">
          <cell r="A4" t="str">
            <v>BẢNG TÍNH TOÁN, ĐO BÓC KHỐI LƯỢNG HOÀN THÀNH ĐƯA VÀO QUYẾT TOÁN</v>
          </cell>
        </row>
      </sheetData>
      <sheetData sheetId="9301">
        <row r="4">
          <cell r="A4" t="str">
            <v>BẢNG TÍNH TOÁN, ĐO BÓC KHỐI LƯỢNG HOÀN THÀNH ĐƯA VÀO QUYẾT TOÁN</v>
          </cell>
        </row>
      </sheetData>
      <sheetData sheetId="9302">
        <row r="4">
          <cell r="A4" t="str">
            <v>BẢNG TÍNH TOÁN, ĐO BÓC KHỐI LƯỢNG HOÀN THÀNH ĐƯA VÀO QUYẾT TOÁN</v>
          </cell>
        </row>
      </sheetData>
      <sheetData sheetId="9303">
        <row r="4">
          <cell r="A4" t="str">
            <v>BẢNG TÍNH TOÁN, ĐO BÓC KHỐI LƯỢNG HOÀN THÀNH ĐƯA VÀO QUYẾT TOÁN</v>
          </cell>
        </row>
      </sheetData>
      <sheetData sheetId="9304">
        <row r="4">
          <cell r="A4" t="str">
            <v>BẢNG TÍNH TOÁN, ĐO BÓC KHỐI LƯỢNG HOÀN THÀNH ĐƯA VÀO QUYẾT TOÁN</v>
          </cell>
        </row>
      </sheetData>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ow r="4">
          <cell r="A4" t="str">
            <v>BẢNG TÍNH TOÁN, ĐO BÓC KHỐI LƯỢNG HOÀN THÀNH ĐƯA VÀO QUYẾT TOÁN</v>
          </cell>
        </row>
      </sheetData>
      <sheetData sheetId="9321">
        <row r="4">
          <cell r="A4" t="str">
            <v>BẢNG TÍNH TOÁN, ĐO BÓC KHỐI LƯỢNG HOÀN THÀNH ĐƯA VÀO QUYẾT TOÁN</v>
          </cell>
        </row>
      </sheetData>
      <sheetData sheetId="9322">
        <row r="4">
          <cell r="A4" t="str">
            <v>BẢNG TÍNH TOÁN, ĐO BÓC KHỐI LƯỢNG HOÀN THÀNH ĐƯA VÀO QUYẾT TOÁN</v>
          </cell>
        </row>
      </sheetData>
      <sheetData sheetId="9323">
        <row r="4">
          <cell r="A4" t="str">
            <v>BẢNG TÍNH TOÁN, ĐO BÓC KHỐI LƯỢNG HOÀN THÀNH ĐƯA VÀO QUYẾT TOÁN</v>
          </cell>
        </row>
      </sheetData>
      <sheetData sheetId="9324">
        <row r="4">
          <cell r="A4" t="str">
            <v>BẢNG TÍNH TOÁN, ĐO BÓC KHỐI LƯỢNG HOÀN THÀNH ĐƯA VÀO QUYẾT TOÁN</v>
          </cell>
        </row>
      </sheetData>
      <sheetData sheetId="9325" refreshError="1"/>
      <sheetData sheetId="9326" refreshError="1"/>
      <sheetData sheetId="9327">
        <row r="4">
          <cell r="A4" t="str">
            <v>BẢNG TÍNH TOÁN, ĐO BÓC KHỐI LƯỢNG HOÀN THÀNH ĐƯA VÀO QUYẾT TOÁN</v>
          </cell>
        </row>
      </sheetData>
      <sheetData sheetId="9328">
        <row r="4">
          <cell r="A4" t="str">
            <v>BẢNG TÍNH TOÁN, ĐO BÓC KHỐI LƯỢNG HOÀN THÀNH ĐƯA VÀO QUYẾT TOÁN</v>
          </cell>
        </row>
      </sheetData>
      <sheetData sheetId="9329">
        <row r="4">
          <cell r="A4" t="str">
            <v>BẢNG TÍNH TOÁN, ĐO BÓC KHỐI LƯỢNG HOÀN THÀNH ĐƯA VÀO QUYẾT TOÁN</v>
          </cell>
        </row>
      </sheetData>
      <sheetData sheetId="9330">
        <row r="4">
          <cell r="A4" t="str">
            <v>BẢNG TÍNH TOÁN, ĐO BÓC KHỐI LƯỢNG HOÀN THÀNH ĐƯA VÀO QUYẾT TOÁN</v>
          </cell>
        </row>
      </sheetData>
      <sheetData sheetId="9331">
        <row r="4">
          <cell r="A4" t="str">
            <v>BẢNG TÍNH TOÁN, ĐO BÓC KHỐI LƯỢNG HOÀN THÀNH ĐƯA VÀO QUYẾT TOÁN</v>
          </cell>
        </row>
      </sheetData>
      <sheetData sheetId="9332">
        <row r="4">
          <cell r="A4" t="str">
            <v>BẢNG TÍNH TOÁN, ĐO BÓC KHỐI LƯỢNG HOÀN THÀNH ĐƯA VÀO QUYẾT TOÁN</v>
          </cell>
        </row>
      </sheetData>
      <sheetData sheetId="9333">
        <row r="4">
          <cell r="A4" t="str">
            <v>BẢNG TÍNH TOÁN, ĐO BÓC KHỐI LƯỢNG HOÀN THÀNH ĐƯA VÀO QUYẾT TOÁN</v>
          </cell>
        </row>
      </sheetData>
      <sheetData sheetId="9334">
        <row r="4">
          <cell r="A4" t="str">
            <v>BẢNG TÍNH TOÁN, ĐO BÓC KHỐI LƯỢNG HOÀN THÀNH ĐƯA VÀO QUYẾT TOÁN</v>
          </cell>
        </row>
      </sheetData>
      <sheetData sheetId="9335">
        <row r="4">
          <cell r="A4" t="str">
            <v>BẢNG TÍNH TOÁN, ĐO BÓC KHỐI LƯỢNG HOÀN THÀNH ĐƯA VÀO QUYẾT TOÁN</v>
          </cell>
        </row>
      </sheetData>
      <sheetData sheetId="9336">
        <row r="4">
          <cell r="A4" t="str">
            <v>BẢNG TÍNH TOÁN, ĐO BÓC KHỐI LƯỢNG HOÀN THÀNH ĐƯA VÀO QUYẾT TOÁN</v>
          </cell>
        </row>
      </sheetData>
      <sheetData sheetId="9337">
        <row r="4">
          <cell r="A4" t="str">
            <v>BẢNG TÍNH TOÁN, ĐO BÓC KHỐI LƯỢNG HOÀN THÀNH ĐƯA VÀO QUYẾT TOÁN</v>
          </cell>
        </row>
      </sheetData>
      <sheetData sheetId="9338">
        <row r="4">
          <cell r="A4" t="str">
            <v>BẢNG TÍNH TOÁN, ĐO BÓC KHỐI LƯỢNG HOÀN THÀNH ĐƯA VÀO QUYẾT TOÁN</v>
          </cell>
        </row>
      </sheetData>
      <sheetData sheetId="9339">
        <row r="4">
          <cell r="A4" t="str">
            <v>BẢNG TÍNH TOÁN, ĐO BÓC KHỐI LƯỢNG HOÀN THÀNH ĐƯA VÀO QUYẾT TOÁN</v>
          </cell>
        </row>
      </sheetData>
      <sheetData sheetId="9340"/>
      <sheetData sheetId="9341"/>
      <sheetData sheetId="9342">
        <row r="9">
          <cell r="A9" t="str">
            <v>A</v>
          </cell>
        </row>
      </sheetData>
      <sheetData sheetId="9343"/>
      <sheetData sheetId="9344">
        <row r="9">
          <cell r="A9" t="str">
            <v>A</v>
          </cell>
        </row>
      </sheetData>
      <sheetData sheetId="9345">
        <row r="4">
          <cell r="A4" t="str">
            <v>BẢNG TÍNH TOÁN, ĐO BÓC KHỐI LƯỢNG HOÀN THÀNH ĐƯA VÀO QUYẾT TOÁN</v>
          </cell>
        </row>
      </sheetData>
      <sheetData sheetId="9346">
        <row r="4">
          <cell r="A4" t="str">
            <v>BẢNG TÍNH TOÁN, ĐO BÓC KHỐI LƯỢNG HOÀN THÀNH ĐƯA VÀO QUYẾT TOÁN</v>
          </cell>
        </row>
      </sheetData>
      <sheetData sheetId="9347" refreshError="1"/>
      <sheetData sheetId="9348" refreshError="1"/>
      <sheetData sheetId="9349" refreshError="1"/>
      <sheetData sheetId="9350" refreshError="1"/>
      <sheetData sheetId="9351" refreshError="1"/>
      <sheetData sheetId="9352">
        <row r="4">
          <cell r="A4" t="str">
            <v>BẢNG TÍNH TOÁN, ĐO BÓC KHỐI LƯỢNG HOÀN THÀNH ĐƯA VÀO QUYẾT TOÁN</v>
          </cell>
        </row>
      </sheetData>
      <sheetData sheetId="9353">
        <row r="4">
          <cell r="A4" t="str">
            <v>BẢNG TÍNH TOÁN, ĐO BÓC KHỐI LƯỢNG HOÀN THÀNH ĐƯA VÀO QUYẾT TOÁN</v>
          </cell>
        </row>
      </sheetData>
      <sheetData sheetId="9354">
        <row r="4">
          <cell r="A4" t="str">
            <v>BẢNG TÍNH TOÁN, ĐO BÓC KHỐI LƯỢNG HOÀN THÀNH ĐƯA VÀO QUYẾT TOÁN</v>
          </cell>
        </row>
      </sheetData>
      <sheetData sheetId="9355"/>
      <sheetData sheetId="9356"/>
      <sheetData sheetId="9357"/>
      <sheetData sheetId="9358">
        <row r="4">
          <cell r="A4" t="str">
            <v>BẢNG TÍNH TOÁN, ĐO BÓC KHỐI LƯỢNG HOÀN THÀNH ĐƯA VÀO QUYẾT TOÁN</v>
          </cell>
        </row>
      </sheetData>
      <sheetData sheetId="9359">
        <row r="4">
          <cell r="A4" t="str">
            <v>BẢNG TÍNH TOÁN, ĐO BÓC KHỐI LƯỢNG HOÀN THÀNH ĐƯA VÀO QUYẾT TOÁN</v>
          </cell>
        </row>
      </sheetData>
      <sheetData sheetId="9360">
        <row r="4">
          <cell r="A4" t="str">
            <v>BẢNG TÍNH TOÁN, ĐO BÓC KHỐI LƯỢNG HOÀN THÀNH ĐƯA VÀO QUYẾT TOÁN</v>
          </cell>
        </row>
      </sheetData>
      <sheetData sheetId="9361">
        <row r="4">
          <cell r="A4" t="str">
            <v>BẢNG TÍNH TOÁN, ĐO BÓC KHỐI LƯỢNG HOÀN THÀNH ĐƯA VÀO QUYẾT TOÁN</v>
          </cell>
        </row>
      </sheetData>
      <sheetData sheetId="9362" refreshError="1"/>
      <sheetData sheetId="9363" refreshError="1"/>
      <sheetData sheetId="9364" refreshError="1"/>
      <sheetData sheetId="9365">
        <row r="4">
          <cell r="A4" t="str">
            <v>BẢNG TÍNH TOÁN, ĐO BÓC KHỐI LƯỢNG HOÀN THÀNH ĐƯA VÀO QUYẾT TOÁN</v>
          </cell>
        </row>
      </sheetData>
      <sheetData sheetId="9366">
        <row r="4">
          <cell r="A4" t="str">
            <v>BẢNG TÍNH TOÁN, ĐO BÓC KHỐI LƯỢNG HOÀN THÀNH ĐƯA VÀO QUYẾT TOÁN</v>
          </cell>
        </row>
      </sheetData>
      <sheetData sheetId="9367">
        <row r="4">
          <cell r="A4" t="str">
            <v>BẢNG TÍNH TOÁN, ĐO BÓC KHỐI LƯỢNG HOÀN THÀNH ĐƯA VÀO QUYẾT TOÁN</v>
          </cell>
        </row>
      </sheetData>
      <sheetData sheetId="9368">
        <row r="4">
          <cell r="A4" t="str">
            <v>BẢNG TÍNH TOÁN, ĐO BÓC KHỐI LƯỢNG HOÀN THÀNH ĐƯA VÀO QUYẾT TOÁN</v>
          </cell>
        </row>
      </sheetData>
      <sheetData sheetId="9369">
        <row r="9">
          <cell r="A9" t="str">
            <v>A</v>
          </cell>
        </row>
      </sheetData>
      <sheetData sheetId="9370"/>
      <sheetData sheetId="9371"/>
      <sheetData sheetId="9372">
        <row r="9">
          <cell r="A9" t="str">
            <v>A</v>
          </cell>
        </row>
      </sheetData>
      <sheetData sheetId="9373"/>
      <sheetData sheetId="9374"/>
      <sheetData sheetId="9375">
        <row r="4">
          <cell r="A4" t="str">
            <v>BẢNG TÍNH TOÁN, ĐO BÓC KHỐI LƯỢNG HOÀN THÀNH ĐƯA VÀO QUYẾT TOÁN</v>
          </cell>
        </row>
      </sheetData>
      <sheetData sheetId="9376">
        <row r="4">
          <cell r="A4" t="str">
            <v>BẢNG TÍNH TOÁN, ĐO BÓC KHỐI LƯỢNG HOÀN THÀNH ĐƯA VÀO QUYẾT TOÁN</v>
          </cell>
        </row>
      </sheetData>
      <sheetData sheetId="9377">
        <row r="4">
          <cell r="A4" t="str">
            <v>BẢNG TÍNH TOÁN, ĐO BÓC KHỐI LƯỢNG HOÀN THÀNH ĐƯA VÀO QUYẾT TOÁN</v>
          </cell>
        </row>
      </sheetData>
      <sheetData sheetId="9378">
        <row r="4">
          <cell r="A4" t="str">
            <v>BẢNG TÍNH TOÁN, ĐO BÓC KHỐI LƯỢNG HOÀN THÀNH ĐƯA VÀO QUYẾT TOÁN</v>
          </cell>
        </row>
      </sheetData>
      <sheetData sheetId="9379">
        <row r="4">
          <cell r="A4" t="str">
            <v>BẢNG TÍNH TOÁN, ĐO BÓC KHỐI LƯỢNG HOÀN THÀNH ĐƯA VÀO QUYẾT TOÁN</v>
          </cell>
        </row>
      </sheetData>
      <sheetData sheetId="9380">
        <row r="4">
          <cell r="A4" t="str">
            <v>BẢNG TÍNH TOÁN, ĐO BÓC KHỐI LƯỢNG HOÀN THÀNH ĐƯA VÀO QUYẾT TOÁN</v>
          </cell>
        </row>
      </sheetData>
      <sheetData sheetId="9381">
        <row r="4">
          <cell r="A4" t="str">
            <v>BẢNG TÍNH TOÁN, ĐO BÓC KHỐI LƯỢNG HOÀN THÀNH ĐƯA VÀO QUYẾT TOÁN</v>
          </cell>
        </row>
      </sheetData>
      <sheetData sheetId="9382">
        <row r="4">
          <cell r="A4" t="str">
            <v>BẢNG TÍNH TOÁN, ĐO BÓC KHỐI LƯỢNG HOÀN THÀNH ĐƯA VÀO QUYẾT TOÁN</v>
          </cell>
        </row>
      </sheetData>
      <sheetData sheetId="9383">
        <row r="4">
          <cell r="A4" t="str">
            <v>BẢNG TÍNH TOÁN, ĐO BÓC KHỐI LƯỢNG HOÀN THÀNH ĐƯA VÀO QUYẾT TOÁN</v>
          </cell>
        </row>
      </sheetData>
      <sheetData sheetId="9384">
        <row r="4">
          <cell r="A4" t="str">
            <v>BẢNG TÍNH TOÁN, ĐO BÓC KHỐI LƯỢNG HOÀN THÀNH ĐƯA VÀO QUYẾT TOÁN</v>
          </cell>
        </row>
      </sheetData>
      <sheetData sheetId="9385">
        <row r="4">
          <cell r="A4" t="str">
            <v>BẢNG TÍNH TOÁN, ĐO BÓC KHỐI LƯỢNG HOÀN THÀNH ĐƯA VÀO QUYẾT TOÁN</v>
          </cell>
        </row>
      </sheetData>
      <sheetData sheetId="9386">
        <row r="4">
          <cell r="A4" t="str">
            <v>BẢNG TÍNH TOÁN, ĐO BÓC KHỐI LƯỢNG HOÀN THÀNH ĐƯA VÀO QUYẾT TOÁN</v>
          </cell>
        </row>
      </sheetData>
      <sheetData sheetId="9387" refreshError="1"/>
      <sheetData sheetId="9388">
        <row r="4">
          <cell r="A4" t="str">
            <v>BẢNG TÍNH TOÁN, ĐO BÓC KHỐI LƯỢNG HOÀN THÀNH ĐƯA VÀO QUYẾT TOÁN</v>
          </cell>
        </row>
      </sheetData>
      <sheetData sheetId="9389">
        <row r="4">
          <cell r="A4" t="str">
            <v>BẢNG TÍNH TOÁN, ĐO BÓC KHỐI LƯỢNG HOÀN THÀNH ĐƯA VÀO QUYẾT TOÁN</v>
          </cell>
        </row>
      </sheetData>
      <sheetData sheetId="9390">
        <row r="4">
          <cell r="A4" t="str">
            <v>BẢNG TÍNH TOÁN, ĐO BÓC KHỐI LƯỢNG HOÀN THÀNH ĐƯA VÀO QUYẾT TOÁN</v>
          </cell>
        </row>
      </sheetData>
      <sheetData sheetId="9391">
        <row r="4">
          <cell r="A4" t="str">
            <v>BẢNG TÍNH TOÁN, ĐO BÓC KHỐI LƯỢNG HOÀN THÀNH ĐƯA VÀO QUYẾT TOÁN</v>
          </cell>
        </row>
      </sheetData>
      <sheetData sheetId="9392">
        <row r="4">
          <cell r="A4" t="str">
            <v>BẢNG TÍNH TOÁN, ĐO BÓC KHỐI LƯỢNG HOÀN THÀNH ĐƯA VÀO QUYẾT TOÁN</v>
          </cell>
        </row>
      </sheetData>
      <sheetData sheetId="9393">
        <row r="4">
          <cell r="A4" t="str">
            <v>BẢNG TÍNH TOÁN, ĐO BÓC KHỐI LƯỢNG HOÀN THÀNH ĐƯA VÀO QUYẾT TOÁN</v>
          </cell>
        </row>
      </sheetData>
      <sheetData sheetId="9394">
        <row r="4">
          <cell r="A4" t="str">
            <v>BẢNG TÍNH TOÁN, ĐO BÓC KHỐI LƯỢNG HOÀN THÀNH ĐƯA VÀO QUYẾT TOÁN</v>
          </cell>
        </row>
      </sheetData>
      <sheetData sheetId="9395">
        <row r="4">
          <cell r="A4" t="str">
            <v>BẢNG TÍNH TOÁN, ĐO BÓC KHỐI LƯỢNG HOÀN THÀNH ĐƯA VÀO QUYẾT TOÁN</v>
          </cell>
        </row>
      </sheetData>
      <sheetData sheetId="9396">
        <row r="4">
          <cell r="A4" t="str">
            <v>BẢNG TÍNH TOÁN, ĐO BÓC KHỐI LƯỢNG HOÀN THÀNH ĐƯA VÀO QUYẾT TOÁN</v>
          </cell>
        </row>
      </sheetData>
      <sheetData sheetId="9397">
        <row r="4">
          <cell r="A4" t="str">
            <v>BẢNG TÍNH TOÁN, ĐO BÓC KHỐI LƯỢNG HOÀN THÀNH ĐƯA VÀO QUYẾT TOÁN</v>
          </cell>
        </row>
      </sheetData>
      <sheetData sheetId="9398">
        <row r="4">
          <cell r="A4" t="str">
            <v>BẢNG TÍNH TOÁN, ĐO BÓC KHỐI LƯỢNG HOÀN THÀNH ĐƯA VÀO QUYẾT TOÁN</v>
          </cell>
        </row>
      </sheetData>
      <sheetData sheetId="9399">
        <row r="4">
          <cell r="A4" t="str">
            <v>BẢNG TÍNH TOÁN, ĐO BÓC KHỐI LƯỢNG HOÀN THÀNH ĐƯA VÀO QUYẾT TOÁN</v>
          </cell>
        </row>
      </sheetData>
      <sheetData sheetId="9400">
        <row r="4">
          <cell r="A4" t="str">
            <v>BẢNG TÍNH TOÁN, ĐO BÓC KHỐI LƯỢNG HOÀN THÀNH ĐƯA VÀO QUYẾT TOÁN</v>
          </cell>
        </row>
      </sheetData>
      <sheetData sheetId="9401">
        <row r="4">
          <cell r="A4" t="str">
            <v>BẢNG TÍNH TOÁN, ĐO BÓC KHỐI LƯỢNG HOÀN THÀNH ĐƯA VÀO QUYẾT TOÁN</v>
          </cell>
        </row>
      </sheetData>
      <sheetData sheetId="9402">
        <row r="4">
          <cell r="A4" t="str">
            <v>BẢNG TÍNH TOÁN, ĐO BÓC KHỐI LƯỢNG HOÀN THÀNH ĐƯA VÀO QUYẾT TOÁN</v>
          </cell>
        </row>
      </sheetData>
      <sheetData sheetId="9403">
        <row r="4">
          <cell r="A4" t="str">
            <v>BẢNG TÍNH TOÁN, ĐO BÓC KHỐI LƯỢNG HOÀN THÀNH ĐƯA VÀO QUYẾT TOÁN</v>
          </cell>
        </row>
      </sheetData>
      <sheetData sheetId="9404">
        <row r="4">
          <cell r="A4" t="str">
            <v>BẢNG TÍNH TOÁN, ĐO BÓC KHỐI LƯỢNG HOÀN THÀNH ĐƯA VÀO QUYẾT TOÁN</v>
          </cell>
        </row>
      </sheetData>
      <sheetData sheetId="9405">
        <row r="4">
          <cell r="A4" t="str">
            <v>BẢNG TÍNH TOÁN, ĐO BÓC KHỐI LƯỢNG HOÀN THÀNH ĐƯA VÀO QUYẾT TOÁN</v>
          </cell>
        </row>
      </sheetData>
      <sheetData sheetId="9406">
        <row r="4">
          <cell r="A4" t="str">
            <v>BẢNG TÍNH TOÁN, ĐO BÓC KHỐI LƯỢNG HOÀN THÀNH ĐƯA VÀO QUYẾT TOÁN</v>
          </cell>
        </row>
      </sheetData>
      <sheetData sheetId="9407">
        <row r="4">
          <cell r="A4" t="str">
            <v>BẢNG TÍNH TOÁN, ĐO BÓC KHỐI LƯỢNG HOÀN THÀNH ĐƯA VÀO QUYẾT TOÁN</v>
          </cell>
        </row>
      </sheetData>
      <sheetData sheetId="9408">
        <row r="4">
          <cell r="A4" t="str">
            <v>BẢNG TÍNH TOÁN, ĐO BÓC KHỐI LƯỢNG HOÀN THÀNH ĐƯA VÀO QUYẾT TOÁN</v>
          </cell>
        </row>
      </sheetData>
      <sheetData sheetId="9409">
        <row r="4">
          <cell r="A4" t="str">
            <v>BẢNG TÍNH TOÁN, ĐO BÓC KHỐI LƯỢNG HOÀN THÀNH ĐƯA VÀO QUYẾT TOÁN</v>
          </cell>
        </row>
      </sheetData>
      <sheetData sheetId="9410">
        <row r="4">
          <cell r="A4" t="str">
            <v>BẢNG TÍNH TOÁN, ĐO BÓC KHỐI LƯỢNG HOÀN THÀNH ĐƯA VÀO QUYẾT TOÁN</v>
          </cell>
        </row>
      </sheetData>
      <sheetData sheetId="9411">
        <row r="4">
          <cell r="A4" t="str">
            <v>BẢNG TÍNH TOÁN, ĐO BÓC KHỐI LƯỢNG HOÀN THÀNH ĐƯA VÀO QUYẾT TOÁN</v>
          </cell>
        </row>
      </sheetData>
      <sheetData sheetId="9412">
        <row r="4">
          <cell r="A4" t="str">
            <v>BẢNG TÍNH TOÁN, ĐO BÓC KHỐI LƯỢNG HOÀN THÀNH ĐƯA VÀO QUYẾT TOÁN</v>
          </cell>
        </row>
      </sheetData>
      <sheetData sheetId="9413">
        <row r="4">
          <cell r="A4" t="str">
            <v>BẢNG TÍNH TOÁN, ĐO BÓC KHỐI LƯỢNG HOÀN THÀNH ĐƯA VÀO QUYẾT TOÁN</v>
          </cell>
        </row>
      </sheetData>
      <sheetData sheetId="9414">
        <row r="4">
          <cell r="A4" t="str">
            <v>BẢNG TÍNH TOÁN, ĐO BÓC KHỐI LƯỢNG HOÀN THÀNH ĐƯA VÀO QUYẾT TOÁN</v>
          </cell>
        </row>
      </sheetData>
      <sheetData sheetId="9415">
        <row r="4">
          <cell r="A4" t="str">
            <v>BẢNG TÍNH TOÁN, ĐO BÓC KHỐI LƯỢNG HOÀN THÀNH ĐƯA VÀO QUYẾT TOÁN</v>
          </cell>
        </row>
      </sheetData>
      <sheetData sheetId="9416">
        <row r="4">
          <cell r="A4" t="str">
            <v>BẢNG TÍNH TOÁN, ĐO BÓC KHỐI LƯỢNG HOÀN THÀNH ĐƯA VÀO QUYẾT TOÁN</v>
          </cell>
        </row>
      </sheetData>
      <sheetData sheetId="9417">
        <row r="4">
          <cell r="A4" t="str">
            <v>BẢNG TÍNH TOÁN, ĐO BÓC KHỐI LƯỢNG HOÀN THÀNH ĐƯA VÀO QUYẾT TOÁN</v>
          </cell>
        </row>
      </sheetData>
      <sheetData sheetId="9418">
        <row r="4">
          <cell r="A4" t="str">
            <v>BẢNG TÍNH TOÁN, ĐO BÓC KHỐI LƯỢNG HOÀN THÀNH ĐƯA VÀO QUYẾT TOÁN</v>
          </cell>
        </row>
      </sheetData>
      <sheetData sheetId="9419">
        <row r="4">
          <cell r="A4" t="str">
            <v>BẢNG TÍNH TOÁN, ĐO BÓC KHỐI LƯỢNG HOÀN THÀNH ĐƯA VÀO QUYẾT TOÁN</v>
          </cell>
        </row>
      </sheetData>
      <sheetData sheetId="9420">
        <row r="4">
          <cell r="A4" t="str">
            <v>BẢNG TÍNH TOÁN, ĐO BÓC KHỐI LƯỢNG HOÀN THÀNH ĐƯA VÀO QUYẾT TOÁN</v>
          </cell>
        </row>
      </sheetData>
      <sheetData sheetId="9421">
        <row r="4">
          <cell r="A4" t="str">
            <v>BẢNG TÍNH TOÁN, ĐO BÓC KHỐI LƯỢNG HOÀN THÀNH ĐƯA VÀO QUYẾT TOÁN</v>
          </cell>
        </row>
      </sheetData>
      <sheetData sheetId="9422">
        <row r="4">
          <cell r="A4" t="str">
            <v>BẢNG TÍNH TOÁN, ĐO BÓC KHỐI LƯỢNG HOÀN THÀNH ĐƯA VÀO QUYẾT TOÁN</v>
          </cell>
        </row>
      </sheetData>
      <sheetData sheetId="9423">
        <row r="4">
          <cell r="A4" t="str">
            <v>BẢNG TÍNH TOÁN, ĐO BÓC KHỐI LƯỢNG HOÀN THÀNH ĐƯA VÀO QUYẾT TOÁN</v>
          </cell>
        </row>
      </sheetData>
      <sheetData sheetId="9424">
        <row r="4">
          <cell r="A4" t="str">
            <v>BẢNG TÍNH TOÁN, ĐO BÓC KHỐI LƯỢNG HOÀN THÀNH ĐƯA VÀO QUYẾT TOÁN</v>
          </cell>
        </row>
      </sheetData>
      <sheetData sheetId="9425">
        <row r="4">
          <cell r="A4" t="str">
            <v>BẢNG TÍNH TOÁN, ĐO BÓC KHỐI LƯỢNG HOÀN THÀNH ĐƯA VÀO QUYẾT TOÁN</v>
          </cell>
        </row>
      </sheetData>
      <sheetData sheetId="9426">
        <row r="4">
          <cell r="A4" t="str">
            <v>BẢNG TÍNH TOÁN, ĐO BÓC KHỐI LƯỢNG HOÀN THÀNH ĐƯA VÀO QUYẾT TOÁN</v>
          </cell>
        </row>
      </sheetData>
      <sheetData sheetId="9427">
        <row r="4">
          <cell r="A4" t="str">
            <v>BẢNG TÍNH TOÁN, ĐO BÓC KHỐI LƯỢNG HOÀN THÀNH ĐƯA VÀO QUYẾT TOÁN</v>
          </cell>
        </row>
      </sheetData>
      <sheetData sheetId="9428">
        <row r="4">
          <cell r="A4" t="str">
            <v>BẢNG TÍNH TOÁN, ĐO BÓC KHỐI LƯỢNG HOÀN THÀNH ĐƯA VÀO QUYẾT TOÁN</v>
          </cell>
        </row>
      </sheetData>
      <sheetData sheetId="9429">
        <row r="4">
          <cell r="A4" t="str">
            <v>BẢNG TÍNH TOÁN, ĐO BÓC KHỐI LƯỢNG HOÀN THÀNH ĐƯA VÀO QUYẾT TOÁN</v>
          </cell>
        </row>
      </sheetData>
      <sheetData sheetId="9430">
        <row r="4">
          <cell r="A4" t="str">
            <v>BẢNG TÍNH TOÁN, ĐO BÓC KHỐI LƯỢNG HOÀN THÀNH ĐƯA VÀO QUYẾT TOÁN</v>
          </cell>
        </row>
      </sheetData>
      <sheetData sheetId="9431">
        <row r="4">
          <cell r="A4" t="str">
            <v>BẢNG TÍNH TOÁN, ĐO BÓC KHỐI LƯỢNG HOÀN THÀNH ĐƯA VÀO QUYẾT TOÁN</v>
          </cell>
        </row>
      </sheetData>
      <sheetData sheetId="9432">
        <row r="4">
          <cell r="A4" t="str">
            <v>BẢNG TÍNH TOÁN, ĐO BÓC KHỐI LƯỢNG HOÀN THÀNH ĐƯA VÀO QUYẾT TOÁN</v>
          </cell>
        </row>
      </sheetData>
      <sheetData sheetId="9433">
        <row r="4">
          <cell r="A4" t="str">
            <v>BẢNG TÍNH TOÁN, ĐO BÓC KHỐI LƯỢNG HOÀN THÀNH ĐƯA VÀO QUYẾT TOÁN</v>
          </cell>
        </row>
      </sheetData>
      <sheetData sheetId="9434">
        <row r="4">
          <cell r="A4" t="str">
            <v>BẢNG TÍNH TOÁN, ĐO BÓC KHỐI LƯỢNG HOÀN THÀNH ĐƯA VÀO QUYẾT TOÁN</v>
          </cell>
        </row>
      </sheetData>
      <sheetData sheetId="9435">
        <row r="4">
          <cell r="A4" t="str">
            <v>BẢNG TÍNH TOÁN, ĐO BÓC KHỐI LƯỢNG HOÀN THÀNH ĐƯA VÀO QUYẾT TOÁN</v>
          </cell>
        </row>
      </sheetData>
      <sheetData sheetId="9436">
        <row r="4">
          <cell r="A4" t="str">
            <v>BẢNG TÍNH TOÁN, ĐO BÓC KHỐI LƯỢNG HOÀN THÀNH ĐƯA VÀO QUYẾT TOÁN</v>
          </cell>
        </row>
      </sheetData>
      <sheetData sheetId="9437">
        <row r="4">
          <cell r="A4" t="str">
            <v>BẢNG TÍNH TOÁN, ĐO BÓC KHỐI LƯỢNG HOÀN THÀNH ĐƯA VÀO QUYẾT TOÁN</v>
          </cell>
        </row>
      </sheetData>
      <sheetData sheetId="9438">
        <row r="4">
          <cell r="A4" t="str">
            <v>BẢNG TÍNH TOÁN, ĐO BÓC KHỐI LƯỢNG HOÀN THÀNH ĐƯA VÀO QUYẾT TOÁN</v>
          </cell>
        </row>
      </sheetData>
      <sheetData sheetId="9439">
        <row r="4">
          <cell r="A4" t="str">
            <v>BẢNG TÍNH TOÁN, ĐO BÓC KHỐI LƯỢNG HOÀN THÀNH ĐƯA VÀO QUYẾT TOÁN</v>
          </cell>
        </row>
      </sheetData>
      <sheetData sheetId="9440">
        <row r="4">
          <cell r="A4" t="str">
            <v>BẢNG TÍNH TOÁN, ĐO BÓC KHỐI LƯỢNG HOÀN THÀNH ĐƯA VÀO QUYẾT TOÁN</v>
          </cell>
        </row>
      </sheetData>
      <sheetData sheetId="9441">
        <row r="4">
          <cell r="A4" t="str">
            <v>BẢNG TÍNH TOÁN, ĐO BÓC KHỐI LƯỢNG HOÀN THÀNH ĐƯA VÀO QUYẾT TOÁN</v>
          </cell>
        </row>
      </sheetData>
      <sheetData sheetId="9442">
        <row r="4">
          <cell r="A4" t="str">
            <v>BẢNG TÍNH TOÁN, ĐO BÓC KHỐI LƯỢNG HOÀN THÀNH ĐƯA VÀO QUYẾT TOÁN</v>
          </cell>
        </row>
      </sheetData>
      <sheetData sheetId="9443">
        <row r="4">
          <cell r="A4" t="str">
            <v>BẢNG TÍNH TOÁN, ĐO BÓC KHỐI LƯỢNG HOÀN THÀNH ĐƯA VÀO QUYẾT TOÁN</v>
          </cell>
        </row>
      </sheetData>
      <sheetData sheetId="9444">
        <row r="4">
          <cell r="A4" t="str">
            <v>BẢNG TÍNH TOÁN, ĐO BÓC KHỐI LƯỢNG HOÀN THÀNH ĐƯA VÀO QUYẾT TOÁN</v>
          </cell>
        </row>
      </sheetData>
      <sheetData sheetId="9445">
        <row r="4">
          <cell r="A4" t="str">
            <v>BẢNG TÍNH TOÁN, ĐO BÓC KHỐI LƯỢNG HOÀN THÀNH ĐƯA VÀO QUYẾT TOÁN</v>
          </cell>
        </row>
      </sheetData>
      <sheetData sheetId="9446">
        <row r="4">
          <cell r="A4" t="str">
            <v>BẢNG TÍNH TOÁN, ĐO BÓC KHỐI LƯỢNG HOÀN THÀNH ĐƯA VÀO QUYẾT TOÁN</v>
          </cell>
        </row>
      </sheetData>
      <sheetData sheetId="9447">
        <row r="4">
          <cell r="A4" t="str">
            <v>BẢNG TÍNH TOÁN, ĐO BÓC KHỐI LƯỢNG HOÀN THÀNH ĐƯA VÀO QUYẾT TOÁN</v>
          </cell>
        </row>
      </sheetData>
      <sheetData sheetId="9448">
        <row r="4">
          <cell r="A4" t="str">
            <v>BẢNG TÍNH TOÁN, ĐO BÓC KHỐI LƯỢNG HOÀN THÀNH ĐƯA VÀO QUYẾT TOÁN</v>
          </cell>
        </row>
      </sheetData>
      <sheetData sheetId="9449">
        <row r="4">
          <cell r="A4" t="str">
            <v>BẢNG TÍNH TOÁN, ĐO BÓC KHỐI LƯỢNG HOÀN THÀNH ĐƯA VÀO QUYẾT TOÁN</v>
          </cell>
        </row>
      </sheetData>
      <sheetData sheetId="9450">
        <row r="4">
          <cell r="A4" t="str">
            <v>BẢNG TÍNH TOÁN, ĐO BÓC KHỐI LƯỢNG HOÀN THÀNH ĐƯA VÀO QUYẾT TOÁN</v>
          </cell>
        </row>
      </sheetData>
      <sheetData sheetId="9451">
        <row r="4">
          <cell r="A4" t="str">
            <v>BẢNG TÍNH TOÁN, ĐO BÓC KHỐI LƯỢNG HOÀN THÀNH ĐƯA VÀO QUYẾT TOÁN</v>
          </cell>
        </row>
      </sheetData>
      <sheetData sheetId="9452">
        <row r="4">
          <cell r="A4" t="str">
            <v>BẢNG TÍNH TOÁN, ĐO BÓC KHỐI LƯỢNG HOÀN THÀNH ĐƯA VÀO QUYẾT TOÁN</v>
          </cell>
        </row>
      </sheetData>
      <sheetData sheetId="9453">
        <row r="4">
          <cell r="A4" t="str">
            <v>BẢNG TÍNH TOÁN, ĐO BÓC KHỐI LƯỢNG HOÀN THÀNH ĐƯA VÀO QUYẾT TOÁN</v>
          </cell>
        </row>
      </sheetData>
      <sheetData sheetId="9454">
        <row r="4">
          <cell r="A4" t="str">
            <v>BẢNG TÍNH TOÁN, ĐO BÓC KHỐI LƯỢNG HOÀN THÀNH ĐƯA VÀO QUYẾT TOÁN</v>
          </cell>
        </row>
      </sheetData>
      <sheetData sheetId="9455">
        <row r="4">
          <cell r="A4" t="str">
            <v>BẢNG TÍNH TOÁN, ĐO BÓC KHỐI LƯỢNG HOÀN THÀNH ĐƯA VÀO QUYẾT TOÁN</v>
          </cell>
        </row>
      </sheetData>
      <sheetData sheetId="9456">
        <row r="4">
          <cell r="A4" t="str">
            <v>BẢNG TÍNH TOÁN, ĐO BÓC KHỐI LƯỢNG HOÀN THÀNH ĐƯA VÀO QUYẾT TOÁN</v>
          </cell>
        </row>
      </sheetData>
      <sheetData sheetId="9457">
        <row r="4">
          <cell r="A4" t="str">
            <v>BẢNG TÍNH TOÁN, ĐO BÓC KHỐI LƯỢNG HOÀN THÀNH ĐƯA VÀO QUYẾT TOÁN</v>
          </cell>
        </row>
      </sheetData>
      <sheetData sheetId="9458">
        <row r="4">
          <cell r="A4" t="str">
            <v>BẢNG TÍNH TOÁN, ĐO BÓC KHỐI LƯỢNG HOÀN THÀNH ĐƯA VÀO QUYẾT TOÁN</v>
          </cell>
        </row>
      </sheetData>
      <sheetData sheetId="9459">
        <row r="4">
          <cell r="A4" t="str">
            <v>BẢNG TÍNH TOÁN, ĐO BÓC KHỐI LƯỢNG HOÀN THÀNH ĐƯA VÀO QUYẾT TOÁN</v>
          </cell>
        </row>
      </sheetData>
      <sheetData sheetId="9460">
        <row r="4">
          <cell r="A4" t="str">
            <v>BẢNG TÍNH TOÁN, ĐO BÓC KHỐI LƯỢNG HOÀN THÀNH ĐƯA VÀO QUYẾT TOÁN</v>
          </cell>
        </row>
      </sheetData>
      <sheetData sheetId="9461">
        <row r="4">
          <cell r="A4" t="str">
            <v>BẢNG TÍNH TOÁN, ĐO BÓC KHỐI LƯỢNG HOÀN THÀNH ĐƯA VÀO QUYẾT TOÁN</v>
          </cell>
        </row>
      </sheetData>
      <sheetData sheetId="9462">
        <row r="4">
          <cell r="A4" t="str">
            <v>BẢNG TÍNH TOÁN, ĐO BÓC KHỐI LƯỢNG HOÀN THÀNH ĐƯA VÀO QUYẾT TOÁN</v>
          </cell>
        </row>
      </sheetData>
      <sheetData sheetId="9463">
        <row r="4">
          <cell r="A4" t="str">
            <v>BẢNG TÍNH TOÁN, ĐO BÓC KHỐI LƯỢNG HOÀN THÀNH ĐƯA VÀO QUYẾT TOÁN</v>
          </cell>
        </row>
      </sheetData>
      <sheetData sheetId="9464">
        <row r="4">
          <cell r="A4" t="str">
            <v>BẢNG TÍNH TOÁN, ĐO BÓC KHỐI LƯỢNG HOÀN THÀNH ĐƯA VÀO QUYẾT TOÁN</v>
          </cell>
        </row>
      </sheetData>
      <sheetData sheetId="9465">
        <row r="4">
          <cell r="A4" t="str">
            <v>BẢNG TÍNH TOÁN, ĐO BÓC KHỐI LƯỢNG HOÀN THÀNH ĐƯA VÀO QUYẾT TOÁN</v>
          </cell>
        </row>
      </sheetData>
      <sheetData sheetId="9466">
        <row r="4">
          <cell r="A4" t="str">
            <v>BẢNG TÍNH TOÁN, ĐO BÓC KHỐI LƯỢNG HOÀN THÀNH ĐƯA VÀO QUYẾT TOÁN</v>
          </cell>
        </row>
      </sheetData>
      <sheetData sheetId="9467">
        <row r="4">
          <cell r="A4" t="str">
            <v>BẢNG TÍNH TOÁN, ĐO BÓC KHỐI LƯỢNG HOÀN THÀNH ĐƯA VÀO QUYẾT TOÁN</v>
          </cell>
        </row>
      </sheetData>
      <sheetData sheetId="9468">
        <row r="4">
          <cell r="A4" t="str">
            <v>BẢNG TÍNH TOÁN, ĐO BÓC KHỐI LƯỢNG HOÀN THÀNH ĐƯA VÀO QUYẾT TOÁN</v>
          </cell>
        </row>
      </sheetData>
      <sheetData sheetId="9469">
        <row r="4">
          <cell r="A4" t="str">
            <v>BẢNG TÍNH TOÁN, ĐO BÓC KHỐI LƯỢNG HOÀN THÀNH ĐƯA VÀO QUYẾT TOÁN</v>
          </cell>
        </row>
      </sheetData>
      <sheetData sheetId="9470">
        <row r="4">
          <cell r="A4" t="str">
            <v>BẢNG TÍNH TOÁN, ĐO BÓC KHỐI LƯỢNG HOÀN THÀNH ĐƯA VÀO QUYẾT TOÁN</v>
          </cell>
        </row>
      </sheetData>
      <sheetData sheetId="9471">
        <row r="4">
          <cell r="A4" t="str">
            <v>BẢNG TÍNH TOÁN, ĐO BÓC KHỐI LƯỢNG HOÀN THÀNH ĐƯA VÀO QUYẾT TOÁN</v>
          </cell>
        </row>
      </sheetData>
      <sheetData sheetId="9472">
        <row r="4">
          <cell r="A4" t="str">
            <v>BẢNG TÍNH TOÁN, ĐO BÓC KHỐI LƯỢNG HOÀN THÀNH ĐƯA VÀO QUYẾT TOÁN</v>
          </cell>
        </row>
      </sheetData>
      <sheetData sheetId="9473">
        <row r="4">
          <cell r="A4" t="str">
            <v>BẢNG TÍNH TOÁN, ĐO BÓC KHỐI LƯỢNG HOÀN THÀNH ĐƯA VÀO QUYẾT TOÁN</v>
          </cell>
        </row>
      </sheetData>
      <sheetData sheetId="9474">
        <row r="4">
          <cell r="A4" t="str">
            <v>BẢNG TÍNH TOÁN, ĐO BÓC KHỐI LƯỢNG HOÀN THÀNH ĐƯA VÀO QUYẾT TOÁN</v>
          </cell>
        </row>
      </sheetData>
      <sheetData sheetId="9475">
        <row r="4">
          <cell r="A4" t="str">
            <v>BẢNG TÍNH TOÁN, ĐO BÓC KHỐI LƯỢNG HOÀN THÀNH ĐƯA VÀO QUYẾT TOÁN</v>
          </cell>
        </row>
      </sheetData>
      <sheetData sheetId="9476">
        <row r="4">
          <cell r="A4" t="str">
            <v>BẢNG TÍNH TOÁN, ĐO BÓC KHỐI LƯỢNG HOÀN THÀNH ĐƯA VÀO QUYẾT TOÁN</v>
          </cell>
        </row>
      </sheetData>
      <sheetData sheetId="9477">
        <row r="4">
          <cell r="A4" t="str">
            <v>BẢNG TÍNH TOÁN, ĐO BÓC KHỐI LƯỢNG HOÀN THÀNH ĐƯA VÀO QUYẾT TOÁN</v>
          </cell>
        </row>
      </sheetData>
      <sheetData sheetId="9478">
        <row r="4">
          <cell r="A4" t="str">
            <v>BẢNG TÍNH TOÁN, ĐO BÓC KHỐI LƯỢNG HOÀN THÀNH ĐƯA VÀO QUYẾT TOÁN</v>
          </cell>
        </row>
      </sheetData>
      <sheetData sheetId="9479">
        <row r="4">
          <cell r="A4" t="str">
            <v>BẢNG TÍNH TOÁN, ĐO BÓC KHỐI LƯỢNG HOÀN THÀNH ĐƯA VÀO QUYẾT TOÁN</v>
          </cell>
        </row>
      </sheetData>
      <sheetData sheetId="9480">
        <row r="4">
          <cell r="A4" t="str">
            <v>BẢNG TÍNH TOÁN, ĐO BÓC KHỐI LƯỢNG HOÀN THÀNH ĐƯA VÀO QUYẾT TOÁN</v>
          </cell>
        </row>
      </sheetData>
      <sheetData sheetId="9481">
        <row r="4">
          <cell r="A4" t="str">
            <v>BẢNG TÍNH TOÁN, ĐO BÓC KHỐI LƯỢNG HOÀN THÀNH ĐƯA VÀO QUYẾT TOÁN</v>
          </cell>
        </row>
      </sheetData>
      <sheetData sheetId="9482">
        <row r="4">
          <cell r="A4" t="str">
            <v>BẢNG TÍNH TOÁN, ĐO BÓC KHỐI LƯỢNG HOÀN THÀNH ĐƯA VÀO QUYẾT TOÁN</v>
          </cell>
        </row>
      </sheetData>
      <sheetData sheetId="9483">
        <row r="4">
          <cell r="A4" t="str">
            <v>BẢNG TÍNH TOÁN, ĐO BÓC KHỐI LƯỢNG HOÀN THÀNH ĐƯA VÀO QUYẾT TOÁN</v>
          </cell>
        </row>
      </sheetData>
      <sheetData sheetId="9484">
        <row r="4">
          <cell r="A4" t="str">
            <v>BẢNG TÍNH TOÁN, ĐO BÓC KHỐI LƯỢNG HOÀN THÀNH ĐƯA VÀO QUYẾT TOÁN</v>
          </cell>
        </row>
      </sheetData>
      <sheetData sheetId="9485">
        <row r="4">
          <cell r="A4" t="str">
            <v>BẢNG TÍNH TOÁN, ĐO BÓC KHỐI LƯỢNG HOÀN THÀNH ĐƯA VÀO QUYẾT TOÁN</v>
          </cell>
        </row>
      </sheetData>
      <sheetData sheetId="9486">
        <row r="4">
          <cell r="A4" t="str">
            <v>BẢNG TÍNH TOÁN, ĐO BÓC KHỐI LƯỢNG HOÀN THÀNH ĐƯA VÀO QUYẾT TOÁN</v>
          </cell>
        </row>
      </sheetData>
      <sheetData sheetId="9487">
        <row r="4">
          <cell r="A4" t="str">
            <v>BẢNG TÍNH TOÁN, ĐO BÓC KHỐI LƯỢNG HOÀN THÀNH ĐƯA VÀO QUYẾT TOÁN</v>
          </cell>
        </row>
      </sheetData>
      <sheetData sheetId="9488">
        <row r="4">
          <cell r="A4" t="str">
            <v>BẢNG TÍNH TOÁN, ĐO BÓC KHỐI LƯỢNG HOÀN THÀNH ĐƯA VÀO QUYẾT TOÁN</v>
          </cell>
        </row>
      </sheetData>
      <sheetData sheetId="9489">
        <row r="4">
          <cell r="A4" t="str">
            <v>BẢNG TÍNH TOÁN, ĐO BÓC KHỐI LƯỢNG HOÀN THÀNH ĐƯA VÀO QUYẾT TOÁN</v>
          </cell>
        </row>
      </sheetData>
      <sheetData sheetId="9490" refreshError="1"/>
      <sheetData sheetId="9491" refreshError="1"/>
      <sheetData sheetId="9492" refreshError="1"/>
      <sheetData sheetId="9493" refreshError="1"/>
      <sheetData sheetId="9494" refreshError="1"/>
      <sheetData sheetId="9495">
        <row r="4">
          <cell r="A4" t="str">
            <v>BẢNG TÍNH TOÁN, ĐO BÓC KHỐI LƯỢNG HOÀN THÀNH ĐƯA VÀO QUYẾT TOÁN</v>
          </cell>
        </row>
      </sheetData>
      <sheetData sheetId="9496">
        <row r="4">
          <cell r="A4" t="str">
            <v>BẢNG TÍNH TOÁN, ĐO BÓC KHỐI LƯỢNG HOÀN THÀNH ĐƯA VÀO QUYẾT TOÁN</v>
          </cell>
        </row>
      </sheetData>
      <sheetData sheetId="9497">
        <row r="4">
          <cell r="A4" t="str">
            <v>BẢNG TÍNH TOÁN, ĐO BÓC KHỐI LƯỢNG HOÀN THÀNH ĐƯA VÀO QUYẾT TOÁN</v>
          </cell>
        </row>
      </sheetData>
      <sheetData sheetId="9498">
        <row r="4">
          <cell r="A4" t="str">
            <v>BẢNG TÍNH TOÁN, ĐO BÓC KHỐI LƯỢNG HOÀN THÀNH ĐƯA VÀO QUYẾT TOÁN</v>
          </cell>
        </row>
      </sheetData>
      <sheetData sheetId="9499">
        <row r="4">
          <cell r="A4" t="str">
            <v>BẢNG TÍNH TOÁN, ĐO BÓC KHỐI LƯỢNG HOÀN THÀNH ĐƯA VÀO QUYẾT TOÁN</v>
          </cell>
        </row>
      </sheetData>
      <sheetData sheetId="9500">
        <row r="4">
          <cell r="A4" t="str">
            <v>BẢNG TÍNH TOÁN, ĐO BÓC KHỐI LƯỢNG HOÀN THÀNH ĐƯA VÀO QUYẾT TOÁN</v>
          </cell>
        </row>
      </sheetData>
      <sheetData sheetId="9501">
        <row r="4">
          <cell r="A4" t="str">
            <v>BẢNG TÍNH TOÁN, ĐO BÓC KHỐI LƯỢNG HOÀN THÀNH ĐƯA VÀO QUYẾT TOÁN</v>
          </cell>
        </row>
      </sheetData>
      <sheetData sheetId="9502">
        <row r="4">
          <cell r="A4" t="str">
            <v>BẢNG TÍNH TOÁN, ĐO BÓC KHỐI LƯỢNG HOÀN THÀNH ĐƯA VÀO QUYẾT TOÁN</v>
          </cell>
        </row>
      </sheetData>
      <sheetData sheetId="9503" refreshError="1"/>
      <sheetData sheetId="9504">
        <row r="4">
          <cell r="A4" t="str">
            <v>BẢNG TÍNH TOÁN, ĐO BÓC KHỐI LƯỢNG HOÀN THÀNH ĐƯA VÀO QUYẾT TOÁN</v>
          </cell>
        </row>
      </sheetData>
      <sheetData sheetId="9505">
        <row r="4">
          <cell r="A4" t="str">
            <v>BẢNG TÍNH TOÁN, ĐO BÓC KHỐI LƯỢNG HOÀN THÀNH ĐƯA VÀO QUYẾT TOÁN</v>
          </cell>
        </row>
      </sheetData>
      <sheetData sheetId="9506">
        <row r="4">
          <cell r="A4" t="str">
            <v>BẢNG TÍNH TOÁN, ĐO BÓC KHỐI LƯỢNG HOÀN THÀNH ĐƯA VÀO QUYẾT TOÁN</v>
          </cell>
        </row>
      </sheetData>
      <sheetData sheetId="9507">
        <row r="4">
          <cell r="A4" t="str">
            <v>BẢNG TÍNH TOÁN, ĐO BÓC KHỐI LƯỢNG HOÀN THÀNH ĐƯA VÀO QUYẾT TOÁN</v>
          </cell>
        </row>
      </sheetData>
      <sheetData sheetId="9508">
        <row r="4">
          <cell r="A4" t="str">
            <v>BẢNG TÍNH TOÁN, ĐO BÓC KHỐI LƯỢNG HOÀN THÀNH ĐƯA VÀO QUYẾT TOÁN</v>
          </cell>
        </row>
      </sheetData>
      <sheetData sheetId="9509">
        <row r="4">
          <cell r="A4" t="str">
            <v>BẢNG TÍNH TOÁN, ĐO BÓC KHỐI LƯỢNG HOÀN THÀNH ĐƯA VÀO QUYẾT TOÁN</v>
          </cell>
        </row>
      </sheetData>
      <sheetData sheetId="9510">
        <row r="4">
          <cell r="A4" t="str">
            <v>BẢNG TÍNH TOÁN, ĐO BÓC KHỐI LƯỢNG HOÀN THÀNH ĐƯA VÀO QUYẾT TOÁN</v>
          </cell>
        </row>
      </sheetData>
      <sheetData sheetId="9511">
        <row r="4">
          <cell r="A4" t="str">
            <v>BẢNG TÍNH TOÁN, ĐO BÓC KHỐI LƯỢNG HOÀN THÀNH ĐƯA VÀO QUYẾT TOÁN</v>
          </cell>
        </row>
      </sheetData>
      <sheetData sheetId="9512">
        <row r="4">
          <cell r="A4" t="str">
            <v>BẢNG TÍNH TOÁN, ĐO BÓC KHỐI LƯỢNG HOÀN THÀNH ĐƯA VÀO QUYẾT TOÁN</v>
          </cell>
        </row>
      </sheetData>
      <sheetData sheetId="9513">
        <row r="4">
          <cell r="A4" t="str">
            <v>BẢNG TÍNH TOÁN, ĐO BÓC KHỐI LƯỢNG HOÀN THÀNH ĐƯA VÀO QUYẾT TOÁN</v>
          </cell>
        </row>
      </sheetData>
      <sheetData sheetId="9514">
        <row r="4">
          <cell r="A4" t="str">
            <v>BẢNG TÍNH TOÁN, ĐO BÓC KHỐI LƯỢNG HOÀN THÀNH ĐƯA VÀO QUYẾT TOÁN</v>
          </cell>
        </row>
      </sheetData>
      <sheetData sheetId="9515">
        <row r="4">
          <cell r="A4" t="str">
            <v>BẢNG TÍNH TOÁN, ĐO BÓC KHỐI LƯỢNG HOÀN THÀNH ĐƯA VÀO QUYẾT TOÁN</v>
          </cell>
        </row>
      </sheetData>
      <sheetData sheetId="9516">
        <row r="4">
          <cell r="A4" t="str">
            <v>BẢNG TÍNH TOÁN, ĐO BÓC KHỐI LƯỢNG HOÀN THÀNH ĐƯA VÀO QUYẾT TOÁN</v>
          </cell>
        </row>
      </sheetData>
      <sheetData sheetId="9517">
        <row r="4">
          <cell r="A4" t="str">
            <v>BẢNG TÍNH TOÁN, ĐO BÓC KHỐI LƯỢNG HOÀN THÀNH ĐƯA VÀO QUYẾT TOÁN</v>
          </cell>
        </row>
      </sheetData>
      <sheetData sheetId="9518">
        <row r="4">
          <cell r="A4" t="str">
            <v>BẢNG TÍNH TOÁN, ĐO BÓC KHỐI LƯỢNG HOÀN THÀNH ĐƯA VÀO QUYẾT TOÁN</v>
          </cell>
        </row>
      </sheetData>
      <sheetData sheetId="9519">
        <row r="4">
          <cell r="A4" t="str">
            <v>BẢNG TÍNH TOÁN, ĐO BÓC KHỐI LƯỢNG HOÀN THÀNH ĐƯA VÀO QUYẾT TOÁN</v>
          </cell>
        </row>
      </sheetData>
      <sheetData sheetId="9520">
        <row r="4">
          <cell r="A4" t="str">
            <v>BẢNG TÍNH TOÁN, ĐO BÓC KHỐI LƯỢNG HOÀN THÀNH ĐƯA VÀO QUYẾT TOÁN</v>
          </cell>
        </row>
      </sheetData>
      <sheetData sheetId="9521">
        <row r="4">
          <cell r="A4" t="str">
            <v>BẢNG TÍNH TOÁN, ĐO BÓC KHỐI LƯỢNG HOÀN THÀNH ĐƯA VÀO QUYẾT TOÁN</v>
          </cell>
        </row>
      </sheetData>
      <sheetData sheetId="9522">
        <row r="4">
          <cell r="A4" t="str">
            <v>BẢNG TÍNH TOÁN, ĐO BÓC KHỐI LƯỢNG HOÀN THÀNH ĐƯA VÀO QUYẾT TOÁN</v>
          </cell>
        </row>
      </sheetData>
      <sheetData sheetId="9523">
        <row r="4">
          <cell r="A4" t="str">
            <v>BẢNG TÍNH TOÁN, ĐO BÓC KHỐI LƯỢNG HOÀN THÀNH ĐƯA VÀO QUYẾT TOÁN</v>
          </cell>
        </row>
      </sheetData>
      <sheetData sheetId="9524">
        <row r="4">
          <cell r="A4" t="str">
            <v>BẢNG TÍNH TOÁN, ĐO BÓC KHỐI LƯỢNG HOÀN THÀNH ĐƯA VÀO QUYẾT TOÁN</v>
          </cell>
        </row>
      </sheetData>
      <sheetData sheetId="9525">
        <row r="4">
          <cell r="A4" t="str">
            <v>BẢNG TÍNH TOÁN, ĐO BÓC KHỐI LƯỢNG HOÀN THÀNH ĐƯA VÀO QUYẾT TOÁN</v>
          </cell>
        </row>
      </sheetData>
      <sheetData sheetId="9526">
        <row r="4">
          <cell r="A4" t="str">
            <v>BẢNG TÍNH TOÁN, ĐO BÓC KHỐI LƯỢNG HOÀN THÀNH ĐƯA VÀO QUYẾT TOÁN</v>
          </cell>
        </row>
      </sheetData>
      <sheetData sheetId="9527">
        <row r="4">
          <cell r="A4" t="str">
            <v>BẢNG TÍNH TOÁN, ĐO BÓC KHỐI LƯỢNG HOÀN THÀNH ĐƯA VÀO QUYẾT TOÁN</v>
          </cell>
        </row>
      </sheetData>
      <sheetData sheetId="9528">
        <row r="4">
          <cell r="A4" t="str">
            <v>BẢNG TÍNH TOÁN, ĐO BÓC KHỐI LƯỢNG HOÀN THÀNH ĐƯA VÀO QUYẾT TOÁN</v>
          </cell>
        </row>
      </sheetData>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ow r="4">
          <cell r="A4" t="str">
            <v>BẢNG TÍNH TOÁN, ĐO BÓC KHỐI LƯỢNG HOÀN THÀNH ĐƯA VÀO QUYẾT TOÁN</v>
          </cell>
        </row>
      </sheetData>
      <sheetData sheetId="9544">
        <row r="4">
          <cell r="A4" t="str">
            <v>BẢNG TÍNH TOÁN, ĐO BÓC KHỐI LƯỢNG HOÀN THÀNH ĐƯA VÀO QUYẾT TOÁN</v>
          </cell>
        </row>
      </sheetData>
      <sheetData sheetId="9545">
        <row r="4">
          <cell r="A4" t="str">
            <v>BẢNG TÍNH TOÁN, ĐO BÓC KHỐI LƯỢNG HOÀN THÀNH ĐƯA VÀO QUYẾT TOÁN</v>
          </cell>
        </row>
      </sheetData>
      <sheetData sheetId="9546">
        <row r="4">
          <cell r="A4" t="str">
            <v>BẢNG TÍNH TOÁN, ĐO BÓC KHỐI LƯỢNG HOÀN THÀNH ĐƯA VÀO QUYẾT TOÁN</v>
          </cell>
        </row>
      </sheetData>
      <sheetData sheetId="9547">
        <row r="4">
          <cell r="A4" t="str">
            <v>BẢNG TÍNH TOÁN, ĐO BÓC KHỐI LƯỢNG HOÀN THÀNH ĐƯA VÀO QUYẾT TOÁN</v>
          </cell>
        </row>
      </sheetData>
      <sheetData sheetId="9548">
        <row r="4">
          <cell r="A4" t="str">
            <v>BẢNG TÍNH TOÁN, ĐO BÓC KHỐI LƯỢNG HOÀN THÀNH ĐƯA VÀO QUYẾT TOÁN</v>
          </cell>
        </row>
      </sheetData>
      <sheetData sheetId="9549">
        <row r="4">
          <cell r="A4" t="str">
            <v>BẢNG TÍNH TOÁN, ĐO BÓC KHỐI LƯỢNG HOÀN THÀNH ĐƯA VÀO QUYẾT TOÁN</v>
          </cell>
        </row>
      </sheetData>
      <sheetData sheetId="9550" refreshError="1"/>
      <sheetData sheetId="9551" refreshError="1"/>
      <sheetData sheetId="9552" refreshError="1"/>
      <sheetData sheetId="9553" refreshError="1"/>
      <sheetData sheetId="9554" refreshError="1"/>
      <sheetData sheetId="9555" refreshError="1"/>
      <sheetData sheetId="9556" refreshError="1"/>
      <sheetData sheetId="9557">
        <row r="9">
          <cell r="A9" t="str">
            <v>A</v>
          </cell>
        </row>
      </sheetData>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ow r="4">
          <cell r="A4" t="str">
            <v>BẢNG TÍNH TOÁN, ĐO BÓC KHỐI LƯỢNG HOÀN THÀNH ĐƯA VÀO QUYẾT TOÁN</v>
          </cell>
        </row>
      </sheetData>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ow r="4">
          <cell r="A4" t="str">
            <v>BẢNG TÍNH TOÁN, ĐO BÓC KHỐI LƯỢNG HOÀN THÀNH ĐƯA VÀO QUYẾT TOÁN</v>
          </cell>
        </row>
      </sheetData>
      <sheetData sheetId="9586">
        <row r="4">
          <cell r="A4" t="str">
            <v>BẢNG TÍNH TOÁN, ĐO BÓC KHỐI LƯỢNG HOÀN THÀNH ĐƯA VÀO QUYẾT TOÁN</v>
          </cell>
        </row>
      </sheetData>
      <sheetData sheetId="9587">
        <row r="4">
          <cell r="A4" t="str">
            <v>BẢNG TÍNH TOÁN, ĐO BÓC KHỐI LƯỢNG HOÀN THÀNH ĐƯA VÀO QUYẾT TOÁN</v>
          </cell>
        </row>
      </sheetData>
      <sheetData sheetId="9588">
        <row r="4">
          <cell r="A4" t="str">
            <v>BẢNG TÍNH TOÁN, ĐO BÓC KHỐI LƯỢNG HOÀN THÀNH ĐƯA VÀO QUYẾT TOÁN</v>
          </cell>
        </row>
      </sheetData>
      <sheetData sheetId="9589">
        <row r="4">
          <cell r="A4" t="str">
            <v>BẢNG TÍNH TOÁN, ĐO BÓC KHỐI LƯỢNG HOÀN THÀNH ĐƯA VÀO QUYẾT TOÁN</v>
          </cell>
        </row>
      </sheetData>
      <sheetData sheetId="9590">
        <row r="4">
          <cell r="A4" t="str">
            <v>BẢNG TÍNH TOÁN, ĐO BÓC KHỐI LƯỢNG HOÀN THÀNH ĐƯA VÀO QUYẾT TOÁN</v>
          </cell>
        </row>
      </sheetData>
      <sheetData sheetId="9591">
        <row r="4">
          <cell r="A4" t="str">
            <v>BẢNG TÍNH TOÁN, ĐO BÓC KHỐI LƯỢNG HOÀN THÀNH ĐƯA VÀO QUYẾT TOÁN</v>
          </cell>
        </row>
      </sheetData>
      <sheetData sheetId="9592">
        <row r="4">
          <cell r="A4" t="str">
            <v>BẢNG TÍNH TOÁN, ĐO BÓC KHỐI LƯỢNG HOÀN THÀNH ĐƯA VÀO QUYẾT TOÁN</v>
          </cell>
        </row>
      </sheetData>
      <sheetData sheetId="9593">
        <row r="4">
          <cell r="A4" t="str">
            <v>BẢNG TÍNH TOÁN, ĐO BÓC KHỐI LƯỢNG HOÀN THÀNH ĐƯA VÀO QUYẾT TOÁN</v>
          </cell>
        </row>
      </sheetData>
      <sheetData sheetId="9594">
        <row r="4">
          <cell r="A4" t="str">
            <v>BẢNG TÍNH TOÁN, ĐO BÓC KHỐI LƯỢNG HOÀN THÀNH ĐƯA VÀO QUYẾT TOÁN</v>
          </cell>
        </row>
      </sheetData>
      <sheetData sheetId="9595">
        <row r="4">
          <cell r="A4" t="str">
            <v>BẢNG TÍNH TOÁN, ĐO BÓC KHỐI LƯỢNG HOÀN THÀNH ĐƯA VÀO QUYẾT TOÁN</v>
          </cell>
        </row>
      </sheetData>
      <sheetData sheetId="9596">
        <row r="4">
          <cell r="A4" t="str">
            <v>BẢNG TÍNH TOÁN, ĐO BÓC KHỐI LƯỢNG HOÀN THÀNH ĐƯA VÀO QUYẾT TOÁN</v>
          </cell>
        </row>
      </sheetData>
      <sheetData sheetId="9597">
        <row r="4">
          <cell r="A4" t="str">
            <v>BẢNG TÍNH TOÁN, ĐO BÓC KHỐI LƯỢNG HOÀN THÀNH ĐƯA VÀO QUYẾT TOÁN</v>
          </cell>
        </row>
      </sheetData>
      <sheetData sheetId="9598">
        <row r="4">
          <cell r="A4" t="str">
            <v>BẢNG TÍNH TOÁN, ĐO BÓC KHỐI LƯỢNG HOÀN THÀNH ĐƯA VÀO QUYẾT TOÁN</v>
          </cell>
        </row>
      </sheetData>
      <sheetData sheetId="9599">
        <row r="4">
          <cell r="A4" t="str">
            <v>BẢNG TÍNH TOÁN, ĐO BÓC KHỐI LƯỢNG HOÀN THÀNH ĐƯA VÀO QUYẾT TOÁN</v>
          </cell>
        </row>
      </sheetData>
      <sheetData sheetId="9600">
        <row r="4">
          <cell r="A4" t="str">
            <v>BẢNG TÍNH TOÁN, ĐO BÓC KHỐI LƯỢNG HOÀN THÀNH ĐƯA VÀO QUYẾT TOÁN</v>
          </cell>
        </row>
      </sheetData>
      <sheetData sheetId="9601">
        <row r="4">
          <cell r="A4" t="str">
            <v>BẢNG TÍNH TOÁN, ĐO BÓC KHỐI LƯỢNG HOÀN THÀNH ĐƯA VÀO QUYẾT TOÁN</v>
          </cell>
        </row>
      </sheetData>
      <sheetData sheetId="9602">
        <row r="4">
          <cell r="A4" t="str">
            <v>BẢNG TÍNH TOÁN, ĐO BÓC KHỐI LƯỢNG HOÀN THÀNH ĐƯA VÀO QUYẾT TOÁN</v>
          </cell>
        </row>
      </sheetData>
      <sheetData sheetId="9603">
        <row r="4">
          <cell r="A4" t="str">
            <v>BẢNG TÍNH TOÁN, ĐO BÓC KHỐI LƯỢNG HOÀN THÀNH ĐƯA VÀO QUYẾT TOÁN</v>
          </cell>
        </row>
      </sheetData>
      <sheetData sheetId="9604">
        <row r="4">
          <cell r="A4" t="str">
            <v>BẢNG TÍNH TOÁN, ĐO BÓC KHỐI LƯỢNG HOÀN THÀNH ĐƯA VÀO QUYẾT TOÁN</v>
          </cell>
        </row>
      </sheetData>
      <sheetData sheetId="9605">
        <row r="4">
          <cell r="A4" t="str">
            <v>BẢNG TÍNH TOÁN, ĐO BÓC KHỐI LƯỢNG HOÀN THÀNH ĐƯA VÀO QUYẾT TOÁN</v>
          </cell>
        </row>
      </sheetData>
      <sheetData sheetId="9606">
        <row r="4">
          <cell r="A4" t="str">
            <v>BẢNG TÍNH TOÁN, ĐO BÓC KHỐI LƯỢNG HOÀN THÀNH ĐƯA VÀO QUYẾT TOÁN</v>
          </cell>
        </row>
      </sheetData>
      <sheetData sheetId="9607">
        <row r="4">
          <cell r="A4" t="str">
            <v>BẢNG TÍNH TOÁN, ĐO BÓC KHỐI LƯỢNG HOÀN THÀNH ĐƯA VÀO QUYẾT TOÁN</v>
          </cell>
        </row>
      </sheetData>
      <sheetData sheetId="9608">
        <row r="4">
          <cell r="A4" t="str">
            <v>BẢNG TÍNH TOÁN, ĐO BÓC KHỐI LƯỢNG HOÀN THÀNH ĐƯA VÀO QUYẾT TOÁN</v>
          </cell>
        </row>
      </sheetData>
      <sheetData sheetId="9609">
        <row r="4">
          <cell r="A4" t="str">
            <v>BẢNG TÍNH TOÁN, ĐO BÓC KHỐI LƯỢNG HOÀN THÀNH ĐƯA VÀO QUYẾT TOÁN</v>
          </cell>
        </row>
      </sheetData>
      <sheetData sheetId="9610">
        <row r="4">
          <cell r="A4" t="str">
            <v>BẢNG TÍNH TOÁN, ĐO BÓC KHỐI LƯỢNG HOÀN THÀNH ĐƯA VÀO QUYẾT TOÁN</v>
          </cell>
        </row>
      </sheetData>
      <sheetData sheetId="9611" refreshError="1"/>
      <sheetData sheetId="9612" refreshError="1"/>
      <sheetData sheetId="9613" refreshError="1"/>
      <sheetData sheetId="9614" refreshError="1"/>
      <sheetData sheetId="9615" refreshError="1"/>
      <sheetData sheetId="9616"/>
      <sheetData sheetId="9617">
        <row r="9">
          <cell r="A9" t="str">
            <v>A</v>
          </cell>
        </row>
      </sheetData>
      <sheetData sheetId="9618">
        <row r="9">
          <cell r="A9" t="str">
            <v>A</v>
          </cell>
        </row>
      </sheetData>
      <sheetData sheetId="9619">
        <row r="9">
          <cell r="A9" t="str">
            <v>A</v>
          </cell>
        </row>
      </sheetData>
      <sheetData sheetId="9620">
        <row r="9">
          <cell r="A9" t="str">
            <v>A</v>
          </cell>
        </row>
      </sheetData>
      <sheetData sheetId="9621">
        <row r="9">
          <cell r="A9" t="str">
            <v>A</v>
          </cell>
        </row>
      </sheetData>
      <sheetData sheetId="9622">
        <row r="9">
          <cell r="A9" t="str">
            <v>A</v>
          </cell>
        </row>
      </sheetData>
      <sheetData sheetId="9623">
        <row r="9">
          <cell r="A9" t="str">
            <v>A</v>
          </cell>
        </row>
      </sheetData>
      <sheetData sheetId="9624">
        <row r="9">
          <cell r="A9" t="str">
            <v>A</v>
          </cell>
        </row>
      </sheetData>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sheetData sheetId="9657"/>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ow r="9">
          <cell r="A9" t="str">
            <v>A</v>
          </cell>
        </row>
      </sheetData>
      <sheetData sheetId="9682">
        <row r="9">
          <cell r="A9" t="str">
            <v>A</v>
          </cell>
        </row>
      </sheetData>
      <sheetData sheetId="9683">
        <row r="4">
          <cell r="A4" t="str">
            <v>BẢNG TÍNH TOÁN, ĐO BÓC KHỐI LƯỢNG HOÀN THÀNH ĐƯA VÀO QUYẾT TOÁN</v>
          </cell>
        </row>
      </sheetData>
      <sheetData sheetId="9684">
        <row r="4">
          <cell r="A4" t="str">
            <v>BẢNG TÍNH TOÁN, ĐO BÓC KHỐI LƯỢNG HOÀN THÀNH ĐƯA VÀO QUYẾT TOÁN</v>
          </cell>
        </row>
      </sheetData>
      <sheetData sheetId="9685">
        <row r="9">
          <cell r="A9" t="str">
            <v>A</v>
          </cell>
        </row>
      </sheetData>
      <sheetData sheetId="9686">
        <row r="4">
          <cell r="A4" t="str">
            <v>BẢNG TÍNH TOÁN, ĐO BÓC KHỐI LƯỢNG HOÀN THÀNH ĐƯA VÀO QUYẾT TOÁN</v>
          </cell>
        </row>
      </sheetData>
      <sheetData sheetId="9687">
        <row r="4">
          <cell r="A4" t="str">
            <v>BẢNG TÍNH TOÁN, ĐO BÓC KHỐI LƯỢNG HOÀN THÀNH ĐƯA VÀO QUYẾT TOÁN</v>
          </cell>
        </row>
      </sheetData>
      <sheetData sheetId="9688">
        <row r="4">
          <cell r="A4" t="str">
            <v>BẢNG TÍNH TOÁN, ĐO BÓC KHỐI LƯỢNG HOÀN THÀNH ĐƯA VÀO QUYẾT TOÁN</v>
          </cell>
        </row>
      </sheetData>
      <sheetData sheetId="9689">
        <row r="4">
          <cell r="A4" t="str">
            <v>BẢNG TÍNH TOÁN, ĐO BÓC KHỐI LƯỢNG HOÀN THÀNH ĐƯA VÀO QUYẾT TOÁN</v>
          </cell>
        </row>
      </sheetData>
      <sheetData sheetId="9690">
        <row r="4">
          <cell r="A4" t="str">
            <v>BẢNG TÍNH TOÁN, ĐO BÓC KHỐI LƯỢNG HOÀN THÀNH ĐƯA VÀO QUYẾT TOÁN</v>
          </cell>
        </row>
      </sheetData>
      <sheetData sheetId="9691">
        <row r="4">
          <cell r="A4" t="str">
            <v>BẢNG TÍNH TOÁN, ĐO BÓC KHỐI LƯỢNG HOÀN THÀNH ĐƯA VÀO QUYẾT TOÁN</v>
          </cell>
        </row>
      </sheetData>
      <sheetData sheetId="9692">
        <row r="4">
          <cell r="A4" t="str">
            <v>BẢNG TÍNH TOÁN, ĐO BÓC KHỐI LƯỢNG HOÀN THÀNH ĐƯA VÀO QUYẾT TOÁN</v>
          </cell>
        </row>
      </sheetData>
      <sheetData sheetId="9693">
        <row r="4">
          <cell r="A4" t="str">
            <v>BẢNG TÍNH TOÁN, ĐO BÓC KHỐI LƯỢNG HOÀN THÀNH ĐƯA VÀO QUYẾT TOÁN</v>
          </cell>
        </row>
      </sheetData>
      <sheetData sheetId="9694">
        <row r="4">
          <cell r="A4" t="str">
            <v>BẢNG TÍNH TOÁN, ĐO BÓC KHỐI LƯỢNG HOÀN THÀNH ĐƯA VÀO QUYẾT TOÁN</v>
          </cell>
        </row>
      </sheetData>
      <sheetData sheetId="9695">
        <row r="4">
          <cell r="A4" t="str">
            <v>BẢNG TÍNH TOÁN, ĐO BÓC KHỐI LƯỢNG HOÀN THÀNH ĐƯA VÀO QUYẾT TOÁN</v>
          </cell>
        </row>
      </sheetData>
      <sheetData sheetId="9696">
        <row r="4">
          <cell r="A4" t="str">
            <v>BẢNG TÍNH TOÁN, ĐO BÓC KHỐI LƯỢNG HOÀN THÀNH ĐƯA VÀO QUYẾT TOÁN</v>
          </cell>
        </row>
      </sheetData>
      <sheetData sheetId="9697">
        <row r="4">
          <cell r="A4" t="str">
            <v>BẢNG TÍNH TOÁN, ĐO BÓC KHỐI LƯỢNG HOÀN THÀNH ĐƯA VÀO QUYẾT TOÁN</v>
          </cell>
        </row>
      </sheetData>
      <sheetData sheetId="9698">
        <row r="4">
          <cell r="A4" t="str">
            <v>BẢNG TÍNH TOÁN, ĐO BÓC KHỐI LƯỢNG HOÀN THÀNH ĐƯA VÀO QUYẾT TOÁN</v>
          </cell>
        </row>
      </sheetData>
      <sheetData sheetId="9699">
        <row r="4">
          <cell r="A4" t="str">
            <v>BẢNG TÍNH TOÁN, ĐO BÓC KHỐI LƯỢNG HOÀN THÀNH ĐƯA VÀO QUYẾT TOÁN</v>
          </cell>
        </row>
      </sheetData>
      <sheetData sheetId="9700">
        <row r="4">
          <cell r="A4" t="str">
            <v>BẢNG TÍNH TOÁN, ĐO BÓC KHỐI LƯỢNG HOÀN THÀNH ĐƯA VÀO QUYẾT TOÁN</v>
          </cell>
        </row>
      </sheetData>
      <sheetData sheetId="9701">
        <row r="4">
          <cell r="A4" t="str">
            <v>BẢNG TÍNH TOÁN, ĐO BÓC KHỐI LƯỢNG HOÀN THÀNH ĐƯA VÀO QUYẾT TOÁN</v>
          </cell>
        </row>
      </sheetData>
      <sheetData sheetId="9702">
        <row r="4">
          <cell r="A4" t="str">
            <v>BẢNG TÍNH TOÁN, ĐO BÓC KHỐI LƯỢNG HOÀN THÀNH ĐƯA VÀO QUYẾT TOÁN</v>
          </cell>
        </row>
      </sheetData>
      <sheetData sheetId="9703">
        <row r="4">
          <cell r="A4" t="str">
            <v>BẢNG TÍNH TOÁN, ĐO BÓC KHỐI LƯỢNG HOÀN THÀNH ĐƯA VÀO QUYẾT TOÁN</v>
          </cell>
        </row>
      </sheetData>
      <sheetData sheetId="9704">
        <row r="4">
          <cell r="A4" t="str">
            <v>BẢNG TÍNH TOÁN, ĐO BÓC KHỐI LƯỢNG HOÀN THÀNH ĐƯA VÀO QUYẾT TOÁN</v>
          </cell>
        </row>
      </sheetData>
      <sheetData sheetId="9705">
        <row r="4">
          <cell r="A4" t="str">
            <v>BẢNG TÍNH TOÁN, ĐO BÓC KHỐI LƯỢNG HOÀN THÀNH ĐƯA VÀO QUYẾT TOÁN</v>
          </cell>
        </row>
      </sheetData>
      <sheetData sheetId="9706">
        <row r="4">
          <cell r="A4" t="str">
            <v>BẢNG TÍNH TOÁN, ĐO BÓC KHỐI LƯỢNG HOÀN THÀNH ĐƯA VÀO QUYẾT TOÁN</v>
          </cell>
        </row>
      </sheetData>
      <sheetData sheetId="9707">
        <row r="4">
          <cell r="A4" t="str">
            <v>BẢNG TÍNH TOÁN, ĐO BÓC KHỐI LƯỢNG HOÀN THÀNH ĐƯA VÀO QUYẾT TOÁN</v>
          </cell>
        </row>
      </sheetData>
      <sheetData sheetId="9708">
        <row r="4">
          <cell r="A4" t="str">
            <v>BẢNG TÍNH TOÁN, ĐO BÓC KHỐI LƯỢNG HOÀN THÀNH ĐƯA VÀO QUYẾT TOÁN</v>
          </cell>
        </row>
      </sheetData>
      <sheetData sheetId="9709">
        <row r="4">
          <cell r="A4" t="str">
            <v>BẢNG TÍNH TOÁN, ĐO BÓC KHỐI LƯỢNG HOÀN THÀNH ĐƯA VÀO QUYẾT TOÁN</v>
          </cell>
        </row>
      </sheetData>
      <sheetData sheetId="9710">
        <row r="4">
          <cell r="A4" t="str">
            <v>BẢNG TÍNH TOÁN, ĐO BÓC KHỐI LƯỢNG HOÀN THÀNH ĐƯA VÀO QUYẾT TOÁN</v>
          </cell>
        </row>
      </sheetData>
      <sheetData sheetId="9711">
        <row r="4">
          <cell r="A4" t="str">
            <v>BẢNG TÍNH TOÁN, ĐO BÓC KHỐI LƯỢNG HOÀN THÀNH ĐƯA VÀO QUYẾT TOÁN</v>
          </cell>
        </row>
      </sheetData>
      <sheetData sheetId="9712">
        <row r="4">
          <cell r="A4" t="str">
            <v>BẢNG TÍNH TOÁN, ĐO BÓC KHỐI LƯỢNG HOÀN THÀNH ĐƯA VÀO QUYẾT TOÁN</v>
          </cell>
        </row>
      </sheetData>
      <sheetData sheetId="9713">
        <row r="4">
          <cell r="A4" t="str">
            <v>BẢNG TÍNH TOÁN, ĐO BÓC KHỐI LƯỢNG HOÀN THÀNH ĐƯA VÀO QUYẾT TOÁN</v>
          </cell>
        </row>
      </sheetData>
      <sheetData sheetId="9714">
        <row r="4">
          <cell r="A4" t="str">
            <v>BẢNG TÍNH TOÁN, ĐO BÓC KHỐI LƯỢNG HOÀN THÀNH ĐƯA VÀO QUYẾT TOÁN</v>
          </cell>
        </row>
      </sheetData>
      <sheetData sheetId="9715">
        <row r="4">
          <cell r="A4" t="str">
            <v>BẢNG TÍNH TOÁN, ĐO BÓC KHỐI LƯỢNG HOÀN THÀNH ĐƯA VÀO QUYẾT TOÁN</v>
          </cell>
        </row>
      </sheetData>
      <sheetData sheetId="9716">
        <row r="4">
          <cell r="A4" t="str">
            <v>BẢNG TÍNH TOÁN, ĐO BÓC KHỐI LƯỢNG HOÀN THÀNH ĐƯA VÀO QUYẾT TOÁN</v>
          </cell>
        </row>
      </sheetData>
      <sheetData sheetId="9717">
        <row r="4">
          <cell r="A4" t="str">
            <v>BẢNG TÍNH TOÁN, ĐO BÓC KHỐI LƯỢNG HOÀN THÀNH ĐƯA VÀO QUYẾT TOÁN</v>
          </cell>
        </row>
      </sheetData>
      <sheetData sheetId="9718">
        <row r="4">
          <cell r="A4" t="str">
            <v>BẢNG TÍNH TOÁN, ĐO BÓC KHỐI LƯỢNG HOÀN THÀNH ĐƯA VÀO QUYẾT TOÁN</v>
          </cell>
        </row>
      </sheetData>
      <sheetData sheetId="9719">
        <row r="4">
          <cell r="A4" t="str">
            <v>BẢNG TÍNH TOÁN, ĐO BÓC KHỐI LƯỢNG HOÀN THÀNH ĐƯA VÀO QUYẾT TOÁN</v>
          </cell>
        </row>
      </sheetData>
      <sheetData sheetId="9720">
        <row r="4">
          <cell r="A4" t="str">
            <v>BẢNG TÍNH TOÁN, ĐO BÓC KHỐI LƯỢNG HOÀN THÀNH ĐƯA VÀO QUYẾT TOÁN</v>
          </cell>
        </row>
      </sheetData>
      <sheetData sheetId="9721">
        <row r="4">
          <cell r="A4" t="str">
            <v>BẢNG TÍNH TOÁN, ĐO BÓC KHỐI LƯỢNG HOÀN THÀNH ĐƯA VÀO QUYẾT TOÁN</v>
          </cell>
        </row>
      </sheetData>
      <sheetData sheetId="9722">
        <row r="4">
          <cell r="A4" t="str">
            <v>BẢNG TÍNH TOÁN, ĐO BÓC KHỐI LƯỢNG HOÀN THÀNH ĐƯA VÀO QUYẾT TOÁN</v>
          </cell>
        </row>
      </sheetData>
      <sheetData sheetId="9723">
        <row r="4">
          <cell r="A4" t="str">
            <v>BẢNG TÍNH TOÁN, ĐO BÓC KHỐI LƯỢNG HOÀN THÀNH ĐƯA VÀO QUYẾT TOÁN</v>
          </cell>
        </row>
      </sheetData>
      <sheetData sheetId="9724">
        <row r="4">
          <cell r="A4" t="str">
            <v>BẢNG TÍNH TOÁN, ĐO BÓC KHỐI LƯỢNG HOÀN THÀNH ĐƯA VÀO QUYẾT TOÁN</v>
          </cell>
        </row>
      </sheetData>
      <sheetData sheetId="9725">
        <row r="4">
          <cell r="A4" t="str">
            <v>BẢNG TÍNH TOÁN, ĐO BÓC KHỐI LƯỢNG HOÀN THÀNH ĐƯA VÀO QUYẾT TOÁN</v>
          </cell>
        </row>
      </sheetData>
      <sheetData sheetId="9726">
        <row r="4">
          <cell r="A4" t="str">
            <v>BẢNG TÍNH TOÁN, ĐO BÓC KHỐI LƯỢNG HOÀN THÀNH ĐƯA VÀO QUYẾT TOÁN</v>
          </cell>
        </row>
      </sheetData>
      <sheetData sheetId="9727">
        <row r="4">
          <cell r="A4" t="str">
            <v>BẢNG TÍNH TOÁN, ĐO BÓC KHỐI LƯỢNG HOÀN THÀNH ĐƯA VÀO QUYẾT TOÁN</v>
          </cell>
        </row>
      </sheetData>
      <sheetData sheetId="9728">
        <row r="4">
          <cell r="A4" t="str">
            <v>BẢNG TÍNH TOÁN, ĐO BÓC KHỐI LƯỢNG HOÀN THÀNH ĐƯA VÀO QUYẾT TOÁN</v>
          </cell>
        </row>
      </sheetData>
      <sheetData sheetId="9729">
        <row r="4">
          <cell r="A4" t="str">
            <v>BẢNG TÍNH TOÁN, ĐO BÓC KHỐI LƯỢNG HOÀN THÀNH ĐƯA VÀO QUYẾT TOÁN</v>
          </cell>
        </row>
      </sheetData>
      <sheetData sheetId="9730">
        <row r="4">
          <cell r="A4" t="str">
            <v>BẢNG TÍNH TOÁN, ĐO BÓC KHỐI LƯỢNG HOÀN THÀNH ĐƯA VÀO QUYẾT TOÁN</v>
          </cell>
        </row>
      </sheetData>
      <sheetData sheetId="9731">
        <row r="4">
          <cell r="A4" t="str">
            <v>BẢNG TÍNH TOÁN, ĐO BÓC KHỐI LƯỢNG HOÀN THÀNH ĐƯA VÀO QUYẾT TOÁN</v>
          </cell>
        </row>
      </sheetData>
      <sheetData sheetId="9732">
        <row r="4">
          <cell r="A4" t="str">
            <v>BẢNG TÍNH TOÁN, ĐO BÓC KHỐI LƯỢNG HOÀN THÀNH ĐƯA VÀO QUYẾT TOÁN</v>
          </cell>
        </row>
      </sheetData>
      <sheetData sheetId="9733">
        <row r="4">
          <cell r="A4" t="str">
            <v>BẢNG TÍNH TOÁN, ĐO BÓC KHỐI LƯỢNG HOÀN THÀNH ĐƯA VÀO QUYẾT TOÁN</v>
          </cell>
        </row>
      </sheetData>
      <sheetData sheetId="9734">
        <row r="4">
          <cell r="A4" t="str">
            <v>BẢNG TÍNH TOÁN, ĐO BÓC KHỐI LƯỢNG HOÀN THÀNH ĐƯA VÀO QUYẾT TOÁN</v>
          </cell>
        </row>
      </sheetData>
      <sheetData sheetId="9735">
        <row r="4">
          <cell r="A4" t="str">
            <v>BẢNG TÍNH TOÁN, ĐO BÓC KHỐI LƯỢNG HOÀN THÀNH ĐƯA VÀO QUYẾT TOÁN</v>
          </cell>
        </row>
      </sheetData>
      <sheetData sheetId="9736" refreshError="1"/>
      <sheetData sheetId="9737">
        <row r="4">
          <cell r="A4" t="str">
            <v>BẢNG TÍNH TOÁN, ĐO BÓC KHỐI LƯỢNG HOÀN THÀNH ĐƯA VÀO QUYẾT TOÁN</v>
          </cell>
        </row>
      </sheetData>
      <sheetData sheetId="9738">
        <row r="4">
          <cell r="A4" t="str">
            <v>BẢNG TÍNH TOÁN, ĐO BÓC KHỐI LƯỢNG HOÀN THÀNH ĐƯA VÀO QUYẾT TOÁN</v>
          </cell>
        </row>
      </sheetData>
      <sheetData sheetId="9739">
        <row r="4">
          <cell r="A4" t="str">
            <v>BẢNG TÍNH TOÁN, ĐO BÓC KHỐI LƯỢNG HOÀN THÀNH ĐƯA VÀO QUYẾT TOÁN</v>
          </cell>
        </row>
      </sheetData>
      <sheetData sheetId="9740">
        <row r="4">
          <cell r="A4" t="str">
            <v>BẢNG TÍNH TOÁN, ĐO BÓC KHỐI LƯỢNG HOÀN THÀNH ĐƯA VÀO QUYẾT TOÁN</v>
          </cell>
        </row>
      </sheetData>
      <sheetData sheetId="9741">
        <row r="4">
          <cell r="A4" t="str">
            <v>BẢNG TÍNH TOÁN, ĐO BÓC KHỐI LƯỢNG HOÀN THÀNH ĐƯA VÀO QUYẾT TOÁN</v>
          </cell>
        </row>
      </sheetData>
      <sheetData sheetId="9742">
        <row r="4">
          <cell r="A4" t="str">
            <v>BẢNG TÍNH TOÁN, ĐO BÓC KHỐI LƯỢNG HOÀN THÀNH ĐƯA VÀO QUYẾT TOÁN</v>
          </cell>
        </row>
      </sheetData>
      <sheetData sheetId="9743">
        <row r="4">
          <cell r="A4" t="str">
            <v>BẢNG TÍNH TOÁN, ĐO BÓC KHỐI LƯỢNG HOÀN THÀNH ĐƯA VÀO QUYẾT TOÁN</v>
          </cell>
        </row>
      </sheetData>
      <sheetData sheetId="9744">
        <row r="4">
          <cell r="A4" t="str">
            <v>BẢNG TÍNH TOÁN, ĐO BÓC KHỐI LƯỢNG HOÀN THÀNH ĐƯA VÀO QUYẾT TOÁN</v>
          </cell>
        </row>
      </sheetData>
      <sheetData sheetId="9745">
        <row r="4">
          <cell r="A4" t="str">
            <v>BẢNG TÍNH TOÁN, ĐO BÓC KHỐI LƯỢNG HOÀN THÀNH ĐƯA VÀO QUYẾT TOÁN</v>
          </cell>
        </row>
      </sheetData>
      <sheetData sheetId="9746">
        <row r="4">
          <cell r="A4" t="str">
            <v>BẢNG TÍNH TOÁN, ĐO BÓC KHỐI LƯỢNG HOÀN THÀNH ĐƯA VÀO QUYẾT TOÁN</v>
          </cell>
        </row>
      </sheetData>
      <sheetData sheetId="9747">
        <row r="4">
          <cell r="A4" t="str">
            <v>BẢNG TÍNH TOÁN, ĐO BÓC KHỐI LƯỢNG HOÀN THÀNH ĐƯA VÀO QUYẾT TOÁN</v>
          </cell>
        </row>
      </sheetData>
      <sheetData sheetId="9748">
        <row r="4">
          <cell r="A4" t="str">
            <v>BẢNG TÍNH TOÁN, ĐO BÓC KHỐI LƯỢNG HOÀN THÀNH ĐƯA VÀO QUYẾT TOÁN</v>
          </cell>
        </row>
      </sheetData>
      <sheetData sheetId="9749">
        <row r="4">
          <cell r="A4" t="str">
            <v>BẢNG TÍNH TOÁN, ĐO BÓC KHỐI LƯỢNG HOÀN THÀNH ĐƯA VÀO QUYẾT TOÁN</v>
          </cell>
        </row>
      </sheetData>
      <sheetData sheetId="9750">
        <row r="4">
          <cell r="A4" t="str">
            <v>BẢNG TÍNH TOÁN, ĐO BÓC KHỐI LƯỢNG HOÀN THÀNH ĐƯA VÀO QUYẾT TOÁN</v>
          </cell>
        </row>
      </sheetData>
      <sheetData sheetId="9751">
        <row r="4">
          <cell r="A4" t="str">
            <v>BẢNG TÍNH TOÁN, ĐO BÓC KHỐI LƯỢNG HOÀN THÀNH ĐƯA VÀO QUYẾT TOÁN</v>
          </cell>
        </row>
      </sheetData>
      <sheetData sheetId="9752">
        <row r="4">
          <cell r="A4" t="str">
            <v>BẢNG TÍNH TOÁN, ĐO BÓC KHỐI LƯỢNG HOÀN THÀNH ĐƯA VÀO QUYẾT TOÁN</v>
          </cell>
        </row>
      </sheetData>
      <sheetData sheetId="9753">
        <row r="4">
          <cell r="A4" t="str">
            <v>BẢNG TÍNH TOÁN, ĐO BÓC KHỐI LƯỢNG HOÀN THÀNH ĐƯA VÀO QUYẾT TOÁN</v>
          </cell>
        </row>
      </sheetData>
      <sheetData sheetId="9754">
        <row r="4">
          <cell r="A4" t="str">
            <v>BẢNG TÍNH TOÁN, ĐO BÓC KHỐI LƯỢNG HOÀN THÀNH ĐƯA VÀO QUYẾT TOÁN</v>
          </cell>
        </row>
      </sheetData>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ow r="4">
          <cell r="A4" t="str">
            <v>BẢNG TÍNH TOÁN, ĐO BÓC KHỐI LƯỢNG HOÀN THÀNH ĐƯA VÀO QUYẾT TOÁN</v>
          </cell>
        </row>
      </sheetData>
      <sheetData sheetId="9765">
        <row r="4">
          <cell r="A4" t="str">
            <v>BẢNG TÍNH TOÁN, ĐO BÓC KHỐI LƯỢNG HOÀN THÀNH ĐƯA VÀO QUYẾT TOÁN</v>
          </cell>
        </row>
      </sheetData>
      <sheetData sheetId="9766" refreshError="1"/>
      <sheetData sheetId="9767" refreshError="1"/>
      <sheetData sheetId="9768" refreshError="1"/>
      <sheetData sheetId="9769">
        <row r="4">
          <cell r="A4" t="str">
            <v>BẢNG TÍNH TOÁN, ĐO BÓC KHỐI LƯỢNG HOÀN THÀNH ĐƯA VÀO QUYẾT TOÁN</v>
          </cell>
        </row>
      </sheetData>
      <sheetData sheetId="9770">
        <row r="4">
          <cell r="A4" t="str">
            <v>BẢNG TÍNH TOÁN, ĐO BÓC KHỐI LƯỢNG HOÀN THÀNH ĐƯA VÀO QUYẾT TOÁN</v>
          </cell>
        </row>
      </sheetData>
      <sheetData sheetId="9771">
        <row r="4">
          <cell r="A4" t="str">
            <v>BẢNG TÍNH TOÁN, ĐO BÓC KHỐI LƯỢNG HOÀN THÀNH ĐƯA VÀO QUYẾT TOÁN</v>
          </cell>
        </row>
      </sheetData>
      <sheetData sheetId="9772">
        <row r="4">
          <cell r="A4" t="str">
            <v>BẢNG TÍNH TOÁN, ĐO BÓC KHỐI LƯỢNG HOÀN THÀNH ĐƯA VÀO QUYẾT TOÁN</v>
          </cell>
        </row>
      </sheetData>
      <sheetData sheetId="9773">
        <row r="4">
          <cell r="A4" t="str">
            <v>BẢNG TÍNH TOÁN, ĐO BÓC KHỐI LƯỢNG HOÀN THÀNH ĐƯA VÀO QUYẾT TOÁN</v>
          </cell>
        </row>
      </sheetData>
      <sheetData sheetId="9774">
        <row r="4">
          <cell r="A4" t="str">
            <v>BẢNG TÍNH TOÁN, ĐO BÓC KHỐI LƯỢNG HOÀN THÀNH ĐƯA VÀO QUYẾT TOÁN</v>
          </cell>
        </row>
      </sheetData>
      <sheetData sheetId="9775">
        <row r="4">
          <cell r="A4" t="str">
            <v>BẢNG TÍNH TOÁN, ĐO BÓC KHỐI LƯỢNG HOÀN THÀNH ĐƯA VÀO QUYẾT TOÁN</v>
          </cell>
        </row>
      </sheetData>
      <sheetData sheetId="9776">
        <row r="4">
          <cell r="A4" t="str">
            <v>BẢNG TÍNH TOÁN, ĐO BÓC KHỐI LƯỢNG HOÀN THÀNH ĐƯA VÀO QUYẾT TOÁN</v>
          </cell>
        </row>
      </sheetData>
      <sheetData sheetId="9777">
        <row r="4">
          <cell r="A4" t="str">
            <v>BẢNG TÍNH TOÁN, ĐO BÓC KHỐI LƯỢNG HOÀN THÀNH ĐƯA VÀO QUYẾT TOÁN</v>
          </cell>
        </row>
      </sheetData>
      <sheetData sheetId="9778">
        <row r="4">
          <cell r="A4" t="str">
            <v>BẢNG TÍNH TOÁN, ĐO BÓC KHỐI LƯỢNG HOÀN THÀNH ĐƯA VÀO QUYẾT TOÁN</v>
          </cell>
        </row>
      </sheetData>
      <sheetData sheetId="9779">
        <row r="4">
          <cell r="A4" t="str">
            <v>BẢNG TÍNH TOÁN, ĐO BÓC KHỐI LƯỢNG HOÀN THÀNH ĐƯA VÀO QUYẾT TOÁN</v>
          </cell>
        </row>
      </sheetData>
      <sheetData sheetId="9780">
        <row r="4">
          <cell r="A4" t="str">
            <v>BẢNG TÍNH TOÁN, ĐO BÓC KHỐI LƯỢNG HOÀN THÀNH ĐƯA VÀO QUYẾT TOÁN</v>
          </cell>
        </row>
      </sheetData>
      <sheetData sheetId="9781">
        <row r="4">
          <cell r="A4" t="str">
            <v>BẢNG TÍNH TOÁN, ĐO BÓC KHỐI LƯỢNG HOÀN THÀNH ĐƯA VÀO QUYẾT TOÁN</v>
          </cell>
        </row>
      </sheetData>
      <sheetData sheetId="9782">
        <row r="4">
          <cell r="A4" t="str">
            <v>BẢNG TÍNH TOÁN, ĐO BÓC KHỐI LƯỢNG HOÀN THÀNH ĐƯA VÀO QUYẾT TOÁN</v>
          </cell>
        </row>
      </sheetData>
      <sheetData sheetId="9783">
        <row r="4">
          <cell r="A4" t="str">
            <v>BẢNG TÍNH TOÁN, ĐO BÓC KHỐI LƯỢNG HOÀN THÀNH ĐƯA VÀO QUYẾT TOÁN</v>
          </cell>
        </row>
      </sheetData>
      <sheetData sheetId="9784">
        <row r="4">
          <cell r="A4" t="str">
            <v>BẢNG TÍNH TOÁN, ĐO BÓC KHỐI LƯỢNG HOÀN THÀNH ĐƯA VÀO QUYẾT TOÁN</v>
          </cell>
        </row>
      </sheetData>
      <sheetData sheetId="9785" refreshError="1"/>
      <sheetData sheetId="9786" refreshError="1"/>
      <sheetData sheetId="9787" refreshError="1"/>
      <sheetData sheetId="9788" refreshError="1"/>
      <sheetData sheetId="9789">
        <row r="4">
          <cell r="A4" t="str">
            <v>BẢNG TÍNH TOÁN, ĐO BÓC KHỐI LƯỢNG HOÀN THÀNH ĐƯA VÀO QUYẾT TOÁN</v>
          </cell>
        </row>
      </sheetData>
      <sheetData sheetId="9790">
        <row r="4">
          <cell r="A4" t="str">
            <v>BẢNG TÍNH TOÁN, ĐO BÓC KHỐI LƯỢNG HOÀN THÀNH ĐƯA VÀO QUYẾT TOÁN</v>
          </cell>
        </row>
      </sheetData>
      <sheetData sheetId="9791">
        <row r="4">
          <cell r="A4" t="str">
            <v>BẢNG TÍNH TOÁN, ĐO BÓC KHỐI LƯỢNG HOÀN THÀNH ĐƯA VÀO QUYẾT TOÁN</v>
          </cell>
        </row>
      </sheetData>
      <sheetData sheetId="9792">
        <row r="4">
          <cell r="A4" t="str">
            <v>BẢNG TÍNH TOÁN, ĐO BÓC KHỐI LƯỢNG HOÀN THÀNH ĐƯA VÀO QUYẾT TOÁN</v>
          </cell>
        </row>
      </sheetData>
      <sheetData sheetId="9793">
        <row r="4">
          <cell r="A4" t="str">
            <v>BẢNG TÍNH TOÁN, ĐO BÓC KHỐI LƯỢNG HOÀN THÀNH ĐƯA VÀO QUYẾT TOÁN</v>
          </cell>
        </row>
      </sheetData>
      <sheetData sheetId="9794" refreshError="1"/>
      <sheetData sheetId="9795">
        <row r="4">
          <cell r="A4" t="str">
            <v>BẢNG TÍNH TOÁN, ĐO BÓC KHỐI LƯỢNG HOÀN THÀNH ĐƯA VÀO QUYẾT TOÁN</v>
          </cell>
        </row>
      </sheetData>
      <sheetData sheetId="9796">
        <row r="4">
          <cell r="A4" t="str">
            <v>BẢNG TÍNH TOÁN, ĐO BÓC KHỐI LƯỢNG HOÀN THÀNH ĐƯA VÀO QUYẾT TOÁN</v>
          </cell>
        </row>
      </sheetData>
      <sheetData sheetId="9797">
        <row r="4">
          <cell r="A4" t="str">
            <v>BẢNG TÍNH TOÁN, ĐO BÓC KHỐI LƯỢNG HOÀN THÀNH ĐƯA VÀO QUYẾT TOÁN</v>
          </cell>
        </row>
      </sheetData>
      <sheetData sheetId="9798">
        <row r="4">
          <cell r="A4" t="str">
            <v>BẢNG TÍNH TOÁN, ĐO BÓC KHỐI LƯỢNG HOÀN THÀNH ĐƯA VÀO QUYẾT TOÁN</v>
          </cell>
        </row>
      </sheetData>
      <sheetData sheetId="9799">
        <row r="4">
          <cell r="A4" t="str">
            <v>BẢNG TÍNH TOÁN, ĐO BÓC KHỐI LƯỢNG HOÀN THÀNH ĐƯA VÀO QUYẾT TOÁN</v>
          </cell>
        </row>
      </sheetData>
      <sheetData sheetId="9800">
        <row r="4">
          <cell r="A4" t="str">
            <v>BẢNG TÍNH TOÁN, ĐO BÓC KHỐI LƯỢNG HOÀN THÀNH ĐƯA VÀO QUYẾT TOÁN</v>
          </cell>
        </row>
      </sheetData>
      <sheetData sheetId="9801">
        <row r="4">
          <cell r="A4" t="str">
            <v>BẢNG TÍNH TOÁN, ĐO BÓC KHỐI LƯỢNG HOÀN THÀNH ĐƯA VÀO QUYẾT TOÁN</v>
          </cell>
        </row>
      </sheetData>
      <sheetData sheetId="9802">
        <row r="4">
          <cell r="A4" t="str">
            <v>BẢNG TÍNH TOÁN, ĐO BÓC KHỐI LƯỢNG HOÀN THÀNH ĐƯA VÀO QUYẾT TOÁN</v>
          </cell>
        </row>
      </sheetData>
      <sheetData sheetId="9803">
        <row r="4">
          <cell r="A4" t="str">
            <v>BẢNG TÍNH TOÁN, ĐO BÓC KHỐI LƯỢNG HOÀN THÀNH ĐƯA VÀO QUYẾT TOÁN</v>
          </cell>
        </row>
      </sheetData>
      <sheetData sheetId="9804">
        <row r="4">
          <cell r="A4" t="str">
            <v>BẢNG TÍNH TOÁN, ĐO BÓC KHỐI LƯỢNG HOÀN THÀNH ĐƯA VÀO QUYẾT TOÁN</v>
          </cell>
        </row>
      </sheetData>
      <sheetData sheetId="9805">
        <row r="4">
          <cell r="A4" t="str">
            <v>BẢNG TÍNH TOÁN, ĐO BÓC KHỐI LƯỢNG HOÀN THÀNH ĐƯA VÀO QUYẾT TOÁN</v>
          </cell>
        </row>
      </sheetData>
      <sheetData sheetId="9806">
        <row r="4">
          <cell r="A4" t="str">
            <v>BẢNG TÍNH TOÁN, ĐO BÓC KHỐI LƯỢNG HOÀN THÀNH ĐƯA VÀO QUYẾT TOÁN</v>
          </cell>
        </row>
      </sheetData>
      <sheetData sheetId="9807">
        <row r="4">
          <cell r="A4" t="str">
            <v>BẢNG TÍNH TOÁN, ĐO BÓC KHỐI LƯỢNG HOÀN THÀNH ĐƯA VÀO QUYẾT TOÁN</v>
          </cell>
        </row>
      </sheetData>
      <sheetData sheetId="9808">
        <row r="4">
          <cell r="A4" t="str">
            <v>BẢNG TÍNH TOÁN, ĐO BÓC KHỐI LƯỢNG HOÀN THÀNH ĐƯA VÀO QUYẾT TOÁN</v>
          </cell>
        </row>
      </sheetData>
      <sheetData sheetId="9809">
        <row r="4">
          <cell r="A4" t="str">
            <v>BẢNG TÍNH TOÁN, ĐO BÓC KHỐI LƯỢNG HOÀN THÀNH ĐƯA VÀO QUYẾT TOÁN</v>
          </cell>
        </row>
      </sheetData>
      <sheetData sheetId="9810">
        <row r="4">
          <cell r="A4" t="str">
            <v>BẢNG TÍNH TOÁN, ĐO BÓC KHỐI LƯỢNG HOÀN THÀNH ĐƯA VÀO QUYẾT TOÁN</v>
          </cell>
        </row>
      </sheetData>
      <sheetData sheetId="9811">
        <row r="4">
          <cell r="A4" t="str">
            <v>BẢNG TÍNH TOÁN, ĐO BÓC KHỐI LƯỢNG HOÀN THÀNH ĐƯA VÀO QUYẾT TOÁN</v>
          </cell>
        </row>
      </sheetData>
      <sheetData sheetId="9812">
        <row r="4">
          <cell r="A4" t="str">
            <v>BẢNG TÍNH TOÁN, ĐO BÓC KHỐI LƯỢNG HOÀN THÀNH ĐƯA VÀO QUYẾT TOÁN</v>
          </cell>
        </row>
      </sheetData>
      <sheetData sheetId="9813">
        <row r="4">
          <cell r="A4" t="str">
            <v>BẢNG TÍNH TOÁN, ĐO BÓC KHỐI LƯỢNG HOÀN THÀNH ĐƯA VÀO QUYẾT TOÁN</v>
          </cell>
        </row>
      </sheetData>
      <sheetData sheetId="9814">
        <row r="4">
          <cell r="A4" t="str">
            <v>BẢNG TÍNH TOÁN, ĐO BÓC KHỐI LƯỢNG HOÀN THÀNH ĐƯA VÀO QUYẾT TOÁN</v>
          </cell>
        </row>
      </sheetData>
      <sheetData sheetId="9815">
        <row r="4">
          <cell r="A4" t="str">
            <v>BẢNG TÍNH TOÁN, ĐO BÓC KHỐI LƯỢNG HOÀN THÀNH ĐƯA VÀO QUYẾT TOÁN</v>
          </cell>
        </row>
      </sheetData>
      <sheetData sheetId="9816">
        <row r="4">
          <cell r="A4" t="str">
            <v>BẢNG TÍNH TOÁN, ĐO BÓC KHỐI LƯỢNG HOÀN THÀNH ĐƯA VÀO QUYẾT TOÁN</v>
          </cell>
        </row>
      </sheetData>
      <sheetData sheetId="9817">
        <row r="4">
          <cell r="A4" t="str">
            <v>BẢNG TÍNH TOÁN, ĐO BÓC KHỐI LƯỢNG HOÀN THÀNH ĐƯA VÀO QUYẾT TOÁN</v>
          </cell>
        </row>
      </sheetData>
      <sheetData sheetId="9818">
        <row r="4">
          <cell r="A4" t="str">
            <v>BẢNG TÍNH TOÁN, ĐO BÓC KHỐI LƯỢNG HOÀN THÀNH ĐƯA VÀO QUYẾT TOÁN</v>
          </cell>
        </row>
      </sheetData>
      <sheetData sheetId="9819">
        <row r="4">
          <cell r="A4" t="str">
            <v>BẢNG TÍNH TOÁN, ĐO BÓC KHỐI LƯỢNG HOÀN THÀNH ĐƯA VÀO QUYẾT TOÁN</v>
          </cell>
        </row>
      </sheetData>
      <sheetData sheetId="9820">
        <row r="4">
          <cell r="A4" t="str">
            <v>BẢNG TÍNH TOÁN, ĐO BÓC KHỐI LƯỢNG HOÀN THÀNH ĐƯA VÀO QUYẾT TOÁN</v>
          </cell>
        </row>
      </sheetData>
      <sheetData sheetId="9821">
        <row r="4">
          <cell r="A4" t="str">
            <v>BẢNG TÍNH TOÁN, ĐO BÓC KHỐI LƯỢNG HOÀN THÀNH ĐƯA VÀO QUYẾT TOÁN</v>
          </cell>
        </row>
      </sheetData>
      <sheetData sheetId="9822">
        <row r="4">
          <cell r="A4" t="str">
            <v>BẢNG TÍNH TOÁN, ĐO BÓC KHỐI LƯỢNG HOÀN THÀNH ĐƯA VÀO QUYẾT TOÁN</v>
          </cell>
        </row>
      </sheetData>
      <sheetData sheetId="9823">
        <row r="4">
          <cell r="A4" t="str">
            <v>BẢNG TÍNH TOÁN, ĐO BÓC KHỐI LƯỢNG HOÀN THÀNH ĐƯA VÀO QUYẾT TOÁN</v>
          </cell>
        </row>
      </sheetData>
      <sheetData sheetId="9824">
        <row r="4">
          <cell r="A4" t="str">
            <v>BẢNG TÍNH TOÁN, ĐO BÓC KHỐI LƯỢNG HOÀN THÀNH ĐƯA VÀO QUYẾT TOÁN</v>
          </cell>
        </row>
      </sheetData>
      <sheetData sheetId="9825">
        <row r="4">
          <cell r="A4" t="str">
            <v>BẢNG TÍNH TOÁN, ĐO BÓC KHỐI LƯỢNG HOÀN THÀNH ĐƯA VÀO QUYẾT TOÁN</v>
          </cell>
        </row>
      </sheetData>
      <sheetData sheetId="9826">
        <row r="4">
          <cell r="A4" t="str">
            <v>BẢNG TÍNH TOÁN, ĐO BÓC KHỐI LƯỢNG HOÀN THÀNH ĐƯA VÀO QUYẾT TOÁN</v>
          </cell>
        </row>
      </sheetData>
      <sheetData sheetId="9827">
        <row r="4">
          <cell r="A4" t="str">
            <v>BẢNG TÍNH TOÁN, ĐO BÓC KHỐI LƯỢNG HOÀN THÀNH ĐƯA VÀO QUYẾT TOÁN</v>
          </cell>
        </row>
      </sheetData>
      <sheetData sheetId="9828">
        <row r="4">
          <cell r="A4" t="str">
            <v>BẢNG TÍNH TOÁN, ĐO BÓC KHỐI LƯỢNG HOÀN THÀNH ĐƯA VÀO QUYẾT TOÁN</v>
          </cell>
        </row>
      </sheetData>
      <sheetData sheetId="9829">
        <row r="4">
          <cell r="A4" t="str">
            <v>BẢNG TÍNH TOÁN, ĐO BÓC KHỐI LƯỢNG HOÀN THÀNH ĐƯA VÀO QUYẾT TOÁN</v>
          </cell>
        </row>
      </sheetData>
      <sheetData sheetId="9830">
        <row r="4">
          <cell r="A4" t="str">
            <v>BẢNG TÍNH TOÁN, ĐO BÓC KHỐI LƯỢNG HOÀN THÀNH ĐƯA VÀO QUYẾT TOÁN</v>
          </cell>
        </row>
      </sheetData>
      <sheetData sheetId="9831">
        <row r="4">
          <cell r="A4" t="str">
            <v>BẢNG TÍNH TOÁN, ĐO BÓC KHỐI LƯỢNG HOÀN THÀNH ĐƯA VÀO QUYẾT TOÁN</v>
          </cell>
        </row>
      </sheetData>
      <sheetData sheetId="9832">
        <row r="4">
          <cell r="A4" t="str">
            <v>BẢNG TÍNH TOÁN, ĐO BÓC KHỐI LƯỢNG HOÀN THÀNH ĐƯA VÀO QUYẾT TOÁN</v>
          </cell>
        </row>
      </sheetData>
      <sheetData sheetId="9833">
        <row r="4">
          <cell r="A4" t="str">
            <v>BẢNG TÍNH TOÁN, ĐO BÓC KHỐI LƯỢNG HOÀN THÀNH ĐƯA VÀO QUYẾT TOÁN</v>
          </cell>
        </row>
      </sheetData>
      <sheetData sheetId="9834">
        <row r="4">
          <cell r="A4" t="str">
            <v>BẢNG TÍNH TOÁN, ĐO BÓC KHỐI LƯỢNG HOÀN THÀNH ĐƯA VÀO QUYẾT TOÁN</v>
          </cell>
        </row>
      </sheetData>
      <sheetData sheetId="9835">
        <row r="4">
          <cell r="A4" t="str">
            <v>BẢNG TÍNH TOÁN, ĐO BÓC KHỐI LƯỢNG HOÀN THÀNH ĐƯA VÀO QUYẾT TOÁN</v>
          </cell>
        </row>
      </sheetData>
      <sheetData sheetId="9836">
        <row r="4">
          <cell r="A4" t="str">
            <v>BẢNG TÍNH TOÁN, ĐO BÓC KHỐI LƯỢNG HOÀN THÀNH ĐƯA VÀO QUYẾT TOÁN</v>
          </cell>
        </row>
      </sheetData>
      <sheetData sheetId="9837">
        <row r="4">
          <cell r="A4" t="str">
            <v>BẢNG TÍNH TOÁN, ĐO BÓC KHỐI LƯỢNG HOÀN THÀNH ĐƯA VÀO QUYẾT TOÁN</v>
          </cell>
        </row>
      </sheetData>
      <sheetData sheetId="9838">
        <row r="4">
          <cell r="A4" t="str">
            <v>BẢNG TÍNH TOÁN, ĐO BÓC KHỐI LƯỢNG HOÀN THÀNH ĐƯA VÀO QUYẾT TOÁN</v>
          </cell>
        </row>
      </sheetData>
      <sheetData sheetId="9839">
        <row r="4">
          <cell r="A4" t="str">
            <v>BẢNG TÍNH TOÁN, ĐO BÓC KHỐI LƯỢNG HOÀN THÀNH ĐƯA VÀO QUYẾT TOÁN</v>
          </cell>
        </row>
      </sheetData>
      <sheetData sheetId="9840">
        <row r="4">
          <cell r="A4" t="str">
            <v>BẢNG TÍNH TOÁN, ĐO BÓC KHỐI LƯỢNG HOÀN THÀNH ĐƯA VÀO QUYẾT TOÁN</v>
          </cell>
        </row>
      </sheetData>
      <sheetData sheetId="9841">
        <row r="4">
          <cell r="A4" t="str">
            <v>BẢNG TÍNH TOÁN, ĐO BÓC KHỐI LƯỢNG HOÀN THÀNH ĐƯA VÀO QUYẾT TOÁN</v>
          </cell>
        </row>
      </sheetData>
      <sheetData sheetId="9842">
        <row r="4">
          <cell r="A4" t="str">
            <v>BẢNG TÍNH TOÁN, ĐO BÓC KHỐI LƯỢNG HOÀN THÀNH ĐƯA VÀO QUYẾT TOÁN</v>
          </cell>
        </row>
      </sheetData>
      <sheetData sheetId="9843">
        <row r="4">
          <cell r="A4" t="str">
            <v>BẢNG TÍNH TOÁN, ĐO BÓC KHỐI LƯỢNG HOÀN THÀNH ĐƯA VÀO QUYẾT TOÁN</v>
          </cell>
        </row>
      </sheetData>
      <sheetData sheetId="9844">
        <row r="4">
          <cell r="A4" t="str">
            <v>BẢNG TÍNH TOÁN, ĐO BÓC KHỐI LƯỢNG HOÀN THÀNH ĐƯA VÀO QUYẾT TOÁN</v>
          </cell>
        </row>
      </sheetData>
      <sheetData sheetId="9845">
        <row r="4">
          <cell r="A4" t="str">
            <v>BẢNG TÍNH TOÁN, ĐO BÓC KHỐI LƯỢNG HOÀN THÀNH ĐƯA VÀO QUYẾT TOÁN</v>
          </cell>
        </row>
      </sheetData>
      <sheetData sheetId="9846">
        <row r="4">
          <cell r="A4" t="str">
            <v>BẢNG TÍNH TOÁN, ĐO BÓC KHỐI LƯỢNG HOÀN THÀNH ĐƯA VÀO QUYẾT TOÁN</v>
          </cell>
        </row>
      </sheetData>
      <sheetData sheetId="9847">
        <row r="4">
          <cell r="A4" t="str">
            <v>BẢNG TÍNH TOÁN, ĐO BÓC KHỐI LƯỢNG HOÀN THÀNH ĐƯA VÀO QUYẾT TOÁN</v>
          </cell>
        </row>
      </sheetData>
      <sheetData sheetId="9848">
        <row r="4">
          <cell r="A4" t="str">
            <v>BẢNG TÍNH TOÁN, ĐO BÓC KHỐI LƯỢNG HOÀN THÀNH ĐƯA VÀO QUYẾT TOÁN</v>
          </cell>
        </row>
      </sheetData>
      <sheetData sheetId="9849">
        <row r="4">
          <cell r="A4" t="str">
            <v>BẢNG TÍNH TOÁN, ĐO BÓC KHỐI LƯỢNG HOÀN THÀNH ĐƯA VÀO QUYẾT TOÁN</v>
          </cell>
        </row>
      </sheetData>
      <sheetData sheetId="9850">
        <row r="4">
          <cell r="A4" t="str">
            <v>BẢNG TÍNH TOÁN, ĐO BÓC KHỐI LƯỢNG HOÀN THÀNH ĐƯA VÀO QUYẾT TOÁN</v>
          </cell>
        </row>
      </sheetData>
      <sheetData sheetId="9851">
        <row r="4">
          <cell r="A4" t="str">
            <v>BẢNG TÍNH TOÁN, ĐO BÓC KHỐI LƯỢNG HOÀN THÀNH ĐƯA VÀO QUYẾT TOÁN</v>
          </cell>
        </row>
      </sheetData>
      <sheetData sheetId="9852">
        <row r="4">
          <cell r="A4" t="str">
            <v>BẢNG TÍNH TOÁN, ĐO BÓC KHỐI LƯỢNG HOÀN THÀNH ĐƯA VÀO QUYẾT TOÁN</v>
          </cell>
        </row>
      </sheetData>
      <sheetData sheetId="9853">
        <row r="4">
          <cell r="A4" t="str">
            <v>BẢNG TÍNH TOÁN, ĐO BÓC KHỐI LƯỢNG HOÀN THÀNH ĐƯA VÀO QUYẾT TOÁN</v>
          </cell>
        </row>
      </sheetData>
      <sheetData sheetId="9854">
        <row r="4">
          <cell r="A4" t="str">
            <v>BẢNG TÍNH TOÁN, ĐO BÓC KHỐI LƯỢNG HOÀN THÀNH ĐƯA VÀO QUYẾT TOÁN</v>
          </cell>
        </row>
      </sheetData>
      <sheetData sheetId="9855">
        <row r="4">
          <cell r="A4" t="str">
            <v>BẢNG TÍNH TOÁN, ĐO BÓC KHỐI LƯỢNG HOÀN THÀNH ĐƯA VÀO QUYẾT TOÁN</v>
          </cell>
        </row>
      </sheetData>
      <sheetData sheetId="9856">
        <row r="4">
          <cell r="A4" t="str">
            <v>BẢNG TÍNH TOÁN, ĐO BÓC KHỐI LƯỢNG HOÀN THÀNH ĐƯA VÀO QUYẾT TOÁN</v>
          </cell>
        </row>
      </sheetData>
      <sheetData sheetId="9857">
        <row r="4">
          <cell r="A4" t="str">
            <v>BẢNG TÍNH TOÁN, ĐO BÓC KHỐI LƯỢNG HOÀN THÀNH ĐƯA VÀO QUYẾT TOÁN</v>
          </cell>
        </row>
      </sheetData>
      <sheetData sheetId="9858">
        <row r="4">
          <cell r="A4" t="str">
            <v>BẢNG TÍNH TOÁN, ĐO BÓC KHỐI LƯỢNG HOÀN THÀNH ĐƯA VÀO QUYẾT TOÁN</v>
          </cell>
        </row>
      </sheetData>
      <sheetData sheetId="9859">
        <row r="4">
          <cell r="A4" t="str">
            <v>BẢNG TÍNH TOÁN, ĐO BÓC KHỐI LƯỢNG HOÀN THÀNH ĐƯA VÀO QUYẾT TOÁN</v>
          </cell>
        </row>
      </sheetData>
      <sheetData sheetId="9860">
        <row r="4">
          <cell r="A4" t="str">
            <v>BẢNG TÍNH TOÁN, ĐO BÓC KHỐI LƯỢNG HOÀN THÀNH ĐƯA VÀO QUYẾT TOÁN</v>
          </cell>
        </row>
      </sheetData>
      <sheetData sheetId="9861">
        <row r="4">
          <cell r="A4" t="str">
            <v>BẢNG TÍNH TOÁN, ĐO BÓC KHỐI LƯỢNG HOÀN THÀNH ĐƯA VÀO QUYẾT TOÁN</v>
          </cell>
        </row>
      </sheetData>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ow r="9">
          <cell r="A9" t="str">
            <v>A</v>
          </cell>
        </row>
      </sheetData>
      <sheetData sheetId="9947" refreshError="1"/>
      <sheetData sheetId="9948">
        <row r="9">
          <cell r="A9" t="str">
            <v>A</v>
          </cell>
        </row>
      </sheetData>
      <sheetData sheetId="9949">
        <row r="9">
          <cell r="A9" t="str">
            <v>A</v>
          </cell>
        </row>
      </sheetData>
      <sheetData sheetId="9950">
        <row r="9">
          <cell r="A9" t="str">
            <v>A</v>
          </cell>
        </row>
      </sheetData>
      <sheetData sheetId="9951">
        <row r="9">
          <cell r="A9" t="str">
            <v>A</v>
          </cell>
        </row>
      </sheetData>
      <sheetData sheetId="9952">
        <row r="9">
          <cell r="A9" t="str">
            <v>A</v>
          </cell>
        </row>
      </sheetData>
      <sheetData sheetId="9953">
        <row r="9">
          <cell r="A9" t="str">
            <v>A</v>
          </cell>
        </row>
      </sheetData>
      <sheetData sheetId="9954">
        <row r="9">
          <cell r="A9" t="str">
            <v>A</v>
          </cell>
        </row>
      </sheetData>
      <sheetData sheetId="9955">
        <row r="9">
          <cell r="A9" t="str">
            <v>A</v>
          </cell>
        </row>
      </sheetData>
      <sheetData sheetId="9956">
        <row r="9">
          <cell r="A9" t="str">
            <v>A</v>
          </cell>
        </row>
      </sheetData>
      <sheetData sheetId="9957">
        <row r="9">
          <cell r="A9" t="str">
            <v>A</v>
          </cell>
        </row>
      </sheetData>
      <sheetData sheetId="9958">
        <row r="9">
          <cell r="A9" t="str">
            <v>A</v>
          </cell>
        </row>
      </sheetData>
      <sheetData sheetId="9959">
        <row r="9">
          <cell r="A9" t="str">
            <v>A</v>
          </cell>
        </row>
      </sheetData>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efreshError="1"/>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ow r="9">
          <cell r="A9" t="str">
            <v>A</v>
          </cell>
        </row>
      </sheetData>
      <sheetData sheetId="10581">
        <row r="4">
          <cell r="A4" t="str">
            <v>BẢNG TÍNH TOÁN, ĐO BÓC KHỐI LƯỢNG HOÀN THÀNH ĐƯA VÀO QUYẾT TOÁN</v>
          </cell>
        </row>
      </sheetData>
      <sheetData sheetId="10582">
        <row r="4">
          <cell r="A4" t="str">
            <v>BẢNG TÍNH TOÁN, ĐO BÓC KHỐI LƯỢNG HOÀN THÀNH ĐƯA VÀO QUYẾT TOÁN</v>
          </cell>
        </row>
      </sheetData>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efreshError="1"/>
      <sheetData sheetId="10596" refreshError="1"/>
      <sheetData sheetId="10597" refreshError="1"/>
      <sheetData sheetId="10598" refreshError="1"/>
      <sheetData sheetId="10599" refreshError="1"/>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refreshError="1"/>
      <sheetData sheetId="10633" refreshError="1"/>
      <sheetData sheetId="10634" refreshError="1"/>
      <sheetData sheetId="10635" refreshError="1"/>
      <sheetData sheetId="10636" refreshError="1"/>
      <sheetData sheetId="10637" refreshError="1"/>
      <sheetData sheetId="10638" refreshError="1"/>
      <sheetData sheetId="10639" refreshError="1"/>
      <sheetData sheetId="10640" refreshError="1"/>
      <sheetData sheetId="10641" refreshError="1"/>
      <sheetData sheetId="10642" refreshError="1"/>
      <sheetData sheetId="10643" refreshError="1"/>
      <sheetData sheetId="10644" refreshError="1"/>
      <sheetData sheetId="10645" refreshError="1"/>
      <sheetData sheetId="10646" refreshError="1"/>
      <sheetData sheetId="10647" refreshError="1"/>
      <sheetData sheetId="10648" refreshError="1"/>
      <sheetData sheetId="10649" refreshError="1"/>
      <sheetData sheetId="10650" refreshError="1"/>
      <sheetData sheetId="10651" refreshError="1"/>
      <sheetData sheetId="10652" refreshError="1"/>
      <sheetData sheetId="10653" refreshError="1"/>
      <sheetData sheetId="10654"/>
      <sheetData sheetId="10655" refreshError="1"/>
      <sheetData sheetId="10656" refreshError="1"/>
      <sheetData sheetId="10657" refreshError="1"/>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ow r="4">
          <cell r="A4" t="str">
            <v>BẢNG TÍNH TOÁN, ĐO BÓC KHỐI LƯỢNG HOÀN THÀNH ĐƯA VÀO QUYẾT TOÁN</v>
          </cell>
        </row>
      </sheetData>
      <sheetData sheetId="10668">
        <row r="4">
          <cell r="A4" t="str">
            <v>BẢNG TÍNH TOÁN, ĐO BÓC KHỐI LƯỢNG HOÀN THÀNH ĐƯA VÀO QUYẾT TOÁN</v>
          </cell>
        </row>
      </sheetData>
      <sheetData sheetId="10669">
        <row r="4">
          <cell r="A4" t="str">
            <v>BẢNG TÍNH TOÁN, ĐO BÓC KHỐI LƯỢNG HOÀN THÀNH ĐƯA VÀO QUYẾT TOÁN</v>
          </cell>
        </row>
      </sheetData>
      <sheetData sheetId="10670">
        <row r="4">
          <cell r="A4" t="str">
            <v>BẢNG TÍNH TOÁN, ĐO BÓC KHỐI LƯỢNG HOÀN THÀNH ĐƯA VÀO QUYẾT TOÁN</v>
          </cell>
        </row>
      </sheetData>
      <sheetData sheetId="10671">
        <row r="4">
          <cell r="A4" t="str">
            <v>BẢNG TÍNH TOÁN, ĐO BÓC KHỐI LƯỢNG HOÀN THÀNH ĐƯA VÀO QUYẾT TOÁN</v>
          </cell>
        </row>
      </sheetData>
      <sheetData sheetId="10672">
        <row r="4">
          <cell r="A4" t="str">
            <v>BẢNG TÍNH TOÁN, ĐO BÓC KHỐI LƯỢNG HOÀN THÀNH ĐƯA VÀO QUYẾT TOÁN</v>
          </cell>
        </row>
      </sheetData>
      <sheetData sheetId="10673">
        <row r="4">
          <cell r="A4" t="str">
            <v>BẢNG TÍNH TOÁN, ĐO BÓC KHỐI LƯỢNG HOÀN THÀNH ĐƯA VÀO QUYẾT TOÁN</v>
          </cell>
        </row>
      </sheetData>
      <sheetData sheetId="10674">
        <row r="4">
          <cell r="A4" t="str">
            <v>BẢNG TÍNH TOÁN, ĐO BÓC KHỐI LƯỢNG HOÀN THÀNH ĐƯA VÀO QUYẾT TOÁN</v>
          </cell>
        </row>
      </sheetData>
      <sheetData sheetId="10675">
        <row r="4">
          <cell r="A4" t="str">
            <v>BẢNG TÍNH TOÁN, ĐO BÓC KHỐI LƯỢNG HOÀN THÀNH ĐƯA VÀO QUYẾT TOÁN</v>
          </cell>
        </row>
      </sheetData>
      <sheetData sheetId="10676">
        <row r="4">
          <cell r="A4" t="str">
            <v>BẢNG TÍNH TOÁN, ĐO BÓC KHỐI LƯỢNG HOÀN THÀNH ĐƯA VÀO QUYẾT TOÁN</v>
          </cell>
        </row>
      </sheetData>
      <sheetData sheetId="10677">
        <row r="4">
          <cell r="A4" t="str">
            <v>BẢNG TÍNH TOÁN, ĐO BÓC KHỐI LƯỢNG HOÀN THÀNH ĐƯA VÀO QUYẾT TOÁN</v>
          </cell>
        </row>
      </sheetData>
      <sheetData sheetId="10678">
        <row r="4">
          <cell r="A4" t="str">
            <v>BẢNG TÍNH TOÁN, ĐO BÓC KHỐI LƯỢNG HOÀN THÀNH ĐƯA VÀO QUYẾT TOÁN</v>
          </cell>
        </row>
      </sheetData>
      <sheetData sheetId="10679">
        <row r="4">
          <cell r="A4" t="str">
            <v>BẢNG TÍNH TOÁN, ĐO BÓC KHỐI LƯỢNG HOÀN THÀNH ĐƯA VÀO QUYẾT TOÁN</v>
          </cell>
        </row>
      </sheetData>
      <sheetData sheetId="10680">
        <row r="4">
          <cell r="A4" t="str">
            <v>BẢNG TÍNH TOÁN, ĐO BÓC KHỐI LƯỢNG HOÀN THÀNH ĐƯA VÀO QUYẾT TOÁN</v>
          </cell>
        </row>
      </sheetData>
      <sheetData sheetId="10681">
        <row r="4">
          <cell r="A4" t="str">
            <v>BẢNG TÍNH TOÁN, ĐO BÓC KHỐI LƯỢNG HOÀN THÀNH ĐƯA VÀO QUYẾT TOÁN</v>
          </cell>
        </row>
      </sheetData>
      <sheetData sheetId="10682">
        <row r="4">
          <cell r="A4" t="str">
            <v>BẢNG TÍNH TOÁN, ĐO BÓC KHỐI LƯỢNG HOÀN THÀNH ĐƯA VÀO QUYẾT TOÁN</v>
          </cell>
        </row>
      </sheetData>
      <sheetData sheetId="10683">
        <row r="4">
          <cell r="A4" t="str">
            <v>BẢNG TÍNH TOÁN, ĐO BÓC KHỐI LƯỢNG HOÀN THÀNH ĐƯA VÀO QUYẾT TOÁN</v>
          </cell>
        </row>
      </sheetData>
      <sheetData sheetId="10684">
        <row r="4">
          <cell r="A4" t="str">
            <v>BẢNG TÍNH TOÁN, ĐO BÓC KHỐI LƯỢNG HOÀN THÀNH ĐƯA VÀO QUYẾT TOÁN</v>
          </cell>
        </row>
      </sheetData>
      <sheetData sheetId="10685">
        <row r="4">
          <cell r="A4" t="str">
            <v>BẢNG TÍNH TOÁN, ĐO BÓC KHỐI LƯỢNG HOÀN THÀNH ĐƯA VÀO QUYẾT TOÁN</v>
          </cell>
        </row>
      </sheetData>
      <sheetData sheetId="10686">
        <row r="4">
          <cell r="A4" t="str">
            <v>BẢNG TÍNH TOÁN, ĐO BÓC KHỐI LƯỢNG HOÀN THÀNH ĐƯA VÀO QUYẾT TOÁN</v>
          </cell>
        </row>
      </sheetData>
      <sheetData sheetId="10687">
        <row r="4">
          <cell r="A4" t="str">
            <v>BẢNG TÍNH TOÁN, ĐO BÓC KHỐI LƯỢNG HOÀN THÀNH ĐƯA VÀO QUYẾT TOÁN</v>
          </cell>
        </row>
      </sheetData>
      <sheetData sheetId="10688">
        <row r="4">
          <cell r="A4" t="str">
            <v>BẢNG TÍNH TOÁN, ĐO BÓC KHỐI LƯỢNG HOÀN THÀNH ĐƯA VÀO QUYẾT TOÁN</v>
          </cell>
        </row>
      </sheetData>
      <sheetData sheetId="10689">
        <row r="4">
          <cell r="A4" t="str">
            <v>BẢNG TÍNH TOÁN, ĐO BÓC KHỐI LƯỢNG HOÀN THÀNH ĐƯA VÀO QUYẾT TOÁN</v>
          </cell>
        </row>
      </sheetData>
      <sheetData sheetId="10690">
        <row r="4">
          <cell r="A4" t="str">
            <v>BẢNG TÍNH TOÁN, ĐO BÓC KHỐI LƯỢNG HOÀN THÀNH ĐƯA VÀO QUYẾT TOÁN</v>
          </cell>
        </row>
      </sheetData>
      <sheetData sheetId="10691">
        <row r="4">
          <cell r="A4" t="str">
            <v>BẢNG TÍNH TOÁN, ĐO BÓC KHỐI LƯỢNG HOÀN THÀNH ĐƯA VÀO QUYẾT TOÁN</v>
          </cell>
        </row>
      </sheetData>
      <sheetData sheetId="10692">
        <row r="4">
          <cell r="A4" t="str">
            <v>BẢNG TÍNH TOÁN, ĐO BÓC KHỐI LƯỢNG HOÀN THÀNH ĐƯA VÀO QUYẾT TOÁN</v>
          </cell>
        </row>
      </sheetData>
      <sheetData sheetId="10693">
        <row r="4">
          <cell r="A4" t="str">
            <v>BẢNG TÍNH TOÁN, ĐO BÓC KHỐI LƯỢNG HOÀN THÀNH ĐƯA VÀO QUYẾT TOÁN</v>
          </cell>
        </row>
      </sheetData>
      <sheetData sheetId="10694">
        <row r="4">
          <cell r="A4" t="str">
            <v>BẢNG TÍNH TOÁN, ĐO BÓC KHỐI LƯỢNG HOÀN THÀNH ĐƯA VÀO QUYẾT TOÁN</v>
          </cell>
        </row>
      </sheetData>
      <sheetData sheetId="10695">
        <row r="4">
          <cell r="A4" t="str">
            <v>BẢNG TÍNH TOÁN, ĐO BÓC KHỐI LƯỢNG HOÀN THÀNH ĐƯA VÀO QUYẾT TOÁN</v>
          </cell>
        </row>
      </sheetData>
      <sheetData sheetId="10696">
        <row r="4">
          <cell r="A4" t="str">
            <v>BẢNG TÍNH TOÁN, ĐO BÓC KHỐI LƯỢNG HOÀN THÀNH ĐƯA VÀO QUYẾT TOÁN</v>
          </cell>
        </row>
      </sheetData>
      <sheetData sheetId="10697">
        <row r="4">
          <cell r="A4" t="str">
            <v>BẢNG TÍNH TOÁN, ĐO BÓC KHỐI LƯỢNG HOÀN THÀNH ĐƯA VÀO QUYẾT TOÁN</v>
          </cell>
        </row>
      </sheetData>
      <sheetData sheetId="10698">
        <row r="4">
          <cell r="A4" t="str">
            <v>BẢNG TÍNH TOÁN, ĐO BÓC KHỐI LƯỢNG HOÀN THÀNH ĐƯA VÀO QUYẾT TOÁN</v>
          </cell>
        </row>
      </sheetData>
      <sheetData sheetId="10699">
        <row r="4">
          <cell r="A4" t="str">
            <v>BẢNG TÍNH TOÁN, ĐO BÓC KHỐI LƯỢNG HOÀN THÀNH ĐƯA VÀO QUYẾT TOÁN</v>
          </cell>
        </row>
      </sheetData>
      <sheetData sheetId="10700">
        <row r="4">
          <cell r="A4" t="str">
            <v>BẢNG TÍNH TOÁN, ĐO BÓC KHỐI LƯỢNG HOÀN THÀNH ĐƯA VÀO QUYẾT TOÁN</v>
          </cell>
        </row>
      </sheetData>
      <sheetData sheetId="10701">
        <row r="4">
          <cell r="A4" t="str">
            <v>BẢNG TÍNH TOÁN, ĐO BÓC KHỐI LƯỢNG HOÀN THÀNH ĐƯA VÀO QUYẾT TOÁN</v>
          </cell>
        </row>
      </sheetData>
      <sheetData sheetId="10702">
        <row r="4">
          <cell r="A4" t="str">
            <v>BẢNG TÍNH TOÁN, ĐO BÓC KHỐI LƯỢNG HOÀN THÀNH ĐƯA VÀO QUYẾT TOÁN</v>
          </cell>
        </row>
      </sheetData>
      <sheetData sheetId="10703">
        <row r="4">
          <cell r="A4" t="str">
            <v>BẢNG TÍNH TOÁN, ĐO BÓC KHỐI LƯỢNG HOÀN THÀNH ĐƯA VÀO QUYẾT TOÁN</v>
          </cell>
        </row>
      </sheetData>
      <sheetData sheetId="10704">
        <row r="4">
          <cell r="A4" t="str">
            <v>BẢNG TÍNH TOÁN, ĐO BÓC KHỐI LƯỢNG HOÀN THÀNH ĐƯA VÀO QUYẾT TOÁN</v>
          </cell>
        </row>
      </sheetData>
      <sheetData sheetId="10705">
        <row r="4">
          <cell r="A4" t="str">
            <v>BẢNG TÍNH TOÁN, ĐO BÓC KHỐI LƯỢNG HOÀN THÀNH ĐƯA VÀO QUYẾT TOÁN</v>
          </cell>
        </row>
      </sheetData>
      <sheetData sheetId="10706">
        <row r="4">
          <cell r="A4" t="str">
            <v>BẢNG TÍNH TOÁN, ĐO BÓC KHỐI LƯỢNG HOÀN THÀNH ĐƯA VÀO QUYẾT TOÁN</v>
          </cell>
        </row>
      </sheetData>
      <sheetData sheetId="10707">
        <row r="4">
          <cell r="A4" t="str">
            <v>BẢNG TÍNH TOÁN, ĐO BÓC KHỐI LƯỢNG HOÀN THÀNH ĐƯA VÀO QUYẾT TOÁN</v>
          </cell>
        </row>
      </sheetData>
      <sheetData sheetId="10708">
        <row r="4">
          <cell r="A4" t="str">
            <v>BẢNG TÍNH TOÁN, ĐO BÓC KHỐI LƯỢNG HOÀN THÀNH ĐƯA VÀO QUYẾT TOÁN</v>
          </cell>
        </row>
      </sheetData>
      <sheetData sheetId="10709">
        <row r="4">
          <cell r="A4" t="str">
            <v>BẢNG TÍNH TOÁN, ĐO BÓC KHỐI LƯỢNG HOÀN THÀNH ĐƯA VÀO QUYẾT TOÁN</v>
          </cell>
        </row>
      </sheetData>
      <sheetData sheetId="10710">
        <row r="4">
          <cell r="A4" t="str">
            <v>BẢNG TÍNH TOÁN, ĐO BÓC KHỐI LƯỢNG HOÀN THÀNH ĐƯA VÀO QUYẾT TOÁN</v>
          </cell>
        </row>
      </sheetData>
      <sheetData sheetId="10711">
        <row r="4">
          <cell r="A4" t="str">
            <v>BẢNG TÍNH TOÁN, ĐO BÓC KHỐI LƯỢNG HOÀN THÀNH ĐƯA VÀO QUYẾT TOÁN</v>
          </cell>
        </row>
      </sheetData>
      <sheetData sheetId="10712">
        <row r="4">
          <cell r="A4" t="str">
            <v>BẢNG TÍNH TOÁN, ĐO BÓC KHỐI LƯỢNG HOÀN THÀNH ĐƯA VÀO QUYẾT TOÁN</v>
          </cell>
        </row>
      </sheetData>
      <sheetData sheetId="10713">
        <row r="4">
          <cell r="A4" t="str">
            <v>BẢNG TÍNH TOÁN, ĐO BÓC KHỐI LƯỢNG HOÀN THÀNH ĐƯA VÀO QUYẾT TOÁN</v>
          </cell>
        </row>
      </sheetData>
      <sheetData sheetId="10714">
        <row r="4">
          <cell r="A4" t="str">
            <v>BẢNG TÍNH TOÁN, ĐO BÓC KHỐI LƯỢNG HOÀN THÀNH ĐƯA VÀO QUYẾT TOÁN</v>
          </cell>
        </row>
      </sheetData>
      <sheetData sheetId="10715">
        <row r="4">
          <cell r="A4" t="str">
            <v>BẢNG TÍNH TOÁN, ĐO BÓC KHỐI LƯỢNG HOÀN THÀNH ĐƯA VÀO QUYẾT TOÁN</v>
          </cell>
        </row>
      </sheetData>
      <sheetData sheetId="10716">
        <row r="4">
          <cell r="A4" t="str">
            <v>BẢNG TÍNH TOÁN, ĐO BÓC KHỐI LƯỢNG HOÀN THÀNH ĐƯA VÀO QUYẾT TOÁN</v>
          </cell>
        </row>
      </sheetData>
      <sheetData sheetId="10717">
        <row r="4">
          <cell r="A4" t="str">
            <v>BẢNG TÍNH TOÁN, ĐO BÓC KHỐI LƯỢNG HOÀN THÀNH ĐƯA VÀO QUYẾT TOÁN</v>
          </cell>
        </row>
      </sheetData>
      <sheetData sheetId="10718">
        <row r="4">
          <cell r="A4" t="str">
            <v>BẢNG TÍNH TOÁN, ĐO BÓC KHỐI LƯỢNG HOÀN THÀNH ĐƯA VÀO QUYẾT TOÁN</v>
          </cell>
        </row>
      </sheetData>
      <sheetData sheetId="10719">
        <row r="4">
          <cell r="A4" t="str">
            <v>BẢNG TÍNH TOÁN, ĐO BÓC KHỐI LƯỢNG HOÀN THÀNH ĐƯA VÀO QUYẾT TOÁN</v>
          </cell>
        </row>
      </sheetData>
      <sheetData sheetId="10720">
        <row r="4">
          <cell r="A4" t="str">
            <v>BẢNG TÍNH TOÁN, ĐO BÓC KHỐI LƯỢNG HOÀN THÀNH ĐƯA VÀO QUYẾT TOÁN</v>
          </cell>
        </row>
      </sheetData>
      <sheetData sheetId="10721">
        <row r="4">
          <cell r="A4" t="str">
            <v>BẢNG TÍNH TOÁN, ĐO BÓC KHỐI LƯỢNG HOÀN THÀNH ĐƯA VÀO QUYẾT TOÁN</v>
          </cell>
        </row>
      </sheetData>
      <sheetData sheetId="10722">
        <row r="4">
          <cell r="A4" t="str">
            <v>BẢNG TÍNH TOÁN, ĐO BÓC KHỐI LƯỢNG HOÀN THÀNH ĐƯA VÀO QUYẾT TOÁN</v>
          </cell>
        </row>
      </sheetData>
      <sheetData sheetId="10723">
        <row r="4">
          <cell r="A4" t="str">
            <v>BẢNG TÍNH TOÁN, ĐO BÓC KHỐI LƯỢNG HOÀN THÀNH ĐƯA VÀO QUYẾT TOÁN</v>
          </cell>
        </row>
      </sheetData>
      <sheetData sheetId="10724">
        <row r="4">
          <cell r="A4" t="str">
            <v>BẢNG TÍNH TOÁN, ĐO BÓC KHỐI LƯỢNG HOÀN THÀNH ĐƯA VÀO QUYẾT TOÁN</v>
          </cell>
        </row>
      </sheetData>
      <sheetData sheetId="10725">
        <row r="4">
          <cell r="A4" t="str">
            <v>BẢNG TÍNH TOÁN, ĐO BÓC KHỐI LƯỢNG HOÀN THÀNH ĐƯA VÀO QUYẾT TOÁN</v>
          </cell>
        </row>
      </sheetData>
      <sheetData sheetId="10726">
        <row r="4">
          <cell r="A4" t="str">
            <v>BẢNG TÍNH TOÁN, ĐO BÓC KHỐI LƯỢNG HOÀN THÀNH ĐƯA VÀO QUYẾT TOÁN</v>
          </cell>
        </row>
      </sheetData>
      <sheetData sheetId="10727">
        <row r="4">
          <cell r="A4" t="str">
            <v>BẢNG TÍNH TOÁN, ĐO BÓC KHỐI LƯỢNG HOÀN THÀNH ĐƯA VÀO QUYẾT TOÁN</v>
          </cell>
        </row>
      </sheetData>
      <sheetData sheetId="10728">
        <row r="4">
          <cell r="A4" t="str">
            <v>BẢNG TÍNH TOÁN, ĐO BÓC KHỐI LƯỢNG HOÀN THÀNH ĐƯA VÀO QUYẾT TOÁN</v>
          </cell>
        </row>
      </sheetData>
      <sheetData sheetId="10729">
        <row r="4">
          <cell r="A4" t="str">
            <v>BẢNG TÍNH TOÁN, ĐO BÓC KHỐI LƯỢNG HOÀN THÀNH ĐƯA VÀO QUYẾT TOÁN</v>
          </cell>
        </row>
      </sheetData>
      <sheetData sheetId="10730">
        <row r="4">
          <cell r="A4" t="str">
            <v>BẢNG TÍNH TOÁN, ĐO BÓC KHỐI LƯỢNG HOÀN THÀNH ĐƯA VÀO QUYẾT TOÁN</v>
          </cell>
        </row>
      </sheetData>
      <sheetData sheetId="10731">
        <row r="4">
          <cell r="A4" t="str">
            <v>BẢNG TÍNH TOÁN, ĐO BÓC KHỐI LƯỢNG HOÀN THÀNH ĐƯA VÀO QUYẾT TOÁN</v>
          </cell>
        </row>
      </sheetData>
      <sheetData sheetId="10732">
        <row r="4">
          <cell r="A4" t="str">
            <v>BẢNG TÍNH TOÁN, ĐO BÓC KHỐI LƯỢNG HOÀN THÀNH ĐƯA VÀO QUYẾT TOÁN</v>
          </cell>
        </row>
      </sheetData>
      <sheetData sheetId="10733">
        <row r="4">
          <cell r="A4" t="str">
            <v>BẢNG TÍNH TOÁN, ĐO BÓC KHỐI LƯỢNG HOÀN THÀNH ĐƯA VÀO QUYẾT TOÁN</v>
          </cell>
        </row>
      </sheetData>
      <sheetData sheetId="10734">
        <row r="4">
          <cell r="A4" t="str">
            <v>BẢNG TÍNH TOÁN, ĐO BÓC KHỐI LƯỢNG HOÀN THÀNH ĐƯA VÀO QUYẾT TOÁN</v>
          </cell>
        </row>
      </sheetData>
      <sheetData sheetId="10735">
        <row r="4">
          <cell r="A4" t="str">
            <v>BẢNG TÍNH TOÁN, ĐO BÓC KHỐI LƯỢNG HOÀN THÀNH ĐƯA VÀO QUYẾT TOÁN</v>
          </cell>
        </row>
      </sheetData>
      <sheetData sheetId="10736">
        <row r="4">
          <cell r="A4" t="str">
            <v>BẢNG TÍNH TOÁN, ĐO BÓC KHỐI LƯỢNG HOÀN THÀNH ĐƯA VÀO QUYẾT TOÁN</v>
          </cell>
        </row>
      </sheetData>
      <sheetData sheetId="10737">
        <row r="4">
          <cell r="A4" t="str">
            <v>BẢNG TÍNH TOÁN, ĐO BÓC KHỐI LƯỢNG HOÀN THÀNH ĐƯA VÀO QUYẾT TOÁN</v>
          </cell>
        </row>
      </sheetData>
      <sheetData sheetId="10738">
        <row r="4">
          <cell r="A4" t="str">
            <v>BẢNG TÍNH TOÁN, ĐO BÓC KHỐI LƯỢNG HOÀN THÀNH ĐƯA VÀO QUYẾT TOÁN</v>
          </cell>
        </row>
      </sheetData>
      <sheetData sheetId="10739">
        <row r="4">
          <cell r="A4" t="str">
            <v>BẢNG TÍNH TOÁN, ĐO BÓC KHỐI LƯỢNG HOÀN THÀNH ĐƯA VÀO QUYẾT TOÁN</v>
          </cell>
        </row>
      </sheetData>
      <sheetData sheetId="10740">
        <row r="4">
          <cell r="A4" t="str">
            <v>BẢNG TÍNH TOÁN, ĐO BÓC KHỐI LƯỢNG HOÀN THÀNH ĐƯA VÀO QUYẾT TOÁN</v>
          </cell>
        </row>
      </sheetData>
      <sheetData sheetId="10741">
        <row r="4">
          <cell r="A4" t="str">
            <v>BẢNG TÍNH TOÁN, ĐO BÓC KHỐI LƯỢNG HOÀN THÀNH ĐƯA VÀO QUYẾT TOÁN</v>
          </cell>
        </row>
      </sheetData>
      <sheetData sheetId="10742">
        <row r="4">
          <cell r="A4" t="str">
            <v>BẢNG TÍNH TOÁN, ĐO BÓC KHỐI LƯỢNG HOÀN THÀNH ĐƯA VÀO QUYẾT TOÁN</v>
          </cell>
        </row>
      </sheetData>
      <sheetData sheetId="10743">
        <row r="4">
          <cell r="A4" t="str">
            <v>BẢNG TÍNH TOÁN, ĐO BÓC KHỐI LƯỢNG HOÀN THÀNH ĐƯA VÀO QUYẾT TOÁN</v>
          </cell>
        </row>
      </sheetData>
      <sheetData sheetId="10744">
        <row r="4">
          <cell r="A4" t="str">
            <v>BẢNG TÍNH TOÁN, ĐO BÓC KHỐI LƯỢNG HOÀN THÀNH ĐƯA VÀO QUYẾT TOÁN</v>
          </cell>
        </row>
      </sheetData>
      <sheetData sheetId="10745">
        <row r="4">
          <cell r="A4" t="str">
            <v>BẢNG TÍNH TOÁN, ĐO BÓC KHỐI LƯỢNG HOÀN THÀNH ĐƯA VÀO QUYẾT TOÁN</v>
          </cell>
        </row>
      </sheetData>
      <sheetData sheetId="10746">
        <row r="4">
          <cell r="A4" t="str">
            <v>BẢNG TÍNH TOÁN, ĐO BÓC KHỐI LƯỢNG HOÀN THÀNH ĐƯA VÀO QUYẾT TOÁN</v>
          </cell>
        </row>
      </sheetData>
      <sheetData sheetId="10747">
        <row r="4">
          <cell r="A4" t="str">
            <v>BẢNG TÍNH TOÁN, ĐO BÓC KHỐI LƯỢNG HOÀN THÀNH ĐƯA VÀO QUYẾT TOÁN</v>
          </cell>
        </row>
      </sheetData>
      <sheetData sheetId="10748">
        <row r="4">
          <cell r="A4" t="str">
            <v>BẢNG TÍNH TOÁN, ĐO BÓC KHỐI LƯỢNG HOÀN THÀNH ĐƯA VÀO QUYẾT TOÁN</v>
          </cell>
        </row>
      </sheetData>
      <sheetData sheetId="10749">
        <row r="4">
          <cell r="A4" t="str">
            <v>BẢNG TÍNH TOÁN, ĐO BÓC KHỐI LƯỢNG HOÀN THÀNH ĐƯA VÀO QUYẾT TOÁN</v>
          </cell>
        </row>
      </sheetData>
      <sheetData sheetId="10750">
        <row r="4">
          <cell r="A4" t="str">
            <v>BẢNG TÍNH TOÁN, ĐO BÓC KHỐI LƯỢNG HOÀN THÀNH ĐƯA VÀO QUYẾT TOÁN</v>
          </cell>
        </row>
      </sheetData>
      <sheetData sheetId="10751">
        <row r="4">
          <cell r="A4" t="str">
            <v>BẢNG TÍNH TOÁN, ĐO BÓC KHỐI LƯỢNG HOÀN THÀNH ĐƯA VÀO QUYẾT TOÁN</v>
          </cell>
        </row>
      </sheetData>
      <sheetData sheetId="10752">
        <row r="4">
          <cell r="A4" t="str">
            <v>BẢNG TÍNH TOÁN, ĐO BÓC KHỐI LƯỢNG HOÀN THÀNH ĐƯA VÀO QUYẾT TOÁN</v>
          </cell>
        </row>
      </sheetData>
      <sheetData sheetId="10753">
        <row r="4">
          <cell r="A4" t="str">
            <v>BẢNG TÍNH TOÁN, ĐO BÓC KHỐI LƯỢNG HOÀN THÀNH ĐƯA VÀO QUYẾT TOÁN</v>
          </cell>
        </row>
      </sheetData>
      <sheetData sheetId="10754">
        <row r="4">
          <cell r="A4" t="str">
            <v>BẢNG TÍNH TOÁN, ĐO BÓC KHỐI LƯỢNG HOÀN THÀNH ĐƯA VÀO QUYẾT TOÁN</v>
          </cell>
        </row>
      </sheetData>
      <sheetData sheetId="10755">
        <row r="4">
          <cell r="A4" t="str">
            <v>BẢNG TÍNH TOÁN, ĐO BÓC KHỐI LƯỢNG HOÀN THÀNH ĐƯA VÀO QUYẾT TOÁN</v>
          </cell>
        </row>
      </sheetData>
      <sheetData sheetId="10756">
        <row r="4">
          <cell r="A4" t="str">
            <v>BẢNG TÍNH TOÁN, ĐO BÓC KHỐI LƯỢNG HOÀN THÀNH ĐƯA VÀO QUYẾT TOÁN</v>
          </cell>
        </row>
      </sheetData>
      <sheetData sheetId="10757">
        <row r="4">
          <cell r="A4" t="str">
            <v>BẢNG TÍNH TOÁN, ĐO BÓC KHỐI LƯỢNG HOÀN THÀNH ĐƯA VÀO QUYẾT TOÁN</v>
          </cell>
        </row>
      </sheetData>
      <sheetData sheetId="10758">
        <row r="4">
          <cell r="A4" t="str">
            <v>BẢNG TÍNH TOÁN, ĐO BÓC KHỐI LƯỢNG HOÀN THÀNH ĐƯA VÀO QUYẾT TOÁN</v>
          </cell>
        </row>
      </sheetData>
      <sheetData sheetId="10759">
        <row r="4">
          <cell r="A4" t="str">
            <v>BẢNG TÍNH TOÁN, ĐO BÓC KHỐI LƯỢNG HOÀN THÀNH ĐƯA VÀO QUYẾT TOÁN</v>
          </cell>
        </row>
      </sheetData>
      <sheetData sheetId="10760">
        <row r="4">
          <cell r="A4" t="str">
            <v>BẢNG TÍNH TOÁN, ĐO BÓC KHỐI LƯỢNG HOÀN THÀNH ĐƯA VÀO QUYẾT TOÁN</v>
          </cell>
        </row>
      </sheetData>
      <sheetData sheetId="10761">
        <row r="4">
          <cell r="A4" t="str">
            <v>BẢNG TÍNH TOÁN, ĐO BÓC KHỐI LƯỢNG HOÀN THÀNH ĐƯA VÀO QUYẾT TOÁN</v>
          </cell>
        </row>
      </sheetData>
      <sheetData sheetId="10762">
        <row r="4">
          <cell r="A4" t="str">
            <v>BẢNG TÍNH TOÁN, ĐO BÓC KHỐI LƯỢNG HOÀN THÀNH ĐƯA VÀO QUYẾT TOÁN</v>
          </cell>
        </row>
      </sheetData>
      <sheetData sheetId="10763">
        <row r="4">
          <cell r="A4" t="str">
            <v>BẢNG TÍNH TOÁN, ĐO BÓC KHỐI LƯỢNG HOÀN THÀNH ĐƯA VÀO QUYẾT TOÁN</v>
          </cell>
        </row>
      </sheetData>
      <sheetData sheetId="10764">
        <row r="4">
          <cell r="A4" t="str">
            <v>BẢNG TÍNH TOÁN, ĐO BÓC KHỐI LƯỢNG HOÀN THÀNH ĐƯA VÀO QUYẾT TOÁN</v>
          </cell>
        </row>
      </sheetData>
      <sheetData sheetId="10765">
        <row r="4">
          <cell r="A4" t="str">
            <v>BẢNG TÍNH TOÁN, ĐO BÓC KHỐI LƯỢNG HOÀN THÀNH ĐƯA VÀO QUYẾT TOÁN</v>
          </cell>
        </row>
      </sheetData>
      <sheetData sheetId="10766">
        <row r="4">
          <cell r="A4" t="str">
            <v>BẢNG TÍNH TOÁN, ĐO BÓC KHỐI LƯỢNG HOÀN THÀNH ĐƯA VÀO QUYẾT TOÁN</v>
          </cell>
        </row>
      </sheetData>
      <sheetData sheetId="10767">
        <row r="4">
          <cell r="A4" t="str">
            <v>BẢNG TÍNH TOÁN, ĐO BÓC KHỐI LƯỢNG HOÀN THÀNH ĐƯA VÀO QUYẾT TOÁN</v>
          </cell>
        </row>
      </sheetData>
      <sheetData sheetId="10768">
        <row r="4">
          <cell r="A4" t="str">
            <v>BẢNG TÍNH TOÁN, ĐO BÓC KHỐI LƯỢNG HOÀN THÀNH ĐƯA VÀO QUYẾT TOÁN</v>
          </cell>
        </row>
      </sheetData>
      <sheetData sheetId="10769">
        <row r="4">
          <cell r="A4" t="str">
            <v>BẢNG TÍNH TOÁN, ĐO BÓC KHỐI LƯỢNG HOÀN THÀNH ĐƯA VÀO QUYẾT TOÁN</v>
          </cell>
        </row>
      </sheetData>
      <sheetData sheetId="10770">
        <row r="4">
          <cell r="A4" t="str">
            <v>BẢNG TÍNH TOÁN, ĐO BÓC KHỐI LƯỢNG HOÀN THÀNH ĐƯA VÀO QUYẾT TOÁN</v>
          </cell>
        </row>
      </sheetData>
      <sheetData sheetId="10771">
        <row r="4">
          <cell r="A4" t="str">
            <v>BẢNG TÍNH TOÁN, ĐO BÓC KHỐI LƯỢNG HOÀN THÀNH ĐƯA VÀO QUYẾT TOÁN</v>
          </cell>
        </row>
      </sheetData>
      <sheetData sheetId="10772">
        <row r="4">
          <cell r="A4" t="str">
            <v>BẢNG TÍNH TOÁN, ĐO BÓC KHỐI LƯỢNG HOÀN THÀNH ĐƯA VÀO QUYẾT TOÁN</v>
          </cell>
        </row>
      </sheetData>
      <sheetData sheetId="10773">
        <row r="4">
          <cell r="A4" t="str">
            <v>BẢNG TÍNH TOÁN, ĐO BÓC KHỐI LƯỢNG HOÀN THÀNH ĐƯA VÀO QUYẾT TOÁN</v>
          </cell>
        </row>
      </sheetData>
      <sheetData sheetId="10774">
        <row r="4">
          <cell r="A4" t="str">
            <v>BẢNG TÍNH TOÁN, ĐO BÓC KHỐI LƯỢNG HOÀN THÀNH ĐƯA VÀO QUYẾT TOÁN</v>
          </cell>
        </row>
      </sheetData>
      <sheetData sheetId="10775">
        <row r="4">
          <cell r="A4" t="str">
            <v>BẢNG TÍNH TOÁN, ĐO BÓC KHỐI LƯỢNG HOÀN THÀNH ĐƯA VÀO QUYẾT TOÁN</v>
          </cell>
        </row>
      </sheetData>
      <sheetData sheetId="10776">
        <row r="4">
          <cell r="A4" t="str">
            <v>BẢNG TÍNH TOÁN, ĐO BÓC KHỐI LƯỢNG HOÀN THÀNH ĐƯA VÀO QUYẾT TOÁN</v>
          </cell>
        </row>
      </sheetData>
      <sheetData sheetId="10777">
        <row r="4">
          <cell r="A4" t="str">
            <v>BẢNG TÍNH TOÁN, ĐO BÓC KHỐI LƯỢNG HOÀN THÀNH ĐƯA VÀO QUYẾT TOÁN</v>
          </cell>
        </row>
      </sheetData>
      <sheetData sheetId="10778">
        <row r="4">
          <cell r="A4" t="str">
            <v>BẢNG TÍNH TOÁN, ĐO BÓC KHỐI LƯỢNG HOÀN THÀNH ĐƯA VÀO QUYẾT TOÁN</v>
          </cell>
        </row>
      </sheetData>
      <sheetData sheetId="10779">
        <row r="4">
          <cell r="A4" t="str">
            <v>BẢNG TÍNH TOÁN, ĐO BÓC KHỐI LƯỢNG HOÀN THÀNH ĐƯA VÀO QUYẾT TOÁN</v>
          </cell>
        </row>
      </sheetData>
      <sheetData sheetId="10780">
        <row r="4">
          <cell r="A4" t="str">
            <v>BẢNG TÍNH TOÁN, ĐO BÓC KHỐI LƯỢNG HOÀN THÀNH ĐƯA VÀO QUYẾT TOÁN</v>
          </cell>
        </row>
      </sheetData>
      <sheetData sheetId="10781">
        <row r="4">
          <cell r="A4" t="str">
            <v>BẢNG TÍNH TOÁN, ĐO BÓC KHỐI LƯỢNG HOÀN THÀNH ĐƯA VÀO QUYẾT TOÁN</v>
          </cell>
        </row>
      </sheetData>
      <sheetData sheetId="10782">
        <row r="4">
          <cell r="A4" t="str">
            <v>BẢNG TÍNH TOÁN, ĐO BÓC KHỐI LƯỢNG HOÀN THÀNH ĐƯA VÀO QUYẾT TOÁN</v>
          </cell>
        </row>
      </sheetData>
      <sheetData sheetId="10783">
        <row r="4">
          <cell r="A4" t="str">
            <v>BẢNG TÍNH TOÁN, ĐO BÓC KHỐI LƯỢNG HOÀN THÀNH ĐƯA VÀO QUYẾT TOÁN</v>
          </cell>
        </row>
      </sheetData>
      <sheetData sheetId="10784">
        <row r="4">
          <cell r="A4" t="str">
            <v>BẢNG TÍNH TOÁN, ĐO BÓC KHỐI LƯỢNG HOÀN THÀNH ĐƯA VÀO QUYẾT TOÁN</v>
          </cell>
        </row>
      </sheetData>
      <sheetData sheetId="10785">
        <row r="4">
          <cell r="A4" t="str">
            <v>BẢNG TÍNH TOÁN, ĐO BÓC KHỐI LƯỢNG HOÀN THÀNH ĐƯA VÀO QUYẾT TOÁN</v>
          </cell>
        </row>
      </sheetData>
      <sheetData sheetId="10786">
        <row r="4">
          <cell r="A4" t="str">
            <v>BẢNG TÍNH TOÁN, ĐO BÓC KHỐI LƯỢNG HOÀN THÀNH ĐƯA VÀO QUYẾT TOÁN</v>
          </cell>
        </row>
      </sheetData>
      <sheetData sheetId="10787">
        <row r="4">
          <cell r="A4" t="str">
            <v>BẢNG TÍNH TOÁN, ĐO BÓC KHỐI LƯỢNG HOÀN THÀNH ĐƯA VÀO QUYẾT TOÁN</v>
          </cell>
        </row>
      </sheetData>
      <sheetData sheetId="10788">
        <row r="4">
          <cell r="A4" t="str">
            <v>BẢNG TÍNH TOÁN, ĐO BÓC KHỐI LƯỢNG HOÀN THÀNH ĐƯA VÀO QUYẾT TOÁN</v>
          </cell>
        </row>
      </sheetData>
      <sheetData sheetId="10789">
        <row r="4">
          <cell r="A4" t="str">
            <v>BẢNG TÍNH TOÁN, ĐO BÓC KHỐI LƯỢNG HOÀN THÀNH ĐƯA VÀO QUYẾT TOÁN</v>
          </cell>
        </row>
      </sheetData>
      <sheetData sheetId="10790">
        <row r="4">
          <cell r="A4" t="str">
            <v>BẢNG TÍNH TOÁN, ĐO BÓC KHỐI LƯỢNG HOÀN THÀNH ĐƯA VÀO QUYẾT TOÁN</v>
          </cell>
        </row>
      </sheetData>
      <sheetData sheetId="10791">
        <row r="4">
          <cell r="A4" t="str">
            <v>BẢNG TÍNH TOÁN, ĐO BÓC KHỐI LƯỢNG HOÀN THÀNH ĐƯA VÀO QUYẾT TOÁN</v>
          </cell>
        </row>
      </sheetData>
      <sheetData sheetId="10792">
        <row r="4">
          <cell r="A4" t="str">
            <v>BẢNG TÍNH TOÁN, ĐO BÓC KHỐI LƯỢNG HOÀN THÀNH ĐƯA VÀO QUYẾT TOÁN</v>
          </cell>
        </row>
      </sheetData>
      <sheetData sheetId="10793">
        <row r="4">
          <cell r="A4" t="str">
            <v>BẢNG TÍNH TOÁN, ĐO BÓC KHỐI LƯỢNG HOÀN THÀNH ĐƯA VÀO QUYẾT TOÁN</v>
          </cell>
        </row>
      </sheetData>
      <sheetData sheetId="10794">
        <row r="4">
          <cell r="A4" t="str">
            <v>BẢNG TÍNH TOÁN, ĐO BÓC KHỐI LƯỢNG HOÀN THÀNH ĐƯA VÀO QUYẾT TOÁN</v>
          </cell>
        </row>
      </sheetData>
      <sheetData sheetId="10795">
        <row r="4">
          <cell r="A4" t="str">
            <v>BẢNG TÍNH TOÁN, ĐO BÓC KHỐI LƯỢNG HOÀN THÀNH ĐƯA VÀO QUYẾT TOÁN</v>
          </cell>
        </row>
      </sheetData>
      <sheetData sheetId="10796">
        <row r="4">
          <cell r="A4" t="str">
            <v>BẢNG TÍNH TOÁN, ĐO BÓC KHỐI LƯỢNG HOÀN THÀNH ĐƯA VÀO QUYẾT TOÁN</v>
          </cell>
        </row>
      </sheetData>
      <sheetData sheetId="10797">
        <row r="4">
          <cell r="A4" t="str">
            <v>BẢNG TÍNH TOÁN, ĐO BÓC KHỐI LƯỢNG HOÀN THÀNH ĐƯA VÀO QUYẾT TOÁN</v>
          </cell>
        </row>
      </sheetData>
      <sheetData sheetId="10798">
        <row r="4">
          <cell r="A4" t="str">
            <v>BẢNG TÍNH TOÁN, ĐO BÓC KHỐI LƯỢNG HOÀN THÀNH ĐƯA VÀO QUYẾT TOÁN</v>
          </cell>
        </row>
      </sheetData>
      <sheetData sheetId="10799">
        <row r="4">
          <cell r="A4" t="str">
            <v>BẢNG TÍNH TOÁN, ĐO BÓC KHỐI LƯỢNG HOÀN THÀNH ĐƯA VÀO QUYẾT TOÁN</v>
          </cell>
        </row>
      </sheetData>
      <sheetData sheetId="10800">
        <row r="4">
          <cell r="A4" t="str">
            <v>BẢNG TÍNH TOÁN, ĐO BÓC KHỐI LƯỢNG HOÀN THÀNH ĐƯA VÀO QUYẾT TOÁN</v>
          </cell>
        </row>
      </sheetData>
      <sheetData sheetId="10801">
        <row r="4">
          <cell r="A4" t="str">
            <v>BẢNG TÍNH TOÁN, ĐO BÓC KHỐI LƯỢNG HOÀN THÀNH ĐƯA VÀO QUYẾT TOÁN</v>
          </cell>
        </row>
      </sheetData>
      <sheetData sheetId="10802">
        <row r="4">
          <cell r="A4" t="str">
            <v>BẢNG TÍNH TOÁN, ĐO BÓC KHỐI LƯỢNG HOÀN THÀNH ĐƯA VÀO QUYẾT TOÁN</v>
          </cell>
        </row>
      </sheetData>
      <sheetData sheetId="10803">
        <row r="4">
          <cell r="A4" t="str">
            <v>BẢNG TÍNH TOÁN, ĐO BÓC KHỐI LƯỢNG HOÀN THÀNH ĐƯA VÀO QUYẾT TOÁN</v>
          </cell>
        </row>
      </sheetData>
      <sheetData sheetId="10804">
        <row r="4">
          <cell r="A4" t="str">
            <v>BẢNG TÍNH TOÁN, ĐO BÓC KHỐI LƯỢNG HOÀN THÀNH ĐƯA VÀO QUYẾT TOÁN</v>
          </cell>
        </row>
      </sheetData>
      <sheetData sheetId="10805">
        <row r="4">
          <cell r="A4" t="str">
            <v>BẢNG TÍNH TOÁN, ĐO BÓC KHỐI LƯỢNG HOÀN THÀNH ĐƯA VÀO QUYẾT TOÁN</v>
          </cell>
        </row>
      </sheetData>
      <sheetData sheetId="10806">
        <row r="4">
          <cell r="A4" t="str">
            <v>BẢNG TÍNH TOÁN, ĐO BÓC KHỐI LƯỢNG HOÀN THÀNH ĐƯA VÀO QUYẾT TOÁN</v>
          </cell>
        </row>
      </sheetData>
      <sheetData sheetId="10807">
        <row r="4">
          <cell r="A4" t="str">
            <v>BẢNG TÍNH TOÁN, ĐO BÓC KHỐI LƯỢNG HOÀN THÀNH ĐƯA VÀO QUYẾT TOÁN</v>
          </cell>
        </row>
      </sheetData>
      <sheetData sheetId="10808">
        <row r="4">
          <cell r="A4" t="str">
            <v>BẢNG TÍNH TOÁN, ĐO BÓC KHỐI LƯỢNG HOÀN THÀNH ĐƯA VÀO QUYẾT TOÁN</v>
          </cell>
        </row>
      </sheetData>
      <sheetData sheetId="10809">
        <row r="4">
          <cell r="A4" t="str">
            <v>BẢNG TÍNH TOÁN, ĐO BÓC KHỐI LƯỢNG HOÀN THÀNH ĐƯA VÀO QUYẾT TOÁN</v>
          </cell>
        </row>
      </sheetData>
      <sheetData sheetId="10810">
        <row r="4">
          <cell r="A4" t="str">
            <v>BẢNG TÍNH TOÁN, ĐO BÓC KHỐI LƯỢNG HOÀN THÀNH ĐƯA VÀO QUYẾT TOÁN</v>
          </cell>
        </row>
      </sheetData>
      <sheetData sheetId="10811">
        <row r="4">
          <cell r="A4" t="str">
            <v>BẢNG TÍNH TOÁN, ĐO BÓC KHỐI LƯỢNG HOÀN THÀNH ĐƯA VÀO QUYẾT TOÁN</v>
          </cell>
        </row>
      </sheetData>
      <sheetData sheetId="10812">
        <row r="4">
          <cell r="A4" t="str">
            <v>BẢNG TÍNH TOÁN, ĐO BÓC KHỐI LƯỢNG HOÀN THÀNH ĐƯA VÀO QUYẾT TOÁN</v>
          </cell>
        </row>
      </sheetData>
      <sheetData sheetId="10813">
        <row r="4">
          <cell r="A4" t="str">
            <v>BẢNG TÍNH TOÁN, ĐO BÓC KHỐI LƯỢNG HOÀN THÀNH ĐƯA VÀO QUYẾT TOÁN</v>
          </cell>
        </row>
      </sheetData>
      <sheetData sheetId="10814">
        <row r="4">
          <cell r="A4" t="str">
            <v>BẢNG TÍNH TOÁN, ĐO BÓC KHỐI LƯỢNG HOÀN THÀNH ĐƯA VÀO QUYẾT TOÁN</v>
          </cell>
        </row>
      </sheetData>
      <sheetData sheetId="10815">
        <row r="4">
          <cell r="A4" t="str">
            <v>BẢNG TÍNH TOÁN, ĐO BÓC KHỐI LƯỢNG HOÀN THÀNH ĐƯA VÀO QUYẾT TOÁN</v>
          </cell>
        </row>
      </sheetData>
      <sheetData sheetId="10816">
        <row r="4">
          <cell r="A4" t="str">
            <v>BẢNG TÍNH TOÁN, ĐO BÓC KHỐI LƯỢNG HOÀN THÀNH ĐƯA VÀO QUYẾT TOÁN</v>
          </cell>
        </row>
      </sheetData>
      <sheetData sheetId="10817">
        <row r="4">
          <cell r="A4" t="str">
            <v>BẢNG TÍNH TOÁN, ĐO BÓC KHỐI LƯỢNG HOÀN THÀNH ĐƯA VÀO QUYẾT TOÁN</v>
          </cell>
        </row>
      </sheetData>
      <sheetData sheetId="10818">
        <row r="4">
          <cell r="A4" t="str">
            <v>BẢNG TÍNH TOÁN, ĐO BÓC KHỐI LƯỢNG HOÀN THÀNH ĐƯA VÀO QUYẾT TOÁN</v>
          </cell>
        </row>
      </sheetData>
      <sheetData sheetId="10819">
        <row r="4">
          <cell r="A4" t="str">
            <v>BẢNG TÍNH TOÁN, ĐO BÓC KHỐI LƯỢNG HOÀN THÀNH ĐƯA VÀO QUYẾT TOÁN</v>
          </cell>
        </row>
      </sheetData>
      <sheetData sheetId="10820">
        <row r="4">
          <cell r="A4" t="str">
            <v>BẢNG TÍNH TOÁN, ĐO BÓC KHỐI LƯỢNG HOÀN THÀNH ĐƯA VÀO QUYẾT TOÁN</v>
          </cell>
        </row>
      </sheetData>
      <sheetData sheetId="10821">
        <row r="4">
          <cell r="A4" t="str">
            <v>BẢNG TÍNH TOÁN, ĐO BÓC KHỐI LƯỢNG HOÀN THÀNH ĐƯA VÀO QUYẾT TOÁN</v>
          </cell>
        </row>
      </sheetData>
      <sheetData sheetId="10822">
        <row r="4">
          <cell r="A4" t="str">
            <v>BẢNG TÍNH TOÁN, ĐO BÓC KHỐI LƯỢNG HOÀN THÀNH ĐƯA VÀO QUYẾT TOÁN</v>
          </cell>
        </row>
      </sheetData>
      <sheetData sheetId="10823">
        <row r="4">
          <cell r="A4" t="str">
            <v>BẢNG TÍNH TOÁN, ĐO BÓC KHỐI LƯỢNG HOÀN THÀNH ĐƯA VÀO QUYẾT TOÁN</v>
          </cell>
        </row>
      </sheetData>
      <sheetData sheetId="10824">
        <row r="4">
          <cell r="A4" t="str">
            <v>BẢNG TÍNH TOÁN, ĐO BÓC KHỐI LƯỢNG HOÀN THÀNH ĐƯA VÀO QUYẾT TOÁN</v>
          </cell>
        </row>
      </sheetData>
      <sheetData sheetId="10825">
        <row r="4">
          <cell r="A4" t="str">
            <v>BẢNG TÍNH TOÁN, ĐO BÓC KHỐI LƯỢNG HOÀN THÀNH ĐƯA VÀO QUYẾT TOÁN</v>
          </cell>
        </row>
      </sheetData>
      <sheetData sheetId="10826">
        <row r="4">
          <cell r="A4" t="str">
            <v>BẢNG TÍNH TOÁN, ĐO BÓC KHỐI LƯỢNG HOÀN THÀNH ĐƯA VÀO QUYẾT TOÁN</v>
          </cell>
        </row>
      </sheetData>
      <sheetData sheetId="10827">
        <row r="4">
          <cell r="A4" t="str">
            <v>BẢNG TÍNH TOÁN, ĐO BÓC KHỐI LƯỢNG HOÀN THÀNH ĐƯA VÀO QUYẾT TOÁN</v>
          </cell>
        </row>
      </sheetData>
      <sheetData sheetId="10828">
        <row r="4">
          <cell r="A4" t="str">
            <v>BẢNG TÍNH TOÁN, ĐO BÓC KHỐI LƯỢNG HOÀN THÀNH ĐƯA VÀO QUYẾT TOÁN</v>
          </cell>
        </row>
      </sheetData>
      <sheetData sheetId="10829">
        <row r="4">
          <cell r="A4" t="str">
            <v>BẢNG TÍNH TOÁN, ĐO BÓC KHỐI LƯỢNG HOÀN THÀNH ĐƯA VÀO QUYẾT TOÁN</v>
          </cell>
        </row>
      </sheetData>
      <sheetData sheetId="10830">
        <row r="4">
          <cell r="A4" t="str">
            <v>BẢNG TÍNH TOÁN, ĐO BÓC KHỐI LƯỢNG HOÀN THÀNH ĐƯA VÀO QUYẾT TOÁN</v>
          </cell>
        </row>
      </sheetData>
      <sheetData sheetId="10831">
        <row r="4">
          <cell r="A4" t="str">
            <v>BẢNG TÍNH TOÁN, ĐO BÓC KHỐI LƯỢNG HOÀN THÀNH ĐƯA VÀO QUYẾT TOÁN</v>
          </cell>
        </row>
      </sheetData>
      <sheetData sheetId="10832">
        <row r="4">
          <cell r="A4" t="str">
            <v>BẢNG TÍNH TOÁN, ĐO BÓC KHỐI LƯỢNG HOÀN THÀNH ĐƯA VÀO QUYẾT TOÁN</v>
          </cell>
        </row>
      </sheetData>
      <sheetData sheetId="10833">
        <row r="4">
          <cell r="A4" t="str">
            <v>BẢNG TÍNH TOÁN, ĐO BÓC KHỐI LƯỢNG HOÀN THÀNH ĐƯA VÀO QUYẾT TOÁN</v>
          </cell>
        </row>
      </sheetData>
      <sheetData sheetId="10834">
        <row r="4">
          <cell r="A4" t="str">
            <v>BẢNG TÍNH TOÁN, ĐO BÓC KHỐI LƯỢNG HOÀN THÀNH ĐƯA VÀO QUYẾT TOÁN</v>
          </cell>
        </row>
      </sheetData>
      <sheetData sheetId="10835">
        <row r="4">
          <cell r="A4" t="str">
            <v>BẢNG TÍNH TOÁN, ĐO BÓC KHỐI LƯỢNG HOÀN THÀNH ĐƯA VÀO QUYẾT TOÁN</v>
          </cell>
        </row>
      </sheetData>
      <sheetData sheetId="10836">
        <row r="4">
          <cell r="A4" t="str">
            <v>BẢNG TÍNH TOÁN, ĐO BÓC KHỐI LƯỢNG HOÀN THÀNH ĐƯA VÀO QUYẾT TOÁN</v>
          </cell>
        </row>
      </sheetData>
      <sheetData sheetId="10837">
        <row r="4">
          <cell r="A4" t="str">
            <v>BẢNG TÍNH TOÁN, ĐO BÓC KHỐI LƯỢNG HOÀN THÀNH ĐƯA VÀO QUYẾT TOÁN</v>
          </cell>
        </row>
      </sheetData>
      <sheetData sheetId="10838">
        <row r="4">
          <cell r="A4" t="str">
            <v>BẢNG TÍNH TOÁN, ĐO BÓC KHỐI LƯỢNG HOÀN THÀNH ĐƯA VÀO QUYẾT TOÁN</v>
          </cell>
        </row>
      </sheetData>
      <sheetData sheetId="10839">
        <row r="4">
          <cell r="A4" t="str">
            <v>BẢNG TÍNH TOÁN, ĐO BÓC KHỐI LƯỢNG HOÀN THÀNH ĐƯA VÀO QUYẾT TOÁN</v>
          </cell>
        </row>
      </sheetData>
      <sheetData sheetId="10840">
        <row r="4">
          <cell r="A4" t="str">
            <v>BẢNG TÍNH TOÁN, ĐO BÓC KHỐI LƯỢNG HOÀN THÀNH ĐƯA VÀO QUYẾT TOÁN</v>
          </cell>
        </row>
      </sheetData>
      <sheetData sheetId="10841">
        <row r="4">
          <cell r="A4" t="str">
            <v>BẢNG TÍNH TOÁN, ĐO BÓC KHỐI LƯỢNG HOÀN THÀNH ĐƯA VÀO QUYẾT TOÁN</v>
          </cell>
        </row>
      </sheetData>
      <sheetData sheetId="10842">
        <row r="4">
          <cell r="A4" t="str">
            <v>BẢNG TÍNH TOÁN, ĐO BÓC KHỐI LƯỢNG HOÀN THÀNH ĐƯA VÀO QUYẾT TOÁN</v>
          </cell>
        </row>
      </sheetData>
      <sheetData sheetId="10843">
        <row r="4">
          <cell r="A4" t="str">
            <v>BẢNG TÍNH TOÁN, ĐO BÓC KHỐI LƯỢNG HOÀN THÀNH ĐƯA VÀO QUYẾT TOÁN</v>
          </cell>
        </row>
      </sheetData>
      <sheetData sheetId="10844">
        <row r="4">
          <cell r="A4" t="str">
            <v>BẢNG TÍNH TOÁN, ĐO BÓC KHỐI LƯỢNG HOÀN THÀNH ĐƯA VÀO QUYẾT TOÁN</v>
          </cell>
        </row>
      </sheetData>
      <sheetData sheetId="10845">
        <row r="4">
          <cell r="A4" t="str">
            <v>BẢNG TÍNH TOÁN, ĐO BÓC KHỐI LƯỢNG HOÀN THÀNH ĐƯA VÀO QUYẾT TOÁN</v>
          </cell>
        </row>
      </sheetData>
      <sheetData sheetId="10846">
        <row r="4">
          <cell r="A4" t="str">
            <v>BẢNG TÍNH TOÁN, ĐO BÓC KHỐI LƯỢNG HOÀN THÀNH ĐƯA VÀO QUYẾT TOÁN</v>
          </cell>
        </row>
      </sheetData>
      <sheetData sheetId="10847">
        <row r="4">
          <cell r="A4" t="str">
            <v>BẢNG TÍNH TOÁN, ĐO BÓC KHỐI LƯỢNG HOÀN THÀNH ĐƯA VÀO QUYẾT TOÁN</v>
          </cell>
        </row>
      </sheetData>
      <sheetData sheetId="10848">
        <row r="4">
          <cell r="A4" t="str">
            <v>BẢNG TÍNH TOÁN, ĐO BÓC KHỐI LƯỢNG HOÀN THÀNH ĐƯA VÀO QUYẾT TOÁN</v>
          </cell>
        </row>
      </sheetData>
      <sheetData sheetId="10849">
        <row r="4">
          <cell r="A4" t="str">
            <v>BẢNG TÍNH TOÁN, ĐO BÓC KHỐI LƯỢNG HOÀN THÀNH ĐƯA VÀO QUYẾT TOÁN</v>
          </cell>
        </row>
      </sheetData>
      <sheetData sheetId="10850">
        <row r="4">
          <cell r="A4" t="str">
            <v>BẢNG TÍNH TOÁN, ĐO BÓC KHỐI LƯỢNG HOÀN THÀNH ĐƯA VÀO QUYẾT TOÁN</v>
          </cell>
        </row>
      </sheetData>
      <sheetData sheetId="10851">
        <row r="4">
          <cell r="A4" t="str">
            <v>BẢNG TÍNH TOÁN, ĐO BÓC KHỐI LƯỢNG HOÀN THÀNH ĐƯA VÀO QUYẾT TOÁN</v>
          </cell>
        </row>
      </sheetData>
      <sheetData sheetId="10852">
        <row r="4">
          <cell r="A4" t="str">
            <v>BẢNG TÍNH TOÁN, ĐO BÓC KHỐI LƯỢNG HOÀN THÀNH ĐƯA VÀO QUYẾT TOÁN</v>
          </cell>
        </row>
      </sheetData>
      <sheetData sheetId="10853">
        <row r="4">
          <cell r="A4" t="str">
            <v>BẢNG TÍNH TOÁN, ĐO BÓC KHỐI LƯỢNG HOÀN THÀNH ĐƯA VÀO QUYẾT TOÁN</v>
          </cell>
        </row>
      </sheetData>
      <sheetData sheetId="10854">
        <row r="4">
          <cell r="A4" t="str">
            <v>BẢNG TÍNH TOÁN, ĐO BÓC KHỐI LƯỢNG HOÀN THÀNH ĐƯA VÀO QUYẾT TOÁN</v>
          </cell>
        </row>
      </sheetData>
      <sheetData sheetId="10855">
        <row r="4">
          <cell r="A4" t="str">
            <v>BẢNG TÍNH TOÁN, ĐO BÓC KHỐI LƯỢNG HOÀN THÀNH ĐƯA VÀO QUYẾT TOÁN</v>
          </cell>
        </row>
      </sheetData>
      <sheetData sheetId="10856">
        <row r="4">
          <cell r="A4" t="str">
            <v>BẢNG TÍNH TOÁN, ĐO BÓC KHỐI LƯỢNG HOÀN THÀNH ĐƯA VÀO QUYẾT TOÁN</v>
          </cell>
        </row>
      </sheetData>
      <sheetData sheetId="10857">
        <row r="4">
          <cell r="A4" t="str">
            <v>BẢNG TÍNH TOÁN, ĐO BÓC KHỐI LƯỢNG HOÀN THÀNH ĐƯA VÀO QUYẾT TOÁN</v>
          </cell>
        </row>
      </sheetData>
      <sheetData sheetId="10858">
        <row r="4">
          <cell r="A4" t="str">
            <v>BẢNG TÍNH TOÁN, ĐO BÓC KHỐI LƯỢNG HOÀN THÀNH ĐƯA VÀO QUYẾT TOÁN</v>
          </cell>
        </row>
      </sheetData>
      <sheetData sheetId="10859">
        <row r="4">
          <cell r="A4" t="str">
            <v>BẢNG TÍNH TOÁN, ĐO BÓC KHỐI LƯỢNG HOÀN THÀNH ĐƯA VÀO QUYẾT TOÁN</v>
          </cell>
        </row>
      </sheetData>
      <sheetData sheetId="10860">
        <row r="4">
          <cell r="A4" t="str">
            <v>BẢNG TÍNH TOÁN, ĐO BÓC KHỐI LƯỢNG HOÀN THÀNH ĐƯA VÀO QUYẾT TOÁN</v>
          </cell>
        </row>
      </sheetData>
      <sheetData sheetId="10861">
        <row r="4">
          <cell r="A4" t="str">
            <v>BẢNG TÍNH TOÁN, ĐO BÓC KHỐI LƯỢNG HOÀN THÀNH ĐƯA VÀO QUYẾT TOÁN</v>
          </cell>
        </row>
      </sheetData>
      <sheetData sheetId="10862">
        <row r="4">
          <cell r="A4" t="str">
            <v>BẢNG TÍNH TOÁN, ĐO BÓC KHỐI LƯỢNG HOÀN THÀNH ĐƯA VÀO QUYẾT TOÁN</v>
          </cell>
        </row>
      </sheetData>
      <sheetData sheetId="10863">
        <row r="4">
          <cell r="A4" t="str">
            <v>BẢNG TÍNH TOÁN, ĐO BÓC KHỐI LƯỢNG HOÀN THÀNH ĐƯA VÀO QUYẾT TOÁN</v>
          </cell>
        </row>
      </sheetData>
      <sheetData sheetId="10864">
        <row r="4">
          <cell r="A4" t="str">
            <v>BẢNG TÍNH TOÁN, ĐO BÓC KHỐI LƯỢNG HOÀN THÀNH ĐƯA VÀO QUYẾT TOÁN</v>
          </cell>
        </row>
      </sheetData>
      <sheetData sheetId="10865">
        <row r="4">
          <cell r="A4" t="str">
            <v>BẢNG TÍNH TOÁN, ĐO BÓC KHỐI LƯỢNG HOÀN THÀNH ĐƯA VÀO QUYẾT TOÁN</v>
          </cell>
        </row>
      </sheetData>
      <sheetData sheetId="10866">
        <row r="4">
          <cell r="A4" t="str">
            <v>BẢNG TÍNH TOÁN, ĐO BÓC KHỐI LƯỢNG HOÀN THÀNH ĐƯA VÀO QUYẾT TOÁN</v>
          </cell>
        </row>
      </sheetData>
      <sheetData sheetId="10867">
        <row r="4">
          <cell r="A4" t="str">
            <v>BẢNG TÍNH TOÁN, ĐO BÓC KHỐI LƯỢNG HOÀN THÀNH ĐƯA VÀO QUYẾT TOÁN</v>
          </cell>
        </row>
      </sheetData>
      <sheetData sheetId="10868">
        <row r="4">
          <cell r="A4" t="str">
            <v>BẢNG TÍNH TOÁN, ĐO BÓC KHỐI LƯỢNG HOÀN THÀNH ĐƯA VÀO QUYẾT TOÁN</v>
          </cell>
        </row>
      </sheetData>
      <sheetData sheetId="10869">
        <row r="4">
          <cell r="A4" t="str">
            <v>BẢNG TÍNH TOÁN, ĐO BÓC KHỐI LƯỢNG HOÀN THÀNH ĐƯA VÀO QUYẾT TOÁN</v>
          </cell>
        </row>
      </sheetData>
      <sheetData sheetId="10870">
        <row r="4">
          <cell r="A4" t="str">
            <v>BẢNG TÍNH TOÁN, ĐO BÓC KHỐI LƯỢNG HOÀN THÀNH ĐƯA VÀO QUYẾT TOÁN</v>
          </cell>
        </row>
      </sheetData>
      <sheetData sheetId="10871">
        <row r="4">
          <cell r="A4" t="str">
            <v>BẢNG TÍNH TOÁN, ĐO BÓC KHỐI LƯỢNG HOÀN THÀNH ĐƯA VÀO QUYẾT TOÁN</v>
          </cell>
        </row>
      </sheetData>
      <sheetData sheetId="10872">
        <row r="4">
          <cell r="A4" t="str">
            <v>BẢNG TÍNH TOÁN, ĐO BÓC KHỐI LƯỢNG HOÀN THÀNH ĐƯA VÀO QUYẾT TOÁN</v>
          </cell>
        </row>
      </sheetData>
      <sheetData sheetId="10873">
        <row r="4">
          <cell r="A4" t="str">
            <v>BẢNG TÍNH TOÁN, ĐO BÓC KHỐI LƯỢNG HOÀN THÀNH ĐƯA VÀO QUYẾT TOÁN</v>
          </cell>
        </row>
      </sheetData>
      <sheetData sheetId="10874">
        <row r="4">
          <cell r="A4" t="str">
            <v>BẢNG TÍNH TOÁN, ĐO BÓC KHỐI LƯỢNG HOÀN THÀNH ĐƯA VÀO QUYẾT TOÁN</v>
          </cell>
        </row>
      </sheetData>
      <sheetData sheetId="10875">
        <row r="4">
          <cell r="A4" t="str">
            <v>BẢNG TÍNH TOÁN, ĐO BÓC KHỐI LƯỢNG HOÀN THÀNH ĐƯA VÀO QUYẾT TOÁN</v>
          </cell>
        </row>
      </sheetData>
      <sheetData sheetId="10876">
        <row r="4">
          <cell r="A4" t="str">
            <v>BẢNG TÍNH TOÁN, ĐO BÓC KHỐI LƯỢNG HOÀN THÀNH ĐƯA VÀO QUYẾT TOÁN</v>
          </cell>
        </row>
      </sheetData>
      <sheetData sheetId="10877">
        <row r="4">
          <cell r="A4" t="str">
            <v>BẢNG TÍNH TOÁN, ĐO BÓC KHỐI LƯỢNG HOÀN THÀNH ĐƯA VÀO QUYẾT TOÁN</v>
          </cell>
        </row>
      </sheetData>
      <sheetData sheetId="10878">
        <row r="4">
          <cell r="A4" t="str">
            <v>BẢNG TÍNH TOÁN, ĐO BÓC KHỐI LƯỢNG HOÀN THÀNH ĐƯA VÀO QUYẾT TOÁN</v>
          </cell>
        </row>
      </sheetData>
      <sheetData sheetId="10879">
        <row r="4">
          <cell r="A4" t="str">
            <v>BẢNG TÍNH TOÁN, ĐO BÓC KHỐI LƯỢNG HOÀN THÀNH ĐƯA VÀO QUYẾT TOÁN</v>
          </cell>
        </row>
      </sheetData>
      <sheetData sheetId="10880">
        <row r="4">
          <cell r="A4" t="str">
            <v>BẢNG TÍNH TOÁN, ĐO BÓC KHỐI LƯỢNG HOÀN THÀNH ĐƯA VÀO QUYẾT TOÁN</v>
          </cell>
        </row>
      </sheetData>
      <sheetData sheetId="10881">
        <row r="4">
          <cell r="A4" t="str">
            <v>BẢNG TÍNH TOÁN, ĐO BÓC KHỐI LƯỢNG HOÀN THÀNH ĐƯA VÀO QUYẾT TOÁN</v>
          </cell>
        </row>
      </sheetData>
      <sheetData sheetId="10882">
        <row r="4">
          <cell r="A4" t="str">
            <v>BẢNG TÍNH TOÁN, ĐO BÓC KHỐI LƯỢNG HOÀN THÀNH ĐƯA VÀO QUYẾT TOÁN</v>
          </cell>
        </row>
      </sheetData>
      <sheetData sheetId="10883">
        <row r="4">
          <cell r="A4" t="str">
            <v>BẢNG TÍNH TOÁN, ĐO BÓC KHỐI LƯỢNG HOÀN THÀNH ĐƯA VÀO QUYẾT TOÁN</v>
          </cell>
        </row>
      </sheetData>
      <sheetData sheetId="10884">
        <row r="4">
          <cell r="A4" t="str">
            <v>BẢNG TÍNH TOÁN, ĐO BÓC KHỐI LƯỢNG HOÀN THÀNH ĐƯA VÀO QUYẾT TOÁN</v>
          </cell>
        </row>
      </sheetData>
      <sheetData sheetId="10885">
        <row r="4">
          <cell r="A4" t="str">
            <v>BẢNG TÍNH TOÁN, ĐO BÓC KHỐI LƯỢNG HOÀN THÀNH ĐƯA VÀO QUYẾT TOÁN</v>
          </cell>
        </row>
      </sheetData>
      <sheetData sheetId="10886">
        <row r="4">
          <cell r="A4" t="str">
            <v>BẢNG TÍNH TOÁN, ĐO BÓC KHỐI LƯỢNG HOÀN THÀNH ĐƯA VÀO QUYẾT TOÁN</v>
          </cell>
        </row>
      </sheetData>
      <sheetData sheetId="10887">
        <row r="4">
          <cell r="A4" t="str">
            <v>BẢNG TÍNH TOÁN, ĐO BÓC KHỐI LƯỢNG HOÀN THÀNH ĐƯA VÀO QUYẾT TOÁN</v>
          </cell>
        </row>
      </sheetData>
      <sheetData sheetId="10888">
        <row r="4">
          <cell r="A4" t="str">
            <v>BẢNG TÍNH TOÁN, ĐO BÓC KHỐI LƯỢNG HOÀN THÀNH ĐƯA VÀO QUYẾT TOÁN</v>
          </cell>
        </row>
      </sheetData>
      <sheetData sheetId="10889">
        <row r="4">
          <cell r="A4" t="str">
            <v>BẢNG TÍNH TOÁN, ĐO BÓC KHỐI LƯỢNG HOÀN THÀNH ĐƯA VÀO QUYẾT TOÁN</v>
          </cell>
        </row>
      </sheetData>
      <sheetData sheetId="10890">
        <row r="4">
          <cell r="A4" t="str">
            <v>BẢNG TÍNH TOÁN, ĐO BÓC KHỐI LƯỢNG HOÀN THÀNH ĐƯA VÀO QUYẾT TOÁN</v>
          </cell>
        </row>
      </sheetData>
      <sheetData sheetId="10891">
        <row r="9">
          <cell r="A9" t="str">
            <v>A</v>
          </cell>
        </row>
      </sheetData>
      <sheetData sheetId="10892">
        <row r="4">
          <cell r="A4" t="str">
            <v>BẢNG TÍNH TOÁN, ĐO BÓC KHỐI LƯỢNG HOÀN THÀNH ĐƯA VÀO QUYẾT TOÁN</v>
          </cell>
        </row>
      </sheetData>
      <sheetData sheetId="10893">
        <row r="4">
          <cell r="A4" t="str">
            <v>BẢNG TÍNH TOÁN, ĐO BÓC KHỐI LƯỢNG HOÀN THÀNH ĐƯA VÀO QUYẾT TOÁN</v>
          </cell>
        </row>
      </sheetData>
      <sheetData sheetId="10894">
        <row r="9">
          <cell r="A9" t="str">
            <v>A</v>
          </cell>
        </row>
      </sheetData>
      <sheetData sheetId="10895">
        <row r="9">
          <cell r="A9" t="str">
            <v>A</v>
          </cell>
        </row>
      </sheetData>
      <sheetData sheetId="10896">
        <row r="9">
          <cell r="A9" t="str">
            <v>A</v>
          </cell>
        </row>
      </sheetData>
      <sheetData sheetId="10897">
        <row r="9">
          <cell r="A9" t="str">
            <v>A</v>
          </cell>
        </row>
      </sheetData>
      <sheetData sheetId="10898">
        <row r="9">
          <cell r="A9" t="str">
            <v>A</v>
          </cell>
        </row>
      </sheetData>
      <sheetData sheetId="10899">
        <row r="9">
          <cell r="A9" t="str">
            <v>A</v>
          </cell>
        </row>
      </sheetData>
      <sheetData sheetId="10900">
        <row r="9">
          <cell r="A9" t="str">
            <v>A</v>
          </cell>
        </row>
      </sheetData>
      <sheetData sheetId="10901">
        <row r="9">
          <cell r="A9" t="str">
            <v>A</v>
          </cell>
        </row>
      </sheetData>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ow r="9">
          <cell r="A9" t="str">
            <v>A</v>
          </cell>
        </row>
      </sheetData>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sheetData sheetId="10993"/>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ow r="9">
          <cell r="A9" t="str">
            <v>A</v>
          </cell>
        </row>
      </sheetData>
      <sheetData sheetId="11031">
        <row r="9">
          <cell r="A9" t="str">
            <v>A</v>
          </cell>
        </row>
      </sheetData>
      <sheetData sheetId="11032">
        <row r="9">
          <cell r="A9" t="str">
            <v>A</v>
          </cell>
        </row>
      </sheetData>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ow r="9">
          <cell r="A9" t="str">
            <v>A</v>
          </cell>
        </row>
      </sheetData>
      <sheetData sheetId="11222">
        <row r="9">
          <cell r="A9" t="str">
            <v>A</v>
          </cell>
        </row>
      </sheetData>
      <sheetData sheetId="11223">
        <row r="9">
          <cell r="A9" t="str">
            <v>A</v>
          </cell>
        </row>
      </sheetData>
      <sheetData sheetId="11224">
        <row r="9">
          <cell r="A9" t="str">
            <v>A</v>
          </cell>
        </row>
      </sheetData>
      <sheetData sheetId="11225">
        <row r="9">
          <cell r="A9" t="str">
            <v>A</v>
          </cell>
        </row>
      </sheetData>
      <sheetData sheetId="11226">
        <row r="9">
          <cell r="A9" t="str">
            <v>A</v>
          </cell>
        </row>
      </sheetData>
      <sheetData sheetId="11227">
        <row r="9">
          <cell r="A9" t="str">
            <v>A</v>
          </cell>
        </row>
      </sheetData>
      <sheetData sheetId="11228">
        <row r="9">
          <cell r="A9" t="str">
            <v>A</v>
          </cell>
        </row>
      </sheetData>
      <sheetData sheetId="11229">
        <row r="9">
          <cell r="A9" t="str">
            <v>A</v>
          </cell>
        </row>
      </sheetData>
      <sheetData sheetId="11230" refreshError="1"/>
      <sheetData sheetId="11231" refreshError="1"/>
      <sheetData sheetId="11232">
        <row r="9">
          <cell r="A9" t="str">
            <v>A</v>
          </cell>
        </row>
      </sheetData>
      <sheetData sheetId="11233" refreshError="1"/>
      <sheetData sheetId="11234" refreshError="1"/>
      <sheetData sheetId="11235" refreshError="1"/>
      <sheetData sheetId="11236" refreshError="1"/>
      <sheetData sheetId="11237" refreshError="1"/>
      <sheetData sheetId="11238" refreshError="1"/>
      <sheetData sheetId="11239">
        <row r="4">
          <cell r="A4" t="str">
            <v>BẢNG TÍNH TOÁN, ĐO BÓC KHỐI LƯỢNG HOÀN THÀNH ĐƯA VÀO QUYẾT TOÁN</v>
          </cell>
        </row>
      </sheetData>
      <sheetData sheetId="11240">
        <row r="4">
          <cell r="A4" t="str">
            <v>BẢNG TÍNH TOÁN, ĐO BÓC KHỐI LƯỢNG HOÀN THÀNH ĐƯA VÀO QUYẾT TOÁN</v>
          </cell>
        </row>
      </sheetData>
      <sheetData sheetId="11241">
        <row r="4">
          <cell r="A4" t="str">
            <v>BẢNG TÍNH TOÁN, ĐO BÓC KHỐI LƯỢNG HOÀN THÀNH ĐƯA VÀO QUYẾT TOÁN</v>
          </cell>
        </row>
      </sheetData>
      <sheetData sheetId="11242">
        <row r="4">
          <cell r="A4" t="str">
            <v>BẢNG TÍNH TOÁN, ĐO BÓC KHỐI LƯỢNG HOÀN THÀNH ĐƯA VÀO QUYẾT TOÁN</v>
          </cell>
        </row>
      </sheetData>
      <sheetData sheetId="11243">
        <row r="4">
          <cell r="A4" t="str">
            <v>BẢNG TÍNH TOÁN, ĐO BÓC KHỐI LƯỢNG HOÀN THÀNH ĐƯA VÀO QUYẾT TOÁN</v>
          </cell>
        </row>
      </sheetData>
      <sheetData sheetId="11244">
        <row r="4">
          <cell r="A4" t="str">
            <v>BẢNG TÍNH TOÁN, ĐO BÓC KHỐI LƯỢNG HOÀN THÀNH ĐƯA VÀO QUYẾT TOÁN</v>
          </cell>
        </row>
      </sheetData>
      <sheetData sheetId="11245">
        <row r="4">
          <cell r="A4" t="str">
            <v>BẢNG TÍNH TOÁN, ĐO BÓC KHỐI LƯỢNG HOÀN THÀNH ĐƯA VÀO QUYẾT TOÁN</v>
          </cell>
        </row>
      </sheetData>
      <sheetData sheetId="11246">
        <row r="9">
          <cell r="A9" t="str">
            <v>A</v>
          </cell>
        </row>
      </sheetData>
      <sheetData sheetId="11247">
        <row r="4">
          <cell r="A4" t="str">
            <v>BẢNG TÍNH TOÁN, ĐO BÓC KHỐI LƯỢNG HOÀN THÀNH ĐƯA VÀO QUYẾT TOÁN</v>
          </cell>
        </row>
      </sheetData>
      <sheetData sheetId="11248">
        <row r="4">
          <cell r="A4" t="str">
            <v>BẢNG TÍNH TOÁN, ĐO BÓC KHỐI LƯỢNG HOÀN THÀNH ĐƯA VÀO QUYẾT TOÁN</v>
          </cell>
        </row>
      </sheetData>
      <sheetData sheetId="11249">
        <row r="9">
          <cell r="A9" t="str">
            <v>A</v>
          </cell>
        </row>
      </sheetData>
      <sheetData sheetId="11250">
        <row r="9">
          <cell r="A9" t="str">
            <v>A</v>
          </cell>
        </row>
      </sheetData>
      <sheetData sheetId="11251">
        <row r="9">
          <cell r="A9" t="str">
            <v>A</v>
          </cell>
        </row>
      </sheetData>
      <sheetData sheetId="11252">
        <row r="9">
          <cell r="A9" t="str">
            <v>A</v>
          </cell>
        </row>
      </sheetData>
      <sheetData sheetId="11253" refreshError="1"/>
      <sheetData sheetId="11254">
        <row r="9">
          <cell r="A9" t="str">
            <v>A</v>
          </cell>
        </row>
      </sheetData>
      <sheetData sheetId="11255">
        <row r="9">
          <cell r="A9" t="str">
            <v>A</v>
          </cell>
        </row>
      </sheetData>
      <sheetData sheetId="11256">
        <row r="9">
          <cell r="A9" t="str">
            <v>A</v>
          </cell>
        </row>
      </sheetData>
      <sheetData sheetId="11257">
        <row r="4">
          <cell r="A4" t="str">
            <v>BẢNG TÍNH TOÁN, ĐO BÓC KHỐI LƯỢNG HOÀN THÀNH ĐƯA VÀO QUYẾT TOÁN</v>
          </cell>
        </row>
      </sheetData>
      <sheetData sheetId="11258">
        <row r="4">
          <cell r="A4" t="str">
            <v>BẢNG TÍNH TOÁN, ĐO BÓC KHỐI LƯỢNG HOÀN THÀNH ĐƯA VÀO QUYẾT TOÁN</v>
          </cell>
        </row>
      </sheetData>
      <sheetData sheetId="11259">
        <row r="9">
          <cell r="A9" t="str">
            <v>A</v>
          </cell>
        </row>
      </sheetData>
      <sheetData sheetId="11260">
        <row r="9">
          <cell r="A9" t="str">
            <v>A</v>
          </cell>
        </row>
      </sheetData>
      <sheetData sheetId="11261">
        <row r="9">
          <cell r="A9" t="str">
            <v>A</v>
          </cell>
        </row>
      </sheetData>
      <sheetData sheetId="11262">
        <row r="4">
          <cell r="A4" t="str">
            <v>BẢNG TÍNH TOÁN, ĐO BÓC KHỐI LƯỢNG HOÀN THÀNH ĐƯA VÀO QUYẾT TOÁN</v>
          </cell>
        </row>
      </sheetData>
      <sheetData sheetId="11263">
        <row r="9">
          <cell r="A9" t="str">
            <v>A</v>
          </cell>
        </row>
      </sheetData>
      <sheetData sheetId="11264">
        <row r="9">
          <cell r="A9" t="str">
            <v>A</v>
          </cell>
        </row>
      </sheetData>
      <sheetData sheetId="11265">
        <row r="9">
          <cell r="A9" t="str">
            <v>A</v>
          </cell>
        </row>
      </sheetData>
      <sheetData sheetId="11266">
        <row r="9">
          <cell r="A9" t="str">
            <v>A</v>
          </cell>
        </row>
      </sheetData>
      <sheetData sheetId="11267">
        <row r="9">
          <cell r="A9" t="str">
            <v>A</v>
          </cell>
        </row>
      </sheetData>
      <sheetData sheetId="11268">
        <row r="9">
          <cell r="A9" t="str">
            <v>A</v>
          </cell>
        </row>
      </sheetData>
      <sheetData sheetId="11269">
        <row r="9">
          <cell r="A9" t="str">
            <v>A</v>
          </cell>
        </row>
      </sheetData>
      <sheetData sheetId="11270">
        <row r="9">
          <cell r="A9" t="str">
            <v>A</v>
          </cell>
        </row>
      </sheetData>
      <sheetData sheetId="11271">
        <row r="9">
          <cell r="A9" t="str">
            <v>A</v>
          </cell>
        </row>
      </sheetData>
      <sheetData sheetId="11272">
        <row r="9">
          <cell r="A9" t="str">
            <v>A</v>
          </cell>
        </row>
      </sheetData>
      <sheetData sheetId="11273">
        <row r="9">
          <cell r="A9" t="str">
            <v>A</v>
          </cell>
        </row>
      </sheetData>
      <sheetData sheetId="11274">
        <row r="9">
          <cell r="A9" t="str">
            <v>A</v>
          </cell>
        </row>
      </sheetData>
      <sheetData sheetId="11275">
        <row r="9">
          <cell r="A9" t="str">
            <v>A</v>
          </cell>
        </row>
      </sheetData>
      <sheetData sheetId="11276">
        <row r="4">
          <cell r="A4" t="str">
            <v>BẢNG TÍNH TOÁN, ĐO BÓC KHỐI LƯỢNG HOÀN THÀNH ĐƯA VÀO QUYẾT TOÁN</v>
          </cell>
        </row>
      </sheetData>
      <sheetData sheetId="11277">
        <row r="9">
          <cell r="A9" t="str">
            <v>A</v>
          </cell>
        </row>
      </sheetData>
      <sheetData sheetId="11278">
        <row r="4">
          <cell r="A4" t="str">
            <v>BẢNG TÍNH TOÁN, ĐO BÓC KHỐI LƯỢNG HOÀN THÀNH ĐƯA VÀO QUYẾT TOÁN</v>
          </cell>
        </row>
      </sheetData>
      <sheetData sheetId="11279">
        <row r="4">
          <cell r="A4" t="str">
            <v>BẢNG TÍNH TOÁN, ĐO BÓC KHỐI LƯỢNG HOÀN THÀNH ĐƯA VÀO QUYẾT TOÁN</v>
          </cell>
        </row>
      </sheetData>
      <sheetData sheetId="11280">
        <row r="4">
          <cell r="A4" t="str">
            <v>BẢNG TÍNH TOÁN, ĐO BÓC KHỐI LƯỢNG HOÀN THÀNH ĐƯA VÀO QUYẾT TOÁN</v>
          </cell>
        </row>
      </sheetData>
      <sheetData sheetId="11281">
        <row r="4">
          <cell r="A4" t="str">
            <v>BẢNG TÍNH TOÁN, ĐO BÓC KHỐI LƯỢNG HOÀN THÀNH ĐƯA VÀO QUYẾT TOÁN</v>
          </cell>
        </row>
      </sheetData>
      <sheetData sheetId="11282">
        <row r="4">
          <cell r="A4" t="str">
            <v>BẢNG TÍNH TOÁN, ĐO BÓC KHỐI LƯỢNG HOÀN THÀNH ĐƯA VÀO QUYẾT TOÁN</v>
          </cell>
        </row>
      </sheetData>
      <sheetData sheetId="11283">
        <row r="4">
          <cell r="A4" t="str">
            <v>BẢNG TÍNH TOÁN, ĐO BÓC KHỐI LƯỢNG HOÀN THÀNH ĐƯA VÀO QUYẾT TOÁN</v>
          </cell>
        </row>
      </sheetData>
      <sheetData sheetId="11284">
        <row r="4">
          <cell r="A4" t="str">
            <v>BẢNG TÍNH TOÁN, ĐO BÓC KHỐI LƯỢNG HOÀN THÀNH ĐƯA VÀO QUYẾT TOÁN</v>
          </cell>
        </row>
      </sheetData>
      <sheetData sheetId="11285">
        <row r="4">
          <cell r="A4" t="str">
            <v>BẢNG TÍNH TOÁN, ĐO BÓC KHỐI LƯỢNG HOÀN THÀNH ĐƯA VÀO QUYẾT TOÁN</v>
          </cell>
        </row>
      </sheetData>
      <sheetData sheetId="11286">
        <row r="4">
          <cell r="A4" t="str">
            <v>BẢNG TÍNH TOÁN, ĐO BÓC KHỐI LƯỢNG HOÀN THÀNH ĐƯA VÀO QUYẾT TOÁN</v>
          </cell>
        </row>
      </sheetData>
      <sheetData sheetId="11287">
        <row r="4">
          <cell r="A4" t="str">
            <v>BẢNG TÍNH TOÁN, ĐO BÓC KHỐI LƯỢNG HOÀN THÀNH ĐƯA VÀO QUYẾT TOÁN</v>
          </cell>
        </row>
      </sheetData>
      <sheetData sheetId="11288">
        <row r="4">
          <cell r="A4" t="str">
            <v>BẢNG TÍNH TOÁN, ĐO BÓC KHỐI LƯỢNG HOÀN THÀNH ĐƯA VÀO QUYẾT TOÁN</v>
          </cell>
        </row>
      </sheetData>
      <sheetData sheetId="11289">
        <row r="4">
          <cell r="A4" t="str">
            <v>BẢNG TÍNH TOÁN, ĐO BÓC KHỐI LƯỢNG HOÀN THÀNH ĐƯA VÀO QUYẾT TOÁN</v>
          </cell>
        </row>
      </sheetData>
      <sheetData sheetId="11290">
        <row r="4">
          <cell r="A4" t="str">
            <v>BẢNG TÍNH TOÁN, ĐO BÓC KHỐI LƯỢNG HOÀN THÀNH ĐƯA VÀO QUYẾT TOÁN</v>
          </cell>
        </row>
      </sheetData>
      <sheetData sheetId="11291">
        <row r="4">
          <cell r="A4" t="str">
            <v>BẢNG TÍNH TOÁN, ĐO BÓC KHỐI LƯỢNG HOÀN THÀNH ĐƯA VÀO QUYẾT TOÁN</v>
          </cell>
        </row>
      </sheetData>
      <sheetData sheetId="11292">
        <row r="4">
          <cell r="A4" t="str">
            <v>BẢNG TÍNH TOÁN, ĐO BÓC KHỐI LƯỢNG HOÀN THÀNH ĐƯA VÀO QUYẾT TOÁN</v>
          </cell>
        </row>
      </sheetData>
      <sheetData sheetId="11293">
        <row r="4">
          <cell r="A4" t="str">
            <v>BẢNG TÍNH TOÁN, ĐO BÓC KHỐI LƯỢNG HOÀN THÀNH ĐƯA VÀO QUYẾT TOÁN</v>
          </cell>
        </row>
      </sheetData>
      <sheetData sheetId="11294">
        <row r="4">
          <cell r="A4" t="str">
            <v>BẢNG TÍNH TOÁN, ĐO BÓC KHỐI LƯỢNG HOÀN THÀNH ĐƯA VÀO QUYẾT TOÁN</v>
          </cell>
        </row>
      </sheetData>
      <sheetData sheetId="11295">
        <row r="4">
          <cell r="A4" t="str">
            <v>BẢNG TÍNH TOÁN, ĐO BÓC KHỐI LƯỢNG HOÀN THÀNH ĐƯA VÀO QUYẾT TOÁN</v>
          </cell>
        </row>
      </sheetData>
      <sheetData sheetId="11296">
        <row r="4">
          <cell r="A4" t="str">
            <v>BẢNG TÍNH TOÁN, ĐO BÓC KHỐI LƯỢNG HOÀN THÀNH ĐƯA VÀO QUYẾT TOÁN</v>
          </cell>
        </row>
      </sheetData>
      <sheetData sheetId="11297">
        <row r="4">
          <cell r="A4" t="str">
            <v>BẢNG TÍNH TOÁN, ĐO BÓC KHỐI LƯỢNG HOÀN THÀNH ĐƯA VÀO QUYẾT TOÁN</v>
          </cell>
        </row>
      </sheetData>
      <sheetData sheetId="11298">
        <row r="4">
          <cell r="A4" t="str">
            <v>BẢNG TÍNH TOÁN, ĐO BÓC KHỐI LƯỢNG HOÀN THÀNH ĐƯA VÀO QUYẾT TOÁN</v>
          </cell>
        </row>
      </sheetData>
      <sheetData sheetId="11299">
        <row r="4">
          <cell r="A4" t="str">
            <v>BẢNG TÍNH TOÁN, ĐO BÓC KHỐI LƯỢNG HOÀN THÀNH ĐƯA VÀO QUYẾT TOÁN</v>
          </cell>
        </row>
      </sheetData>
      <sheetData sheetId="11300">
        <row r="4">
          <cell r="A4" t="str">
            <v>BẢNG TÍNH TOÁN, ĐO BÓC KHỐI LƯỢNG HOÀN THÀNH ĐƯA VÀO QUYẾT TOÁN</v>
          </cell>
        </row>
      </sheetData>
      <sheetData sheetId="11301">
        <row r="4">
          <cell r="A4" t="str">
            <v>BẢNG TÍNH TOÁN, ĐO BÓC KHỐI LƯỢNG HOÀN THÀNH ĐƯA VÀO QUYẾT TOÁN</v>
          </cell>
        </row>
      </sheetData>
      <sheetData sheetId="11302">
        <row r="4">
          <cell r="A4" t="str">
            <v>BẢNG TÍNH TOÁN, ĐO BÓC KHỐI LƯỢNG HOÀN THÀNH ĐƯA VÀO QUYẾT TOÁN</v>
          </cell>
        </row>
      </sheetData>
      <sheetData sheetId="11303">
        <row r="4">
          <cell r="A4" t="str">
            <v>BẢNG TÍNH TOÁN, ĐO BÓC KHỐI LƯỢNG HOÀN THÀNH ĐƯA VÀO QUYẾT TOÁN</v>
          </cell>
        </row>
      </sheetData>
      <sheetData sheetId="11304">
        <row r="4">
          <cell r="A4" t="str">
            <v>BẢNG TÍNH TOÁN, ĐO BÓC KHỐI LƯỢNG HOÀN THÀNH ĐƯA VÀO QUYẾT TOÁN</v>
          </cell>
        </row>
      </sheetData>
      <sheetData sheetId="11305">
        <row r="4">
          <cell r="A4" t="str">
            <v>BẢNG TÍNH TOÁN, ĐO BÓC KHỐI LƯỢNG HOÀN THÀNH ĐƯA VÀO QUYẾT TOÁN</v>
          </cell>
        </row>
      </sheetData>
      <sheetData sheetId="11306">
        <row r="4">
          <cell r="A4" t="str">
            <v>BẢNG TÍNH TOÁN, ĐO BÓC KHỐI LƯỢNG HOÀN THÀNH ĐƯA VÀO QUYẾT TOÁN</v>
          </cell>
        </row>
      </sheetData>
      <sheetData sheetId="11307">
        <row r="4">
          <cell r="A4" t="str">
            <v>BẢNG TÍNH TOÁN, ĐO BÓC KHỐI LƯỢNG HOÀN THÀNH ĐƯA VÀO QUYẾT TOÁN</v>
          </cell>
        </row>
      </sheetData>
      <sheetData sheetId="11308">
        <row r="4">
          <cell r="A4" t="str">
            <v>BẢNG TÍNH TOÁN, ĐO BÓC KHỐI LƯỢNG HOÀN THÀNH ĐƯA VÀO QUYẾT TOÁN</v>
          </cell>
        </row>
      </sheetData>
      <sheetData sheetId="11309">
        <row r="4">
          <cell r="A4" t="str">
            <v>BẢNG TÍNH TOÁN, ĐO BÓC KHỐI LƯỢNG HOÀN THÀNH ĐƯA VÀO QUYẾT TOÁN</v>
          </cell>
        </row>
      </sheetData>
      <sheetData sheetId="11310">
        <row r="4">
          <cell r="A4" t="str">
            <v>BẢNG TÍNH TOÁN, ĐO BÓC KHỐI LƯỢNG HOÀN THÀNH ĐƯA VÀO QUYẾT TOÁN</v>
          </cell>
        </row>
      </sheetData>
      <sheetData sheetId="11311">
        <row r="4">
          <cell r="A4" t="str">
            <v>BẢNG TÍNH TOÁN, ĐO BÓC KHỐI LƯỢNG HOÀN THÀNH ĐƯA VÀO QUYẾT TOÁN</v>
          </cell>
        </row>
      </sheetData>
      <sheetData sheetId="11312" refreshError="1"/>
      <sheetData sheetId="11313">
        <row r="4">
          <cell r="A4" t="str">
            <v>BẢNG TÍNH TOÁN, ĐO BÓC KHỐI LƯỢNG HOÀN THÀNH ĐƯA VÀO QUYẾT TOÁN</v>
          </cell>
        </row>
      </sheetData>
      <sheetData sheetId="11314">
        <row r="4">
          <cell r="A4" t="str">
            <v>BẢNG TÍNH TOÁN, ĐO BÓC KHỐI LƯỢNG HOÀN THÀNH ĐƯA VÀO QUYẾT TOÁN</v>
          </cell>
        </row>
      </sheetData>
      <sheetData sheetId="11315">
        <row r="4">
          <cell r="A4" t="str">
            <v>BẢNG TÍNH TOÁN, ĐO BÓC KHỐI LƯỢNG HOÀN THÀNH ĐƯA VÀO QUYẾT TOÁN</v>
          </cell>
        </row>
      </sheetData>
      <sheetData sheetId="11316">
        <row r="4">
          <cell r="A4" t="str">
            <v>BẢNG TÍNH TOÁN, ĐO BÓC KHỐI LƯỢNG HOÀN THÀNH ĐƯA VÀO QUYẾT TOÁN</v>
          </cell>
        </row>
      </sheetData>
      <sheetData sheetId="11317">
        <row r="4">
          <cell r="A4" t="str">
            <v>BẢNG TÍNH TOÁN, ĐO BÓC KHỐI LƯỢNG HOÀN THÀNH ĐƯA VÀO QUYẾT TOÁN</v>
          </cell>
        </row>
      </sheetData>
      <sheetData sheetId="11318">
        <row r="4">
          <cell r="A4" t="str">
            <v>BẢNG TÍNH TOÁN, ĐO BÓC KHỐI LƯỢNG HOÀN THÀNH ĐƯA VÀO QUYẾT TOÁN</v>
          </cell>
        </row>
      </sheetData>
      <sheetData sheetId="11319">
        <row r="9">
          <cell r="A9" t="str">
            <v>A</v>
          </cell>
        </row>
      </sheetData>
      <sheetData sheetId="11320">
        <row r="4">
          <cell r="A4" t="str">
            <v>BẢNG TÍNH TOÁN, ĐO BÓC KHỐI LƯỢNG HOÀN THÀNH ĐƯA VÀO QUYẾT TOÁN</v>
          </cell>
        </row>
      </sheetData>
      <sheetData sheetId="11321">
        <row r="4">
          <cell r="A4" t="str">
            <v>BẢNG TÍNH TOÁN, ĐO BÓC KHỐI LƯỢNG HOÀN THÀNH ĐƯA VÀO QUYẾT TOÁN</v>
          </cell>
        </row>
      </sheetData>
      <sheetData sheetId="11322">
        <row r="9">
          <cell r="A9" t="str">
            <v>A</v>
          </cell>
        </row>
      </sheetData>
      <sheetData sheetId="11323">
        <row r="4">
          <cell r="A4" t="str">
            <v>BẢNG TÍNH TOÁN, ĐO BÓC KHỐI LƯỢNG HOÀN THÀNH ĐƯA VÀO QUYẾT TOÁN</v>
          </cell>
        </row>
      </sheetData>
      <sheetData sheetId="11324">
        <row r="9">
          <cell r="A9" t="str">
            <v>A</v>
          </cell>
        </row>
      </sheetData>
      <sheetData sheetId="11325">
        <row r="4">
          <cell r="A4" t="str">
            <v>BẢNG TÍNH TOÁN, ĐO BÓC KHỐI LƯỢNG HOÀN THÀNH ĐƯA VÀO QUYẾT TOÁN</v>
          </cell>
        </row>
      </sheetData>
      <sheetData sheetId="11326">
        <row r="4">
          <cell r="A4" t="str">
            <v>BẢNG TÍNH TOÁN, ĐO BÓC KHỐI LƯỢNG HOÀN THÀNH ĐƯA VÀO QUYẾT TOÁN</v>
          </cell>
        </row>
      </sheetData>
      <sheetData sheetId="11327">
        <row r="4">
          <cell r="A4" t="str">
            <v>BẢNG TÍNH TOÁN, ĐO BÓC KHỐI LƯỢNG HOÀN THÀNH ĐƯA VÀO QUYẾT TOÁN</v>
          </cell>
        </row>
      </sheetData>
      <sheetData sheetId="11328">
        <row r="4">
          <cell r="A4" t="str">
            <v>BẢNG TÍNH TOÁN, ĐO BÓC KHỐI LƯỢNG HOÀN THÀNH ĐƯA VÀO QUYẾT TOÁN</v>
          </cell>
        </row>
      </sheetData>
      <sheetData sheetId="11329">
        <row r="4">
          <cell r="A4" t="str">
            <v>BẢNG TÍNH TOÁN, ĐO BÓC KHỐI LƯỢNG HOÀN THÀNH ĐƯA VÀO QUYẾT TOÁN</v>
          </cell>
        </row>
      </sheetData>
      <sheetData sheetId="11330">
        <row r="4">
          <cell r="A4" t="str">
            <v>BẢNG TÍNH TOÁN, ĐO BÓC KHỐI LƯỢNG HOÀN THÀNH ĐƯA VÀO QUYẾT TOÁN</v>
          </cell>
        </row>
      </sheetData>
      <sheetData sheetId="11331">
        <row r="4">
          <cell r="A4" t="str">
            <v>BẢNG TÍNH TOÁN, ĐO BÓC KHỐI LƯỢNG HOÀN THÀNH ĐƯA VÀO QUYẾT TOÁN</v>
          </cell>
        </row>
      </sheetData>
      <sheetData sheetId="11332">
        <row r="4">
          <cell r="A4" t="str">
            <v>BẢNG TÍNH TOÁN, ĐO BÓC KHỐI LƯỢNG HOÀN THÀNH ĐƯA VÀO QUYẾT TOÁN</v>
          </cell>
        </row>
      </sheetData>
      <sheetData sheetId="11333">
        <row r="4">
          <cell r="A4" t="str">
            <v>BẢNG TÍNH TOÁN, ĐO BÓC KHỐI LƯỢNG HOÀN THÀNH ĐƯA VÀO QUYẾT TOÁN</v>
          </cell>
        </row>
      </sheetData>
      <sheetData sheetId="11334">
        <row r="4">
          <cell r="A4" t="str">
            <v>BẢNG TÍNH TOÁN, ĐO BÓC KHỐI LƯỢNG HOÀN THÀNH ĐƯA VÀO QUYẾT TOÁN</v>
          </cell>
        </row>
      </sheetData>
      <sheetData sheetId="11335">
        <row r="4">
          <cell r="A4" t="str">
            <v>BẢNG TÍNH TOÁN, ĐO BÓC KHỐI LƯỢNG HOÀN THÀNH ĐƯA VÀO QUYẾT TOÁN</v>
          </cell>
        </row>
      </sheetData>
      <sheetData sheetId="11336">
        <row r="4">
          <cell r="A4" t="str">
            <v>BẢNG TÍNH TOÁN, ĐO BÓC KHỐI LƯỢNG HOÀN THÀNH ĐƯA VÀO QUYẾT TOÁN</v>
          </cell>
        </row>
      </sheetData>
      <sheetData sheetId="11337">
        <row r="4">
          <cell r="A4" t="str">
            <v>BẢNG TÍNH TOÁN, ĐO BÓC KHỐI LƯỢNG HOÀN THÀNH ĐƯA VÀO QUYẾT TOÁN</v>
          </cell>
        </row>
      </sheetData>
      <sheetData sheetId="11338">
        <row r="4">
          <cell r="A4" t="str">
            <v>BẢNG TÍNH TOÁN, ĐO BÓC KHỐI LƯỢNG HOÀN THÀNH ĐƯA VÀO QUYẾT TOÁN</v>
          </cell>
        </row>
      </sheetData>
      <sheetData sheetId="11339">
        <row r="4">
          <cell r="A4" t="str">
            <v>BẢNG TÍNH TOÁN, ĐO BÓC KHỐI LƯỢNG HOÀN THÀNH ĐƯA VÀO QUYẾT TOÁN</v>
          </cell>
        </row>
      </sheetData>
      <sheetData sheetId="11340">
        <row r="4">
          <cell r="A4" t="str">
            <v>BẢNG TÍNH TOÁN, ĐO BÓC KHỐI LƯỢNG HOÀN THÀNH ĐƯA VÀO QUYẾT TOÁN</v>
          </cell>
        </row>
      </sheetData>
      <sheetData sheetId="11341">
        <row r="4">
          <cell r="A4" t="str">
            <v>BẢNG TÍNH TOÁN, ĐO BÓC KHỐI LƯỢNG HOÀN THÀNH ĐƯA VÀO QUYẾT TOÁN</v>
          </cell>
        </row>
      </sheetData>
      <sheetData sheetId="11342">
        <row r="4">
          <cell r="A4" t="str">
            <v>BẢNG TÍNH TOÁN, ĐO BÓC KHỐI LƯỢNG HOÀN THÀNH ĐƯA VÀO QUYẾT TOÁN</v>
          </cell>
        </row>
      </sheetData>
      <sheetData sheetId="11343">
        <row r="4">
          <cell r="A4" t="str">
            <v>BẢNG TÍNH TOÁN, ĐO BÓC KHỐI LƯỢNG HOÀN THÀNH ĐƯA VÀO QUYẾT TOÁN</v>
          </cell>
        </row>
      </sheetData>
      <sheetData sheetId="11344">
        <row r="4">
          <cell r="A4" t="str">
            <v>BẢNG TÍNH TOÁN, ĐO BÓC KHỐI LƯỢNG HOÀN THÀNH ĐƯA VÀO QUYẾT TOÁN</v>
          </cell>
        </row>
      </sheetData>
      <sheetData sheetId="11345">
        <row r="4">
          <cell r="A4" t="str">
            <v>BẢNG TÍNH TOÁN, ĐO BÓC KHỐI LƯỢNG HOÀN THÀNH ĐƯA VÀO QUYẾT TOÁN</v>
          </cell>
        </row>
      </sheetData>
      <sheetData sheetId="11346">
        <row r="4">
          <cell r="A4" t="str">
            <v>BẢNG TÍNH TOÁN, ĐO BÓC KHỐI LƯỢNG HOÀN THÀNH ĐƯA VÀO QUYẾT TOÁN</v>
          </cell>
        </row>
      </sheetData>
      <sheetData sheetId="11347">
        <row r="4">
          <cell r="A4" t="str">
            <v>BẢNG TÍNH TOÁN, ĐO BÓC KHỐI LƯỢNG HOÀN THÀNH ĐƯA VÀO QUYẾT TOÁN</v>
          </cell>
        </row>
      </sheetData>
      <sheetData sheetId="11348">
        <row r="4">
          <cell r="A4" t="str">
            <v>BẢNG TÍNH TOÁN, ĐO BÓC KHỐI LƯỢNG HOÀN THÀNH ĐƯA VÀO QUYẾT TOÁN</v>
          </cell>
        </row>
      </sheetData>
      <sheetData sheetId="11349">
        <row r="4">
          <cell r="A4" t="str">
            <v>BẢNG TÍNH TOÁN, ĐO BÓC KHỐI LƯỢNG HOÀN THÀNH ĐƯA VÀO QUYẾT TOÁN</v>
          </cell>
        </row>
      </sheetData>
      <sheetData sheetId="11350">
        <row r="9">
          <cell r="A9" t="str">
            <v>A</v>
          </cell>
        </row>
      </sheetData>
      <sheetData sheetId="11351">
        <row r="9">
          <cell r="A9" t="str">
            <v>A</v>
          </cell>
        </row>
      </sheetData>
      <sheetData sheetId="11352">
        <row r="4">
          <cell r="A4" t="str">
            <v>BẢNG TÍNH TOÁN, ĐO BÓC KHỐI LƯỢNG HOÀN THÀNH ĐƯA VÀO QUYẾT TOÁN</v>
          </cell>
        </row>
      </sheetData>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ow r="9">
          <cell r="A9" t="str">
            <v>A</v>
          </cell>
        </row>
      </sheetData>
      <sheetData sheetId="11371">
        <row r="4">
          <cell r="A4" t="str">
            <v>BẢNG TÍNH TOÁN, ĐO BÓC KHỐI LƯỢNG HOÀN THÀNH ĐƯA VÀO QUYẾT TOÁN</v>
          </cell>
        </row>
      </sheetData>
      <sheetData sheetId="11372">
        <row r="4">
          <cell r="A4" t="str">
            <v>BẢNG TÍNH TOÁN, ĐO BÓC KHỐI LƯỢNG HOÀN THÀNH ĐƯA VÀO QUYẾT TOÁN</v>
          </cell>
        </row>
      </sheetData>
      <sheetData sheetId="11373">
        <row r="4">
          <cell r="A4" t="str">
            <v>BẢNG TÍNH TOÁN, ĐO BÓC KHỐI LƯỢNG HOÀN THÀNH ĐƯA VÀO QUYẾT TOÁN</v>
          </cell>
        </row>
      </sheetData>
      <sheetData sheetId="11374">
        <row r="4">
          <cell r="A4" t="str">
            <v>BẢNG TÍNH TOÁN, ĐO BÓC KHỐI LƯỢNG HOÀN THÀNH ĐƯA VÀO QUYẾT TOÁN</v>
          </cell>
        </row>
      </sheetData>
      <sheetData sheetId="11375">
        <row r="4">
          <cell r="A4" t="str">
            <v>BẢNG TÍNH TOÁN, ĐO BÓC KHỐI LƯỢNG HOÀN THÀNH ĐƯA VÀO QUYẾT TOÁN</v>
          </cell>
        </row>
      </sheetData>
      <sheetData sheetId="11376">
        <row r="4">
          <cell r="A4" t="str">
            <v>BẢNG TÍNH TOÁN, ĐO BÓC KHỐI LƯỢNG HOÀN THÀNH ĐƯA VÀO QUYẾT TOÁN</v>
          </cell>
        </row>
      </sheetData>
      <sheetData sheetId="11377">
        <row r="4">
          <cell r="A4" t="str">
            <v>BẢNG TÍNH TOÁN, ĐO BÓC KHỐI LƯỢNG HOÀN THÀNH ĐƯA VÀO QUYẾT TOÁN</v>
          </cell>
        </row>
      </sheetData>
      <sheetData sheetId="11378">
        <row r="4">
          <cell r="A4" t="str">
            <v>BẢNG TÍNH TOÁN, ĐO BÓC KHỐI LƯỢNG HOÀN THÀNH ĐƯA VÀO QUYẾT TOÁN</v>
          </cell>
        </row>
      </sheetData>
      <sheetData sheetId="11379">
        <row r="4">
          <cell r="A4" t="str">
            <v>BẢNG TÍNH TOÁN, ĐO BÓC KHỐI LƯỢNG HOÀN THÀNH ĐƯA VÀO QUYẾT TOÁN</v>
          </cell>
        </row>
      </sheetData>
      <sheetData sheetId="11380">
        <row r="4">
          <cell r="A4" t="str">
            <v>BẢNG TÍNH TOÁN, ĐO BÓC KHỐI LƯỢNG HOÀN THÀNH ĐƯA VÀO QUYẾT TOÁN</v>
          </cell>
        </row>
      </sheetData>
      <sheetData sheetId="11381">
        <row r="4">
          <cell r="A4" t="str">
            <v>BẢNG TÍNH TOÁN, ĐO BÓC KHỐI LƯỢNG HOÀN THÀNH ĐƯA VÀO QUYẾT TOÁN</v>
          </cell>
        </row>
      </sheetData>
      <sheetData sheetId="11382">
        <row r="4">
          <cell r="A4" t="str">
            <v>BẢNG TÍNH TOÁN, ĐO BÓC KHỐI LƯỢNG HOÀN THÀNH ĐƯA VÀO QUYẾT TOÁN</v>
          </cell>
        </row>
      </sheetData>
      <sheetData sheetId="11383">
        <row r="4">
          <cell r="A4" t="str">
            <v>BẢNG TÍNH TOÁN, ĐO BÓC KHỐI LƯỢNG HOÀN THÀNH ĐƯA VÀO QUYẾT TOÁN</v>
          </cell>
        </row>
      </sheetData>
      <sheetData sheetId="11384">
        <row r="4">
          <cell r="A4" t="str">
            <v>BẢNG TÍNH TOÁN, ĐO BÓC KHỐI LƯỢNG HOÀN THÀNH ĐƯA VÀO QUYẾT TOÁN</v>
          </cell>
        </row>
      </sheetData>
      <sheetData sheetId="11385">
        <row r="4">
          <cell r="A4" t="str">
            <v>BẢNG TÍNH TOÁN, ĐO BÓC KHỐI LƯỢNG HOÀN THÀNH ĐƯA VÀO QUYẾT TOÁN</v>
          </cell>
        </row>
      </sheetData>
      <sheetData sheetId="11386">
        <row r="4">
          <cell r="A4" t="str">
            <v>BẢNG TÍNH TOÁN, ĐO BÓC KHỐI LƯỢNG HOÀN THÀNH ĐƯA VÀO QUYẾT TOÁN</v>
          </cell>
        </row>
      </sheetData>
      <sheetData sheetId="11387">
        <row r="4">
          <cell r="A4" t="str">
            <v>BẢNG TÍNH TOÁN, ĐO BÓC KHỐI LƯỢNG HOÀN THÀNH ĐƯA VÀO QUYẾT TOÁN</v>
          </cell>
        </row>
      </sheetData>
      <sheetData sheetId="11388">
        <row r="4">
          <cell r="A4" t="str">
            <v>BẢNG TÍNH TOÁN, ĐO BÓC KHỐI LƯỢNG HOÀN THÀNH ĐƯA VÀO QUYẾT TOÁN</v>
          </cell>
        </row>
      </sheetData>
      <sheetData sheetId="11389">
        <row r="4">
          <cell r="A4" t="str">
            <v>BẢNG TÍNH TOÁN, ĐO BÓC KHỐI LƯỢNG HOÀN THÀNH ĐƯA VÀO QUYẾT TOÁN</v>
          </cell>
        </row>
      </sheetData>
      <sheetData sheetId="11390">
        <row r="4">
          <cell r="A4" t="str">
            <v>BẢNG TÍNH TOÁN, ĐO BÓC KHỐI LƯỢNG HOÀN THÀNH ĐƯA VÀO QUYẾT TOÁN</v>
          </cell>
        </row>
      </sheetData>
      <sheetData sheetId="11391">
        <row r="4">
          <cell r="A4" t="str">
            <v>BẢNG TÍNH TOÁN, ĐO BÓC KHỐI LƯỢNG HOÀN THÀNH ĐƯA VÀO QUYẾT TOÁN</v>
          </cell>
        </row>
      </sheetData>
      <sheetData sheetId="11392">
        <row r="4">
          <cell r="A4" t="str">
            <v>BẢNG TÍNH TOÁN, ĐO BÓC KHỐI LƯỢNG HOÀN THÀNH ĐƯA VÀO QUYẾT TOÁN</v>
          </cell>
        </row>
      </sheetData>
      <sheetData sheetId="11393">
        <row r="4">
          <cell r="A4" t="str">
            <v>BẢNG TÍNH TOÁN, ĐO BÓC KHỐI LƯỢNG HOÀN THÀNH ĐƯA VÀO QUYẾT TOÁN</v>
          </cell>
        </row>
      </sheetData>
      <sheetData sheetId="11394">
        <row r="4">
          <cell r="A4" t="str">
            <v>BẢNG TÍNH TOÁN, ĐO BÓC KHỐI LƯỢNG HOÀN THÀNH ĐƯA VÀO QUYẾT TOÁN</v>
          </cell>
        </row>
      </sheetData>
      <sheetData sheetId="11395">
        <row r="4">
          <cell r="A4" t="str">
            <v>BẢNG TÍNH TOÁN, ĐO BÓC KHỐI LƯỢNG HOÀN THÀNH ĐƯA VÀO QUYẾT TOÁN</v>
          </cell>
        </row>
      </sheetData>
      <sheetData sheetId="11396">
        <row r="4">
          <cell r="A4" t="str">
            <v>BẢNG TÍNH TOÁN, ĐO BÓC KHỐI LƯỢNG HOÀN THÀNH ĐƯA VÀO QUYẾT TOÁN</v>
          </cell>
        </row>
      </sheetData>
      <sheetData sheetId="11397">
        <row r="4">
          <cell r="A4" t="str">
            <v>BẢNG TÍNH TOÁN, ĐO BÓC KHỐI LƯỢNG HOÀN THÀNH ĐƯA VÀO QUYẾT TOÁN</v>
          </cell>
        </row>
      </sheetData>
      <sheetData sheetId="11398">
        <row r="4">
          <cell r="A4" t="str">
            <v>BẢNG TÍNH TOÁN, ĐO BÓC KHỐI LƯỢNG HOÀN THÀNH ĐƯA VÀO QUYẾT TOÁN</v>
          </cell>
        </row>
      </sheetData>
      <sheetData sheetId="11399">
        <row r="4">
          <cell r="A4" t="str">
            <v>BẢNG TÍNH TOÁN, ĐO BÓC KHỐI LƯỢNG HOÀN THÀNH ĐƯA VÀO QUYẾT TOÁN</v>
          </cell>
        </row>
      </sheetData>
      <sheetData sheetId="11400">
        <row r="4">
          <cell r="A4" t="str">
            <v>BẢNG TÍNH TOÁN, ĐO BÓC KHỐI LƯỢNG HOÀN THÀNH ĐƯA VÀO QUYẾT TOÁN</v>
          </cell>
        </row>
      </sheetData>
      <sheetData sheetId="11401">
        <row r="4">
          <cell r="A4" t="str">
            <v>BẢNG TÍNH TOÁN, ĐO BÓC KHỐI LƯỢNG HOÀN THÀNH ĐƯA VÀO QUYẾT TOÁN</v>
          </cell>
        </row>
      </sheetData>
      <sheetData sheetId="11402">
        <row r="4">
          <cell r="A4" t="str">
            <v>BẢNG TÍNH TOÁN, ĐO BÓC KHỐI LƯỢNG HOÀN THÀNH ĐƯA VÀO QUYẾT TOÁN</v>
          </cell>
        </row>
      </sheetData>
      <sheetData sheetId="11403">
        <row r="4">
          <cell r="A4" t="str">
            <v>BẢNG TÍNH TOÁN, ĐO BÓC KHỐI LƯỢNG HOÀN THÀNH ĐƯA VÀO QUYẾT TOÁN</v>
          </cell>
        </row>
      </sheetData>
      <sheetData sheetId="11404">
        <row r="4">
          <cell r="A4" t="str">
            <v>BẢNG TÍNH TOÁN, ĐO BÓC KHỐI LƯỢNG HOÀN THÀNH ĐƯA VÀO QUYẾT TOÁN</v>
          </cell>
        </row>
      </sheetData>
      <sheetData sheetId="11405">
        <row r="4">
          <cell r="A4" t="str">
            <v>BẢNG TÍNH TOÁN, ĐO BÓC KHỐI LƯỢNG HOÀN THÀNH ĐƯA VÀO QUYẾT TOÁN</v>
          </cell>
        </row>
      </sheetData>
      <sheetData sheetId="11406">
        <row r="4">
          <cell r="A4" t="str">
            <v>BẢNG TÍNH TOÁN, ĐO BÓC KHỐI LƯỢNG HOÀN THÀNH ĐƯA VÀO QUYẾT TOÁN</v>
          </cell>
        </row>
      </sheetData>
      <sheetData sheetId="11407">
        <row r="4">
          <cell r="A4" t="str">
            <v>BẢNG TÍNH TOÁN, ĐO BÓC KHỐI LƯỢNG HOÀN THÀNH ĐƯA VÀO QUYẾT TOÁN</v>
          </cell>
        </row>
      </sheetData>
      <sheetData sheetId="11408">
        <row r="4">
          <cell r="A4" t="str">
            <v>BẢNG TÍNH TOÁN, ĐO BÓC KHỐI LƯỢNG HOÀN THÀNH ĐƯA VÀO QUYẾT TOÁN</v>
          </cell>
        </row>
      </sheetData>
      <sheetData sheetId="11409">
        <row r="4">
          <cell r="A4" t="str">
            <v>BẢNG TÍNH TOÁN, ĐO BÓC KHỐI LƯỢNG HOÀN THÀNH ĐƯA VÀO QUYẾT TOÁN</v>
          </cell>
        </row>
      </sheetData>
      <sheetData sheetId="11410">
        <row r="4">
          <cell r="A4" t="str">
            <v>BẢNG TÍNH TOÁN, ĐO BÓC KHỐI LƯỢNG HOÀN THÀNH ĐƯA VÀO QUYẾT TOÁN</v>
          </cell>
        </row>
      </sheetData>
      <sheetData sheetId="11411">
        <row r="4">
          <cell r="A4" t="str">
            <v>BẢNG TÍNH TOÁN, ĐO BÓC KHỐI LƯỢNG HOÀN THÀNH ĐƯA VÀO QUYẾT TOÁN</v>
          </cell>
        </row>
      </sheetData>
      <sheetData sheetId="11412">
        <row r="4">
          <cell r="A4" t="str">
            <v>BẢNG TÍNH TOÁN, ĐO BÓC KHỐI LƯỢNG HOÀN THÀNH ĐƯA VÀO QUYẾT TOÁN</v>
          </cell>
        </row>
      </sheetData>
      <sheetData sheetId="11413">
        <row r="4">
          <cell r="A4" t="str">
            <v>BẢNG TÍNH TOÁN, ĐO BÓC KHỐI LƯỢNG HOÀN THÀNH ĐƯA VÀO QUYẾT TOÁN</v>
          </cell>
        </row>
      </sheetData>
      <sheetData sheetId="11414">
        <row r="4">
          <cell r="A4" t="str">
            <v>BẢNG TÍNH TOÁN, ĐO BÓC KHỐI LƯỢNG HOÀN THÀNH ĐƯA VÀO QUYẾT TOÁN</v>
          </cell>
        </row>
      </sheetData>
      <sheetData sheetId="11415">
        <row r="4">
          <cell r="A4" t="str">
            <v>BẢNG TÍNH TOÁN, ĐO BÓC KHỐI LƯỢNG HOÀN THÀNH ĐƯA VÀO QUYẾT TOÁN</v>
          </cell>
        </row>
      </sheetData>
      <sheetData sheetId="11416">
        <row r="4">
          <cell r="A4" t="str">
            <v>BẢNG TÍNH TOÁN, ĐO BÓC KHỐI LƯỢNG HOÀN THÀNH ĐƯA VÀO QUYẾT TOÁN</v>
          </cell>
        </row>
      </sheetData>
      <sheetData sheetId="11417">
        <row r="4">
          <cell r="A4" t="str">
            <v>BẢNG TÍNH TOÁN, ĐO BÓC KHỐI LƯỢNG HOÀN THÀNH ĐƯA VÀO QUYẾT TOÁN</v>
          </cell>
        </row>
      </sheetData>
      <sheetData sheetId="11418">
        <row r="4">
          <cell r="A4" t="str">
            <v>BẢNG TÍNH TOÁN, ĐO BÓC KHỐI LƯỢNG HOÀN THÀNH ĐƯA VÀO QUYẾT TOÁN</v>
          </cell>
        </row>
      </sheetData>
      <sheetData sheetId="11419">
        <row r="4">
          <cell r="A4" t="str">
            <v>BẢNG TÍNH TOÁN, ĐO BÓC KHỐI LƯỢNG HOÀN THÀNH ĐƯA VÀO QUYẾT TOÁN</v>
          </cell>
        </row>
      </sheetData>
      <sheetData sheetId="11420">
        <row r="4">
          <cell r="A4" t="str">
            <v>BẢNG TÍNH TOÁN, ĐO BÓC KHỐI LƯỢNG HOÀN THÀNH ĐƯA VÀO QUYẾT TOÁN</v>
          </cell>
        </row>
      </sheetData>
      <sheetData sheetId="11421">
        <row r="4">
          <cell r="A4" t="str">
            <v>BẢNG TÍNH TOÁN, ĐO BÓC KHỐI LƯỢNG HOÀN THÀNH ĐƯA VÀO QUYẾT TOÁN</v>
          </cell>
        </row>
      </sheetData>
      <sheetData sheetId="11422">
        <row r="4">
          <cell r="A4" t="str">
            <v>BẢNG TÍNH TOÁN, ĐO BÓC KHỐI LƯỢNG HOÀN THÀNH ĐƯA VÀO QUYẾT TOÁN</v>
          </cell>
        </row>
      </sheetData>
      <sheetData sheetId="11423">
        <row r="4">
          <cell r="A4" t="str">
            <v>BẢNG TÍNH TOÁN, ĐO BÓC KHỐI LƯỢNG HOÀN THÀNH ĐƯA VÀO QUYẾT TOÁN</v>
          </cell>
        </row>
      </sheetData>
      <sheetData sheetId="11424">
        <row r="4">
          <cell r="A4" t="str">
            <v>BẢNG TÍNH TOÁN, ĐO BÓC KHỐI LƯỢNG HOÀN THÀNH ĐƯA VÀO QUYẾT TOÁN</v>
          </cell>
        </row>
      </sheetData>
      <sheetData sheetId="11425">
        <row r="4">
          <cell r="A4" t="str">
            <v>BẢNG TÍNH TOÁN, ĐO BÓC KHỐI LƯỢNG HOÀN THÀNH ĐƯA VÀO QUYẾT TOÁN</v>
          </cell>
        </row>
      </sheetData>
      <sheetData sheetId="11426">
        <row r="4">
          <cell r="A4" t="str">
            <v>BẢNG TÍNH TOÁN, ĐO BÓC KHỐI LƯỢNG HOÀN THÀNH ĐƯA VÀO QUYẾT TOÁN</v>
          </cell>
        </row>
      </sheetData>
      <sheetData sheetId="11427">
        <row r="4">
          <cell r="A4" t="str">
            <v>BẢNG TÍNH TOÁN, ĐO BÓC KHỐI LƯỢNG HOÀN THÀNH ĐƯA VÀO QUYẾT TOÁN</v>
          </cell>
        </row>
      </sheetData>
      <sheetData sheetId="11428">
        <row r="4">
          <cell r="A4" t="str">
            <v>BẢNG TÍNH TOÁN, ĐO BÓC KHỐI LƯỢNG HOÀN THÀNH ĐƯA VÀO QUYẾT TOÁN</v>
          </cell>
        </row>
      </sheetData>
      <sheetData sheetId="11429">
        <row r="4">
          <cell r="A4" t="str">
            <v>BẢNG TÍNH TOÁN, ĐO BÓC KHỐI LƯỢNG HOÀN THÀNH ĐƯA VÀO QUYẾT TOÁN</v>
          </cell>
        </row>
      </sheetData>
      <sheetData sheetId="11430">
        <row r="4">
          <cell r="A4" t="str">
            <v>BẢNG TÍNH TOÁN, ĐO BÓC KHỐI LƯỢNG HOÀN THÀNH ĐƯA VÀO QUYẾT TOÁN</v>
          </cell>
        </row>
      </sheetData>
      <sheetData sheetId="11431">
        <row r="4">
          <cell r="A4" t="str">
            <v>BẢNG TÍNH TOÁN, ĐO BÓC KHỐI LƯỢNG HOÀN THÀNH ĐƯA VÀO QUYẾT TOÁN</v>
          </cell>
        </row>
      </sheetData>
      <sheetData sheetId="11432">
        <row r="4">
          <cell r="A4" t="str">
            <v>BẢNG TÍNH TOÁN, ĐO BÓC KHỐI LƯỢNG HOÀN THÀNH ĐƯA VÀO QUYẾT TOÁN</v>
          </cell>
        </row>
      </sheetData>
      <sheetData sheetId="11433">
        <row r="4">
          <cell r="A4" t="str">
            <v>BẢNG TÍNH TOÁN, ĐO BÓC KHỐI LƯỢNG HOÀN THÀNH ĐƯA VÀO QUYẾT TOÁN</v>
          </cell>
        </row>
      </sheetData>
      <sheetData sheetId="11434">
        <row r="4">
          <cell r="A4" t="str">
            <v>BẢNG TÍNH TOÁN, ĐO BÓC KHỐI LƯỢNG HOÀN THÀNH ĐƯA VÀO QUYẾT TOÁN</v>
          </cell>
        </row>
      </sheetData>
      <sheetData sheetId="11435">
        <row r="4">
          <cell r="A4" t="str">
            <v>BẢNG TÍNH TOÁN, ĐO BÓC KHỐI LƯỢNG HOÀN THÀNH ĐƯA VÀO QUYẾT TOÁN</v>
          </cell>
        </row>
      </sheetData>
      <sheetData sheetId="11436">
        <row r="4">
          <cell r="A4" t="str">
            <v>BẢNG TÍNH TOÁN, ĐO BÓC KHỐI LƯỢNG HOÀN THÀNH ĐƯA VÀO QUYẾT TOÁN</v>
          </cell>
        </row>
      </sheetData>
      <sheetData sheetId="11437">
        <row r="4">
          <cell r="A4" t="str">
            <v>BẢNG TÍNH TOÁN, ĐO BÓC KHỐI LƯỢNG HOÀN THÀNH ĐƯA VÀO QUYẾT TOÁN</v>
          </cell>
        </row>
      </sheetData>
      <sheetData sheetId="11438">
        <row r="4">
          <cell r="A4" t="str">
            <v>BẢNG TÍNH TOÁN, ĐO BÓC KHỐI LƯỢNG HOÀN THÀNH ĐƯA VÀO QUYẾT TOÁN</v>
          </cell>
        </row>
      </sheetData>
      <sheetData sheetId="11439">
        <row r="4">
          <cell r="A4" t="str">
            <v>BẢNG TÍNH TOÁN, ĐO BÓC KHỐI LƯỢNG HOÀN THÀNH ĐƯA VÀO QUYẾT TOÁN</v>
          </cell>
        </row>
      </sheetData>
      <sheetData sheetId="11440">
        <row r="4">
          <cell r="A4" t="str">
            <v>BẢNG TÍNH TOÁN, ĐO BÓC KHỐI LƯỢNG HOÀN THÀNH ĐƯA VÀO QUYẾT TOÁN</v>
          </cell>
        </row>
      </sheetData>
      <sheetData sheetId="11441">
        <row r="4">
          <cell r="A4" t="str">
            <v>BẢNG TÍNH TOÁN, ĐO BÓC KHỐI LƯỢNG HOÀN THÀNH ĐƯA VÀO QUYẾT TOÁN</v>
          </cell>
        </row>
      </sheetData>
      <sheetData sheetId="11442">
        <row r="4">
          <cell r="A4" t="str">
            <v>BẢNG TÍNH TOÁN, ĐO BÓC KHỐI LƯỢNG HOÀN THÀNH ĐƯA VÀO QUYẾT TOÁN</v>
          </cell>
        </row>
      </sheetData>
      <sheetData sheetId="11443">
        <row r="4">
          <cell r="A4" t="str">
            <v>BẢNG TÍNH TOÁN, ĐO BÓC KHỐI LƯỢNG HOÀN THÀNH ĐƯA VÀO QUYẾT TOÁN</v>
          </cell>
        </row>
      </sheetData>
      <sheetData sheetId="11444">
        <row r="4">
          <cell r="A4" t="str">
            <v>BẢNG TÍNH TOÁN, ĐO BÓC KHỐI LƯỢNG HOÀN THÀNH ĐƯA VÀO QUYẾT TOÁN</v>
          </cell>
        </row>
      </sheetData>
      <sheetData sheetId="11445">
        <row r="4">
          <cell r="A4" t="str">
            <v>BẢNG TÍNH TOÁN, ĐO BÓC KHỐI LƯỢNG HOÀN THÀNH ĐƯA VÀO QUYẾT TOÁN</v>
          </cell>
        </row>
      </sheetData>
      <sheetData sheetId="11446">
        <row r="4">
          <cell r="A4" t="str">
            <v>BẢNG TÍNH TOÁN, ĐO BÓC KHỐI LƯỢNG HOÀN THÀNH ĐƯA VÀO QUYẾT TOÁN</v>
          </cell>
        </row>
      </sheetData>
      <sheetData sheetId="11447">
        <row r="4">
          <cell r="A4" t="str">
            <v>BẢNG TÍNH TOÁN, ĐO BÓC KHỐI LƯỢNG HOÀN THÀNH ĐƯA VÀO QUYẾT TOÁN</v>
          </cell>
        </row>
      </sheetData>
      <sheetData sheetId="11448">
        <row r="4">
          <cell r="A4" t="str">
            <v>BẢNG TÍNH TOÁN, ĐO BÓC KHỐI LƯỢNG HOÀN THÀNH ĐƯA VÀO QUYẾT TOÁN</v>
          </cell>
        </row>
      </sheetData>
      <sheetData sheetId="11449">
        <row r="4">
          <cell r="A4" t="str">
            <v>BẢNG TÍNH TOÁN, ĐO BÓC KHỐI LƯỢNG HOÀN THÀNH ĐƯA VÀO QUYẾT TOÁN</v>
          </cell>
        </row>
      </sheetData>
      <sheetData sheetId="11450">
        <row r="4">
          <cell r="A4" t="str">
            <v>BẢNG TÍNH TOÁN, ĐO BÓC KHỐI LƯỢNG HOÀN THÀNH ĐƯA VÀO QUYẾT TOÁN</v>
          </cell>
        </row>
      </sheetData>
      <sheetData sheetId="11451">
        <row r="4">
          <cell r="A4" t="str">
            <v>BẢNG TÍNH TOÁN, ĐO BÓC KHỐI LƯỢNG HOÀN THÀNH ĐƯA VÀO QUYẾT TOÁN</v>
          </cell>
        </row>
      </sheetData>
      <sheetData sheetId="11452">
        <row r="4">
          <cell r="A4" t="str">
            <v>BẢNG TÍNH TOÁN, ĐO BÓC KHỐI LƯỢNG HOÀN THÀNH ĐƯA VÀO QUYẾT TOÁN</v>
          </cell>
        </row>
      </sheetData>
      <sheetData sheetId="11453">
        <row r="4">
          <cell r="A4" t="str">
            <v>BẢNG TÍNH TOÁN, ĐO BÓC KHỐI LƯỢNG HOÀN THÀNH ĐƯA VÀO QUYẾT TOÁN</v>
          </cell>
        </row>
      </sheetData>
      <sheetData sheetId="11454">
        <row r="4">
          <cell r="A4" t="str">
            <v>BẢNG TÍNH TOÁN, ĐO BÓC KHỐI LƯỢNG HOÀN THÀNH ĐƯA VÀO QUYẾT TOÁN</v>
          </cell>
        </row>
      </sheetData>
      <sheetData sheetId="11455">
        <row r="4">
          <cell r="A4" t="str">
            <v>BẢNG TÍNH TOÁN, ĐO BÓC KHỐI LƯỢNG HOÀN THÀNH ĐƯA VÀO QUYẾT TOÁN</v>
          </cell>
        </row>
      </sheetData>
      <sheetData sheetId="11456">
        <row r="4">
          <cell r="A4" t="str">
            <v>BẢNG TÍNH TOÁN, ĐO BÓC KHỐI LƯỢNG HOÀN THÀNH ĐƯA VÀO QUYẾT TOÁN</v>
          </cell>
        </row>
      </sheetData>
      <sheetData sheetId="11457">
        <row r="4">
          <cell r="A4" t="str">
            <v>BẢNG TÍNH TOÁN, ĐO BÓC KHỐI LƯỢNG HOÀN THÀNH ĐƯA VÀO QUYẾT TOÁN</v>
          </cell>
        </row>
      </sheetData>
      <sheetData sheetId="11458">
        <row r="4">
          <cell r="A4" t="str">
            <v>BẢNG TÍNH TOÁN, ĐO BÓC KHỐI LƯỢNG HOÀN THÀNH ĐƯA VÀO QUYẾT TOÁN</v>
          </cell>
        </row>
      </sheetData>
      <sheetData sheetId="11459">
        <row r="4">
          <cell r="A4" t="str">
            <v>BẢNG TÍNH TOÁN, ĐO BÓC KHỐI LƯỢNG HOÀN THÀNH ĐƯA VÀO QUYẾT TOÁN</v>
          </cell>
        </row>
      </sheetData>
      <sheetData sheetId="11460">
        <row r="4">
          <cell r="A4" t="str">
            <v>BẢNG TÍNH TOÁN, ĐO BÓC KHỐI LƯỢNG HOÀN THÀNH ĐƯA VÀO QUYẾT TOÁN</v>
          </cell>
        </row>
      </sheetData>
      <sheetData sheetId="11461">
        <row r="4">
          <cell r="A4" t="str">
            <v>BẢNG TÍNH TOÁN, ĐO BÓC KHỐI LƯỢNG HOÀN THÀNH ĐƯA VÀO QUYẾT TOÁN</v>
          </cell>
        </row>
      </sheetData>
      <sheetData sheetId="11462">
        <row r="4">
          <cell r="A4" t="str">
            <v>BẢNG TÍNH TOÁN, ĐO BÓC KHỐI LƯỢNG HOÀN THÀNH ĐƯA VÀO QUYẾT TOÁN</v>
          </cell>
        </row>
      </sheetData>
      <sheetData sheetId="11463">
        <row r="4">
          <cell r="A4" t="str">
            <v>BẢNG TÍNH TOÁN, ĐO BÓC KHỐI LƯỢNG HOÀN THÀNH ĐƯA VÀO QUYẾT TOÁN</v>
          </cell>
        </row>
      </sheetData>
      <sheetData sheetId="11464">
        <row r="4">
          <cell r="A4" t="str">
            <v>BẢNG TÍNH TOÁN, ĐO BÓC KHỐI LƯỢNG HOÀN THÀNH ĐƯA VÀO QUYẾT TOÁN</v>
          </cell>
        </row>
      </sheetData>
      <sheetData sheetId="11465">
        <row r="4">
          <cell r="A4" t="str">
            <v>BẢNG TÍNH TOÁN, ĐO BÓC KHỐI LƯỢNG HOÀN THÀNH ĐƯA VÀO QUYẾT TOÁN</v>
          </cell>
        </row>
      </sheetData>
      <sheetData sheetId="11466">
        <row r="4">
          <cell r="A4" t="str">
            <v>BẢNG TÍNH TOÁN, ĐO BÓC KHỐI LƯỢNG HOÀN THÀNH ĐƯA VÀO QUYẾT TOÁN</v>
          </cell>
        </row>
      </sheetData>
      <sheetData sheetId="11467">
        <row r="4">
          <cell r="A4" t="str">
            <v>BẢNG TÍNH TOÁN, ĐO BÓC KHỐI LƯỢNG HOÀN THÀNH ĐƯA VÀO QUYẾT TOÁN</v>
          </cell>
        </row>
      </sheetData>
      <sheetData sheetId="11468">
        <row r="4">
          <cell r="A4" t="str">
            <v>BẢNG TÍNH TOÁN, ĐO BÓC KHỐI LƯỢNG HOÀN THÀNH ĐƯA VÀO QUYẾT TOÁN</v>
          </cell>
        </row>
      </sheetData>
      <sheetData sheetId="11469">
        <row r="4">
          <cell r="A4" t="str">
            <v>BẢNG TÍNH TOÁN, ĐO BÓC KHỐI LƯỢNG HOÀN THÀNH ĐƯA VÀO QUYẾT TOÁN</v>
          </cell>
        </row>
      </sheetData>
      <sheetData sheetId="11470">
        <row r="4">
          <cell r="A4" t="str">
            <v>BẢNG TÍNH TOÁN, ĐO BÓC KHỐI LƯỢNG HOÀN THÀNH ĐƯA VÀO QUYẾT TOÁN</v>
          </cell>
        </row>
      </sheetData>
      <sheetData sheetId="11471">
        <row r="4">
          <cell r="A4" t="str">
            <v>BẢNG TÍNH TOÁN, ĐO BÓC KHỐI LƯỢNG HOÀN THÀNH ĐƯA VÀO QUYẾT TOÁN</v>
          </cell>
        </row>
      </sheetData>
      <sheetData sheetId="11472">
        <row r="4">
          <cell r="A4" t="str">
            <v>BẢNG TÍNH TOÁN, ĐO BÓC KHỐI LƯỢNG HOÀN THÀNH ĐƯA VÀO QUYẾT TOÁN</v>
          </cell>
        </row>
      </sheetData>
      <sheetData sheetId="11473">
        <row r="4">
          <cell r="A4" t="str">
            <v>BẢNG TÍNH TOÁN, ĐO BÓC KHỐI LƯỢNG HOÀN THÀNH ĐƯA VÀO QUYẾT TOÁN</v>
          </cell>
        </row>
      </sheetData>
      <sheetData sheetId="11474">
        <row r="4">
          <cell r="A4" t="str">
            <v>BẢNG TÍNH TOÁN, ĐO BÓC KHỐI LƯỢNG HOÀN THÀNH ĐƯA VÀO QUYẾT TOÁN</v>
          </cell>
        </row>
      </sheetData>
      <sheetData sheetId="11475">
        <row r="4">
          <cell r="A4" t="str">
            <v>BẢNG TÍNH TOÁN, ĐO BÓC KHỐI LƯỢNG HOÀN THÀNH ĐƯA VÀO QUYẾT TOÁN</v>
          </cell>
        </row>
      </sheetData>
      <sheetData sheetId="11476">
        <row r="4">
          <cell r="A4" t="str">
            <v>BẢNG TÍNH TOÁN, ĐO BÓC KHỐI LƯỢNG HOÀN THÀNH ĐƯA VÀO QUYẾT TOÁN</v>
          </cell>
        </row>
      </sheetData>
      <sheetData sheetId="11477">
        <row r="4">
          <cell r="A4" t="str">
            <v>BẢNG TÍNH TOÁN, ĐO BÓC KHỐI LƯỢNG HOÀN THÀNH ĐƯA VÀO QUYẾT TOÁN</v>
          </cell>
        </row>
      </sheetData>
      <sheetData sheetId="11478">
        <row r="4">
          <cell r="A4" t="str">
            <v>BẢNG TÍNH TOÁN, ĐO BÓC KHỐI LƯỢNG HOÀN THÀNH ĐƯA VÀO QUYẾT TOÁN</v>
          </cell>
        </row>
      </sheetData>
      <sheetData sheetId="11479">
        <row r="4">
          <cell r="A4" t="str">
            <v>BẢNG TÍNH TOÁN, ĐO BÓC KHỐI LƯỢNG HOÀN THÀNH ĐƯA VÀO QUYẾT TOÁN</v>
          </cell>
        </row>
      </sheetData>
      <sheetData sheetId="11480">
        <row r="4">
          <cell r="A4" t="str">
            <v>BẢNG TÍNH TOÁN, ĐO BÓC KHỐI LƯỢNG HOÀN THÀNH ĐƯA VÀO QUYẾT TOÁN</v>
          </cell>
        </row>
      </sheetData>
      <sheetData sheetId="11481">
        <row r="4">
          <cell r="A4" t="str">
            <v>BẢNG TÍNH TOÁN, ĐO BÓC KHỐI LƯỢNG HOÀN THÀNH ĐƯA VÀO QUYẾT TOÁN</v>
          </cell>
        </row>
      </sheetData>
      <sheetData sheetId="11482">
        <row r="4">
          <cell r="A4" t="str">
            <v>BẢNG TÍNH TOÁN, ĐO BÓC KHỐI LƯỢNG HOÀN THÀNH ĐƯA VÀO QUYẾT TOÁN</v>
          </cell>
        </row>
      </sheetData>
      <sheetData sheetId="11483">
        <row r="4">
          <cell r="A4" t="str">
            <v>BẢNG TÍNH TOÁN, ĐO BÓC KHỐI LƯỢNG HOÀN THÀNH ĐƯA VÀO QUYẾT TOÁN</v>
          </cell>
        </row>
      </sheetData>
      <sheetData sheetId="11484">
        <row r="4">
          <cell r="A4" t="str">
            <v>BẢNG TÍNH TOÁN, ĐO BÓC KHỐI LƯỢNG HOÀN THÀNH ĐƯA VÀO QUYẾT TOÁN</v>
          </cell>
        </row>
      </sheetData>
      <sheetData sheetId="11485">
        <row r="4">
          <cell r="A4" t="str">
            <v>BẢNG TÍNH TOÁN, ĐO BÓC KHỐI LƯỢNG HOÀN THÀNH ĐƯA VÀO QUYẾT TOÁN</v>
          </cell>
        </row>
      </sheetData>
      <sheetData sheetId="11486">
        <row r="4">
          <cell r="A4" t="str">
            <v>BẢNG TÍNH TOÁN, ĐO BÓC KHỐI LƯỢNG HOÀN THÀNH ĐƯA VÀO QUYẾT TOÁN</v>
          </cell>
        </row>
      </sheetData>
      <sheetData sheetId="11487">
        <row r="4">
          <cell r="A4" t="str">
            <v>BẢNG TÍNH TOÁN, ĐO BÓC KHỐI LƯỢNG HOÀN THÀNH ĐƯA VÀO QUYẾT TOÁN</v>
          </cell>
        </row>
      </sheetData>
      <sheetData sheetId="11488">
        <row r="4">
          <cell r="A4" t="str">
            <v>BẢNG TÍNH TOÁN, ĐO BÓC KHỐI LƯỢNG HOÀN THÀNH ĐƯA VÀO QUYẾT TOÁN</v>
          </cell>
        </row>
      </sheetData>
      <sheetData sheetId="11489">
        <row r="4">
          <cell r="A4" t="str">
            <v>BẢNG TÍNH TOÁN, ĐO BÓC KHỐI LƯỢNG HOÀN THÀNH ĐƯA VÀO QUYẾT TOÁN</v>
          </cell>
        </row>
      </sheetData>
      <sheetData sheetId="11490">
        <row r="4">
          <cell r="A4" t="str">
            <v>BẢNG TÍNH TOÁN, ĐO BÓC KHỐI LƯỢNG HOÀN THÀNH ĐƯA VÀO QUYẾT TOÁN</v>
          </cell>
        </row>
      </sheetData>
      <sheetData sheetId="11491">
        <row r="4">
          <cell r="A4" t="str">
            <v>BẢNG TÍNH TOÁN, ĐO BÓC KHỐI LƯỢNG HOÀN THÀNH ĐƯA VÀO QUYẾT TOÁN</v>
          </cell>
        </row>
      </sheetData>
      <sheetData sheetId="11492">
        <row r="4">
          <cell r="A4" t="str">
            <v>BẢNG TÍNH TOÁN, ĐO BÓC KHỐI LƯỢNG HOÀN THÀNH ĐƯA VÀO QUYẾT TOÁN</v>
          </cell>
        </row>
      </sheetData>
      <sheetData sheetId="11493">
        <row r="4">
          <cell r="A4" t="str">
            <v>BẢNG TÍNH TOÁN, ĐO BÓC KHỐI LƯỢNG HOÀN THÀNH ĐƯA VÀO QUYẾT TOÁN</v>
          </cell>
        </row>
      </sheetData>
      <sheetData sheetId="11494">
        <row r="4">
          <cell r="A4" t="str">
            <v>BẢNG TÍNH TOÁN, ĐO BÓC KHỐI LƯỢNG HOÀN THÀNH ĐƯA VÀO QUYẾT TOÁN</v>
          </cell>
        </row>
      </sheetData>
      <sheetData sheetId="11495">
        <row r="4">
          <cell r="A4" t="str">
            <v>BẢNG TÍNH TOÁN, ĐO BÓC KHỐI LƯỢNG HOÀN THÀNH ĐƯA VÀO QUYẾT TOÁN</v>
          </cell>
        </row>
      </sheetData>
      <sheetData sheetId="11496">
        <row r="9">
          <cell r="A9" t="str">
            <v>A</v>
          </cell>
        </row>
      </sheetData>
      <sheetData sheetId="11497">
        <row r="4">
          <cell r="A4" t="str">
            <v>BẢNG TÍNH TOÁN, ĐO BÓC KHỐI LƯỢNG HOÀN THÀNH ĐƯA VÀO QUYẾT TOÁN</v>
          </cell>
        </row>
      </sheetData>
      <sheetData sheetId="11498">
        <row r="9">
          <cell r="A9" t="str">
            <v>A</v>
          </cell>
        </row>
      </sheetData>
      <sheetData sheetId="11499" refreshError="1"/>
      <sheetData sheetId="11500" refreshError="1"/>
      <sheetData sheetId="11501" refreshError="1"/>
      <sheetData sheetId="11502" refreshError="1"/>
      <sheetData sheetId="11503">
        <row r="9">
          <cell r="A9" t="str">
            <v>A</v>
          </cell>
        </row>
      </sheetData>
      <sheetData sheetId="11504">
        <row r="9">
          <cell r="A9" t="str">
            <v>A</v>
          </cell>
        </row>
      </sheetData>
      <sheetData sheetId="11505">
        <row r="9">
          <cell r="A9" t="str">
            <v>A</v>
          </cell>
        </row>
      </sheetData>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ow r="9">
          <cell r="A9" t="str">
            <v>A</v>
          </cell>
        </row>
      </sheetData>
      <sheetData sheetId="11541">
        <row r="9">
          <cell r="A9" t="str">
            <v>A</v>
          </cell>
        </row>
      </sheetData>
      <sheetData sheetId="11542">
        <row r="9">
          <cell r="A9" t="str">
            <v>A</v>
          </cell>
        </row>
      </sheetData>
      <sheetData sheetId="11543">
        <row r="9">
          <cell r="A9" t="str">
            <v>A</v>
          </cell>
        </row>
      </sheetData>
      <sheetData sheetId="11544">
        <row r="9">
          <cell r="A9" t="str">
            <v>A</v>
          </cell>
        </row>
      </sheetData>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refreshError="1"/>
      <sheetData sheetId="11629" refreshError="1"/>
      <sheetData sheetId="11630" refreshError="1"/>
      <sheetData sheetId="11631" refreshError="1"/>
      <sheetData sheetId="11632" refreshError="1"/>
      <sheetData sheetId="11633" refreshError="1"/>
      <sheetData sheetId="11634" refreshError="1"/>
      <sheetData sheetId="11635" refreshError="1"/>
      <sheetData sheetId="11636"/>
      <sheetData sheetId="11637"/>
      <sheetData sheetId="11638"/>
      <sheetData sheetId="11639" refreshError="1"/>
      <sheetData sheetId="11640" refreshError="1"/>
      <sheetData sheetId="11641"/>
      <sheetData sheetId="11642"/>
      <sheetData sheetId="11643"/>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 sheetId="11652" refreshError="1"/>
      <sheetData sheetId="11653" refreshError="1"/>
      <sheetData sheetId="11654" refreshError="1"/>
      <sheetData sheetId="11655" refreshError="1"/>
      <sheetData sheetId="11656" refreshError="1"/>
      <sheetData sheetId="11657" refreshError="1"/>
      <sheetData sheetId="11658" refreshError="1"/>
      <sheetData sheetId="11659" refreshError="1"/>
      <sheetData sheetId="11660" refreshError="1"/>
      <sheetData sheetId="11661" refreshError="1"/>
      <sheetData sheetId="11662" refreshError="1"/>
      <sheetData sheetId="11663" refreshError="1"/>
      <sheetData sheetId="11664" refreshError="1"/>
      <sheetData sheetId="11665" refreshError="1"/>
      <sheetData sheetId="11666" refreshError="1"/>
      <sheetData sheetId="11667" refreshError="1"/>
      <sheetData sheetId="11668" refreshError="1"/>
      <sheetData sheetId="11669" refreshError="1"/>
      <sheetData sheetId="11670" refreshError="1"/>
      <sheetData sheetId="11671" refreshError="1"/>
      <sheetData sheetId="11672" refreshError="1"/>
      <sheetData sheetId="11673" refreshError="1"/>
      <sheetData sheetId="11674" refreshError="1"/>
      <sheetData sheetId="11675" refreshError="1"/>
      <sheetData sheetId="11676" refreshError="1"/>
      <sheetData sheetId="11677" refreshError="1"/>
      <sheetData sheetId="11678" refreshError="1"/>
      <sheetData sheetId="11679" refreshError="1"/>
      <sheetData sheetId="11680" refreshError="1"/>
      <sheetData sheetId="11681" refreshError="1"/>
      <sheetData sheetId="11682" refreshError="1"/>
      <sheetData sheetId="11683" refreshError="1"/>
      <sheetData sheetId="11684" refreshError="1"/>
      <sheetData sheetId="11685" refreshError="1"/>
      <sheetData sheetId="11686" refreshError="1"/>
      <sheetData sheetId="11687" refreshError="1"/>
      <sheetData sheetId="11688" refreshError="1"/>
      <sheetData sheetId="11689" refreshError="1"/>
      <sheetData sheetId="11690" refreshError="1"/>
      <sheetData sheetId="11691" refreshError="1"/>
      <sheetData sheetId="11692" refreshError="1"/>
      <sheetData sheetId="11693" refreshError="1"/>
      <sheetData sheetId="11694" refreshError="1"/>
      <sheetData sheetId="11695" refreshError="1"/>
      <sheetData sheetId="11696" refreshError="1"/>
      <sheetData sheetId="11697" refreshError="1"/>
      <sheetData sheetId="11698" refreshError="1"/>
      <sheetData sheetId="11699" refreshError="1"/>
      <sheetData sheetId="11700" refreshError="1"/>
      <sheetData sheetId="11701" refreshError="1"/>
      <sheetData sheetId="11702" refreshError="1"/>
      <sheetData sheetId="11703" refreshError="1"/>
      <sheetData sheetId="11704" refreshError="1"/>
      <sheetData sheetId="11705" refreshError="1"/>
      <sheetData sheetId="11706" refreshError="1"/>
      <sheetData sheetId="11707" refreshError="1"/>
      <sheetData sheetId="11708" refreshError="1"/>
      <sheetData sheetId="11709" refreshError="1"/>
      <sheetData sheetId="11710" refreshError="1"/>
      <sheetData sheetId="11711" refreshError="1"/>
      <sheetData sheetId="11712" refreshError="1"/>
      <sheetData sheetId="11713" refreshError="1"/>
      <sheetData sheetId="11714" refreshError="1"/>
      <sheetData sheetId="11715" refreshError="1"/>
      <sheetData sheetId="11716" refreshError="1"/>
      <sheetData sheetId="11717" refreshError="1"/>
      <sheetData sheetId="11718" refreshError="1"/>
      <sheetData sheetId="11719" refreshError="1"/>
      <sheetData sheetId="11720" refreshError="1"/>
      <sheetData sheetId="11721" refreshError="1"/>
      <sheetData sheetId="11722" refreshError="1"/>
      <sheetData sheetId="11723" refreshError="1"/>
      <sheetData sheetId="11724" refreshError="1"/>
      <sheetData sheetId="11725" refreshError="1"/>
      <sheetData sheetId="11726" refreshError="1"/>
      <sheetData sheetId="11727" refreshError="1"/>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efreshError="1"/>
      <sheetData sheetId="11736" refreshError="1"/>
      <sheetData sheetId="11737" refreshError="1"/>
      <sheetData sheetId="11738" refreshError="1"/>
      <sheetData sheetId="11739" refreshError="1"/>
      <sheetData sheetId="11740" refreshError="1"/>
      <sheetData sheetId="11741" refreshError="1"/>
      <sheetData sheetId="11742" refreshError="1"/>
      <sheetData sheetId="11743" refreshError="1"/>
      <sheetData sheetId="11744" refreshError="1"/>
      <sheetData sheetId="11745" refreshError="1"/>
      <sheetData sheetId="11746" refreshError="1"/>
      <sheetData sheetId="11747" refreshError="1"/>
      <sheetData sheetId="11748" refreshError="1"/>
      <sheetData sheetId="11749" refreshError="1"/>
      <sheetData sheetId="11750" refreshError="1"/>
      <sheetData sheetId="11751" refreshError="1"/>
      <sheetData sheetId="11752" refreshError="1"/>
      <sheetData sheetId="11753" refreshError="1"/>
      <sheetData sheetId="11754" refreshError="1"/>
      <sheetData sheetId="11755" refreshError="1"/>
      <sheetData sheetId="11756" refreshError="1"/>
      <sheetData sheetId="11757" refreshError="1"/>
      <sheetData sheetId="11758" refreshError="1"/>
      <sheetData sheetId="11759" refreshError="1"/>
      <sheetData sheetId="11760" refreshError="1"/>
      <sheetData sheetId="11761" refreshError="1"/>
      <sheetData sheetId="11762" refreshError="1"/>
      <sheetData sheetId="11763" refreshError="1"/>
      <sheetData sheetId="11764" refreshError="1"/>
      <sheetData sheetId="11765" refreshError="1"/>
      <sheetData sheetId="11766" refreshError="1"/>
      <sheetData sheetId="11767" refreshError="1"/>
      <sheetData sheetId="11768" refreshError="1"/>
      <sheetData sheetId="11769" refreshError="1"/>
      <sheetData sheetId="11770" refreshError="1"/>
      <sheetData sheetId="11771" refreshError="1"/>
      <sheetData sheetId="11772" refreshError="1"/>
      <sheetData sheetId="11773" refreshError="1"/>
      <sheetData sheetId="11774" refreshError="1"/>
      <sheetData sheetId="11775" refreshError="1"/>
      <sheetData sheetId="11776" refreshError="1"/>
      <sheetData sheetId="11777" refreshError="1"/>
      <sheetData sheetId="11778" refreshError="1"/>
      <sheetData sheetId="11779" refreshError="1"/>
      <sheetData sheetId="11780" refreshError="1"/>
      <sheetData sheetId="11781" refreshError="1"/>
      <sheetData sheetId="11782" refreshError="1"/>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efreshError="1"/>
      <sheetData sheetId="11818" refreshError="1"/>
      <sheetData sheetId="11819" refreshError="1"/>
      <sheetData sheetId="11820" refreshError="1"/>
      <sheetData sheetId="11821" refreshError="1"/>
      <sheetData sheetId="11822" refreshError="1"/>
      <sheetData sheetId="11823" refreshError="1"/>
      <sheetData sheetId="11824" refreshError="1"/>
      <sheetData sheetId="11825" refreshError="1"/>
      <sheetData sheetId="11826" refreshError="1"/>
      <sheetData sheetId="11827" refreshError="1"/>
      <sheetData sheetId="11828" refreshError="1"/>
      <sheetData sheetId="11829" refreshError="1"/>
      <sheetData sheetId="11830" refreshError="1"/>
      <sheetData sheetId="11831" refreshError="1"/>
      <sheetData sheetId="11832" refreshError="1"/>
      <sheetData sheetId="11833" refreshError="1"/>
      <sheetData sheetId="11834" refreshError="1"/>
      <sheetData sheetId="11835" refreshError="1"/>
      <sheetData sheetId="11836" refreshError="1"/>
      <sheetData sheetId="11837" refreshError="1"/>
      <sheetData sheetId="11838" refreshError="1"/>
      <sheetData sheetId="11839" refreshError="1"/>
      <sheetData sheetId="11840" refreshError="1"/>
      <sheetData sheetId="11841" refreshError="1"/>
      <sheetData sheetId="11842" refreshError="1"/>
      <sheetData sheetId="11843" refreshError="1"/>
      <sheetData sheetId="11844" refreshError="1"/>
      <sheetData sheetId="11845" refreshError="1"/>
      <sheetData sheetId="11846" refreshError="1"/>
      <sheetData sheetId="11847" refreshError="1"/>
      <sheetData sheetId="11848" refreshError="1"/>
      <sheetData sheetId="11849" refreshError="1"/>
      <sheetData sheetId="11850" refreshError="1"/>
      <sheetData sheetId="11851" refreshError="1"/>
      <sheetData sheetId="11852" refreshError="1"/>
      <sheetData sheetId="11853" refreshError="1"/>
      <sheetData sheetId="11854" refreshError="1"/>
      <sheetData sheetId="11855" refreshError="1"/>
      <sheetData sheetId="11856" refreshError="1"/>
      <sheetData sheetId="11857" refreshError="1"/>
      <sheetData sheetId="11858" refreshError="1"/>
      <sheetData sheetId="11859" refreshError="1"/>
      <sheetData sheetId="11860" refreshError="1"/>
      <sheetData sheetId="11861" refreshError="1"/>
      <sheetData sheetId="11862" refreshError="1"/>
      <sheetData sheetId="11863" refreshError="1"/>
      <sheetData sheetId="11864" refreshError="1"/>
      <sheetData sheetId="11865" refreshError="1"/>
      <sheetData sheetId="11866" refreshError="1"/>
      <sheetData sheetId="11867" refreshError="1"/>
      <sheetData sheetId="11868" refreshError="1"/>
      <sheetData sheetId="11869" refreshError="1"/>
      <sheetData sheetId="11870" refreshError="1"/>
      <sheetData sheetId="11871" refreshError="1"/>
      <sheetData sheetId="11872" refreshError="1"/>
      <sheetData sheetId="11873" refreshError="1"/>
      <sheetData sheetId="11874" refreshError="1"/>
      <sheetData sheetId="11875" refreshError="1"/>
      <sheetData sheetId="11876" refreshError="1"/>
      <sheetData sheetId="11877" refreshError="1"/>
      <sheetData sheetId="11878" refreshError="1"/>
      <sheetData sheetId="11879" refreshError="1"/>
      <sheetData sheetId="11880" refreshError="1"/>
      <sheetData sheetId="11881" refreshError="1"/>
      <sheetData sheetId="11882" refreshError="1"/>
      <sheetData sheetId="11883" refreshError="1"/>
      <sheetData sheetId="11884" refreshError="1"/>
      <sheetData sheetId="11885" refreshError="1"/>
      <sheetData sheetId="11886" refreshError="1"/>
      <sheetData sheetId="11887" refreshError="1"/>
      <sheetData sheetId="11888" refreshError="1"/>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efreshError="1"/>
      <sheetData sheetId="11901" refreshError="1"/>
      <sheetData sheetId="11902" refreshError="1"/>
      <sheetData sheetId="11903" refreshError="1"/>
      <sheetData sheetId="11904" refreshError="1"/>
      <sheetData sheetId="11905" refreshError="1"/>
      <sheetData sheetId="11906" refreshError="1"/>
      <sheetData sheetId="11907" refreshError="1"/>
      <sheetData sheetId="11908" refreshError="1"/>
      <sheetData sheetId="11909" refreshError="1"/>
      <sheetData sheetId="11910" refreshError="1"/>
      <sheetData sheetId="11911" refreshError="1"/>
      <sheetData sheetId="11912" refreshError="1"/>
      <sheetData sheetId="11913" refreshError="1"/>
      <sheetData sheetId="11914" refreshError="1"/>
      <sheetData sheetId="11915" refreshError="1"/>
      <sheetData sheetId="11916" refreshError="1"/>
      <sheetData sheetId="11917" refreshError="1"/>
      <sheetData sheetId="11918" refreshError="1"/>
      <sheetData sheetId="11919" refreshError="1"/>
      <sheetData sheetId="11920" refreshError="1"/>
      <sheetData sheetId="11921" refreshError="1"/>
      <sheetData sheetId="11922" refreshError="1"/>
      <sheetData sheetId="11923" refreshError="1"/>
      <sheetData sheetId="11924" refreshError="1"/>
      <sheetData sheetId="11925" refreshError="1"/>
      <sheetData sheetId="11926" refreshError="1"/>
      <sheetData sheetId="11927" refreshError="1"/>
      <sheetData sheetId="11928" refreshError="1"/>
      <sheetData sheetId="11929" refreshError="1"/>
      <sheetData sheetId="11930" refreshError="1"/>
      <sheetData sheetId="11931" refreshError="1"/>
      <sheetData sheetId="11932" refreshError="1"/>
      <sheetData sheetId="11933" refreshError="1"/>
      <sheetData sheetId="11934" refreshError="1"/>
      <sheetData sheetId="11935" refreshError="1"/>
      <sheetData sheetId="11936" refreshError="1"/>
      <sheetData sheetId="11937" refreshError="1"/>
      <sheetData sheetId="11938" refreshError="1"/>
      <sheetData sheetId="11939" refreshError="1"/>
      <sheetData sheetId="11940" refreshError="1"/>
      <sheetData sheetId="11941" refreshError="1"/>
      <sheetData sheetId="11942" refreshError="1"/>
      <sheetData sheetId="11943" refreshError="1"/>
      <sheetData sheetId="11944" refreshError="1"/>
      <sheetData sheetId="11945" refreshError="1"/>
      <sheetData sheetId="11946" refreshError="1"/>
      <sheetData sheetId="11947" refreshError="1"/>
      <sheetData sheetId="11948" refreshError="1"/>
      <sheetData sheetId="11949" refreshError="1"/>
      <sheetData sheetId="11950" refreshError="1"/>
      <sheetData sheetId="11951" refreshError="1"/>
      <sheetData sheetId="11952" refreshError="1"/>
      <sheetData sheetId="11953" refreshError="1"/>
      <sheetData sheetId="11954" refreshError="1"/>
      <sheetData sheetId="11955" refreshError="1"/>
      <sheetData sheetId="11956" refreshError="1"/>
      <sheetData sheetId="11957" refreshError="1"/>
      <sheetData sheetId="11958" refreshError="1"/>
      <sheetData sheetId="11959" refreshError="1"/>
      <sheetData sheetId="11960" refreshError="1"/>
      <sheetData sheetId="11961" refreshError="1"/>
      <sheetData sheetId="11962" refreshError="1"/>
      <sheetData sheetId="11963" refreshError="1"/>
      <sheetData sheetId="11964" refreshError="1"/>
      <sheetData sheetId="11965" refreshError="1"/>
      <sheetData sheetId="11966" refreshError="1"/>
      <sheetData sheetId="11967" refreshError="1"/>
      <sheetData sheetId="11968" refreshError="1"/>
      <sheetData sheetId="11969" refreshError="1"/>
      <sheetData sheetId="11970" refreshError="1"/>
      <sheetData sheetId="11971" refreshError="1"/>
      <sheetData sheetId="11972" refreshError="1"/>
      <sheetData sheetId="11973" refreshError="1"/>
      <sheetData sheetId="11974" refreshError="1"/>
      <sheetData sheetId="11975" refreshError="1"/>
      <sheetData sheetId="11976" refreshError="1"/>
      <sheetData sheetId="11977" refreshError="1"/>
      <sheetData sheetId="11978" refreshError="1"/>
      <sheetData sheetId="11979" refreshError="1"/>
      <sheetData sheetId="11980" refreshError="1"/>
      <sheetData sheetId="11981" refreshError="1"/>
      <sheetData sheetId="11982" refreshError="1"/>
      <sheetData sheetId="11983" refreshError="1"/>
      <sheetData sheetId="11984" refreshError="1"/>
      <sheetData sheetId="11985" refreshError="1"/>
      <sheetData sheetId="11986" refreshError="1"/>
      <sheetData sheetId="11987" refreshError="1"/>
      <sheetData sheetId="11988" refreshError="1"/>
      <sheetData sheetId="11989" refreshError="1"/>
      <sheetData sheetId="11990" refreshError="1"/>
      <sheetData sheetId="11991" refreshError="1"/>
      <sheetData sheetId="11992" refreshError="1"/>
      <sheetData sheetId="11993" refreshError="1"/>
      <sheetData sheetId="11994" refreshError="1"/>
      <sheetData sheetId="11995" refreshError="1"/>
      <sheetData sheetId="11996" refreshError="1"/>
      <sheetData sheetId="11997" refreshError="1"/>
      <sheetData sheetId="11998" refreshError="1"/>
      <sheetData sheetId="11999" refreshError="1"/>
      <sheetData sheetId="12000" refreshError="1"/>
      <sheetData sheetId="12001" refreshError="1"/>
      <sheetData sheetId="12002" refreshError="1"/>
      <sheetData sheetId="12003" refreshError="1"/>
      <sheetData sheetId="12004" refreshError="1"/>
      <sheetData sheetId="12005" refreshError="1"/>
      <sheetData sheetId="12006" refreshError="1"/>
      <sheetData sheetId="12007" refreshError="1"/>
      <sheetData sheetId="12008" refreshError="1"/>
      <sheetData sheetId="12009" refreshError="1"/>
      <sheetData sheetId="12010" refreshError="1"/>
      <sheetData sheetId="12011" refreshError="1"/>
      <sheetData sheetId="12012" refreshError="1"/>
      <sheetData sheetId="12013" refreshError="1"/>
      <sheetData sheetId="12014" refreshError="1"/>
      <sheetData sheetId="12015" refreshError="1"/>
      <sheetData sheetId="12016" refreshError="1"/>
      <sheetData sheetId="12017" refreshError="1"/>
      <sheetData sheetId="12018" refreshError="1"/>
      <sheetData sheetId="12019" refreshError="1"/>
      <sheetData sheetId="12020" refreshError="1"/>
      <sheetData sheetId="12021" refreshError="1"/>
      <sheetData sheetId="12022" refreshError="1"/>
      <sheetData sheetId="12023" refreshError="1"/>
      <sheetData sheetId="12024" refreshError="1"/>
      <sheetData sheetId="12025" refreshError="1"/>
      <sheetData sheetId="12026" refreshError="1"/>
      <sheetData sheetId="12027" refreshError="1"/>
      <sheetData sheetId="12028" refreshError="1"/>
      <sheetData sheetId="12029" refreshError="1"/>
      <sheetData sheetId="12030" refreshError="1"/>
      <sheetData sheetId="12031" refreshError="1"/>
      <sheetData sheetId="12032" refreshError="1"/>
      <sheetData sheetId="12033" refreshError="1"/>
      <sheetData sheetId="12034" refreshError="1"/>
      <sheetData sheetId="12035" refreshError="1"/>
      <sheetData sheetId="12036" refreshError="1"/>
      <sheetData sheetId="12037" refreshError="1"/>
      <sheetData sheetId="12038" refreshError="1"/>
      <sheetData sheetId="12039" refreshError="1"/>
      <sheetData sheetId="12040" refreshError="1"/>
      <sheetData sheetId="12041" refreshError="1"/>
      <sheetData sheetId="12042" refreshError="1"/>
      <sheetData sheetId="12043" refreshError="1"/>
      <sheetData sheetId="12044" refreshError="1"/>
      <sheetData sheetId="12045" refreshError="1"/>
      <sheetData sheetId="12046" refreshError="1"/>
      <sheetData sheetId="12047" refreshError="1"/>
      <sheetData sheetId="12048" refreshError="1"/>
      <sheetData sheetId="12049" refreshError="1"/>
      <sheetData sheetId="12050" refreshError="1"/>
      <sheetData sheetId="12051" refreshError="1"/>
      <sheetData sheetId="12052" refreshError="1"/>
      <sheetData sheetId="12053" refreshError="1"/>
      <sheetData sheetId="12054" refreshError="1"/>
      <sheetData sheetId="12055" refreshError="1"/>
      <sheetData sheetId="12056" refreshError="1"/>
      <sheetData sheetId="12057" refreshError="1"/>
      <sheetData sheetId="12058" refreshError="1"/>
      <sheetData sheetId="12059" refreshError="1"/>
      <sheetData sheetId="12060" refreshError="1"/>
      <sheetData sheetId="12061" refreshError="1"/>
      <sheetData sheetId="12062" refreshError="1"/>
      <sheetData sheetId="12063" refreshError="1"/>
      <sheetData sheetId="12064" refreshError="1"/>
      <sheetData sheetId="12065" refreshError="1"/>
      <sheetData sheetId="12066" refreshError="1"/>
      <sheetData sheetId="12067" refreshError="1"/>
      <sheetData sheetId="12068" refreshError="1"/>
      <sheetData sheetId="12069" refreshError="1"/>
      <sheetData sheetId="12070" refreshError="1"/>
      <sheetData sheetId="12071" refreshError="1"/>
      <sheetData sheetId="12072" refreshError="1"/>
      <sheetData sheetId="12073" refreshError="1"/>
      <sheetData sheetId="12074" refreshError="1"/>
      <sheetData sheetId="12075" refreshError="1"/>
      <sheetData sheetId="12076" refreshError="1"/>
      <sheetData sheetId="12077" refreshError="1"/>
      <sheetData sheetId="12078" refreshError="1"/>
      <sheetData sheetId="12079" refreshError="1"/>
      <sheetData sheetId="12080" refreshError="1"/>
      <sheetData sheetId="12081" refreshError="1"/>
      <sheetData sheetId="12082" refreshError="1"/>
      <sheetData sheetId="12083" refreshError="1"/>
      <sheetData sheetId="12084" refreshError="1"/>
      <sheetData sheetId="12085" refreshError="1"/>
      <sheetData sheetId="12086" refreshError="1"/>
      <sheetData sheetId="12087" refreshError="1"/>
      <sheetData sheetId="12088" refreshError="1"/>
      <sheetData sheetId="12089" refreshError="1"/>
      <sheetData sheetId="12090" refreshError="1"/>
      <sheetData sheetId="12091" refreshError="1"/>
      <sheetData sheetId="12092" refreshError="1"/>
      <sheetData sheetId="12093" refreshError="1"/>
      <sheetData sheetId="12094" refreshError="1"/>
      <sheetData sheetId="12095" refreshError="1"/>
      <sheetData sheetId="12096" refreshError="1"/>
      <sheetData sheetId="12097" refreshError="1"/>
      <sheetData sheetId="12098" refreshError="1"/>
      <sheetData sheetId="12099" refreshError="1"/>
      <sheetData sheetId="12100" refreshError="1"/>
      <sheetData sheetId="12101" refreshError="1"/>
      <sheetData sheetId="12102" refreshError="1"/>
      <sheetData sheetId="12103" refreshError="1"/>
      <sheetData sheetId="12104" refreshError="1"/>
      <sheetData sheetId="12105" refreshError="1"/>
      <sheetData sheetId="12106" refreshError="1"/>
      <sheetData sheetId="12107" refreshError="1"/>
      <sheetData sheetId="12108" refreshError="1"/>
      <sheetData sheetId="12109" refreshError="1"/>
      <sheetData sheetId="12110" refreshError="1"/>
      <sheetData sheetId="12111" refreshError="1"/>
      <sheetData sheetId="12112" refreshError="1"/>
      <sheetData sheetId="12113" refreshError="1"/>
      <sheetData sheetId="12114" refreshError="1"/>
      <sheetData sheetId="12115" refreshError="1"/>
      <sheetData sheetId="12116" refreshError="1"/>
      <sheetData sheetId="12117" refreshError="1"/>
      <sheetData sheetId="12118" refreshError="1"/>
      <sheetData sheetId="12119" refreshError="1"/>
      <sheetData sheetId="12120" refreshError="1"/>
      <sheetData sheetId="12121" refreshError="1"/>
      <sheetData sheetId="12122" refreshError="1"/>
      <sheetData sheetId="12123" refreshError="1"/>
      <sheetData sheetId="12124" refreshError="1"/>
      <sheetData sheetId="12125" refreshError="1"/>
      <sheetData sheetId="12126" refreshError="1"/>
      <sheetData sheetId="12127" refreshError="1"/>
      <sheetData sheetId="12128" refreshError="1"/>
      <sheetData sheetId="12129" refreshError="1"/>
      <sheetData sheetId="12130" refreshError="1"/>
      <sheetData sheetId="12131" refreshError="1"/>
      <sheetData sheetId="12132" refreshError="1"/>
      <sheetData sheetId="12133" refreshError="1"/>
      <sheetData sheetId="12134" refreshError="1"/>
      <sheetData sheetId="12135" refreshError="1"/>
      <sheetData sheetId="12136" refreshError="1"/>
      <sheetData sheetId="12137" refreshError="1"/>
      <sheetData sheetId="12138" refreshError="1"/>
      <sheetData sheetId="12139" refreshError="1"/>
      <sheetData sheetId="12140" refreshError="1"/>
      <sheetData sheetId="12141" refreshError="1"/>
      <sheetData sheetId="12142" refreshError="1"/>
      <sheetData sheetId="12143" refreshError="1"/>
      <sheetData sheetId="12144" refreshError="1"/>
      <sheetData sheetId="12145" refreshError="1"/>
      <sheetData sheetId="12146" refreshError="1"/>
      <sheetData sheetId="12147" refreshError="1"/>
      <sheetData sheetId="12148" refreshError="1"/>
      <sheetData sheetId="12149" refreshError="1"/>
      <sheetData sheetId="12150" refreshError="1"/>
      <sheetData sheetId="12151" refreshError="1"/>
      <sheetData sheetId="12152" refreshError="1"/>
      <sheetData sheetId="12153" refreshError="1"/>
      <sheetData sheetId="12154" refreshError="1"/>
      <sheetData sheetId="12155" refreshError="1"/>
      <sheetData sheetId="12156" refreshError="1"/>
      <sheetData sheetId="12157" refreshError="1"/>
      <sheetData sheetId="12158" refreshError="1"/>
      <sheetData sheetId="12159" refreshError="1"/>
      <sheetData sheetId="12160" refreshError="1"/>
      <sheetData sheetId="12161" refreshError="1"/>
      <sheetData sheetId="12162" refreshError="1"/>
      <sheetData sheetId="12163" refreshError="1"/>
      <sheetData sheetId="12164" refreshError="1"/>
      <sheetData sheetId="12165" refreshError="1"/>
      <sheetData sheetId="12166" refreshError="1"/>
      <sheetData sheetId="12167" refreshError="1"/>
      <sheetData sheetId="12168" refreshError="1"/>
      <sheetData sheetId="12169" refreshError="1"/>
      <sheetData sheetId="12170" refreshError="1"/>
      <sheetData sheetId="12171" refreshError="1"/>
      <sheetData sheetId="12172" refreshError="1"/>
      <sheetData sheetId="12173" refreshError="1"/>
      <sheetData sheetId="12174" refreshError="1"/>
      <sheetData sheetId="12175" refreshError="1"/>
      <sheetData sheetId="12176" refreshError="1"/>
      <sheetData sheetId="12177" refreshError="1"/>
      <sheetData sheetId="12178" refreshError="1"/>
      <sheetData sheetId="12179" refreshError="1"/>
      <sheetData sheetId="12180" refreshError="1"/>
      <sheetData sheetId="12181" refreshError="1"/>
      <sheetData sheetId="12182" refreshError="1"/>
      <sheetData sheetId="12183" refreshError="1"/>
      <sheetData sheetId="12184" refreshError="1"/>
      <sheetData sheetId="12185" refreshError="1"/>
      <sheetData sheetId="12186" refreshError="1"/>
      <sheetData sheetId="12187" refreshError="1"/>
      <sheetData sheetId="12188" refreshError="1"/>
      <sheetData sheetId="12189" refreshError="1"/>
      <sheetData sheetId="12190" refreshError="1"/>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efreshError="1"/>
      <sheetData sheetId="12753" refreshError="1"/>
      <sheetData sheetId="12754" refreshError="1"/>
      <sheetData sheetId="12755" refreshError="1"/>
      <sheetData sheetId="12756" refreshError="1"/>
      <sheetData sheetId="12757" refreshError="1"/>
      <sheetData sheetId="12758" refreshError="1"/>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refreshError="1"/>
      <sheetData sheetId="12772" refreshError="1"/>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ow r="9">
          <cell r="A9" t="str">
            <v>A</v>
          </cell>
        </row>
      </sheetData>
      <sheetData sheetId="12869">
        <row r="9">
          <cell r="A9" t="str">
            <v>A</v>
          </cell>
        </row>
      </sheetData>
      <sheetData sheetId="12870">
        <row r="9">
          <cell r="A9" t="str">
            <v>A</v>
          </cell>
        </row>
      </sheetData>
      <sheetData sheetId="12871">
        <row r="9">
          <cell r="A9" t="str">
            <v>A</v>
          </cell>
        </row>
      </sheetData>
      <sheetData sheetId="12872">
        <row r="9">
          <cell r="A9" t="str">
            <v>A</v>
          </cell>
        </row>
      </sheetData>
      <sheetData sheetId="12873">
        <row r="9">
          <cell r="A9" t="str">
            <v>A</v>
          </cell>
        </row>
      </sheetData>
      <sheetData sheetId="12874">
        <row r="9">
          <cell r="A9" t="str">
            <v>A</v>
          </cell>
        </row>
      </sheetData>
      <sheetData sheetId="12875">
        <row r="9">
          <cell r="A9" t="str">
            <v>A</v>
          </cell>
        </row>
      </sheetData>
      <sheetData sheetId="12876">
        <row r="9">
          <cell r="A9" t="str">
            <v>A</v>
          </cell>
        </row>
      </sheetData>
      <sheetData sheetId="12877">
        <row r="9">
          <cell r="A9" t="str">
            <v>A</v>
          </cell>
        </row>
      </sheetData>
      <sheetData sheetId="12878">
        <row r="9">
          <cell r="A9" t="str">
            <v>A</v>
          </cell>
        </row>
      </sheetData>
      <sheetData sheetId="12879">
        <row r="9">
          <cell r="A9" t="str">
            <v>A</v>
          </cell>
        </row>
      </sheetData>
      <sheetData sheetId="12880">
        <row r="9">
          <cell r="A9" t="str">
            <v>A</v>
          </cell>
        </row>
      </sheetData>
      <sheetData sheetId="12881">
        <row r="9">
          <cell r="A9" t="str">
            <v>A</v>
          </cell>
        </row>
      </sheetData>
      <sheetData sheetId="12882">
        <row r="9">
          <cell r="A9" t="str">
            <v>A</v>
          </cell>
        </row>
      </sheetData>
      <sheetData sheetId="12883">
        <row r="9">
          <cell r="A9" t="str">
            <v>A</v>
          </cell>
        </row>
      </sheetData>
      <sheetData sheetId="12884">
        <row r="9">
          <cell r="A9" t="str">
            <v>A</v>
          </cell>
        </row>
      </sheetData>
      <sheetData sheetId="12885">
        <row r="9">
          <cell r="A9" t="str">
            <v>A</v>
          </cell>
        </row>
      </sheetData>
      <sheetData sheetId="12886">
        <row r="9">
          <cell r="A9" t="str">
            <v>A</v>
          </cell>
        </row>
      </sheetData>
      <sheetData sheetId="12887">
        <row r="9">
          <cell r="A9" t="str">
            <v>A</v>
          </cell>
        </row>
      </sheetData>
      <sheetData sheetId="12888">
        <row r="9">
          <cell r="A9" t="str">
            <v>A</v>
          </cell>
        </row>
      </sheetData>
      <sheetData sheetId="12889">
        <row r="9">
          <cell r="A9" t="str">
            <v>A</v>
          </cell>
        </row>
      </sheetData>
      <sheetData sheetId="12890">
        <row r="9">
          <cell r="A9" t="str">
            <v>A</v>
          </cell>
        </row>
      </sheetData>
      <sheetData sheetId="12891">
        <row r="9">
          <cell r="A9" t="str">
            <v>A</v>
          </cell>
        </row>
      </sheetData>
      <sheetData sheetId="12892">
        <row r="9">
          <cell r="A9" t="str">
            <v>A</v>
          </cell>
        </row>
      </sheetData>
      <sheetData sheetId="12893">
        <row r="9">
          <cell r="A9" t="str">
            <v>A</v>
          </cell>
        </row>
      </sheetData>
      <sheetData sheetId="12894">
        <row r="9">
          <cell r="A9" t="str">
            <v>A</v>
          </cell>
        </row>
      </sheetData>
      <sheetData sheetId="12895">
        <row r="9">
          <cell r="A9" t="str">
            <v>A</v>
          </cell>
        </row>
      </sheetData>
      <sheetData sheetId="12896">
        <row r="9">
          <cell r="A9" t="str">
            <v>A</v>
          </cell>
        </row>
      </sheetData>
      <sheetData sheetId="12897">
        <row r="9">
          <cell r="A9" t="str">
            <v>A</v>
          </cell>
        </row>
      </sheetData>
      <sheetData sheetId="12898">
        <row r="9">
          <cell r="A9" t="str">
            <v>A</v>
          </cell>
        </row>
      </sheetData>
      <sheetData sheetId="12899">
        <row r="9">
          <cell r="A9" t="str">
            <v>A</v>
          </cell>
        </row>
      </sheetData>
      <sheetData sheetId="12900">
        <row r="9">
          <cell r="A9" t="str">
            <v>A</v>
          </cell>
        </row>
      </sheetData>
      <sheetData sheetId="12901">
        <row r="9">
          <cell r="A9" t="str">
            <v>A</v>
          </cell>
        </row>
      </sheetData>
      <sheetData sheetId="12902">
        <row r="9">
          <cell r="A9" t="str">
            <v>A</v>
          </cell>
        </row>
      </sheetData>
      <sheetData sheetId="12903">
        <row r="9">
          <cell r="A9" t="str">
            <v>A</v>
          </cell>
        </row>
      </sheetData>
      <sheetData sheetId="12904">
        <row r="9">
          <cell r="A9" t="str">
            <v>A</v>
          </cell>
        </row>
      </sheetData>
      <sheetData sheetId="12905">
        <row r="9">
          <cell r="A9" t="str">
            <v>A</v>
          </cell>
        </row>
      </sheetData>
      <sheetData sheetId="12906">
        <row r="9">
          <cell r="A9" t="str">
            <v>A</v>
          </cell>
        </row>
      </sheetData>
      <sheetData sheetId="12907">
        <row r="9">
          <cell r="A9" t="str">
            <v>A</v>
          </cell>
        </row>
      </sheetData>
      <sheetData sheetId="12908">
        <row r="9">
          <cell r="A9" t="str">
            <v>A</v>
          </cell>
        </row>
      </sheetData>
      <sheetData sheetId="12909">
        <row r="9">
          <cell r="A9" t="str">
            <v>A</v>
          </cell>
        </row>
      </sheetData>
      <sheetData sheetId="12910"/>
      <sheetData sheetId="12911">
        <row r="9">
          <cell r="A9" t="str">
            <v>A</v>
          </cell>
        </row>
      </sheetData>
      <sheetData sheetId="12912">
        <row r="9">
          <cell r="A9" t="str">
            <v>A</v>
          </cell>
        </row>
      </sheetData>
      <sheetData sheetId="12913">
        <row r="9">
          <cell r="A9" t="str">
            <v>A</v>
          </cell>
        </row>
      </sheetData>
      <sheetData sheetId="12914"/>
      <sheetData sheetId="12915" refreshError="1"/>
      <sheetData sheetId="12916" refreshError="1"/>
      <sheetData sheetId="12917" refreshError="1"/>
      <sheetData sheetId="12918">
        <row r="9">
          <cell r="A9" t="str">
            <v>A</v>
          </cell>
        </row>
      </sheetData>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ow r="4">
          <cell r="A4" t="str">
            <v>BẢNG TÍNH TOÁN, ĐO BÓC KHỐI LƯỢNG HOÀN THÀNH ĐƯA VÀO QUYẾT TOÁN</v>
          </cell>
        </row>
      </sheetData>
      <sheetData sheetId="12956">
        <row r="4">
          <cell r="A4" t="str">
            <v>BẢNG TÍNH TOÁN, ĐO BÓC KHỐI LƯỢNG HOÀN THÀNH ĐƯA VÀO QUYẾT TOÁN</v>
          </cell>
        </row>
      </sheetData>
      <sheetData sheetId="12957">
        <row r="4">
          <cell r="A4" t="str">
            <v>BẢNG TÍNH TOÁN, ĐO BÓC KHỐI LƯỢNG HOÀN THÀNH ĐƯA VÀO QUYẾT TOÁN</v>
          </cell>
        </row>
      </sheetData>
      <sheetData sheetId="12958">
        <row r="4">
          <cell r="A4" t="str">
            <v>BẢNG TÍNH TOÁN, ĐO BÓC KHỐI LƯỢNG HOÀN THÀNH ĐƯA VÀO QUYẾT TOÁN</v>
          </cell>
        </row>
      </sheetData>
      <sheetData sheetId="12959">
        <row r="4">
          <cell r="A4" t="str">
            <v>BẢNG TÍNH TOÁN, ĐO BÓC KHỐI LƯỢNG HOÀN THÀNH ĐƯA VÀO QUYẾT TOÁN</v>
          </cell>
        </row>
      </sheetData>
      <sheetData sheetId="12960">
        <row r="9">
          <cell r="A9" t="str">
            <v>A</v>
          </cell>
        </row>
      </sheetData>
      <sheetData sheetId="12961">
        <row r="9">
          <cell r="A9" t="str">
            <v>A</v>
          </cell>
        </row>
      </sheetData>
      <sheetData sheetId="12962">
        <row r="9">
          <cell r="A9" t="str">
            <v>A</v>
          </cell>
        </row>
      </sheetData>
      <sheetData sheetId="12963">
        <row r="9">
          <cell r="A9" t="str">
            <v>A</v>
          </cell>
        </row>
      </sheetData>
      <sheetData sheetId="12964"/>
      <sheetData sheetId="12965">
        <row r="9">
          <cell r="A9" t="str">
            <v>A</v>
          </cell>
        </row>
      </sheetData>
      <sheetData sheetId="12966">
        <row r="9">
          <cell r="A9" t="str">
            <v>A</v>
          </cell>
        </row>
      </sheetData>
      <sheetData sheetId="12967">
        <row r="9">
          <cell r="A9" t="str">
            <v>A</v>
          </cell>
        </row>
      </sheetData>
      <sheetData sheetId="12968" refreshError="1"/>
      <sheetData sheetId="12969" refreshError="1"/>
      <sheetData sheetId="12970" refreshError="1"/>
      <sheetData sheetId="12971" refreshError="1"/>
      <sheetData sheetId="12972" refreshError="1"/>
      <sheetData sheetId="12973" refreshError="1"/>
      <sheetData sheetId="12974">
        <row r="9">
          <cell r="A9" t="str">
            <v>A</v>
          </cell>
        </row>
      </sheetData>
      <sheetData sheetId="12975">
        <row r="9">
          <cell r="A9" t="str">
            <v>A</v>
          </cell>
        </row>
      </sheetData>
      <sheetData sheetId="12976">
        <row r="9">
          <cell r="A9" t="str">
            <v>A</v>
          </cell>
        </row>
      </sheetData>
      <sheetData sheetId="12977">
        <row r="9">
          <cell r="A9" t="str">
            <v>A</v>
          </cell>
        </row>
      </sheetData>
      <sheetData sheetId="12978">
        <row r="9">
          <cell r="A9" t="str">
            <v>A</v>
          </cell>
        </row>
      </sheetData>
      <sheetData sheetId="12979">
        <row r="9">
          <cell r="A9" t="str">
            <v>A</v>
          </cell>
        </row>
      </sheetData>
      <sheetData sheetId="12980">
        <row r="9">
          <cell r="A9" t="str">
            <v>A</v>
          </cell>
        </row>
      </sheetData>
      <sheetData sheetId="12981">
        <row r="9">
          <cell r="A9" t="str">
            <v>A</v>
          </cell>
        </row>
      </sheetData>
      <sheetData sheetId="12982">
        <row r="9">
          <cell r="A9" t="str">
            <v>A</v>
          </cell>
        </row>
      </sheetData>
      <sheetData sheetId="12983">
        <row r="9">
          <cell r="A9" t="str">
            <v>A</v>
          </cell>
        </row>
      </sheetData>
      <sheetData sheetId="12984">
        <row r="9">
          <cell r="A9" t="str">
            <v>A</v>
          </cell>
        </row>
      </sheetData>
      <sheetData sheetId="12985">
        <row r="9">
          <cell r="A9" t="str">
            <v>A</v>
          </cell>
        </row>
      </sheetData>
      <sheetData sheetId="12986">
        <row r="9">
          <cell r="A9" t="str">
            <v>A</v>
          </cell>
        </row>
      </sheetData>
      <sheetData sheetId="12987">
        <row r="9">
          <cell r="A9" t="str">
            <v>A</v>
          </cell>
        </row>
      </sheetData>
      <sheetData sheetId="12988">
        <row r="9">
          <cell r="A9" t="str">
            <v>A</v>
          </cell>
        </row>
      </sheetData>
      <sheetData sheetId="12989">
        <row r="9">
          <cell r="A9" t="str">
            <v>A</v>
          </cell>
        </row>
      </sheetData>
      <sheetData sheetId="12990">
        <row r="9">
          <cell r="A9" t="str">
            <v>A</v>
          </cell>
        </row>
      </sheetData>
      <sheetData sheetId="12991">
        <row r="9">
          <cell r="A9" t="str">
            <v>A</v>
          </cell>
        </row>
      </sheetData>
      <sheetData sheetId="12992">
        <row r="9">
          <cell r="A9" t="str">
            <v>A</v>
          </cell>
        </row>
      </sheetData>
      <sheetData sheetId="12993">
        <row r="9">
          <cell r="A9" t="str">
            <v>A</v>
          </cell>
        </row>
      </sheetData>
      <sheetData sheetId="12994">
        <row r="9">
          <cell r="A9" t="str">
            <v>A</v>
          </cell>
        </row>
      </sheetData>
      <sheetData sheetId="12995">
        <row r="9">
          <cell r="A9" t="str">
            <v>A</v>
          </cell>
        </row>
      </sheetData>
      <sheetData sheetId="12996">
        <row r="9">
          <cell r="A9" t="str">
            <v>A</v>
          </cell>
        </row>
      </sheetData>
      <sheetData sheetId="12997">
        <row r="9">
          <cell r="A9" t="str">
            <v>A</v>
          </cell>
        </row>
      </sheetData>
      <sheetData sheetId="12998">
        <row r="9">
          <cell r="A9" t="str">
            <v>A</v>
          </cell>
        </row>
      </sheetData>
      <sheetData sheetId="12999">
        <row r="9">
          <cell r="A9" t="str">
            <v>A</v>
          </cell>
        </row>
      </sheetData>
      <sheetData sheetId="13000"/>
      <sheetData sheetId="13001"/>
      <sheetData sheetId="13002"/>
      <sheetData sheetId="13003"/>
      <sheetData sheetId="13004"/>
      <sheetData sheetId="13005"/>
      <sheetData sheetId="13006" refreshError="1"/>
      <sheetData sheetId="13007" refreshError="1"/>
      <sheetData sheetId="13008" refreshError="1"/>
      <sheetData sheetId="13009" refreshError="1"/>
      <sheetData sheetId="13010" refreshError="1"/>
      <sheetData sheetId="13011" refreshError="1"/>
      <sheetData sheetId="13012"/>
      <sheetData sheetId="13013"/>
      <sheetData sheetId="13014" refreshError="1"/>
      <sheetData sheetId="13015" refreshError="1"/>
      <sheetData sheetId="13016" refreshError="1"/>
      <sheetData sheetId="13017">
        <row r="9">
          <cell r="A9" t="str">
            <v>A</v>
          </cell>
        </row>
      </sheetData>
      <sheetData sheetId="13018" refreshError="1"/>
      <sheetData sheetId="13019" refreshError="1"/>
      <sheetData sheetId="13020" refreshError="1"/>
      <sheetData sheetId="13021" refreshError="1"/>
      <sheetData sheetId="13022">
        <row r="9">
          <cell r="A9" t="str">
            <v>A</v>
          </cell>
        </row>
      </sheetData>
      <sheetData sheetId="13023" refreshError="1"/>
      <sheetData sheetId="13024">
        <row r="9">
          <cell r="A9" t="str">
            <v>A</v>
          </cell>
        </row>
      </sheetData>
      <sheetData sheetId="13025">
        <row r="9">
          <cell r="A9" t="str">
            <v>A</v>
          </cell>
        </row>
      </sheetData>
      <sheetData sheetId="13026">
        <row r="9">
          <cell r="A9" t="str">
            <v>A</v>
          </cell>
        </row>
      </sheetData>
      <sheetData sheetId="13027">
        <row r="9">
          <cell r="A9" t="str">
            <v>A</v>
          </cell>
        </row>
      </sheetData>
      <sheetData sheetId="13028">
        <row r="9">
          <cell r="A9" t="str">
            <v>A</v>
          </cell>
        </row>
      </sheetData>
      <sheetData sheetId="13029">
        <row r="9">
          <cell r="A9" t="str">
            <v>A</v>
          </cell>
        </row>
      </sheetData>
      <sheetData sheetId="13030">
        <row r="9">
          <cell r="A9" t="str">
            <v>A</v>
          </cell>
        </row>
      </sheetData>
      <sheetData sheetId="13031"/>
      <sheetData sheetId="13032">
        <row r="9">
          <cell r="A9" t="str">
            <v>A</v>
          </cell>
        </row>
      </sheetData>
      <sheetData sheetId="13033">
        <row r="9">
          <cell r="A9" t="str">
            <v>A</v>
          </cell>
        </row>
      </sheetData>
      <sheetData sheetId="13034">
        <row r="9">
          <cell r="A9" t="str">
            <v>A</v>
          </cell>
        </row>
      </sheetData>
      <sheetData sheetId="13035">
        <row r="9">
          <cell r="A9" t="str">
            <v>A</v>
          </cell>
        </row>
      </sheetData>
      <sheetData sheetId="13036"/>
      <sheetData sheetId="13037">
        <row r="9">
          <cell r="A9" t="str">
            <v>A</v>
          </cell>
        </row>
      </sheetData>
      <sheetData sheetId="13038">
        <row r="9">
          <cell r="A9" t="str">
            <v>A</v>
          </cell>
        </row>
      </sheetData>
      <sheetData sheetId="13039">
        <row r="9">
          <cell r="A9" t="str">
            <v>A</v>
          </cell>
        </row>
      </sheetData>
      <sheetData sheetId="13040">
        <row r="9">
          <cell r="A9" t="str">
            <v>A</v>
          </cell>
        </row>
      </sheetData>
      <sheetData sheetId="13041">
        <row r="9">
          <cell r="A9" t="str">
            <v>A</v>
          </cell>
        </row>
      </sheetData>
      <sheetData sheetId="13042">
        <row r="9">
          <cell r="A9" t="str">
            <v>A</v>
          </cell>
        </row>
      </sheetData>
      <sheetData sheetId="13043">
        <row r="9">
          <cell r="A9" t="str">
            <v>A</v>
          </cell>
        </row>
      </sheetData>
      <sheetData sheetId="13044">
        <row r="9">
          <cell r="A9" t="str">
            <v>A</v>
          </cell>
        </row>
      </sheetData>
      <sheetData sheetId="13045">
        <row r="9">
          <cell r="A9" t="str">
            <v>A</v>
          </cell>
        </row>
      </sheetData>
      <sheetData sheetId="13046">
        <row r="9">
          <cell r="A9" t="str">
            <v>A</v>
          </cell>
        </row>
      </sheetData>
      <sheetData sheetId="13047">
        <row r="9">
          <cell r="A9" t="str">
            <v>A</v>
          </cell>
        </row>
      </sheetData>
      <sheetData sheetId="13048"/>
      <sheetData sheetId="13049"/>
      <sheetData sheetId="13050"/>
      <sheetData sheetId="13051">
        <row r="9">
          <cell r="A9" t="str">
            <v>A</v>
          </cell>
        </row>
      </sheetData>
      <sheetData sheetId="13052"/>
      <sheetData sheetId="13053"/>
      <sheetData sheetId="13054"/>
      <sheetData sheetId="13055"/>
      <sheetData sheetId="13056"/>
      <sheetData sheetId="13057"/>
      <sheetData sheetId="13058"/>
      <sheetData sheetId="13059"/>
      <sheetData sheetId="13060"/>
      <sheetData sheetId="13061"/>
      <sheetData sheetId="13062"/>
      <sheetData sheetId="13063"/>
      <sheetData sheetId="13064"/>
      <sheetData sheetId="13065"/>
      <sheetData sheetId="13066"/>
      <sheetData sheetId="13067">
        <row r="9">
          <cell r="A9" t="str">
            <v>A</v>
          </cell>
        </row>
      </sheetData>
      <sheetData sheetId="13068"/>
      <sheetData sheetId="13069"/>
      <sheetData sheetId="13070"/>
      <sheetData sheetId="13071"/>
      <sheetData sheetId="13072">
        <row r="9">
          <cell r="A9" t="str">
            <v>A</v>
          </cell>
        </row>
      </sheetData>
      <sheetData sheetId="13073"/>
      <sheetData sheetId="13074">
        <row r="9">
          <cell r="A9" t="str">
            <v>A</v>
          </cell>
        </row>
      </sheetData>
      <sheetData sheetId="13075"/>
      <sheetData sheetId="13076"/>
      <sheetData sheetId="13077"/>
      <sheetData sheetId="13078"/>
      <sheetData sheetId="13079">
        <row r="9">
          <cell r="A9" t="str">
            <v>A</v>
          </cell>
        </row>
      </sheetData>
      <sheetData sheetId="13080"/>
      <sheetData sheetId="13081"/>
      <sheetData sheetId="13082"/>
      <sheetData sheetId="13083"/>
      <sheetData sheetId="13084"/>
      <sheetData sheetId="13085"/>
      <sheetData sheetId="13086"/>
      <sheetData sheetId="13087"/>
      <sheetData sheetId="13088"/>
      <sheetData sheetId="13089"/>
      <sheetData sheetId="13090"/>
      <sheetData sheetId="13091"/>
      <sheetData sheetId="13092"/>
      <sheetData sheetId="13093"/>
      <sheetData sheetId="13094"/>
      <sheetData sheetId="13095"/>
      <sheetData sheetId="13096"/>
      <sheetData sheetId="13097"/>
      <sheetData sheetId="13098"/>
      <sheetData sheetId="13099"/>
      <sheetData sheetId="13100"/>
      <sheetData sheetId="13101"/>
      <sheetData sheetId="13102"/>
      <sheetData sheetId="13103"/>
      <sheetData sheetId="13104"/>
      <sheetData sheetId="13105"/>
      <sheetData sheetId="13106"/>
      <sheetData sheetId="13107">
        <row r="4">
          <cell r="A4" t="str">
            <v>BẢNG TÍNH TOÁN, ĐO BÓC KHỐI LƯỢNG HOÀN THÀNH ĐƯA VÀO QUYẾT TOÁN</v>
          </cell>
        </row>
      </sheetData>
      <sheetData sheetId="13108">
        <row r="4">
          <cell r="A4" t="str">
            <v>BẢNG TÍNH TOÁN, ĐO BÓC KHỐI LƯỢNG HOÀN THÀNH ĐƯA VÀO QUYẾT TOÁN</v>
          </cell>
        </row>
      </sheetData>
      <sheetData sheetId="13109">
        <row r="4">
          <cell r="A4" t="str">
            <v>BẢNG TÍNH TOÁN, ĐO BÓC KHỐI LƯỢNG HOÀN THÀNH ĐƯA VÀO QUYẾT TOÁN</v>
          </cell>
        </row>
      </sheetData>
      <sheetData sheetId="13110">
        <row r="4">
          <cell r="A4" t="str">
            <v>BẢNG TÍNH TOÁN, ĐO BÓC KHỐI LƯỢNG HOÀN THÀNH ĐƯA VÀO QUYẾT TOÁN</v>
          </cell>
        </row>
      </sheetData>
      <sheetData sheetId="13111">
        <row r="4">
          <cell r="A4" t="str">
            <v>BẢNG TÍNH TOÁN, ĐO BÓC KHỐI LƯỢNG HOÀN THÀNH ĐƯA VÀO QUYẾT TOÁN</v>
          </cell>
        </row>
      </sheetData>
      <sheetData sheetId="13112">
        <row r="4">
          <cell r="A4" t="str">
            <v>BẢNG TÍNH TOÁN, ĐO BÓC KHỐI LƯỢNG HOÀN THÀNH ĐƯA VÀO QUYẾT TOÁN</v>
          </cell>
        </row>
      </sheetData>
      <sheetData sheetId="13113">
        <row r="4">
          <cell r="A4" t="str">
            <v>BẢNG TÍNH TOÁN, ĐO BÓC KHỐI LƯỢNG HOÀN THÀNH ĐƯA VÀO QUYẾT TOÁN</v>
          </cell>
        </row>
      </sheetData>
      <sheetData sheetId="13114">
        <row r="4">
          <cell r="A4" t="str">
            <v>BẢNG TÍNH TOÁN, ĐO BÓC KHỐI LƯỢNG HOÀN THÀNH ĐƯA VÀO QUYẾT TOÁN</v>
          </cell>
        </row>
      </sheetData>
      <sheetData sheetId="13115">
        <row r="4">
          <cell r="A4" t="str">
            <v>BẢNG TÍNH TOÁN, ĐO BÓC KHỐI LƯỢNG HOÀN THÀNH ĐƯA VÀO QUYẾT TOÁN</v>
          </cell>
        </row>
      </sheetData>
      <sheetData sheetId="13116">
        <row r="4">
          <cell r="A4" t="str">
            <v>BẢNG TÍNH TOÁN, ĐO BÓC KHỐI LƯỢNG HOÀN THÀNH ĐƯA VÀO QUYẾT TOÁN</v>
          </cell>
        </row>
      </sheetData>
      <sheetData sheetId="13117">
        <row r="4">
          <cell r="A4" t="str">
            <v>BẢNG TÍNH TOÁN, ĐO BÓC KHỐI LƯỢNG HOÀN THÀNH ĐƯA VÀO QUYẾT TOÁN</v>
          </cell>
        </row>
      </sheetData>
      <sheetData sheetId="13118">
        <row r="4">
          <cell r="A4" t="str">
            <v>BẢNG TÍNH TOÁN, ĐO BÓC KHỐI LƯỢNG HOÀN THÀNH ĐƯA VÀO QUYẾT TOÁN</v>
          </cell>
        </row>
      </sheetData>
      <sheetData sheetId="13119">
        <row r="4">
          <cell r="A4" t="str">
            <v>BẢNG TÍNH TOÁN, ĐO BÓC KHỐI LƯỢNG HOÀN THÀNH ĐƯA VÀO QUYẾT TOÁN</v>
          </cell>
        </row>
      </sheetData>
      <sheetData sheetId="13120">
        <row r="4">
          <cell r="A4" t="str">
            <v>BẢNG TÍNH TOÁN, ĐO BÓC KHỐI LƯỢNG HOÀN THÀNH ĐƯA VÀO QUYẾT TOÁN</v>
          </cell>
        </row>
      </sheetData>
      <sheetData sheetId="13121">
        <row r="9">
          <cell r="A9" t="str">
            <v>A</v>
          </cell>
        </row>
      </sheetData>
      <sheetData sheetId="13122">
        <row r="9">
          <cell r="A9" t="str">
            <v>A</v>
          </cell>
        </row>
      </sheetData>
      <sheetData sheetId="13123">
        <row r="9">
          <cell r="A9" t="str">
            <v>A</v>
          </cell>
        </row>
      </sheetData>
      <sheetData sheetId="13124">
        <row r="9">
          <cell r="A9" t="str">
            <v>A</v>
          </cell>
        </row>
      </sheetData>
      <sheetData sheetId="13125"/>
      <sheetData sheetId="13126">
        <row r="9">
          <cell r="A9" t="str">
            <v>A</v>
          </cell>
        </row>
      </sheetData>
      <sheetData sheetId="13127">
        <row r="9">
          <cell r="A9" t="str">
            <v>A</v>
          </cell>
        </row>
      </sheetData>
      <sheetData sheetId="13128">
        <row r="9">
          <cell r="A9" t="str">
            <v>A</v>
          </cell>
        </row>
      </sheetData>
      <sheetData sheetId="13129">
        <row r="9">
          <cell r="A9" t="str">
            <v>A</v>
          </cell>
        </row>
      </sheetData>
      <sheetData sheetId="13130">
        <row r="9">
          <cell r="A9" t="str">
            <v>A</v>
          </cell>
        </row>
      </sheetData>
      <sheetData sheetId="13131">
        <row r="9">
          <cell r="A9" t="str">
            <v>A</v>
          </cell>
        </row>
      </sheetData>
      <sheetData sheetId="13132">
        <row r="9">
          <cell r="A9" t="str">
            <v>A</v>
          </cell>
        </row>
      </sheetData>
      <sheetData sheetId="13133">
        <row r="9">
          <cell r="A9" t="str">
            <v>A</v>
          </cell>
        </row>
      </sheetData>
      <sheetData sheetId="13134">
        <row r="9">
          <cell r="A9" t="str">
            <v>A</v>
          </cell>
        </row>
      </sheetData>
      <sheetData sheetId="13135">
        <row r="9">
          <cell r="A9" t="str">
            <v>A</v>
          </cell>
        </row>
      </sheetData>
      <sheetData sheetId="13136">
        <row r="9">
          <cell r="A9" t="str">
            <v>A</v>
          </cell>
        </row>
      </sheetData>
      <sheetData sheetId="13137">
        <row r="9">
          <cell r="A9" t="str">
            <v>A</v>
          </cell>
        </row>
      </sheetData>
      <sheetData sheetId="13138">
        <row r="9">
          <cell r="A9" t="str">
            <v>A</v>
          </cell>
        </row>
      </sheetData>
      <sheetData sheetId="13139">
        <row r="9">
          <cell r="A9" t="str">
            <v>A</v>
          </cell>
        </row>
      </sheetData>
      <sheetData sheetId="13140">
        <row r="9">
          <cell r="A9" t="str">
            <v>A</v>
          </cell>
        </row>
      </sheetData>
      <sheetData sheetId="13141">
        <row r="9">
          <cell r="A9" t="str">
            <v>A</v>
          </cell>
        </row>
      </sheetData>
      <sheetData sheetId="13142">
        <row r="9">
          <cell r="A9" t="str">
            <v>A</v>
          </cell>
        </row>
      </sheetData>
      <sheetData sheetId="13143">
        <row r="9">
          <cell r="A9" t="str">
            <v>A</v>
          </cell>
        </row>
      </sheetData>
      <sheetData sheetId="13144">
        <row r="9">
          <cell r="A9" t="str">
            <v>A</v>
          </cell>
        </row>
      </sheetData>
      <sheetData sheetId="13145">
        <row r="9">
          <cell r="A9" t="str">
            <v>A</v>
          </cell>
        </row>
      </sheetData>
      <sheetData sheetId="13146">
        <row r="9">
          <cell r="A9" t="str">
            <v>A</v>
          </cell>
        </row>
      </sheetData>
      <sheetData sheetId="13147">
        <row r="9">
          <cell r="A9" t="str">
            <v>A</v>
          </cell>
        </row>
      </sheetData>
      <sheetData sheetId="13148">
        <row r="9">
          <cell r="A9" t="str">
            <v>A</v>
          </cell>
        </row>
      </sheetData>
      <sheetData sheetId="13149">
        <row r="9">
          <cell r="A9" t="str">
            <v>A</v>
          </cell>
        </row>
      </sheetData>
      <sheetData sheetId="13150">
        <row r="9">
          <cell r="A9" t="str">
            <v>A</v>
          </cell>
        </row>
      </sheetData>
      <sheetData sheetId="13151">
        <row r="9">
          <cell r="A9" t="str">
            <v>A</v>
          </cell>
        </row>
      </sheetData>
      <sheetData sheetId="13152">
        <row r="9">
          <cell r="A9" t="str">
            <v>A</v>
          </cell>
        </row>
      </sheetData>
      <sheetData sheetId="13153">
        <row r="9">
          <cell r="A9" t="str">
            <v>A</v>
          </cell>
        </row>
      </sheetData>
      <sheetData sheetId="13154">
        <row r="9">
          <cell r="A9" t="str">
            <v>A</v>
          </cell>
        </row>
      </sheetData>
      <sheetData sheetId="13155">
        <row r="9">
          <cell r="A9" t="str">
            <v>A</v>
          </cell>
        </row>
      </sheetData>
      <sheetData sheetId="13156">
        <row r="9">
          <cell r="A9" t="str">
            <v>A</v>
          </cell>
        </row>
      </sheetData>
      <sheetData sheetId="13157">
        <row r="9">
          <cell r="A9" t="str">
            <v>A</v>
          </cell>
        </row>
      </sheetData>
      <sheetData sheetId="13158">
        <row r="9">
          <cell r="A9" t="str">
            <v>A</v>
          </cell>
        </row>
      </sheetData>
      <sheetData sheetId="13159">
        <row r="9">
          <cell r="A9" t="str">
            <v>A</v>
          </cell>
        </row>
      </sheetData>
      <sheetData sheetId="13160">
        <row r="9">
          <cell r="A9" t="str">
            <v>A</v>
          </cell>
        </row>
      </sheetData>
      <sheetData sheetId="13161"/>
      <sheetData sheetId="13162"/>
      <sheetData sheetId="13163"/>
      <sheetData sheetId="13164"/>
      <sheetData sheetId="13165"/>
      <sheetData sheetId="13166"/>
      <sheetData sheetId="13167"/>
      <sheetData sheetId="13168"/>
      <sheetData sheetId="13169"/>
      <sheetData sheetId="13170"/>
      <sheetData sheetId="13171"/>
      <sheetData sheetId="13172"/>
      <sheetData sheetId="13173"/>
      <sheetData sheetId="13174">
        <row r="9">
          <cell r="A9" t="str">
            <v>A</v>
          </cell>
        </row>
      </sheetData>
      <sheetData sheetId="13175"/>
      <sheetData sheetId="13176"/>
      <sheetData sheetId="13177">
        <row r="9">
          <cell r="A9" t="str">
            <v>A</v>
          </cell>
        </row>
      </sheetData>
      <sheetData sheetId="13178"/>
      <sheetData sheetId="13179">
        <row r="9">
          <cell r="A9" t="str">
            <v>A</v>
          </cell>
        </row>
      </sheetData>
      <sheetData sheetId="13180"/>
      <sheetData sheetId="13181"/>
      <sheetData sheetId="13182">
        <row r="9">
          <cell r="A9" t="str">
            <v>A</v>
          </cell>
        </row>
      </sheetData>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row r="9">
          <cell r="A9" t="str">
            <v>A</v>
          </cell>
        </row>
      </sheetData>
      <sheetData sheetId="14220"/>
      <sheetData sheetId="14221"/>
      <sheetData sheetId="14222">
        <row r="9">
          <cell r="A9" t="str">
            <v>A</v>
          </cell>
        </row>
      </sheetData>
      <sheetData sheetId="14223">
        <row r="9">
          <cell r="A9" t="str">
            <v>A</v>
          </cell>
        </row>
      </sheetData>
      <sheetData sheetId="14224">
        <row r="9">
          <cell r="A9" t="str">
            <v>A</v>
          </cell>
        </row>
      </sheetData>
      <sheetData sheetId="14225">
        <row r="9">
          <cell r="A9" t="str">
            <v>A</v>
          </cell>
        </row>
      </sheetData>
      <sheetData sheetId="14226">
        <row r="9">
          <cell r="A9" t="str">
            <v>A</v>
          </cell>
        </row>
      </sheetData>
      <sheetData sheetId="14227">
        <row r="9">
          <cell r="A9" t="str">
            <v>A</v>
          </cell>
        </row>
      </sheetData>
      <sheetData sheetId="14228">
        <row r="9">
          <cell r="A9" t="str">
            <v>A</v>
          </cell>
        </row>
      </sheetData>
      <sheetData sheetId="14229">
        <row r="9">
          <cell r="A9" t="str">
            <v>A</v>
          </cell>
        </row>
      </sheetData>
      <sheetData sheetId="14230">
        <row r="9">
          <cell r="A9" t="str">
            <v>A</v>
          </cell>
        </row>
      </sheetData>
      <sheetData sheetId="14231">
        <row r="9">
          <cell r="A9" t="str">
            <v>A</v>
          </cell>
        </row>
      </sheetData>
      <sheetData sheetId="14232">
        <row r="9">
          <cell r="A9" t="str">
            <v>A</v>
          </cell>
        </row>
      </sheetData>
      <sheetData sheetId="14233">
        <row r="9">
          <cell r="A9" t="str">
            <v>A</v>
          </cell>
        </row>
      </sheetData>
      <sheetData sheetId="14234">
        <row r="9">
          <cell r="A9" t="str">
            <v>A</v>
          </cell>
        </row>
      </sheetData>
      <sheetData sheetId="14235">
        <row r="9">
          <cell r="A9" t="str">
            <v>A</v>
          </cell>
        </row>
      </sheetData>
      <sheetData sheetId="14236">
        <row r="9">
          <cell r="A9" t="str">
            <v>A</v>
          </cell>
        </row>
      </sheetData>
      <sheetData sheetId="14237">
        <row r="9">
          <cell r="A9" t="str">
            <v>A</v>
          </cell>
        </row>
      </sheetData>
      <sheetData sheetId="14238"/>
      <sheetData sheetId="14239"/>
      <sheetData sheetId="14240">
        <row r="9">
          <cell r="A9" t="str">
            <v>A</v>
          </cell>
        </row>
      </sheetData>
      <sheetData sheetId="14241">
        <row r="9">
          <cell r="A9" t="str">
            <v>A</v>
          </cell>
        </row>
      </sheetData>
      <sheetData sheetId="14242">
        <row r="9">
          <cell r="A9" t="str">
            <v>A</v>
          </cell>
        </row>
      </sheetData>
      <sheetData sheetId="14243">
        <row r="9">
          <cell r="A9" t="str">
            <v>A</v>
          </cell>
        </row>
      </sheetData>
      <sheetData sheetId="14244">
        <row r="9">
          <cell r="A9" t="str">
            <v>A</v>
          </cell>
        </row>
      </sheetData>
      <sheetData sheetId="14245">
        <row r="9">
          <cell r="A9" t="str">
            <v>A</v>
          </cell>
        </row>
      </sheetData>
      <sheetData sheetId="14246">
        <row r="9">
          <cell r="A9" t="str">
            <v>A</v>
          </cell>
        </row>
      </sheetData>
      <sheetData sheetId="14247">
        <row r="9">
          <cell r="A9" t="str">
            <v>A</v>
          </cell>
        </row>
      </sheetData>
      <sheetData sheetId="14248">
        <row r="9">
          <cell r="A9" t="str">
            <v>A</v>
          </cell>
        </row>
      </sheetData>
      <sheetData sheetId="14249">
        <row r="9">
          <cell r="A9" t="str">
            <v>A</v>
          </cell>
        </row>
      </sheetData>
      <sheetData sheetId="14250">
        <row r="9">
          <cell r="A9" t="str">
            <v>A</v>
          </cell>
        </row>
      </sheetData>
      <sheetData sheetId="14251">
        <row r="9">
          <cell r="A9" t="str">
            <v>A</v>
          </cell>
        </row>
      </sheetData>
      <sheetData sheetId="14252">
        <row r="9">
          <cell r="A9" t="str">
            <v>A</v>
          </cell>
        </row>
      </sheetData>
      <sheetData sheetId="14253">
        <row r="9">
          <cell r="A9" t="str">
            <v>A</v>
          </cell>
        </row>
      </sheetData>
      <sheetData sheetId="14254">
        <row r="9">
          <cell r="A9" t="str">
            <v>A</v>
          </cell>
        </row>
      </sheetData>
      <sheetData sheetId="14255">
        <row r="9">
          <cell r="A9" t="str">
            <v>A</v>
          </cell>
        </row>
      </sheetData>
      <sheetData sheetId="14256"/>
      <sheetData sheetId="14257">
        <row r="9">
          <cell r="A9" t="str">
            <v>A</v>
          </cell>
        </row>
      </sheetData>
      <sheetData sheetId="14258">
        <row r="9">
          <cell r="A9" t="str">
            <v>A</v>
          </cell>
        </row>
      </sheetData>
      <sheetData sheetId="14259"/>
      <sheetData sheetId="14260"/>
      <sheetData sheetId="14261">
        <row r="9">
          <cell r="A9" t="str">
            <v>A</v>
          </cell>
        </row>
      </sheetData>
      <sheetData sheetId="14262">
        <row r="9">
          <cell r="A9" t="str">
            <v>A</v>
          </cell>
        </row>
      </sheetData>
      <sheetData sheetId="14263">
        <row r="9">
          <cell r="A9" t="str">
            <v>A</v>
          </cell>
        </row>
      </sheetData>
      <sheetData sheetId="14264"/>
      <sheetData sheetId="14265"/>
      <sheetData sheetId="14266">
        <row r="9">
          <cell r="A9" t="str">
            <v>A</v>
          </cell>
        </row>
      </sheetData>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row r="9">
          <cell r="A9" t="str">
            <v>A</v>
          </cell>
        </row>
      </sheetData>
      <sheetData sheetId="14339"/>
      <sheetData sheetId="14340"/>
      <sheetData sheetId="14341">
        <row r="9">
          <cell r="A9" t="str">
            <v>A</v>
          </cell>
        </row>
      </sheetData>
      <sheetData sheetId="14342">
        <row r="9">
          <cell r="A9" t="str">
            <v>A</v>
          </cell>
        </row>
      </sheetData>
      <sheetData sheetId="14343">
        <row r="9">
          <cell r="A9" t="str">
            <v>A</v>
          </cell>
        </row>
      </sheetData>
      <sheetData sheetId="14344">
        <row r="9">
          <cell r="A9" t="str">
            <v>A</v>
          </cell>
        </row>
      </sheetData>
      <sheetData sheetId="14345">
        <row r="9">
          <cell r="A9" t="str">
            <v>A</v>
          </cell>
        </row>
      </sheetData>
      <sheetData sheetId="14346">
        <row r="9">
          <cell r="A9" t="str">
            <v>A</v>
          </cell>
        </row>
      </sheetData>
      <sheetData sheetId="14347">
        <row r="9">
          <cell r="A9" t="str">
            <v>A</v>
          </cell>
        </row>
      </sheetData>
      <sheetData sheetId="14348">
        <row r="9">
          <cell r="A9" t="str">
            <v>A</v>
          </cell>
        </row>
      </sheetData>
      <sheetData sheetId="14349">
        <row r="9">
          <cell r="A9" t="str">
            <v>A</v>
          </cell>
        </row>
      </sheetData>
      <sheetData sheetId="14350">
        <row r="9">
          <cell r="A9" t="str">
            <v>A</v>
          </cell>
        </row>
      </sheetData>
      <sheetData sheetId="14351">
        <row r="9">
          <cell r="A9" t="str">
            <v>A</v>
          </cell>
        </row>
      </sheetData>
      <sheetData sheetId="14352">
        <row r="9">
          <cell r="A9" t="str">
            <v>A</v>
          </cell>
        </row>
      </sheetData>
      <sheetData sheetId="14353">
        <row r="9">
          <cell r="A9" t="str">
            <v>A</v>
          </cell>
        </row>
      </sheetData>
      <sheetData sheetId="14354">
        <row r="9">
          <cell r="A9" t="str">
            <v>A</v>
          </cell>
        </row>
      </sheetData>
      <sheetData sheetId="14355">
        <row r="9">
          <cell r="A9" t="str">
            <v>A</v>
          </cell>
        </row>
      </sheetData>
      <sheetData sheetId="14356">
        <row r="9">
          <cell r="A9" t="str">
            <v>A</v>
          </cell>
        </row>
      </sheetData>
      <sheetData sheetId="14357"/>
      <sheetData sheetId="14358"/>
      <sheetData sheetId="14359">
        <row r="9">
          <cell r="A9" t="str">
            <v>A</v>
          </cell>
        </row>
      </sheetData>
      <sheetData sheetId="14360">
        <row r="9">
          <cell r="A9" t="str">
            <v>A</v>
          </cell>
        </row>
      </sheetData>
      <sheetData sheetId="14361">
        <row r="9">
          <cell r="A9" t="str">
            <v>A</v>
          </cell>
        </row>
      </sheetData>
      <sheetData sheetId="14362">
        <row r="9">
          <cell r="A9" t="str">
            <v>A</v>
          </cell>
        </row>
      </sheetData>
      <sheetData sheetId="14363">
        <row r="9">
          <cell r="A9" t="str">
            <v>A</v>
          </cell>
        </row>
      </sheetData>
      <sheetData sheetId="14364">
        <row r="9">
          <cell r="A9" t="str">
            <v>A</v>
          </cell>
        </row>
      </sheetData>
      <sheetData sheetId="14365">
        <row r="9">
          <cell r="A9" t="str">
            <v>A</v>
          </cell>
        </row>
      </sheetData>
      <sheetData sheetId="14366">
        <row r="9">
          <cell r="A9" t="str">
            <v>A</v>
          </cell>
        </row>
      </sheetData>
      <sheetData sheetId="14367">
        <row r="9">
          <cell r="A9" t="str">
            <v>A</v>
          </cell>
        </row>
      </sheetData>
      <sheetData sheetId="14368">
        <row r="9">
          <cell r="A9" t="str">
            <v>A</v>
          </cell>
        </row>
      </sheetData>
      <sheetData sheetId="14369">
        <row r="9">
          <cell r="A9" t="str">
            <v>A</v>
          </cell>
        </row>
      </sheetData>
      <sheetData sheetId="14370">
        <row r="9">
          <cell r="A9" t="str">
            <v>A</v>
          </cell>
        </row>
      </sheetData>
      <sheetData sheetId="14371">
        <row r="9">
          <cell r="A9" t="str">
            <v>A</v>
          </cell>
        </row>
      </sheetData>
      <sheetData sheetId="14372">
        <row r="9">
          <cell r="A9" t="str">
            <v>A</v>
          </cell>
        </row>
      </sheetData>
      <sheetData sheetId="14373">
        <row r="9">
          <cell r="A9" t="str">
            <v>A</v>
          </cell>
        </row>
      </sheetData>
      <sheetData sheetId="14374">
        <row r="9">
          <cell r="A9" t="str">
            <v>A</v>
          </cell>
        </row>
      </sheetData>
      <sheetData sheetId="14375"/>
      <sheetData sheetId="14376"/>
      <sheetData sheetId="14377"/>
      <sheetData sheetId="14378"/>
      <sheetData sheetId="14379"/>
      <sheetData sheetId="14380">
        <row r="9">
          <cell r="A9" t="str">
            <v>A</v>
          </cell>
        </row>
      </sheetData>
      <sheetData sheetId="14381"/>
      <sheetData sheetId="14382"/>
      <sheetData sheetId="14383"/>
      <sheetData sheetId="14384"/>
      <sheetData sheetId="14385">
        <row r="9">
          <cell r="A9" t="str">
            <v>A</v>
          </cell>
        </row>
      </sheetData>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sheetData sheetId="14453"/>
      <sheetData sheetId="14454"/>
      <sheetData sheetId="14455"/>
      <sheetData sheetId="14456"/>
      <sheetData sheetId="14457"/>
      <sheetData sheetId="14458"/>
      <sheetData sheetId="14459"/>
      <sheetData sheetId="14460"/>
      <sheetData sheetId="1446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sheetData sheetId="14949"/>
      <sheetData sheetId="14950"/>
      <sheetData sheetId="14951"/>
      <sheetData sheetId="14952"/>
      <sheetData sheetId="14953"/>
      <sheetData sheetId="14954"/>
      <sheetData sheetId="14955"/>
      <sheetData sheetId="14956"/>
      <sheetData sheetId="14957"/>
      <sheetData sheetId="14958"/>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sheetData sheetId="14985"/>
      <sheetData sheetId="14986"/>
      <sheetData sheetId="14987"/>
      <sheetData sheetId="14988"/>
      <sheetData sheetId="14989"/>
      <sheetData sheetId="14990"/>
      <sheetData sheetId="14991"/>
      <sheetData sheetId="14992"/>
      <sheetData sheetId="14993"/>
      <sheetData sheetId="14994"/>
      <sheetData sheetId="14995"/>
      <sheetData sheetId="14996"/>
      <sheetData sheetId="14997"/>
      <sheetData sheetId="14998"/>
      <sheetData sheetId="14999"/>
      <sheetData sheetId="15000"/>
      <sheetData sheetId="15001"/>
      <sheetData sheetId="15002"/>
      <sheetData sheetId="15003"/>
      <sheetData sheetId="15004"/>
      <sheetData sheetId="15005"/>
      <sheetData sheetId="15006"/>
      <sheetData sheetId="15007"/>
      <sheetData sheetId="15008"/>
      <sheetData sheetId="15009"/>
      <sheetData sheetId="15010"/>
      <sheetData sheetId="15011"/>
      <sheetData sheetId="15012"/>
      <sheetData sheetId="15013"/>
      <sheetData sheetId="15014"/>
      <sheetData sheetId="15015"/>
      <sheetData sheetId="15016"/>
      <sheetData sheetId="15017"/>
      <sheetData sheetId="15018"/>
      <sheetData sheetId="15019"/>
      <sheetData sheetId="15020"/>
      <sheetData sheetId="15021"/>
      <sheetData sheetId="15022"/>
      <sheetData sheetId="15023"/>
      <sheetData sheetId="15024"/>
      <sheetData sheetId="15025"/>
      <sheetData sheetId="15026"/>
      <sheetData sheetId="15027"/>
      <sheetData sheetId="15028"/>
      <sheetData sheetId="15029"/>
      <sheetData sheetId="15030"/>
      <sheetData sheetId="15031"/>
      <sheetData sheetId="15032"/>
      <sheetData sheetId="15033"/>
      <sheetData sheetId="15034"/>
      <sheetData sheetId="15035"/>
      <sheetData sheetId="15036"/>
      <sheetData sheetId="15037"/>
      <sheetData sheetId="15038"/>
      <sheetData sheetId="15039"/>
      <sheetData sheetId="15040"/>
      <sheetData sheetId="15041"/>
      <sheetData sheetId="15042"/>
      <sheetData sheetId="15043"/>
      <sheetData sheetId="15044"/>
      <sheetData sheetId="15045"/>
      <sheetData sheetId="15046"/>
      <sheetData sheetId="15047"/>
      <sheetData sheetId="15048"/>
      <sheetData sheetId="15049"/>
      <sheetData sheetId="15050"/>
      <sheetData sheetId="15051"/>
      <sheetData sheetId="15052"/>
      <sheetData sheetId="15053"/>
      <sheetData sheetId="15054"/>
      <sheetData sheetId="15055"/>
      <sheetData sheetId="15056"/>
      <sheetData sheetId="15057"/>
      <sheetData sheetId="15058"/>
      <sheetData sheetId="15059"/>
      <sheetData sheetId="15060"/>
      <sheetData sheetId="15061"/>
      <sheetData sheetId="15062"/>
      <sheetData sheetId="15063"/>
      <sheetData sheetId="15064"/>
      <sheetData sheetId="15065"/>
      <sheetData sheetId="15066"/>
      <sheetData sheetId="15067"/>
      <sheetData sheetId="15068"/>
      <sheetData sheetId="15069"/>
      <sheetData sheetId="15070"/>
      <sheetData sheetId="15071"/>
      <sheetData sheetId="15072"/>
      <sheetData sheetId="15073"/>
      <sheetData sheetId="15074"/>
      <sheetData sheetId="15075"/>
      <sheetData sheetId="15076"/>
      <sheetData sheetId="15077"/>
      <sheetData sheetId="15078"/>
      <sheetData sheetId="15079"/>
      <sheetData sheetId="15080"/>
      <sheetData sheetId="15081"/>
      <sheetData sheetId="15082"/>
      <sheetData sheetId="15083"/>
      <sheetData sheetId="15084"/>
      <sheetData sheetId="15085"/>
      <sheetData sheetId="15086"/>
      <sheetData sheetId="15087"/>
      <sheetData sheetId="15088"/>
      <sheetData sheetId="15089"/>
      <sheetData sheetId="15090"/>
      <sheetData sheetId="15091"/>
      <sheetData sheetId="15092"/>
      <sheetData sheetId="15093"/>
      <sheetData sheetId="15094"/>
      <sheetData sheetId="15095"/>
      <sheetData sheetId="15096"/>
      <sheetData sheetId="15097"/>
      <sheetData sheetId="15098"/>
      <sheetData sheetId="15099"/>
      <sheetData sheetId="15100"/>
      <sheetData sheetId="15101"/>
      <sheetData sheetId="15102"/>
      <sheetData sheetId="15103"/>
      <sheetData sheetId="15104"/>
      <sheetData sheetId="15105"/>
      <sheetData sheetId="15106"/>
      <sheetData sheetId="15107"/>
      <sheetData sheetId="15108"/>
      <sheetData sheetId="15109"/>
      <sheetData sheetId="15110"/>
      <sheetData sheetId="15111"/>
      <sheetData sheetId="15112"/>
      <sheetData sheetId="15113"/>
      <sheetData sheetId="15114"/>
      <sheetData sheetId="15115"/>
      <sheetData sheetId="15116"/>
      <sheetData sheetId="15117"/>
      <sheetData sheetId="15118"/>
      <sheetData sheetId="15119"/>
      <sheetData sheetId="15120"/>
      <sheetData sheetId="15121"/>
      <sheetData sheetId="15122"/>
      <sheetData sheetId="15123"/>
      <sheetData sheetId="15124"/>
      <sheetData sheetId="15125"/>
      <sheetData sheetId="15126"/>
      <sheetData sheetId="15127"/>
      <sheetData sheetId="15128"/>
      <sheetData sheetId="15129"/>
      <sheetData sheetId="15130"/>
      <sheetData sheetId="15131"/>
      <sheetData sheetId="15132"/>
      <sheetData sheetId="15133"/>
      <sheetData sheetId="15134"/>
      <sheetData sheetId="15135"/>
      <sheetData sheetId="15136"/>
      <sheetData sheetId="15137"/>
      <sheetData sheetId="15138"/>
      <sheetData sheetId="15139"/>
      <sheetData sheetId="15140"/>
      <sheetData sheetId="15141"/>
      <sheetData sheetId="15142"/>
      <sheetData sheetId="15143"/>
      <sheetData sheetId="15144"/>
      <sheetData sheetId="15145"/>
      <sheetData sheetId="15146"/>
      <sheetData sheetId="15147"/>
      <sheetData sheetId="15148"/>
      <sheetData sheetId="15149"/>
      <sheetData sheetId="15150"/>
      <sheetData sheetId="15151"/>
      <sheetData sheetId="15152"/>
      <sheetData sheetId="15153"/>
      <sheetData sheetId="15154"/>
      <sheetData sheetId="15155"/>
      <sheetData sheetId="15156"/>
      <sheetData sheetId="15157"/>
      <sheetData sheetId="15158"/>
      <sheetData sheetId="15159"/>
      <sheetData sheetId="15160"/>
      <sheetData sheetId="15161"/>
      <sheetData sheetId="15162"/>
      <sheetData sheetId="15163"/>
      <sheetData sheetId="15164"/>
      <sheetData sheetId="15165"/>
      <sheetData sheetId="15166"/>
      <sheetData sheetId="15167"/>
      <sheetData sheetId="15168"/>
      <sheetData sheetId="15169"/>
      <sheetData sheetId="15170"/>
      <sheetData sheetId="15171"/>
      <sheetData sheetId="15172"/>
      <sheetData sheetId="15173"/>
      <sheetData sheetId="15174"/>
      <sheetData sheetId="15175"/>
      <sheetData sheetId="15176"/>
      <sheetData sheetId="15177"/>
      <sheetData sheetId="15178"/>
      <sheetData sheetId="15179"/>
      <sheetData sheetId="15180"/>
      <sheetData sheetId="15181"/>
      <sheetData sheetId="15182"/>
      <sheetData sheetId="15183"/>
      <sheetData sheetId="15184"/>
      <sheetData sheetId="15185"/>
      <sheetData sheetId="15186"/>
      <sheetData sheetId="15187"/>
      <sheetData sheetId="15188"/>
      <sheetData sheetId="15189"/>
      <sheetData sheetId="15190"/>
      <sheetData sheetId="15191"/>
      <sheetData sheetId="15192"/>
      <sheetData sheetId="15193"/>
      <sheetData sheetId="15194"/>
      <sheetData sheetId="15195"/>
      <sheetData sheetId="15196"/>
      <sheetData sheetId="15197"/>
      <sheetData sheetId="15198"/>
      <sheetData sheetId="15199"/>
      <sheetData sheetId="15200"/>
      <sheetData sheetId="15201"/>
      <sheetData sheetId="15202"/>
      <sheetData sheetId="15203"/>
      <sheetData sheetId="15204"/>
      <sheetData sheetId="15205"/>
      <sheetData sheetId="15206"/>
      <sheetData sheetId="15207"/>
      <sheetData sheetId="15208"/>
      <sheetData sheetId="15209"/>
      <sheetData sheetId="15210"/>
      <sheetData sheetId="15211"/>
      <sheetData sheetId="15212"/>
      <sheetData sheetId="15213"/>
      <sheetData sheetId="15214"/>
      <sheetData sheetId="15215"/>
      <sheetData sheetId="15216"/>
      <sheetData sheetId="15217"/>
      <sheetData sheetId="15218"/>
      <sheetData sheetId="15219"/>
      <sheetData sheetId="15220"/>
      <sheetData sheetId="15221"/>
      <sheetData sheetId="15222"/>
      <sheetData sheetId="15223"/>
      <sheetData sheetId="15224"/>
      <sheetData sheetId="15225"/>
      <sheetData sheetId="15226"/>
      <sheetData sheetId="15227"/>
      <sheetData sheetId="15228"/>
      <sheetData sheetId="15229"/>
      <sheetData sheetId="15230"/>
      <sheetData sheetId="15231"/>
      <sheetData sheetId="15232"/>
      <sheetData sheetId="15233"/>
      <sheetData sheetId="15234"/>
      <sheetData sheetId="15235"/>
      <sheetData sheetId="15236"/>
      <sheetData sheetId="15237"/>
      <sheetData sheetId="15238"/>
      <sheetData sheetId="15239"/>
      <sheetData sheetId="15240"/>
      <sheetData sheetId="15241"/>
      <sheetData sheetId="15242"/>
      <sheetData sheetId="15243"/>
      <sheetData sheetId="15244"/>
      <sheetData sheetId="15245"/>
      <sheetData sheetId="15246"/>
      <sheetData sheetId="15247"/>
      <sheetData sheetId="15248"/>
      <sheetData sheetId="15249"/>
      <sheetData sheetId="15250"/>
      <sheetData sheetId="15251"/>
      <sheetData sheetId="15252"/>
      <sheetData sheetId="15253"/>
      <sheetData sheetId="15254"/>
      <sheetData sheetId="15255"/>
      <sheetData sheetId="15256"/>
      <sheetData sheetId="15257"/>
      <sheetData sheetId="15258"/>
      <sheetData sheetId="15259"/>
      <sheetData sheetId="15260"/>
      <sheetData sheetId="15261"/>
      <sheetData sheetId="15262"/>
      <sheetData sheetId="15263"/>
      <sheetData sheetId="15264"/>
      <sheetData sheetId="15265"/>
      <sheetData sheetId="15266"/>
      <sheetData sheetId="15267"/>
      <sheetData sheetId="15268"/>
      <sheetData sheetId="15269"/>
      <sheetData sheetId="15270"/>
      <sheetData sheetId="15271"/>
      <sheetData sheetId="15272"/>
      <sheetData sheetId="15273"/>
      <sheetData sheetId="15274"/>
      <sheetData sheetId="15275"/>
      <sheetData sheetId="15276"/>
      <sheetData sheetId="15277"/>
      <sheetData sheetId="15278"/>
      <sheetData sheetId="15279"/>
      <sheetData sheetId="15280"/>
      <sheetData sheetId="15281"/>
      <sheetData sheetId="15282"/>
      <sheetData sheetId="15283"/>
      <sheetData sheetId="15284"/>
      <sheetData sheetId="15285"/>
      <sheetData sheetId="15286"/>
      <sheetData sheetId="15287"/>
      <sheetData sheetId="15288"/>
      <sheetData sheetId="15289"/>
      <sheetData sheetId="15290"/>
      <sheetData sheetId="15291"/>
      <sheetData sheetId="15292"/>
      <sheetData sheetId="15293"/>
      <sheetData sheetId="15294"/>
      <sheetData sheetId="15295"/>
      <sheetData sheetId="15296"/>
      <sheetData sheetId="15297"/>
      <sheetData sheetId="15298"/>
      <sheetData sheetId="15299"/>
      <sheetData sheetId="15300"/>
      <sheetData sheetId="15301"/>
      <sheetData sheetId="15302"/>
      <sheetData sheetId="15303"/>
      <sheetData sheetId="15304"/>
      <sheetData sheetId="15305"/>
      <sheetData sheetId="15306"/>
      <sheetData sheetId="15307"/>
      <sheetData sheetId="15308"/>
      <sheetData sheetId="15309"/>
      <sheetData sheetId="15310"/>
      <sheetData sheetId="15311"/>
      <sheetData sheetId="15312"/>
      <sheetData sheetId="15313"/>
      <sheetData sheetId="15314"/>
      <sheetData sheetId="15315"/>
      <sheetData sheetId="15316"/>
      <sheetData sheetId="15317"/>
      <sheetData sheetId="15318"/>
      <sheetData sheetId="15319"/>
      <sheetData sheetId="15320"/>
      <sheetData sheetId="15321"/>
      <sheetData sheetId="15322"/>
      <sheetData sheetId="15323"/>
      <sheetData sheetId="15324"/>
      <sheetData sheetId="15325"/>
      <sheetData sheetId="15326"/>
      <sheetData sheetId="15327"/>
      <sheetData sheetId="15328"/>
      <sheetData sheetId="15329"/>
      <sheetData sheetId="15330"/>
      <sheetData sheetId="15331"/>
      <sheetData sheetId="15332"/>
      <sheetData sheetId="15333"/>
      <sheetData sheetId="15334"/>
      <sheetData sheetId="15335"/>
      <sheetData sheetId="15336"/>
      <sheetData sheetId="15337"/>
      <sheetData sheetId="15338"/>
      <sheetData sheetId="15339"/>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ow r="9">
          <cell r="A9" t="str">
            <v>A</v>
          </cell>
        </row>
      </sheetData>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ow r="9">
          <cell r="A9" t="str">
            <v>A</v>
          </cell>
        </row>
      </sheetData>
      <sheetData sheetId="15487">
        <row r="9">
          <cell r="A9" t="str">
            <v>A</v>
          </cell>
        </row>
      </sheetData>
      <sheetData sheetId="15488"/>
      <sheetData sheetId="15489" refreshError="1"/>
      <sheetData sheetId="15490"/>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ube"/>
    </sheetNames>
    <sheetDataSet>
      <sheetData sheetId="0"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LISTS"/>
      <sheetName val="ESTADIST(PTS.)"/>
      <sheetName val="DATA_REFERENCE"/>
    </sheetNames>
    <sheetDataSet>
      <sheetData sheetId="0" refreshError="1"/>
      <sheetData sheetId="1" refreshError="1"/>
      <sheetData sheetId="2"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C"/>
      <sheetName val="D"/>
      <sheetName val="E"/>
      <sheetName val="G"/>
      <sheetName val="H"/>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Cash1"/>
      <sheetName val="Cash2"/>
      <sheetName val="Cash_Sum"/>
      <sheetName val="Scope"/>
      <sheetName val="환산표"/>
      <sheetName val="당초"/>
      <sheetName val="Qo-1585"/>
      <sheetName val="BLR 1"/>
      <sheetName val="GEN"/>
      <sheetName val="GAS"/>
      <sheetName val="DEAE"/>
      <sheetName val="BLR2"/>
      <sheetName val="BLR3"/>
      <sheetName val="BLR4"/>
      <sheetName val="BLR5"/>
      <sheetName val="DEM"/>
      <sheetName val="SAM"/>
      <sheetName val="CHEM"/>
      <sheetName val="COP"/>
      <sheetName val="eq_data"/>
      <sheetName val="八幡"/>
      <sheetName val="TTL"/>
      <sheetName val="MixBed"/>
      <sheetName val="CondPol"/>
      <sheetName val="Utility and Fire flange"/>
      <sheetName val="jobhist"/>
      <sheetName val="노임단가"/>
      <sheetName val="sheet1"/>
      <sheetName val="자재단가"/>
      <sheetName val="36신설수량"/>
      <sheetName val="물가대비표"/>
      <sheetName val="Sheet6"/>
      <sheetName val="현장관리비"/>
      <sheetName val="실행내역"/>
      <sheetName val="Activity(new)"/>
      <sheetName val="EQUIP"/>
      <sheetName val="CAT_5"/>
      <sheetName val="해외 연수비용 계산-삭제"/>
      <sheetName val="해외 기술훈련비 (합계)"/>
      <sheetName val="갑지1"/>
      <sheetName val="갑지"/>
      <sheetName val="운반"/>
      <sheetName val="h-013211-2"/>
      <sheetName val="대비표"/>
      <sheetName val="공문"/>
      <sheetName val="설산1.나"/>
      <sheetName val="본사S"/>
      <sheetName val="예가표"/>
      <sheetName val="BLR_1"/>
      <sheetName val="Utility_and_Fire_flange"/>
      <sheetName val="해외_연수비용_계산-삭제"/>
      <sheetName val="해외_기술훈련비_(합계)"/>
      <sheetName val="BLR_11"/>
      <sheetName val="Utility_and_Fire_flange1"/>
      <sheetName val="해외_연수비용_계산-삭제1"/>
      <sheetName val="해외_기술훈련비_(합계)1"/>
      <sheetName val="inter"/>
      <sheetName val="PRECAST lightconc-II"/>
      <sheetName val="Pile-Br-Capacity"/>
      <sheetName val="공사내역"/>
      <sheetName val="Sheet4"/>
      <sheetName val="10현장조직"/>
      <sheetName val="as boq list up"/>
      <sheetName val="Noname 1"/>
      <sheetName val="Noname 2"/>
      <sheetName val="Noname 3"/>
      <sheetName val="Noname 4"/>
      <sheetName val="Noname 5"/>
      <sheetName val="Noname 6"/>
      <sheetName val="Noname 7"/>
      <sheetName val="Noname 8"/>
      <sheetName val="Noname 9"/>
      <sheetName val="Noname 10"/>
      <sheetName val="Noname 11"/>
      <sheetName val="Noname 12"/>
      <sheetName val="Noname 13"/>
      <sheetName val="Noname 14"/>
      <sheetName val="Noname 15"/>
      <sheetName val="Noname 16"/>
      <sheetName val="Noname 17"/>
      <sheetName val="Noname 18"/>
      <sheetName val="Noname 19"/>
      <sheetName val="Noname 20"/>
      <sheetName val="BM"/>
      <sheetName val="산근"/>
      <sheetName val="집계표(option)"/>
      <sheetName val="#ref"/>
      <sheetName val="PI"/>
      <sheetName val="BLR_12"/>
      <sheetName val="Utility_and_Fire_flange2"/>
      <sheetName val="해외_연수비용_계산-삭제2"/>
      <sheetName val="해외_기술훈련비_(합계)2"/>
      <sheetName val="설산1_나"/>
      <sheetName val="PRECAST_lightconc-II"/>
      <sheetName val="as_boq_list_up"/>
      <sheetName val="Noname_1"/>
      <sheetName val="Noname_2"/>
      <sheetName val="Noname_3"/>
      <sheetName val="Noname_4"/>
      <sheetName val="Noname_5"/>
      <sheetName val="Noname_6"/>
      <sheetName val="Noname_7"/>
      <sheetName val="Noname_8"/>
      <sheetName val="Noname_9"/>
      <sheetName val="Noname_10"/>
      <sheetName val="Noname_11"/>
      <sheetName val="Noname_12"/>
      <sheetName val="Noname_13"/>
      <sheetName val="Noname_14"/>
      <sheetName val="Noname_15"/>
      <sheetName val="Noname_16"/>
      <sheetName val="Noname_17"/>
      <sheetName val="Noname_18"/>
      <sheetName val="Noname_19"/>
      <sheetName val="Noname_20"/>
      <sheetName val="M Budget"/>
      <sheetName val="Material of Quantities"/>
      <sheetName val="unit price list"/>
      <sheetName val="Project Data"/>
      <sheetName val="Cover"/>
      <sheetName val="Ｎｏ.13"/>
      <sheetName val="아파트 "/>
      <sheetName val="6MONTHS"/>
      <sheetName val="Raw Data"/>
      <sheetName val="mvac_Offer"/>
      <sheetName val="mvac_BOQ"/>
      <sheetName val="Summary"/>
      <sheetName val="Factors"/>
      <sheetName val="업무처리전"/>
      <sheetName val="C1ㅇ"/>
      <sheetName val="Base BM-rebar"/>
      <sheetName val="List"/>
      <sheetName val="BOQ"/>
      <sheetName val="FOL - Bar"/>
      <sheetName val="katsayı"/>
      <sheetName val="Testing"/>
      <sheetName val="ANALIZ"/>
      <sheetName val="③赤紙(日文)"/>
      <sheetName val="KADIKES2"/>
      <sheetName val="Co_Ef"/>
      <sheetName val="Co Eff"/>
      <sheetName val="TESİSAT"/>
      <sheetName val="Fit Out B2a"/>
      <sheetName val="Option"/>
      <sheetName val="기계내역서"/>
      <sheetName val="Calendar"/>
      <sheetName val="C3"/>
      <sheetName val="Payments and Cash Calls"/>
      <sheetName val="Day work"/>
      <sheetName val="1"/>
      <sheetName val="M_Budget"/>
      <sheetName val="Material_of_Quantities"/>
      <sheetName val="unit_price_list"/>
      <sheetName val="Project_Data"/>
      <sheetName val="아파트_"/>
      <sheetName val="Ｎｏ_13"/>
      <sheetName val="Raw_Data"/>
      <sheetName val="95삼성급(본사)"/>
      <sheetName val="금액내역서"/>
      <sheetName val="2.2 띠장의 설계"/>
      <sheetName val="영업소실적"/>
      <sheetName val="PWA"/>
      <sheetName val="실행철강하도"/>
      <sheetName val="DESBASTE"/>
      <sheetName val="집계표"/>
      <sheetName val="개시대사 (2)"/>
      <sheetName val="ANX3A11"/>
      <sheetName val="BQ"/>
      <sheetName val="Cashflow Analysis"/>
      <sheetName val="수입"/>
      <sheetName val="NPC500"/>
      <sheetName val="personnelist"/>
      <sheetName val="Consumables"/>
      <sheetName val="6PILE  (돌출)"/>
      <sheetName val="skejul"/>
      <sheetName val="Eq. Mobilization"/>
      <sheetName val="石炭性状"/>
      <sheetName val="bqmpaloc"/>
      <sheetName val="유림골조"/>
      <sheetName val="TDC Item Dets"/>
      <sheetName val="TDC Item Sumry"/>
      <sheetName val="TDC Key Qty Sumry"/>
      <sheetName val="List - Components"/>
      <sheetName val="List - Equipment"/>
      <sheetName val="Item Sumry - Std Imp"/>
      <sheetName val="Unit Costs - Std Imp"/>
      <sheetName val="Unit MH - Std Imp"/>
      <sheetName val="Proj TIC - Std Imp"/>
      <sheetName val="Ammonia"/>
      <sheetName val="UOA"/>
      <sheetName val="ENG-101"/>
      <sheetName val="breakdown"/>
      <sheetName val="D-623D"/>
      <sheetName val="98수문일위"/>
      <sheetName val="12CGOU"/>
      <sheetName val="표지"/>
      <sheetName val="4-Basic Price"/>
      <sheetName val="UPH,BHN,ALT"/>
      <sheetName val="Analis harga"/>
      <sheetName val="escon"/>
      <sheetName val="연돌일위집계"/>
      <sheetName val=" RFQ for BOP Bldgs(No.51,53,58)"/>
      <sheetName val="차액보증"/>
      <sheetName val="COLUMN"/>
      <sheetName val="SPT vs PHI"/>
      <sheetName val="final abstract"/>
      <sheetName val="Mgmt Summary"/>
      <sheetName val="4. TAX"/>
      <sheetName val="1.Assumptions"/>
      <sheetName val="설비"/>
      <sheetName val="일위대가"/>
      <sheetName val="간접비내역-1"/>
      <sheetName val="Air Cooler-E"/>
      <sheetName val="간접인원 급료산출"/>
      <sheetName val="MTP"/>
      <sheetName val="Compar 28.12.17"/>
      <sheetName val="Labor (HA)"/>
      <sheetName val="Equiment (HA)"/>
      <sheetName val="Material"/>
      <sheetName val="Base_BM-rebar"/>
      <sheetName val="COST"/>
      <sheetName val="FitOutConfCentre"/>
      <sheetName val="Schedules"/>
      <sheetName val="SubmitCal"/>
      <sheetName val="Register"/>
      <sheetName val="Trade"/>
      <sheetName val="AOP Summary-2"/>
      <sheetName val="KABLO"/>
      <sheetName val="Chiet tinh dz22"/>
      <sheetName val="입찰내역 발주처 양식"/>
      <sheetName val="NPV"/>
      <sheetName val="Co_Eff"/>
      <sheetName val="Base_BM-rebar1"/>
      <sheetName val="Raw_Data1"/>
      <sheetName val="Fit_Out_B2a"/>
      <sheetName val="FOL_-_Bar"/>
      <sheetName val="Payments_and_Cash_Calls"/>
      <sheetName val="Day_work"/>
      <sheetName val="Master"/>
      <sheetName val="A2 (4)"/>
      <sheetName val="PNT-QUOT-#3"/>
      <sheetName val="COAT&amp;WRAP-QIOT-#3"/>
      <sheetName val="VL"/>
      <sheetName val="TN"/>
      <sheetName val="ND"/>
      <sheetName val="M_Budget1"/>
      <sheetName val="Material_of_Quantities1"/>
      <sheetName val="unit_price_list1"/>
      <sheetName val="Project_Data1"/>
      <sheetName val="Ｎｏ_131"/>
      <sheetName val="아파트_1"/>
      <sheetName val="RAB AR&amp;STR"/>
      <sheetName val="tifico"/>
      <sheetName val="Earthwork"/>
      <sheetName val="Compar_28_12_17"/>
      <sheetName val="Electrical"/>
      <sheetName val="負荷集計（断熱不燃）"/>
      <sheetName val="XL4Poppy"/>
      <sheetName val="Sheet2"/>
      <sheetName val="SUM-AIR-Submit"/>
      <sheetName val="MTO REV_2_ARMOR_"/>
      <sheetName val="Quantity"/>
      <sheetName val="AQA"/>
      <sheetName val="Currency"/>
      <sheetName val="Gia vat tu"/>
      <sheetName val="B3A - TOWER A"/>
      <sheetName val="Electrical Works"/>
      <sheetName val="H_T_ INCOMING SYSTEM"/>
      <sheetName val="도급양식"/>
      <sheetName val="FA-LISTING"/>
      <sheetName val="실행"/>
      <sheetName val="Điện Nhẹ"/>
      <sheetName val="6. Chieu sang &amp; cap nguon"/>
      <sheetName val="8. Thiet bi dien nhe"/>
      <sheetName val="10. Bao chay, ex, sc"/>
      <sheetName val="11. Chua chay"/>
      <sheetName val="13. Thong gio"/>
      <sheetName val="14. Cap thoat nuoc"/>
      <sheetName val="gVL"/>
      <sheetName val="PL 01"/>
      <sheetName val="PCCC"/>
      <sheetName val="chitimc"/>
      <sheetName val="dongia (2)"/>
      <sheetName val="giathanh1"/>
      <sheetName val="THPDMoi  (2)"/>
      <sheetName val="gtrinh"/>
      <sheetName val="phuluc1"/>
      <sheetName val="lam-moi"/>
      <sheetName val="DONGIA"/>
      <sheetName val="thao-go"/>
      <sheetName val="DON GIA"/>
      <sheetName val="TONGKE-HT"/>
      <sheetName val="DG"/>
      <sheetName val="dtxl"/>
      <sheetName val="t-h HA THE"/>
      <sheetName val="CHITIET VL-NC-TT -1p"/>
      <sheetName val="TONG HOP VL-NC TT"/>
      <sheetName val="TH XL"/>
      <sheetName val="VC"/>
      <sheetName val="chitiet"/>
      <sheetName val="Tiepdia"/>
      <sheetName val="CHITIET VL-NC-TT-3p"/>
      <sheetName val="TDTKP"/>
      <sheetName val="TDTKP1"/>
      <sheetName val="KPVC-BD "/>
      <sheetName val="CHITIET VL-NC"/>
      <sheetName val="Dwg. Transmittal"/>
      <sheetName val="DBs"/>
      <sheetName val="laroux"/>
      <sheetName val="Summary "/>
      <sheetName val="VVa"/>
      <sheetName val="BOQ-FD PA"/>
      <sheetName val="Price List FD PA"/>
      <sheetName val="Cost Sheet"/>
      <sheetName val="fire detection offer"/>
      <sheetName val="fire detection cost"/>
      <sheetName val="Price List"/>
      <sheetName val="MAIN GATE HOUSE"/>
      <sheetName val="BAG-2"/>
      <sheetName val="Currency Rate"/>
      <sheetName val="Dinh muc CP KTCB khac"/>
      <sheetName val="TH May TC"/>
      <sheetName val="KLDT DIEN"/>
      <sheetName val="PTVT DIEN"/>
      <sheetName val="TH kinh phi"/>
      <sheetName val="Thong ke thiet bi"/>
      <sheetName val="TH vat tu"/>
      <sheetName val="Chiet tinh dz35"/>
      <sheetName val="$TEXT1$"/>
      <sheetName val="DuToan"/>
      <sheetName val="TBVL"/>
      <sheetName val="Code"/>
      <sheetName val="백분율"/>
      <sheetName val="DHEQSUPT"/>
      <sheetName val="정부노임단가"/>
      <sheetName val="CONTENTS"/>
      <sheetName val="Main"/>
      <sheetName val="PRO_A"/>
      <sheetName val="PRO"/>
      <sheetName val="참고"/>
      <sheetName val="E-Price"/>
      <sheetName val="TB-내역서"/>
      <sheetName val="CTEMCOST"/>
      <sheetName val="조명시설"/>
      <sheetName val="BẢNG TỔNG HỢP"/>
      <sheetName val="HÀNG RÀO"/>
      <sheetName val="NHÀ XƯỞNG"/>
      <sheetName val="NHÀ VĂN PHÒNG"/>
      <sheetName val="NHÀ BẾP"/>
      <sheetName val="NHÀ XE Ô TÔ"/>
      <sheetName val="BỂ NƯỚC NGẦM"/>
      <sheetName val="NHÀ BẢO VỆ"/>
      <sheetName val="CỘT CỜ"/>
      <sheetName val="TRẠM ĐIỆN"/>
      <sheetName val="KHO HOÁ CHẤT"/>
      <sheetName val="NHÀ RÁC"/>
      <sheetName val="KHU HÚT THUỐC"/>
      <sheetName val="MÁI NỐI VP+ BẾP"/>
      <sheetName val="BỂ TỰ HOẠI"/>
      <sheetName val="THƯ VIỆN MẪU"/>
      <sheetName val="TỔNG HỢP THÉP BELHOMES"/>
      <sheetName val="TỔNG HỢP 1 CĂN THEO LOẠI NHÀ"/>
      <sheetName val="SH.CT CỔ CỘT"/>
      <sheetName val="SH. ĐÀI MÓNG"/>
      <sheetName val="SH. CỘT T1"/>
      <sheetName val="SH. CỘT T2"/>
      <sheetName val="SH.CỘT T3"/>
      <sheetName val="SH. GIẰNG MÓNG"/>
      <sheetName val="SH. DẦM T2"/>
      <sheetName val="SH. DẦM T3"/>
      <sheetName val="SH.DẦM TM"/>
      <sheetName val="SH. SÀN T2"/>
      <sheetName val="SH. SÀN T3"/>
      <sheetName val="SH. SÀN TMÁI"/>
      <sheetName val="SH.KHAC"/>
      <sheetName val="SH. HANG RAO"/>
      <sheetName val=" T1.ĐÀI MÓNG AF"/>
      <sheetName val="T1.CỔ CỘT AF"/>
      <sheetName val="T1.CỘT T1 AF"/>
      <sheetName val="T1.CỘT T2 AF"/>
      <sheetName val="T1.CỘT T3 AF"/>
      <sheetName val="T1. DẦM MÓNG AF"/>
      <sheetName val="T1.DẦM T2 AF"/>
      <sheetName val="T1.DẦM T3 AF"/>
      <sheetName val="T1.DẦM TM AF"/>
      <sheetName val="T1.SAN F2 AF"/>
      <sheetName val="T1. SAN F3 AF"/>
      <sheetName val="T1.SAN FR AF"/>
      <sheetName val="T1. KHAC AF"/>
      <sheetName val="T1. HANG RAO AF"/>
      <sheetName val=" T1.ĐÀI MÓNG A'F'BE"/>
      <sheetName val="T1.CỔ CỘT A'F'BE"/>
      <sheetName val="T1.CỘT T1 A'F'BE"/>
      <sheetName val="T1.CỘT T2 A'F'BE"/>
      <sheetName val="T1.CỘT T3 A'F'BE"/>
      <sheetName val="T1. DẦM MÓNG A'F'BE"/>
      <sheetName val="T1.DẦM T2 A'F'BE"/>
      <sheetName val="T1.DẦM T3 A'F'BE"/>
      <sheetName val="T1.DẦM TM A'F'BE"/>
      <sheetName val="T1. SAN F1 A'F'BE"/>
      <sheetName val="T1.SAN F2 A'F'BE"/>
      <sheetName val="T1. SAN F3 A'F'BE"/>
      <sheetName val="T1.SAN FR A'F'BE"/>
      <sheetName val="T1.KHAC A'F'BE"/>
      <sheetName val="T1.HANG RAO A'F'BE"/>
      <sheetName val=" T1.ĐÀI CD"/>
      <sheetName val="T1.CỔ CỘT CD"/>
      <sheetName val="T1.CỘT T1 CD"/>
      <sheetName val="T1.CỘT T2 CD"/>
      <sheetName val="T1.CỘT T3 CD"/>
      <sheetName val="T1. DẦM MÓNG CD"/>
      <sheetName val="1.LIST NTCV"/>
      <sheetName val="2.BB LÂY MẪU"/>
      <sheetName val="3. YCNT CV"/>
      <sheetName val="4. BBNT VLĐV"/>
      <sheetName val="Muc luc"/>
      <sheetName val="61 .Lan can an toàn NB"/>
      <sheetName val="62 .Lan can an toan"/>
      <sheetName val="Nhat ky thi cong chong tham"/>
      <sheetName val="56.3 BBNTNB MÓNG CT"/>
      <sheetName val="56.4 BBNT MÓNG CT"/>
      <sheetName val="GIAVLIEU"/>
      <sheetName val="sheet3"/>
      <sheetName val="GZ.TG"/>
      <sheetName val="GZ.TP"/>
      <sheetName val="GZ.VT"/>
      <sheetName val="SOURCE"/>
      <sheetName val="SW"/>
      <sheetName val="SITE-E"/>
      <sheetName val="Gia VLNCMTC"/>
      <sheetName val="LEGEND"/>
      <sheetName val="BG"/>
      <sheetName val="EQP"/>
      <sheetName val="BD1"/>
      <sheetName val="8-31-98"/>
      <sheetName val="HD HS NGHIỆM THU"/>
      <sheetName val="1. LỊCH NTHN"/>
      <sheetName val="LIST BT lót"/>
      <sheetName val="LIST BT"/>
      <sheetName val="3.PHÊ DUYÊT THAU PHỤ"/>
      <sheetName val="4.PHÊ DUYÊT VẬT LIỆU"/>
      <sheetName val="5. LAY MAU VL"/>
      <sheetName val="6. BBNT VLĐV"/>
      <sheetName val="7. BBNT TRAC DAC"/>
      <sheetName val="1.LIST NGHIỆM THU"/>
      <sheetName val="1.1.LIST BT"/>
      <sheetName val="2. YCNT LIST "/>
      <sheetName val="3. BBNT ĐÀO ĐẤT"/>
      <sheetName val="4. BBNT ĐỔ BT LÓT"/>
      <sheetName val="4.1. BBNT CẮT CỌC"/>
      <sheetName val="4.2. BBNT ĐỔ BT ĐẦU CỌC"/>
      <sheetName val="5. BBNT ĐẮP ĐÁT,CÁT,ĐÁ,BASE"/>
      <sheetName val="6. BBNT TRAI PVC"/>
      <sheetName val="7. BBNT CỐT THÉP"/>
      <sheetName val="8. BBNT VÁN KHUÔN"/>
      <sheetName val="9. BBNT ĐỔ BT"/>
      <sheetName val="10. BBNT KHOAN CẤY THÉP"/>
      <sheetName val="11. BBNT chống thấm"/>
      <sheetName val="12. BBNT CKBT"/>
      <sheetName val="13. BBNT GIA CÔNG KCT"/>
      <sheetName val="14. BBNT SƠN KCT"/>
      <sheetName val="15. BBNT LẮP DỰNG KCT"/>
      <sheetName val="16. BBNT CT XÂY"/>
      <sheetName val="17. BBNT CT TRÁT"/>
      <sheetName val="18. BBNT ĐMHT"/>
      <sheetName val="11. BBNT ÉP CỌC TRE(LIST 4)"/>
      <sheetName val="12.Theo doi do BT LÓT"/>
      <sheetName val="47. BBNT PHÁ DỠ"/>
      <sheetName val="18. BBNT CKBT"/>
      <sheetName val="16.Theo doi do BT"/>
      <sheetName val="17. BBLM BT "/>
      <sheetName val="29. BBNT KHOAN CẤY THÉP"/>
      <sheetName val="20. BBNT CT XÂY"/>
      <sheetName val="21. BBNT CT TRÁT"/>
      <sheetName val="22.BBNT BPCT"/>
      <sheetName val="23.BBNT HT BG"/>
      <sheetName val="2. YCNT LIST 4"/>
      <sheetName val="4. BBNT ÉP CỌC TRE"/>
      <sheetName val="5. BBNT GIA CỐ,SAN LẤP"/>
      <sheetName val="6. BBNT ĐỔ BT LÓT"/>
      <sheetName val="10. BBNT CT XÂY"/>
      <sheetName val="11. BBNT CT TRÁT"/>
      <sheetName val="nha bao ve"/>
      <sheetName val="Đức Huệ - GV gốc"/>
      <sheetName val="1. ABPLAZA COST"/>
      <sheetName val="2. ABPLAZA INVENTORY"/>
      <sheetName val="3. ICID CASHFLOW"/>
      <sheetName val="宏1"/>
      <sheetName val="NEW_PANEL"/>
      <sheetName val="Building T1,2,3,4,5 (2)"/>
      <sheetName val="SiteWorks"/>
      <sheetName val="Bang gia NC "/>
      <sheetName val="HS_957"/>
      <sheetName val="tra_vat_lieu"/>
      <sheetName val="MTO REV_0"/>
      <sheetName val="計算条件"/>
      <sheetName val="Bahan"/>
      <sheetName val="入力作成表"/>
      <sheetName val="1.Requisition(E)"/>
      <sheetName val="D+W"/>
      <sheetName val="Temp&amp;Site"/>
      <sheetName val="Fit_Out_B2a1"/>
      <sheetName val="Co_Eff1"/>
      <sheetName val="Chiet_tinh_dz22"/>
      <sheetName val="입찰내역_발주처_양식"/>
      <sheetName val="AOP_Summary-2"/>
      <sheetName val="SPT_vs_PHI"/>
      <sheetName val="1.11.b"/>
      <sheetName val="NOTES"/>
      <sheetName val="Database"/>
      <sheetName val="Material-1"/>
      <sheetName val="Basic Material Costs"/>
      <sheetName val="Control"/>
      <sheetName val="Direct"/>
      <sheetName val="SEX"/>
      <sheetName val="Base_BM-rebar2"/>
      <sheetName val="Raw_Data2"/>
      <sheetName val="FOL_-_Bar1"/>
      <sheetName val="Payments_and_Cash_Calls1"/>
      <sheetName val="Day_work1"/>
      <sheetName val=" N Finansal Eğri"/>
      <sheetName val="HKED.KEŞFİ İmalat"/>
      <sheetName val="YEŞİL DEFTER-İmalat"/>
      <sheetName val="rayıc"/>
      <sheetName val="sal"/>
      <sheetName val="INDIRECT COST"/>
      <sheetName val="TABLO-3"/>
      <sheetName val="Rapor"/>
      <sheetName val="34. BLOK EK ISLER-NO1 HAKEDIS"/>
      <sheetName val="Sayfa1"/>
      <sheetName val="SERVICES I"/>
      <sheetName val="Lstsub"/>
      <sheetName val="QUOTE_E"/>
      <sheetName val="item #13  Structur"/>
      <sheetName val="Item # 20 Structure"/>
      <sheetName val="opstat"/>
      <sheetName val="costs"/>
      <sheetName val="MOS"/>
      <sheetName val="LOB"/>
      <sheetName val="Degiskenler"/>
      <sheetName val="analizler"/>
      <sheetName val="3004"/>
      <sheetName val="imput costi par."/>
      <sheetName val="HRG BHN"/>
      <sheetName val="Bangia"/>
      <sheetName val="입찰안"/>
      <sheetName val="1.Quotation(見積決裁書） "/>
      <sheetName val="3.Summary of Cost "/>
      <sheetName val="4.Ｓｐｅｃｉａｌ Material"/>
      <sheetName val="6.Ｃｏｍｍｏｎ Material"/>
      <sheetName val="M&amp;E"/>
      <sheetName val="9.Indirect_budget"/>
      <sheetName val="IGETA_Elec BOQ"/>
      <sheetName val="Maker List"/>
      <sheetName val="Request Builder"/>
      <sheetName val="INFO "/>
      <sheetName val="CFS3"/>
      <sheetName val="Nhan cong"/>
      <sheetName val="PHU LUC2"/>
      <sheetName val="ESTI."/>
      <sheetName val="DI-ESTI"/>
      <sheetName val="2.1 受電設備棟"/>
      <sheetName val="2.2 受・防火水槽"/>
      <sheetName val="2.3 排水処理設備棟"/>
      <sheetName val="2.4 倉庫棟"/>
      <sheetName val="2.5 守衛棟"/>
      <sheetName val="7_MEP"/>
      <sheetName val="NOTE"/>
      <sheetName val="Analisa"/>
      <sheetName val="M_Budget2"/>
      <sheetName val="Material_of_Quantities2"/>
      <sheetName val="unit_price_list2"/>
      <sheetName val="Project_Data2"/>
      <sheetName val="Ｎｏ_132"/>
      <sheetName val="아파트_2"/>
      <sheetName val="Compar_28_12_171"/>
      <sheetName val="Labor_(HA)"/>
      <sheetName val="Equiment_(HA)"/>
      <sheetName val="A2_(4)"/>
      <sheetName val="RAB_AR&amp;STR"/>
      <sheetName val="MTO_REV_2_ARMOR_"/>
      <sheetName val="Electrical_Works"/>
      <sheetName val="H_T__INCOMING_SYSTEM"/>
      <sheetName val="Gia_vat_tu"/>
      <sheetName val="B3A_-_TOWER_A"/>
      <sheetName val="Điện_Nhẹ"/>
      <sheetName val="6__Chieu_sang_&amp;_cap_nguon"/>
      <sheetName val="8__Thiet_bi_dien_nhe"/>
      <sheetName val="10__Bao_chay,_ex,_sc"/>
      <sheetName val="11__Chua_chay"/>
      <sheetName val="13__Thong_gio"/>
      <sheetName val="14__Cap_thoat_nuoc"/>
      <sheetName val="PL_01"/>
      <sheetName val="dongia_(2)"/>
      <sheetName val="THPDMoi__(2)"/>
      <sheetName val="DON_GIA"/>
      <sheetName val="t-h_HA_THE"/>
      <sheetName val="CHITIET_VL-NC-TT_-1p"/>
      <sheetName val="TONG_HOP_VL-NC_TT"/>
      <sheetName val="TH_XL"/>
      <sheetName val="CHITIET_VL-NC-TT-3p"/>
      <sheetName val="KPVC-BD_"/>
      <sheetName val="CHITIET_VL-NC"/>
      <sheetName val="MAIN_GATE_HOUSE"/>
      <sheetName val="Chiet_tinh_dz35"/>
      <sheetName val="Summary_"/>
      <sheetName val="BOQ-FD_PA"/>
      <sheetName val="Price_List_FD_PA"/>
      <sheetName val="Cost_Sheet"/>
      <sheetName val="fire_detection_offer"/>
      <sheetName val="fire_detection_cost"/>
      <sheetName val="Price_List"/>
      <sheetName val="Currency_Rate"/>
      <sheetName val="Dwg__Transmittal"/>
      <sheetName val="Dinh_muc_CP_KTCB_khac"/>
      <sheetName val="TH_May_TC"/>
      <sheetName val="KLDT_DIEN"/>
      <sheetName val="PTVT_DIEN"/>
      <sheetName val="TH_kinh_phi"/>
      <sheetName val="Thong_ke_thiet_bi"/>
      <sheetName val="TH_vat_tu"/>
      <sheetName val="GZ_TG"/>
      <sheetName val="GZ_TP"/>
      <sheetName val="GZ_VT"/>
      <sheetName val="nha_bao_ve"/>
      <sheetName val="6PILE__(돌출)"/>
      <sheetName val="Gia_VLNCMTC"/>
      <sheetName val="Cash Flow"/>
      <sheetName val="Yield"/>
      <sheetName val="Draft"/>
      <sheetName val="THAP"/>
      <sheetName val="Btra"/>
      <sheetName val="Div26 - Elect"/>
      <sheetName val="BKL"/>
      <sheetName val="1.1 BOQ "/>
      <sheetName val="단가표"/>
      <sheetName val="Retrofit contract"/>
      <sheetName val="ML-부품4동 정산내역"/>
      <sheetName val="ML-CUB2 정산내역"/>
      <sheetName val="부품4동"/>
      <sheetName val="Retrofit 정산"/>
      <sheetName val="Pasir Panjang 100J"/>
      <sheetName val="STR"/>
      <sheetName val="Data"/>
      <sheetName val="설계내역서"/>
      <sheetName val="#REF!"/>
      <sheetName val="外気負荷"/>
      <sheetName val="RC Pipe"/>
      <sheetName val="C5.M-Cover"/>
      <sheetName val="基本"/>
      <sheetName val="报价费率计算表"/>
      <sheetName val="MASTER_RATE ANALYSIS"/>
      <sheetName val="Gravel in pond"/>
      <sheetName val="(Not to print)"/>
      <sheetName val="item_#13__Structur"/>
      <sheetName val="Item_#_20_Structure"/>
      <sheetName val="MASTER_RATE_ANALYSIS"/>
      <sheetName val="Gravel_in_pond"/>
      <sheetName val="Eq__Mobilization"/>
      <sheetName val="MS08-01 S"/>
      <sheetName val="MS08-01 P"/>
      <sheetName val="upa"/>
      <sheetName val="1-G1"/>
      <sheetName val="Rate Analysis"/>
      <sheetName val="mapping"/>
      <sheetName val="BYBU96"/>
      <sheetName val="CLAY"/>
      <sheetName val="Form 6"/>
      <sheetName val="BQ-E20-02(Rp)"/>
      <sheetName val="PRICE-SUMMARY"/>
      <sheetName val="Electrical Breakdown"/>
      <sheetName val="BK04"/>
      <sheetName val="A1.CN"/>
      <sheetName val="DANHMUC"/>
      <sheetName val="F&amp;S"/>
      <sheetName val="THVT"/>
      <sheetName val="대비"/>
      <sheetName val="변화치수"/>
      <sheetName val="Sheet 3"/>
      <sheetName val="토공"/>
      <sheetName val="F4-F7"/>
      <sheetName val="Step1 1st"/>
      <sheetName val="SL NHAP"/>
      <sheetName val="Móng, nền "/>
      <sheetName val="pp1p"/>
      <sheetName val="pp3p_NC"/>
      <sheetName val="pp3p "/>
      <sheetName val="TONGKE3p "/>
      <sheetName val="BẢNG_TỔNG_HỢP"/>
      <sheetName val="HÀNG_RÀO"/>
      <sheetName val="NHÀ_XƯỞNG"/>
      <sheetName val="NHÀ_VĂN_PHÒNG"/>
      <sheetName val="NHÀ_BẾP"/>
      <sheetName val="NHÀ_XE_Ô_TÔ"/>
      <sheetName val="BỂ_NƯỚC_NGẦM"/>
      <sheetName val="NHÀ_BẢO_VỆ"/>
      <sheetName val="CỘT_CỜ"/>
      <sheetName val="TRẠM_ĐIỆN"/>
      <sheetName val="KHO_HOÁ_CHẤT"/>
      <sheetName val="NHÀ_RÁC"/>
      <sheetName val="KHU_HÚT_THUỐC"/>
      <sheetName val="MÁI_NỐI_VP+_BẾP"/>
      <sheetName val="BỂ_TỰ_HOẠI"/>
      <sheetName val="THƯ_VIỆN_MẪU"/>
      <sheetName val="TỔNG_HỢP_THÉP_BELHOMES"/>
      <sheetName val="TỔNG_HỢP_1_CĂN_THEO_LOẠI_NHÀ"/>
      <sheetName val="SH_CT_CỔ_CỘT"/>
      <sheetName val="SH__ĐÀI_MÓNG"/>
      <sheetName val="SH__CỘT_T1"/>
      <sheetName val="SH__CỘT_T2"/>
      <sheetName val="SH_CỘT_T3"/>
      <sheetName val="SH__GIẰNG_MÓNG"/>
      <sheetName val="SH__DẦM_T2"/>
      <sheetName val="SH__DẦM_T3"/>
      <sheetName val="SH_DẦM_TM"/>
      <sheetName val="SH__SÀN_T2"/>
      <sheetName val="SH__SÀN_T3"/>
      <sheetName val="SH__SÀN_TMÁI"/>
      <sheetName val="SH_KHAC"/>
      <sheetName val="SH__HANG_RAO"/>
      <sheetName val="_T1_ĐÀI_MÓNG_AF"/>
      <sheetName val="T1_CỔ_CỘT_AF"/>
      <sheetName val="T1_CỘT_T1_AF"/>
      <sheetName val="T1_CỘT_T2_AF"/>
      <sheetName val="T1_CỘT_T3_AF"/>
      <sheetName val="T1__DẦM_MÓNG_AF"/>
      <sheetName val="T1_DẦM_T2_AF"/>
      <sheetName val="T1_DẦM_T3_AF"/>
      <sheetName val="T1_DẦM_TM_AF"/>
      <sheetName val="T1_SAN_F2_AF"/>
      <sheetName val="T1__SAN_F3_AF"/>
      <sheetName val="T1_SAN_FR_AF"/>
      <sheetName val="T1__KHAC_AF"/>
      <sheetName val="T1__HANG_RAO_AF"/>
      <sheetName val="_T1_ĐÀI_MÓNG_A'F'BE"/>
      <sheetName val="T1_CỔ_CỘT_A'F'BE"/>
      <sheetName val="T1_CỘT_T1_A'F'BE"/>
      <sheetName val="T1_CỘT_T2_A'F'BE"/>
      <sheetName val="T1_CỘT_T3_A'F'BE"/>
      <sheetName val="T1__DẦM_MÓNG_A'F'BE"/>
      <sheetName val="T1_DẦM_T2_A'F'BE"/>
      <sheetName val="T1_DẦM_T3_A'F'BE"/>
      <sheetName val="T1_DẦM_TM_A'F'BE"/>
      <sheetName val="T1__SAN_F1_A'F'BE"/>
      <sheetName val="T1_SAN_F2_A'F'BE"/>
      <sheetName val="T1__SAN_F3_A'F'BE"/>
      <sheetName val="T1_SAN_FR_A'F'BE"/>
      <sheetName val="T1_KHAC_A'F'BE"/>
      <sheetName val="T1_HANG_RAO_A'F'BE"/>
      <sheetName val="_T1_ĐÀI_CD"/>
      <sheetName val="T1_CỔ_CỘT_CD"/>
      <sheetName val="T1_CỘT_T1_CD"/>
      <sheetName val="T1_CỘT_T2_CD"/>
      <sheetName val="T1_CỘT_T3_CD"/>
      <sheetName val="T1__DẦM_MÓNG_CD"/>
      <sheetName val="1_LIST_NTCV"/>
      <sheetName val="2_BB_LÂY_MẪU"/>
      <sheetName val="3__YCNT_CV"/>
      <sheetName val="4__BBNT_VLĐV"/>
      <sheetName val="Muc_luc"/>
      <sheetName val="61__Lan_can_an_toàn_NB"/>
      <sheetName val="62__Lan_can_an_toan"/>
      <sheetName val="Nhat_ky_thi_cong_chong_tham"/>
      <sheetName val="56_3_BBNTNB_MÓNG_CT"/>
      <sheetName val="56_4_BBNT_MÓNG_CT"/>
      <sheetName val="mw"/>
      <sheetName val="ERECIN"/>
      <sheetName val="E H - H. W.P."/>
      <sheetName val="E. H. Treatment for pile cap"/>
      <sheetName val="Demand"/>
      <sheetName val="Occ"/>
      <sheetName val="Summ"/>
      <sheetName val="BILL-1"/>
      <sheetName val="BILL-3"/>
      <sheetName val="Architect"/>
      <sheetName val="VIABILITY"/>
      <sheetName val="Kur"/>
      <sheetName val="Keşif-I"/>
      <sheetName val="HAKEDİŞ "/>
      <sheetName val="BUTCE+MANHOUR"/>
      <sheetName val="keşif özeti"/>
      <sheetName val="Katsayılar"/>
      <sheetName val="New Rates"/>
      <sheetName val="Bldg"/>
      <sheetName val="Est"/>
      <sheetName val="SCHEDULE"/>
      <sheetName val="Food"/>
      <sheetName val="Build-up"/>
      <sheetName val=" GULF"/>
      <sheetName val="4"/>
      <sheetName val="vendor"/>
      <sheetName val="Takeoff"/>
      <sheetName val="PE"/>
      <sheetName val="15.13"/>
      <sheetName val="SRC-B3U2"/>
      <sheetName val="Bill07"/>
      <sheetName val="CSC"/>
      <sheetName val="Spread"/>
      <sheetName val="Part-A"/>
      <sheetName val="???? ??? ??"/>
      <sheetName val="FA_SUMMARY"/>
      <sheetName val="intr stool brkup"/>
      <sheetName val="Bill.10"/>
      <sheetName val="Headings"/>
      <sheetName val="Basement Budget"/>
      <sheetName val="11"/>
      <sheetName val="bkg"/>
      <sheetName val="cbrd460"/>
      <sheetName val="bcl"/>
      <sheetName val="1.0 Section 1 Cover"/>
      <sheetName val="col-reinft1"/>
      <sheetName val="analysis"/>
      <sheetName val="Labour"/>
      <sheetName val="Area Analysis"/>
      <sheetName val="Sensitivity"/>
      <sheetName val="DETAILED  BOQ"/>
      <sheetName val="Formulas"/>
      <sheetName val="Base_BM-rebar3"/>
      <sheetName val="Raw_Data3"/>
      <sheetName val="Co_Eff2"/>
      <sheetName val="Fit_Out_B2a2"/>
      <sheetName val="FOL_-_Bar2"/>
      <sheetName val="Day_work2"/>
      <sheetName val="Payments_and_Cash_Calls2"/>
      <sheetName val="Chiet_tinh_dz221"/>
      <sheetName val="입찰내역_발주처_양식1"/>
      <sheetName val="AOP_Summary-21"/>
      <sheetName val="SPT_vs_PHI1"/>
      <sheetName val="1_11_b"/>
      <sheetName val="Basic_Material_Costs"/>
      <sheetName val="item_#13__Structur1"/>
      <sheetName val="Item_#_20_Structure1"/>
      <sheetName val="MASTER_RATE_ANALYSIS1"/>
      <sheetName val="Gravel_in_pond1"/>
      <sheetName val="Eq__Mobilization1"/>
      <sheetName val="(Not_to_print)"/>
      <sheetName val="15_13"/>
      <sheetName val="Bill No. 3"/>
      <sheetName val="Sheet7"/>
      <sheetName val="Sec 1 BOQ"/>
      <sheetName val="Sec 2 BOQ-MRO"/>
      <sheetName val="Sec 3 BOQ-FBO"/>
      <sheetName val="Sec 4 BOQ-CUP"/>
      <sheetName val="Adsorption - MRO"/>
      <sheetName val="Adsorption - CUP"/>
      <sheetName val="Sec 5 BOQ-ASG"/>
      <sheetName val="Sec 6 BOQ-SUBSTN"/>
      <sheetName val="Sec 8 BOQ-dayworks"/>
      <sheetName val="Grand Summary"/>
      <sheetName val="BILL 1"/>
      <sheetName val="PROGRAM"/>
      <sheetName val="CASHFLOW"/>
      <sheetName val="E H Blinding"/>
      <sheetName val="E H Excavation"/>
      <sheetName val="Pc name"/>
      <sheetName val="DCF_5"/>
      <sheetName val="US Ship Repair Industry Growth"/>
      <sheetName val="Market Overview"/>
      <sheetName val="US Shipyard Repair Output"/>
      <sheetName val="Charts"/>
      <sheetName val="LBO"/>
      <sheetName val="Summary Financials"/>
      <sheetName val="Inputs"/>
      <sheetName val="ARC308-1"/>
      <sheetName val="Data Sheet"/>
      <sheetName val="Payment"/>
      <sheetName val="Input"/>
      <sheetName val="CostPlan"/>
      <sheetName val="Rate_Analysis"/>
      <sheetName val="Data_Sheet"/>
      <sheetName val="Area_Analysis"/>
      <sheetName val="DETAILED__BOQ"/>
      <sheetName val="New_Rates"/>
      <sheetName val="HD-XUAT"/>
      <sheetName val="기준정보"/>
      <sheetName val="품셈TABLE"/>
      <sheetName val="금호"/>
      <sheetName val="TVLIEU"/>
      <sheetName val="PS-Labour_M"/>
      <sheetName val="Config"/>
      <sheetName val="Tong du toan"/>
      <sheetName val="수량3"/>
      <sheetName val="개산공사비"/>
      <sheetName val="형강"/>
      <sheetName val="ETC."/>
      <sheetName val="BM "/>
      <sheetName val="DWG LIST"/>
      <sheetName val="KLHT"/>
      <sheetName val="CMS"/>
      <sheetName val="batch"/>
      <sheetName val="REINF."/>
      <sheetName val="SKETCH"/>
      <sheetName val="data_dci"/>
      <sheetName val="data_mci"/>
      <sheetName val="behind"/>
      <sheetName val="VCH-SLC"/>
      <sheetName val="Supplier"/>
      <sheetName val="배수내역"/>
      <sheetName val="DB@Acess"/>
      <sheetName val="Civil"/>
      <sheetName val="프랜트면허"/>
      <sheetName val="토목주소"/>
      <sheetName val="grafik"/>
      <sheetName val="pro ra op"/>
      <sheetName val="Upah"/>
      <sheetName val="Rekapitulasi"/>
      <sheetName val="Cash Flow bulanan"/>
      <sheetName val="Koordinat"/>
      <sheetName val="Page2"/>
      <sheetName val="EE-PROP"/>
      <sheetName val="Bill.1.VAC-Supply-A"/>
      <sheetName val="ANALISA.E"/>
      <sheetName val="IPL_SCHEDULE"/>
      <sheetName val="F1.4"/>
      <sheetName val="schtng"/>
      <sheetName val="schbhn"/>
      <sheetName val="schalt"/>
      <sheetName val="1.2"/>
      <sheetName val="Dsr Hitung"/>
      <sheetName val="Basic Price"/>
      <sheetName val="HARGA-UPAH"/>
      <sheetName val="Eng_Hrs (HO)"/>
      <sheetName val="HARGA MATERIAL"/>
      <sheetName val="Inkindo 2015"/>
      <sheetName val="LOADDAT"/>
      <sheetName val="Perhit.Alat"/>
      <sheetName val="011C101"/>
      <sheetName val="Sew-Tahan"/>
      <sheetName val="AOP-SK"/>
      <sheetName val="TABLE-A"/>
      <sheetName val="bq analisa"/>
      <sheetName val="RAB"/>
      <sheetName val="GeneralInfo"/>
      <sheetName val="Upah,Bahan,Alat"/>
      <sheetName val="Rekap Analisa1"/>
      <sheetName val="AnSipil"/>
      <sheetName val="AnPipa &amp; Acc"/>
      <sheetName val="P-072"/>
      <sheetName val="P-072 (2)"/>
      <sheetName val="All"/>
      <sheetName val="Equip Compare"/>
      <sheetName val="Tag Tube"/>
      <sheetName val="금융비용"/>
      <sheetName val="REP"/>
      <sheetName val="덕전리"/>
      <sheetName val="Hao hut, CK"/>
      <sheetName val="B.100"/>
      <sheetName val="CERTIFICATE"/>
      <sheetName val="2.05 Sprinkler"/>
      <sheetName val="2.01 Electrical "/>
      <sheetName val="schedule nos"/>
      <sheetName val="3.1"/>
      <sheetName val="2.2"/>
      <sheetName val="3.4"/>
      <sheetName val="5.4"/>
      <sheetName val="8.1"/>
      <sheetName val="5.1"/>
      <sheetName val="6.3"/>
      <sheetName val="2.3"/>
      <sheetName val="3.6"/>
      <sheetName val="2.5"/>
      <sheetName val="8.3"/>
      <sheetName val="3.2"/>
      <sheetName val="2.4"/>
      <sheetName val="2.1"/>
      <sheetName val="5.7"/>
      <sheetName val="3.3"/>
      <sheetName val="3.5"/>
      <sheetName val="2.8"/>
      <sheetName val="2.6"/>
      <sheetName val="8.1-8.2"/>
      <sheetName val="8.3-8.4"/>
      <sheetName val="FINA"/>
      <sheetName val="Code03"/>
      <sheetName val="INPUT - Revenue &amp; CGS"/>
      <sheetName val="Category Lookup Table"/>
      <sheetName val="Netstatement"/>
      <sheetName val="Part A"/>
      <sheetName val="B_100"/>
      <sheetName val="schedule_nos"/>
      <sheetName val="3_1"/>
      <sheetName val="2_2"/>
      <sheetName val="3_4"/>
      <sheetName val="5_4"/>
      <sheetName val="8_1"/>
      <sheetName val="5_1"/>
      <sheetName val="6_3"/>
      <sheetName val="2_3"/>
      <sheetName val="3_6"/>
      <sheetName val="2_5"/>
      <sheetName val="8_3"/>
      <sheetName val="3_2"/>
      <sheetName val="2_4"/>
      <sheetName val="2_1"/>
      <sheetName val="5_7"/>
      <sheetName val="3_3"/>
      <sheetName val="3_5"/>
      <sheetName val="2_8"/>
      <sheetName val="2_6"/>
      <sheetName val="2_05_Sprinkler"/>
      <sheetName val="2_01_Electrical_"/>
      <sheetName val="8_1-8_2"/>
      <sheetName val="8_3-8_4"/>
      <sheetName val="Category_Lookup_Table"/>
      <sheetName val="INPUT_-_Revenue_&amp;_CGS"/>
      <sheetName val="Part_A"/>
      <sheetName val="Staff Acco."/>
      <sheetName val="Summary Transformers"/>
      <sheetName val="PB"/>
      <sheetName val="Ti"/>
      <sheetName val="Criteria"/>
      <sheetName val="PROJECT BRIEF_EX_NEW_"/>
      <sheetName val="csdim"/>
      <sheetName val="cdsload"/>
      <sheetName val="chsload"/>
      <sheetName val="CLAMP"/>
      <sheetName val="cvsload"/>
      <sheetName val="pipe"/>
      <sheetName val="Schedule(overall)"/>
      <sheetName val="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row r="179">
          <cell r="T179">
            <v>205</v>
          </cell>
        </row>
        <row r="180">
          <cell r="T180">
            <v>205</v>
          </cell>
          <cell r="U180">
            <v>423</v>
          </cell>
          <cell r="V180">
            <v>725</v>
          </cell>
          <cell r="W180">
            <v>1144</v>
          </cell>
          <cell r="X180">
            <v>1577</v>
          </cell>
          <cell r="Y180">
            <v>2007</v>
          </cell>
          <cell r="Z180">
            <v>2501</v>
          </cell>
          <cell r="AA180">
            <v>3021</v>
          </cell>
          <cell r="AB180">
            <v>3543</v>
          </cell>
          <cell r="AC180">
            <v>4051</v>
          </cell>
          <cell r="AD180">
            <v>4632</v>
          </cell>
          <cell r="AE180">
            <v>5156</v>
          </cell>
          <cell r="AF180">
            <v>5682</v>
          </cell>
          <cell r="AG180">
            <v>6184</v>
          </cell>
          <cell r="AH180">
            <v>6432</v>
          </cell>
        </row>
      </sheetData>
      <sheetData sheetId="25" refreshError="1"/>
      <sheetData sheetId="26" refreshError="1"/>
      <sheetData sheetId="27" refreshError="1">
        <row r="16">
          <cell r="G16">
            <v>3100889.7360623879</v>
          </cell>
          <cell r="K16">
            <v>-3100889.7360623879</v>
          </cell>
        </row>
        <row r="17">
          <cell r="K17">
            <v>169371.15460847877</v>
          </cell>
        </row>
        <row r="18">
          <cell r="K18">
            <v>-272376.19996930048</v>
          </cell>
        </row>
        <row r="19">
          <cell r="K19">
            <v>-838205.55572895915</v>
          </cell>
        </row>
        <row r="20">
          <cell r="K20">
            <v>-1177633.0269047734</v>
          </cell>
        </row>
        <row r="21">
          <cell r="K21">
            <v>-1274278.7937224843</v>
          </cell>
        </row>
        <row r="22">
          <cell r="K22">
            <v>-1317965.1225737943</v>
          </cell>
        </row>
        <row r="23">
          <cell r="K23">
            <v>-1475735.498355248</v>
          </cell>
        </row>
        <row r="24">
          <cell r="K24">
            <v>-1507639.7996148129</v>
          </cell>
        </row>
        <row r="25">
          <cell r="K25">
            <v>-1475298.8360362898</v>
          </cell>
        </row>
        <row r="26">
          <cell r="K26">
            <v>-1368763.8031261845</v>
          </cell>
        </row>
        <row r="27">
          <cell r="K27">
            <v>-1370409.3907104216</v>
          </cell>
        </row>
        <row r="28">
          <cell r="K28">
            <v>-1075994.0425293476</v>
          </cell>
        </row>
        <row r="29">
          <cell r="K29">
            <v>-1154128.7622718378</v>
          </cell>
        </row>
        <row r="30">
          <cell r="K30">
            <v>-1121801.9701711757</v>
          </cell>
        </row>
        <row r="31">
          <cell r="K31">
            <v>-658003.7431982233</v>
          </cell>
        </row>
        <row r="32">
          <cell r="K32">
            <v>-50055.767223137314</v>
          </cell>
        </row>
        <row r="33">
          <cell r="K33">
            <v>-50055.767223137314</v>
          </cell>
        </row>
        <row r="34">
          <cell r="K34">
            <v>-50055.767223137314</v>
          </cell>
        </row>
        <row r="35">
          <cell r="K35">
            <v>1001105.8944628179</v>
          </cell>
        </row>
        <row r="36">
          <cell r="K36">
            <v>1001105.8944628179</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ow r="16">
          <cell r="G16">
            <v>0</v>
          </cell>
        </row>
      </sheetData>
      <sheetData sheetId="75">
        <row r="16">
          <cell r="G16">
            <v>0</v>
          </cell>
        </row>
      </sheetData>
      <sheetData sheetId="76">
        <row r="16">
          <cell r="G16">
            <v>0</v>
          </cell>
        </row>
      </sheetData>
      <sheetData sheetId="77">
        <row r="16">
          <cell r="G16">
            <v>0</v>
          </cell>
        </row>
      </sheetData>
      <sheetData sheetId="78">
        <row r="16">
          <cell r="G16">
            <v>0</v>
          </cell>
        </row>
      </sheetData>
      <sheetData sheetId="79">
        <row r="16">
          <cell r="G16">
            <v>0</v>
          </cell>
        </row>
      </sheetData>
      <sheetData sheetId="80">
        <row r="16">
          <cell r="G16">
            <v>0</v>
          </cell>
        </row>
      </sheetData>
      <sheetData sheetId="81">
        <row r="16">
          <cell r="G16">
            <v>0</v>
          </cell>
        </row>
      </sheetData>
      <sheetData sheetId="82" refreshError="1"/>
      <sheetData sheetId="83" refreshError="1"/>
      <sheetData sheetId="84" refreshError="1"/>
      <sheetData sheetId="85" refreshError="1"/>
      <sheetData sheetId="86" refreshError="1"/>
      <sheetData sheetId="87" refreshError="1"/>
      <sheetData sheetId="88" refreshError="1"/>
      <sheetData sheetId="89">
        <row r="16">
          <cell r="G16">
            <v>0</v>
          </cell>
        </row>
      </sheetData>
      <sheetData sheetId="90">
        <row r="16">
          <cell r="G16">
            <v>0</v>
          </cell>
        </row>
      </sheetData>
      <sheetData sheetId="91">
        <row r="16">
          <cell r="G16">
            <v>0</v>
          </cell>
        </row>
      </sheetData>
      <sheetData sheetId="92">
        <row r="16">
          <cell r="G16">
            <v>0</v>
          </cell>
        </row>
      </sheetData>
      <sheetData sheetId="93">
        <row r="16">
          <cell r="G16">
            <v>0</v>
          </cell>
        </row>
      </sheetData>
      <sheetData sheetId="94">
        <row r="16">
          <cell r="G16">
            <v>0</v>
          </cell>
        </row>
      </sheetData>
      <sheetData sheetId="95">
        <row r="16">
          <cell r="G16">
            <v>0</v>
          </cell>
        </row>
      </sheetData>
      <sheetData sheetId="96">
        <row r="16">
          <cell r="G16">
            <v>0</v>
          </cell>
        </row>
      </sheetData>
      <sheetData sheetId="97">
        <row r="16">
          <cell r="G16">
            <v>0</v>
          </cell>
        </row>
      </sheetData>
      <sheetData sheetId="98">
        <row r="16">
          <cell r="G16">
            <v>0</v>
          </cell>
        </row>
      </sheetData>
      <sheetData sheetId="99"/>
      <sheetData sheetId="100"/>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ow r="16">
          <cell r="G16">
            <v>132.10688000000002</v>
          </cell>
        </row>
      </sheetData>
      <sheetData sheetId="134"/>
      <sheetData sheetId="135">
        <row r="16">
          <cell r="G16">
            <v>132.10688000000002</v>
          </cell>
        </row>
      </sheetData>
      <sheetData sheetId="136">
        <row r="16">
          <cell r="G16">
            <v>132.10688000000002</v>
          </cell>
        </row>
      </sheetData>
      <sheetData sheetId="137">
        <row r="16">
          <cell r="G16">
            <v>132.10688000000002</v>
          </cell>
        </row>
      </sheetData>
      <sheetData sheetId="138">
        <row r="16">
          <cell r="G16">
            <v>132.10688000000002</v>
          </cell>
        </row>
      </sheetData>
      <sheetData sheetId="139">
        <row r="16">
          <cell r="G16">
            <v>132.10688000000002</v>
          </cell>
        </row>
      </sheetData>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ow r="16">
          <cell r="G16">
            <v>0</v>
          </cell>
        </row>
      </sheetData>
      <sheetData sheetId="151">
        <row r="16">
          <cell r="K16">
            <v>1</v>
          </cell>
        </row>
      </sheetData>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ow r="16">
          <cell r="G16">
            <v>132.10688000000002</v>
          </cell>
        </row>
      </sheetData>
      <sheetData sheetId="177">
        <row r="16">
          <cell r="G16">
            <v>132.10688000000002</v>
          </cell>
        </row>
      </sheetData>
      <sheetData sheetId="178">
        <row r="16">
          <cell r="G16">
            <v>132.10688000000002</v>
          </cell>
        </row>
      </sheetData>
      <sheetData sheetId="179">
        <row r="16">
          <cell r="G16">
            <v>132.10688000000002</v>
          </cell>
        </row>
      </sheetData>
      <sheetData sheetId="180">
        <row r="16">
          <cell r="G16">
            <v>132.10688000000002</v>
          </cell>
        </row>
      </sheetData>
      <sheetData sheetId="181">
        <row r="16">
          <cell r="G16">
            <v>132.10688000000002</v>
          </cell>
        </row>
      </sheetData>
      <sheetData sheetId="182">
        <row r="16">
          <cell r="G16">
            <v>132.10688000000002</v>
          </cell>
        </row>
      </sheetData>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ow r="16">
          <cell r="G16">
            <v>132.10688000000002</v>
          </cell>
        </row>
      </sheetData>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ow r="16">
          <cell r="G16">
            <v>132.10688000000002</v>
          </cell>
        </row>
      </sheetData>
      <sheetData sheetId="265" refreshError="1"/>
      <sheetData sheetId="266">
        <row r="16">
          <cell r="G16">
            <v>132.10688000000002</v>
          </cell>
        </row>
      </sheetData>
      <sheetData sheetId="267" refreshError="1"/>
      <sheetData sheetId="268" refreshError="1"/>
      <sheetData sheetId="269" refreshError="1"/>
      <sheetData sheetId="270" refreshError="1"/>
      <sheetData sheetId="271">
        <row r="16">
          <cell r="G16">
            <v>132.10688000000002</v>
          </cell>
        </row>
      </sheetData>
      <sheetData sheetId="272">
        <row r="16">
          <cell r="G16">
            <v>132.10688000000002</v>
          </cell>
        </row>
      </sheetData>
      <sheetData sheetId="273">
        <row r="16">
          <cell r="G16">
            <v>132.10688000000002</v>
          </cell>
        </row>
      </sheetData>
      <sheetData sheetId="274">
        <row r="16">
          <cell r="G16">
            <v>132.10688000000002</v>
          </cell>
        </row>
      </sheetData>
      <sheetData sheetId="275"/>
      <sheetData sheetId="276">
        <row r="16">
          <cell r="G16">
            <v>132.10688000000002</v>
          </cell>
        </row>
      </sheetData>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ow r="16">
          <cell r="G16">
            <v>132.10688000000002</v>
          </cell>
        </row>
      </sheetData>
      <sheetData sheetId="288" refreshError="1"/>
      <sheetData sheetId="289" refreshError="1"/>
      <sheetData sheetId="290" refreshError="1"/>
      <sheetData sheetId="291" refreshError="1"/>
      <sheetData sheetId="292" refreshError="1"/>
      <sheetData sheetId="293" refreshError="1"/>
      <sheetData sheetId="294">
        <row r="16">
          <cell r="G16">
            <v>132.10688000000002</v>
          </cell>
        </row>
      </sheetData>
      <sheetData sheetId="295" refreshError="1"/>
      <sheetData sheetId="296">
        <row r="16">
          <cell r="G16">
            <v>132.10688000000002</v>
          </cell>
        </row>
      </sheetData>
      <sheetData sheetId="297">
        <row r="16">
          <cell r="G16">
            <v>132.10688000000002</v>
          </cell>
        </row>
      </sheetData>
      <sheetData sheetId="298">
        <row r="16">
          <cell r="G16">
            <v>0</v>
          </cell>
        </row>
      </sheetData>
      <sheetData sheetId="299">
        <row r="16">
          <cell r="G16">
            <v>0</v>
          </cell>
        </row>
      </sheetData>
      <sheetData sheetId="300">
        <row r="16">
          <cell r="G16">
            <v>0</v>
          </cell>
        </row>
      </sheetData>
      <sheetData sheetId="301">
        <row r="16">
          <cell r="G16">
            <v>0</v>
          </cell>
        </row>
      </sheetData>
      <sheetData sheetId="302">
        <row r="16">
          <cell r="G16">
            <v>132.10688000000002</v>
          </cell>
        </row>
      </sheetData>
      <sheetData sheetId="303">
        <row r="16">
          <cell r="G16">
            <v>132.10688000000002</v>
          </cell>
        </row>
      </sheetData>
      <sheetData sheetId="304" refreshError="1"/>
      <sheetData sheetId="305">
        <row r="16">
          <cell r="G16">
            <v>132.10688000000002</v>
          </cell>
        </row>
      </sheetData>
      <sheetData sheetId="306">
        <row r="16">
          <cell r="G16">
            <v>132.10688000000002</v>
          </cell>
        </row>
      </sheetData>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sheetData sheetId="334" refreshError="1"/>
      <sheetData sheetId="335" refreshError="1"/>
      <sheetData sheetId="336" refreshError="1"/>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ow r="16">
          <cell r="G16">
            <v>132.10688000000002</v>
          </cell>
        </row>
      </sheetData>
      <sheetData sheetId="371">
        <row r="16">
          <cell r="G16">
            <v>132.10688000000002</v>
          </cell>
        </row>
      </sheetData>
      <sheetData sheetId="372">
        <row r="16">
          <cell r="G16">
            <v>0</v>
          </cell>
        </row>
      </sheetData>
      <sheetData sheetId="373">
        <row r="16">
          <cell r="G16">
            <v>0</v>
          </cell>
        </row>
      </sheetData>
      <sheetData sheetId="374">
        <row r="16">
          <cell r="G16">
            <v>132.10688000000002</v>
          </cell>
        </row>
      </sheetData>
      <sheetData sheetId="375">
        <row r="16">
          <cell r="G16">
            <v>132.10688000000002</v>
          </cell>
        </row>
      </sheetData>
      <sheetData sheetId="376">
        <row r="16">
          <cell r="G16">
            <v>0</v>
          </cell>
        </row>
      </sheetData>
      <sheetData sheetId="377">
        <row r="16">
          <cell r="G16">
            <v>132.10688000000002</v>
          </cell>
        </row>
      </sheetData>
      <sheetData sheetId="378">
        <row r="16">
          <cell r="G16">
            <v>132.10688000000002</v>
          </cell>
        </row>
      </sheetData>
      <sheetData sheetId="379">
        <row r="16">
          <cell r="G16">
            <v>0</v>
          </cell>
        </row>
      </sheetData>
      <sheetData sheetId="380">
        <row r="16">
          <cell r="G16">
            <v>132.10688000000002</v>
          </cell>
        </row>
      </sheetData>
      <sheetData sheetId="381">
        <row r="16">
          <cell r="G16">
            <v>0</v>
          </cell>
        </row>
      </sheetData>
      <sheetData sheetId="382">
        <row r="16">
          <cell r="G16">
            <v>0</v>
          </cell>
        </row>
      </sheetData>
      <sheetData sheetId="383">
        <row r="16">
          <cell r="G16">
            <v>132.10688000000002</v>
          </cell>
        </row>
      </sheetData>
      <sheetData sheetId="384">
        <row r="16">
          <cell r="G16">
            <v>0</v>
          </cell>
        </row>
      </sheetData>
      <sheetData sheetId="385">
        <row r="16">
          <cell r="G16">
            <v>132.10688000000002</v>
          </cell>
        </row>
      </sheetData>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ow r="16">
          <cell r="G16">
            <v>0</v>
          </cell>
        </row>
      </sheetData>
      <sheetData sheetId="438">
        <row r="16">
          <cell r="G16">
            <v>0</v>
          </cell>
        </row>
      </sheetData>
      <sheetData sheetId="439">
        <row r="16">
          <cell r="G16">
            <v>132.10688000000002</v>
          </cell>
        </row>
      </sheetData>
      <sheetData sheetId="440">
        <row r="16">
          <cell r="G16">
            <v>132.10688000000002</v>
          </cell>
        </row>
      </sheetData>
      <sheetData sheetId="441">
        <row r="16">
          <cell r="G16">
            <v>0</v>
          </cell>
        </row>
      </sheetData>
      <sheetData sheetId="442">
        <row r="16">
          <cell r="G16">
            <v>0</v>
          </cell>
        </row>
      </sheetData>
      <sheetData sheetId="443">
        <row r="16">
          <cell r="G16">
            <v>132.10688000000002</v>
          </cell>
        </row>
      </sheetData>
      <sheetData sheetId="444">
        <row r="16">
          <cell r="G16">
            <v>0</v>
          </cell>
        </row>
      </sheetData>
      <sheetData sheetId="445">
        <row r="16">
          <cell r="G16">
            <v>0</v>
          </cell>
        </row>
      </sheetData>
      <sheetData sheetId="446">
        <row r="16">
          <cell r="G16">
            <v>132.10688000000002</v>
          </cell>
        </row>
      </sheetData>
      <sheetData sheetId="447" refreshError="1"/>
      <sheetData sheetId="448" refreshError="1"/>
      <sheetData sheetId="449" refreshError="1"/>
      <sheetData sheetId="450">
        <row r="16">
          <cell r="G16">
            <v>0</v>
          </cell>
        </row>
      </sheetData>
      <sheetData sheetId="451">
        <row r="16">
          <cell r="G16">
            <v>0</v>
          </cell>
        </row>
      </sheetData>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ow r="16">
          <cell r="G16">
            <v>0</v>
          </cell>
        </row>
      </sheetData>
      <sheetData sheetId="504">
        <row r="16">
          <cell r="G16">
            <v>0</v>
          </cell>
        </row>
      </sheetData>
      <sheetData sheetId="505">
        <row r="16">
          <cell r="G16">
            <v>0</v>
          </cell>
        </row>
      </sheetData>
      <sheetData sheetId="506">
        <row r="16">
          <cell r="G16">
            <v>132.10688000000002</v>
          </cell>
        </row>
      </sheetData>
      <sheetData sheetId="507">
        <row r="16">
          <cell r="G16">
            <v>0</v>
          </cell>
        </row>
      </sheetData>
      <sheetData sheetId="508" refreshError="1"/>
      <sheetData sheetId="509" refreshError="1"/>
      <sheetData sheetId="510">
        <row r="16">
          <cell r="G16">
            <v>0</v>
          </cell>
        </row>
      </sheetData>
      <sheetData sheetId="511">
        <row r="16">
          <cell r="G16">
            <v>0</v>
          </cell>
        </row>
      </sheetData>
      <sheetData sheetId="512" refreshError="1"/>
      <sheetData sheetId="513">
        <row r="16">
          <cell r="G16">
            <v>0</v>
          </cell>
        </row>
      </sheetData>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ow r="16">
          <cell r="G16">
            <v>0</v>
          </cell>
        </row>
      </sheetData>
      <sheetData sheetId="528">
        <row r="16">
          <cell r="G16">
            <v>0</v>
          </cell>
        </row>
      </sheetData>
      <sheetData sheetId="529">
        <row r="16">
          <cell r="G16">
            <v>0</v>
          </cell>
        </row>
      </sheetData>
      <sheetData sheetId="530">
        <row r="16">
          <cell r="G16">
            <v>0</v>
          </cell>
        </row>
      </sheetData>
      <sheetData sheetId="531">
        <row r="16">
          <cell r="G16">
            <v>0</v>
          </cell>
        </row>
      </sheetData>
      <sheetData sheetId="532">
        <row r="16">
          <cell r="G16">
            <v>0</v>
          </cell>
        </row>
      </sheetData>
      <sheetData sheetId="533" refreshError="1"/>
      <sheetData sheetId="534" refreshError="1"/>
      <sheetData sheetId="535">
        <row r="16">
          <cell r="G16">
            <v>0</v>
          </cell>
        </row>
      </sheetData>
      <sheetData sheetId="536" refreshError="1"/>
      <sheetData sheetId="537" refreshError="1"/>
      <sheetData sheetId="538" refreshError="1"/>
      <sheetData sheetId="539" refreshError="1"/>
      <sheetData sheetId="540" refreshError="1"/>
      <sheetData sheetId="541">
        <row r="16">
          <cell r="G16">
            <v>0</v>
          </cell>
        </row>
      </sheetData>
      <sheetData sheetId="542">
        <row r="16">
          <cell r="G16">
            <v>0</v>
          </cell>
        </row>
      </sheetData>
      <sheetData sheetId="543">
        <row r="16">
          <cell r="G16">
            <v>0</v>
          </cell>
        </row>
      </sheetData>
      <sheetData sheetId="544">
        <row r="16">
          <cell r="G16">
            <v>0</v>
          </cell>
        </row>
      </sheetData>
      <sheetData sheetId="545">
        <row r="16">
          <cell r="G16">
            <v>0</v>
          </cell>
        </row>
      </sheetData>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ow r="16">
          <cell r="G16">
            <v>0</v>
          </cell>
        </row>
      </sheetData>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ow r="16">
          <cell r="G16">
            <v>0</v>
          </cell>
        </row>
      </sheetData>
      <sheetData sheetId="573">
        <row r="16">
          <cell r="G16">
            <v>0</v>
          </cell>
        </row>
      </sheetData>
      <sheetData sheetId="574">
        <row r="16">
          <cell r="G16">
            <v>0</v>
          </cell>
        </row>
      </sheetData>
      <sheetData sheetId="575">
        <row r="16">
          <cell r="G16">
            <v>0</v>
          </cell>
        </row>
      </sheetData>
      <sheetData sheetId="576">
        <row r="16">
          <cell r="G16">
            <v>0</v>
          </cell>
        </row>
      </sheetData>
      <sheetData sheetId="577">
        <row r="16">
          <cell r="G16">
            <v>0</v>
          </cell>
        </row>
      </sheetData>
      <sheetData sheetId="578">
        <row r="16">
          <cell r="G16">
            <v>0</v>
          </cell>
        </row>
      </sheetData>
      <sheetData sheetId="579">
        <row r="16">
          <cell r="G16">
            <v>0</v>
          </cell>
        </row>
      </sheetData>
      <sheetData sheetId="580">
        <row r="16">
          <cell r="G16">
            <v>0</v>
          </cell>
        </row>
      </sheetData>
      <sheetData sheetId="581">
        <row r="16">
          <cell r="G16">
            <v>0</v>
          </cell>
        </row>
      </sheetData>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ow r="16">
          <cell r="G16">
            <v>132.10688000000002</v>
          </cell>
        </row>
      </sheetData>
      <sheetData sheetId="596">
        <row r="16">
          <cell r="G16">
            <v>0</v>
          </cell>
        </row>
      </sheetData>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ow r="16">
          <cell r="G16">
            <v>0</v>
          </cell>
        </row>
      </sheetData>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ow r="16">
          <cell r="G16">
            <v>0</v>
          </cell>
        </row>
      </sheetData>
      <sheetData sheetId="632">
        <row r="16">
          <cell r="G16">
            <v>0</v>
          </cell>
        </row>
      </sheetData>
      <sheetData sheetId="633">
        <row r="16">
          <cell r="G16">
            <v>0</v>
          </cell>
        </row>
      </sheetData>
      <sheetData sheetId="634">
        <row r="16">
          <cell r="G16">
            <v>132.10688000000002</v>
          </cell>
        </row>
      </sheetData>
      <sheetData sheetId="635">
        <row r="16">
          <cell r="G16">
            <v>0</v>
          </cell>
        </row>
      </sheetData>
      <sheetData sheetId="636">
        <row r="16">
          <cell r="G16">
            <v>0</v>
          </cell>
        </row>
      </sheetData>
      <sheetData sheetId="637">
        <row r="16">
          <cell r="G16">
            <v>0</v>
          </cell>
        </row>
      </sheetData>
      <sheetData sheetId="638">
        <row r="16">
          <cell r="G16">
            <v>132.10688000000002</v>
          </cell>
        </row>
      </sheetData>
      <sheetData sheetId="639">
        <row r="16">
          <cell r="G16">
            <v>0</v>
          </cell>
        </row>
      </sheetData>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ow r="16">
          <cell r="G16">
            <v>0</v>
          </cell>
        </row>
      </sheetData>
      <sheetData sheetId="662">
        <row r="16">
          <cell r="G16">
            <v>0</v>
          </cell>
        </row>
      </sheetData>
      <sheetData sheetId="663">
        <row r="16">
          <cell r="G16">
            <v>0</v>
          </cell>
        </row>
      </sheetData>
      <sheetData sheetId="664">
        <row r="16">
          <cell r="G16">
            <v>0</v>
          </cell>
        </row>
      </sheetData>
      <sheetData sheetId="665">
        <row r="16">
          <cell r="G16">
            <v>0</v>
          </cell>
        </row>
      </sheetData>
      <sheetData sheetId="666">
        <row r="16">
          <cell r="G16">
            <v>0</v>
          </cell>
        </row>
      </sheetData>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ow r="16">
          <cell r="G16">
            <v>0</v>
          </cell>
        </row>
      </sheetData>
      <sheetData sheetId="681">
        <row r="16">
          <cell r="G16">
            <v>0</v>
          </cell>
        </row>
      </sheetData>
      <sheetData sheetId="682">
        <row r="16">
          <cell r="G16">
            <v>132.10688000000002</v>
          </cell>
        </row>
      </sheetData>
      <sheetData sheetId="683">
        <row r="16">
          <cell r="G16">
            <v>0</v>
          </cell>
        </row>
      </sheetData>
      <sheetData sheetId="684">
        <row r="16">
          <cell r="G16">
            <v>0</v>
          </cell>
        </row>
      </sheetData>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sheetData sheetId="710"/>
      <sheetData sheetId="711"/>
      <sheetData sheetId="712"/>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RY"/>
      <sheetName val="DETTAGLI"/>
      <sheetName val="type H PP spir"/>
      <sheetName val="LJUNGSTR"/>
      <sheetName val="Corpi"/>
      <sheetName val="DAMPER"/>
      <sheetName val="grezzi"/>
      <sheetName val="ESTRAZIONE TUBI"/>
      <sheetName val="DATA"/>
      <sheetName val="Quantity"/>
      <sheetName val="Tub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조건(국내가)"/>
      <sheetName val="견적조건(PROPOSAL)"/>
      <sheetName val="Table"/>
      <sheetName val="DOMESTIC"/>
      <sheetName val="PIVOT"/>
      <sheetName val="SUMMARY"/>
      <sheetName val="Proposal"/>
      <sheetName val="PIVOT (2)"/>
      <sheetName val="SUMMARY (2)"/>
      <sheetName val="적용환율"/>
      <sheetName val="eq_data"/>
      <sheetName val="GM 000"/>
      <sheetName val="BQ"/>
      <sheetName val="입찰안"/>
      <sheetName val="내역서 "/>
      <sheetName val="data1"/>
      <sheetName val="BID"/>
      <sheetName val="단면치수"/>
      <sheetName val="기초공"/>
      <sheetName val="기둥(원형)"/>
      <sheetName val="내역서"/>
      <sheetName val="부대공"/>
      <sheetName val="포장공"/>
      <sheetName val="토공"/>
      <sheetName val="갑지(추정)"/>
      <sheetName val="#REF"/>
      <sheetName val="1단계"/>
      <sheetName val="차액보증"/>
      <sheetName val="간지"/>
      <sheetName val="EACT10"/>
      <sheetName val="토목내역"/>
      <sheetName val="ilch"/>
      <sheetName val="ELECabp2"/>
      <sheetName val="BQ(실행)"/>
      <sheetName val="전기일위대가"/>
      <sheetName val="EKOG10건축"/>
      <sheetName val="내역서(총)"/>
      <sheetName val="대비"/>
      <sheetName val="예산M12A"/>
      <sheetName val="건축내역"/>
      <sheetName val="Sheet5"/>
      <sheetName val="CAL."/>
      <sheetName val="BUDAI"/>
      <sheetName val="DATA"/>
      <sheetName val="공사비집계"/>
      <sheetName val="BSD (2)"/>
      <sheetName val="소업1교"/>
      <sheetName val="설계조건"/>
      <sheetName val="기계내역"/>
      <sheetName val="공사내역"/>
      <sheetName val="type-F"/>
      <sheetName val="데이타"/>
      <sheetName val="부대내역"/>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rap Standard"/>
      <sheetName val="ASMEFlange"/>
      <sheetName val="ENFlange"/>
      <sheetName val="ENFitting"/>
      <sheetName val="FullorTrim"/>
      <sheetName val="WeightTable"/>
      <sheetName val="Detail Nesting"/>
      <sheetName val="NESTING"/>
      <sheetName val="EN-PED97-23- POInstructions"/>
      <sheetName val="ASME-PED97-23_ PO Instructions "/>
      <sheetName val="Cover Page"/>
      <sheetName val="ASME Project - PO Instructions "/>
      <sheetName val="Notes &amp; PO Instructions "/>
      <sheetName val="Temp_Usage"/>
      <sheetName val="Dwg_List"/>
      <sheetName val="Temp_Calc"/>
      <sheetName val="FIT Small"/>
      <sheetName val="Rev.C"/>
      <sheetName val="BOM_Consolida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sting"/>
      <sheetName val="당초"/>
      <sheetName val="설산1.나"/>
      <sheetName val="본사S"/>
      <sheetName val="예산서"/>
      <sheetName val="WORK"/>
      <sheetName val="정부노임단가"/>
      <sheetName val="2F 회의실견적(5_14 일대)"/>
      <sheetName val="공사비 내역 (가)"/>
      <sheetName val="OCT_FDN"/>
      <sheetName val="OCT.FDN"/>
      <sheetName val="INDIRECT COST-PART l"/>
      <sheetName val="BM"/>
      <sheetName val="BQ"/>
      <sheetName val="COVER"/>
      <sheetName val="ITB COST"/>
      <sheetName val="SPLHTLS"/>
      <sheetName val="투입실적"/>
      <sheetName val="Equipment"/>
      <sheetName val="Piping"/>
      <sheetName val="Sheet4"/>
      <sheetName val="산근"/>
      <sheetName val="SOHAR(2nd)"/>
      <sheetName val="1. Piping Final BOQ List"/>
      <sheetName val="PipWT"/>
      <sheetName val="eq_data"/>
      <sheetName val="NEWDRAW"/>
      <sheetName val="HDECGTY"/>
      <sheetName val="환율표"/>
      <sheetName val="예산"/>
      <sheetName val="설산1_나"/>
      <sheetName val="ITB_COST"/>
      <sheetName val="OCT_FDN1"/>
      <sheetName val="2F_회의실견적(5_14_일대)"/>
      <sheetName val="공사비_내역_(가)"/>
      <sheetName val="INDIRECT_COST-PART_l"/>
      <sheetName val="1__Piping_Final_BOQ_List"/>
      <sheetName val="AABS내역"/>
      <sheetName val="fitting"/>
      <sheetName val="설계조건"/>
      <sheetName val="부재력정리"/>
      <sheetName val="PROG_DATA"/>
      <sheetName val="BLR 1"/>
      <sheetName val="GEN"/>
      <sheetName val="GAS"/>
      <sheetName val="DEAE"/>
      <sheetName val="BLR2"/>
      <sheetName val="BLR3"/>
      <sheetName val="BLR4"/>
      <sheetName val="BLR5"/>
      <sheetName val="DEM"/>
      <sheetName val="SAM"/>
      <sheetName val="CHEM"/>
      <sheetName val="COP"/>
      <sheetName val="八幡"/>
      <sheetName val="Proposal"/>
      <sheetName val="GM 000"/>
      <sheetName val="csdim"/>
      <sheetName val="cdsload"/>
      <sheetName val="chsload"/>
      <sheetName val="CLAMP"/>
      <sheetName val="cvsload"/>
      <sheetName val="pipe"/>
      <sheetName val="Cash2"/>
      <sheetName val="Z"/>
      <sheetName val="Areas"/>
      <sheetName val="Utility"/>
      <sheetName val="pakg-1"/>
      <sheetName val="DB_ET200(R. A)"/>
      <sheetName val="PIPES"/>
      <sheetName val="TUBES"/>
      <sheetName val="SCHEDULE"/>
      <sheetName val="적용환율"/>
      <sheetName val="¼³»ê1.³ª"/>
      <sheetName val="º»»çS"/>
      <sheetName val="´çÃÊ"/>
      <sheetName val="¿¹»ê¼­"/>
      <sheetName val="물량산출"/>
      <sheetName val="도급양식"/>
      <sheetName val="공사비내역서"/>
      <sheetName val="환산표"/>
      <sheetName val="일위대가목록"/>
      <sheetName val="Database"/>
      <sheetName val="SUMMARY"/>
      <sheetName val="운송비 및 보험료(991221)"/>
      <sheetName val="압력부제조원가 비교-1"/>
      <sheetName val="Spare Parts(990104)"/>
      <sheetName val="ECL"/>
      <sheetName val="PRECAST lightconc-II"/>
      <sheetName val="변수적용"/>
      <sheetName val="Sheet1"/>
      <sheetName val="HRSG PRINT"/>
      <sheetName val="#REF"/>
      <sheetName val="Conversions"/>
      <sheetName val="PBS"/>
      <sheetName val="카메라"/>
      <sheetName val="RFP007"/>
      <sheetName val="RFP006"/>
      <sheetName val="RFP005"/>
      <sheetName val="RFP009"/>
      <sheetName val="변수 정의"/>
      <sheetName val="18 BL 배관 내역"/>
      <sheetName val="#3E1_GCR"/>
      <sheetName val="B31.1"/>
      <sheetName val="PSIZE"/>
      <sheetName val="ITEM-LIST"/>
      <sheetName val="MixBed"/>
      <sheetName val="CondPol"/>
      <sheetName val="변수정리"/>
      <sheetName val="공정율(기초자료)"/>
      <sheetName val="Table"/>
      <sheetName val="Desal-E&amp;I"/>
      <sheetName val="BOQ for HRSG &amp; BOP-mech."/>
      <sheetName val="손익현황"/>
      <sheetName val="현황CODE"/>
      <sheetName val="06-BATCH "/>
      <sheetName val="A"/>
      <sheetName val="Mech CIF"/>
      <sheetName val="Base_Data"/>
      <sheetName val="입력값"/>
      <sheetName val="내역"/>
      <sheetName val="6-2차"/>
      <sheetName val="Code 02"/>
      <sheetName val="Code 03"/>
      <sheetName val="Code 04"/>
      <sheetName val="Code 05"/>
      <sheetName val="Code 06"/>
      <sheetName val="Code 07"/>
      <sheetName val="Code 09"/>
      <sheetName val="Code03"/>
      <sheetName val="5-Digit"/>
      <sheetName val="Inputs"/>
      <sheetName val="BD"/>
      <sheetName val="LAB"/>
      <sheetName val="4300 UTILITY BLDG (2)"/>
      <sheetName val="Main"/>
      <sheetName val="Data"/>
      <sheetName val="SILICATE"/>
      <sheetName val="h-013211-2"/>
      <sheetName val="SE-611"/>
      <sheetName val="간접총괄"/>
      <sheetName val="BQ(Piping)"/>
      <sheetName val="C3"/>
      <sheetName val="예산M12A"/>
      <sheetName val="dg-VTu"/>
      <sheetName val="Tke"/>
      <sheetName val="직원동원계획"/>
      <sheetName val="purpose&amp;input"/>
      <sheetName val="현대건설 증가분 내역"/>
      <sheetName val="근거 및 가정"/>
      <sheetName val="97 사업추정(WEKI)"/>
      <sheetName val="임율 Data"/>
      <sheetName val="총괄갑 "/>
      <sheetName val="Form_A"/>
      <sheetName val="TOEC"/>
      <sheetName val="뚝토공"/>
      <sheetName val="3BL공동구 수량"/>
      <sheetName val="design criteria"/>
      <sheetName val="plan&amp;section of foundation"/>
      <sheetName val="BCK_TSUP"/>
      <sheetName val=" GULF"/>
      <sheetName val="D-3503"/>
      <sheetName val="RING WALL"/>
      <sheetName val="202"/>
      <sheetName val="reinforce"/>
      <sheetName val="손익차총괄2"/>
      <sheetName val="간접인원 급료산출"/>
      <sheetName val="INDIRECT MOBILIZATION PLAN"/>
      <sheetName val="MANPOWER MOBILIZATION"/>
      <sheetName val="LABOR MOBILIZATION PLAN"/>
      <sheetName val="STAFF MOBILIZATION PLAN"/>
      <sheetName val="BREAKDOWN"/>
      <sheetName val="PERSONNEL SETUP"/>
      <sheetName val="TEMPORARY FACILITIES"/>
      <sheetName val="WATER SUPPLY"/>
      <sheetName val="LIST OF OFFICE EQUIPMENT"/>
      <sheetName val="KOREAN STAFF SALARY - SITE"/>
      <sheetName val="DI-ESTI"/>
      <sheetName val="Material and Manpower data"/>
      <sheetName val="RE9604"/>
      <sheetName val="현장관리비"/>
      <sheetName val="노임이"/>
      <sheetName val="설계내역서"/>
      <sheetName val="부대내역"/>
      <sheetName val="공통비"/>
      <sheetName val="MOTOR"/>
      <sheetName val="1.설계조건"/>
      <sheetName val="ISBL (검증)"/>
      <sheetName val="BQ External"/>
      <sheetName val="estimate"/>
      <sheetName val="IN"/>
      <sheetName val="6,000"/>
      <sheetName val="COPY"/>
      <sheetName val="OC1998"/>
      <sheetName val="技師派遣"/>
      <sheetName val="CE-ORG"/>
      <sheetName val="현재환율"/>
      <sheetName val="sum"/>
      <sheetName val="변화치수"/>
      <sheetName val="305c-101"/>
      <sheetName val="TTL"/>
      <sheetName val="노임단가"/>
      <sheetName val="공사뱄 내역 (가)"/>
      <sheetName val="내역서"/>
      <sheetName val="공사내역"/>
      <sheetName val="IMP(MAIN)"/>
      <sheetName val="IMP (REACTOR)"/>
      <sheetName val="유화"/>
      <sheetName val="CAL"/>
      <sheetName val="다이꾸"/>
      <sheetName val="MOB-MAN1"/>
      <sheetName val="IMPEADENCE MAP 취수장"/>
      <sheetName val="CWP"/>
      <sheetName val="load"/>
      <sheetName val="노임9월"/>
      <sheetName val="working load at the btm ft."/>
      <sheetName val="stability check"/>
      <sheetName val="design load"/>
      <sheetName val="???"/>
      <sheetName val="산정기준"/>
      <sheetName val="GVL"/>
      <sheetName val="CALCULATION"/>
      <sheetName val="Sheet"/>
      <sheetName val="BEND LOSS"/>
      <sheetName val="공사계획서"/>
      <sheetName val="품셈표"/>
      <sheetName val=" 갑지"/>
      <sheetName val="시행예산"/>
      <sheetName val="Horizontal GLL Double Weir"/>
      <sheetName val="Vertical GLL with plate pack"/>
      <sheetName val="SP&amp;ST 제출가"/>
      <sheetName val="96수출"/>
      <sheetName val="NPV"/>
      <sheetName val="인쇄방법"/>
      <sheetName val="MAN-Sch"/>
      <sheetName val="Wind Load(3.1) (2)"/>
      <sheetName val="Wind Load(3.2)"/>
      <sheetName val="Wind Load(3.4)"/>
      <sheetName val="차액보증"/>
      <sheetName val="물량"/>
      <sheetName val="예가표"/>
      <sheetName val="Generic Type 1-2"/>
      <sheetName val="L(2)"/>
      <sheetName val="전기"/>
      <sheetName val="합의경상"/>
      <sheetName val="공사설계서"/>
      <sheetName val="NYS"/>
      <sheetName val="DRUM강도계산(OD기준)"/>
      <sheetName val="dongia (2)"/>
      <sheetName val="ilch"/>
      <sheetName val="단가조사서"/>
      <sheetName val="남양시작동자105노65기1.3화1.2"/>
      <sheetName val="BQ List"/>
      <sheetName val="DATA LISTS"/>
      <sheetName val="SECT-LIST"/>
      <sheetName val="가BM"/>
      <sheetName val="토적집계표"/>
      <sheetName val="FAB별"/>
      <sheetName val=""/>
      <sheetName val="Factor"/>
      <sheetName val="PUMP"/>
      <sheetName val="Final(1)summary"/>
      <sheetName val="7000"/>
      <sheetName val="E-203"/>
      <sheetName val="CODE"/>
      <sheetName val="Overall"/>
      <sheetName val="バルブ材質選定データ"/>
      <sheetName val="ﾄﾞﾊﾞｲFUEL GAS追見"/>
      <sheetName val="Page 1"/>
      <sheetName val="RAB"/>
      <sheetName val="RINCI EXT"/>
      <sheetName val="1"/>
      <sheetName val="2"/>
      <sheetName val="SD"/>
      <sheetName val="Reloc &amp; Living Cost"/>
      <sheetName val="Sal"/>
      <sheetName val="Rupiah"/>
      <sheetName val="Potongan"/>
      <sheetName val="BPM"/>
      <sheetName val="123"/>
      <sheetName val="Y-WORK"/>
      <sheetName val="우각부보강"/>
      <sheetName val="CAT_5"/>
      <sheetName val="Sheet5"/>
      <sheetName val="공문"/>
      <sheetName val="계산근거"/>
      <sheetName val="견적집계표"/>
      <sheetName val="TIE-IN"/>
      <sheetName val="VALVE"/>
      <sheetName val="등변ㄱ 형강"/>
      <sheetName val="단중표"/>
      <sheetName val="견적 집계"/>
      <sheetName val="JOB特定"/>
      <sheetName val="설산1_나1"/>
      <sheetName val="2F_회의실견적(5_14_일대)1"/>
      <sheetName val="공사비_내역_(가)1"/>
      <sheetName val="OCT_FDN2"/>
      <sheetName val="INDIRECT_COST-PART_l1"/>
      <sheetName val="ITB_COST1"/>
      <sheetName val="1__Piping_Final_BOQ_List1"/>
      <sheetName val="BLR_1"/>
      <sheetName val="DB_ET200(R__A)"/>
      <sheetName val="GM_000"/>
      <sheetName val="¼³»ê1_³ª"/>
      <sheetName val="BEND_LOSS"/>
      <sheetName val="근거_및_가정"/>
      <sheetName val="06-BATCH_"/>
      <sheetName val="Mech_CIF"/>
      <sheetName val="운송비_및_보험료(991221)"/>
      <sheetName val="압력부제조원가_비교-1"/>
      <sheetName val="Spare_Parts(990104)"/>
      <sheetName val="PRECAST_lightconc-II"/>
      <sheetName val="HRSG_PRINT"/>
      <sheetName val="변수_정의"/>
      <sheetName val="18_BL_배관_내역"/>
      <sheetName val="B31_1"/>
      <sheetName val="BOQ_for_HRSG_&amp;_BOP-mech_"/>
      <sheetName val="Code_02"/>
      <sheetName val="Code_03"/>
      <sheetName val="Code_04"/>
      <sheetName val="Code_05"/>
      <sheetName val="Code_06"/>
      <sheetName val="Code_07"/>
      <sheetName val="Code_09"/>
      <sheetName val="4300_UTILITY_BLDG_(2)"/>
      <sheetName val="현대건설_증가분_내역"/>
      <sheetName val="97_사업추정(WEKI)"/>
      <sheetName val="임율_Data"/>
      <sheetName val="총괄갑_"/>
      <sheetName val="3BL공동구_수량"/>
      <sheetName val="design_criteria"/>
      <sheetName val="plan&amp;section_of_foundation"/>
      <sheetName val="_GULF"/>
      <sheetName val="DATA_LISTS"/>
      <sheetName val="등변ㄱ_형강"/>
      <sheetName val="견적_집계"/>
      <sheetName val="RING_WALL"/>
      <sheetName val="간접인원_급료산출"/>
      <sheetName val="INDIRECT_MOBILIZATION_PLAN"/>
      <sheetName val="MANPOWER_MOBILIZATION"/>
      <sheetName val="LABOR_MOBILIZATION_PLAN"/>
      <sheetName val="STAFF_MOBILIZATION_PLAN"/>
      <sheetName val="PERSONNEL_SETUP"/>
      <sheetName val="TEMPORARY_FACILITIES"/>
      <sheetName val="WATER_SUPPLY"/>
      <sheetName val="LIST_OF_OFFICE_EQUIPMENT"/>
      <sheetName val="KOREAN_STAFF_SALARY_-_SITE"/>
      <sheetName val="Material_and_Manpower_data"/>
      <sheetName val="1_설계조건"/>
      <sheetName val="ISBL_(검증)"/>
      <sheetName val="BQ_External"/>
      <sheetName val="IMP_(REACTOR)"/>
      <sheetName val="HEADER &amp; NOZZLES"/>
      <sheetName val="XL4Poppy"/>
      <sheetName val="CEQ_Master"/>
      <sheetName val="Man_Master"/>
      <sheetName val="___"/>
      <sheetName val="Assump (Static)"/>
      <sheetName val="Bill summary of cost"/>
      <sheetName val="GESTION FICHE"/>
      <sheetName val="TRADUCTION LISTES"/>
      <sheetName val="Legal Risk Analysis"/>
      <sheetName val="Equipment Schedule"/>
      <sheetName val="EE-PROP"/>
      <sheetName val="46"/>
      <sheetName val="47"/>
      <sheetName val="48"/>
      <sheetName val="49"/>
      <sheetName val="50"/>
      <sheetName val="51"/>
      <sheetName val="52"/>
      <sheetName val="53"/>
      <sheetName val="54"/>
      <sheetName val="55"/>
      <sheetName val="36"/>
      <sheetName val="37"/>
      <sheetName val="38"/>
      <sheetName val="39"/>
      <sheetName val="40"/>
      <sheetName val="41"/>
      <sheetName val="42"/>
      <sheetName val="43"/>
      <sheetName val="44"/>
      <sheetName val="45"/>
      <sheetName val="56"/>
      <sheetName val="29"/>
      <sheetName val="30"/>
      <sheetName val="31"/>
      <sheetName val="32"/>
      <sheetName val="33"/>
      <sheetName val="34"/>
      <sheetName val="35"/>
      <sheetName val="2219-TOTAL BOM"/>
      <sheetName val="input1"/>
      <sheetName val="설산1_나2"/>
      <sheetName val="2F_회의실견적(5_14_일대)2"/>
      <sheetName val="공사비_내역_(가)2"/>
      <sheetName val="OCT_FDN3"/>
      <sheetName val="INDIRECT_COST-PART_l2"/>
      <sheetName val="ITB_COST2"/>
      <sheetName val="1__Piping_Final_BOQ_List2"/>
      <sheetName val="BLR_11"/>
      <sheetName val="DB_ET200(R__A)1"/>
      <sheetName val="GM_0001"/>
      <sheetName val="¼³»ê1_³ª1"/>
      <sheetName val="06-BATCH_1"/>
      <sheetName val="Mech_CIF1"/>
      <sheetName val="운송비_및_보험료(991221)1"/>
      <sheetName val="압력부제조원가_비교-11"/>
      <sheetName val="근거_및_가정1"/>
      <sheetName val="Spare_Parts(990104)1"/>
      <sheetName val="PRECAST_lightconc-II1"/>
      <sheetName val="HRSG_PRINT1"/>
      <sheetName val="변수_정의1"/>
      <sheetName val="18_BL_배관_내역1"/>
      <sheetName val="B31_11"/>
      <sheetName val="BOQ_for_HRSG_&amp;_BOP-mech_1"/>
      <sheetName val="Code_021"/>
      <sheetName val="Code_031"/>
      <sheetName val="Code_041"/>
      <sheetName val="Code_051"/>
      <sheetName val="Code_061"/>
      <sheetName val="Code_071"/>
      <sheetName val="Code_091"/>
      <sheetName val="4300_UTILITY_BLDG_(2)1"/>
      <sheetName val="현대건설_증가분_내역1"/>
      <sheetName val="97_사업추정(WEKI)1"/>
      <sheetName val="임율_Data1"/>
      <sheetName val="총괄갑_1"/>
      <sheetName val="3BL공동구_수량1"/>
      <sheetName val="design_criteria1"/>
      <sheetName val="plan&amp;section_of_foundation1"/>
      <sheetName val="_GULF1"/>
      <sheetName val="RING_WALL1"/>
      <sheetName val="간접인원_급료산출1"/>
      <sheetName val="INDIRECT_MOBILIZATION_PLAN1"/>
      <sheetName val="MANPOWER_MOBILIZATION1"/>
      <sheetName val="LABOR_MOBILIZATION_PLAN1"/>
      <sheetName val="STAFF_MOBILIZATION_PLAN1"/>
      <sheetName val="PERSONNEL_SETUP1"/>
      <sheetName val="TEMPORARY_FACILITIES1"/>
      <sheetName val="WATER_SUPPLY1"/>
      <sheetName val="LIST_OF_OFFICE_EQUIPMENT1"/>
      <sheetName val="KOREAN_STAFF_SALARY_-_SITE1"/>
      <sheetName val="Material_and_Manpower_data1"/>
      <sheetName val="1_설계조건1"/>
      <sheetName val="ISBL_(검증)1"/>
      <sheetName val="BQ_External1"/>
      <sheetName val="working_load_at_the_btm_ft_"/>
      <sheetName val="stability_check"/>
      <sheetName val="design_load"/>
      <sheetName val="BEND_LOSS1"/>
      <sheetName val="IMP_(REACTOR)1"/>
      <sheetName val="_갑지"/>
      <sheetName val="공사뱄_내역_(가)"/>
      <sheetName val="IMPEADENCE_MAP_취수장"/>
      <sheetName val="Horizontal_GLL_Double_Weir"/>
      <sheetName val="Vertical_GLL_with_plate_pack"/>
      <sheetName val="SP&amp;ST_제출가"/>
      <sheetName val="Wind_Load(3_1)_(2)"/>
      <sheetName val="Wind_Load(3_2)"/>
      <sheetName val="Wind_Load(3_4)"/>
      <sheetName val="Generic_Type_1-2"/>
      <sheetName val="dongia_(2)"/>
      <sheetName val="남양시작동자105노65기1_3화1_2"/>
      <sheetName val="BQ_List"/>
      <sheetName val="DATA_LISTS1"/>
      <sheetName val="ﾄﾞﾊﾞｲFUEL_GAS追見"/>
      <sheetName val="Page_1"/>
      <sheetName val="RINCI_EXT"/>
      <sheetName val="Reloc_&amp;_Living_Cost"/>
      <sheetName val="등변ㄱ_형강1"/>
      <sheetName val="견적_집계1"/>
      <sheetName val="HEADER_&amp;_NOZZLES"/>
      <sheetName val="Assump_(Static)"/>
      <sheetName val="Bill_summary_of_cost"/>
      <sheetName val="GESTION_FICHE"/>
      <sheetName val="TRADUCTION_LISTES"/>
      <sheetName val="Legal_Risk_Analysis"/>
      <sheetName val="Equipment_Schedule"/>
      <sheetName val="2219-TOTAL_BOM"/>
      <sheetName val="설산1_나3"/>
      <sheetName val="2F_회의실견적(5_14_일대)3"/>
      <sheetName val="공사비_내역_(가)3"/>
      <sheetName val="OCT_FDN4"/>
      <sheetName val="INDIRECT_COST-PART_l3"/>
      <sheetName val="ITB_COST3"/>
      <sheetName val="1__Piping_Final_BOQ_List3"/>
      <sheetName val="BLR_12"/>
      <sheetName val="DB_ET200(R__A)2"/>
      <sheetName val="GM_0002"/>
      <sheetName val="¼³»ê1_³ª2"/>
      <sheetName val="06-BATCH_2"/>
      <sheetName val="Mech_CIF2"/>
      <sheetName val="운송비_및_보험료(991221)2"/>
      <sheetName val="압력부제조원가_비교-12"/>
      <sheetName val="근거_및_가정2"/>
      <sheetName val="Spare_Parts(990104)2"/>
      <sheetName val="PRECAST_lightconc-II2"/>
      <sheetName val="HRSG_PRINT2"/>
      <sheetName val="변수_정의2"/>
      <sheetName val="18_BL_배관_내역2"/>
      <sheetName val="B31_12"/>
      <sheetName val="BOQ_for_HRSG_&amp;_BOP-mech_2"/>
      <sheetName val="Code_022"/>
      <sheetName val="Code_032"/>
      <sheetName val="Code_042"/>
      <sheetName val="Code_052"/>
      <sheetName val="Code_062"/>
      <sheetName val="Code_072"/>
      <sheetName val="Code_092"/>
      <sheetName val="4300_UTILITY_BLDG_(2)2"/>
      <sheetName val="현대건설_증가분_내역2"/>
      <sheetName val="97_사업추정(WEKI)2"/>
      <sheetName val="임율_Data2"/>
      <sheetName val="총괄갑_2"/>
      <sheetName val="3BL공동구_수량2"/>
      <sheetName val="design_criteria2"/>
      <sheetName val="plan&amp;section_of_foundation2"/>
      <sheetName val="_GULF2"/>
      <sheetName val="RING_WALL2"/>
      <sheetName val="간접인원_급료산출2"/>
      <sheetName val="INDIRECT_MOBILIZATION_PLAN2"/>
      <sheetName val="MANPOWER_MOBILIZATION2"/>
      <sheetName val="LABOR_MOBILIZATION_PLAN2"/>
      <sheetName val="STAFF_MOBILIZATION_PLAN2"/>
      <sheetName val="PERSONNEL_SETUP2"/>
      <sheetName val="TEMPORARY_FACILITIES2"/>
      <sheetName val="WATER_SUPPLY2"/>
      <sheetName val="LIST_OF_OFFICE_EQUIPMENT2"/>
      <sheetName val="KOREAN_STAFF_SALARY_-_SITE2"/>
      <sheetName val="Material_and_Manpower_data2"/>
      <sheetName val="1_설계조건2"/>
      <sheetName val="ISBL_(검증)2"/>
      <sheetName val="BQ_External2"/>
      <sheetName val="working_load_at_the_btm_ft_1"/>
      <sheetName val="stability_check1"/>
      <sheetName val="design_load1"/>
      <sheetName val="BEND_LOSS2"/>
      <sheetName val="IMP_(REACTOR)2"/>
      <sheetName val="_갑지1"/>
      <sheetName val="공사뱄_내역_(가)1"/>
      <sheetName val="IMPEADENCE_MAP_취수장1"/>
      <sheetName val="Horizontal_GLL_Double_Weir1"/>
      <sheetName val="Vertical_GLL_with_plate_pack1"/>
      <sheetName val="SP&amp;ST_제출가1"/>
      <sheetName val="Wind_Load(3_1)_(2)1"/>
      <sheetName val="Wind_Load(3_2)1"/>
      <sheetName val="Wind_Load(3_4)1"/>
      <sheetName val="Generic_Type_1-21"/>
      <sheetName val="dongia_(2)1"/>
      <sheetName val="남양시작동자105노65기1_3화1_21"/>
      <sheetName val="BQ_List1"/>
      <sheetName val="DATA_LISTS2"/>
      <sheetName val="ﾄﾞﾊﾞｲFUEL_GAS追見1"/>
      <sheetName val="Page_11"/>
      <sheetName val="RINCI_EXT1"/>
      <sheetName val="Reloc_&amp;_Living_Cost1"/>
      <sheetName val="등변ㄱ_형강2"/>
      <sheetName val="견적_집계2"/>
      <sheetName val="HEADER_&amp;_NOZZLES1"/>
      <sheetName val="Assump_(Static)1"/>
      <sheetName val="Bill_summary_of_cost1"/>
      <sheetName val="GESTION_FICHE1"/>
      <sheetName val="TRADUCTION_LISTES1"/>
      <sheetName val="Legal_Risk_Analysis1"/>
      <sheetName val="Equipment_Schedule1"/>
      <sheetName val="2219-TOTAL_BOM1"/>
      <sheetName val="설산1_나4"/>
      <sheetName val="2F_회의실견적(5_14_일대)4"/>
      <sheetName val="공사비_내역_(가)4"/>
      <sheetName val="OCT_FDN5"/>
      <sheetName val="INDIRECT_COST-PART_l4"/>
      <sheetName val="ITB_COST4"/>
      <sheetName val="1__Piping_Final_BOQ_List4"/>
      <sheetName val="¼³»ê1_³ª3"/>
      <sheetName val="DB_ET200(R__A)3"/>
      <sheetName val="BLR_13"/>
      <sheetName val="GM_0003"/>
      <sheetName val="현대건설_증가분_내역3"/>
      <sheetName val="운송비_및_보험료(991221)3"/>
      <sheetName val="Code_023"/>
      <sheetName val="Code_033"/>
      <sheetName val="Code_043"/>
      <sheetName val="Code_053"/>
      <sheetName val="Code_063"/>
      <sheetName val="Code_073"/>
      <sheetName val="Code_093"/>
      <sheetName val="4300_UTILITY_BLDG_(2)3"/>
      <sheetName val="06-BATCH_3"/>
      <sheetName val="Mech_CIF3"/>
      <sheetName val="압력부제조원가_비교-13"/>
      <sheetName val="총괄갑_3"/>
      <sheetName val="INDIRECT_MOBILIZATION_PLAN3"/>
      <sheetName val="MANPOWER_MOBILIZATION3"/>
      <sheetName val="LABOR_MOBILIZATION_PLAN3"/>
      <sheetName val="STAFF_MOBILIZATION_PLAN3"/>
      <sheetName val="PERSONNEL_SETUP3"/>
      <sheetName val="TEMPORARY_FACILITIES3"/>
      <sheetName val="WATER_SUPPLY3"/>
      <sheetName val="LIST_OF_OFFICE_EQUIPMENT3"/>
      <sheetName val="KOREAN_STAFF_SALARY_-_SITE3"/>
      <sheetName val="Material_and_Manpower_data3"/>
      <sheetName val="BQ_External3"/>
      <sheetName val="ISBL_(검증)3"/>
      <sheetName val="dongia_(2)2"/>
      <sheetName val="Spare_Parts(990104)3"/>
      <sheetName val="PRECAST_lightconc-II3"/>
      <sheetName val="HRSG_PRINT3"/>
      <sheetName val="변수_정의3"/>
      <sheetName val="18_BL_배관_내역3"/>
      <sheetName val="B31_13"/>
      <sheetName val="BOQ_for_HRSG_&amp;_BOP-mech_3"/>
      <sheetName val="97_사업추정(WEKI)3"/>
      <sheetName val="임율_Data3"/>
      <sheetName val="RING_WALL3"/>
      <sheetName val="간접인원_급료산출3"/>
      <sheetName val="근거_및_가정3"/>
      <sheetName val="3BL공동구_수량3"/>
      <sheetName val="design_criteria3"/>
      <sheetName val="plan&amp;section_of_foundation3"/>
      <sheetName val="_GULF3"/>
      <sheetName val="1_설계조건3"/>
      <sheetName val="공사뱄_내역_(가)2"/>
      <sheetName val="IMP_(REACTOR)3"/>
      <sheetName val="IMPEADENCE_MAP_취수장2"/>
      <sheetName val="working_load_at_the_btm_ft_2"/>
      <sheetName val="stability_check2"/>
      <sheetName val="design_load2"/>
      <sheetName val="BEND_LOSS3"/>
      <sheetName val="_갑지2"/>
      <sheetName val="Horizontal_GLL_Double_Weir2"/>
      <sheetName val="Vertical_GLL_with_plate_pack2"/>
      <sheetName val="SP&amp;ST_제출가2"/>
      <sheetName val="Wind_Load(3_1)_(2)2"/>
      <sheetName val="Wind_Load(3_2)2"/>
      <sheetName val="Wind_Load(3_4)2"/>
      <sheetName val="Generic_Type_1-22"/>
      <sheetName val="남양시작동자105노65기1_3화1_22"/>
      <sheetName val="BQ_List2"/>
      <sheetName val="DATA_LISTS3"/>
      <sheetName val="ﾄﾞﾊﾞｲFUEL_GAS追見2"/>
      <sheetName val="Page_12"/>
      <sheetName val="RINCI_EXT2"/>
      <sheetName val="Reloc_&amp;_Living_Cost2"/>
      <sheetName val="등변ㄱ_형강3"/>
      <sheetName val="견적_집계3"/>
      <sheetName val="HEADER_&amp;_NOZZLES2"/>
      <sheetName val="Assump_(Static)2"/>
      <sheetName val="Bill_summary_of_cost2"/>
      <sheetName val="GESTION_FICHE2"/>
      <sheetName val="TRADUCTION_LISTES2"/>
      <sheetName val="Legal_Risk_Analysis2"/>
      <sheetName val="Equipment_Schedule2"/>
      <sheetName val="2219-TOTAL_BOM2"/>
      <sheetName val="설산1_나5"/>
      <sheetName val="2F_회의실견적(5_14_일대)5"/>
      <sheetName val="공사비_내역_(가)5"/>
      <sheetName val="OCT_FDN6"/>
      <sheetName val="INDIRECT_COST-PART_l5"/>
      <sheetName val="ITB_COST5"/>
      <sheetName val="1__Piping_Final_BOQ_List5"/>
      <sheetName val="BLR_14"/>
      <sheetName val="DB_ET200(R__A)4"/>
      <sheetName val="GM_0004"/>
      <sheetName val="¼³»ê1_³ª4"/>
      <sheetName val="06-BATCH_4"/>
      <sheetName val="Mech_CIF4"/>
      <sheetName val="운송비_및_보험료(991221)4"/>
      <sheetName val="압력부제조원가_비교-14"/>
      <sheetName val="근거_및_가정4"/>
      <sheetName val="Spare_Parts(990104)4"/>
      <sheetName val="PRECAST_lightconc-II4"/>
      <sheetName val="HRSG_PRINT4"/>
      <sheetName val="변수_정의4"/>
      <sheetName val="18_BL_배관_내역4"/>
      <sheetName val="B31_14"/>
      <sheetName val="BOQ_for_HRSG_&amp;_BOP-mech_4"/>
      <sheetName val="Code_024"/>
      <sheetName val="Code_034"/>
      <sheetName val="Code_044"/>
      <sheetName val="Code_054"/>
      <sheetName val="Code_064"/>
      <sheetName val="Code_074"/>
      <sheetName val="Code_094"/>
      <sheetName val="4300_UTILITY_BLDG_(2)4"/>
      <sheetName val="현대건설_증가분_내역4"/>
      <sheetName val="97_사업추정(WEKI)4"/>
      <sheetName val="임율_Data4"/>
      <sheetName val="총괄갑_4"/>
      <sheetName val="3BL공동구_수량4"/>
      <sheetName val="design_criteria4"/>
      <sheetName val="plan&amp;section_of_foundation4"/>
      <sheetName val="_GULF4"/>
      <sheetName val="RING_WALL4"/>
      <sheetName val="간접인원_급료산출4"/>
      <sheetName val="INDIRECT_MOBILIZATION_PLAN4"/>
      <sheetName val="MANPOWER_MOBILIZATION4"/>
      <sheetName val="LABOR_MOBILIZATION_PLAN4"/>
      <sheetName val="STAFF_MOBILIZATION_PLAN4"/>
      <sheetName val="PERSONNEL_SETUP4"/>
      <sheetName val="TEMPORARY_FACILITIES4"/>
      <sheetName val="WATER_SUPPLY4"/>
      <sheetName val="LIST_OF_OFFICE_EQUIPMENT4"/>
      <sheetName val="KOREAN_STAFF_SALARY_-_SITE4"/>
      <sheetName val="Material_and_Manpower_data4"/>
      <sheetName val="1_설계조건4"/>
      <sheetName val="ISBL_(검증)4"/>
      <sheetName val="BQ_External4"/>
      <sheetName val="working_load_at_the_btm_ft_3"/>
      <sheetName val="stability_check3"/>
      <sheetName val="design_load3"/>
      <sheetName val="BEND_LOSS4"/>
      <sheetName val="IMP_(REACTOR)4"/>
      <sheetName val="_갑지3"/>
      <sheetName val="공사뱄_내역_(가)3"/>
      <sheetName val="IMPEADENCE_MAP_취수장3"/>
      <sheetName val="Horizontal_GLL_Double_Weir3"/>
      <sheetName val="Vertical_GLL_with_plate_pack3"/>
      <sheetName val="SP&amp;ST_제출가3"/>
      <sheetName val="Wind_Load(3_1)_(2)3"/>
      <sheetName val="Wind_Load(3_2)3"/>
      <sheetName val="Wind_Load(3_4)3"/>
      <sheetName val="Generic_Type_1-23"/>
      <sheetName val="dongia_(2)3"/>
      <sheetName val="남양시작동자105노65기1_3화1_23"/>
      <sheetName val="BQ_List3"/>
      <sheetName val="DATA_LISTS4"/>
      <sheetName val="ﾄﾞﾊﾞｲFUEL_GAS追見3"/>
      <sheetName val="Page_13"/>
      <sheetName val="RINCI_EXT3"/>
      <sheetName val="Reloc_&amp;_Living_Cost3"/>
      <sheetName val="2219-TOTAL_BOM3"/>
      <sheetName val="등변ㄱ_형강4"/>
      <sheetName val="견적_집계4"/>
      <sheetName val="HEADER_&amp;_NOZZLES3"/>
      <sheetName val="Assump_(Static)3"/>
      <sheetName val="Bill_summary_of_cost3"/>
      <sheetName val="GESTION_FICHE3"/>
      <sheetName val="TRADUCTION_LISTES3"/>
      <sheetName val="Legal_Risk_Analysis3"/>
      <sheetName val="Equipment_Schedule3"/>
      <sheetName val="Index"/>
      <sheetName val="Sch. Areas"/>
      <sheetName val="CPA33-34"/>
      <sheetName val="SubmitCal"/>
      <sheetName val="Intro"/>
      <sheetName val="Hotel Summary"/>
      <sheetName val="Add2-om-mep"/>
      <sheetName val="General Summary"/>
      <sheetName val="Master Data Sheet"/>
      <sheetName val="HQ-TO"/>
      <sheetName val="Sensitivities"/>
      <sheetName val="1 Summary"/>
      <sheetName val="mvac_Offer"/>
      <sheetName val="mvac_BOQ"/>
      <sheetName val="P"/>
      <sheetName val="Factors"/>
      <sheetName val="cable"/>
      <sheetName val="EQUIP-Submission"/>
      <sheetName val="Valori"/>
      <sheetName val="INS"/>
      <sheetName val="Summary mechanical"/>
      <sheetName val="Foglio1"/>
      <sheetName val="수량산출"/>
      <sheetName val="KP_List old qty"/>
      <sheetName val="맨홀수량집계"/>
      <sheetName val="UOP 508 PG 2-9"/>
      <sheetName val="listes"/>
      <sheetName val="Header QIP"/>
      <sheetName val="Horizontal GLL with Boot"/>
      <sheetName val="Vertical GLL Downpipes"/>
      <sheetName val="Streamdata"/>
      <sheetName val="Horizontal LL Separator"/>
      <sheetName val="SMS_SMSM_SVS"/>
      <sheetName val="E-2115.1"/>
      <sheetName val="UB2"/>
      <sheetName val="costing_ESDV"/>
      <sheetName val="costing_Misc"/>
      <sheetName val="costing_MOV"/>
      <sheetName val="3.현장배치"/>
      <sheetName val="간접비(1)"/>
      <sheetName val="공사비PK5월"/>
      <sheetName val="사업계획"/>
      <sheetName val="REINF."/>
      <sheetName val="SKETCH"/>
      <sheetName val="LOADS"/>
      <sheetName val="Gia_GC_Satthep"/>
      <sheetName val="Dieuchinh"/>
      <sheetName val="Sheet2"/>
      <sheetName val="견적"/>
      <sheetName val="原価内訳表"/>
      <sheetName val="노무 단가"/>
      <sheetName val="기초자료"/>
      <sheetName val="요인분석"/>
      <sheetName val="DATA for Bill"/>
      <sheetName val="Data Vol"/>
      <sheetName val="매출원가"/>
      <sheetName val="Steam Table"/>
      <sheetName val="beam-reinf "/>
      <sheetName val="Mp-team 1"/>
      <sheetName val="기계내역서"/>
      <sheetName val="Vehicles"/>
      <sheetName val="Struct_Earth"/>
      <sheetName val="SLABREINF-SCH"/>
      <sheetName val="Ground Covers Schedule"/>
      <sheetName val="MASTER_RATE ANALYSIS"/>
      <sheetName val="Section 2-SCHEDULE OF DAYWORK"/>
      <sheetName val="Construction"/>
      <sheetName val="1.0 Summary"/>
      <sheetName val="DRAIN DRUM PIT D-301"/>
      <sheetName val="in_progress"/>
      <sheetName val="Graph (LGEN)"/>
      <sheetName val="out_prog"/>
      <sheetName val="선적schedule (2)"/>
      <sheetName val="Names"/>
      <sheetName val="Decription(Onshore)"/>
      <sheetName val="물량산출근거"/>
      <sheetName val="조명시설"/>
      <sheetName val="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TEN DATA SHEET"/>
      <sheetName val="TUBING &amp; FINNING QTY"/>
      <sheetName val="BUNDLE SUMMARY"/>
      <sheetName val="CLEVIS &amp; RODS"/>
      <sheetName val="OUT_TO_CASING"/>
      <sheetName val="TUBES &amp; FINS"/>
      <sheetName val="HEADER &amp; NOZZLES"/>
      <sheetName val="tube supports and baffles"/>
      <sheetName val="BUNDLE SIZE"/>
      <sheetName val="DESIGN TEMPERATURE"/>
      <sheetName val="DATA LISTS"/>
      <sheetName val="차액보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Labor Sum"/>
      <sheetName val="Struct Sum"/>
      <sheetName val="Elec Sum"/>
      <sheetName val="Mech Sum"/>
      <sheetName val="Master"/>
      <sheetName val="Freight"/>
      <sheetName val="Steel Take-off"/>
      <sheetName val="CVR-001"/>
      <sheetName val="CVR-002"/>
      <sheetName val="CVR-003"/>
      <sheetName val="CVR-004"/>
      <sheetName val="CVR-005"/>
      <sheetName val="CVR-006"/>
      <sheetName val="CVR-007"/>
      <sheetName val="CVR-008"/>
      <sheetName val="CVR-009"/>
      <sheetName val="CVR-010"/>
      <sheetName val="WTM-001"/>
      <sheetName val="WTM-002"/>
      <sheetName val="Pipe Conveyor"/>
      <sheetName val="FDR-001"/>
      <sheetName val="FDR-002"/>
      <sheetName val="Struc-CVR-001"/>
      <sheetName val="Struc-CVR-002"/>
      <sheetName val="Struc-CVR-005"/>
      <sheetName val="Struc-CVR-010"/>
      <sheetName val="MSP-001&amp;2"/>
      <sheetName val="MDT-001&amp;2"/>
      <sheetName val="FDP-001-8"/>
      <sheetName val="DC-001&amp;2"/>
      <sheetName val="DC-003-5&amp;7-11"/>
      <sheetName val="FM-001-4"/>
      <sheetName val="T1"/>
      <sheetName val="T4"/>
      <sheetName val="Hoist-T1&amp;4"/>
      <sheetName val="E-house"/>
      <sheetName val="SST-1"/>
      <sheetName val="SST-2"/>
      <sheetName val="TGER"/>
      <sheetName val="Update"/>
      <sheetName val="Lists"/>
      <sheetName val="Labor_Sum"/>
      <sheetName val="Struct_Sum"/>
      <sheetName val="Elec_Sum"/>
      <sheetName val="Mech_Sum"/>
      <sheetName val="Steel_Take-off"/>
      <sheetName val="Pipe_Conveyor"/>
      <sheetName val="CERTIFICATE"/>
      <sheetName val="GVL"/>
      <sheetName val="차액보증"/>
      <sheetName val="BM"/>
      <sheetName val="CCS"/>
      <sheetName val="DPres Calc"/>
      <sheetName val="DTmpData"/>
    </sheetNames>
    <sheetDataSet>
      <sheetData sheetId="0" refreshError="1"/>
      <sheetData sheetId="1" refreshError="1">
        <row r="38">
          <cell r="C38">
            <v>823192.52336448582</v>
          </cell>
        </row>
        <row r="57">
          <cell r="I57" t="str">
            <v>No</v>
          </cell>
        </row>
        <row r="59">
          <cell r="D59">
            <v>0.2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21"/>
      <sheetName val="622"/>
      <sheetName val="622B"/>
      <sheetName val="627"/>
      <sheetName val="155"/>
      <sheetName val="154"/>
      <sheetName val="IN"/>
      <sheetName val="XNT152"/>
      <sheetName val="152"/>
      <sheetName val="153"/>
      <sheetName val="Sheet1"/>
      <sheetName val="THCP"/>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amp; NOZZLES"/>
    </sheetNames>
    <sheetDataSet>
      <sheetData sheetId="0"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MATERIALS"/>
      <sheetName val="BOM"/>
      <sheetName val="MTO"/>
      <sheetName val="Sheet3"/>
      <sheetName val="MTO (du phong)"/>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nf_flat_center"/>
    </sheetNames>
    <sheetDataSet>
      <sheetData sheetId="0"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IPING"/>
      <sheetName val="STLSTR"/>
      <sheetName val="EQUIP"/>
      <sheetName val="INDIRECT"/>
      <sheetName val="MP"/>
      <sheetName val="CONEQ."/>
      <sheetName val="TOOL"/>
      <sheetName val="SCHE"/>
      <sheetName val="LABOR"/>
      <sheetName val="일위대가"/>
      <sheetName val="PROCESS"/>
      <sheetName val="98-034-1"/>
      <sheetName val="BEAM"/>
      <sheetName val="cover"/>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 KH"/>
      <sheetName val=" HOP DONG"/>
      <sheetName val="NHAP"/>
      <sheetName val="CHI TIET XUAT"/>
      <sheetName val="SL TON KHO"/>
      <sheetName val="BCTHOP"/>
      <sheetName val="PHAN NHOM"/>
      <sheetName val="QUYCACH"/>
      <sheetName val="Sheet2"/>
      <sheetName val="ngay"/>
      <sheetName val="ptthang "/>
      <sheetName val="GROUP"/>
      <sheetName val="G-XUAT"/>
      <sheetName val="00000000"/>
      <sheetName val="10000000"/>
      <sheetName val="XL4Poppy"/>
    </sheetNames>
    <sheetDataSet>
      <sheetData sheetId="0"/>
      <sheetData sheetId="1"/>
      <sheetData sheetId="2">
        <row r="5">
          <cell r="C5" t="str">
            <v>H1</v>
          </cell>
          <cell r="D5" t="str">
            <v>TK99</v>
          </cell>
          <cell r="E5" t="str">
            <v>HJSCSEAAÄ86593706</v>
          </cell>
          <cell r="F5" t="str">
            <v>USA</v>
          </cell>
          <cell r="G5" t="str">
            <v>S0001861</v>
          </cell>
          <cell r="H5" t="str">
            <v>HANJIN</v>
          </cell>
          <cell r="I5" t="str">
            <v>06.02.04</v>
          </cell>
        </row>
        <row r="6">
          <cell r="C6" t="str">
            <v>H2</v>
          </cell>
          <cell r="D6" t="str">
            <v>TK128</v>
          </cell>
          <cell r="E6" t="str">
            <v>OIACAN-10121</v>
          </cell>
          <cell r="F6" t="str">
            <v>CHINA</v>
          </cell>
          <cell r="G6" t="str">
            <v>SAHCC0902</v>
          </cell>
          <cell r="H6" t="str">
            <v>TS-LINE</v>
          </cell>
          <cell r="I6" t="str">
            <v>11.02.04</v>
          </cell>
        </row>
        <row r="7">
          <cell r="C7" t="str">
            <v>H3</v>
          </cell>
          <cell r="D7" t="str">
            <v>TK150</v>
          </cell>
          <cell r="E7" t="str">
            <v>HJSCSEAAÄ86616002</v>
          </cell>
          <cell r="F7" t="str">
            <v>USA</v>
          </cell>
          <cell r="G7" t="str">
            <v>S0001907</v>
          </cell>
          <cell r="H7" t="str">
            <v>HANJIN</v>
          </cell>
          <cell r="I7" t="str">
            <v>13.02.04</v>
          </cell>
        </row>
        <row r="8">
          <cell r="C8" t="str">
            <v>H4</v>
          </cell>
          <cell r="D8" t="str">
            <v>TK176</v>
          </cell>
          <cell r="E8" t="str">
            <v>HJSCSEAA86643601</v>
          </cell>
          <cell r="F8" t="str">
            <v>USA</v>
          </cell>
          <cell r="G8" t="str">
            <v>S0001945</v>
          </cell>
          <cell r="H8" t="str">
            <v>HANJIN</v>
          </cell>
          <cell r="I8" t="str">
            <v>17.02.04</v>
          </cell>
        </row>
        <row r="9">
          <cell r="C9" t="str">
            <v>H5</v>
          </cell>
          <cell r="D9" t="str">
            <v>TK192</v>
          </cell>
          <cell r="E9" t="str">
            <v>OIACAN-10123</v>
          </cell>
          <cell r="F9" t="str">
            <v>CHINA</v>
          </cell>
          <cell r="G9" t="str">
            <v>S0002050</v>
          </cell>
          <cell r="H9" t="str">
            <v>TS-LINE</v>
          </cell>
          <cell r="I9" t="str">
            <v>21.02.04</v>
          </cell>
        </row>
        <row r="10">
          <cell r="C10" t="str">
            <v>H6</v>
          </cell>
          <cell r="D10" t="str">
            <v>TK196</v>
          </cell>
          <cell r="E10" t="str">
            <v>0IACAN-10126</v>
          </cell>
          <cell r="F10" t="str">
            <v>CHINA</v>
          </cell>
          <cell r="G10" t="str">
            <v>S0002099</v>
          </cell>
          <cell r="H10" t="str">
            <v>TS-LINE</v>
          </cell>
          <cell r="I10" t="str">
            <v>23.02.04</v>
          </cell>
        </row>
        <row r="11">
          <cell r="C11" t="str">
            <v>H7</v>
          </cell>
          <cell r="D11" t="str">
            <v>TK214</v>
          </cell>
          <cell r="E11" t="str">
            <v>HJCSEAA86670406</v>
          </cell>
          <cell r="F11" t="str">
            <v>USA</v>
          </cell>
          <cell r="G11" t="str">
            <v>S0001977</v>
          </cell>
          <cell r="H11" t="str">
            <v>TS-LINE</v>
          </cell>
          <cell r="I11" t="str">
            <v>25.02.04</v>
          </cell>
        </row>
        <row r="12">
          <cell r="C12" t="str">
            <v>H8</v>
          </cell>
          <cell r="D12" t="str">
            <v>TK227</v>
          </cell>
          <cell r="E12" t="str">
            <v>OIACAN-10130</v>
          </cell>
          <cell r="F12" t="str">
            <v>CHINA</v>
          </cell>
          <cell r="G12" t="str">
            <v>S0002143</v>
          </cell>
          <cell r="H12" t="str">
            <v>TS-LINE</v>
          </cell>
          <cell r="I12" t="str">
            <v>01.03.04</v>
          </cell>
        </row>
        <row r="13">
          <cell r="C13" t="str">
            <v>H9</v>
          </cell>
          <cell r="D13" t="str">
            <v>TK243</v>
          </cell>
          <cell r="E13" t="str">
            <v>OIACAN-10132</v>
          </cell>
          <cell r="F13" t="str">
            <v>CHINA</v>
          </cell>
          <cell r="G13" t="str">
            <v>SAHCC0910</v>
          </cell>
          <cell r="H13" t="str">
            <v>TS-LINE</v>
          </cell>
          <cell r="I13" t="str">
            <v>08.03.04</v>
          </cell>
        </row>
        <row r="14">
          <cell r="C14" t="str">
            <v>H10</v>
          </cell>
          <cell r="D14" t="str">
            <v>TK250</v>
          </cell>
          <cell r="E14" t="str">
            <v xml:space="preserve">HJSCSEAA86714203/111058-1 </v>
          </cell>
          <cell r="F14" t="str">
            <v>USA</v>
          </cell>
          <cell r="G14" t="str">
            <v>S0002017</v>
          </cell>
          <cell r="H14" t="str">
            <v>HANJIN</v>
          </cell>
          <cell r="I14" t="str">
            <v>12.03.04</v>
          </cell>
        </row>
        <row r="15">
          <cell r="C15" t="str">
            <v>H11</v>
          </cell>
          <cell r="D15" t="str">
            <v>TK251</v>
          </cell>
          <cell r="E15" t="str">
            <v>OIACA-10134</v>
          </cell>
          <cell r="F15" t="str">
            <v>CHINA</v>
          </cell>
          <cell r="G15" t="str">
            <v>YMLUI333012970</v>
          </cell>
          <cell r="H15" t="str">
            <v>TS-LINE</v>
          </cell>
          <cell r="I15" t="str">
            <v>12.03.04</v>
          </cell>
        </row>
        <row r="16">
          <cell r="C16" t="str">
            <v>H12</v>
          </cell>
          <cell r="D16" t="str">
            <v>TK252</v>
          </cell>
          <cell r="E16" t="str">
            <v>00LU98265380</v>
          </cell>
          <cell r="F16" t="str">
            <v>TAIWAN</v>
          </cell>
          <cell r="G16" t="str">
            <v>S0002228</v>
          </cell>
          <cell r="H16" t="str">
            <v>OOCL</v>
          </cell>
          <cell r="I16" t="str">
            <v>13.03.04</v>
          </cell>
        </row>
        <row r="17">
          <cell r="C17" t="str">
            <v>H13</v>
          </cell>
          <cell r="D17" t="str">
            <v>TK240</v>
          </cell>
          <cell r="E17" t="str">
            <v>KKLUUS0512199</v>
          </cell>
          <cell r="F17" t="str">
            <v>USA</v>
          </cell>
          <cell r="G17" t="str">
            <v>S0002003</v>
          </cell>
          <cell r="H17" t="str">
            <v xml:space="preserve"> K-LINE</v>
          </cell>
          <cell r="I17" t="str">
            <v>05.03.04</v>
          </cell>
        </row>
        <row r="18">
          <cell r="C18" t="str">
            <v>H14</v>
          </cell>
          <cell r="D18" t="str">
            <v>TK254</v>
          </cell>
          <cell r="E18" t="str">
            <v>HJSCUEAA86743804</v>
          </cell>
          <cell r="F18" t="str">
            <v>USA</v>
          </cell>
          <cell r="G18" t="str">
            <v>S0002049</v>
          </cell>
          <cell r="H18" t="str">
            <v>HANJIN</v>
          </cell>
          <cell r="I18" t="str">
            <v>16.03.04</v>
          </cell>
        </row>
        <row r="19">
          <cell r="C19" t="str">
            <v>H15</v>
          </cell>
          <cell r="D19" t="str">
            <v>TK255</v>
          </cell>
          <cell r="E19" t="str">
            <v>OIACAN-10136</v>
          </cell>
          <cell r="F19" t="str">
            <v>CHINA</v>
          </cell>
          <cell r="G19" t="str">
            <v>S0002231</v>
          </cell>
          <cell r="H19" t="str">
            <v>TS-LINE</v>
          </cell>
          <cell r="I19" t="str">
            <v>18.03.04</v>
          </cell>
        </row>
        <row r="20">
          <cell r="C20" t="str">
            <v>H16</v>
          </cell>
          <cell r="D20" t="str">
            <v>TK257</v>
          </cell>
          <cell r="E20" t="str">
            <v>OIACAN-10138</v>
          </cell>
          <cell r="F20" t="str">
            <v>CHINA</v>
          </cell>
          <cell r="G20" t="str">
            <v>S0002288</v>
          </cell>
          <cell r="H20" t="str">
            <v>TS-LINE</v>
          </cell>
          <cell r="I20" t="str">
            <v>22.03.04</v>
          </cell>
        </row>
        <row r="21">
          <cell r="C21" t="str">
            <v>H17</v>
          </cell>
          <cell r="D21" t="str">
            <v>TK260</v>
          </cell>
          <cell r="E21" t="str">
            <v>OIACAN-10137</v>
          </cell>
          <cell r="F21" t="str">
            <v>CHINA</v>
          </cell>
          <cell r="G21" t="str">
            <v>S0002231</v>
          </cell>
          <cell r="H21" t="str">
            <v>TS-LINE</v>
          </cell>
          <cell r="I21" t="str">
            <v>24.03.04</v>
          </cell>
        </row>
        <row r="22">
          <cell r="C22" t="str">
            <v>H18</v>
          </cell>
          <cell r="D22" t="str">
            <v>TK262</v>
          </cell>
          <cell r="E22" t="str">
            <v>HSCSEAA86767500</v>
          </cell>
          <cell r="F22" t="str">
            <v>USA</v>
          </cell>
          <cell r="G22" t="str">
            <v>S0002098</v>
          </cell>
          <cell r="H22" t="str">
            <v>HANJIN</v>
          </cell>
          <cell r="I22" t="str">
            <v>24.03.04</v>
          </cell>
        </row>
        <row r="23">
          <cell r="C23" t="str">
            <v>H19</v>
          </cell>
          <cell r="D23" t="str">
            <v>TK263</v>
          </cell>
          <cell r="E23" t="str">
            <v>00LU98265381</v>
          </cell>
          <cell r="F23" t="str">
            <v>TAIWAN</v>
          </cell>
          <cell r="G23" t="str">
            <v>S0002228</v>
          </cell>
          <cell r="H23" t="str">
            <v>GENARTRANS</v>
          </cell>
          <cell r="I23" t="str">
            <v>22.03.04</v>
          </cell>
        </row>
        <row r="24">
          <cell r="C24" t="str">
            <v>H20</v>
          </cell>
          <cell r="D24" t="str">
            <v>TK264</v>
          </cell>
          <cell r="E24" t="str">
            <v>0IACAN-10139</v>
          </cell>
          <cell r="F24" t="str">
            <v>CHINA</v>
          </cell>
          <cell r="G24">
            <v>0</v>
          </cell>
          <cell r="H24" t="str">
            <v>TS-LINE</v>
          </cell>
          <cell r="I24" t="str">
            <v>30.03.04</v>
          </cell>
        </row>
        <row r="25">
          <cell r="C25" t="str">
            <v>H21</v>
          </cell>
          <cell r="D25" t="str">
            <v>TK266</v>
          </cell>
          <cell r="E25" t="str">
            <v>HJSCEAA86797200</v>
          </cell>
          <cell r="F25" t="str">
            <v>USA</v>
          </cell>
          <cell r="G25" t="str">
            <v>S0002142</v>
          </cell>
          <cell r="H25" t="str">
            <v>HANJIN</v>
          </cell>
          <cell r="I25" t="str">
            <v>29.03.04</v>
          </cell>
        </row>
        <row r="26">
          <cell r="C26" t="str">
            <v>H22</v>
          </cell>
          <cell r="D26" t="str">
            <v>TK271</v>
          </cell>
          <cell r="E26" t="str">
            <v>EISU 003400485058</v>
          </cell>
          <cell r="F26" t="str">
            <v>TAIWAN</v>
          </cell>
          <cell r="G26" t="str">
            <v>S0002338</v>
          </cell>
          <cell r="H26" t="str">
            <v>EVERGEEN</v>
          </cell>
          <cell r="I26" t="str">
            <v>31.03.04</v>
          </cell>
        </row>
        <row r="27">
          <cell r="C27" t="str">
            <v>H23</v>
          </cell>
          <cell r="D27" t="str">
            <v>TK272</v>
          </cell>
          <cell r="E27" t="str">
            <v>HJSCEAA86812202</v>
          </cell>
          <cell r="F27" t="str">
            <v>USA</v>
          </cell>
          <cell r="G27" t="str">
            <v>S0002193</v>
          </cell>
          <cell r="H27" t="str">
            <v>HANJIN</v>
          </cell>
          <cell r="I27" t="str">
            <v>04.04.04</v>
          </cell>
        </row>
        <row r="28">
          <cell r="C28" t="str">
            <v>H24</v>
          </cell>
          <cell r="D28" t="str">
            <v>TK278</v>
          </cell>
          <cell r="E28" t="str">
            <v>0014114092</v>
          </cell>
          <cell r="F28" t="str">
            <v>TAIWAN</v>
          </cell>
          <cell r="G28" t="str">
            <v>S0002381</v>
          </cell>
          <cell r="H28" t="str">
            <v>WAN HAI</v>
          </cell>
          <cell r="I28" t="str">
            <v>07.04.04</v>
          </cell>
        </row>
        <row r="29">
          <cell r="C29" t="str">
            <v>H25</v>
          </cell>
          <cell r="D29" t="str">
            <v>TK280</v>
          </cell>
          <cell r="E29" t="str">
            <v>TAHCC6403</v>
          </cell>
          <cell r="F29" t="str">
            <v>TAIWAN</v>
          </cell>
          <cell r="G29" t="str">
            <v>S0002385</v>
          </cell>
          <cell r="H29" t="str">
            <v>TSLINE</v>
          </cell>
          <cell r="I29" t="str">
            <v>08.04.04</v>
          </cell>
        </row>
        <row r="30">
          <cell r="C30" t="str">
            <v>H26</v>
          </cell>
          <cell r="D30" t="str">
            <v>TK281</v>
          </cell>
          <cell r="E30" t="str">
            <v>0014116691</v>
          </cell>
          <cell r="F30" t="str">
            <v>TAIWAN</v>
          </cell>
          <cell r="G30" t="str">
            <v>S002386; S002430</v>
          </cell>
          <cell r="H30" t="str">
            <v>WANHAI</v>
          </cell>
          <cell r="I30" t="str">
            <v>12.04.04</v>
          </cell>
        </row>
        <row r="31">
          <cell r="C31" t="str">
            <v>H27</v>
          </cell>
          <cell r="D31" t="str">
            <v>TK283</v>
          </cell>
          <cell r="E31" t="str">
            <v>0014116692</v>
          </cell>
          <cell r="F31" t="str">
            <v>TAIWAN</v>
          </cell>
          <cell r="G31" t="str">
            <v>S0002471</v>
          </cell>
          <cell r="H31" t="str">
            <v>WANHAI</v>
          </cell>
          <cell r="I31" t="str">
            <v>19.04.04</v>
          </cell>
        </row>
        <row r="32">
          <cell r="C32" t="str">
            <v>H28</v>
          </cell>
          <cell r="D32" t="str">
            <v>TK287</v>
          </cell>
          <cell r="E32" t="str">
            <v>OOLU98263440</v>
          </cell>
          <cell r="F32" t="str">
            <v>TAIWAN</v>
          </cell>
          <cell r="G32" t="str">
            <v>S0002522</v>
          </cell>
          <cell r="H32" t="str">
            <v>00CL/GENARTRANS</v>
          </cell>
          <cell r="I32" t="str">
            <v>26.04.04</v>
          </cell>
        </row>
        <row r="33">
          <cell r="C33" t="str">
            <v>H29</v>
          </cell>
          <cell r="D33" t="str">
            <v>TK290</v>
          </cell>
          <cell r="E33" t="str">
            <v>EISU003400602321</v>
          </cell>
          <cell r="F33" t="str">
            <v>TAIWAN</v>
          </cell>
          <cell r="G33" t="str">
            <v>S0002547</v>
          </cell>
          <cell r="H33" t="str">
            <v>EVERGEEN</v>
          </cell>
          <cell r="I33" t="str">
            <v>30.04.04</v>
          </cell>
        </row>
        <row r="34">
          <cell r="C34" t="str">
            <v>H30</v>
          </cell>
          <cell r="D34" t="str">
            <v>TK293</v>
          </cell>
          <cell r="E34" t="str">
            <v>EISU 003400602509</v>
          </cell>
          <cell r="F34" t="str">
            <v>TAIWAN</v>
          </cell>
          <cell r="G34" t="str">
            <v>S0002621</v>
          </cell>
          <cell r="H34" t="str">
            <v>EVERGEEN</v>
          </cell>
          <cell r="I34" t="str">
            <v>07.05.04</v>
          </cell>
        </row>
        <row r="35">
          <cell r="C35" t="str">
            <v>H31</v>
          </cell>
          <cell r="D35" t="str">
            <v>TK 295</v>
          </cell>
          <cell r="E35" t="str">
            <v>EISU 003400603254</v>
          </cell>
          <cell r="F35" t="str">
            <v>TAIWAN</v>
          </cell>
          <cell r="G35" t="str">
            <v>S0002661</v>
          </cell>
          <cell r="I35" t="str">
            <v>14.05.04</v>
          </cell>
        </row>
        <row r="36">
          <cell r="C36" t="str">
            <v>H32</v>
          </cell>
          <cell r="D36" t="str">
            <v>TK298</v>
          </cell>
          <cell r="E36" t="str">
            <v>EISU 003400603301</v>
          </cell>
          <cell r="F36" t="str">
            <v>TAIWAN</v>
          </cell>
          <cell r="G36" t="str">
            <v>S0002680</v>
          </cell>
          <cell r="I36" t="str">
            <v>21,05,04</v>
          </cell>
        </row>
        <row r="37">
          <cell r="C37" t="str">
            <v>H33</v>
          </cell>
          <cell r="D37" t="str">
            <v>TK304</v>
          </cell>
          <cell r="E37" t="str">
            <v>EISU 003400745393</v>
          </cell>
          <cell r="F37" t="str">
            <v>TAIWAN</v>
          </cell>
          <cell r="G37" t="str">
            <v>S0002718</v>
          </cell>
          <cell r="I37" t="str">
            <v>28.05.04</v>
          </cell>
        </row>
        <row r="38">
          <cell r="C38" t="str">
            <v>H34</v>
          </cell>
          <cell r="D38" t="str">
            <v>TK307</v>
          </cell>
          <cell r="E38" t="str">
            <v>02/04/KNQ (EISU 003400745407)</v>
          </cell>
          <cell r="F38" t="str">
            <v>TAIWAN</v>
          </cell>
          <cell r="G38" t="str">
            <v>S0002761</v>
          </cell>
          <cell r="I38" t="str">
            <v>04.06.04</v>
          </cell>
        </row>
        <row r="39">
          <cell r="C39" t="str">
            <v>H35</v>
          </cell>
          <cell r="D39" t="str">
            <v>TK310</v>
          </cell>
          <cell r="E39" t="str">
            <v>03/04/KNQ (EISU 003400926932)</v>
          </cell>
          <cell r="F39" t="str">
            <v>TAIWAN</v>
          </cell>
          <cell r="G39" t="str">
            <v>S0002802</v>
          </cell>
          <cell r="I39" t="str">
            <v>11.06.04</v>
          </cell>
        </row>
        <row r="40">
          <cell r="C40" t="str">
            <v>H36</v>
          </cell>
          <cell r="D40" t="str">
            <v>TK312</v>
          </cell>
          <cell r="E40" t="str">
            <v>04/04/HDKNQ(EISU 003400926975)</v>
          </cell>
          <cell r="F40" t="str">
            <v>TAIWAN</v>
          </cell>
          <cell r="G40" t="str">
            <v>S0002841</v>
          </cell>
          <cell r="I40" t="str">
            <v>18.06.04</v>
          </cell>
        </row>
        <row r="41">
          <cell r="C41" t="str">
            <v>H37</v>
          </cell>
          <cell r="D41" t="str">
            <v>TK317</v>
          </cell>
          <cell r="E41" t="str">
            <v>05/04/HDKNQ(EISU 003400926983)</v>
          </cell>
          <cell r="F41" t="str">
            <v>TAIWAN</v>
          </cell>
          <cell r="G41" t="str">
            <v>S0002886</v>
          </cell>
          <cell r="I41" t="str">
            <v>30.06.04</v>
          </cell>
        </row>
        <row r="42">
          <cell r="C42" t="str">
            <v>H38</v>
          </cell>
          <cell r="D42" t="str">
            <v>TK318</v>
          </cell>
          <cell r="E42" t="str">
            <v>06/04/HDKNQ(AT413SNPT4101)</v>
          </cell>
          <cell r="F42" t="str">
            <v>TAIWAN, CHINA, USA</v>
          </cell>
          <cell r="G42" t="str">
            <v>M0000001</v>
          </cell>
          <cell r="I42" t="str">
            <v>01.07.04</v>
          </cell>
        </row>
        <row r="43">
          <cell r="C43" t="str">
            <v>H39</v>
          </cell>
          <cell r="D43" t="str">
            <v>TK 323</v>
          </cell>
          <cell r="E43" t="str">
            <v>07/04/HDKNQ(EISU 003400926991)</v>
          </cell>
          <cell r="F43" t="str">
            <v>TAIWAN</v>
          </cell>
          <cell r="G43" t="str">
            <v>S0002912</v>
          </cell>
          <cell r="I43" t="str">
            <v>02.04.04</v>
          </cell>
        </row>
        <row r="44">
          <cell r="C44" t="str">
            <v>H40</v>
          </cell>
          <cell r="D44" t="str">
            <v>TK327</v>
          </cell>
          <cell r="E44" t="str">
            <v>08/04/04HDKNQ(GOSUBKK2041590)</v>
          </cell>
          <cell r="F44" t="str">
            <v>USA, TAIWAN, CHINA</v>
          </cell>
          <cell r="G44" t="str">
            <v>M0000002B</v>
          </cell>
          <cell r="I44" t="str">
            <v>03.07.04</v>
          </cell>
        </row>
        <row r="45">
          <cell r="C45" t="str">
            <v>H41</v>
          </cell>
          <cell r="D45" t="str">
            <v>TK328</v>
          </cell>
          <cell r="E45" t="str">
            <v>08/04/04 (GOSUBKK2041589)</v>
          </cell>
          <cell r="F45" t="str">
            <v>USA</v>
          </cell>
          <cell r="G45" t="str">
            <v>M000002A</v>
          </cell>
          <cell r="I45" t="str">
            <v>03.07.04</v>
          </cell>
        </row>
        <row r="46">
          <cell r="C46" t="str">
            <v>H42</v>
          </cell>
          <cell r="D46" t="str">
            <v>TK331</v>
          </cell>
          <cell r="E46" t="str">
            <v>10/04/KNQ (EISU 003401176970)</v>
          </cell>
          <cell r="F46" t="str">
            <v>TAIWAN</v>
          </cell>
          <cell r="G46" t="str">
            <v>S0002977</v>
          </cell>
          <cell r="I46">
            <v>38177</v>
          </cell>
        </row>
        <row r="47">
          <cell r="C47" t="str">
            <v>H43</v>
          </cell>
          <cell r="D47" t="str">
            <v>TK332</v>
          </cell>
          <cell r="E47" t="str">
            <v>11/04/HDKNQ (EISU 003401176767)</v>
          </cell>
          <cell r="F47" t="str">
            <v>TAIWAN</v>
          </cell>
          <cell r="G47" t="str">
            <v>S0002999</v>
          </cell>
          <cell r="I47">
            <v>38184</v>
          </cell>
        </row>
        <row r="48">
          <cell r="C48" t="str">
            <v>H44</v>
          </cell>
          <cell r="D48" t="str">
            <v>TK335</v>
          </cell>
          <cell r="E48" t="str">
            <v>09/04/HDKNQ(HJSCEAA17167004)</v>
          </cell>
          <cell r="F48" t="str">
            <v>USA</v>
          </cell>
          <cell r="G48" t="str">
            <v>S0002887</v>
          </cell>
          <cell r="I48">
            <v>38186</v>
          </cell>
        </row>
        <row r="49">
          <cell r="C49" t="str">
            <v>H45</v>
          </cell>
          <cell r="D49" t="str">
            <v>TK336</v>
          </cell>
          <cell r="E49" t="str">
            <v>12/04/HDKNQ(EISU003401176988)</v>
          </cell>
          <cell r="F49" t="str">
            <v>TAIWAN</v>
          </cell>
          <cell r="G49" t="str">
            <v>S0003067</v>
          </cell>
          <cell r="I49">
            <v>38191</v>
          </cell>
        </row>
        <row r="50">
          <cell r="C50" t="str">
            <v>H46</v>
          </cell>
          <cell r="D50" t="str">
            <v>TK340</v>
          </cell>
          <cell r="E50" t="str">
            <v>15/04/04HDKNQ(EISU 003401176996)</v>
          </cell>
          <cell r="F50" t="str">
            <v>TAIWAN</v>
          </cell>
          <cell r="G50" t="str">
            <v>S0003131</v>
          </cell>
          <cell r="I50">
            <v>38198</v>
          </cell>
        </row>
        <row r="51">
          <cell r="C51" t="str">
            <v>H47</v>
          </cell>
          <cell r="D51" t="str">
            <v>TK341</v>
          </cell>
          <cell r="E51" t="str">
            <v>13/04/04HDKNQ(HJSCEAA17199406)</v>
          </cell>
          <cell r="F51" t="str">
            <v>USA</v>
          </cell>
          <cell r="G51" t="str">
            <v>S0002987</v>
          </cell>
          <cell r="I51">
            <v>38203</v>
          </cell>
        </row>
        <row r="52">
          <cell r="C52" t="str">
            <v>H48</v>
          </cell>
          <cell r="D52" t="str">
            <v>TK345</v>
          </cell>
          <cell r="E52" t="str">
            <v>16/04/HDKNQ (EISU003401177003)</v>
          </cell>
          <cell r="F52" t="str">
            <v>TAIWAN</v>
          </cell>
          <cell r="G52" t="str">
            <v>S0003184</v>
          </cell>
          <cell r="I52">
            <v>38205</v>
          </cell>
        </row>
        <row r="53">
          <cell r="C53" t="str">
            <v>H49</v>
          </cell>
          <cell r="D53" t="str">
            <v>TK346</v>
          </cell>
          <cell r="E53" t="str">
            <v>14/04/KNQ (HJSCEAA17222306)</v>
          </cell>
          <cell r="F53" t="str">
            <v>USA</v>
          </cell>
          <cell r="G53" t="str">
            <v>S0003060)</v>
          </cell>
          <cell r="I53">
            <v>38207</v>
          </cell>
        </row>
        <row r="54">
          <cell r="C54" t="str">
            <v>H50</v>
          </cell>
          <cell r="D54" t="str">
            <v>TK347</v>
          </cell>
          <cell r="E54" t="str">
            <v>17/04/KNQ (EISU 003401427808)</v>
          </cell>
          <cell r="F54" t="str">
            <v>TAIWAN</v>
          </cell>
          <cell r="G54" t="str">
            <v>S0003232</v>
          </cell>
          <cell r="I54">
            <v>38212</v>
          </cell>
        </row>
        <row r="55">
          <cell r="C55" t="str">
            <v>H51</v>
          </cell>
          <cell r="D55" t="str">
            <v>TK349</v>
          </cell>
          <cell r="E55" t="str">
            <v>19/04/04 (EISU 003401427816)</v>
          </cell>
          <cell r="F55" t="str">
            <v>TAIWAN</v>
          </cell>
          <cell r="G55" t="str">
            <v>S0003259</v>
          </cell>
          <cell r="I55">
            <v>38219</v>
          </cell>
        </row>
        <row r="56">
          <cell r="C56" t="str">
            <v>H52</v>
          </cell>
          <cell r="D56" t="str">
            <v>TK352</v>
          </cell>
          <cell r="E56" t="str">
            <v>18/04/HDKNQ(HJSCEAA17251402)</v>
          </cell>
          <cell r="F56" t="str">
            <v>USA</v>
          </cell>
          <cell r="G56" t="str">
            <v>S0003148</v>
          </cell>
          <cell r="I56">
            <v>38223</v>
          </cell>
        </row>
        <row r="57">
          <cell r="C57" t="str">
            <v>H53</v>
          </cell>
          <cell r="D57" t="str">
            <v>TK353</v>
          </cell>
          <cell r="E57" t="str">
            <v>20/04/HDNQ (HDMUQIHM9500747)</v>
          </cell>
          <cell r="F57" t="str">
            <v>USA</v>
          </cell>
          <cell r="G57" t="str">
            <v>M0000003</v>
          </cell>
          <cell r="I57">
            <v>38226</v>
          </cell>
        </row>
        <row r="58">
          <cell r="C58" t="str">
            <v>H54</v>
          </cell>
          <cell r="D58" t="str">
            <v>TK355</v>
          </cell>
          <cell r="E58" t="str">
            <v>21/04/HDKNQ (EISU 003401427824)</v>
          </cell>
          <cell r="F58" t="str">
            <v>TAIWAN</v>
          </cell>
          <cell r="G58" t="str">
            <v>S0003308</v>
          </cell>
          <cell r="I58">
            <v>38231</v>
          </cell>
        </row>
        <row r="59">
          <cell r="C59" t="str">
            <v>H55</v>
          </cell>
          <cell r="D59" t="str">
            <v>TK359</v>
          </cell>
          <cell r="E59" t="str">
            <v>23/04/HDKNQ(0014389403)</v>
          </cell>
          <cell r="F59" t="str">
            <v>TAIWAN</v>
          </cell>
          <cell r="G59" t="str">
            <v>S0003347</v>
          </cell>
          <cell r="I59">
            <v>38238</v>
          </cell>
        </row>
        <row r="60">
          <cell r="C60" t="str">
            <v>H56</v>
          </cell>
          <cell r="D60" t="str">
            <v>TK360</v>
          </cell>
          <cell r="E60" t="str">
            <v>24/04/HDKNQ(EISU003401584687)</v>
          </cell>
          <cell r="F60" t="str">
            <v>TAIWAN</v>
          </cell>
          <cell r="G60" t="str">
            <v>S0003387</v>
          </cell>
          <cell r="I60">
            <v>38240</v>
          </cell>
        </row>
        <row r="61">
          <cell r="C61" t="str">
            <v>H57</v>
          </cell>
          <cell r="D61" t="str">
            <v>TK362</v>
          </cell>
          <cell r="E61" t="str">
            <v>22/04/HÑKNQ(HJSCEAA17311500)</v>
          </cell>
          <cell r="F61" t="str">
            <v>USA</v>
          </cell>
          <cell r="G61" t="str">
            <v>S0003272</v>
          </cell>
          <cell r="I61">
            <v>38243</v>
          </cell>
        </row>
        <row r="62">
          <cell r="C62" t="str">
            <v>H58</v>
          </cell>
          <cell r="D62" t="str">
            <v>TK364</v>
          </cell>
          <cell r="E62" t="str">
            <v>25/04/04HDKNQ(EISU003401584695)</v>
          </cell>
          <cell r="F62" t="str">
            <v>TAIWAN</v>
          </cell>
          <cell r="G62" t="str">
            <v>S0003423</v>
          </cell>
          <cell r="I62">
            <v>38247</v>
          </cell>
        </row>
        <row r="63">
          <cell r="C63" t="str">
            <v>H59</v>
          </cell>
          <cell r="D63" t="str">
            <v>TK366</v>
          </cell>
          <cell r="E63" t="str">
            <v>28/04/HDK(EISU003401584709)</v>
          </cell>
          <cell r="F63" t="str">
            <v>TAIWAN</v>
          </cell>
          <cell r="G63" t="str">
            <v>S0003468</v>
          </cell>
          <cell r="I63">
            <v>38254</v>
          </cell>
        </row>
        <row r="64">
          <cell r="C64" t="str">
            <v>H60</v>
          </cell>
          <cell r="D64" t="str">
            <v>TK370</v>
          </cell>
          <cell r="E64" t="str">
            <v>29/04/HDK(EISU003401584717)</v>
          </cell>
          <cell r="F64" t="str">
            <v>TAIWAN</v>
          </cell>
          <cell r="G64" t="str">
            <v>S0003514</v>
          </cell>
          <cell r="I64">
            <v>38261</v>
          </cell>
        </row>
        <row r="65">
          <cell r="C65" t="str">
            <v>H61</v>
          </cell>
          <cell r="D65" t="str">
            <v>TK374</v>
          </cell>
          <cell r="E65" t="str">
            <v>30/04/HDNQ</v>
          </cell>
          <cell r="F65" t="str">
            <v>TAIWAN</v>
          </cell>
          <cell r="G65" t="str">
            <v>S0003548/ S0003570</v>
          </cell>
          <cell r="I65">
            <v>38268</v>
          </cell>
        </row>
        <row r="66">
          <cell r="C66" t="str">
            <v>H62</v>
          </cell>
          <cell r="D66" t="str">
            <v>TK376</v>
          </cell>
          <cell r="E66" t="str">
            <v>27/04/KNQ(HJSCEAA00009807)</v>
          </cell>
          <cell r="F66" t="str">
            <v>USA</v>
          </cell>
          <cell r="G66" t="str">
            <v>S0003395</v>
          </cell>
          <cell r="I66">
            <v>38267</v>
          </cell>
        </row>
        <row r="67">
          <cell r="C67" t="str">
            <v>H63</v>
          </cell>
          <cell r="D67" t="str">
            <v>TK375</v>
          </cell>
          <cell r="E67" t="str">
            <v>26/04HDNQ(HJSCEAA00010005)</v>
          </cell>
          <cell r="F67" t="str">
            <v>USA</v>
          </cell>
          <cell r="G67" t="str">
            <v>S0003349</v>
          </cell>
          <cell r="I67">
            <v>38267</v>
          </cell>
        </row>
        <row r="68">
          <cell r="C68" t="str">
            <v>H64</v>
          </cell>
          <cell r="D68" t="str">
            <v>TK381</v>
          </cell>
          <cell r="E68" t="str">
            <v>31/04/04(EISU 003401853891)</v>
          </cell>
          <cell r="F68" t="str">
            <v>TAIWAN</v>
          </cell>
          <cell r="G68" t="str">
            <v>S0003633</v>
          </cell>
          <cell r="I68">
            <v>38275</v>
          </cell>
        </row>
        <row r="69">
          <cell r="C69" t="str">
            <v>H65</v>
          </cell>
          <cell r="D69" t="str">
            <v>TK386</v>
          </cell>
          <cell r="E69" t="str">
            <v>32/04/HDKNQ (HJSCEAA00052206)</v>
          </cell>
          <cell r="F69" t="str">
            <v>USA</v>
          </cell>
          <cell r="G69" t="str">
            <v>S0003471</v>
          </cell>
          <cell r="I69">
            <v>38279</v>
          </cell>
        </row>
        <row r="70">
          <cell r="C70" t="str">
            <v>H66</v>
          </cell>
          <cell r="D70" t="str">
            <v>TK388</v>
          </cell>
          <cell r="E70" t="str">
            <v>33/04/HDNQ (EISU 003401853904)</v>
          </cell>
          <cell r="F70" t="str">
            <v>TAIWAN</v>
          </cell>
          <cell r="G70" t="str">
            <v>S0003682</v>
          </cell>
          <cell r="I70">
            <v>38282</v>
          </cell>
        </row>
        <row r="71">
          <cell r="C71" t="str">
            <v>H67</v>
          </cell>
          <cell r="D71" t="str">
            <v>TK392</v>
          </cell>
          <cell r="E71" t="str">
            <v>34/04/KNQ (EISU 003401853912)</v>
          </cell>
          <cell r="F71" t="str">
            <v>TAIWAN</v>
          </cell>
          <cell r="G71" t="str">
            <v>S0003712</v>
          </cell>
          <cell r="I71">
            <v>38289</v>
          </cell>
        </row>
        <row r="72">
          <cell r="C72" t="str">
            <v>H68</v>
          </cell>
          <cell r="D72">
            <v>0</v>
          </cell>
          <cell r="E72">
            <v>0</v>
          </cell>
          <cell r="F72">
            <v>0</v>
          </cell>
          <cell r="G72">
            <v>0</v>
          </cell>
        </row>
        <row r="73">
          <cell r="C73" t="str">
            <v>H69</v>
          </cell>
          <cell r="D73">
            <v>0</v>
          </cell>
          <cell r="E73">
            <v>0</v>
          </cell>
          <cell r="F73">
            <v>0</v>
          </cell>
          <cell r="G73">
            <v>0</v>
          </cell>
        </row>
        <row r="74">
          <cell r="C74" t="str">
            <v>H70</v>
          </cell>
          <cell r="D74">
            <v>0</v>
          </cell>
          <cell r="E74">
            <v>0</v>
          </cell>
          <cell r="F74">
            <v>0</v>
          </cell>
          <cell r="G74">
            <v>0</v>
          </cell>
        </row>
        <row r="75">
          <cell r="C75" t="str">
            <v>H71</v>
          </cell>
          <cell r="D75">
            <v>0</v>
          </cell>
          <cell r="E75">
            <v>0</v>
          </cell>
          <cell r="F75">
            <v>0</v>
          </cell>
          <cell r="G75">
            <v>0</v>
          </cell>
        </row>
        <row r="76">
          <cell r="C76" t="str">
            <v>H72</v>
          </cell>
          <cell r="D76">
            <v>0</v>
          </cell>
          <cell r="E76">
            <v>0</v>
          </cell>
          <cell r="F76">
            <v>0</v>
          </cell>
          <cell r="G76">
            <v>0</v>
          </cell>
        </row>
        <row r="77">
          <cell r="C77" t="str">
            <v>H73</v>
          </cell>
          <cell r="D77">
            <v>0</v>
          </cell>
          <cell r="E77">
            <v>0</v>
          </cell>
          <cell r="F77">
            <v>0</v>
          </cell>
          <cell r="G77">
            <v>0</v>
          </cell>
        </row>
        <row r="78">
          <cell r="C78" t="str">
            <v>H74</v>
          </cell>
          <cell r="D78">
            <v>0</v>
          </cell>
          <cell r="E78">
            <v>0</v>
          </cell>
          <cell r="F78">
            <v>0</v>
          </cell>
          <cell r="G78">
            <v>0</v>
          </cell>
        </row>
        <row r="79">
          <cell r="C79" t="str">
            <v>H75</v>
          </cell>
          <cell r="D79">
            <v>0</v>
          </cell>
          <cell r="E79">
            <v>0</v>
          </cell>
          <cell r="F79">
            <v>0</v>
          </cell>
          <cell r="G79">
            <v>0</v>
          </cell>
        </row>
        <row r="80">
          <cell r="C80" t="str">
            <v>H76</v>
          </cell>
          <cell r="D80">
            <v>0</v>
          </cell>
          <cell r="E80">
            <v>0</v>
          </cell>
          <cell r="F80">
            <v>0</v>
          </cell>
          <cell r="G80">
            <v>0</v>
          </cell>
        </row>
        <row r="81">
          <cell r="C81" t="str">
            <v>H77</v>
          </cell>
          <cell r="D81">
            <v>0</v>
          </cell>
          <cell r="E81">
            <v>0</v>
          </cell>
          <cell r="F81">
            <v>0</v>
          </cell>
          <cell r="G81">
            <v>0</v>
          </cell>
        </row>
        <row r="82">
          <cell r="C82" t="str">
            <v>H78</v>
          </cell>
          <cell r="D82">
            <v>0</v>
          </cell>
          <cell r="E82">
            <v>0</v>
          </cell>
          <cell r="F82">
            <v>0</v>
          </cell>
          <cell r="G82">
            <v>0</v>
          </cell>
        </row>
        <row r="83">
          <cell r="C83" t="str">
            <v>H79</v>
          </cell>
          <cell r="D83">
            <v>0</v>
          </cell>
          <cell r="E83">
            <v>0</v>
          </cell>
          <cell r="F83">
            <v>0</v>
          </cell>
          <cell r="G83">
            <v>0</v>
          </cell>
        </row>
        <row r="84">
          <cell r="C84" t="str">
            <v>H80</v>
          </cell>
          <cell r="D84">
            <v>0</v>
          </cell>
          <cell r="E84">
            <v>0</v>
          </cell>
          <cell r="F84">
            <v>0</v>
          </cell>
          <cell r="G84">
            <v>0</v>
          </cell>
        </row>
        <row r="85">
          <cell r="C85" t="str">
            <v>H81</v>
          </cell>
          <cell r="D85">
            <v>0</v>
          </cell>
          <cell r="E85">
            <v>0</v>
          </cell>
          <cell r="F85">
            <v>0</v>
          </cell>
          <cell r="G85">
            <v>0</v>
          </cell>
        </row>
        <row r="86">
          <cell r="C86" t="str">
            <v>H82</v>
          </cell>
          <cell r="D86">
            <v>0</v>
          </cell>
          <cell r="E86">
            <v>0</v>
          </cell>
          <cell r="F86">
            <v>0</v>
          </cell>
          <cell r="G86">
            <v>0</v>
          </cell>
        </row>
        <row r="87">
          <cell r="C87" t="str">
            <v>H83</v>
          </cell>
          <cell r="D87">
            <v>0</v>
          </cell>
          <cell r="E87">
            <v>0</v>
          </cell>
          <cell r="F87">
            <v>0</v>
          </cell>
          <cell r="G87">
            <v>0</v>
          </cell>
        </row>
        <row r="88">
          <cell r="C88" t="str">
            <v>H84</v>
          </cell>
          <cell r="D88">
            <v>0</v>
          </cell>
          <cell r="E88">
            <v>0</v>
          </cell>
          <cell r="F88">
            <v>0</v>
          </cell>
          <cell r="G88">
            <v>0</v>
          </cell>
        </row>
        <row r="89">
          <cell r="C89" t="str">
            <v>H85</v>
          </cell>
          <cell r="D89">
            <v>0</v>
          </cell>
          <cell r="E89">
            <v>0</v>
          </cell>
          <cell r="F89">
            <v>0</v>
          </cell>
          <cell r="G89">
            <v>0</v>
          </cell>
        </row>
        <row r="90">
          <cell r="C90" t="str">
            <v>H86</v>
          </cell>
          <cell r="D90">
            <v>0</v>
          </cell>
          <cell r="E90">
            <v>0</v>
          </cell>
          <cell r="F90">
            <v>0</v>
          </cell>
          <cell r="G90">
            <v>0</v>
          </cell>
        </row>
        <row r="91">
          <cell r="C91" t="str">
            <v>H87</v>
          </cell>
          <cell r="D91">
            <v>0</v>
          </cell>
          <cell r="E91">
            <v>0</v>
          </cell>
          <cell r="F91">
            <v>0</v>
          </cell>
          <cell r="G91">
            <v>0</v>
          </cell>
        </row>
        <row r="92">
          <cell r="C92" t="str">
            <v>H88</v>
          </cell>
          <cell r="D92">
            <v>0</v>
          </cell>
          <cell r="E92">
            <v>0</v>
          </cell>
          <cell r="F92">
            <v>0</v>
          </cell>
          <cell r="G92">
            <v>0</v>
          </cell>
        </row>
        <row r="93">
          <cell r="C93" t="str">
            <v>H89</v>
          </cell>
          <cell r="D93">
            <v>0</v>
          </cell>
          <cell r="E93">
            <v>0</v>
          </cell>
          <cell r="F93">
            <v>0</v>
          </cell>
          <cell r="G93">
            <v>0</v>
          </cell>
        </row>
        <row r="94">
          <cell r="C94" t="str">
            <v>H90</v>
          </cell>
          <cell r="D94">
            <v>0</v>
          </cell>
          <cell r="E94">
            <v>0</v>
          </cell>
          <cell r="F94">
            <v>0</v>
          </cell>
          <cell r="G94">
            <v>0</v>
          </cell>
        </row>
        <row r="95">
          <cell r="C95" t="str">
            <v>H91</v>
          </cell>
          <cell r="D95">
            <v>0</v>
          </cell>
          <cell r="E95">
            <v>0</v>
          </cell>
          <cell r="F95">
            <v>0</v>
          </cell>
          <cell r="G95">
            <v>0</v>
          </cell>
        </row>
        <row r="96">
          <cell r="C96" t="str">
            <v>H92</v>
          </cell>
          <cell r="D96">
            <v>0</v>
          </cell>
          <cell r="E96">
            <v>0</v>
          </cell>
          <cell r="F96">
            <v>0</v>
          </cell>
          <cell r="G96">
            <v>0</v>
          </cell>
        </row>
        <row r="97">
          <cell r="C97" t="str">
            <v>H93</v>
          </cell>
          <cell r="D97">
            <v>0</v>
          </cell>
          <cell r="E97">
            <v>0</v>
          </cell>
          <cell r="F97">
            <v>0</v>
          </cell>
          <cell r="G97">
            <v>0</v>
          </cell>
        </row>
        <row r="98">
          <cell r="C98" t="str">
            <v>H94</v>
          </cell>
          <cell r="D98">
            <v>0</v>
          </cell>
          <cell r="E98">
            <v>0</v>
          </cell>
          <cell r="F98">
            <v>0</v>
          </cell>
          <cell r="G98">
            <v>0</v>
          </cell>
        </row>
        <row r="99">
          <cell r="C99" t="str">
            <v>H95</v>
          </cell>
          <cell r="D99">
            <v>0</v>
          </cell>
          <cell r="E99">
            <v>0</v>
          </cell>
          <cell r="F99">
            <v>0</v>
          </cell>
          <cell r="G99">
            <v>0</v>
          </cell>
        </row>
        <row r="100">
          <cell r="C100" t="str">
            <v>H96</v>
          </cell>
          <cell r="D100">
            <v>0</v>
          </cell>
          <cell r="E100">
            <v>0</v>
          </cell>
          <cell r="F100">
            <v>0</v>
          </cell>
          <cell r="G100">
            <v>0</v>
          </cell>
        </row>
        <row r="101">
          <cell r="C101" t="str">
            <v>H97</v>
          </cell>
          <cell r="D101">
            <v>0</v>
          </cell>
          <cell r="E101">
            <v>0</v>
          </cell>
          <cell r="F101">
            <v>0</v>
          </cell>
          <cell r="G101">
            <v>0</v>
          </cell>
        </row>
        <row r="102">
          <cell r="C102" t="str">
            <v>H98</v>
          </cell>
          <cell r="D102">
            <v>0</v>
          </cell>
          <cell r="E102">
            <v>0</v>
          </cell>
          <cell r="F102">
            <v>0</v>
          </cell>
          <cell r="G102">
            <v>0</v>
          </cell>
        </row>
        <row r="103">
          <cell r="C103" t="str">
            <v>H99</v>
          </cell>
          <cell r="D103">
            <v>0</v>
          </cell>
          <cell r="E103">
            <v>0</v>
          </cell>
          <cell r="F103">
            <v>0</v>
          </cell>
          <cell r="G103">
            <v>0</v>
          </cell>
        </row>
        <row r="104">
          <cell r="C104" t="str">
            <v>H100</v>
          </cell>
          <cell r="D104">
            <v>0</v>
          </cell>
          <cell r="E104">
            <v>0</v>
          </cell>
          <cell r="F104">
            <v>0</v>
          </cell>
          <cell r="G104">
            <v>0</v>
          </cell>
        </row>
        <row r="105">
          <cell r="C105" t="str">
            <v>H101</v>
          </cell>
          <cell r="D105">
            <v>0</v>
          </cell>
          <cell r="E105">
            <v>0</v>
          </cell>
          <cell r="F105">
            <v>0</v>
          </cell>
          <cell r="G105">
            <v>0</v>
          </cell>
        </row>
        <row r="106">
          <cell r="C106" t="str">
            <v>H102</v>
          </cell>
          <cell r="D106">
            <v>0</v>
          </cell>
          <cell r="E106">
            <v>0</v>
          </cell>
          <cell r="F106">
            <v>0</v>
          </cell>
          <cell r="G106">
            <v>0</v>
          </cell>
        </row>
        <row r="107">
          <cell r="C107" t="str">
            <v>H103</v>
          </cell>
          <cell r="D107">
            <v>0</v>
          </cell>
          <cell r="E107">
            <v>0</v>
          </cell>
          <cell r="F107">
            <v>0</v>
          </cell>
          <cell r="G107">
            <v>0</v>
          </cell>
        </row>
        <row r="108">
          <cell r="C108" t="str">
            <v>H104</v>
          </cell>
          <cell r="D108">
            <v>0</v>
          </cell>
          <cell r="E108">
            <v>0</v>
          </cell>
          <cell r="F108">
            <v>0</v>
          </cell>
          <cell r="G108">
            <v>0</v>
          </cell>
        </row>
        <row r="109">
          <cell r="C109" t="str">
            <v>H105</v>
          </cell>
          <cell r="D109">
            <v>0</v>
          </cell>
          <cell r="E109">
            <v>0</v>
          </cell>
          <cell r="F109">
            <v>0</v>
          </cell>
          <cell r="G109">
            <v>0</v>
          </cell>
        </row>
        <row r="110">
          <cell r="C110" t="str">
            <v>H106</v>
          </cell>
          <cell r="D110">
            <v>0</v>
          </cell>
          <cell r="E110">
            <v>0</v>
          </cell>
          <cell r="F110">
            <v>0</v>
          </cell>
          <cell r="G110">
            <v>0</v>
          </cell>
        </row>
        <row r="111">
          <cell r="C111" t="str">
            <v>H107</v>
          </cell>
          <cell r="D111">
            <v>0</v>
          </cell>
          <cell r="E111">
            <v>0</v>
          </cell>
          <cell r="F111">
            <v>0</v>
          </cell>
          <cell r="G111">
            <v>0</v>
          </cell>
        </row>
        <row r="112">
          <cell r="C112" t="str">
            <v>H108</v>
          </cell>
          <cell r="D112">
            <v>0</v>
          </cell>
          <cell r="E112">
            <v>0</v>
          </cell>
          <cell r="F112">
            <v>0</v>
          </cell>
          <cell r="G112">
            <v>0</v>
          </cell>
        </row>
        <row r="113">
          <cell r="C113" t="str">
            <v>H109</v>
          </cell>
          <cell r="D113">
            <v>0</v>
          </cell>
          <cell r="E113">
            <v>0</v>
          </cell>
          <cell r="F113">
            <v>0</v>
          </cell>
          <cell r="G113">
            <v>0</v>
          </cell>
        </row>
        <row r="114">
          <cell r="C114" t="str">
            <v>H110</v>
          </cell>
          <cell r="D114">
            <v>0</v>
          </cell>
          <cell r="E114">
            <v>0</v>
          </cell>
          <cell r="F114">
            <v>0</v>
          </cell>
          <cell r="G114">
            <v>0</v>
          </cell>
        </row>
        <row r="115">
          <cell r="C115" t="str">
            <v>H111</v>
          </cell>
          <cell r="D115">
            <v>0</v>
          </cell>
          <cell r="E115">
            <v>0</v>
          </cell>
          <cell r="F115">
            <v>0</v>
          </cell>
          <cell r="G115">
            <v>0</v>
          </cell>
        </row>
        <row r="116">
          <cell r="C116" t="str">
            <v>H112</v>
          </cell>
          <cell r="D116">
            <v>0</v>
          </cell>
          <cell r="E116">
            <v>0</v>
          </cell>
          <cell r="F116">
            <v>0</v>
          </cell>
          <cell r="G116">
            <v>0</v>
          </cell>
        </row>
        <row r="117">
          <cell r="C117" t="str">
            <v>H113</v>
          </cell>
          <cell r="D117">
            <v>0</v>
          </cell>
          <cell r="E117">
            <v>0</v>
          </cell>
          <cell r="F117">
            <v>0</v>
          </cell>
          <cell r="G117">
            <v>0</v>
          </cell>
        </row>
        <row r="118">
          <cell r="C118" t="str">
            <v>H114</v>
          </cell>
          <cell r="D118">
            <v>0</v>
          </cell>
          <cell r="E118">
            <v>0</v>
          </cell>
          <cell r="F118">
            <v>0</v>
          </cell>
          <cell r="G118">
            <v>0</v>
          </cell>
        </row>
        <row r="119">
          <cell r="C119" t="str">
            <v>H115</v>
          </cell>
          <cell r="D119">
            <v>0</v>
          </cell>
          <cell r="E119">
            <v>0</v>
          </cell>
          <cell r="F119">
            <v>0</v>
          </cell>
          <cell r="G119">
            <v>0</v>
          </cell>
        </row>
        <row r="120">
          <cell r="C120" t="str">
            <v>H116</v>
          </cell>
          <cell r="D120">
            <v>0</v>
          </cell>
          <cell r="E120">
            <v>0</v>
          </cell>
          <cell r="F120">
            <v>0</v>
          </cell>
          <cell r="G120">
            <v>0</v>
          </cell>
        </row>
        <row r="121">
          <cell r="C121" t="str">
            <v>H117</v>
          </cell>
          <cell r="D121">
            <v>0</v>
          </cell>
          <cell r="E121">
            <v>0</v>
          </cell>
          <cell r="F121">
            <v>0</v>
          </cell>
          <cell r="G121">
            <v>0</v>
          </cell>
        </row>
        <row r="122">
          <cell r="C122" t="str">
            <v>H118</v>
          </cell>
          <cell r="D122">
            <v>0</v>
          </cell>
          <cell r="E122">
            <v>0</v>
          </cell>
          <cell r="F122">
            <v>0</v>
          </cell>
          <cell r="G122">
            <v>0</v>
          </cell>
        </row>
        <row r="123">
          <cell r="C123" t="str">
            <v>H119</v>
          </cell>
          <cell r="D123">
            <v>0</v>
          </cell>
          <cell r="E123">
            <v>0</v>
          </cell>
          <cell r="F123">
            <v>0</v>
          </cell>
          <cell r="G123">
            <v>0</v>
          </cell>
        </row>
        <row r="124">
          <cell r="C124" t="str">
            <v>H120</v>
          </cell>
          <cell r="D124">
            <v>0</v>
          </cell>
          <cell r="E124">
            <v>0</v>
          </cell>
          <cell r="F124">
            <v>0</v>
          </cell>
          <cell r="G124">
            <v>0</v>
          </cell>
        </row>
        <row r="125">
          <cell r="C125" t="str">
            <v>H121</v>
          </cell>
          <cell r="D125">
            <v>0</v>
          </cell>
          <cell r="E125">
            <v>0</v>
          </cell>
          <cell r="F125">
            <v>0</v>
          </cell>
          <cell r="G125">
            <v>0</v>
          </cell>
        </row>
        <row r="126">
          <cell r="C126" t="str">
            <v>H122</v>
          </cell>
          <cell r="D126">
            <v>0</v>
          </cell>
          <cell r="E126">
            <v>0</v>
          </cell>
          <cell r="F126">
            <v>0</v>
          </cell>
          <cell r="G126">
            <v>0</v>
          </cell>
        </row>
        <row r="127">
          <cell r="C127" t="str">
            <v>H123</v>
          </cell>
          <cell r="D127">
            <v>0</v>
          </cell>
          <cell r="E127">
            <v>0</v>
          </cell>
          <cell r="F127">
            <v>0</v>
          </cell>
          <cell r="G127">
            <v>0</v>
          </cell>
        </row>
        <row r="128">
          <cell r="C128" t="str">
            <v>H124</v>
          </cell>
          <cell r="D128">
            <v>0</v>
          </cell>
          <cell r="E128">
            <v>0</v>
          </cell>
          <cell r="F128">
            <v>0</v>
          </cell>
          <cell r="G128">
            <v>0</v>
          </cell>
        </row>
        <row r="129">
          <cell r="C129" t="str">
            <v>H125</v>
          </cell>
          <cell r="D129">
            <v>0</v>
          </cell>
          <cell r="E129">
            <v>0</v>
          </cell>
          <cell r="F129">
            <v>0</v>
          </cell>
          <cell r="G129">
            <v>0</v>
          </cell>
        </row>
        <row r="130">
          <cell r="C130" t="str">
            <v>H126</v>
          </cell>
          <cell r="D130">
            <v>0</v>
          </cell>
          <cell r="E130">
            <v>0</v>
          </cell>
          <cell r="F130">
            <v>0</v>
          </cell>
          <cell r="G130">
            <v>0</v>
          </cell>
        </row>
        <row r="131">
          <cell r="C131" t="str">
            <v>H127</v>
          </cell>
          <cell r="D131">
            <v>0</v>
          </cell>
          <cell r="E131">
            <v>0</v>
          </cell>
          <cell r="F131">
            <v>0</v>
          </cell>
          <cell r="G131">
            <v>0</v>
          </cell>
        </row>
        <row r="132">
          <cell r="C132" t="str">
            <v>H128</v>
          </cell>
          <cell r="D132">
            <v>0</v>
          </cell>
          <cell r="E132">
            <v>0</v>
          </cell>
          <cell r="F132">
            <v>0</v>
          </cell>
          <cell r="G132">
            <v>0</v>
          </cell>
        </row>
        <row r="133">
          <cell r="C133" t="str">
            <v>H129</v>
          </cell>
          <cell r="D133">
            <v>0</v>
          </cell>
          <cell r="E133">
            <v>0</v>
          </cell>
          <cell r="F133">
            <v>0</v>
          </cell>
          <cell r="G133">
            <v>0</v>
          </cell>
        </row>
        <row r="134">
          <cell r="C134" t="str">
            <v>H130</v>
          </cell>
          <cell r="D134">
            <v>0</v>
          </cell>
          <cell r="E134">
            <v>0</v>
          </cell>
          <cell r="F134">
            <v>0</v>
          </cell>
          <cell r="G134">
            <v>0</v>
          </cell>
        </row>
        <row r="135">
          <cell r="C135" t="str">
            <v>H131</v>
          </cell>
          <cell r="D135">
            <v>0</v>
          </cell>
          <cell r="E135">
            <v>0</v>
          </cell>
          <cell r="F135">
            <v>0</v>
          </cell>
          <cell r="G135">
            <v>0</v>
          </cell>
        </row>
        <row r="136">
          <cell r="C136" t="str">
            <v>H132</v>
          </cell>
          <cell r="D136">
            <v>0</v>
          </cell>
          <cell r="E136">
            <v>0</v>
          </cell>
          <cell r="F136">
            <v>0</v>
          </cell>
          <cell r="G136">
            <v>0</v>
          </cell>
        </row>
        <row r="137">
          <cell r="C137" t="str">
            <v>H133</v>
          </cell>
          <cell r="D137">
            <v>0</v>
          </cell>
          <cell r="E137">
            <v>0</v>
          </cell>
          <cell r="F137">
            <v>0</v>
          </cell>
          <cell r="G137">
            <v>0</v>
          </cell>
        </row>
        <row r="138">
          <cell r="C138" t="str">
            <v>H134</v>
          </cell>
          <cell r="D138">
            <v>0</v>
          </cell>
          <cell r="E138">
            <v>0</v>
          </cell>
          <cell r="F138">
            <v>0</v>
          </cell>
          <cell r="G138">
            <v>0</v>
          </cell>
        </row>
        <row r="139">
          <cell r="C139" t="str">
            <v>H135</v>
          </cell>
          <cell r="D139">
            <v>0</v>
          </cell>
          <cell r="E139">
            <v>0</v>
          </cell>
          <cell r="F139">
            <v>0</v>
          </cell>
          <cell r="G139">
            <v>0</v>
          </cell>
        </row>
        <row r="140">
          <cell r="C140" t="str">
            <v>H136</v>
          </cell>
          <cell r="D140">
            <v>0</v>
          </cell>
          <cell r="E140">
            <v>0</v>
          </cell>
          <cell r="F140">
            <v>0</v>
          </cell>
          <cell r="G140">
            <v>0</v>
          </cell>
        </row>
        <row r="141">
          <cell r="C141" t="str">
            <v>H137</v>
          </cell>
          <cell r="D141">
            <v>0</v>
          </cell>
          <cell r="E141">
            <v>0</v>
          </cell>
          <cell r="F141">
            <v>0</v>
          </cell>
          <cell r="G141">
            <v>0</v>
          </cell>
        </row>
        <row r="142">
          <cell r="C142" t="str">
            <v>H138</v>
          </cell>
          <cell r="D142">
            <v>0</v>
          </cell>
          <cell r="E142">
            <v>0</v>
          </cell>
          <cell r="F142">
            <v>0</v>
          </cell>
          <cell r="G142">
            <v>0</v>
          </cell>
        </row>
        <row r="143">
          <cell r="C143" t="str">
            <v>H139</v>
          </cell>
          <cell r="D143">
            <v>0</v>
          </cell>
          <cell r="E143">
            <v>0</v>
          </cell>
          <cell r="F143">
            <v>0</v>
          </cell>
          <cell r="G143">
            <v>0</v>
          </cell>
        </row>
        <row r="144">
          <cell r="C144" t="str">
            <v>H140</v>
          </cell>
          <cell r="D144">
            <v>0</v>
          </cell>
          <cell r="E144">
            <v>0</v>
          </cell>
          <cell r="F144">
            <v>0</v>
          </cell>
          <cell r="G144">
            <v>0</v>
          </cell>
        </row>
        <row r="145">
          <cell r="C145" t="str">
            <v>H141</v>
          </cell>
          <cell r="D145">
            <v>0</v>
          </cell>
          <cell r="E145">
            <v>0</v>
          </cell>
          <cell r="F145">
            <v>0</v>
          </cell>
          <cell r="G145">
            <v>0</v>
          </cell>
        </row>
        <row r="146">
          <cell r="C146" t="str">
            <v>H142</v>
          </cell>
          <cell r="D146">
            <v>0</v>
          </cell>
          <cell r="E146">
            <v>0</v>
          </cell>
          <cell r="F146">
            <v>0</v>
          </cell>
          <cell r="G146">
            <v>0</v>
          </cell>
        </row>
        <row r="147">
          <cell r="C147" t="str">
            <v>H143</v>
          </cell>
          <cell r="D147">
            <v>0</v>
          </cell>
          <cell r="E147">
            <v>0</v>
          </cell>
          <cell r="F147">
            <v>0</v>
          </cell>
          <cell r="G147">
            <v>0</v>
          </cell>
        </row>
        <row r="148">
          <cell r="C148" t="str">
            <v>H144</v>
          </cell>
          <cell r="D148">
            <v>0</v>
          </cell>
          <cell r="E148">
            <v>0</v>
          </cell>
          <cell r="F148">
            <v>0</v>
          </cell>
          <cell r="G148">
            <v>0</v>
          </cell>
        </row>
        <row r="149">
          <cell r="C149" t="str">
            <v>H145</v>
          </cell>
          <cell r="D149">
            <v>0</v>
          </cell>
          <cell r="E149">
            <v>0</v>
          </cell>
          <cell r="F149">
            <v>0</v>
          </cell>
          <cell r="G149">
            <v>0</v>
          </cell>
        </row>
        <row r="150">
          <cell r="C150" t="str">
            <v>H146</v>
          </cell>
          <cell r="D150">
            <v>0</v>
          </cell>
          <cell r="E150">
            <v>0</v>
          </cell>
          <cell r="F150">
            <v>0</v>
          </cell>
          <cell r="G150">
            <v>0</v>
          </cell>
        </row>
        <row r="151">
          <cell r="C151" t="str">
            <v>H147</v>
          </cell>
          <cell r="D151">
            <v>0</v>
          </cell>
          <cell r="E151">
            <v>0</v>
          </cell>
          <cell r="F151">
            <v>0</v>
          </cell>
          <cell r="G151">
            <v>0</v>
          </cell>
        </row>
        <row r="152">
          <cell r="C152" t="str">
            <v>H148</v>
          </cell>
          <cell r="D152">
            <v>0</v>
          </cell>
          <cell r="E152">
            <v>0</v>
          </cell>
          <cell r="F152">
            <v>0</v>
          </cell>
          <cell r="G152">
            <v>0</v>
          </cell>
        </row>
        <row r="153">
          <cell r="C153" t="str">
            <v>H149</v>
          </cell>
          <cell r="D153">
            <v>0</v>
          </cell>
          <cell r="E153">
            <v>0</v>
          </cell>
          <cell r="F153">
            <v>0</v>
          </cell>
          <cell r="G153">
            <v>0</v>
          </cell>
        </row>
        <row r="154">
          <cell r="C154" t="str">
            <v>H150</v>
          </cell>
          <cell r="D154">
            <v>0</v>
          </cell>
          <cell r="E154">
            <v>0</v>
          </cell>
          <cell r="F154">
            <v>0</v>
          </cell>
          <cell r="G154">
            <v>0</v>
          </cell>
        </row>
        <row r="155">
          <cell r="C155" t="str">
            <v>H151</v>
          </cell>
          <cell r="D155">
            <v>0</v>
          </cell>
          <cell r="E155">
            <v>0</v>
          </cell>
          <cell r="F155">
            <v>0</v>
          </cell>
          <cell r="G155">
            <v>0</v>
          </cell>
        </row>
        <row r="156">
          <cell r="C156" t="str">
            <v>H152</v>
          </cell>
          <cell r="D156">
            <v>0</v>
          </cell>
          <cell r="E156">
            <v>0</v>
          </cell>
          <cell r="F156">
            <v>0</v>
          </cell>
          <cell r="G156">
            <v>0</v>
          </cell>
        </row>
        <row r="157">
          <cell r="C157" t="str">
            <v>H153</v>
          </cell>
          <cell r="D157">
            <v>0</v>
          </cell>
          <cell r="E157">
            <v>0</v>
          </cell>
          <cell r="F157">
            <v>0</v>
          </cell>
          <cell r="G157">
            <v>0</v>
          </cell>
        </row>
        <row r="158">
          <cell r="C158" t="str">
            <v>H154</v>
          </cell>
          <cell r="D158">
            <v>0</v>
          </cell>
          <cell r="E158">
            <v>0</v>
          </cell>
          <cell r="F158">
            <v>0</v>
          </cell>
          <cell r="G158">
            <v>0</v>
          </cell>
        </row>
        <row r="159">
          <cell r="C159" t="str">
            <v>H155</v>
          </cell>
          <cell r="D159">
            <v>0</v>
          </cell>
          <cell r="E159">
            <v>0</v>
          </cell>
          <cell r="F159">
            <v>0</v>
          </cell>
          <cell r="G159">
            <v>0</v>
          </cell>
        </row>
        <row r="160">
          <cell r="C160" t="str">
            <v>H156</v>
          </cell>
          <cell r="D160">
            <v>0</v>
          </cell>
          <cell r="E160">
            <v>0</v>
          </cell>
          <cell r="F160">
            <v>0</v>
          </cell>
          <cell r="G160">
            <v>0</v>
          </cell>
        </row>
        <row r="161">
          <cell r="C161" t="str">
            <v>H157</v>
          </cell>
          <cell r="D161">
            <v>0</v>
          </cell>
          <cell r="E161">
            <v>0</v>
          </cell>
          <cell r="F161">
            <v>0</v>
          </cell>
          <cell r="G161">
            <v>0</v>
          </cell>
        </row>
        <row r="162">
          <cell r="C162" t="str">
            <v>H158</v>
          </cell>
          <cell r="D162">
            <v>0</v>
          </cell>
          <cell r="E162">
            <v>0</v>
          </cell>
          <cell r="F162">
            <v>0</v>
          </cell>
          <cell r="G162">
            <v>0</v>
          </cell>
        </row>
        <row r="163">
          <cell r="C163" t="str">
            <v>H159</v>
          </cell>
          <cell r="D163">
            <v>0</v>
          </cell>
          <cell r="E163">
            <v>0</v>
          </cell>
          <cell r="F163">
            <v>0</v>
          </cell>
          <cell r="G163">
            <v>0</v>
          </cell>
        </row>
        <row r="164">
          <cell r="C164" t="str">
            <v>H160</v>
          </cell>
          <cell r="D164">
            <v>0</v>
          </cell>
          <cell r="E164">
            <v>0</v>
          </cell>
          <cell r="F164">
            <v>0</v>
          </cell>
          <cell r="G164">
            <v>0</v>
          </cell>
        </row>
        <row r="165">
          <cell r="C165" t="str">
            <v>H161</v>
          </cell>
          <cell r="D165">
            <v>0</v>
          </cell>
          <cell r="E165">
            <v>0</v>
          </cell>
          <cell r="F165">
            <v>0</v>
          </cell>
          <cell r="G165">
            <v>0</v>
          </cell>
        </row>
        <row r="166">
          <cell r="C166" t="str">
            <v>H162</v>
          </cell>
          <cell r="D166">
            <v>0</v>
          </cell>
          <cell r="E166">
            <v>0</v>
          </cell>
          <cell r="F166">
            <v>0</v>
          </cell>
          <cell r="G166">
            <v>0</v>
          </cell>
        </row>
        <row r="167">
          <cell r="C167" t="str">
            <v>H163</v>
          </cell>
          <cell r="D167">
            <v>0</v>
          </cell>
          <cell r="E167">
            <v>0</v>
          </cell>
          <cell r="F167">
            <v>0</v>
          </cell>
          <cell r="G167">
            <v>0</v>
          </cell>
        </row>
        <row r="168">
          <cell r="C168" t="str">
            <v>H164</v>
          </cell>
          <cell r="D168">
            <v>0</v>
          </cell>
          <cell r="E168">
            <v>0</v>
          </cell>
          <cell r="F168">
            <v>0</v>
          </cell>
          <cell r="G168">
            <v>0</v>
          </cell>
        </row>
        <row r="169">
          <cell r="C169" t="str">
            <v>H165</v>
          </cell>
          <cell r="D169">
            <v>0</v>
          </cell>
          <cell r="E169">
            <v>0</v>
          </cell>
          <cell r="F169">
            <v>0</v>
          </cell>
          <cell r="G169">
            <v>0</v>
          </cell>
        </row>
        <row r="170">
          <cell r="C170" t="str">
            <v>H166</v>
          </cell>
          <cell r="D170">
            <v>0</v>
          </cell>
          <cell r="E170">
            <v>0</v>
          </cell>
          <cell r="F170">
            <v>0</v>
          </cell>
          <cell r="G170">
            <v>0</v>
          </cell>
        </row>
        <row r="171">
          <cell r="C171" t="str">
            <v>H167</v>
          </cell>
          <cell r="D171">
            <v>0</v>
          </cell>
          <cell r="E171">
            <v>0</v>
          </cell>
          <cell r="F171">
            <v>0</v>
          </cell>
          <cell r="G171">
            <v>0</v>
          </cell>
        </row>
        <row r="172">
          <cell r="C172" t="str">
            <v>H168</v>
          </cell>
          <cell r="D172">
            <v>0</v>
          </cell>
          <cell r="E172">
            <v>0</v>
          </cell>
          <cell r="F172">
            <v>0</v>
          </cell>
          <cell r="G172">
            <v>0</v>
          </cell>
        </row>
        <row r="173">
          <cell r="C173" t="str">
            <v>H169</v>
          </cell>
          <cell r="D173">
            <v>0</v>
          </cell>
          <cell r="E173">
            <v>0</v>
          </cell>
          <cell r="F173">
            <v>0</v>
          </cell>
          <cell r="G173">
            <v>0</v>
          </cell>
        </row>
        <row r="174">
          <cell r="C174" t="str">
            <v>H170</v>
          </cell>
          <cell r="D174">
            <v>0</v>
          </cell>
          <cell r="E174">
            <v>0</v>
          </cell>
          <cell r="F174">
            <v>0</v>
          </cell>
          <cell r="G174">
            <v>0</v>
          </cell>
        </row>
        <row r="175">
          <cell r="C175" t="str">
            <v>H171</v>
          </cell>
          <cell r="D175">
            <v>0</v>
          </cell>
          <cell r="E175">
            <v>0</v>
          </cell>
          <cell r="F175">
            <v>0</v>
          </cell>
          <cell r="G175">
            <v>0</v>
          </cell>
        </row>
        <row r="176">
          <cell r="C176" t="str">
            <v>H172</v>
          </cell>
          <cell r="D176">
            <v>0</v>
          </cell>
          <cell r="E176">
            <v>0</v>
          </cell>
          <cell r="F176">
            <v>0</v>
          </cell>
          <cell r="G176">
            <v>0</v>
          </cell>
        </row>
        <row r="177">
          <cell r="C177" t="str">
            <v>H173</v>
          </cell>
          <cell r="D177">
            <v>0</v>
          </cell>
          <cell r="E177">
            <v>0</v>
          </cell>
          <cell r="F177">
            <v>0</v>
          </cell>
          <cell r="G177">
            <v>0</v>
          </cell>
        </row>
        <row r="178">
          <cell r="C178" t="str">
            <v>H174</v>
          </cell>
          <cell r="D178">
            <v>0</v>
          </cell>
          <cell r="E178">
            <v>0</v>
          </cell>
          <cell r="F178">
            <v>0</v>
          </cell>
          <cell r="G178">
            <v>0</v>
          </cell>
        </row>
        <row r="179">
          <cell r="C179" t="str">
            <v>H175</v>
          </cell>
          <cell r="D179">
            <v>0</v>
          </cell>
          <cell r="E179">
            <v>0</v>
          </cell>
          <cell r="F179">
            <v>0</v>
          </cell>
          <cell r="G179">
            <v>0</v>
          </cell>
        </row>
        <row r="180">
          <cell r="C180" t="str">
            <v>H176</v>
          </cell>
          <cell r="D180">
            <v>0</v>
          </cell>
          <cell r="E180">
            <v>0</v>
          </cell>
          <cell r="F180">
            <v>0</v>
          </cell>
          <cell r="G180">
            <v>0</v>
          </cell>
        </row>
        <row r="181">
          <cell r="C181" t="str">
            <v>H177</v>
          </cell>
          <cell r="D181">
            <v>0</v>
          </cell>
          <cell r="E181">
            <v>0</v>
          </cell>
          <cell r="F181">
            <v>0</v>
          </cell>
          <cell r="G181">
            <v>0</v>
          </cell>
        </row>
        <row r="182">
          <cell r="C182" t="str">
            <v>H178</v>
          </cell>
          <cell r="D182">
            <v>0</v>
          </cell>
          <cell r="E182">
            <v>0</v>
          </cell>
          <cell r="F182">
            <v>0</v>
          </cell>
          <cell r="G182">
            <v>0</v>
          </cell>
        </row>
        <row r="183">
          <cell r="C183" t="str">
            <v>H179</v>
          </cell>
          <cell r="D183">
            <v>0</v>
          </cell>
          <cell r="E183">
            <v>0</v>
          </cell>
          <cell r="F183">
            <v>0</v>
          </cell>
          <cell r="G183">
            <v>0</v>
          </cell>
        </row>
        <row r="184">
          <cell r="C184" t="str">
            <v>H180</v>
          </cell>
          <cell r="D184">
            <v>0</v>
          </cell>
          <cell r="E184">
            <v>0</v>
          </cell>
          <cell r="F184">
            <v>0</v>
          </cell>
          <cell r="G184">
            <v>0</v>
          </cell>
        </row>
        <row r="185">
          <cell r="C185" t="str">
            <v>H181</v>
          </cell>
          <cell r="D185">
            <v>0</v>
          </cell>
          <cell r="E185">
            <v>0</v>
          </cell>
          <cell r="F185">
            <v>0</v>
          </cell>
          <cell r="G185">
            <v>0</v>
          </cell>
        </row>
        <row r="186">
          <cell r="C186" t="str">
            <v>H182</v>
          </cell>
          <cell r="D186">
            <v>0</v>
          </cell>
          <cell r="E186">
            <v>0</v>
          </cell>
          <cell r="F186">
            <v>0</v>
          </cell>
          <cell r="G186">
            <v>0</v>
          </cell>
        </row>
        <row r="187">
          <cell r="C187" t="str">
            <v>H183</v>
          </cell>
          <cell r="D187">
            <v>0</v>
          </cell>
          <cell r="E187">
            <v>0</v>
          </cell>
          <cell r="F187">
            <v>0</v>
          </cell>
          <cell r="G187">
            <v>0</v>
          </cell>
        </row>
        <row r="188">
          <cell r="C188" t="str">
            <v>H184</v>
          </cell>
          <cell r="D188">
            <v>0</v>
          </cell>
          <cell r="E188">
            <v>0</v>
          </cell>
          <cell r="F188">
            <v>0</v>
          </cell>
          <cell r="G188">
            <v>0</v>
          </cell>
        </row>
        <row r="189">
          <cell r="C189" t="str">
            <v>H185</v>
          </cell>
          <cell r="D189">
            <v>0</v>
          </cell>
          <cell r="E189">
            <v>0</v>
          </cell>
          <cell r="F189">
            <v>0</v>
          </cell>
          <cell r="G189">
            <v>0</v>
          </cell>
        </row>
        <row r="190">
          <cell r="C190" t="str">
            <v>H186</v>
          </cell>
          <cell r="D190">
            <v>0</v>
          </cell>
          <cell r="E190">
            <v>0</v>
          </cell>
          <cell r="F190">
            <v>0</v>
          </cell>
          <cell r="G190">
            <v>0</v>
          </cell>
        </row>
        <row r="191">
          <cell r="C191" t="str">
            <v>H187</v>
          </cell>
          <cell r="D191">
            <v>0</v>
          </cell>
          <cell r="E191">
            <v>0</v>
          </cell>
          <cell r="F191">
            <v>0</v>
          </cell>
          <cell r="G191">
            <v>0</v>
          </cell>
        </row>
        <row r="192">
          <cell r="C192" t="str">
            <v>H188</v>
          </cell>
          <cell r="D192">
            <v>0</v>
          </cell>
          <cell r="E192">
            <v>0</v>
          </cell>
          <cell r="F192">
            <v>0</v>
          </cell>
          <cell r="G192">
            <v>0</v>
          </cell>
        </row>
        <row r="193">
          <cell r="C193" t="str">
            <v>H189</v>
          </cell>
          <cell r="D193">
            <v>0</v>
          </cell>
          <cell r="E193">
            <v>0</v>
          </cell>
          <cell r="F193">
            <v>0</v>
          </cell>
          <cell r="G193">
            <v>0</v>
          </cell>
        </row>
        <row r="194">
          <cell r="C194" t="str">
            <v>H190</v>
          </cell>
          <cell r="D194">
            <v>0</v>
          </cell>
          <cell r="E194">
            <v>0</v>
          </cell>
          <cell r="F194">
            <v>0</v>
          </cell>
          <cell r="G194">
            <v>0</v>
          </cell>
        </row>
        <row r="195">
          <cell r="C195" t="str">
            <v>H191</v>
          </cell>
          <cell r="D195">
            <v>0</v>
          </cell>
          <cell r="E195">
            <v>0</v>
          </cell>
          <cell r="F195">
            <v>0</v>
          </cell>
          <cell r="G195">
            <v>0</v>
          </cell>
        </row>
        <row r="196">
          <cell r="C196" t="str">
            <v>H192</v>
          </cell>
          <cell r="D196">
            <v>0</v>
          </cell>
          <cell r="E196">
            <v>0</v>
          </cell>
          <cell r="F196">
            <v>0</v>
          </cell>
          <cell r="G196">
            <v>0</v>
          </cell>
        </row>
        <row r="197">
          <cell r="C197" t="str">
            <v>H193</v>
          </cell>
          <cell r="D197">
            <v>0</v>
          </cell>
          <cell r="E197">
            <v>0</v>
          </cell>
          <cell r="F197">
            <v>0</v>
          </cell>
          <cell r="G197">
            <v>0</v>
          </cell>
        </row>
        <row r="198">
          <cell r="C198" t="str">
            <v>H194</v>
          </cell>
          <cell r="D198">
            <v>0</v>
          </cell>
          <cell r="E198">
            <v>0</v>
          </cell>
          <cell r="F198">
            <v>0</v>
          </cell>
          <cell r="G198">
            <v>0</v>
          </cell>
        </row>
        <row r="199">
          <cell r="C199" t="str">
            <v>H195</v>
          </cell>
          <cell r="D199">
            <v>0</v>
          </cell>
          <cell r="E199">
            <v>0</v>
          </cell>
          <cell r="F199">
            <v>0</v>
          </cell>
          <cell r="G199">
            <v>0</v>
          </cell>
        </row>
        <row r="200">
          <cell r="C200" t="str">
            <v>H196</v>
          </cell>
          <cell r="D200">
            <v>0</v>
          </cell>
          <cell r="E200">
            <v>0</v>
          </cell>
          <cell r="F200">
            <v>0</v>
          </cell>
          <cell r="G200">
            <v>0</v>
          </cell>
        </row>
        <row r="201">
          <cell r="C201" t="str">
            <v>H197</v>
          </cell>
          <cell r="D201">
            <v>0</v>
          </cell>
          <cell r="E201">
            <v>0</v>
          </cell>
          <cell r="F201">
            <v>0</v>
          </cell>
          <cell r="G201">
            <v>0</v>
          </cell>
        </row>
        <row r="202">
          <cell r="C202" t="str">
            <v>H198</v>
          </cell>
          <cell r="D202">
            <v>0</v>
          </cell>
          <cell r="E202">
            <v>0</v>
          </cell>
          <cell r="F202">
            <v>0</v>
          </cell>
          <cell r="G202">
            <v>0</v>
          </cell>
        </row>
        <row r="203">
          <cell r="C203" t="str">
            <v>H199</v>
          </cell>
          <cell r="D203">
            <v>0</v>
          </cell>
          <cell r="E203">
            <v>0</v>
          </cell>
          <cell r="F203">
            <v>0</v>
          </cell>
          <cell r="G203">
            <v>0</v>
          </cell>
        </row>
        <row r="204">
          <cell r="C204" t="str">
            <v>H200</v>
          </cell>
          <cell r="D204">
            <v>0</v>
          </cell>
          <cell r="E204">
            <v>0</v>
          </cell>
          <cell r="F204">
            <v>0</v>
          </cell>
          <cell r="G204">
            <v>0</v>
          </cell>
        </row>
        <row r="205">
          <cell r="C205" t="str">
            <v>H201</v>
          </cell>
          <cell r="D205">
            <v>0</v>
          </cell>
          <cell r="E205">
            <v>0</v>
          </cell>
          <cell r="F205">
            <v>0</v>
          </cell>
          <cell r="G205">
            <v>0</v>
          </cell>
        </row>
        <row r="206">
          <cell r="C206" t="str">
            <v>H202</v>
          </cell>
          <cell r="D206">
            <v>0</v>
          </cell>
          <cell r="E206">
            <v>0</v>
          </cell>
          <cell r="F206">
            <v>0</v>
          </cell>
          <cell r="G206">
            <v>0</v>
          </cell>
        </row>
        <row r="207">
          <cell r="C207" t="str">
            <v>H203</v>
          </cell>
          <cell r="D207">
            <v>0</v>
          </cell>
          <cell r="E207">
            <v>0</v>
          </cell>
          <cell r="F207">
            <v>0</v>
          </cell>
          <cell r="G207">
            <v>0</v>
          </cell>
        </row>
        <row r="208">
          <cell r="C208" t="str">
            <v>H204</v>
          </cell>
          <cell r="D208">
            <v>0</v>
          </cell>
          <cell r="E208">
            <v>0</v>
          </cell>
          <cell r="F208">
            <v>0</v>
          </cell>
          <cell r="G208">
            <v>0</v>
          </cell>
        </row>
        <row r="209">
          <cell r="C209" t="str">
            <v>H205</v>
          </cell>
          <cell r="D209">
            <v>0</v>
          </cell>
          <cell r="E209">
            <v>0</v>
          </cell>
          <cell r="F209">
            <v>0</v>
          </cell>
          <cell r="G209">
            <v>0</v>
          </cell>
        </row>
        <row r="210">
          <cell r="C210" t="str">
            <v>H206</v>
          </cell>
          <cell r="D210">
            <v>0</v>
          </cell>
          <cell r="E210">
            <v>0</v>
          </cell>
          <cell r="F210">
            <v>0</v>
          </cell>
          <cell r="G210">
            <v>0</v>
          </cell>
        </row>
        <row r="211">
          <cell r="C211" t="str">
            <v>H207</v>
          </cell>
          <cell r="D211">
            <v>0</v>
          </cell>
          <cell r="E211">
            <v>0</v>
          </cell>
          <cell r="F211">
            <v>0</v>
          </cell>
          <cell r="G211">
            <v>0</v>
          </cell>
        </row>
        <row r="212">
          <cell r="C212" t="str">
            <v>H208</v>
          </cell>
          <cell r="D212">
            <v>0</v>
          </cell>
          <cell r="E212">
            <v>0</v>
          </cell>
          <cell r="F212">
            <v>0</v>
          </cell>
          <cell r="G212">
            <v>0</v>
          </cell>
        </row>
        <row r="213">
          <cell r="C213" t="str">
            <v>H209</v>
          </cell>
          <cell r="D213">
            <v>0</v>
          </cell>
          <cell r="E213">
            <v>0</v>
          </cell>
          <cell r="F213">
            <v>0</v>
          </cell>
          <cell r="G213">
            <v>0</v>
          </cell>
        </row>
        <row r="214">
          <cell r="C214" t="str">
            <v>H210</v>
          </cell>
          <cell r="D214">
            <v>0</v>
          </cell>
          <cell r="E214">
            <v>0</v>
          </cell>
          <cell r="F214">
            <v>0</v>
          </cell>
          <cell r="G214">
            <v>0</v>
          </cell>
        </row>
        <row r="215">
          <cell r="C215" t="str">
            <v>H211</v>
          </cell>
          <cell r="D215">
            <v>0</v>
          </cell>
          <cell r="E215">
            <v>0</v>
          </cell>
          <cell r="F215">
            <v>0</v>
          </cell>
          <cell r="G215">
            <v>0</v>
          </cell>
        </row>
        <row r="216">
          <cell r="C216" t="str">
            <v>H212</v>
          </cell>
          <cell r="D216">
            <v>0</v>
          </cell>
          <cell r="E216">
            <v>0</v>
          </cell>
          <cell r="F216">
            <v>0</v>
          </cell>
          <cell r="G216">
            <v>0</v>
          </cell>
        </row>
        <row r="217">
          <cell r="C217" t="str">
            <v>H213</v>
          </cell>
          <cell r="D217">
            <v>0</v>
          </cell>
          <cell r="E217">
            <v>0</v>
          </cell>
          <cell r="F217">
            <v>0</v>
          </cell>
          <cell r="G217">
            <v>0</v>
          </cell>
        </row>
        <row r="218">
          <cell r="C218" t="str">
            <v>H214</v>
          </cell>
          <cell r="D218">
            <v>0</v>
          </cell>
          <cell r="E218">
            <v>0</v>
          </cell>
          <cell r="F218">
            <v>0</v>
          </cell>
          <cell r="G218">
            <v>0</v>
          </cell>
        </row>
        <row r="219">
          <cell r="C219" t="str">
            <v>H215</v>
          </cell>
          <cell r="D219">
            <v>0</v>
          </cell>
          <cell r="E219">
            <v>0</v>
          </cell>
          <cell r="F219">
            <v>0</v>
          </cell>
          <cell r="G219">
            <v>0</v>
          </cell>
        </row>
        <row r="220">
          <cell r="C220" t="str">
            <v>H216</v>
          </cell>
          <cell r="D220">
            <v>0</v>
          </cell>
          <cell r="E220">
            <v>0</v>
          </cell>
          <cell r="F220">
            <v>0</v>
          </cell>
          <cell r="G220">
            <v>0</v>
          </cell>
        </row>
        <row r="221">
          <cell r="C221" t="str">
            <v>H217</v>
          </cell>
          <cell r="D221">
            <v>0</v>
          </cell>
          <cell r="E221">
            <v>0</v>
          </cell>
          <cell r="F221">
            <v>0</v>
          </cell>
          <cell r="G221">
            <v>0</v>
          </cell>
        </row>
        <row r="222">
          <cell r="C222" t="str">
            <v>H218</v>
          </cell>
          <cell r="D222">
            <v>0</v>
          </cell>
          <cell r="E222">
            <v>0</v>
          </cell>
          <cell r="F222">
            <v>0</v>
          </cell>
          <cell r="G222">
            <v>0</v>
          </cell>
        </row>
        <row r="223">
          <cell r="C223" t="str">
            <v>H219</v>
          </cell>
          <cell r="D223">
            <v>0</v>
          </cell>
          <cell r="E223">
            <v>0</v>
          </cell>
          <cell r="F223">
            <v>0</v>
          </cell>
          <cell r="G223">
            <v>0</v>
          </cell>
        </row>
        <row r="224">
          <cell r="C224" t="str">
            <v>H220</v>
          </cell>
          <cell r="D224">
            <v>0</v>
          </cell>
          <cell r="E224">
            <v>0</v>
          </cell>
          <cell r="F224">
            <v>0</v>
          </cell>
          <cell r="G224">
            <v>0</v>
          </cell>
        </row>
        <row r="225">
          <cell r="C225" t="str">
            <v>H221</v>
          </cell>
          <cell r="D225">
            <v>0</v>
          </cell>
          <cell r="E225">
            <v>0</v>
          </cell>
          <cell r="F225">
            <v>0</v>
          </cell>
          <cell r="G225">
            <v>0</v>
          </cell>
        </row>
        <row r="226">
          <cell r="C226" t="str">
            <v>H222</v>
          </cell>
          <cell r="D226">
            <v>0</v>
          </cell>
          <cell r="E226">
            <v>0</v>
          </cell>
          <cell r="F226">
            <v>0</v>
          </cell>
          <cell r="G226">
            <v>0</v>
          </cell>
        </row>
        <row r="227">
          <cell r="C227" t="str">
            <v>H223</v>
          </cell>
          <cell r="D227">
            <v>0</v>
          </cell>
          <cell r="E227">
            <v>0</v>
          </cell>
          <cell r="F227">
            <v>0</v>
          </cell>
          <cell r="G227">
            <v>0</v>
          </cell>
        </row>
        <row r="228">
          <cell r="C228" t="str">
            <v>H224</v>
          </cell>
          <cell r="D228">
            <v>0</v>
          </cell>
          <cell r="E228">
            <v>0</v>
          </cell>
          <cell r="F228">
            <v>0</v>
          </cell>
          <cell r="G228">
            <v>0</v>
          </cell>
        </row>
        <row r="229">
          <cell r="C229" t="str">
            <v>H225</v>
          </cell>
          <cell r="D229">
            <v>0</v>
          </cell>
          <cell r="E229">
            <v>0</v>
          </cell>
          <cell r="F229">
            <v>0</v>
          </cell>
          <cell r="G229">
            <v>0</v>
          </cell>
        </row>
        <row r="230">
          <cell r="C230" t="str">
            <v>H226</v>
          </cell>
          <cell r="D230">
            <v>0</v>
          </cell>
          <cell r="E230">
            <v>0</v>
          </cell>
          <cell r="F230">
            <v>0</v>
          </cell>
          <cell r="G230">
            <v>0</v>
          </cell>
        </row>
        <row r="231">
          <cell r="C231" t="str">
            <v>H227</v>
          </cell>
          <cell r="D231">
            <v>0</v>
          </cell>
          <cell r="E231">
            <v>0</v>
          </cell>
          <cell r="F231">
            <v>0</v>
          </cell>
          <cell r="G231">
            <v>0</v>
          </cell>
        </row>
        <row r="232">
          <cell r="C232" t="str">
            <v>H228</v>
          </cell>
          <cell r="D232">
            <v>0</v>
          </cell>
          <cell r="E232">
            <v>0</v>
          </cell>
          <cell r="F232">
            <v>0</v>
          </cell>
          <cell r="G232">
            <v>0</v>
          </cell>
        </row>
        <row r="233">
          <cell r="C233" t="str">
            <v>H229</v>
          </cell>
          <cell r="D233">
            <v>0</v>
          </cell>
          <cell r="E233">
            <v>0</v>
          </cell>
          <cell r="F233">
            <v>0</v>
          </cell>
          <cell r="G233">
            <v>0</v>
          </cell>
        </row>
        <row r="234">
          <cell r="C234" t="str">
            <v>H230</v>
          </cell>
          <cell r="D234">
            <v>0</v>
          </cell>
          <cell r="E234">
            <v>0</v>
          </cell>
          <cell r="F234">
            <v>0</v>
          </cell>
          <cell r="G234">
            <v>0</v>
          </cell>
        </row>
        <row r="235">
          <cell r="C235" t="str">
            <v>H231</v>
          </cell>
          <cell r="D235">
            <v>0</v>
          </cell>
          <cell r="E235">
            <v>0</v>
          </cell>
          <cell r="F235">
            <v>0</v>
          </cell>
          <cell r="G235">
            <v>0</v>
          </cell>
        </row>
        <row r="236">
          <cell r="C236" t="str">
            <v>H232</v>
          </cell>
          <cell r="D236">
            <v>0</v>
          </cell>
          <cell r="E236">
            <v>0</v>
          </cell>
          <cell r="F236">
            <v>0</v>
          </cell>
          <cell r="G236">
            <v>0</v>
          </cell>
        </row>
        <row r="237">
          <cell r="C237" t="str">
            <v>H233</v>
          </cell>
          <cell r="D237">
            <v>0</v>
          </cell>
          <cell r="E237">
            <v>0</v>
          </cell>
          <cell r="F237">
            <v>0</v>
          </cell>
          <cell r="G237">
            <v>0</v>
          </cell>
        </row>
        <row r="238">
          <cell r="C238" t="str">
            <v>H234</v>
          </cell>
          <cell r="D238">
            <v>0</v>
          </cell>
          <cell r="E238">
            <v>0</v>
          </cell>
          <cell r="F238">
            <v>0</v>
          </cell>
          <cell r="G238">
            <v>0</v>
          </cell>
        </row>
        <row r="239">
          <cell r="C239" t="str">
            <v>H235</v>
          </cell>
          <cell r="D239">
            <v>0</v>
          </cell>
          <cell r="E239">
            <v>0</v>
          </cell>
          <cell r="F239">
            <v>0</v>
          </cell>
          <cell r="G239">
            <v>0</v>
          </cell>
        </row>
        <row r="240">
          <cell r="C240" t="str">
            <v>H236</v>
          </cell>
          <cell r="D240">
            <v>0</v>
          </cell>
          <cell r="E240">
            <v>0</v>
          </cell>
          <cell r="F240">
            <v>0</v>
          </cell>
          <cell r="G240">
            <v>0</v>
          </cell>
        </row>
        <row r="241">
          <cell r="C241" t="str">
            <v>H237</v>
          </cell>
          <cell r="D241">
            <v>0</v>
          </cell>
          <cell r="E241">
            <v>0</v>
          </cell>
          <cell r="F241">
            <v>0</v>
          </cell>
          <cell r="G241">
            <v>0</v>
          </cell>
        </row>
        <row r="242">
          <cell r="C242" t="str">
            <v>H238</v>
          </cell>
          <cell r="D242">
            <v>0</v>
          </cell>
          <cell r="E242">
            <v>0</v>
          </cell>
          <cell r="F242">
            <v>0</v>
          </cell>
          <cell r="G242">
            <v>0</v>
          </cell>
        </row>
        <row r="243">
          <cell r="C243" t="str">
            <v>H239</v>
          </cell>
          <cell r="D243">
            <v>0</v>
          </cell>
          <cell r="E243">
            <v>0</v>
          </cell>
          <cell r="F243">
            <v>0</v>
          </cell>
          <cell r="G243">
            <v>0</v>
          </cell>
        </row>
        <row r="244">
          <cell r="C244" t="str">
            <v>H240</v>
          </cell>
          <cell r="D244">
            <v>0</v>
          </cell>
          <cell r="E244">
            <v>0</v>
          </cell>
          <cell r="F244">
            <v>0</v>
          </cell>
          <cell r="G244">
            <v>0</v>
          </cell>
        </row>
        <row r="245">
          <cell r="C245" t="str">
            <v>H241</v>
          </cell>
          <cell r="D245">
            <v>0</v>
          </cell>
          <cell r="E245">
            <v>0</v>
          </cell>
          <cell r="F245">
            <v>0</v>
          </cell>
          <cell r="G245">
            <v>0</v>
          </cell>
        </row>
        <row r="246">
          <cell r="C246" t="str">
            <v>H242</v>
          </cell>
          <cell r="D246">
            <v>0</v>
          </cell>
          <cell r="E246">
            <v>0</v>
          </cell>
          <cell r="F246">
            <v>0</v>
          </cell>
          <cell r="G246">
            <v>0</v>
          </cell>
        </row>
        <row r="247">
          <cell r="C247" t="str">
            <v>H243</v>
          </cell>
          <cell r="D247">
            <v>0</v>
          </cell>
          <cell r="E247">
            <v>0</v>
          </cell>
          <cell r="F247">
            <v>0</v>
          </cell>
          <cell r="G247">
            <v>0</v>
          </cell>
        </row>
        <row r="248">
          <cell r="C248" t="str">
            <v>H244</v>
          </cell>
          <cell r="D248">
            <v>0</v>
          </cell>
          <cell r="E248">
            <v>0</v>
          </cell>
          <cell r="F248">
            <v>0</v>
          </cell>
          <cell r="G248">
            <v>0</v>
          </cell>
        </row>
        <row r="249">
          <cell r="C249" t="str">
            <v>H245</v>
          </cell>
          <cell r="D249">
            <v>0</v>
          </cell>
          <cell r="E249">
            <v>0</v>
          </cell>
          <cell r="F249">
            <v>0</v>
          </cell>
          <cell r="G249">
            <v>0</v>
          </cell>
        </row>
        <row r="250">
          <cell r="C250" t="str">
            <v>H246</v>
          </cell>
          <cell r="D250">
            <v>0</v>
          </cell>
          <cell r="E250">
            <v>0</v>
          </cell>
          <cell r="F250">
            <v>0</v>
          </cell>
          <cell r="G250">
            <v>0</v>
          </cell>
        </row>
        <row r="251">
          <cell r="C251" t="str">
            <v>H247</v>
          </cell>
          <cell r="D251">
            <v>0</v>
          </cell>
          <cell r="E251">
            <v>0</v>
          </cell>
          <cell r="F251">
            <v>0</v>
          </cell>
          <cell r="G251">
            <v>0</v>
          </cell>
        </row>
        <row r="252">
          <cell r="C252" t="str">
            <v>H248</v>
          </cell>
          <cell r="D252">
            <v>0</v>
          </cell>
          <cell r="E252">
            <v>0</v>
          </cell>
          <cell r="F252">
            <v>0</v>
          </cell>
          <cell r="G252">
            <v>0</v>
          </cell>
        </row>
        <row r="253">
          <cell r="C253" t="str">
            <v>H249</v>
          </cell>
          <cell r="D253">
            <v>0</v>
          </cell>
          <cell r="E253">
            <v>0</v>
          </cell>
          <cell r="F253">
            <v>0</v>
          </cell>
          <cell r="G253">
            <v>0</v>
          </cell>
        </row>
        <row r="254">
          <cell r="C254" t="str">
            <v>H250</v>
          </cell>
          <cell r="D254">
            <v>0</v>
          </cell>
          <cell r="E254">
            <v>0</v>
          </cell>
          <cell r="F254">
            <v>0</v>
          </cell>
          <cell r="G254">
            <v>0</v>
          </cell>
        </row>
        <row r="255">
          <cell r="C255" t="str">
            <v>H251</v>
          </cell>
          <cell r="D255">
            <v>0</v>
          </cell>
          <cell r="E255">
            <v>0</v>
          </cell>
          <cell r="F255">
            <v>0</v>
          </cell>
          <cell r="G255">
            <v>0</v>
          </cell>
        </row>
        <row r="256">
          <cell r="C256" t="str">
            <v>H252</v>
          </cell>
          <cell r="D256">
            <v>0</v>
          </cell>
          <cell r="E256">
            <v>0</v>
          </cell>
          <cell r="F256">
            <v>0</v>
          </cell>
          <cell r="G256">
            <v>0</v>
          </cell>
        </row>
        <row r="257">
          <cell r="C257" t="str">
            <v>H253</v>
          </cell>
          <cell r="D257">
            <v>0</v>
          </cell>
          <cell r="E257">
            <v>0</v>
          </cell>
          <cell r="F257">
            <v>0</v>
          </cell>
          <cell r="G257">
            <v>0</v>
          </cell>
        </row>
        <row r="258">
          <cell r="C258" t="str">
            <v>H254</v>
          </cell>
          <cell r="D258">
            <v>0</v>
          </cell>
          <cell r="E258">
            <v>0</v>
          </cell>
          <cell r="F258">
            <v>0</v>
          </cell>
          <cell r="G258">
            <v>0</v>
          </cell>
        </row>
        <row r="259">
          <cell r="C259" t="str">
            <v>H255</v>
          </cell>
          <cell r="D259">
            <v>0</v>
          </cell>
          <cell r="E259">
            <v>0</v>
          </cell>
          <cell r="F259">
            <v>0</v>
          </cell>
          <cell r="G259">
            <v>0</v>
          </cell>
        </row>
        <row r="260">
          <cell r="C260" t="str">
            <v>H256</v>
          </cell>
          <cell r="D260">
            <v>0</v>
          </cell>
          <cell r="E260">
            <v>0</v>
          </cell>
          <cell r="F260">
            <v>0</v>
          </cell>
          <cell r="G260">
            <v>0</v>
          </cell>
        </row>
        <row r="261">
          <cell r="C261" t="str">
            <v>H257</v>
          </cell>
          <cell r="D261">
            <v>0</v>
          </cell>
          <cell r="E261">
            <v>0</v>
          </cell>
          <cell r="F261">
            <v>0</v>
          </cell>
          <cell r="G261">
            <v>0</v>
          </cell>
        </row>
        <row r="262">
          <cell r="C262" t="str">
            <v>H258</v>
          </cell>
          <cell r="D262">
            <v>0</v>
          </cell>
          <cell r="E262">
            <v>0</v>
          </cell>
          <cell r="F262">
            <v>0</v>
          </cell>
          <cell r="G262">
            <v>0</v>
          </cell>
        </row>
        <row r="263">
          <cell r="C263" t="str">
            <v>H259</v>
          </cell>
          <cell r="D263">
            <v>0</v>
          </cell>
          <cell r="E263">
            <v>0</v>
          </cell>
          <cell r="F263">
            <v>0</v>
          </cell>
          <cell r="G263">
            <v>0</v>
          </cell>
        </row>
        <row r="264">
          <cell r="C264" t="str">
            <v>H260</v>
          </cell>
          <cell r="D264">
            <v>0</v>
          </cell>
          <cell r="E264">
            <v>0</v>
          </cell>
          <cell r="F264">
            <v>0</v>
          </cell>
          <cell r="G264">
            <v>0</v>
          </cell>
        </row>
        <row r="265">
          <cell r="C265" t="str">
            <v>H261</v>
          </cell>
          <cell r="D265">
            <v>0</v>
          </cell>
          <cell r="E265">
            <v>0</v>
          </cell>
          <cell r="F265">
            <v>0</v>
          </cell>
          <cell r="G265">
            <v>0</v>
          </cell>
        </row>
        <row r="266">
          <cell r="C266" t="str">
            <v>H262</v>
          </cell>
          <cell r="D266">
            <v>0</v>
          </cell>
          <cell r="E266">
            <v>0</v>
          </cell>
          <cell r="F266">
            <v>0</v>
          </cell>
          <cell r="G266">
            <v>0</v>
          </cell>
        </row>
        <row r="267">
          <cell r="C267" t="str">
            <v>H263</v>
          </cell>
          <cell r="D267">
            <v>0</v>
          </cell>
          <cell r="E267">
            <v>0</v>
          </cell>
          <cell r="F267">
            <v>0</v>
          </cell>
          <cell r="G267">
            <v>0</v>
          </cell>
        </row>
        <row r="268">
          <cell r="C268" t="str">
            <v>H264</v>
          </cell>
          <cell r="D268">
            <v>0</v>
          </cell>
          <cell r="E268">
            <v>0</v>
          </cell>
          <cell r="F268">
            <v>0</v>
          </cell>
          <cell r="G268">
            <v>0</v>
          </cell>
        </row>
        <row r="269">
          <cell r="C269" t="str">
            <v>H265</v>
          </cell>
          <cell r="D269">
            <v>0</v>
          </cell>
          <cell r="E269">
            <v>0</v>
          </cell>
          <cell r="F269">
            <v>0</v>
          </cell>
          <cell r="G269">
            <v>0</v>
          </cell>
        </row>
        <row r="270">
          <cell r="C270" t="str">
            <v>H266</v>
          </cell>
          <cell r="D270">
            <v>0</v>
          </cell>
          <cell r="E270">
            <v>0</v>
          </cell>
          <cell r="F270">
            <v>0</v>
          </cell>
          <cell r="G270">
            <v>0</v>
          </cell>
        </row>
        <row r="271">
          <cell r="C271" t="str">
            <v>H267</v>
          </cell>
          <cell r="D271">
            <v>0</v>
          </cell>
          <cell r="E271">
            <v>0</v>
          </cell>
          <cell r="F271">
            <v>0</v>
          </cell>
          <cell r="G271">
            <v>0</v>
          </cell>
        </row>
        <row r="272">
          <cell r="C272" t="str">
            <v>H268</v>
          </cell>
          <cell r="D272">
            <v>0</v>
          </cell>
          <cell r="E272">
            <v>0</v>
          </cell>
          <cell r="F272">
            <v>0</v>
          </cell>
          <cell r="G272">
            <v>0</v>
          </cell>
        </row>
        <row r="273">
          <cell r="C273" t="str">
            <v>H269</v>
          </cell>
          <cell r="D273">
            <v>0</v>
          </cell>
          <cell r="E273">
            <v>0</v>
          </cell>
          <cell r="F273">
            <v>0</v>
          </cell>
          <cell r="G273">
            <v>0</v>
          </cell>
        </row>
        <row r="274">
          <cell r="C274" t="str">
            <v>H270</v>
          </cell>
          <cell r="D274">
            <v>0</v>
          </cell>
          <cell r="E274">
            <v>0</v>
          </cell>
          <cell r="F274">
            <v>0</v>
          </cell>
          <cell r="G274">
            <v>0</v>
          </cell>
        </row>
        <row r="275">
          <cell r="C275" t="str">
            <v>H271</v>
          </cell>
          <cell r="D275">
            <v>0</v>
          </cell>
          <cell r="E275">
            <v>0</v>
          </cell>
          <cell r="F275">
            <v>0</v>
          </cell>
          <cell r="G275">
            <v>0</v>
          </cell>
        </row>
        <row r="276">
          <cell r="C276" t="str">
            <v>H272</v>
          </cell>
          <cell r="D276">
            <v>0</v>
          </cell>
          <cell r="E276">
            <v>0</v>
          </cell>
          <cell r="F276">
            <v>0</v>
          </cell>
          <cell r="G276">
            <v>0</v>
          </cell>
        </row>
        <row r="277">
          <cell r="C277" t="str">
            <v>H273</v>
          </cell>
          <cell r="D277">
            <v>0</v>
          </cell>
          <cell r="E277">
            <v>0</v>
          </cell>
          <cell r="F277">
            <v>0</v>
          </cell>
          <cell r="G277">
            <v>0</v>
          </cell>
        </row>
        <row r="278">
          <cell r="C278" t="str">
            <v>H274</v>
          </cell>
          <cell r="D278">
            <v>0</v>
          </cell>
          <cell r="E278">
            <v>0</v>
          </cell>
          <cell r="F278">
            <v>0</v>
          </cell>
          <cell r="G278">
            <v>0</v>
          </cell>
        </row>
        <row r="279">
          <cell r="C279" t="str">
            <v>H275</v>
          </cell>
          <cell r="D279">
            <v>0</v>
          </cell>
          <cell r="E279">
            <v>0</v>
          </cell>
          <cell r="F279">
            <v>0</v>
          </cell>
          <cell r="G279">
            <v>0</v>
          </cell>
        </row>
        <row r="280">
          <cell r="C280" t="str">
            <v>H276</v>
          </cell>
          <cell r="D280">
            <v>0</v>
          </cell>
          <cell r="E280">
            <v>0</v>
          </cell>
          <cell r="F280">
            <v>0</v>
          </cell>
          <cell r="G280">
            <v>0</v>
          </cell>
        </row>
        <row r="281">
          <cell r="C281" t="str">
            <v>H277</v>
          </cell>
          <cell r="D281">
            <v>0</v>
          </cell>
          <cell r="E281">
            <v>0</v>
          </cell>
          <cell r="F281">
            <v>0</v>
          </cell>
          <cell r="G281">
            <v>0</v>
          </cell>
        </row>
        <row r="282">
          <cell r="C282" t="str">
            <v>H278</v>
          </cell>
          <cell r="D282">
            <v>0</v>
          </cell>
          <cell r="E282">
            <v>0</v>
          </cell>
          <cell r="F282">
            <v>0</v>
          </cell>
          <cell r="G282">
            <v>0</v>
          </cell>
        </row>
        <row r="283">
          <cell r="C283" t="str">
            <v>H279</v>
          </cell>
          <cell r="D283">
            <v>0</v>
          </cell>
          <cell r="E283">
            <v>0</v>
          </cell>
          <cell r="F283">
            <v>0</v>
          </cell>
          <cell r="G283">
            <v>0</v>
          </cell>
        </row>
        <row r="284">
          <cell r="C284" t="str">
            <v>H280</v>
          </cell>
          <cell r="D284">
            <v>0</v>
          </cell>
          <cell r="E284">
            <v>0</v>
          </cell>
          <cell r="F284">
            <v>0</v>
          </cell>
          <cell r="G284">
            <v>0</v>
          </cell>
        </row>
        <row r="285">
          <cell r="C285" t="str">
            <v>H281</v>
          </cell>
          <cell r="D285">
            <v>0</v>
          </cell>
          <cell r="E285">
            <v>0</v>
          </cell>
          <cell r="F285">
            <v>0</v>
          </cell>
          <cell r="G285">
            <v>0</v>
          </cell>
        </row>
        <row r="286">
          <cell r="C286" t="str">
            <v>H282</v>
          </cell>
          <cell r="D286">
            <v>0</v>
          </cell>
          <cell r="E286">
            <v>0</v>
          </cell>
          <cell r="F286">
            <v>0</v>
          </cell>
          <cell r="G286">
            <v>0</v>
          </cell>
        </row>
        <row r="287">
          <cell r="C287" t="str">
            <v>H283</v>
          </cell>
          <cell r="D287">
            <v>0</v>
          </cell>
          <cell r="E287">
            <v>0</v>
          </cell>
          <cell r="F287">
            <v>0</v>
          </cell>
          <cell r="G287">
            <v>0</v>
          </cell>
        </row>
        <row r="288">
          <cell r="C288" t="str">
            <v>H284</v>
          </cell>
          <cell r="D288">
            <v>0</v>
          </cell>
          <cell r="E288">
            <v>0</v>
          </cell>
          <cell r="F288">
            <v>0</v>
          </cell>
          <cell r="G288">
            <v>0</v>
          </cell>
        </row>
        <row r="289">
          <cell r="C289" t="str">
            <v>H285</v>
          </cell>
          <cell r="D289">
            <v>0</v>
          </cell>
          <cell r="E289">
            <v>0</v>
          </cell>
          <cell r="F289">
            <v>0</v>
          </cell>
          <cell r="G289">
            <v>0</v>
          </cell>
        </row>
        <row r="290">
          <cell r="C290" t="str">
            <v>H286</v>
          </cell>
          <cell r="D290">
            <v>0</v>
          </cell>
          <cell r="E290">
            <v>0</v>
          </cell>
          <cell r="F290">
            <v>0</v>
          </cell>
          <cell r="G290">
            <v>0</v>
          </cell>
        </row>
        <row r="291">
          <cell r="C291" t="str">
            <v>H287</v>
          </cell>
          <cell r="D291">
            <v>0</v>
          </cell>
          <cell r="E291">
            <v>0</v>
          </cell>
          <cell r="F291">
            <v>0</v>
          </cell>
          <cell r="G291">
            <v>0</v>
          </cell>
        </row>
        <row r="292">
          <cell r="C292" t="str">
            <v>H288</v>
          </cell>
          <cell r="D292">
            <v>0</v>
          </cell>
          <cell r="E292">
            <v>0</v>
          </cell>
          <cell r="F292">
            <v>0</v>
          </cell>
          <cell r="G292">
            <v>0</v>
          </cell>
        </row>
        <row r="293">
          <cell r="C293" t="str">
            <v>H289</v>
          </cell>
          <cell r="D293">
            <v>0</v>
          </cell>
          <cell r="E293">
            <v>0</v>
          </cell>
          <cell r="F293">
            <v>0</v>
          </cell>
          <cell r="G293">
            <v>0</v>
          </cell>
        </row>
        <row r="294">
          <cell r="C294" t="str">
            <v>H290</v>
          </cell>
          <cell r="D294">
            <v>0</v>
          </cell>
          <cell r="E294">
            <v>0</v>
          </cell>
          <cell r="F294">
            <v>0</v>
          </cell>
          <cell r="G294">
            <v>0</v>
          </cell>
        </row>
        <row r="295">
          <cell r="C295" t="str">
            <v>H291</v>
          </cell>
          <cell r="D295">
            <v>0</v>
          </cell>
          <cell r="E295">
            <v>0</v>
          </cell>
          <cell r="F295">
            <v>0</v>
          </cell>
          <cell r="G295">
            <v>0</v>
          </cell>
        </row>
        <row r="296">
          <cell r="C296" t="str">
            <v>H292</v>
          </cell>
          <cell r="D296">
            <v>0</v>
          </cell>
          <cell r="E296">
            <v>0</v>
          </cell>
          <cell r="F296">
            <v>0</v>
          </cell>
          <cell r="G296">
            <v>0</v>
          </cell>
        </row>
        <row r="297">
          <cell r="C297" t="str">
            <v>H293</v>
          </cell>
          <cell r="D297">
            <v>0</v>
          </cell>
          <cell r="E297">
            <v>0</v>
          </cell>
          <cell r="F297">
            <v>0</v>
          </cell>
          <cell r="G297">
            <v>0</v>
          </cell>
        </row>
        <row r="298">
          <cell r="C298" t="str">
            <v>H294</v>
          </cell>
          <cell r="D298">
            <v>0</v>
          </cell>
          <cell r="E298">
            <v>0</v>
          </cell>
          <cell r="F298">
            <v>0</v>
          </cell>
          <cell r="G298">
            <v>0</v>
          </cell>
        </row>
        <row r="299">
          <cell r="C299" t="str">
            <v>H295</v>
          </cell>
          <cell r="D299">
            <v>0</v>
          </cell>
          <cell r="E299">
            <v>0</v>
          </cell>
          <cell r="F299">
            <v>0</v>
          </cell>
          <cell r="G299">
            <v>0</v>
          </cell>
        </row>
        <row r="300">
          <cell r="C300" t="str">
            <v>H296</v>
          </cell>
          <cell r="D300">
            <v>0</v>
          </cell>
          <cell r="E300">
            <v>0</v>
          </cell>
          <cell r="F300">
            <v>0</v>
          </cell>
          <cell r="G300">
            <v>0</v>
          </cell>
        </row>
        <row r="301">
          <cell r="C301" t="str">
            <v>H297</v>
          </cell>
          <cell r="D301">
            <v>0</v>
          </cell>
          <cell r="E301">
            <v>0</v>
          </cell>
          <cell r="F301">
            <v>0</v>
          </cell>
          <cell r="G301">
            <v>0</v>
          </cell>
        </row>
        <row r="302">
          <cell r="C302" t="str">
            <v>H298</v>
          </cell>
          <cell r="D302">
            <v>0</v>
          </cell>
          <cell r="E302">
            <v>0</v>
          </cell>
          <cell r="F302">
            <v>0</v>
          </cell>
          <cell r="G302">
            <v>0</v>
          </cell>
        </row>
        <row r="303">
          <cell r="C303" t="str">
            <v>H299</v>
          </cell>
          <cell r="D303">
            <v>0</v>
          </cell>
          <cell r="E303">
            <v>0</v>
          </cell>
          <cell r="F303">
            <v>0</v>
          </cell>
          <cell r="G303">
            <v>0</v>
          </cell>
        </row>
        <row r="304">
          <cell r="C304" t="str">
            <v>H300</v>
          </cell>
          <cell r="D304">
            <v>0</v>
          </cell>
          <cell r="E304">
            <v>0</v>
          </cell>
          <cell r="F304">
            <v>0</v>
          </cell>
          <cell r="G304">
            <v>0</v>
          </cell>
        </row>
        <row r="305">
          <cell r="C305" t="str">
            <v>H301</v>
          </cell>
          <cell r="D305">
            <v>0</v>
          </cell>
          <cell r="E305">
            <v>0</v>
          </cell>
          <cell r="F305">
            <v>0</v>
          </cell>
          <cell r="G305">
            <v>0</v>
          </cell>
        </row>
        <row r="306">
          <cell r="C306" t="str">
            <v>H302</v>
          </cell>
          <cell r="D306">
            <v>0</v>
          </cell>
          <cell r="E306">
            <v>0</v>
          </cell>
          <cell r="F306">
            <v>0</v>
          </cell>
          <cell r="G306">
            <v>0</v>
          </cell>
        </row>
        <row r="307">
          <cell r="C307" t="str">
            <v>H303</v>
          </cell>
          <cell r="D307">
            <v>0</v>
          </cell>
          <cell r="E307">
            <v>0</v>
          </cell>
          <cell r="F307">
            <v>0</v>
          </cell>
          <cell r="G307">
            <v>0</v>
          </cell>
        </row>
        <row r="308">
          <cell r="C308" t="str">
            <v>H304</v>
          </cell>
          <cell r="D308">
            <v>0</v>
          </cell>
          <cell r="E308">
            <v>0</v>
          </cell>
          <cell r="F308">
            <v>0</v>
          </cell>
          <cell r="G308">
            <v>0</v>
          </cell>
        </row>
        <row r="309">
          <cell r="C309" t="str">
            <v>H305</v>
          </cell>
          <cell r="D309">
            <v>0</v>
          </cell>
          <cell r="E309">
            <v>0</v>
          </cell>
          <cell r="F309">
            <v>0</v>
          </cell>
          <cell r="G309">
            <v>0</v>
          </cell>
        </row>
        <row r="310">
          <cell r="C310" t="str">
            <v>H306</v>
          </cell>
          <cell r="D310">
            <v>0</v>
          </cell>
          <cell r="E310">
            <v>0</v>
          </cell>
          <cell r="F310">
            <v>0</v>
          </cell>
          <cell r="G310">
            <v>0</v>
          </cell>
        </row>
        <row r="311">
          <cell r="C311" t="str">
            <v>H307</v>
          </cell>
          <cell r="D311">
            <v>0</v>
          </cell>
          <cell r="E311">
            <v>0</v>
          </cell>
          <cell r="F311">
            <v>0</v>
          </cell>
          <cell r="G311">
            <v>0</v>
          </cell>
        </row>
        <row r="312">
          <cell r="C312" t="str">
            <v>H308</v>
          </cell>
          <cell r="D312">
            <v>0</v>
          </cell>
          <cell r="E312">
            <v>0</v>
          </cell>
          <cell r="F312">
            <v>0</v>
          </cell>
          <cell r="G312">
            <v>0</v>
          </cell>
        </row>
        <row r="313">
          <cell r="C313" t="str">
            <v>H309</v>
          </cell>
          <cell r="D313">
            <v>0</v>
          </cell>
          <cell r="E313">
            <v>0</v>
          </cell>
          <cell r="F313">
            <v>0</v>
          </cell>
          <cell r="G313">
            <v>0</v>
          </cell>
        </row>
        <row r="314">
          <cell r="C314" t="str">
            <v>H310</v>
          </cell>
          <cell r="D314">
            <v>0</v>
          </cell>
          <cell r="E314">
            <v>0</v>
          </cell>
          <cell r="F314">
            <v>0</v>
          </cell>
          <cell r="G314">
            <v>0</v>
          </cell>
        </row>
        <row r="315">
          <cell r="C315" t="str">
            <v>H311</v>
          </cell>
          <cell r="D315">
            <v>0</v>
          </cell>
          <cell r="E315">
            <v>0</v>
          </cell>
          <cell r="F315">
            <v>0</v>
          </cell>
          <cell r="G315">
            <v>0</v>
          </cell>
        </row>
        <row r="316">
          <cell r="C316" t="str">
            <v>H312</v>
          </cell>
          <cell r="D316">
            <v>0</v>
          </cell>
          <cell r="E316">
            <v>0</v>
          </cell>
          <cell r="F316">
            <v>0</v>
          </cell>
          <cell r="G316">
            <v>0</v>
          </cell>
        </row>
        <row r="317">
          <cell r="C317" t="str">
            <v>H313</v>
          </cell>
          <cell r="D317">
            <v>0</v>
          </cell>
          <cell r="E317">
            <v>0</v>
          </cell>
          <cell r="F317">
            <v>0</v>
          </cell>
          <cell r="G317">
            <v>0</v>
          </cell>
        </row>
        <row r="318">
          <cell r="C318" t="str">
            <v>H314</v>
          </cell>
          <cell r="D318">
            <v>0</v>
          </cell>
          <cell r="E318">
            <v>0</v>
          </cell>
          <cell r="F318">
            <v>0</v>
          </cell>
          <cell r="G318">
            <v>0</v>
          </cell>
        </row>
        <row r="319">
          <cell r="C319" t="str">
            <v>H315</v>
          </cell>
          <cell r="D319">
            <v>0</v>
          </cell>
          <cell r="E319">
            <v>0</v>
          </cell>
          <cell r="F319">
            <v>0</v>
          </cell>
          <cell r="G319">
            <v>0</v>
          </cell>
        </row>
        <row r="320">
          <cell r="C320" t="str">
            <v>H316</v>
          </cell>
          <cell r="D320">
            <v>0</v>
          </cell>
          <cell r="E320">
            <v>0</v>
          </cell>
          <cell r="F320">
            <v>0</v>
          </cell>
          <cell r="G320">
            <v>0</v>
          </cell>
        </row>
        <row r="321">
          <cell r="C321" t="str">
            <v>H317</v>
          </cell>
          <cell r="D321">
            <v>0</v>
          </cell>
          <cell r="E321">
            <v>0</v>
          </cell>
          <cell r="F321">
            <v>0</v>
          </cell>
          <cell r="G321">
            <v>0</v>
          </cell>
        </row>
        <row r="322">
          <cell r="C322" t="str">
            <v>H318</v>
          </cell>
          <cell r="D322">
            <v>0</v>
          </cell>
          <cell r="E322">
            <v>0</v>
          </cell>
          <cell r="F322">
            <v>0</v>
          </cell>
          <cell r="G322">
            <v>0</v>
          </cell>
        </row>
        <row r="323">
          <cell r="C323" t="str">
            <v>H319</v>
          </cell>
          <cell r="D323">
            <v>0</v>
          </cell>
          <cell r="E323">
            <v>0</v>
          </cell>
          <cell r="F323">
            <v>0</v>
          </cell>
          <cell r="G323">
            <v>0</v>
          </cell>
        </row>
        <row r="324">
          <cell r="C324" t="str">
            <v>H320</v>
          </cell>
          <cell r="D324">
            <v>0</v>
          </cell>
          <cell r="E324">
            <v>0</v>
          </cell>
          <cell r="F324">
            <v>0</v>
          </cell>
          <cell r="G324">
            <v>0</v>
          </cell>
        </row>
        <row r="325">
          <cell r="C325" t="str">
            <v>H321</v>
          </cell>
          <cell r="D325">
            <v>0</v>
          </cell>
          <cell r="E325">
            <v>0</v>
          </cell>
          <cell r="F325">
            <v>0</v>
          </cell>
          <cell r="G325">
            <v>0</v>
          </cell>
        </row>
        <row r="326">
          <cell r="C326" t="str">
            <v>H322</v>
          </cell>
          <cell r="D326">
            <v>0</v>
          </cell>
          <cell r="E326">
            <v>0</v>
          </cell>
          <cell r="F326">
            <v>0</v>
          </cell>
          <cell r="G326">
            <v>0</v>
          </cell>
        </row>
        <row r="327">
          <cell r="C327" t="str">
            <v>H323</v>
          </cell>
          <cell r="D327">
            <v>0</v>
          </cell>
          <cell r="E327">
            <v>0</v>
          </cell>
          <cell r="F327">
            <v>0</v>
          </cell>
          <cell r="G327">
            <v>0</v>
          </cell>
        </row>
        <row r="328">
          <cell r="C328" t="str">
            <v>H324</v>
          </cell>
          <cell r="D328">
            <v>0</v>
          </cell>
          <cell r="E328">
            <v>0</v>
          </cell>
          <cell r="F328">
            <v>0</v>
          </cell>
          <cell r="G328">
            <v>0</v>
          </cell>
        </row>
        <row r="329">
          <cell r="C329" t="str">
            <v>H325</v>
          </cell>
          <cell r="D329">
            <v>0</v>
          </cell>
          <cell r="E329">
            <v>0</v>
          </cell>
          <cell r="F329">
            <v>0</v>
          </cell>
          <cell r="G329">
            <v>0</v>
          </cell>
        </row>
        <row r="330">
          <cell r="C330" t="str">
            <v>H326</v>
          </cell>
          <cell r="D330">
            <v>0</v>
          </cell>
          <cell r="E330">
            <v>0</v>
          </cell>
          <cell r="F330">
            <v>0</v>
          </cell>
          <cell r="G330">
            <v>0</v>
          </cell>
        </row>
        <row r="331">
          <cell r="C331" t="str">
            <v>H327</v>
          </cell>
          <cell r="D331">
            <v>0</v>
          </cell>
          <cell r="E331">
            <v>0</v>
          </cell>
          <cell r="F331">
            <v>0</v>
          </cell>
          <cell r="G331">
            <v>0</v>
          </cell>
        </row>
        <row r="332">
          <cell r="C332" t="str">
            <v>H328</v>
          </cell>
          <cell r="D332">
            <v>0</v>
          </cell>
          <cell r="E332">
            <v>0</v>
          </cell>
          <cell r="F332">
            <v>0</v>
          </cell>
          <cell r="G332">
            <v>0</v>
          </cell>
        </row>
        <row r="333">
          <cell r="C333" t="str">
            <v>H329</v>
          </cell>
          <cell r="D333">
            <v>0</v>
          </cell>
          <cell r="E333">
            <v>0</v>
          </cell>
          <cell r="F333">
            <v>0</v>
          </cell>
          <cell r="G333">
            <v>0</v>
          </cell>
        </row>
        <row r="334">
          <cell r="C334" t="str">
            <v>H330</v>
          </cell>
          <cell r="D334">
            <v>0</v>
          </cell>
          <cell r="E334">
            <v>0</v>
          </cell>
          <cell r="F334">
            <v>0</v>
          </cell>
          <cell r="G334">
            <v>0</v>
          </cell>
        </row>
        <row r="335">
          <cell r="C335" t="str">
            <v>H331</v>
          </cell>
          <cell r="D335">
            <v>0</v>
          </cell>
          <cell r="E335">
            <v>0</v>
          </cell>
          <cell r="F335">
            <v>0</v>
          </cell>
          <cell r="G335">
            <v>0</v>
          </cell>
        </row>
        <row r="336">
          <cell r="C336" t="str">
            <v>H332</v>
          </cell>
          <cell r="D336">
            <v>0</v>
          </cell>
          <cell r="E336">
            <v>0</v>
          </cell>
          <cell r="F336">
            <v>0</v>
          </cell>
          <cell r="G336">
            <v>0</v>
          </cell>
        </row>
        <row r="337">
          <cell r="C337" t="str">
            <v>H333</v>
          </cell>
          <cell r="D337">
            <v>0</v>
          </cell>
          <cell r="E337">
            <v>0</v>
          </cell>
          <cell r="F337">
            <v>0</v>
          </cell>
          <cell r="G337">
            <v>0</v>
          </cell>
        </row>
        <row r="338">
          <cell r="C338" t="str">
            <v>H334</v>
          </cell>
          <cell r="D338">
            <v>0</v>
          </cell>
          <cell r="E338">
            <v>0</v>
          </cell>
          <cell r="F338">
            <v>0</v>
          </cell>
          <cell r="G338">
            <v>0</v>
          </cell>
        </row>
        <row r="339">
          <cell r="C339" t="str">
            <v>H335</v>
          </cell>
          <cell r="D339">
            <v>0</v>
          </cell>
          <cell r="E339">
            <v>0</v>
          </cell>
          <cell r="F339">
            <v>0</v>
          </cell>
          <cell r="G339">
            <v>0</v>
          </cell>
        </row>
        <row r="340">
          <cell r="C340" t="str">
            <v>H336</v>
          </cell>
          <cell r="D340">
            <v>0</v>
          </cell>
          <cell r="E340">
            <v>0</v>
          </cell>
          <cell r="F340">
            <v>0</v>
          </cell>
          <cell r="G340">
            <v>0</v>
          </cell>
        </row>
        <row r="341">
          <cell r="C341" t="str">
            <v>H337</v>
          </cell>
          <cell r="D341">
            <v>0</v>
          </cell>
          <cell r="E341">
            <v>0</v>
          </cell>
          <cell r="F341">
            <v>0</v>
          </cell>
          <cell r="G341">
            <v>0</v>
          </cell>
        </row>
        <row r="342">
          <cell r="C342" t="str">
            <v>H338</v>
          </cell>
          <cell r="D342">
            <v>0</v>
          </cell>
          <cell r="E342">
            <v>0</v>
          </cell>
          <cell r="F342">
            <v>0</v>
          </cell>
          <cell r="G342">
            <v>0</v>
          </cell>
        </row>
        <row r="343">
          <cell r="C343" t="str">
            <v>H339</v>
          </cell>
          <cell r="D343">
            <v>0</v>
          </cell>
          <cell r="E343">
            <v>0</v>
          </cell>
          <cell r="F343">
            <v>0</v>
          </cell>
          <cell r="G343">
            <v>0</v>
          </cell>
        </row>
        <row r="344">
          <cell r="C344" t="str">
            <v>H340</v>
          </cell>
          <cell r="D344">
            <v>0</v>
          </cell>
          <cell r="E344">
            <v>0</v>
          </cell>
          <cell r="F344">
            <v>0</v>
          </cell>
          <cell r="G344">
            <v>0</v>
          </cell>
        </row>
        <row r="345">
          <cell r="C345" t="str">
            <v>H341</v>
          </cell>
          <cell r="D345">
            <v>0</v>
          </cell>
          <cell r="E345">
            <v>0</v>
          </cell>
          <cell r="F345">
            <v>0</v>
          </cell>
          <cell r="G345">
            <v>0</v>
          </cell>
        </row>
        <row r="346">
          <cell r="C346" t="str">
            <v>H342</v>
          </cell>
          <cell r="D346">
            <v>0</v>
          </cell>
          <cell r="E346">
            <v>0</v>
          </cell>
          <cell r="F346">
            <v>0</v>
          </cell>
          <cell r="G346">
            <v>0</v>
          </cell>
        </row>
        <row r="347">
          <cell r="C347" t="str">
            <v>H343</v>
          </cell>
          <cell r="D347">
            <v>0</v>
          </cell>
          <cell r="E347">
            <v>0</v>
          </cell>
          <cell r="F347">
            <v>0</v>
          </cell>
          <cell r="G347">
            <v>0</v>
          </cell>
        </row>
        <row r="348">
          <cell r="C348" t="str">
            <v>H344</v>
          </cell>
          <cell r="D348">
            <v>0</v>
          </cell>
          <cell r="E348">
            <v>0</v>
          </cell>
          <cell r="F348">
            <v>0</v>
          </cell>
          <cell r="G348">
            <v>0</v>
          </cell>
        </row>
        <row r="349">
          <cell r="C349" t="str">
            <v>H345</v>
          </cell>
          <cell r="D349">
            <v>0</v>
          </cell>
          <cell r="E349">
            <v>0</v>
          </cell>
          <cell r="F349">
            <v>0</v>
          </cell>
          <cell r="G349">
            <v>0</v>
          </cell>
        </row>
        <row r="350">
          <cell r="C350" t="str">
            <v>H346</v>
          </cell>
          <cell r="D350">
            <v>0</v>
          </cell>
          <cell r="E350">
            <v>0</v>
          </cell>
          <cell r="F350">
            <v>0</v>
          </cell>
          <cell r="G350">
            <v>0</v>
          </cell>
        </row>
        <row r="351">
          <cell r="C351" t="str">
            <v>H347</v>
          </cell>
          <cell r="D351">
            <v>0</v>
          </cell>
          <cell r="E351">
            <v>0</v>
          </cell>
          <cell r="F351">
            <v>0</v>
          </cell>
          <cell r="G351">
            <v>0</v>
          </cell>
        </row>
        <row r="352">
          <cell r="C352" t="str">
            <v>H348</v>
          </cell>
          <cell r="D352">
            <v>0</v>
          </cell>
          <cell r="E352">
            <v>0</v>
          </cell>
          <cell r="F352">
            <v>0</v>
          </cell>
          <cell r="G352">
            <v>0</v>
          </cell>
        </row>
        <row r="353">
          <cell r="C353" t="str">
            <v>H349</v>
          </cell>
          <cell r="D353">
            <v>0</v>
          </cell>
          <cell r="E353">
            <v>0</v>
          </cell>
          <cell r="F353">
            <v>0</v>
          </cell>
          <cell r="G353">
            <v>0</v>
          </cell>
        </row>
        <row r="354">
          <cell r="C354" t="str">
            <v>H350</v>
          </cell>
          <cell r="D354">
            <v>0</v>
          </cell>
          <cell r="E354">
            <v>0</v>
          </cell>
          <cell r="F354">
            <v>0</v>
          </cell>
          <cell r="G354">
            <v>0</v>
          </cell>
        </row>
        <row r="355">
          <cell r="C355" t="str">
            <v>H351</v>
          </cell>
          <cell r="D355">
            <v>0</v>
          </cell>
          <cell r="E355">
            <v>0</v>
          </cell>
          <cell r="F355">
            <v>0</v>
          </cell>
          <cell r="G355">
            <v>0</v>
          </cell>
        </row>
        <row r="356">
          <cell r="C356" t="str">
            <v>H352</v>
          </cell>
          <cell r="D356">
            <v>0</v>
          </cell>
          <cell r="E356">
            <v>0</v>
          </cell>
          <cell r="F356">
            <v>0</v>
          </cell>
          <cell r="G356">
            <v>0</v>
          </cell>
        </row>
        <row r="357">
          <cell r="C357" t="str">
            <v>H353</v>
          </cell>
          <cell r="D357">
            <v>0</v>
          </cell>
          <cell r="E357">
            <v>0</v>
          </cell>
          <cell r="F357">
            <v>0</v>
          </cell>
          <cell r="G357">
            <v>0</v>
          </cell>
        </row>
        <row r="358">
          <cell r="C358" t="str">
            <v>H354</v>
          </cell>
          <cell r="D358">
            <v>0</v>
          </cell>
          <cell r="E358">
            <v>0</v>
          </cell>
          <cell r="F358">
            <v>0</v>
          </cell>
          <cell r="G358">
            <v>0</v>
          </cell>
        </row>
        <row r="359">
          <cell r="C359" t="str">
            <v>H355</v>
          </cell>
          <cell r="D359">
            <v>0</v>
          </cell>
          <cell r="E359">
            <v>0</v>
          </cell>
          <cell r="F359">
            <v>0</v>
          </cell>
          <cell r="G359">
            <v>0</v>
          </cell>
        </row>
        <row r="360">
          <cell r="C360" t="str">
            <v>H356</v>
          </cell>
          <cell r="D360">
            <v>0</v>
          </cell>
          <cell r="E360">
            <v>0</v>
          </cell>
          <cell r="F360">
            <v>0</v>
          </cell>
          <cell r="G360">
            <v>0</v>
          </cell>
        </row>
        <row r="361">
          <cell r="C361" t="str">
            <v>H357</v>
          </cell>
          <cell r="D361">
            <v>0</v>
          </cell>
          <cell r="E361">
            <v>0</v>
          </cell>
          <cell r="F361">
            <v>0</v>
          </cell>
          <cell r="G361">
            <v>0</v>
          </cell>
        </row>
        <row r="362">
          <cell r="C362" t="str">
            <v>H358</v>
          </cell>
          <cell r="D362">
            <v>0</v>
          </cell>
          <cell r="E362">
            <v>0</v>
          </cell>
          <cell r="F362">
            <v>0</v>
          </cell>
          <cell r="G362">
            <v>0</v>
          </cell>
        </row>
        <row r="363">
          <cell r="C363" t="str">
            <v>H359</v>
          </cell>
          <cell r="D363">
            <v>0</v>
          </cell>
          <cell r="E363">
            <v>0</v>
          </cell>
          <cell r="F363">
            <v>0</v>
          </cell>
          <cell r="G363">
            <v>0</v>
          </cell>
        </row>
        <row r="364">
          <cell r="C364" t="str">
            <v>H360</v>
          </cell>
          <cell r="D364">
            <v>0</v>
          </cell>
          <cell r="E364">
            <v>0</v>
          </cell>
          <cell r="F364">
            <v>0</v>
          </cell>
          <cell r="G364">
            <v>0</v>
          </cell>
        </row>
        <row r="365">
          <cell r="C365" t="str">
            <v>H361</v>
          </cell>
          <cell r="D365">
            <v>0</v>
          </cell>
          <cell r="E365">
            <v>0</v>
          </cell>
          <cell r="F365">
            <v>0</v>
          </cell>
          <cell r="G365">
            <v>0</v>
          </cell>
        </row>
        <row r="366">
          <cell r="C366" t="str">
            <v>H362</v>
          </cell>
          <cell r="D366">
            <v>0</v>
          </cell>
          <cell r="E366">
            <v>0</v>
          </cell>
          <cell r="F366">
            <v>0</v>
          </cell>
          <cell r="G366">
            <v>0</v>
          </cell>
        </row>
        <row r="367">
          <cell r="C367" t="str">
            <v>H363</v>
          </cell>
          <cell r="D367">
            <v>0</v>
          </cell>
          <cell r="E367">
            <v>0</v>
          </cell>
          <cell r="F367">
            <v>0</v>
          </cell>
          <cell r="G367">
            <v>0</v>
          </cell>
        </row>
        <row r="368">
          <cell r="C368" t="str">
            <v>H364</v>
          </cell>
          <cell r="D368">
            <v>0</v>
          </cell>
          <cell r="E368">
            <v>0</v>
          </cell>
          <cell r="F368">
            <v>0</v>
          </cell>
          <cell r="G368">
            <v>0</v>
          </cell>
        </row>
        <row r="369">
          <cell r="C369" t="str">
            <v>H365</v>
          </cell>
          <cell r="D369">
            <v>0</v>
          </cell>
          <cell r="E369">
            <v>0</v>
          </cell>
          <cell r="F369">
            <v>0</v>
          </cell>
          <cell r="G369">
            <v>0</v>
          </cell>
        </row>
        <row r="370">
          <cell r="C370" t="str">
            <v>H366</v>
          </cell>
          <cell r="D370">
            <v>0</v>
          </cell>
          <cell r="E370">
            <v>0</v>
          </cell>
          <cell r="F370">
            <v>0</v>
          </cell>
          <cell r="G370">
            <v>0</v>
          </cell>
        </row>
        <row r="371">
          <cell r="C371" t="str">
            <v>H367</v>
          </cell>
          <cell r="D371">
            <v>0</v>
          </cell>
          <cell r="E371">
            <v>0</v>
          </cell>
          <cell r="F371">
            <v>0</v>
          </cell>
          <cell r="G371">
            <v>0</v>
          </cell>
        </row>
        <row r="372">
          <cell r="C372" t="str">
            <v>H368</v>
          </cell>
          <cell r="D372">
            <v>0</v>
          </cell>
          <cell r="E372">
            <v>0</v>
          </cell>
          <cell r="F372">
            <v>0</v>
          </cell>
          <cell r="G372">
            <v>0</v>
          </cell>
        </row>
        <row r="373">
          <cell r="C373" t="str">
            <v>H369</v>
          </cell>
          <cell r="D373">
            <v>0</v>
          </cell>
          <cell r="E373">
            <v>0</v>
          </cell>
          <cell r="F373">
            <v>0</v>
          </cell>
          <cell r="G373">
            <v>0</v>
          </cell>
        </row>
        <row r="374">
          <cell r="C374" t="str">
            <v>H370</v>
          </cell>
          <cell r="D374">
            <v>0</v>
          </cell>
          <cell r="E374">
            <v>0</v>
          </cell>
          <cell r="F374">
            <v>0</v>
          </cell>
          <cell r="G374">
            <v>0</v>
          </cell>
        </row>
        <row r="375">
          <cell r="C375" t="str">
            <v>H371</v>
          </cell>
          <cell r="D375">
            <v>0</v>
          </cell>
          <cell r="E375">
            <v>0</v>
          </cell>
          <cell r="F375">
            <v>0</v>
          </cell>
          <cell r="G375">
            <v>0</v>
          </cell>
        </row>
        <row r="376">
          <cell r="C376" t="str">
            <v>H372</v>
          </cell>
          <cell r="D376">
            <v>0</v>
          </cell>
          <cell r="E376">
            <v>0</v>
          </cell>
          <cell r="F376">
            <v>0</v>
          </cell>
          <cell r="G376">
            <v>0</v>
          </cell>
        </row>
        <row r="377">
          <cell r="C377" t="str">
            <v>H373</v>
          </cell>
          <cell r="D377">
            <v>0</v>
          </cell>
          <cell r="E377">
            <v>0</v>
          </cell>
          <cell r="F377">
            <v>0</v>
          </cell>
          <cell r="G377">
            <v>0</v>
          </cell>
        </row>
        <row r="378">
          <cell r="C378" t="str">
            <v>H374</v>
          </cell>
          <cell r="D378">
            <v>0</v>
          </cell>
          <cell r="E378">
            <v>0</v>
          </cell>
          <cell r="F378">
            <v>0</v>
          </cell>
          <cell r="G378">
            <v>0</v>
          </cell>
        </row>
        <row r="379">
          <cell r="C379" t="str">
            <v>H375</v>
          </cell>
          <cell r="D379">
            <v>0</v>
          </cell>
          <cell r="E379">
            <v>0</v>
          </cell>
          <cell r="F379">
            <v>0</v>
          </cell>
          <cell r="G379">
            <v>0</v>
          </cell>
        </row>
        <row r="380">
          <cell r="C380" t="str">
            <v>H376</v>
          </cell>
          <cell r="D380">
            <v>0</v>
          </cell>
          <cell r="E380">
            <v>0</v>
          </cell>
          <cell r="F380">
            <v>0</v>
          </cell>
          <cell r="G380">
            <v>0</v>
          </cell>
        </row>
        <row r="381">
          <cell r="C381" t="str">
            <v>H377</v>
          </cell>
          <cell r="D381">
            <v>0</v>
          </cell>
          <cell r="E381">
            <v>0</v>
          </cell>
          <cell r="F381">
            <v>0</v>
          </cell>
          <cell r="G381">
            <v>0</v>
          </cell>
        </row>
        <row r="382">
          <cell r="C382" t="str">
            <v>H378</v>
          </cell>
          <cell r="D382">
            <v>0</v>
          </cell>
          <cell r="E382">
            <v>0</v>
          </cell>
          <cell r="F382">
            <v>0</v>
          </cell>
          <cell r="G382">
            <v>0</v>
          </cell>
        </row>
        <row r="383">
          <cell r="C383" t="str">
            <v>H379</v>
          </cell>
          <cell r="D383">
            <v>0</v>
          </cell>
          <cell r="E383">
            <v>0</v>
          </cell>
          <cell r="F383">
            <v>0</v>
          </cell>
          <cell r="G383">
            <v>0</v>
          </cell>
        </row>
        <row r="384">
          <cell r="C384" t="str">
            <v>H380</v>
          </cell>
          <cell r="D384">
            <v>0</v>
          </cell>
          <cell r="E384">
            <v>0</v>
          </cell>
          <cell r="F384">
            <v>0</v>
          </cell>
          <cell r="G384">
            <v>0</v>
          </cell>
        </row>
        <row r="385">
          <cell r="C385" t="str">
            <v>H381</v>
          </cell>
          <cell r="D385">
            <v>0</v>
          </cell>
          <cell r="E385">
            <v>0</v>
          </cell>
          <cell r="F385">
            <v>0</v>
          </cell>
          <cell r="G385">
            <v>0</v>
          </cell>
        </row>
        <row r="386">
          <cell r="C386" t="str">
            <v>H382</v>
          </cell>
          <cell r="D386">
            <v>0</v>
          </cell>
          <cell r="E386">
            <v>0</v>
          </cell>
          <cell r="F386">
            <v>0</v>
          </cell>
          <cell r="G386">
            <v>0</v>
          </cell>
        </row>
        <row r="387">
          <cell r="C387" t="str">
            <v>H383</v>
          </cell>
          <cell r="D387">
            <v>0</v>
          </cell>
          <cell r="E387">
            <v>0</v>
          </cell>
          <cell r="F387">
            <v>0</v>
          </cell>
          <cell r="G387">
            <v>0</v>
          </cell>
        </row>
        <row r="388">
          <cell r="C388" t="str">
            <v>H384</v>
          </cell>
          <cell r="D388">
            <v>0</v>
          </cell>
          <cell r="E388">
            <v>0</v>
          </cell>
          <cell r="F388">
            <v>0</v>
          </cell>
          <cell r="G388">
            <v>0</v>
          </cell>
        </row>
        <row r="389">
          <cell r="C389" t="str">
            <v>H385</v>
          </cell>
          <cell r="D389">
            <v>0</v>
          </cell>
          <cell r="E389">
            <v>0</v>
          </cell>
          <cell r="F389">
            <v>0</v>
          </cell>
          <cell r="G389">
            <v>0</v>
          </cell>
        </row>
        <row r="390">
          <cell r="C390" t="str">
            <v>H386</v>
          </cell>
          <cell r="D390">
            <v>0</v>
          </cell>
          <cell r="E390">
            <v>0</v>
          </cell>
          <cell r="F390">
            <v>0</v>
          </cell>
          <cell r="G390">
            <v>0</v>
          </cell>
        </row>
        <row r="391">
          <cell r="C391" t="str">
            <v>H387</v>
          </cell>
          <cell r="D391">
            <v>0</v>
          </cell>
          <cell r="E391">
            <v>0</v>
          </cell>
          <cell r="F391">
            <v>0</v>
          </cell>
          <cell r="G391">
            <v>0</v>
          </cell>
        </row>
        <row r="392">
          <cell r="C392" t="str">
            <v>H388</v>
          </cell>
          <cell r="D392">
            <v>0</v>
          </cell>
          <cell r="E392">
            <v>0</v>
          </cell>
          <cell r="F392">
            <v>0</v>
          </cell>
          <cell r="G392">
            <v>0</v>
          </cell>
        </row>
        <row r="393">
          <cell r="C393" t="str">
            <v>H389</v>
          </cell>
          <cell r="D393">
            <v>0</v>
          </cell>
          <cell r="E393">
            <v>0</v>
          </cell>
          <cell r="F393">
            <v>0</v>
          </cell>
          <cell r="G393">
            <v>0</v>
          </cell>
        </row>
        <row r="394">
          <cell r="C394" t="str">
            <v>H390</v>
          </cell>
          <cell r="D394">
            <v>0</v>
          </cell>
          <cell r="E394">
            <v>0</v>
          </cell>
          <cell r="F394">
            <v>0</v>
          </cell>
          <cell r="G394">
            <v>0</v>
          </cell>
        </row>
        <row r="395">
          <cell r="C395" t="str">
            <v>H391</v>
          </cell>
          <cell r="D395">
            <v>0</v>
          </cell>
          <cell r="E395">
            <v>0</v>
          </cell>
          <cell r="F395">
            <v>0</v>
          </cell>
          <cell r="G395">
            <v>0</v>
          </cell>
        </row>
        <row r="396">
          <cell r="C396" t="str">
            <v>H392</v>
          </cell>
          <cell r="D396">
            <v>0</v>
          </cell>
          <cell r="E396">
            <v>0</v>
          </cell>
          <cell r="F396">
            <v>0</v>
          </cell>
          <cell r="G396">
            <v>0</v>
          </cell>
        </row>
        <row r="397">
          <cell r="C397" t="str">
            <v>H393</v>
          </cell>
          <cell r="D397">
            <v>0</v>
          </cell>
          <cell r="E397">
            <v>0</v>
          </cell>
          <cell r="F397">
            <v>0</v>
          </cell>
          <cell r="G397">
            <v>0</v>
          </cell>
        </row>
        <row r="398">
          <cell r="C398" t="str">
            <v>H394</v>
          </cell>
          <cell r="D398">
            <v>0</v>
          </cell>
          <cell r="E398">
            <v>0</v>
          </cell>
          <cell r="F398">
            <v>0</v>
          </cell>
          <cell r="G398">
            <v>0</v>
          </cell>
        </row>
        <row r="399">
          <cell r="C399" t="str">
            <v>H395</v>
          </cell>
          <cell r="D399">
            <v>0</v>
          </cell>
          <cell r="E399">
            <v>0</v>
          </cell>
          <cell r="F399">
            <v>0</v>
          </cell>
          <cell r="G399">
            <v>0</v>
          </cell>
        </row>
        <row r="400">
          <cell r="C400" t="str">
            <v>H396</v>
          </cell>
          <cell r="D400">
            <v>0</v>
          </cell>
          <cell r="E400">
            <v>0</v>
          </cell>
          <cell r="F400">
            <v>0</v>
          </cell>
          <cell r="G400">
            <v>0</v>
          </cell>
        </row>
        <row r="401">
          <cell r="C401" t="str">
            <v>H397</v>
          </cell>
          <cell r="D401">
            <v>0</v>
          </cell>
          <cell r="E401">
            <v>0</v>
          </cell>
          <cell r="F401">
            <v>0</v>
          </cell>
          <cell r="G401">
            <v>0</v>
          </cell>
        </row>
        <row r="402">
          <cell r="C402" t="str">
            <v>H398</v>
          </cell>
          <cell r="D402">
            <v>0</v>
          </cell>
          <cell r="E402">
            <v>0</v>
          </cell>
          <cell r="F402">
            <v>0</v>
          </cell>
          <cell r="G402">
            <v>0</v>
          </cell>
        </row>
        <row r="403">
          <cell r="C403" t="str">
            <v>H399</v>
          </cell>
          <cell r="D403">
            <v>0</v>
          </cell>
          <cell r="E403">
            <v>0</v>
          </cell>
          <cell r="F403">
            <v>0</v>
          </cell>
          <cell r="G403">
            <v>0</v>
          </cell>
        </row>
        <row r="404">
          <cell r="C404" t="str">
            <v>H400</v>
          </cell>
          <cell r="D404">
            <v>0</v>
          </cell>
          <cell r="E404">
            <v>0</v>
          </cell>
          <cell r="F404">
            <v>0</v>
          </cell>
          <cell r="G404">
            <v>0</v>
          </cell>
        </row>
        <row r="405">
          <cell r="C405" t="str">
            <v>H401</v>
          </cell>
          <cell r="D405">
            <v>0</v>
          </cell>
          <cell r="E405">
            <v>0</v>
          </cell>
          <cell r="F405">
            <v>0</v>
          </cell>
          <cell r="G405">
            <v>0</v>
          </cell>
        </row>
        <row r="406">
          <cell r="C406" t="str">
            <v>H402</v>
          </cell>
          <cell r="D406">
            <v>0</v>
          </cell>
          <cell r="E406">
            <v>0</v>
          </cell>
          <cell r="F406">
            <v>0</v>
          </cell>
          <cell r="G406">
            <v>0</v>
          </cell>
        </row>
        <row r="407">
          <cell r="C407" t="str">
            <v>H403</v>
          </cell>
          <cell r="D407">
            <v>0</v>
          </cell>
          <cell r="E407">
            <v>0</v>
          </cell>
          <cell r="F407">
            <v>0</v>
          </cell>
          <cell r="G407">
            <v>0</v>
          </cell>
        </row>
        <row r="408">
          <cell r="C408" t="str">
            <v>H404</v>
          </cell>
          <cell r="D408">
            <v>0</v>
          </cell>
          <cell r="E408">
            <v>0</v>
          </cell>
          <cell r="F408">
            <v>0</v>
          </cell>
          <cell r="G408">
            <v>0</v>
          </cell>
        </row>
        <row r="409">
          <cell r="C409" t="str">
            <v>H405</v>
          </cell>
          <cell r="D409">
            <v>0</v>
          </cell>
          <cell r="E409">
            <v>0</v>
          </cell>
          <cell r="F409">
            <v>0</v>
          </cell>
          <cell r="G409">
            <v>0</v>
          </cell>
        </row>
        <row r="410">
          <cell r="C410" t="str">
            <v>H406</v>
          </cell>
          <cell r="D410">
            <v>0</v>
          </cell>
          <cell r="E410">
            <v>0</v>
          </cell>
          <cell r="F410">
            <v>0</v>
          </cell>
          <cell r="G410">
            <v>0</v>
          </cell>
        </row>
        <row r="411">
          <cell r="C411" t="str">
            <v>H407</v>
          </cell>
          <cell r="D411">
            <v>0</v>
          </cell>
          <cell r="E411">
            <v>0</v>
          </cell>
          <cell r="F411">
            <v>0</v>
          </cell>
          <cell r="G411">
            <v>0</v>
          </cell>
        </row>
        <row r="412">
          <cell r="C412" t="str">
            <v>H408</v>
          </cell>
          <cell r="D412">
            <v>0</v>
          </cell>
          <cell r="E412">
            <v>0</v>
          </cell>
          <cell r="F412">
            <v>0</v>
          </cell>
          <cell r="G412">
            <v>0</v>
          </cell>
        </row>
        <row r="413">
          <cell r="C413" t="str">
            <v>H409</v>
          </cell>
          <cell r="D413">
            <v>0</v>
          </cell>
          <cell r="E413">
            <v>0</v>
          </cell>
          <cell r="F413">
            <v>0</v>
          </cell>
          <cell r="G413">
            <v>0</v>
          </cell>
        </row>
        <row r="414">
          <cell r="C414" t="str">
            <v>H410</v>
          </cell>
          <cell r="D414">
            <v>0</v>
          </cell>
          <cell r="E414">
            <v>0</v>
          </cell>
          <cell r="F414">
            <v>0</v>
          </cell>
          <cell r="G414">
            <v>0</v>
          </cell>
        </row>
        <row r="415">
          <cell r="C415" t="str">
            <v>H411</v>
          </cell>
          <cell r="D415">
            <v>0</v>
          </cell>
          <cell r="E415">
            <v>0</v>
          </cell>
          <cell r="F415">
            <v>0</v>
          </cell>
          <cell r="G415">
            <v>0</v>
          </cell>
        </row>
        <row r="416">
          <cell r="C416" t="str">
            <v>H412</v>
          </cell>
          <cell r="D416">
            <v>0</v>
          </cell>
          <cell r="E416">
            <v>0</v>
          </cell>
          <cell r="F416">
            <v>0</v>
          </cell>
          <cell r="G416">
            <v>0</v>
          </cell>
        </row>
        <row r="417">
          <cell r="C417" t="str">
            <v>H413</v>
          </cell>
          <cell r="D417">
            <v>0</v>
          </cell>
          <cell r="E417">
            <v>0</v>
          </cell>
          <cell r="F417">
            <v>0</v>
          </cell>
          <cell r="G417">
            <v>0</v>
          </cell>
        </row>
        <row r="418">
          <cell r="C418" t="str">
            <v>H414</v>
          </cell>
          <cell r="D418">
            <v>0</v>
          </cell>
          <cell r="E418">
            <v>0</v>
          </cell>
          <cell r="F418">
            <v>0</v>
          </cell>
          <cell r="G418">
            <v>0</v>
          </cell>
        </row>
        <row r="419">
          <cell r="C419" t="str">
            <v>H415</v>
          </cell>
          <cell r="D419">
            <v>0</v>
          </cell>
          <cell r="E419">
            <v>0</v>
          </cell>
          <cell r="F419">
            <v>0</v>
          </cell>
          <cell r="G419">
            <v>0</v>
          </cell>
        </row>
        <row r="420">
          <cell r="C420" t="str">
            <v>H416</v>
          </cell>
          <cell r="D420">
            <v>0</v>
          </cell>
          <cell r="E420">
            <v>0</v>
          </cell>
          <cell r="F420">
            <v>0</v>
          </cell>
          <cell r="G420">
            <v>0</v>
          </cell>
        </row>
        <row r="421">
          <cell r="C421" t="str">
            <v>H417</v>
          </cell>
          <cell r="D421">
            <v>0</v>
          </cell>
          <cell r="E421">
            <v>0</v>
          </cell>
          <cell r="F421">
            <v>0</v>
          </cell>
          <cell r="G421">
            <v>0</v>
          </cell>
        </row>
        <row r="422">
          <cell r="C422" t="str">
            <v>H418</v>
          </cell>
          <cell r="D422">
            <v>0</v>
          </cell>
          <cell r="E422">
            <v>0</v>
          </cell>
          <cell r="F422">
            <v>0</v>
          </cell>
          <cell r="G422">
            <v>0</v>
          </cell>
        </row>
        <row r="423">
          <cell r="C423" t="str">
            <v>H419</v>
          </cell>
          <cell r="D423">
            <v>0</v>
          </cell>
          <cell r="E423">
            <v>0</v>
          </cell>
          <cell r="F423">
            <v>0</v>
          </cell>
          <cell r="G423">
            <v>0</v>
          </cell>
        </row>
        <row r="424">
          <cell r="C424" t="str">
            <v>H420</v>
          </cell>
          <cell r="D424">
            <v>0</v>
          </cell>
          <cell r="E424">
            <v>0</v>
          </cell>
          <cell r="F424">
            <v>0</v>
          </cell>
          <cell r="G424">
            <v>0</v>
          </cell>
        </row>
        <row r="425">
          <cell r="C425" t="str">
            <v>H421</v>
          </cell>
          <cell r="D425">
            <v>0</v>
          </cell>
          <cell r="E425">
            <v>0</v>
          </cell>
          <cell r="F425">
            <v>0</v>
          </cell>
          <cell r="G425">
            <v>0</v>
          </cell>
        </row>
        <row r="426">
          <cell r="C426" t="str">
            <v>H422</v>
          </cell>
          <cell r="D426">
            <v>0</v>
          </cell>
          <cell r="E426">
            <v>0</v>
          </cell>
          <cell r="F426">
            <v>0</v>
          </cell>
          <cell r="G426">
            <v>0</v>
          </cell>
        </row>
        <row r="427">
          <cell r="C427" t="str">
            <v>H423</v>
          </cell>
          <cell r="D427">
            <v>0</v>
          </cell>
          <cell r="E427">
            <v>0</v>
          </cell>
          <cell r="F427">
            <v>0</v>
          </cell>
          <cell r="G427">
            <v>0</v>
          </cell>
        </row>
        <row r="428">
          <cell r="C428" t="str">
            <v>H424</v>
          </cell>
          <cell r="D428">
            <v>0</v>
          </cell>
          <cell r="E428">
            <v>0</v>
          </cell>
          <cell r="F428">
            <v>0</v>
          </cell>
          <cell r="G428">
            <v>0</v>
          </cell>
        </row>
        <row r="429">
          <cell r="C429" t="str">
            <v>H425</v>
          </cell>
          <cell r="D429">
            <v>0</v>
          </cell>
          <cell r="E429">
            <v>0</v>
          </cell>
          <cell r="F429">
            <v>0</v>
          </cell>
          <cell r="G429">
            <v>0</v>
          </cell>
        </row>
        <row r="430">
          <cell r="C430" t="str">
            <v>H426</v>
          </cell>
          <cell r="D430">
            <v>0</v>
          </cell>
          <cell r="E430">
            <v>0</v>
          </cell>
          <cell r="F430">
            <v>0</v>
          </cell>
          <cell r="G430">
            <v>0</v>
          </cell>
        </row>
        <row r="431">
          <cell r="C431" t="str">
            <v>H427</v>
          </cell>
          <cell r="D431">
            <v>0</v>
          </cell>
          <cell r="E431">
            <v>0</v>
          </cell>
          <cell r="F431">
            <v>0</v>
          </cell>
          <cell r="G431">
            <v>0</v>
          </cell>
        </row>
        <row r="432">
          <cell r="C432" t="str">
            <v>H428</v>
          </cell>
          <cell r="D432">
            <v>0</v>
          </cell>
          <cell r="E432">
            <v>0</v>
          </cell>
          <cell r="F432">
            <v>0</v>
          </cell>
          <cell r="G432">
            <v>0</v>
          </cell>
        </row>
        <row r="433">
          <cell r="C433" t="str">
            <v>H429</v>
          </cell>
          <cell r="D433">
            <v>0</v>
          </cell>
          <cell r="E433">
            <v>0</v>
          </cell>
          <cell r="F433">
            <v>0</v>
          </cell>
          <cell r="G433">
            <v>0</v>
          </cell>
        </row>
        <row r="434">
          <cell r="C434" t="str">
            <v>H430</v>
          </cell>
          <cell r="D434">
            <v>0</v>
          </cell>
          <cell r="E434">
            <v>0</v>
          </cell>
          <cell r="F434">
            <v>0</v>
          </cell>
          <cell r="G434">
            <v>0</v>
          </cell>
        </row>
        <row r="435">
          <cell r="C435" t="str">
            <v>H431</v>
          </cell>
          <cell r="D435">
            <v>0</v>
          </cell>
          <cell r="E435">
            <v>0</v>
          </cell>
          <cell r="F435">
            <v>0</v>
          </cell>
          <cell r="G435">
            <v>0</v>
          </cell>
        </row>
        <row r="436">
          <cell r="C436" t="str">
            <v>H432</v>
          </cell>
          <cell r="D436">
            <v>0</v>
          </cell>
          <cell r="E436">
            <v>0</v>
          </cell>
          <cell r="F436">
            <v>0</v>
          </cell>
          <cell r="G436">
            <v>0</v>
          </cell>
        </row>
        <row r="437">
          <cell r="C437" t="str">
            <v>H433</v>
          </cell>
          <cell r="D437">
            <v>0</v>
          </cell>
          <cell r="E437">
            <v>0</v>
          </cell>
          <cell r="F437">
            <v>0</v>
          </cell>
          <cell r="G437">
            <v>0</v>
          </cell>
        </row>
        <row r="438">
          <cell r="C438" t="str">
            <v>H434</v>
          </cell>
          <cell r="D438">
            <v>0</v>
          </cell>
          <cell r="E438">
            <v>0</v>
          </cell>
          <cell r="F438">
            <v>0</v>
          </cell>
          <cell r="G438">
            <v>0</v>
          </cell>
        </row>
        <row r="439">
          <cell r="C439" t="str">
            <v>H435</v>
          </cell>
          <cell r="D439">
            <v>0</v>
          </cell>
          <cell r="E439">
            <v>0</v>
          </cell>
          <cell r="F439">
            <v>0</v>
          </cell>
          <cell r="G439">
            <v>0</v>
          </cell>
        </row>
        <row r="440">
          <cell r="C440" t="str">
            <v>H436</v>
          </cell>
          <cell r="D440">
            <v>0</v>
          </cell>
          <cell r="E440">
            <v>0</v>
          </cell>
          <cell r="F440">
            <v>0</v>
          </cell>
          <cell r="G440">
            <v>0</v>
          </cell>
        </row>
        <row r="441">
          <cell r="C441" t="str">
            <v>H437</v>
          </cell>
          <cell r="D441">
            <v>0</v>
          </cell>
          <cell r="E441">
            <v>0</v>
          </cell>
          <cell r="F441">
            <v>0</v>
          </cell>
          <cell r="G441">
            <v>0</v>
          </cell>
        </row>
        <row r="442">
          <cell r="C442" t="str">
            <v>H438</v>
          </cell>
          <cell r="D442">
            <v>0</v>
          </cell>
          <cell r="E442">
            <v>0</v>
          </cell>
          <cell r="F442">
            <v>0</v>
          </cell>
          <cell r="G442">
            <v>0</v>
          </cell>
        </row>
        <row r="443">
          <cell r="C443" t="str">
            <v>H439</v>
          </cell>
          <cell r="D443">
            <v>0</v>
          </cell>
          <cell r="E443">
            <v>0</v>
          </cell>
          <cell r="F443">
            <v>0</v>
          </cell>
          <cell r="G443">
            <v>0</v>
          </cell>
        </row>
        <row r="444">
          <cell r="C444" t="str">
            <v>H440</v>
          </cell>
          <cell r="D444">
            <v>0</v>
          </cell>
          <cell r="E444">
            <v>0</v>
          </cell>
          <cell r="F444">
            <v>0</v>
          </cell>
          <cell r="G444">
            <v>0</v>
          </cell>
        </row>
        <row r="445">
          <cell r="C445" t="str">
            <v>H441</v>
          </cell>
          <cell r="D445">
            <v>0</v>
          </cell>
          <cell r="E445">
            <v>0</v>
          </cell>
          <cell r="F445">
            <v>0</v>
          </cell>
          <cell r="G445">
            <v>0</v>
          </cell>
        </row>
        <row r="446">
          <cell r="C446" t="str">
            <v>H442</v>
          </cell>
          <cell r="D446">
            <v>0</v>
          </cell>
          <cell r="E446">
            <v>0</v>
          </cell>
          <cell r="F446">
            <v>0</v>
          </cell>
          <cell r="G446">
            <v>0</v>
          </cell>
        </row>
        <row r="447">
          <cell r="C447" t="str">
            <v>H443</v>
          </cell>
          <cell r="D447">
            <v>0</v>
          </cell>
          <cell r="E447">
            <v>0</v>
          </cell>
          <cell r="F447">
            <v>0</v>
          </cell>
          <cell r="G447">
            <v>0</v>
          </cell>
        </row>
        <row r="448">
          <cell r="C448" t="str">
            <v>H444</v>
          </cell>
          <cell r="D448">
            <v>0</v>
          </cell>
          <cell r="E448">
            <v>0</v>
          </cell>
          <cell r="F448">
            <v>0</v>
          </cell>
          <cell r="G448">
            <v>0</v>
          </cell>
        </row>
        <row r="449">
          <cell r="C449" t="str">
            <v>H445</v>
          </cell>
          <cell r="D449">
            <v>0</v>
          </cell>
          <cell r="E449">
            <v>0</v>
          </cell>
          <cell r="F449">
            <v>0</v>
          </cell>
          <cell r="G449">
            <v>0</v>
          </cell>
        </row>
        <row r="450">
          <cell r="C450" t="str">
            <v>H446</v>
          </cell>
          <cell r="D450">
            <v>0</v>
          </cell>
          <cell r="E450">
            <v>0</v>
          </cell>
          <cell r="F450">
            <v>0</v>
          </cell>
          <cell r="G450">
            <v>0</v>
          </cell>
        </row>
        <row r="451">
          <cell r="C451" t="str">
            <v>H447</v>
          </cell>
          <cell r="D451">
            <v>0</v>
          </cell>
          <cell r="E451">
            <v>0</v>
          </cell>
          <cell r="F451">
            <v>0</v>
          </cell>
          <cell r="G451">
            <v>0</v>
          </cell>
        </row>
        <row r="452">
          <cell r="C452" t="str">
            <v>H448</v>
          </cell>
          <cell r="D452">
            <v>0</v>
          </cell>
          <cell r="E452">
            <v>0</v>
          </cell>
          <cell r="F452">
            <v>0</v>
          </cell>
          <cell r="G452">
            <v>0</v>
          </cell>
        </row>
        <row r="453">
          <cell r="C453" t="str">
            <v>H449</v>
          </cell>
          <cell r="D453">
            <v>0</v>
          </cell>
          <cell r="E453">
            <v>0</v>
          </cell>
          <cell r="F453">
            <v>0</v>
          </cell>
          <cell r="G453">
            <v>0</v>
          </cell>
        </row>
        <row r="454">
          <cell r="C454" t="str">
            <v>H450</v>
          </cell>
          <cell r="D454">
            <v>0</v>
          </cell>
          <cell r="E454">
            <v>0</v>
          </cell>
          <cell r="F454">
            <v>0</v>
          </cell>
          <cell r="G454">
            <v>0</v>
          </cell>
        </row>
        <row r="455">
          <cell r="C455" t="str">
            <v>H451</v>
          </cell>
          <cell r="D455">
            <v>0</v>
          </cell>
          <cell r="E455">
            <v>0</v>
          </cell>
          <cell r="F455">
            <v>0</v>
          </cell>
          <cell r="G455">
            <v>0</v>
          </cell>
        </row>
        <row r="456">
          <cell r="C456" t="str">
            <v>H452</v>
          </cell>
          <cell r="D456">
            <v>0</v>
          </cell>
          <cell r="E456">
            <v>0</v>
          </cell>
          <cell r="F456">
            <v>0</v>
          </cell>
          <cell r="G456">
            <v>0</v>
          </cell>
        </row>
        <row r="457">
          <cell r="C457" t="str">
            <v>H453</v>
          </cell>
          <cell r="D457">
            <v>0</v>
          </cell>
          <cell r="E457">
            <v>0</v>
          </cell>
          <cell r="F457">
            <v>0</v>
          </cell>
          <cell r="G457">
            <v>0</v>
          </cell>
        </row>
        <row r="458">
          <cell r="C458" t="str">
            <v>H454</v>
          </cell>
          <cell r="D458">
            <v>0</v>
          </cell>
          <cell r="E458">
            <v>0</v>
          </cell>
          <cell r="F458">
            <v>0</v>
          </cell>
          <cell r="G458">
            <v>0</v>
          </cell>
        </row>
        <row r="459">
          <cell r="C459" t="str">
            <v>H455</v>
          </cell>
          <cell r="D459">
            <v>0</v>
          </cell>
          <cell r="E459">
            <v>0</v>
          </cell>
          <cell r="F459">
            <v>0</v>
          </cell>
          <cell r="G459">
            <v>0</v>
          </cell>
        </row>
        <row r="460">
          <cell r="C460" t="str">
            <v>H456</v>
          </cell>
          <cell r="D460">
            <v>0</v>
          </cell>
          <cell r="E460">
            <v>0</v>
          </cell>
          <cell r="F460">
            <v>0</v>
          </cell>
          <cell r="G460">
            <v>0</v>
          </cell>
        </row>
        <row r="461">
          <cell r="C461" t="str">
            <v>H457</v>
          </cell>
          <cell r="D461">
            <v>0</v>
          </cell>
          <cell r="E461">
            <v>0</v>
          </cell>
          <cell r="F461">
            <v>0</v>
          </cell>
          <cell r="G461">
            <v>0</v>
          </cell>
        </row>
        <row r="462">
          <cell r="C462" t="str">
            <v>H458</v>
          </cell>
          <cell r="D462">
            <v>0</v>
          </cell>
          <cell r="E462">
            <v>0</v>
          </cell>
          <cell r="F462">
            <v>0</v>
          </cell>
          <cell r="G462">
            <v>0</v>
          </cell>
        </row>
        <row r="463">
          <cell r="C463" t="str">
            <v>H459</v>
          </cell>
          <cell r="D463">
            <v>0</v>
          </cell>
          <cell r="E463">
            <v>0</v>
          </cell>
          <cell r="F463">
            <v>0</v>
          </cell>
          <cell r="G463">
            <v>0</v>
          </cell>
        </row>
        <row r="464">
          <cell r="C464" t="str">
            <v>H460</v>
          </cell>
          <cell r="D464">
            <v>0</v>
          </cell>
          <cell r="E464">
            <v>0</v>
          </cell>
          <cell r="F464">
            <v>0</v>
          </cell>
          <cell r="G464">
            <v>0</v>
          </cell>
        </row>
        <row r="465">
          <cell r="C465" t="str">
            <v>H461</v>
          </cell>
          <cell r="D465">
            <v>0</v>
          </cell>
          <cell r="E465">
            <v>0</v>
          </cell>
          <cell r="F465">
            <v>0</v>
          </cell>
          <cell r="G465">
            <v>0</v>
          </cell>
        </row>
        <row r="466">
          <cell r="C466" t="str">
            <v>H462</v>
          </cell>
          <cell r="D466">
            <v>0</v>
          </cell>
          <cell r="E466">
            <v>0</v>
          </cell>
          <cell r="F466">
            <v>0</v>
          </cell>
          <cell r="G466">
            <v>0</v>
          </cell>
        </row>
        <row r="467">
          <cell r="C467" t="str">
            <v>H463</v>
          </cell>
          <cell r="D467">
            <v>0</v>
          </cell>
          <cell r="E467">
            <v>0</v>
          </cell>
          <cell r="F467">
            <v>0</v>
          </cell>
          <cell r="G467">
            <v>0</v>
          </cell>
        </row>
        <row r="468">
          <cell r="C468" t="str">
            <v>H464</v>
          </cell>
          <cell r="D468">
            <v>0</v>
          </cell>
          <cell r="E468">
            <v>0</v>
          </cell>
          <cell r="F468">
            <v>0</v>
          </cell>
          <cell r="G468">
            <v>0</v>
          </cell>
        </row>
        <row r="469">
          <cell r="C469" t="str">
            <v>H465</v>
          </cell>
          <cell r="D469">
            <v>0</v>
          </cell>
          <cell r="E469">
            <v>0</v>
          </cell>
          <cell r="F469">
            <v>0</v>
          </cell>
          <cell r="G469">
            <v>0</v>
          </cell>
        </row>
        <row r="470">
          <cell r="C470" t="str">
            <v>H466</v>
          </cell>
          <cell r="D470">
            <v>0</v>
          </cell>
          <cell r="E470">
            <v>0</v>
          </cell>
          <cell r="F470">
            <v>0</v>
          </cell>
          <cell r="G470">
            <v>0</v>
          </cell>
        </row>
        <row r="471">
          <cell r="C471" t="str">
            <v>H467</v>
          </cell>
          <cell r="D471">
            <v>0</v>
          </cell>
          <cell r="E471">
            <v>0</v>
          </cell>
          <cell r="F471">
            <v>0</v>
          </cell>
          <cell r="G471">
            <v>0</v>
          </cell>
        </row>
        <row r="472">
          <cell r="C472" t="str">
            <v>H468</v>
          </cell>
          <cell r="D472">
            <v>0</v>
          </cell>
          <cell r="E472">
            <v>0</v>
          </cell>
          <cell r="F472">
            <v>0</v>
          </cell>
          <cell r="G472">
            <v>0</v>
          </cell>
        </row>
        <row r="473">
          <cell r="C473" t="str">
            <v>H469</v>
          </cell>
          <cell r="D473">
            <v>0</v>
          </cell>
          <cell r="E473">
            <v>0</v>
          </cell>
          <cell r="F473">
            <v>0</v>
          </cell>
          <cell r="G473">
            <v>0</v>
          </cell>
        </row>
        <row r="474">
          <cell r="C474" t="str">
            <v>H470</v>
          </cell>
          <cell r="D474">
            <v>0</v>
          </cell>
          <cell r="E474">
            <v>0</v>
          </cell>
          <cell r="F474">
            <v>0</v>
          </cell>
          <cell r="G474">
            <v>0</v>
          </cell>
        </row>
        <row r="475">
          <cell r="C475" t="str">
            <v>H471</v>
          </cell>
          <cell r="D475">
            <v>0</v>
          </cell>
          <cell r="E475">
            <v>0</v>
          </cell>
          <cell r="F475">
            <v>0</v>
          </cell>
          <cell r="G475">
            <v>0</v>
          </cell>
        </row>
        <row r="476">
          <cell r="C476" t="str">
            <v>H472</v>
          </cell>
          <cell r="D476">
            <v>0</v>
          </cell>
          <cell r="E476">
            <v>0</v>
          </cell>
          <cell r="F476">
            <v>0</v>
          </cell>
          <cell r="G476">
            <v>0</v>
          </cell>
        </row>
        <row r="477">
          <cell r="C477" t="str">
            <v>H473</v>
          </cell>
          <cell r="D477">
            <v>0</v>
          </cell>
          <cell r="E477">
            <v>0</v>
          </cell>
          <cell r="F477">
            <v>0</v>
          </cell>
          <cell r="G477">
            <v>0</v>
          </cell>
        </row>
        <row r="478">
          <cell r="C478" t="str">
            <v>H474</v>
          </cell>
          <cell r="D478">
            <v>0</v>
          </cell>
          <cell r="E478">
            <v>0</v>
          </cell>
          <cell r="F478">
            <v>0</v>
          </cell>
          <cell r="G478">
            <v>0</v>
          </cell>
        </row>
        <row r="479">
          <cell r="C479" t="str">
            <v>H475</v>
          </cell>
          <cell r="D479">
            <v>0</v>
          </cell>
          <cell r="E479">
            <v>0</v>
          </cell>
          <cell r="F479">
            <v>0</v>
          </cell>
          <cell r="G479">
            <v>0</v>
          </cell>
        </row>
        <row r="480">
          <cell r="C480" t="str">
            <v>H476</v>
          </cell>
          <cell r="D480">
            <v>0</v>
          </cell>
          <cell r="E480">
            <v>0</v>
          </cell>
          <cell r="F480">
            <v>0</v>
          </cell>
          <cell r="G480">
            <v>0</v>
          </cell>
        </row>
        <row r="481">
          <cell r="C481" t="str">
            <v>H477</v>
          </cell>
          <cell r="D481">
            <v>0</v>
          </cell>
          <cell r="E481">
            <v>0</v>
          </cell>
          <cell r="F481">
            <v>0</v>
          </cell>
          <cell r="G481">
            <v>0</v>
          </cell>
        </row>
        <row r="482">
          <cell r="C482" t="str">
            <v>H478</v>
          </cell>
          <cell r="D482">
            <v>0</v>
          </cell>
          <cell r="E482">
            <v>0</v>
          </cell>
          <cell r="F482">
            <v>0</v>
          </cell>
          <cell r="G482">
            <v>0</v>
          </cell>
        </row>
        <row r="483">
          <cell r="C483" t="str">
            <v>H479</v>
          </cell>
          <cell r="D483">
            <v>0</v>
          </cell>
          <cell r="E483">
            <v>0</v>
          </cell>
          <cell r="F483">
            <v>0</v>
          </cell>
          <cell r="G483">
            <v>0</v>
          </cell>
        </row>
        <row r="484">
          <cell r="C484" t="str">
            <v>H480</v>
          </cell>
          <cell r="D484">
            <v>0</v>
          </cell>
          <cell r="E484">
            <v>0</v>
          </cell>
          <cell r="F484">
            <v>0</v>
          </cell>
          <cell r="G484">
            <v>0</v>
          </cell>
        </row>
        <row r="485">
          <cell r="C485" t="str">
            <v>H481</v>
          </cell>
          <cell r="D485">
            <v>0</v>
          </cell>
          <cell r="E485">
            <v>0</v>
          </cell>
          <cell r="F485">
            <v>0</v>
          </cell>
          <cell r="G485">
            <v>0</v>
          </cell>
        </row>
        <row r="486">
          <cell r="C486" t="str">
            <v>H482</v>
          </cell>
          <cell r="D486">
            <v>0</v>
          </cell>
          <cell r="E486">
            <v>0</v>
          </cell>
          <cell r="F486">
            <v>0</v>
          </cell>
          <cell r="G486">
            <v>0</v>
          </cell>
        </row>
        <row r="487">
          <cell r="C487" t="str">
            <v>H483</v>
          </cell>
          <cell r="D487">
            <v>0</v>
          </cell>
          <cell r="E487">
            <v>0</v>
          </cell>
          <cell r="F487">
            <v>0</v>
          </cell>
          <cell r="G487">
            <v>0</v>
          </cell>
        </row>
        <row r="488">
          <cell r="C488" t="str">
            <v>H484</v>
          </cell>
          <cell r="D488">
            <v>0</v>
          </cell>
          <cell r="E488">
            <v>0</v>
          </cell>
          <cell r="F488">
            <v>0</v>
          </cell>
          <cell r="G488">
            <v>0</v>
          </cell>
        </row>
        <row r="489">
          <cell r="C489" t="str">
            <v>H485</v>
          </cell>
          <cell r="D489">
            <v>0</v>
          </cell>
          <cell r="E489">
            <v>0</v>
          </cell>
          <cell r="F489">
            <v>0</v>
          </cell>
          <cell r="G489">
            <v>0</v>
          </cell>
        </row>
        <row r="490">
          <cell r="C490" t="str">
            <v>H486</v>
          </cell>
          <cell r="D490">
            <v>0</v>
          </cell>
          <cell r="E490">
            <v>0</v>
          </cell>
          <cell r="F490">
            <v>0</v>
          </cell>
          <cell r="G490">
            <v>0</v>
          </cell>
        </row>
        <row r="491">
          <cell r="C491" t="str">
            <v>H487</v>
          </cell>
          <cell r="D491">
            <v>0</v>
          </cell>
          <cell r="E491">
            <v>0</v>
          </cell>
          <cell r="F491">
            <v>0</v>
          </cell>
          <cell r="G491">
            <v>0</v>
          </cell>
        </row>
        <row r="492">
          <cell r="C492" t="str">
            <v>H488</v>
          </cell>
          <cell r="D492">
            <v>0</v>
          </cell>
          <cell r="E492">
            <v>0</v>
          </cell>
          <cell r="F492">
            <v>0</v>
          </cell>
          <cell r="G492">
            <v>0</v>
          </cell>
        </row>
        <row r="493">
          <cell r="C493" t="str">
            <v>H489</v>
          </cell>
          <cell r="D493">
            <v>0</v>
          </cell>
          <cell r="E493">
            <v>0</v>
          </cell>
          <cell r="F493">
            <v>0</v>
          </cell>
          <cell r="G493">
            <v>0</v>
          </cell>
        </row>
        <row r="494">
          <cell r="C494" t="str">
            <v>H490</v>
          </cell>
          <cell r="D494">
            <v>0</v>
          </cell>
          <cell r="E494">
            <v>0</v>
          </cell>
          <cell r="F494">
            <v>0</v>
          </cell>
          <cell r="G494">
            <v>0</v>
          </cell>
        </row>
        <row r="495">
          <cell r="C495" t="str">
            <v>H491</v>
          </cell>
          <cell r="D495">
            <v>0</v>
          </cell>
          <cell r="E495">
            <v>0</v>
          </cell>
          <cell r="F495">
            <v>0</v>
          </cell>
          <cell r="G495">
            <v>0</v>
          </cell>
        </row>
        <row r="496">
          <cell r="C496" t="str">
            <v>H492</v>
          </cell>
          <cell r="D496">
            <v>0</v>
          </cell>
          <cell r="E496">
            <v>0</v>
          </cell>
          <cell r="F496">
            <v>0</v>
          </cell>
          <cell r="G496">
            <v>0</v>
          </cell>
        </row>
        <row r="497">
          <cell r="C497" t="str">
            <v>H493</v>
          </cell>
          <cell r="D497">
            <v>0</v>
          </cell>
          <cell r="E497">
            <v>0</v>
          </cell>
          <cell r="F497">
            <v>0</v>
          </cell>
          <cell r="G497">
            <v>0</v>
          </cell>
        </row>
        <row r="498">
          <cell r="C498" t="str">
            <v>H494</v>
          </cell>
          <cell r="D498">
            <v>0</v>
          </cell>
          <cell r="E498">
            <v>0</v>
          </cell>
          <cell r="F498">
            <v>0</v>
          </cell>
          <cell r="G498">
            <v>0</v>
          </cell>
        </row>
        <row r="499">
          <cell r="C499" t="str">
            <v>H495</v>
          </cell>
          <cell r="D499">
            <v>0</v>
          </cell>
          <cell r="E499">
            <v>0</v>
          </cell>
          <cell r="F499">
            <v>0</v>
          </cell>
          <cell r="G499">
            <v>0</v>
          </cell>
        </row>
        <row r="500">
          <cell r="C500" t="str">
            <v>H496</v>
          </cell>
          <cell r="D500">
            <v>0</v>
          </cell>
          <cell r="E500">
            <v>0</v>
          </cell>
          <cell r="F500">
            <v>0</v>
          </cell>
          <cell r="G500">
            <v>0</v>
          </cell>
        </row>
        <row r="501">
          <cell r="C501" t="str">
            <v>H497</v>
          </cell>
          <cell r="D501">
            <v>0</v>
          </cell>
          <cell r="E501">
            <v>0</v>
          </cell>
          <cell r="F501">
            <v>0</v>
          </cell>
          <cell r="G501">
            <v>0</v>
          </cell>
        </row>
        <row r="502">
          <cell r="C502" t="str">
            <v>H498</v>
          </cell>
          <cell r="D502">
            <v>0</v>
          </cell>
          <cell r="E502">
            <v>0</v>
          </cell>
          <cell r="F502">
            <v>0</v>
          </cell>
          <cell r="G502">
            <v>0</v>
          </cell>
        </row>
        <row r="503">
          <cell r="C503" t="str">
            <v>H499</v>
          </cell>
          <cell r="D503">
            <v>0</v>
          </cell>
          <cell r="E503">
            <v>0</v>
          </cell>
          <cell r="F503">
            <v>0</v>
          </cell>
          <cell r="G503">
            <v>0</v>
          </cell>
        </row>
        <row r="504">
          <cell r="C504" t="str">
            <v>H500</v>
          </cell>
          <cell r="D504">
            <v>0</v>
          </cell>
          <cell r="E504">
            <v>0</v>
          </cell>
          <cell r="F504">
            <v>0</v>
          </cell>
          <cell r="G504">
            <v>0</v>
          </cell>
        </row>
        <row r="505">
          <cell r="C505" t="str">
            <v>H501</v>
          </cell>
          <cell r="D505">
            <v>0</v>
          </cell>
          <cell r="E505">
            <v>0</v>
          </cell>
          <cell r="F505">
            <v>0</v>
          </cell>
          <cell r="G505">
            <v>0</v>
          </cell>
        </row>
        <row r="506">
          <cell r="C506" t="str">
            <v>H502</v>
          </cell>
          <cell r="D506">
            <v>0</v>
          </cell>
          <cell r="E506">
            <v>0</v>
          </cell>
          <cell r="F506">
            <v>0</v>
          </cell>
          <cell r="G506">
            <v>0</v>
          </cell>
        </row>
        <row r="507">
          <cell r="C507" t="str">
            <v>H503</v>
          </cell>
          <cell r="D507">
            <v>0</v>
          </cell>
          <cell r="E507">
            <v>0</v>
          </cell>
          <cell r="F507">
            <v>0</v>
          </cell>
          <cell r="G507">
            <v>0</v>
          </cell>
        </row>
        <row r="508">
          <cell r="C508" t="str">
            <v>H504</v>
          </cell>
          <cell r="D508">
            <v>0</v>
          </cell>
          <cell r="E508">
            <v>0</v>
          </cell>
          <cell r="F508">
            <v>0</v>
          </cell>
          <cell r="G508">
            <v>0</v>
          </cell>
        </row>
        <row r="509">
          <cell r="C509" t="str">
            <v>H505</v>
          </cell>
          <cell r="D509">
            <v>0</v>
          </cell>
          <cell r="E509">
            <v>0</v>
          </cell>
          <cell r="F509">
            <v>0</v>
          </cell>
          <cell r="G509">
            <v>0</v>
          </cell>
        </row>
        <row r="510">
          <cell r="C510" t="str">
            <v>H506</v>
          </cell>
          <cell r="D510">
            <v>0</v>
          </cell>
          <cell r="E510">
            <v>0</v>
          </cell>
          <cell r="F510">
            <v>0</v>
          </cell>
          <cell r="G510">
            <v>0</v>
          </cell>
        </row>
        <row r="511">
          <cell r="C511" t="str">
            <v>H507</v>
          </cell>
          <cell r="D511">
            <v>0</v>
          </cell>
          <cell r="E511">
            <v>0</v>
          </cell>
          <cell r="F511">
            <v>0</v>
          </cell>
          <cell r="G511">
            <v>0</v>
          </cell>
        </row>
        <row r="512">
          <cell r="C512" t="str">
            <v>H508</v>
          </cell>
          <cell r="D512">
            <v>0</v>
          </cell>
          <cell r="E512">
            <v>0</v>
          </cell>
          <cell r="F512">
            <v>0</v>
          </cell>
          <cell r="G512">
            <v>0</v>
          </cell>
        </row>
        <row r="513">
          <cell r="C513" t="str">
            <v>H509</v>
          </cell>
          <cell r="D513">
            <v>0</v>
          </cell>
          <cell r="E513">
            <v>0</v>
          </cell>
          <cell r="F513">
            <v>0</v>
          </cell>
          <cell r="G513">
            <v>0</v>
          </cell>
        </row>
        <row r="514">
          <cell r="C514" t="str">
            <v>H510</v>
          </cell>
          <cell r="D514">
            <v>0</v>
          </cell>
          <cell r="E514">
            <v>0</v>
          </cell>
          <cell r="F514">
            <v>0</v>
          </cell>
          <cell r="G514">
            <v>0</v>
          </cell>
        </row>
        <row r="515">
          <cell r="C515" t="str">
            <v>H511</v>
          </cell>
          <cell r="D515">
            <v>0</v>
          </cell>
          <cell r="E515">
            <v>0</v>
          </cell>
          <cell r="F515">
            <v>0</v>
          </cell>
          <cell r="G515">
            <v>0</v>
          </cell>
        </row>
        <row r="516">
          <cell r="C516" t="str">
            <v>H512</v>
          </cell>
          <cell r="D516">
            <v>0</v>
          </cell>
          <cell r="E516">
            <v>0</v>
          </cell>
          <cell r="F516">
            <v>0</v>
          </cell>
          <cell r="G516">
            <v>0</v>
          </cell>
        </row>
        <row r="517">
          <cell r="C517" t="str">
            <v>H513</v>
          </cell>
          <cell r="D517">
            <v>0</v>
          </cell>
          <cell r="E517">
            <v>0</v>
          </cell>
          <cell r="F517">
            <v>0</v>
          </cell>
          <cell r="G517">
            <v>0</v>
          </cell>
        </row>
        <row r="518">
          <cell r="C518" t="str">
            <v>H514</v>
          </cell>
          <cell r="D518">
            <v>0</v>
          </cell>
          <cell r="E518">
            <v>0</v>
          </cell>
          <cell r="F518">
            <v>0</v>
          </cell>
          <cell r="G518">
            <v>0</v>
          </cell>
        </row>
        <row r="519">
          <cell r="C519" t="str">
            <v>H515</v>
          </cell>
          <cell r="D519">
            <v>0</v>
          </cell>
          <cell r="E519">
            <v>0</v>
          </cell>
          <cell r="F519">
            <v>0</v>
          </cell>
          <cell r="G519">
            <v>0</v>
          </cell>
        </row>
        <row r="520">
          <cell r="C520" t="str">
            <v>H516</v>
          </cell>
          <cell r="D520">
            <v>0</v>
          </cell>
          <cell r="E520">
            <v>0</v>
          </cell>
          <cell r="F520">
            <v>0</v>
          </cell>
          <cell r="G520">
            <v>0</v>
          </cell>
        </row>
        <row r="521">
          <cell r="C521" t="str">
            <v>H517</v>
          </cell>
          <cell r="D521">
            <v>0</v>
          </cell>
          <cell r="E521">
            <v>0</v>
          </cell>
          <cell r="F521">
            <v>0</v>
          </cell>
          <cell r="G521">
            <v>0</v>
          </cell>
        </row>
        <row r="522">
          <cell r="C522" t="str">
            <v>H518</v>
          </cell>
          <cell r="D522">
            <v>0</v>
          </cell>
          <cell r="E522">
            <v>0</v>
          </cell>
          <cell r="F522">
            <v>0</v>
          </cell>
          <cell r="G522">
            <v>0</v>
          </cell>
        </row>
        <row r="523">
          <cell r="C523" t="str">
            <v>H519</v>
          </cell>
          <cell r="D523">
            <v>0</v>
          </cell>
          <cell r="E523">
            <v>0</v>
          </cell>
          <cell r="F523">
            <v>0</v>
          </cell>
          <cell r="G523">
            <v>0</v>
          </cell>
        </row>
        <row r="524">
          <cell r="C524" t="str">
            <v>H520</v>
          </cell>
          <cell r="D524">
            <v>0</v>
          </cell>
          <cell r="E524">
            <v>0</v>
          </cell>
          <cell r="F524">
            <v>0</v>
          </cell>
          <cell r="G524">
            <v>0</v>
          </cell>
        </row>
        <row r="525">
          <cell r="C525" t="str">
            <v>H521</v>
          </cell>
          <cell r="D525">
            <v>0</v>
          </cell>
          <cell r="E525">
            <v>0</v>
          </cell>
          <cell r="F525">
            <v>0</v>
          </cell>
          <cell r="G525">
            <v>0</v>
          </cell>
        </row>
        <row r="526">
          <cell r="C526" t="str">
            <v>H522</v>
          </cell>
          <cell r="D526">
            <v>0</v>
          </cell>
          <cell r="E526">
            <v>0</v>
          </cell>
          <cell r="F526">
            <v>0</v>
          </cell>
          <cell r="G526">
            <v>0</v>
          </cell>
        </row>
        <row r="527">
          <cell r="C527" t="str">
            <v>H523</v>
          </cell>
          <cell r="D527">
            <v>0</v>
          </cell>
          <cell r="E527">
            <v>0</v>
          </cell>
          <cell r="F527">
            <v>0</v>
          </cell>
          <cell r="G527">
            <v>0</v>
          </cell>
        </row>
        <row r="528">
          <cell r="C528" t="str">
            <v>H524</v>
          </cell>
          <cell r="D528">
            <v>0</v>
          </cell>
          <cell r="E528">
            <v>0</v>
          </cell>
          <cell r="F528">
            <v>0</v>
          </cell>
          <cell r="G528">
            <v>0</v>
          </cell>
        </row>
        <row r="529">
          <cell r="C529" t="str">
            <v>H525</v>
          </cell>
          <cell r="D529">
            <v>0</v>
          </cell>
          <cell r="E529">
            <v>0</v>
          </cell>
          <cell r="F529">
            <v>0</v>
          </cell>
          <cell r="G529">
            <v>0</v>
          </cell>
        </row>
        <row r="530">
          <cell r="C530" t="str">
            <v>H526</v>
          </cell>
          <cell r="D530">
            <v>0</v>
          </cell>
          <cell r="E530">
            <v>0</v>
          </cell>
          <cell r="F530">
            <v>0</v>
          </cell>
          <cell r="G530">
            <v>0</v>
          </cell>
        </row>
        <row r="531">
          <cell r="C531" t="str">
            <v>H527</v>
          </cell>
          <cell r="D531">
            <v>0</v>
          </cell>
          <cell r="E531">
            <v>0</v>
          </cell>
          <cell r="F531">
            <v>0</v>
          </cell>
          <cell r="G531">
            <v>0</v>
          </cell>
        </row>
        <row r="532">
          <cell r="C532" t="str">
            <v>H528</v>
          </cell>
          <cell r="D532">
            <v>0</v>
          </cell>
          <cell r="E532">
            <v>0</v>
          </cell>
          <cell r="F532">
            <v>0</v>
          </cell>
          <cell r="G532">
            <v>0</v>
          </cell>
        </row>
        <row r="533">
          <cell r="C533" t="str">
            <v>H529</v>
          </cell>
          <cell r="D533">
            <v>0</v>
          </cell>
          <cell r="E533">
            <v>0</v>
          </cell>
          <cell r="F533">
            <v>0</v>
          </cell>
          <cell r="G533">
            <v>0</v>
          </cell>
        </row>
        <row r="534">
          <cell r="C534" t="str">
            <v>H530</v>
          </cell>
          <cell r="D534">
            <v>0</v>
          </cell>
          <cell r="E534">
            <v>0</v>
          </cell>
          <cell r="F534">
            <v>0</v>
          </cell>
          <cell r="G534">
            <v>0</v>
          </cell>
        </row>
        <row r="535">
          <cell r="C535" t="str">
            <v>H531</v>
          </cell>
          <cell r="D535">
            <v>0</v>
          </cell>
          <cell r="E535">
            <v>0</v>
          </cell>
          <cell r="F535">
            <v>0</v>
          </cell>
          <cell r="G535">
            <v>0</v>
          </cell>
        </row>
        <row r="536">
          <cell r="C536" t="str">
            <v>H532</v>
          </cell>
          <cell r="D536">
            <v>0</v>
          </cell>
          <cell r="E536">
            <v>0</v>
          </cell>
          <cell r="F536">
            <v>0</v>
          </cell>
          <cell r="G536">
            <v>0</v>
          </cell>
        </row>
        <row r="537">
          <cell r="C537" t="str">
            <v>H533</v>
          </cell>
          <cell r="D537">
            <v>0</v>
          </cell>
          <cell r="E537">
            <v>0</v>
          </cell>
          <cell r="F537">
            <v>0</v>
          </cell>
          <cell r="G537">
            <v>0</v>
          </cell>
        </row>
        <row r="538">
          <cell r="C538" t="str">
            <v>H534</v>
          </cell>
          <cell r="D538">
            <v>0</v>
          </cell>
          <cell r="E538">
            <v>0</v>
          </cell>
          <cell r="F538">
            <v>0</v>
          </cell>
          <cell r="G538">
            <v>0</v>
          </cell>
        </row>
        <row r="539">
          <cell r="C539" t="str">
            <v>H535</v>
          </cell>
          <cell r="D539">
            <v>0</v>
          </cell>
          <cell r="E539">
            <v>0</v>
          </cell>
          <cell r="F539">
            <v>0</v>
          </cell>
          <cell r="G539">
            <v>0</v>
          </cell>
        </row>
        <row r="540">
          <cell r="C540" t="str">
            <v>H536</v>
          </cell>
          <cell r="D540">
            <v>0</v>
          </cell>
          <cell r="E540">
            <v>0</v>
          </cell>
          <cell r="F540">
            <v>0</v>
          </cell>
          <cell r="G540">
            <v>0</v>
          </cell>
        </row>
        <row r="541">
          <cell r="C541" t="str">
            <v>H537</v>
          </cell>
          <cell r="D541">
            <v>0</v>
          </cell>
          <cell r="E541">
            <v>0</v>
          </cell>
          <cell r="F541">
            <v>0</v>
          </cell>
          <cell r="G541">
            <v>0</v>
          </cell>
        </row>
        <row r="542">
          <cell r="C542" t="str">
            <v>H538</v>
          </cell>
          <cell r="D542">
            <v>0</v>
          </cell>
          <cell r="E542">
            <v>0</v>
          </cell>
          <cell r="F542">
            <v>0</v>
          </cell>
          <cell r="G542">
            <v>0</v>
          </cell>
        </row>
        <row r="543">
          <cell r="C543" t="str">
            <v>H539</v>
          </cell>
          <cell r="D543">
            <v>0</v>
          </cell>
          <cell r="E543">
            <v>0</v>
          </cell>
          <cell r="F543">
            <v>0</v>
          </cell>
          <cell r="G543">
            <v>0</v>
          </cell>
        </row>
        <row r="544">
          <cell r="C544" t="str">
            <v>H540</v>
          </cell>
          <cell r="D544">
            <v>0</v>
          </cell>
          <cell r="E544">
            <v>0</v>
          </cell>
          <cell r="F544">
            <v>0</v>
          </cell>
          <cell r="G544">
            <v>0</v>
          </cell>
        </row>
        <row r="545">
          <cell r="C545" t="str">
            <v>H541</v>
          </cell>
          <cell r="D545">
            <v>0</v>
          </cell>
          <cell r="E545">
            <v>0</v>
          </cell>
          <cell r="F545">
            <v>0</v>
          </cell>
          <cell r="G545">
            <v>0</v>
          </cell>
        </row>
        <row r="546">
          <cell r="C546" t="str">
            <v>H542</v>
          </cell>
          <cell r="D546">
            <v>0</v>
          </cell>
          <cell r="E546">
            <v>0</v>
          </cell>
          <cell r="F546">
            <v>0</v>
          </cell>
          <cell r="G546">
            <v>0</v>
          </cell>
        </row>
        <row r="547">
          <cell r="C547" t="str">
            <v>H543</v>
          </cell>
          <cell r="D547">
            <v>0</v>
          </cell>
          <cell r="E547">
            <v>0</v>
          </cell>
          <cell r="F547">
            <v>0</v>
          </cell>
          <cell r="G547">
            <v>0</v>
          </cell>
        </row>
        <row r="548">
          <cell r="C548" t="str">
            <v>H544</v>
          </cell>
          <cell r="D548">
            <v>0</v>
          </cell>
          <cell r="E548">
            <v>0</v>
          </cell>
          <cell r="F548">
            <v>0</v>
          </cell>
          <cell r="G548">
            <v>0</v>
          </cell>
        </row>
        <row r="549">
          <cell r="C549" t="str">
            <v>H545</v>
          </cell>
          <cell r="D549">
            <v>0</v>
          </cell>
          <cell r="E549">
            <v>0</v>
          </cell>
          <cell r="F549">
            <v>0</v>
          </cell>
          <cell r="G549">
            <v>0</v>
          </cell>
        </row>
        <row r="550">
          <cell r="C550" t="str">
            <v>H546</v>
          </cell>
          <cell r="D550">
            <v>0</v>
          </cell>
          <cell r="E550">
            <v>0</v>
          </cell>
          <cell r="F550">
            <v>0</v>
          </cell>
          <cell r="G550">
            <v>0</v>
          </cell>
        </row>
        <row r="551">
          <cell r="C551" t="str">
            <v>H547</v>
          </cell>
          <cell r="D551">
            <v>0</v>
          </cell>
          <cell r="E551">
            <v>0</v>
          </cell>
          <cell r="F551">
            <v>0</v>
          </cell>
          <cell r="G551">
            <v>0</v>
          </cell>
        </row>
        <row r="552">
          <cell r="C552" t="str">
            <v>H548</v>
          </cell>
          <cell r="D552">
            <v>0</v>
          </cell>
          <cell r="E552">
            <v>0</v>
          </cell>
          <cell r="F552">
            <v>0</v>
          </cell>
          <cell r="G552">
            <v>0</v>
          </cell>
        </row>
        <row r="553">
          <cell r="C553" t="str">
            <v>H549</v>
          </cell>
          <cell r="D553">
            <v>0</v>
          </cell>
          <cell r="E553">
            <v>0</v>
          </cell>
          <cell r="F553">
            <v>0</v>
          </cell>
          <cell r="G553">
            <v>0</v>
          </cell>
        </row>
        <row r="554">
          <cell r="C554" t="str">
            <v>H550</v>
          </cell>
          <cell r="D554">
            <v>0</v>
          </cell>
          <cell r="E554">
            <v>0</v>
          </cell>
          <cell r="F554">
            <v>0</v>
          </cell>
          <cell r="G554">
            <v>0</v>
          </cell>
        </row>
        <row r="555">
          <cell r="C555" t="str">
            <v>H551</v>
          </cell>
          <cell r="D555">
            <v>0</v>
          </cell>
          <cell r="E555">
            <v>0</v>
          </cell>
          <cell r="F555">
            <v>0</v>
          </cell>
          <cell r="G555">
            <v>0</v>
          </cell>
        </row>
        <row r="556">
          <cell r="C556" t="str">
            <v>H552</v>
          </cell>
          <cell r="D556">
            <v>0</v>
          </cell>
          <cell r="E556">
            <v>0</v>
          </cell>
          <cell r="F556">
            <v>0</v>
          </cell>
          <cell r="G556">
            <v>0</v>
          </cell>
        </row>
        <row r="557">
          <cell r="C557" t="str">
            <v>H553</v>
          </cell>
          <cell r="D557">
            <v>0</v>
          </cell>
          <cell r="E557">
            <v>0</v>
          </cell>
          <cell r="F557">
            <v>0</v>
          </cell>
          <cell r="G557">
            <v>0</v>
          </cell>
        </row>
        <row r="558">
          <cell r="C558" t="str">
            <v>H554</v>
          </cell>
          <cell r="D558">
            <v>0</v>
          </cell>
          <cell r="E558">
            <v>0</v>
          </cell>
          <cell r="F558">
            <v>0</v>
          </cell>
          <cell r="G558">
            <v>0</v>
          </cell>
        </row>
        <row r="559">
          <cell r="C559" t="str">
            <v>H555</v>
          </cell>
          <cell r="D559">
            <v>0</v>
          </cell>
          <cell r="E559">
            <v>0</v>
          </cell>
          <cell r="F559">
            <v>0</v>
          </cell>
          <cell r="G559">
            <v>0</v>
          </cell>
        </row>
        <row r="560">
          <cell r="C560" t="str">
            <v>H556</v>
          </cell>
          <cell r="D560">
            <v>0</v>
          </cell>
          <cell r="E560">
            <v>0</v>
          </cell>
          <cell r="F560">
            <v>0</v>
          </cell>
          <cell r="G560">
            <v>0</v>
          </cell>
        </row>
        <row r="561">
          <cell r="C561" t="str">
            <v>H557</v>
          </cell>
          <cell r="D561">
            <v>0</v>
          </cell>
          <cell r="E561">
            <v>0</v>
          </cell>
          <cell r="F561">
            <v>0</v>
          </cell>
          <cell r="G561">
            <v>0</v>
          </cell>
        </row>
        <row r="562">
          <cell r="C562" t="str">
            <v>H558</v>
          </cell>
          <cell r="D562">
            <v>0</v>
          </cell>
          <cell r="E562">
            <v>0</v>
          </cell>
          <cell r="F562">
            <v>0</v>
          </cell>
          <cell r="G562">
            <v>0</v>
          </cell>
        </row>
        <row r="563">
          <cell r="C563" t="str">
            <v>H559</v>
          </cell>
          <cell r="D563">
            <v>0</v>
          </cell>
          <cell r="E563">
            <v>0</v>
          </cell>
          <cell r="F563">
            <v>0</v>
          </cell>
          <cell r="G563">
            <v>0</v>
          </cell>
        </row>
        <row r="564">
          <cell r="C564" t="str">
            <v>H560</v>
          </cell>
          <cell r="D564">
            <v>0</v>
          </cell>
          <cell r="E564">
            <v>0</v>
          </cell>
          <cell r="F564">
            <v>0</v>
          </cell>
          <cell r="G564">
            <v>0</v>
          </cell>
        </row>
        <row r="565">
          <cell r="C565" t="str">
            <v>H561</v>
          </cell>
          <cell r="D565">
            <v>0</v>
          </cell>
          <cell r="E565">
            <v>0</v>
          </cell>
          <cell r="F565">
            <v>0</v>
          </cell>
          <cell r="G565">
            <v>0</v>
          </cell>
        </row>
        <row r="566">
          <cell r="C566" t="str">
            <v>H562</v>
          </cell>
          <cell r="D566">
            <v>0</v>
          </cell>
          <cell r="E566">
            <v>0</v>
          </cell>
          <cell r="F566">
            <v>0</v>
          </cell>
          <cell r="G566">
            <v>0</v>
          </cell>
        </row>
        <row r="567">
          <cell r="C567" t="str">
            <v>H563</v>
          </cell>
          <cell r="D567">
            <v>0</v>
          </cell>
          <cell r="E567">
            <v>0</v>
          </cell>
          <cell r="F567">
            <v>0</v>
          </cell>
          <cell r="G567">
            <v>0</v>
          </cell>
        </row>
        <row r="568">
          <cell r="C568" t="str">
            <v>H564</v>
          </cell>
          <cell r="D568">
            <v>0</v>
          </cell>
          <cell r="E568">
            <v>0</v>
          </cell>
          <cell r="F568">
            <v>0</v>
          </cell>
          <cell r="G568">
            <v>0</v>
          </cell>
        </row>
        <row r="569">
          <cell r="C569" t="str">
            <v>H565</v>
          </cell>
          <cell r="D569">
            <v>0</v>
          </cell>
          <cell r="E569">
            <v>0</v>
          </cell>
          <cell r="F569">
            <v>0</v>
          </cell>
          <cell r="G569">
            <v>0</v>
          </cell>
        </row>
        <row r="570">
          <cell r="C570" t="str">
            <v>H566</v>
          </cell>
          <cell r="D570">
            <v>0</v>
          </cell>
          <cell r="E570">
            <v>0</v>
          </cell>
          <cell r="F570">
            <v>0</v>
          </cell>
          <cell r="G570">
            <v>0</v>
          </cell>
        </row>
        <row r="571">
          <cell r="C571" t="str">
            <v>H567</v>
          </cell>
          <cell r="D571">
            <v>0</v>
          </cell>
          <cell r="E571">
            <v>0</v>
          </cell>
          <cell r="F571">
            <v>0</v>
          </cell>
          <cell r="G571">
            <v>0</v>
          </cell>
        </row>
        <row r="572">
          <cell r="C572" t="str">
            <v>H568</v>
          </cell>
          <cell r="D572">
            <v>0</v>
          </cell>
          <cell r="E572">
            <v>0</v>
          </cell>
          <cell r="F572">
            <v>0</v>
          </cell>
          <cell r="G572">
            <v>0</v>
          </cell>
        </row>
        <row r="573">
          <cell r="C573" t="str">
            <v>H569</v>
          </cell>
          <cell r="D573">
            <v>0</v>
          </cell>
          <cell r="E573">
            <v>0</v>
          </cell>
          <cell r="F573">
            <v>0</v>
          </cell>
          <cell r="G573">
            <v>0</v>
          </cell>
        </row>
        <row r="574">
          <cell r="C574" t="str">
            <v>H570</v>
          </cell>
          <cell r="D574">
            <v>0</v>
          </cell>
          <cell r="E574">
            <v>0</v>
          </cell>
          <cell r="F574">
            <v>0</v>
          </cell>
          <cell r="G574">
            <v>0</v>
          </cell>
        </row>
        <row r="575">
          <cell r="C575" t="str">
            <v>H571</v>
          </cell>
          <cell r="D575">
            <v>0</v>
          </cell>
          <cell r="E575">
            <v>0</v>
          </cell>
          <cell r="F575">
            <v>0</v>
          </cell>
          <cell r="G575">
            <v>0</v>
          </cell>
        </row>
        <row r="576">
          <cell r="C576" t="str">
            <v>H572</v>
          </cell>
          <cell r="D576">
            <v>0</v>
          </cell>
          <cell r="E576">
            <v>0</v>
          </cell>
          <cell r="F576">
            <v>0</v>
          </cell>
          <cell r="G576">
            <v>0</v>
          </cell>
        </row>
        <row r="577">
          <cell r="C577" t="str">
            <v>H573</v>
          </cell>
          <cell r="D577">
            <v>0</v>
          </cell>
          <cell r="E577">
            <v>0</v>
          </cell>
          <cell r="F577">
            <v>0</v>
          </cell>
          <cell r="G577">
            <v>0</v>
          </cell>
        </row>
        <row r="578">
          <cell r="C578" t="str">
            <v>H574</v>
          </cell>
          <cell r="D578">
            <v>0</v>
          </cell>
          <cell r="E578">
            <v>0</v>
          </cell>
          <cell r="F578">
            <v>0</v>
          </cell>
          <cell r="G578">
            <v>0</v>
          </cell>
        </row>
        <row r="579">
          <cell r="C579" t="str">
            <v>H575</v>
          </cell>
          <cell r="D579">
            <v>0</v>
          </cell>
          <cell r="E579">
            <v>0</v>
          </cell>
          <cell r="F579">
            <v>0</v>
          </cell>
          <cell r="G579">
            <v>0</v>
          </cell>
        </row>
        <row r="580">
          <cell r="C580" t="str">
            <v>H576</v>
          </cell>
          <cell r="D580">
            <v>0</v>
          </cell>
          <cell r="E580">
            <v>0</v>
          </cell>
          <cell r="F580">
            <v>0</v>
          </cell>
          <cell r="G580">
            <v>0</v>
          </cell>
        </row>
        <row r="581">
          <cell r="C581" t="str">
            <v>H577</v>
          </cell>
          <cell r="D581">
            <v>0</v>
          </cell>
          <cell r="E581">
            <v>0</v>
          </cell>
          <cell r="F581">
            <v>0</v>
          </cell>
          <cell r="G581">
            <v>0</v>
          </cell>
        </row>
        <row r="582">
          <cell r="C582" t="str">
            <v>H578</v>
          </cell>
          <cell r="D582">
            <v>0</v>
          </cell>
          <cell r="E582">
            <v>0</v>
          </cell>
          <cell r="F582">
            <v>0</v>
          </cell>
          <cell r="G582">
            <v>0</v>
          </cell>
        </row>
        <row r="583">
          <cell r="C583" t="str">
            <v>H579</v>
          </cell>
          <cell r="D583">
            <v>0</v>
          </cell>
          <cell r="E583">
            <v>0</v>
          </cell>
          <cell r="F583">
            <v>0</v>
          </cell>
          <cell r="G583">
            <v>0</v>
          </cell>
        </row>
        <row r="584">
          <cell r="C584" t="str">
            <v>H580</v>
          </cell>
          <cell r="D584">
            <v>0</v>
          </cell>
          <cell r="E584">
            <v>0</v>
          </cell>
          <cell r="F584">
            <v>0</v>
          </cell>
          <cell r="G584">
            <v>0</v>
          </cell>
        </row>
        <row r="585">
          <cell r="C585" t="str">
            <v>H581</v>
          </cell>
          <cell r="D585">
            <v>0</v>
          </cell>
          <cell r="E585">
            <v>0</v>
          </cell>
          <cell r="F585">
            <v>0</v>
          </cell>
          <cell r="G585">
            <v>0</v>
          </cell>
        </row>
        <row r="586">
          <cell r="C586" t="str">
            <v>H582</v>
          </cell>
          <cell r="D586">
            <v>0</v>
          </cell>
          <cell r="E586">
            <v>0</v>
          </cell>
          <cell r="F586">
            <v>0</v>
          </cell>
          <cell r="G586">
            <v>0</v>
          </cell>
        </row>
        <row r="587">
          <cell r="C587" t="str">
            <v>H583</v>
          </cell>
          <cell r="D587">
            <v>0</v>
          </cell>
          <cell r="E587">
            <v>0</v>
          </cell>
          <cell r="F587">
            <v>0</v>
          </cell>
          <cell r="G587">
            <v>0</v>
          </cell>
        </row>
        <row r="588">
          <cell r="C588" t="str">
            <v>H584</v>
          </cell>
          <cell r="D588">
            <v>0</v>
          </cell>
          <cell r="E588">
            <v>0</v>
          </cell>
          <cell r="F588">
            <v>0</v>
          </cell>
          <cell r="G588">
            <v>0</v>
          </cell>
        </row>
        <row r="589">
          <cell r="C589" t="str">
            <v>H585</v>
          </cell>
          <cell r="D589">
            <v>0</v>
          </cell>
          <cell r="E589">
            <v>0</v>
          </cell>
          <cell r="F589">
            <v>0</v>
          </cell>
          <cell r="G589">
            <v>0</v>
          </cell>
        </row>
        <row r="590">
          <cell r="C590" t="str">
            <v>H586</v>
          </cell>
          <cell r="D590">
            <v>0</v>
          </cell>
          <cell r="E590">
            <v>0</v>
          </cell>
          <cell r="F590">
            <v>0</v>
          </cell>
          <cell r="G590">
            <v>0</v>
          </cell>
        </row>
        <row r="591">
          <cell r="C591" t="str">
            <v>H587</v>
          </cell>
          <cell r="D591">
            <v>0</v>
          </cell>
          <cell r="E591">
            <v>0</v>
          </cell>
          <cell r="F591">
            <v>0</v>
          </cell>
          <cell r="G591">
            <v>0</v>
          </cell>
        </row>
        <row r="592">
          <cell r="C592" t="str">
            <v>H588</v>
          </cell>
          <cell r="D592">
            <v>0</v>
          </cell>
          <cell r="E592">
            <v>0</v>
          </cell>
          <cell r="F592">
            <v>0</v>
          </cell>
          <cell r="G592">
            <v>0</v>
          </cell>
        </row>
        <row r="593">
          <cell r="C593" t="str">
            <v>H589</v>
          </cell>
          <cell r="D593">
            <v>0</v>
          </cell>
          <cell r="E593">
            <v>0</v>
          </cell>
          <cell r="F593">
            <v>0</v>
          </cell>
          <cell r="G593">
            <v>0</v>
          </cell>
        </row>
        <row r="594">
          <cell r="C594" t="str">
            <v>H590</v>
          </cell>
          <cell r="D594">
            <v>0</v>
          </cell>
          <cell r="E594">
            <v>0</v>
          </cell>
          <cell r="F594">
            <v>0</v>
          </cell>
          <cell r="G594">
            <v>0</v>
          </cell>
        </row>
        <row r="595">
          <cell r="C595" t="str">
            <v>H591</v>
          </cell>
          <cell r="D595">
            <v>0</v>
          </cell>
          <cell r="E595">
            <v>0</v>
          </cell>
          <cell r="F595">
            <v>0</v>
          </cell>
          <cell r="G595">
            <v>0</v>
          </cell>
        </row>
        <row r="596">
          <cell r="C596" t="str">
            <v>H592</v>
          </cell>
          <cell r="D596">
            <v>0</v>
          </cell>
          <cell r="E596">
            <v>0</v>
          </cell>
          <cell r="F596">
            <v>0</v>
          </cell>
          <cell r="G596">
            <v>0</v>
          </cell>
        </row>
        <row r="597">
          <cell r="C597" t="str">
            <v>H593</v>
          </cell>
          <cell r="D597">
            <v>0</v>
          </cell>
          <cell r="E597">
            <v>0</v>
          </cell>
          <cell r="F597">
            <v>0</v>
          </cell>
          <cell r="G597">
            <v>0</v>
          </cell>
        </row>
        <row r="598">
          <cell r="C598" t="str">
            <v>H594</v>
          </cell>
          <cell r="D598">
            <v>0</v>
          </cell>
          <cell r="E598">
            <v>0</v>
          </cell>
          <cell r="F598">
            <v>0</v>
          </cell>
          <cell r="G598">
            <v>0</v>
          </cell>
        </row>
        <row r="599">
          <cell r="C599" t="str">
            <v>H595</v>
          </cell>
          <cell r="D599">
            <v>0</v>
          </cell>
          <cell r="E599">
            <v>0</v>
          </cell>
          <cell r="F599">
            <v>0</v>
          </cell>
          <cell r="G599">
            <v>0</v>
          </cell>
        </row>
        <row r="600">
          <cell r="C600" t="str">
            <v>H596</v>
          </cell>
          <cell r="D600">
            <v>0</v>
          </cell>
          <cell r="E600">
            <v>0</v>
          </cell>
          <cell r="F600">
            <v>0</v>
          </cell>
          <cell r="G600">
            <v>0</v>
          </cell>
        </row>
        <row r="601">
          <cell r="C601" t="str">
            <v>H597</v>
          </cell>
          <cell r="D601">
            <v>0</v>
          </cell>
          <cell r="E601">
            <v>0</v>
          </cell>
          <cell r="F601">
            <v>0</v>
          </cell>
          <cell r="G601">
            <v>0</v>
          </cell>
        </row>
        <row r="602">
          <cell r="C602" t="str">
            <v>H598</v>
          </cell>
          <cell r="D602">
            <v>0</v>
          </cell>
          <cell r="E602">
            <v>0</v>
          </cell>
          <cell r="F602">
            <v>0</v>
          </cell>
          <cell r="G602">
            <v>0</v>
          </cell>
        </row>
        <row r="603">
          <cell r="C603" t="str">
            <v>H599</v>
          </cell>
          <cell r="D603">
            <v>0</v>
          </cell>
          <cell r="E603">
            <v>0</v>
          </cell>
          <cell r="F603">
            <v>0</v>
          </cell>
          <cell r="G603">
            <v>0</v>
          </cell>
        </row>
        <row r="604">
          <cell r="C604" t="str">
            <v>H600</v>
          </cell>
          <cell r="D604">
            <v>0</v>
          </cell>
          <cell r="E604">
            <v>0</v>
          </cell>
          <cell r="F604">
            <v>0</v>
          </cell>
          <cell r="G604">
            <v>0</v>
          </cell>
        </row>
        <row r="605">
          <cell r="C605" t="str">
            <v>H601</v>
          </cell>
          <cell r="D605">
            <v>0</v>
          </cell>
          <cell r="E605">
            <v>0</v>
          </cell>
          <cell r="F605">
            <v>0</v>
          </cell>
          <cell r="G605">
            <v>0</v>
          </cell>
        </row>
        <row r="606">
          <cell r="C606" t="str">
            <v>H602</v>
          </cell>
          <cell r="D606">
            <v>0</v>
          </cell>
          <cell r="E606">
            <v>0</v>
          </cell>
          <cell r="F606">
            <v>0</v>
          </cell>
          <cell r="G606">
            <v>0</v>
          </cell>
        </row>
        <row r="607">
          <cell r="C607" t="str">
            <v>H603</v>
          </cell>
          <cell r="D607">
            <v>0</v>
          </cell>
          <cell r="E607">
            <v>0</v>
          </cell>
          <cell r="F607">
            <v>0</v>
          </cell>
          <cell r="G607">
            <v>0</v>
          </cell>
        </row>
        <row r="608">
          <cell r="C608" t="str">
            <v>H604</v>
          </cell>
          <cell r="D608">
            <v>0</v>
          </cell>
          <cell r="E608">
            <v>0</v>
          </cell>
          <cell r="F608">
            <v>0</v>
          </cell>
          <cell r="G608">
            <v>0</v>
          </cell>
        </row>
        <row r="609">
          <cell r="C609" t="str">
            <v>H605</v>
          </cell>
          <cell r="D609">
            <v>0</v>
          </cell>
          <cell r="E609">
            <v>0</v>
          </cell>
          <cell r="F609">
            <v>0</v>
          </cell>
          <cell r="G609">
            <v>0</v>
          </cell>
        </row>
        <row r="610">
          <cell r="C610" t="str">
            <v>H606</v>
          </cell>
          <cell r="D610">
            <v>0</v>
          </cell>
          <cell r="E610">
            <v>0</v>
          </cell>
          <cell r="F610">
            <v>0</v>
          </cell>
          <cell r="G610">
            <v>0</v>
          </cell>
        </row>
        <row r="611">
          <cell r="C611" t="str">
            <v>H607</v>
          </cell>
          <cell r="D611">
            <v>0</v>
          </cell>
          <cell r="E611">
            <v>0</v>
          </cell>
          <cell r="F611">
            <v>0</v>
          </cell>
          <cell r="G611">
            <v>0</v>
          </cell>
        </row>
        <row r="612">
          <cell r="C612" t="str">
            <v>H608</v>
          </cell>
          <cell r="D612">
            <v>0</v>
          </cell>
          <cell r="E612">
            <v>0</v>
          </cell>
          <cell r="F612">
            <v>0</v>
          </cell>
          <cell r="G612">
            <v>0</v>
          </cell>
        </row>
        <row r="613">
          <cell r="C613" t="str">
            <v>H609</v>
          </cell>
          <cell r="D613">
            <v>0</v>
          </cell>
          <cell r="E613">
            <v>0</v>
          </cell>
          <cell r="F613">
            <v>0</v>
          </cell>
          <cell r="G613">
            <v>0</v>
          </cell>
        </row>
        <row r="614">
          <cell r="C614" t="str">
            <v>H610</v>
          </cell>
          <cell r="D614">
            <v>0</v>
          </cell>
          <cell r="E614">
            <v>0</v>
          </cell>
          <cell r="F614">
            <v>0</v>
          </cell>
          <cell r="G614">
            <v>0</v>
          </cell>
        </row>
        <row r="615">
          <cell r="C615" t="str">
            <v>H611</v>
          </cell>
          <cell r="D615">
            <v>0</v>
          </cell>
          <cell r="E615">
            <v>0</v>
          </cell>
          <cell r="F615">
            <v>0</v>
          </cell>
          <cell r="G615">
            <v>0</v>
          </cell>
        </row>
        <row r="616">
          <cell r="C616" t="str">
            <v>H612</v>
          </cell>
          <cell r="D616">
            <v>0</v>
          </cell>
          <cell r="E616">
            <v>0</v>
          </cell>
          <cell r="F616">
            <v>0</v>
          </cell>
          <cell r="G616">
            <v>0</v>
          </cell>
        </row>
        <row r="617">
          <cell r="C617" t="str">
            <v>H613</v>
          </cell>
          <cell r="D617">
            <v>0</v>
          </cell>
          <cell r="E617">
            <v>0</v>
          </cell>
          <cell r="F617">
            <v>0</v>
          </cell>
          <cell r="G617">
            <v>0</v>
          </cell>
        </row>
        <row r="618">
          <cell r="C618" t="str">
            <v>H614</v>
          </cell>
          <cell r="D618">
            <v>0</v>
          </cell>
          <cell r="E618">
            <v>0</v>
          </cell>
          <cell r="F618">
            <v>0</v>
          </cell>
          <cell r="G618">
            <v>0</v>
          </cell>
        </row>
        <row r="619">
          <cell r="C619" t="str">
            <v>H615</v>
          </cell>
          <cell r="D619">
            <v>0</v>
          </cell>
          <cell r="E619">
            <v>0</v>
          </cell>
          <cell r="F619">
            <v>0</v>
          </cell>
          <cell r="G619">
            <v>0</v>
          </cell>
        </row>
        <row r="620">
          <cell r="C620" t="str">
            <v>H616</v>
          </cell>
          <cell r="D620">
            <v>0</v>
          </cell>
          <cell r="E620">
            <v>0</v>
          </cell>
          <cell r="F620">
            <v>0</v>
          </cell>
          <cell r="G620">
            <v>0</v>
          </cell>
        </row>
        <row r="621">
          <cell r="C621" t="str">
            <v>H617</v>
          </cell>
          <cell r="D621">
            <v>0</v>
          </cell>
          <cell r="E621">
            <v>0</v>
          </cell>
          <cell r="F621">
            <v>0</v>
          </cell>
          <cell r="G621">
            <v>0</v>
          </cell>
        </row>
        <row r="622">
          <cell r="C622" t="str">
            <v>H618</v>
          </cell>
          <cell r="D622">
            <v>0</v>
          </cell>
          <cell r="E622">
            <v>0</v>
          </cell>
          <cell r="F622">
            <v>0</v>
          </cell>
          <cell r="G622">
            <v>0</v>
          </cell>
        </row>
        <row r="623">
          <cell r="C623" t="str">
            <v>H619</v>
          </cell>
          <cell r="D623">
            <v>0</v>
          </cell>
          <cell r="E623">
            <v>0</v>
          </cell>
          <cell r="F623">
            <v>0</v>
          </cell>
          <cell r="G623">
            <v>0</v>
          </cell>
        </row>
        <row r="624">
          <cell r="C624" t="str">
            <v>H620</v>
          </cell>
          <cell r="D624">
            <v>0</v>
          </cell>
          <cell r="E624">
            <v>0</v>
          </cell>
          <cell r="F624">
            <v>0</v>
          </cell>
          <cell r="G624">
            <v>0</v>
          </cell>
        </row>
        <row r="625">
          <cell r="C625" t="str">
            <v>H621</v>
          </cell>
          <cell r="D625">
            <v>0</v>
          </cell>
          <cell r="E625">
            <v>0</v>
          </cell>
          <cell r="F625">
            <v>0</v>
          </cell>
          <cell r="G625">
            <v>0</v>
          </cell>
        </row>
        <row r="626">
          <cell r="C626" t="str">
            <v>H622</v>
          </cell>
          <cell r="D626">
            <v>0</v>
          </cell>
          <cell r="E626">
            <v>0</v>
          </cell>
          <cell r="F626">
            <v>0</v>
          </cell>
          <cell r="G626">
            <v>0</v>
          </cell>
        </row>
        <row r="627">
          <cell r="C627" t="str">
            <v>H623</v>
          </cell>
          <cell r="D627">
            <v>0</v>
          </cell>
          <cell r="E627">
            <v>0</v>
          </cell>
          <cell r="F627">
            <v>0</v>
          </cell>
          <cell r="G627">
            <v>0</v>
          </cell>
        </row>
        <row r="628">
          <cell r="C628" t="str">
            <v>H624</v>
          </cell>
          <cell r="D628">
            <v>0</v>
          </cell>
          <cell r="E628">
            <v>0</v>
          </cell>
          <cell r="F628">
            <v>0</v>
          </cell>
          <cell r="G628">
            <v>0</v>
          </cell>
        </row>
        <row r="629">
          <cell r="C629" t="str">
            <v>H625</v>
          </cell>
          <cell r="D629">
            <v>0</v>
          </cell>
          <cell r="E629">
            <v>0</v>
          </cell>
          <cell r="F629">
            <v>0</v>
          </cell>
          <cell r="G629">
            <v>0</v>
          </cell>
        </row>
        <row r="630">
          <cell r="C630" t="str">
            <v>H626</v>
          </cell>
          <cell r="D630">
            <v>0</v>
          </cell>
          <cell r="E630">
            <v>0</v>
          </cell>
          <cell r="F630">
            <v>0</v>
          </cell>
          <cell r="G630">
            <v>0</v>
          </cell>
        </row>
        <row r="631">
          <cell r="C631" t="str">
            <v>H627</v>
          </cell>
          <cell r="D631">
            <v>0</v>
          </cell>
          <cell r="E631">
            <v>0</v>
          </cell>
          <cell r="F631">
            <v>0</v>
          </cell>
          <cell r="G631">
            <v>0</v>
          </cell>
        </row>
        <row r="632">
          <cell r="C632" t="str">
            <v>H628</v>
          </cell>
          <cell r="D632">
            <v>0</v>
          </cell>
          <cell r="E632">
            <v>0</v>
          </cell>
          <cell r="F632">
            <v>0</v>
          </cell>
          <cell r="G632">
            <v>0</v>
          </cell>
        </row>
        <row r="633">
          <cell r="C633" t="str">
            <v>H629</v>
          </cell>
          <cell r="D633">
            <v>0</v>
          </cell>
          <cell r="E633">
            <v>0</v>
          </cell>
          <cell r="F633">
            <v>0</v>
          </cell>
          <cell r="G633">
            <v>0</v>
          </cell>
        </row>
        <row r="634">
          <cell r="C634" t="str">
            <v>H630</v>
          </cell>
          <cell r="D634">
            <v>0</v>
          </cell>
          <cell r="E634">
            <v>0</v>
          </cell>
          <cell r="F634">
            <v>0</v>
          </cell>
          <cell r="G634">
            <v>0</v>
          </cell>
        </row>
        <row r="635">
          <cell r="C635" t="str">
            <v>H631</v>
          </cell>
          <cell r="D635">
            <v>0</v>
          </cell>
          <cell r="E635">
            <v>0</v>
          </cell>
          <cell r="F635">
            <v>0</v>
          </cell>
          <cell r="G635">
            <v>0</v>
          </cell>
        </row>
        <row r="636">
          <cell r="C636" t="str">
            <v>H632</v>
          </cell>
          <cell r="D636">
            <v>0</v>
          </cell>
          <cell r="E636">
            <v>0</v>
          </cell>
          <cell r="F636">
            <v>0</v>
          </cell>
          <cell r="G636">
            <v>0</v>
          </cell>
        </row>
        <row r="637">
          <cell r="C637" t="str">
            <v>H633</v>
          </cell>
          <cell r="D637">
            <v>0</v>
          </cell>
          <cell r="E637">
            <v>0</v>
          </cell>
          <cell r="F637">
            <v>0</v>
          </cell>
          <cell r="G637">
            <v>0</v>
          </cell>
        </row>
        <row r="638">
          <cell r="C638" t="str">
            <v>H634</v>
          </cell>
          <cell r="D638">
            <v>0</v>
          </cell>
          <cell r="E638">
            <v>0</v>
          </cell>
          <cell r="F638">
            <v>0</v>
          </cell>
          <cell r="G638">
            <v>0</v>
          </cell>
        </row>
        <row r="639">
          <cell r="C639" t="str">
            <v>H635</v>
          </cell>
          <cell r="D639">
            <v>0</v>
          </cell>
          <cell r="E639">
            <v>0</v>
          </cell>
          <cell r="F639">
            <v>0</v>
          </cell>
          <cell r="G639">
            <v>0</v>
          </cell>
        </row>
        <row r="640">
          <cell r="C640" t="str">
            <v>H636</v>
          </cell>
          <cell r="D640">
            <v>0</v>
          </cell>
          <cell r="E640">
            <v>0</v>
          </cell>
          <cell r="F640">
            <v>0</v>
          </cell>
          <cell r="G640">
            <v>0</v>
          </cell>
        </row>
        <row r="641">
          <cell r="C641" t="str">
            <v>H637</v>
          </cell>
          <cell r="D641">
            <v>0</v>
          </cell>
          <cell r="E641">
            <v>0</v>
          </cell>
          <cell r="F641">
            <v>0</v>
          </cell>
          <cell r="G641">
            <v>0</v>
          </cell>
        </row>
        <row r="642">
          <cell r="C642" t="str">
            <v>H638</v>
          </cell>
          <cell r="D642">
            <v>0</v>
          </cell>
          <cell r="E642">
            <v>0</v>
          </cell>
          <cell r="F642">
            <v>0</v>
          </cell>
          <cell r="G642">
            <v>0</v>
          </cell>
        </row>
        <row r="643">
          <cell r="C643" t="str">
            <v>H639</v>
          </cell>
          <cell r="D643">
            <v>0</v>
          </cell>
          <cell r="E643">
            <v>0</v>
          </cell>
          <cell r="F643">
            <v>0</v>
          </cell>
          <cell r="G643">
            <v>0</v>
          </cell>
        </row>
        <row r="644">
          <cell r="C644" t="str">
            <v>H640</v>
          </cell>
          <cell r="D644">
            <v>0</v>
          </cell>
          <cell r="E644">
            <v>0</v>
          </cell>
          <cell r="F644">
            <v>0</v>
          </cell>
          <cell r="G644">
            <v>0</v>
          </cell>
        </row>
        <row r="645">
          <cell r="C645" t="str">
            <v>H641</v>
          </cell>
          <cell r="D645">
            <v>0</v>
          </cell>
          <cell r="E645">
            <v>0</v>
          </cell>
          <cell r="F645">
            <v>0</v>
          </cell>
          <cell r="G645">
            <v>0</v>
          </cell>
        </row>
        <row r="646">
          <cell r="C646" t="str">
            <v>H642</v>
          </cell>
          <cell r="D646">
            <v>0</v>
          </cell>
          <cell r="E646">
            <v>0</v>
          </cell>
          <cell r="F646">
            <v>0</v>
          </cell>
          <cell r="G646">
            <v>0</v>
          </cell>
        </row>
        <row r="647">
          <cell r="C647" t="str">
            <v>H643</v>
          </cell>
          <cell r="D647">
            <v>0</v>
          </cell>
          <cell r="E647">
            <v>0</v>
          </cell>
          <cell r="F647">
            <v>0</v>
          </cell>
          <cell r="G647">
            <v>0</v>
          </cell>
        </row>
        <row r="648">
          <cell r="C648" t="str">
            <v>H644</v>
          </cell>
          <cell r="D648">
            <v>0</v>
          </cell>
          <cell r="E648">
            <v>0</v>
          </cell>
          <cell r="F648">
            <v>0</v>
          </cell>
          <cell r="G648">
            <v>0</v>
          </cell>
        </row>
        <row r="649">
          <cell r="C649" t="str">
            <v>H645</v>
          </cell>
          <cell r="D649">
            <v>0</v>
          </cell>
          <cell r="E649">
            <v>0</v>
          </cell>
          <cell r="F649">
            <v>0</v>
          </cell>
          <cell r="G649">
            <v>0</v>
          </cell>
        </row>
        <row r="650">
          <cell r="C650" t="str">
            <v>H646</v>
          </cell>
          <cell r="D650">
            <v>0</v>
          </cell>
          <cell r="E650">
            <v>0</v>
          </cell>
          <cell r="F650">
            <v>0</v>
          </cell>
          <cell r="G650">
            <v>0</v>
          </cell>
        </row>
        <row r="651">
          <cell r="C651" t="str">
            <v>H647</v>
          </cell>
          <cell r="D651">
            <v>0</v>
          </cell>
          <cell r="E651">
            <v>0</v>
          </cell>
          <cell r="F651">
            <v>0</v>
          </cell>
          <cell r="G651">
            <v>0</v>
          </cell>
        </row>
        <row r="652">
          <cell r="C652" t="str">
            <v>H648</v>
          </cell>
          <cell r="D652">
            <v>0</v>
          </cell>
          <cell r="E652">
            <v>0</v>
          </cell>
          <cell r="F652">
            <v>0</v>
          </cell>
          <cell r="G652">
            <v>0</v>
          </cell>
        </row>
        <row r="653">
          <cell r="C653" t="str">
            <v>H649</v>
          </cell>
          <cell r="D653">
            <v>0</v>
          </cell>
          <cell r="E653">
            <v>0</v>
          </cell>
          <cell r="F653">
            <v>0</v>
          </cell>
          <cell r="G653">
            <v>0</v>
          </cell>
        </row>
        <row r="654">
          <cell r="C654" t="str">
            <v>H650</v>
          </cell>
          <cell r="D654">
            <v>0</v>
          </cell>
          <cell r="E654">
            <v>0</v>
          </cell>
          <cell r="F654">
            <v>0</v>
          </cell>
          <cell r="G654">
            <v>0</v>
          </cell>
        </row>
        <row r="655">
          <cell r="C655" t="str">
            <v>H651</v>
          </cell>
          <cell r="D655">
            <v>0</v>
          </cell>
          <cell r="E655">
            <v>0</v>
          </cell>
          <cell r="F655">
            <v>0</v>
          </cell>
          <cell r="G655">
            <v>0</v>
          </cell>
        </row>
        <row r="656">
          <cell r="C656" t="str">
            <v>H652</v>
          </cell>
          <cell r="D656">
            <v>0</v>
          </cell>
          <cell r="E656">
            <v>0</v>
          </cell>
          <cell r="F656">
            <v>0</v>
          </cell>
          <cell r="G656">
            <v>0</v>
          </cell>
        </row>
        <row r="657">
          <cell r="C657" t="str">
            <v>H653</v>
          </cell>
          <cell r="D657">
            <v>0</v>
          </cell>
          <cell r="E657">
            <v>0</v>
          </cell>
          <cell r="F657">
            <v>0</v>
          </cell>
          <cell r="G657">
            <v>0</v>
          </cell>
        </row>
        <row r="658">
          <cell r="C658" t="str">
            <v>H654</v>
          </cell>
          <cell r="D658">
            <v>0</v>
          </cell>
          <cell r="E658">
            <v>0</v>
          </cell>
          <cell r="F658">
            <v>0</v>
          </cell>
          <cell r="G658">
            <v>0</v>
          </cell>
        </row>
        <row r="659">
          <cell r="C659" t="str">
            <v>H655</v>
          </cell>
          <cell r="D659">
            <v>0</v>
          </cell>
          <cell r="E659">
            <v>0</v>
          </cell>
          <cell r="F659">
            <v>0</v>
          </cell>
          <cell r="G659">
            <v>0</v>
          </cell>
        </row>
        <row r="660">
          <cell r="C660" t="str">
            <v>H656</v>
          </cell>
          <cell r="D660">
            <v>0</v>
          </cell>
          <cell r="E660">
            <v>0</v>
          </cell>
          <cell r="F660">
            <v>0</v>
          </cell>
          <cell r="G660">
            <v>0</v>
          </cell>
        </row>
        <row r="661">
          <cell r="C661" t="str">
            <v>H657</v>
          </cell>
          <cell r="D661">
            <v>0</v>
          </cell>
          <cell r="E661">
            <v>0</v>
          </cell>
          <cell r="F661">
            <v>0</v>
          </cell>
          <cell r="G661">
            <v>0</v>
          </cell>
        </row>
        <row r="662">
          <cell r="C662" t="str">
            <v>H658</v>
          </cell>
          <cell r="D662">
            <v>0</v>
          </cell>
          <cell r="E662">
            <v>0</v>
          </cell>
          <cell r="F662">
            <v>0</v>
          </cell>
          <cell r="G662">
            <v>0</v>
          </cell>
        </row>
        <row r="663">
          <cell r="C663" t="str">
            <v>H659</v>
          </cell>
          <cell r="D663">
            <v>0</v>
          </cell>
          <cell r="E663">
            <v>0</v>
          </cell>
          <cell r="F663">
            <v>0</v>
          </cell>
          <cell r="G663">
            <v>0</v>
          </cell>
        </row>
        <row r="664">
          <cell r="C664" t="str">
            <v>H660</v>
          </cell>
          <cell r="D664">
            <v>0</v>
          </cell>
          <cell r="E664">
            <v>0</v>
          </cell>
          <cell r="F664">
            <v>0</v>
          </cell>
          <cell r="G664">
            <v>0</v>
          </cell>
        </row>
        <row r="665">
          <cell r="C665" t="str">
            <v>H661</v>
          </cell>
          <cell r="D665">
            <v>0</v>
          </cell>
          <cell r="E665">
            <v>0</v>
          </cell>
          <cell r="F665">
            <v>0</v>
          </cell>
          <cell r="G665">
            <v>0</v>
          </cell>
        </row>
        <row r="666">
          <cell r="C666" t="str">
            <v>H662</v>
          </cell>
          <cell r="D666">
            <v>0</v>
          </cell>
          <cell r="E666">
            <v>0</v>
          </cell>
          <cell r="F666">
            <v>0</v>
          </cell>
          <cell r="G666">
            <v>0</v>
          </cell>
        </row>
        <row r="667">
          <cell r="C667" t="str">
            <v>H663</v>
          </cell>
          <cell r="D667">
            <v>0</v>
          </cell>
          <cell r="E667">
            <v>0</v>
          </cell>
          <cell r="F667">
            <v>0</v>
          </cell>
          <cell r="G667">
            <v>0</v>
          </cell>
        </row>
        <row r="668">
          <cell r="C668" t="str">
            <v>H664</v>
          </cell>
          <cell r="D668">
            <v>0</v>
          </cell>
          <cell r="E668">
            <v>0</v>
          </cell>
          <cell r="F668">
            <v>0</v>
          </cell>
          <cell r="G668">
            <v>0</v>
          </cell>
        </row>
        <row r="669">
          <cell r="C669" t="str">
            <v>H665</v>
          </cell>
          <cell r="D669">
            <v>0</v>
          </cell>
          <cell r="E669">
            <v>0</v>
          </cell>
          <cell r="F669">
            <v>0</v>
          </cell>
          <cell r="G669">
            <v>0</v>
          </cell>
        </row>
        <row r="670">
          <cell r="C670" t="str">
            <v>H666</v>
          </cell>
          <cell r="D670">
            <v>0</v>
          </cell>
          <cell r="E670">
            <v>0</v>
          </cell>
          <cell r="F670">
            <v>0</v>
          </cell>
          <cell r="G670">
            <v>0</v>
          </cell>
        </row>
        <row r="671">
          <cell r="C671" t="str">
            <v>H667</v>
          </cell>
          <cell r="D671">
            <v>0</v>
          </cell>
          <cell r="E671">
            <v>0</v>
          </cell>
          <cell r="F671">
            <v>0</v>
          </cell>
          <cell r="G671">
            <v>0</v>
          </cell>
        </row>
        <row r="672">
          <cell r="C672" t="str">
            <v>H668</v>
          </cell>
          <cell r="D672">
            <v>0</v>
          </cell>
          <cell r="E672">
            <v>0</v>
          </cell>
          <cell r="F672">
            <v>0</v>
          </cell>
          <cell r="G672">
            <v>0</v>
          </cell>
        </row>
        <row r="673">
          <cell r="C673" t="str">
            <v>H669</v>
          </cell>
          <cell r="D673">
            <v>0</v>
          </cell>
          <cell r="E673">
            <v>0</v>
          </cell>
          <cell r="F673">
            <v>0</v>
          </cell>
          <cell r="G673">
            <v>0</v>
          </cell>
        </row>
        <row r="674">
          <cell r="C674" t="str">
            <v>H670</v>
          </cell>
          <cell r="D674">
            <v>0</v>
          </cell>
          <cell r="E674">
            <v>0</v>
          </cell>
          <cell r="F674">
            <v>0</v>
          </cell>
          <cell r="G674">
            <v>0</v>
          </cell>
        </row>
        <row r="675">
          <cell r="C675" t="str">
            <v>H671</v>
          </cell>
          <cell r="D675">
            <v>0</v>
          </cell>
          <cell r="E675">
            <v>0</v>
          </cell>
          <cell r="F675">
            <v>0</v>
          </cell>
          <cell r="G675">
            <v>0</v>
          </cell>
        </row>
        <row r="676">
          <cell r="C676" t="str">
            <v>H672</v>
          </cell>
          <cell r="D676">
            <v>0</v>
          </cell>
          <cell r="E676">
            <v>0</v>
          </cell>
          <cell r="F676">
            <v>0</v>
          </cell>
          <cell r="G676">
            <v>0</v>
          </cell>
        </row>
        <row r="677">
          <cell r="C677" t="str">
            <v>H673</v>
          </cell>
          <cell r="D677">
            <v>0</v>
          </cell>
          <cell r="E677">
            <v>0</v>
          </cell>
          <cell r="F677">
            <v>0</v>
          </cell>
          <cell r="G677">
            <v>0</v>
          </cell>
        </row>
        <row r="678">
          <cell r="C678" t="str">
            <v>H674</v>
          </cell>
          <cell r="D678">
            <v>0</v>
          </cell>
          <cell r="E678">
            <v>0</v>
          </cell>
          <cell r="F678">
            <v>0</v>
          </cell>
          <cell r="G678">
            <v>0</v>
          </cell>
        </row>
        <row r="679">
          <cell r="C679" t="str">
            <v>H675</v>
          </cell>
          <cell r="D679">
            <v>0</v>
          </cell>
          <cell r="E679">
            <v>0</v>
          </cell>
          <cell r="F679">
            <v>0</v>
          </cell>
          <cell r="G679">
            <v>0</v>
          </cell>
        </row>
        <row r="680">
          <cell r="C680" t="str">
            <v>H676</v>
          </cell>
          <cell r="D680">
            <v>0</v>
          </cell>
          <cell r="E680">
            <v>0</v>
          </cell>
          <cell r="F680">
            <v>0</v>
          </cell>
          <cell r="G680">
            <v>0</v>
          </cell>
        </row>
        <row r="681">
          <cell r="C681" t="str">
            <v>H677</v>
          </cell>
          <cell r="D681">
            <v>0</v>
          </cell>
          <cell r="E681">
            <v>0</v>
          </cell>
          <cell r="F681">
            <v>0</v>
          </cell>
          <cell r="G681">
            <v>0</v>
          </cell>
        </row>
        <row r="682">
          <cell r="C682" t="str">
            <v>H678</v>
          </cell>
          <cell r="D682">
            <v>0</v>
          </cell>
          <cell r="E682">
            <v>0</v>
          </cell>
          <cell r="F682">
            <v>0</v>
          </cell>
          <cell r="G682">
            <v>0</v>
          </cell>
        </row>
        <row r="683">
          <cell r="C683" t="str">
            <v>H679</v>
          </cell>
          <cell r="D683">
            <v>0</v>
          </cell>
          <cell r="E683">
            <v>0</v>
          </cell>
          <cell r="F683">
            <v>0</v>
          </cell>
          <cell r="G683">
            <v>0</v>
          </cell>
        </row>
        <row r="684">
          <cell r="C684" t="str">
            <v>H680</v>
          </cell>
          <cell r="D684">
            <v>0</v>
          </cell>
          <cell r="E684">
            <v>0</v>
          </cell>
          <cell r="F684">
            <v>0</v>
          </cell>
          <cell r="G684">
            <v>0</v>
          </cell>
        </row>
        <row r="685">
          <cell r="C685" t="str">
            <v>H681</v>
          </cell>
          <cell r="D685">
            <v>0</v>
          </cell>
          <cell r="E685">
            <v>0</v>
          </cell>
          <cell r="F685">
            <v>0</v>
          </cell>
          <cell r="G685">
            <v>0</v>
          </cell>
        </row>
        <row r="686">
          <cell r="C686" t="str">
            <v>H682</v>
          </cell>
          <cell r="D686">
            <v>0</v>
          </cell>
          <cell r="E686">
            <v>0</v>
          </cell>
          <cell r="F686">
            <v>0</v>
          </cell>
          <cell r="G686">
            <v>0</v>
          </cell>
        </row>
        <row r="687">
          <cell r="C687" t="str">
            <v>H683</v>
          </cell>
          <cell r="D687">
            <v>0</v>
          </cell>
          <cell r="E687">
            <v>0</v>
          </cell>
          <cell r="F687">
            <v>0</v>
          </cell>
          <cell r="G687">
            <v>0</v>
          </cell>
        </row>
        <row r="688">
          <cell r="C688" t="str">
            <v>H684</v>
          </cell>
          <cell r="D688">
            <v>0</v>
          </cell>
          <cell r="E688">
            <v>0</v>
          </cell>
          <cell r="F688">
            <v>0</v>
          </cell>
          <cell r="G688">
            <v>0</v>
          </cell>
        </row>
        <row r="689">
          <cell r="C689" t="str">
            <v>H685</v>
          </cell>
          <cell r="D689">
            <v>0</v>
          </cell>
          <cell r="E689">
            <v>0</v>
          </cell>
          <cell r="F689">
            <v>0</v>
          </cell>
          <cell r="G689">
            <v>0</v>
          </cell>
        </row>
        <row r="690">
          <cell r="C690" t="str">
            <v>H686</v>
          </cell>
          <cell r="D690">
            <v>0</v>
          </cell>
          <cell r="E690">
            <v>0</v>
          </cell>
          <cell r="F690">
            <v>0</v>
          </cell>
          <cell r="G690">
            <v>0</v>
          </cell>
        </row>
        <row r="691">
          <cell r="C691" t="str">
            <v>H687</v>
          </cell>
          <cell r="D691">
            <v>0</v>
          </cell>
          <cell r="E691">
            <v>0</v>
          </cell>
          <cell r="F691">
            <v>0</v>
          </cell>
          <cell r="G691">
            <v>0</v>
          </cell>
        </row>
        <row r="692">
          <cell r="C692" t="str">
            <v>H688</v>
          </cell>
          <cell r="D692">
            <v>0</v>
          </cell>
          <cell r="E692">
            <v>0</v>
          </cell>
          <cell r="F692">
            <v>0</v>
          </cell>
          <cell r="G692">
            <v>0</v>
          </cell>
        </row>
        <row r="693">
          <cell r="C693" t="str">
            <v>H689</v>
          </cell>
          <cell r="D693">
            <v>0</v>
          </cell>
          <cell r="E693">
            <v>0</v>
          </cell>
          <cell r="F693">
            <v>0</v>
          </cell>
          <cell r="G693">
            <v>0</v>
          </cell>
        </row>
        <row r="694">
          <cell r="C694" t="str">
            <v>H690</v>
          </cell>
          <cell r="D694">
            <v>0</v>
          </cell>
          <cell r="E694">
            <v>0</v>
          </cell>
          <cell r="F694">
            <v>0</v>
          </cell>
          <cell r="G694">
            <v>0</v>
          </cell>
        </row>
        <row r="695">
          <cell r="C695" t="str">
            <v>H691</v>
          </cell>
          <cell r="D695">
            <v>0</v>
          </cell>
          <cell r="E695">
            <v>0</v>
          </cell>
          <cell r="F695">
            <v>0</v>
          </cell>
          <cell r="G695">
            <v>0</v>
          </cell>
        </row>
        <row r="696">
          <cell r="C696" t="str">
            <v>H692</v>
          </cell>
          <cell r="D696">
            <v>0</v>
          </cell>
          <cell r="E696">
            <v>0</v>
          </cell>
          <cell r="F696">
            <v>0</v>
          </cell>
          <cell r="G696">
            <v>0</v>
          </cell>
        </row>
        <row r="697">
          <cell r="C697" t="str">
            <v>H693</v>
          </cell>
          <cell r="D697">
            <v>0</v>
          </cell>
          <cell r="E697">
            <v>0</v>
          </cell>
          <cell r="F697">
            <v>0</v>
          </cell>
          <cell r="G697">
            <v>0</v>
          </cell>
        </row>
        <row r="698">
          <cell r="C698" t="str">
            <v>H694</v>
          </cell>
          <cell r="D698">
            <v>0</v>
          </cell>
          <cell r="E698">
            <v>0</v>
          </cell>
          <cell r="F698">
            <v>0</v>
          </cell>
          <cell r="G698">
            <v>0</v>
          </cell>
        </row>
        <row r="699">
          <cell r="C699" t="str">
            <v>H695</v>
          </cell>
          <cell r="D699">
            <v>0</v>
          </cell>
          <cell r="E699">
            <v>0</v>
          </cell>
          <cell r="F699">
            <v>0</v>
          </cell>
          <cell r="G699">
            <v>0</v>
          </cell>
        </row>
        <row r="700">
          <cell r="C700" t="str">
            <v>H696</v>
          </cell>
          <cell r="D700">
            <v>0</v>
          </cell>
          <cell r="E700">
            <v>0</v>
          </cell>
          <cell r="F700">
            <v>0</v>
          </cell>
          <cell r="G700">
            <v>0</v>
          </cell>
        </row>
        <row r="701">
          <cell r="C701" t="str">
            <v>H697</v>
          </cell>
          <cell r="D701">
            <v>0</v>
          </cell>
          <cell r="E701">
            <v>0</v>
          </cell>
          <cell r="F701">
            <v>0</v>
          </cell>
          <cell r="G701">
            <v>0</v>
          </cell>
        </row>
        <row r="702">
          <cell r="C702" t="str">
            <v>H698</v>
          </cell>
          <cell r="D702">
            <v>0</v>
          </cell>
          <cell r="E702">
            <v>0</v>
          </cell>
          <cell r="F702">
            <v>0</v>
          </cell>
          <cell r="G702">
            <v>0</v>
          </cell>
        </row>
        <row r="703">
          <cell r="C703" t="str">
            <v>H699</v>
          </cell>
          <cell r="D703">
            <v>0</v>
          </cell>
          <cell r="E703">
            <v>0</v>
          </cell>
          <cell r="F703">
            <v>0</v>
          </cell>
          <cell r="G703">
            <v>0</v>
          </cell>
        </row>
        <row r="704">
          <cell r="D704">
            <v>0</v>
          </cell>
          <cell r="E704">
            <v>0</v>
          </cell>
          <cell r="F704">
            <v>0</v>
          </cell>
          <cell r="G704">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vil"/>
      <sheetName val="DB@Acess"/>
      <sheetName val="Input"/>
      <sheetName val="Erectn"/>
      <sheetName val="FCS"/>
      <sheetName val="eq_data"/>
      <sheetName val="DB_Acess"/>
      <sheetName val="실행내역서(DCU)"/>
      <sheetName val="#REF"/>
      <sheetName val="견적"/>
      <sheetName val="금액내역서"/>
      <sheetName val="Tables"/>
      <sheetName val="Mtl Summary"/>
      <sheetName val="PROCESS"/>
      <sheetName val="cement"/>
      <sheetName val="DRUM"/>
      <sheetName val="BOQ"/>
      <sheetName val="合成単価作成表-BLDG"/>
      <sheetName val="대비표"/>
      <sheetName val="jobhist"/>
      <sheetName val="Sheet1"/>
      <sheetName val="Graph (LGEN)"/>
      <sheetName val="out_prog"/>
      <sheetName val="선적schedule (2)"/>
      <sheetName val="산근"/>
      <sheetName val="자바라1"/>
      <sheetName val="해외 연수비용 계산-삭제"/>
      <sheetName val="해외 기술훈련비 (합계)"/>
      <sheetName val="CALCULATION"/>
      <sheetName val="Rate Analysis"/>
      <sheetName val="Macro"/>
      <sheetName val="Taux"/>
      <sheetName val="A"/>
      <sheetName val="h-013211-2"/>
      <sheetName val="cable-data"/>
      <sheetName val="LABTOTAL"/>
      <sheetName val="Q31-004-XFR(T)-301_2"/>
      <sheetName val="Questions to Vendor"/>
      <sheetName val="Data"/>
      <sheetName val="breakdown"/>
      <sheetName val="CAT_5"/>
      <sheetName val="123"/>
      <sheetName val="기준"/>
      <sheetName val="B"/>
      <sheetName val="Bend_fact "/>
      <sheetName val="부하계산서"/>
      <sheetName val="VLOOKUP"/>
      <sheetName val="cal-foamglass"/>
      <sheetName val="TTL"/>
      <sheetName val="DANGA"/>
      <sheetName val="HOMEOFFICE"/>
      <sheetName val="TEMP. FAC."/>
      <sheetName val="SUM "/>
      <sheetName val="Multi-currency"/>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SUMM."/>
      <sheetName val="POWER"/>
      <sheetName val="WHRB"/>
      <sheetName val="DESAL."/>
      <sheetName val="PIPING"/>
      <sheetName val="INSULATION"/>
      <sheetName val="PAINTING"/>
      <sheetName val="Sch 3"/>
      <sheetName val="Sch 4"/>
      <sheetName val="Sch 5"/>
      <sheetName val="BOP (OLD)"/>
      <sheetName val="BOP (Taweelah)"/>
      <sheetName val="SIZING"/>
      <sheetName val="현황CODE"/>
      <sheetName val="손익현황"/>
      <sheetName val="PROCESS"/>
      <sheetName val="RFP002"/>
      <sheetName val="RFP003E"/>
      <sheetName val="CABLE BULK"/>
      <sheetName val="BM"/>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VENTIVO"/>
      <sheetName val="PP"/>
      <sheetName val="Corpi"/>
      <sheetName val="Summary"/>
      <sheetName val="Renf_flat_center"/>
    </sheetNames>
    <sheetDataSet>
      <sheetData sheetId="0" refreshError="1"/>
      <sheetData sheetId="1" refreshError="1"/>
      <sheetData sheetId="2" refreshError="1"/>
      <sheetData sheetId="3" refreshError="1"/>
      <sheetData sheetId="4"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OWN"/>
      <sheetName val="INDIRECT"/>
      <sheetName val="RATE"/>
      <sheetName val="Wage"/>
      <sheetName val="Process"/>
      <sheetName val="Manpower"/>
      <sheetName val="ConEq"/>
      <sheetName val="TOOL"/>
      <sheetName val="HR_Rate"/>
      <sheetName val="SUM"/>
      <sheetName val="Sheet2"/>
      <sheetName val="summary"/>
      <sheetName val="PIPING"/>
      <sheetName val="STLSTR"/>
      <sheetName val="EQUIP"/>
      <sheetName val="MP"/>
      <sheetName val="CONEQ."/>
      <sheetName val="SCHE"/>
      <sheetName val="LABOR"/>
      <sheetName val="일위대가"/>
      <sheetName val="w't table"/>
      <sheetName val="COA-17"/>
      <sheetName val="C-18"/>
      <sheetName val="CondPol"/>
      <sheetName val="costing_CV"/>
      <sheetName val="98-034-1"/>
      <sheetName val="S N"/>
      <sheetName val="GM 000"/>
      <sheetName val="VS배관내역서"/>
      <sheetName val="SIZING"/>
    </sheetNames>
    <definedNames>
      <definedName name="PRINT_OUT_SCcost_P3"/>
    </definedNames>
    <sheetDataSet>
      <sheetData sheetId="0"/>
      <sheetData sheetId="1"/>
      <sheetData sheetId="2"/>
      <sheetData sheetId="3"/>
      <sheetData sheetId="4"/>
      <sheetData sheetId="5"/>
      <sheetData sheetId="6"/>
      <sheetData sheetId="7"/>
      <sheetData sheetId="8"/>
      <sheetData sheetId="9" refreshError="1"/>
      <sheetData sheetId="10" refreshError="1"/>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BM (2)"/>
      <sheetName val="B-N BM"/>
      <sheetName val="b-n"/>
      <sheetName val="WE'T"/>
      <sheetName val="REDUCER"/>
      <sheetName val="AWWA FLG"/>
      <sheetName val="HELP SAMPLE"/>
      <sheetName val="SIZING"/>
      <sheetName val="POWER"/>
      <sheetName val="Final(1)summary"/>
      <sheetName val="price sch"/>
      <sheetName val="계측"/>
      <sheetName val=" FURNACE현설"/>
      <sheetName val="예산서"/>
      <sheetName val="cover"/>
      <sheetName val="WE_T"/>
      <sheetName val="남양시작동자105노65기1.3화1.2"/>
      <sheetName val="BM"/>
      <sheetName val="PipWT"/>
      <sheetName val="BQ_Methanol"/>
      <sheetName val="Insulation_Utl_Off"/>
      <sheetName val="Note_Piping"/>
      <sheetName val="Testing"/>
      <sheetName val="HRSG PRINT"/>
      <sheetName val="Code 02"/>
      <sheetName val="Code 03"/>
      <sheetName val="Code 04"/>
      <sheetName val="Code 05"/>
      <sheetName val="Code 06"/>
      <sheetName val="Code 07"/>
      <sheetName val="Code 09"/>
      <sheetName val="Code03"/>
      <sheetName val="SUMMARY"/>
      <sheetName val="5-Digit"/>
      <sheetName val="MixBed"/>
      <sheetName val="CondPol"/>
      <sheetName val="Inputs"/>
      <sheetName val="BD"/>
      <sheetName val="공구"/>
      <sheetName val="SKETCH"/>
      <sheetName val="evap_thick"/>
      <sheetName val="Sheet1"/>
      <sheetName val="영업2"/>
      <sheetName val="BLR-S"/>
      <sheetName val="출력X"/>
      <sheetName val="현황CODE"/>
      <sheetName val="손익현황"/>
      <sheetName val="IT-BAT"/>
      <sheetName val="검토내역서"/>
      <sheetName val="TWO PASS"/>
      <sheetName val="THREE PASS"/>
      <sheetName val="OUT"/>
      <sheetName val="최민영집계25"/>
      <sheetName val="#REF"/>
      <sheetName val="대호방조제 접속공"/>
      <sheetName val="누수관측공"/>
      <sheetName val="실행철강하도"/>
      <sheetName val="집계표"/>
      <sheetName val="6호기"/>
      <sheetName val="데이타"/>
      <sheetName val="식재인부"/>
      <sheetName val="토사(PE)"/>
      <sheetName val="자동제어"/>
    </sheetNames>
    <definedNames>
      <definedName name="RATING계산"/>
    </definedNames>
    <sheetDataSet>
      <sheetData sheetId="0" refreshError="1"/>
      <sheetData sheetId="1"/>
      <sheetData sheetId="2"/>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LAL2"/>
    </sheetNames>
    <sheetDataSet>
      <sheetData sheetId="0"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LAL2"/>
    </sheetNames>
    <sheetDataSet>
      <sheetData sheetId="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ev.3)"/>
      <sheetName val="A (Rev.2)"/>
      <sheetName val="POWER"/>
      <sheetName val="영업소실적"/>
      <sheetName val="Macro"/>
      <sheetName val="Taux"/>
      <sheetName val="A"/>
      <sheetName val="갑지(추정)"/>
      <sheetName val="Sheet5"/>
      <sheetName val="cable"/>
      <sheetName val="단가"/>
      <sheetName val="Resource"/>
      <sheetName val="Cash Flow-1"/>
      <sheetName val="AILC004"/>
      <sheetName val="Cover"/>
      <sheetName val="노무비Lab.rsc"/>
      <sheetName val="ANX3A51"/>
      <sheetName val="TOTAL"/>
      <sheetName val="h-013211-2"/>
      <sheetName val="MSS 2"/>
      <sheetName val="노임단가"/>
      <sheetName val="토목"/>
      <sheetName val="현금"/>
      <sheetName val="지질조사분석"/>
      <sheetName val="General Measurement"/>
      <sheetName val="예상"/>
      <sheetName val="BID"/>
      <sheetName val="마감LIST-1"/>
      <sheetName val="경비"/>
      <sheetName val="REDUCER"/>
      <sheetName val="WE'T"/>
      <sheetName val="MANPWER1"/>
      <sheetName val="BM"/>
      <sheetName val="data"/>
      <sheetName val="hori. vessel(E-895)"/>
      <sheetName val="Breakdown"/>
      <sheetName val="계산서"/>
      <sheetName val="#REF"/>
      <sheetName val="내역서"/>
      <sheetName val="Estimate"/>
      <sheetName val="Lup"/>
      <sheetName val="REN2000"/>
      <sheetName val="예가표"/>
      <sheetName val="IBASE"/>
      <sheetName val="CONTROL-100"/>
      <sheetName val="실행철강하도"/>
      <sheetName val="인월수표"/>
      <sheetName val="back-data"/>
      <sheetName val="ABUT수량-A1"/>
      <sheetName val="results"/>
      <sheetName val="sheet"/>
      <sheetName val="costfab"/>
      <sheetName val="Mob-Demob"/>
      <sheetName val="Plant"/>
      <sheetName val="Direct Staff"/>
      <sheetName val="Equipment"/>
      <sheetName val="TEMFACIL,SOE"/>
      <sheetName val="brk"/>
      <sheetName val="Gennotes"/>
      <sheetName val="COST SUMMARY"/>
      <sheetName val="DIV 1"/>
      <sheetName val="DIV 2"/>
      <sheetName val="DIV 3"/>
      <sheetName val="DIV 4"/>
      <sheetName val="DIV 5"/>
      <sheetName val="HRSG PRINT"/>
      <sheetName val="Code 02"/>
      <sheetName val="Code 03"/>
      <sheetName val="Code 04"/>
      <sheetName val="Code 05"/>
      <sheetName val="Code 06"/>
      <sheetName val="Code 07"/>
      <sheetName val="Code 09"/>
      <sheetName val="Code03"/>
      <sheetName val="Summary"/>
      <sheetName val="내역"/>
      <sheetName val="5-Digit"/>
      <sheetName val="MixBed"/>
      <sheetName val="CondPol"/>
      <sheetName val="Inputs"/>
      <sheetName val="BD"/>
      <sheetName val="당초"/>
      <sheetName val="4300 UTILITY BLDG (2)"/>
      <sheetName val="6-2차"/>
      <sheetName val="BLR 1"/>
      <sheetName val="GEN"/>
      <sheetName val="GAS"/>
      <sheetName val="DEAE"/>
      <sheetName val="BLR2"/>
      <sheetName val="BLR3"/>
      <sheetName val="BLR4"/>
      <sheetName val="BLR5"/>
      <sheetName val="DEM"/>
      <sheetName val="SAM"/>
      <sheetName val="CHEM"/>
      <sheetName val="COP"/>
      <sheetName val="Direct_Staff"/>
      <sheetName val="COST_SUMMARY"/>
      <sheetName val="DIV_1"/>
      <sheetName val="DIV_2"/>
      <sheetName val="DIV_3"/>
      <sheetName val="DIV_4"/>
      <sheetName val="DIV_5"/>
      <sheetName val="HRSG_PRINT"/>
      <sheetName val="Code_02"/>
      <sheetName val="Code_03"/>
      <sheetName val="Code_04"/>
      <sheetName val="Code_05"/>
      <sheetName val="Code_06"/>
      <sheetName val="Code_07"/>
      <sheetName val="Code_09"/>
      <sheetName val="4300_UTILITY_BLDG_(2)"/>
      <sheetName val="BLR_1"/>
      <sheetName val="Direct_Staff1"/>
      <sheetName val="COST_SUMMARY1"/>
      <sheetName val="DIV_11"/>
      <sheetName val="DIV_21"/>
      <sheetName val="DIV_31"/>
      <sheetName val="DIV_41"/>
      <sheetName val="DIV_51"/>
      <sheetName val="HRSG_PRINT1"/>
      <sheetName val="Code_021"/>
      <sheetName val="Code_031"/>
      <sheetName val="Code_041"/>
      <sheetName val="Code_051"/>
      <sheetName val="Code_061"/>
      <sheetName val="Code_071"/>
      <sheetName val="Code_091"/>
      <sheetName val="4300_UTILITY_BLDG_(2)1"/>
      <sheetName val="BLR_11"/>
      <sheetName val="石炭性状"/>
      <sheetName val="Take-Off"/>
      <sheetName val="plan&amp;section of foundation"/>
      <sheetName val="산근"/>
      <sheetName val="八幡"/>
      <sheetName val="MATERIALS"/>
      <sheetName val="dgct"/>
      <sheetName val="dtct"/>
      <sheetName val="gvl"/>
      <sheetName val="Sheet10"/>
      <sheetName val="Sheet11"/>
      <sheetName val="Sheet12"/>
      <sheetName val="Sheet13"/>
      <sheetName val="Sheet14"/>
      <sheetName val="Sheet15"/>
      <sheetName val="Sheet16"/>
      <sheetName val="Sheet1"/>
      <sheetName val="Sheet2"/>
      <sheetName val="Sheet3"/>
      <sheetName val="Sheet4"/>
      <sheetName val="Sheet6"/>
      <sheetName val="Sheet7"/>
      <sheetName val="Sheet8"/>
      <sheetName val="Sheet9"/>
      <sheetName val="XL4Poppy"/>
      <sheetName val="Dinh muc du toan"/>
      <sheetName val="Config"/>
      <sheetName val="AutoClose"/>
      <sheetName val="(viet)"/>
      <sheetName val="dictionary"/>
      <sheetName val="New(eng)"/>
      <sheetName val="RFI(eng)SW-sun"/>
      <sheetName val="RFI(eng)HVP-sun"/>
      <sheetName val="RFI(eng)SW"/>
      <sheetName val="RFI(eng)SW (2)"/>
      <sheetName val="RFI(eng)HVP"/>
      <sheetName val="RFI(eng)Lab."/>
      <sheetName val="RFI -add"/>
      <sheetName val="BOQ Field Tank Work"/>
      <sheetName val="Shipping Table"/>
      <sheetName val="Thuc thanh"/>
      <sheetName val="QL1A-QL1A moi"/>
      <sheetName val="C.Bong Lang"/>
      <sheetName val="Vanh dai III (TKKT)"/>
      <sheetName val="SL-NC-MB"/>
      <sheetName val="CX-AD-LC"/>
      <sheetName val="Cau-YBai-Tam"/>
      <sheetName val="KluongKm2,4"/>
      <sheetName val="B.cao"/>
      <sheetName val="T.tiet"/>
      <sheetName val="T.N"/>
      <sheetName val="00000000"/>
      <sheetName val="VL"/>
      <sheetName val="NHAN CONG"/>
      <sheetName val="MAY"/>
      <sheetName val="VUA"/>
      <sheetName val="DG CAU"/>
      <sheetName val="THOP CAU"/>
      <sheetName val="TLP CAU"/>
      <sheetName val="DAKT1"/>
      <sheetName val="XL4Test5"/>
      <sheetName val="XL4Poppy (2)"/>
      <sheetName val="733,14-km238"/>
      <sheetName val="Km237_733,14"/>
      <sheetName val="Km236"/>
      <sheetName val="Km235"/>
      <sheetName val="Km234"/>
      <sheetName val="Km233s,"/>
      <sheetName val="Km232s"/>
      <sheetName val="Km231,"/>
      <sheetName val="Km230"/>
      <sheetName val="Km229s,"/>
      <sheetName val="228_100-229s"/>
      <sheetName val="Km227_838-228_100"/>
      <sheetName val="Km227-227_838s,"/>
      <sheetName val="Km226"/>
      <sheetName val="Km225,"/>
      <sheetName val="Tong KLBS"/>
      <sheetName val="THKLNT(lantruoc)"/>
      <sheetName val="BGThau"/>
      <sheetName val="00000001"/>
      <sheetName val="KTQT-AFC"/>
      <sheetName val="CLDG"/>
      <sheetName val="CLKL"/>
      <sheetName val="Bang du toan"/>
      <sheetName val="Tonghop"/>
      <sheetName val="Bu gia"/>
      <sheetName val="PT vat tu"/>
      <sheetName val="PTVT"/>
      <sheetName val="To trinh"/>
      <sheetName val="bang2"/>
      <sheetName val="coHoan"/>
      <sheetName val="Congty"/>
      <sheetName val="VPPN"/>
      <sheetName val="XN74"/>
      <sheetName val="XN54"/>
      <sheetName val="XN33"/>
      <sheetName val="NK96"/>
      <sheetName val="TH"/>
      <sheetName val="ETH"/>
      <sheetName val="1"/>
      <sheetName val="2"/>
      <sheetName val="3"/>
      <sheetName val="4"/>
      <sheetName val="5"/>
      <sheetName val="6"/>
      <sheetName val="7"/>
      <sheetName val="DT1"/>
      <sheetName val="DT2"/>
      <sheetName val="solieu"/>
      <sheetName val="PLV"/>
      <sheetName val="Dongia"/>
      <sheetName val="DTCTtaluy"/>
      <sheetName val="KLDGTT&lt;120%"/>
      <sheetName val="PL2"/>
      <sheetName val="DTnen"/>
      <sheetName val="PL"/>
      <sheetName val="THKL nghiemthu"/>
      <sheetName val="DTCTtaluy (2)"/>
      <sheetName val="KLDGTT&lt;120% (2)"/>
      <sheetName val="TH (2)"/>
      <sheetName val="xxxxxxxx"/>
      <sheetName val="XXXXXXX0"/>
      <sheetName val="10000000"/>
      <sheetName val="XXXXXXX1"/>
      <sheetName val="20000000"/>
      <sheetName val="30000000"/>
      <sheetName val="Nam 2001"/>
      <sheetName val="Tang TSCD 98-02"/>
      <sheetName val="BIEN DONG"/>
      <sheetName val="TSCD 2001"/>
      <sheetName val="Quy 1-2002"/>
      <sheetName val="Quy 2-2002"/>
      <sheetName val="Quy 3-2002"/>
      <sheetName val="Quy 4-02"/>
      <sheetName val="XN79"/>
      <sheetName val="CTMT"/>
      <sheetName val="boHoan"/>
      <sheetName val="C.     Lang"/>
      <sheetName val="QL1A-QL1Q moi"/>
      <sheetName val="KH-Q1,Q2,01"/>
      <sheetName val="SL)NC-MB"/>
      <sheetName val="DG CAࡕ"/>
      <sheetName val="chi tieu HV"/>
      <sheetName val="sx-tt-tk"/>
      <sheetName val="tsach &amp; thu hoi"/>
      <sheetName val="KK than ton   (2)"/>
      <sheetName val="TT cac ho"/>
      <sheetName val="TT trong nganh"/>
      <sheetName val="chi tiet KHM"/>
      <sheetName val="Pham cap"/>
      <sheetName val="DT than"/>
      <sheetName val="Doanh thu"/>
      <sheetName val="gia tri SX"/>
      <sheetName val="Maumoi"/>
      <sheetName val="So Cong nghiep"/>
      <sheetName val="Bia BC"/>
      <sheetName val="TH thanton"/>
      <sheetName val="Dat da thai"/>
      <sheetName val="XNGB-BMD2004"/>
      <sheetName val="GTSX (TT)"/>
      <sheetName val="XNGBQI"/>
      <sheetName val="XNGBQI (2)"/>
      <sheetName val="XNGBQI-04 (2)"/>
      <sheetName val="XNGBQII-04 (2)"/>
      <sheetName val="XNGBQII-04 (3)"/>
      <sheetName val="XNGBQIII-04 (2)"/>
      <sheetName val="XNGBQIII-04 (3)"/>
      <sheetName val="XNGBQIV-04 (2)"/>
      <sheetName val="XNGBQIV-04 (3)"/>
      <sheetName val="XNGBQI-05"/>
      <sheetName val="XNGBQI-05 (02)"/>
      <sheetName val="Gia ban NK bq"/>
      <sheetName val="Sheet19"/>
      <sheetName val="Sheet20"/>
      <sheetName val="Sheet21"/>
      <sheetName val="Sheet22"/>
      <sheetName val="Sheet23"/>
      <sheetName val="Sheet24"/>
      <sheetName val="Sheet25"/>
      <sheetName val="Sheet26"/>
      <sheetName val="Sheet27"/>
      <sheetName val="Sheet28"/>
      <sheetName val="Sheet29"/>
      <sheetName val="Sheet30"/>
      <sheetName val="000000000000"/>
      <sheetName val="100000000000"/>
      <sheetName val="200000000000"/>
      <sheetName val="KluongKm2_x000c_4"/>
      <sheetName val="NHAN CWNG"/>
      <sheetName val="DG CA?"/>
      <sheetName val="Tai khoan"/>
      <sheetName val="lt-tl"/>
      <sheetName val="px3-tl"/>
      <sheetName val="px1-tl"/>
      <sheetName val="vp-tl"/>
      <sheetName val="px2,tb-tl"/>
      <sheetName val="th-qt"/>
      <sheetName val="bqt"/>
      <sheetName val="tl-khovt"/>
      <sheetName val="dtkhovt"/>
      <sheetName val="Sheet17"/>
      <sheetName val="Sheet18"/>
      <sheetName val="C.   ( Lang"/>
      <sheetName val="P_x000c_V"/>
      <sheetName val="BDCNH"/>
      <sheetName val="bcdtk"/>
      <sheetName val="BCDKTNH"/>
      <sheetName val="BCDKTTHUE"/>
      <sheetName val="tscd"/>
      <sheetName val="TK331D"/>
      <sheetName val="334 d"/>
      <sheetName val="DG "/>
      <sheetName val="CT doanh thu 2005"/>
      <sheetName val="Dthu 2006 sua"/>
      <sheetName val="Doanh thu gia thanh"/>
      <sheetName val="6 thang 2006"/>
      <sheetName val="Bao cao thue (2)"/>
      <sheetName val="Tong hop CP T10"/>
      <sheetName val="Bao cao thue"/>
      <sheetName val="Thue cong trinh"/>
      <sheetName val="Gia thanh"/>
      <sheetName val="Pke toan"/>
      <sheetName val="Gia thanh cong trinh - Hoa"/>
      <sheetName val="Ke toan thuc hien cong trinh"/>
      <sheetName val="Du kien DT 9 thang de nop"/>
      <sheetName val="TTDZ22"/>
      <sheetName val="TDT"/>
      <sheetName val="XL@Test5"/>
      <sheetName val="giathanh1"/>
      <sheetName val="KK bo sung"/>
      <sheetName val="MTO REV.0"/>
      <sheetName val="Tojg KLBS"/>
      <sheetName val="ɂIEN DONG"/>
      <sheetName val="NCong-Day-Su"/>
      <sheetName val="HK1"/>
      <sheetName val="HK2"/>
      <sheetName val="CANAM"/>
      <sheetName val="Maumo)"/>
      <sheetName val="tuong"/>
      <sheetName val="Tonchop"/>
      <sheetName val="NC"/>
      <sheetName val="¶"/>
      <sheetName val="Q3-01-duyet"/>
      <sheetName val="THPDMoi  (2)"/>
      <sheetName val="dongia (2)"/>
      <sheetName val="gtrinh"/>
      <sheetName val="phuluc1"/>
      <sheetName val="TONG HOP VL-NC"/>
      <sheetName val="lam-moi"/>
      <sheetName val="chitiet"/>
      <sheetName val="TONGKE3p "/>
      <sheetName val="TH VL, NC, DDHT Thanhphuoc"/>
      <sheetName val="thao-go"/>
      <sheetName val="DON GIA"/>
      <sheetName val="TONGKE-HT"/>
      <sheetName val="DG"/>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DO AM DT"/>
      <sheetName val="?IEN DONG"/>
      <sheetName val="bia"/>
      <sheetName val="rotoduc"/>
      <sheetName val="Truc"/>
      <sheetName val="roto truc"/>
      <sheetName val="stato"/>
      <sheetName val="Day dt"/>
      <sheetName val="statoday"/>
      <sheetName val="stato tam say"/>
      <sheetName val="Than"/>
      <sheetName val="Stato ep"/>
      <sheetName val="Canh gio"/>
      <sheetName val="Napgio"/>
      <sheetName val="Nap-Hopcuc"/>
      <sheetName val="laprap"/>
      <sheetName val="Cocau"/>
      <sheetName val="Ss Z- GB"/>
      <sheetName val="BGThau_x0008__x0000__x0000_0000000_x0001__x0006__x0000__x0000_Sheet1_x0008__x0000__x0000_To"/>
      <sheetName val="S`eet12"/>
      <sheetName val="XHXPXXX1"/>
      <sheetName val="0000000!"/>
      <sheetName val="To tri.h"/>
      <sheetName val="cnHoan"/>
      <sheetName val="V_x0010_PN"/>
      <sheetName val="Bu gi`"/>
      <sheetName val="4_x0004__x0000__x0000_XN54_x0004__x0000__x0000_XN33_x0004__x0000__x0000_NK96_x0006__x0000__x0000_Sheet4"/>
      <sheetName val="S29_x0007__x0000__x0000_S"/>
      <sheetName val="dmuc"/>
      <sheetName val="PTVL"/>
      <sheetName val="˜Ünh m÷c"/>
      <sheetName val="Quy_x0000_2-2002"/>
      <sheetName val="Ünh m÷c"/>
      <sheetName val="Quy"/>
      <sheetName val="DI-ESTI"/>
      <sheetName val="S29_x0007_"/>
      <sheetName val="XL4@oppy"/>
      <sheetName val="Km&quot;33s,"/>
      <sheetName val="Km227O838-228_100"/>
      <sheetName val="Dang TSCD 98-02"/>
      <sheetName val="dtkhovd"/>
      <sheetName val="CDMT"/>
      <sheetName val="Sêeet9"/>
      <sheetName val="DT1????????"/>
      <sheetName val="Quy?2-2002"/>
      <sheetName val="DT1?"/>
      <sheetName val="S29_x0007_??S"/>
      <sheetName val="S29_x0007_?S"/>
      <sheetName val="CĮ     Lang"/>
      <sheetName val="Sheetr"/>
      <sheetName val="Km225_838-228_100"/>
      <sheetName val="Bang TK goc"/>
      <sheetName val="DGchitiet "/>
      <sheetName val="Thuc_thanh"/>
      <sheetName val="QL1A-QL1A_moi"/>
      <sheetName val="C_Bong_Lang"/>
      <sheetName val="Vanh_dai_III_(TKKT)"/>
      <sheetName val="B_cao"/>
      <sheetName val="T_tiet"/>
      <sheetName val="T_N"/>
      <sheetName val="NHAN_CONG"/>
      <sheetName val="DG_CAU"/>
      <sheetName val="THOP_CAU"/>
      <sheetName val="TLP_CAU"/>
      <sheetName val="XL4Poppy_(2)"/>
      <sheetName val="Tong_KLBS"/>
      <sheetName val="To_trinh"/>
      <sheetName val="THKL_nghiemthu"/>
      <sheetName val="DTCTtaluy_(2)"/>
      <sheetName val="KLDGTT&lt;120%_(2)"/>
      <sheetName val="TH_(2)"/>
      <sheetName val="Nam_2001"/>
      <sheetName val="Tang_TSCD_98-02"/>
      <sheetName val="BIEN_DONG"/>
      <sheetName val="TSCD_2001"/>
      <sheetName val="Quy_1-2002"/>
      <sheetName val="Quy_2-2002"/>
      <sheetName val="Quy_3-2002"/>
      <sheetName val="Quy_4-02"/>
      <sheetName val="Bang_du_toan"/>
      <sheetName val="Bu_gia"/>
      <sheetName val="PT_vat_tu"/>
      <sheetName val="C______Lang"/>
      <sheetName val="QL1A-QL1Q_moi"/>
      <sheetName val="KK_bo_sung"/>
      <sheetName val="DG_CAࡕ"/>
      <sheetName val="chi_tieu_HV"/>
      <sheetName val="tsach_&amp;_thu_hoi"/>
      <sheetName val="KK_than_ton___(2)"/>
      <sheetName val="TT_cac_ho"/>
      <sheetName val="TT_trong_nganh"/>
      <sheetName val="chi_tiet_KHM"/>
      <sheetName val="Pham_cap"/>
      <sheetName val="DT_than"/>
      <sheetName val="Doanh_thu"/>
      <sheetName val="gia_tri_SX"/>
      <sheetName val="So_Cong_nghiep"/>
      <sheetName val="Bia_BC"/>
      <sheetName val="TH_thanton"/>
      <sheetName val="Dat_da_thai"/>
      <sheetName val="GTSX_(TT)"/>
      <sheetName val="XNGBQI_(2)"/>
      <sheetName val="XNGBQI-04_(2)"/>
      <sheetName val="XNGBQII-04_(2)"/>
      <sheetName val="XNGBQII-04_(3)"/>
      <sheetName val="XNGBQIII-04_(2)"/>
      <sheetName val="XNGBQIII-04_(3)"/>
      <sheetName val="XNGBQIV-04_(2)"/>
      <sheetName val="XNGBQIV-04_(3)"/>
      <sheetName val="XNGBQI-05_(02)"/>
      <sheetName val="Gia_ban_NK_bq"/>
      <sheetName val="CT_doanh_thu_2005"/>
      <sheetName val="Dthu_2006_sua"/>
      <sheetName val="Doanh_thu_gia_thanh"/>
      <sheetName val="6_thang_2006"/>
      <sheetName val="Bao_cao_thue_(2)"/>
      <sheetName val="Tong_hop_CP_T10"/>
      <sheetName val="Bao_cao_thue"/>
      <sheetName val="Thue_cong_trinh"/>
      <sheetName val="Gia_thanh"/>
      <sheetName val="Pke_toan"/>
      <sheetName val="Gia_thanh_cong_trinh_-_Hoa"/>
      <sheetName val="Ke_toan_thuc_hien_cong_trinh"/>
      <sheetName val="Du_kien_DT_9_thang_de_nop"/>
      <sheetName val="KluongKm24"/>
      <sheetName val="Tai_khoan"/>
      <sheetName val="MTO_REV_0"/>
      <sheetName val="C____(_Lang"/>
      <sheetName val="DO_AM_DT"/>
      <sheetName val="334_d"/>
      <sheetName val="ɂIEN_DONG"/>
      <sheetName val="Tojg_KLBS"/>
      <sheetName val="PV"/>
      <sheetName val="DG_CA?"/>
      <sheetName val="MTO REV.2(ARMOR)"/>
      <sheetName val="TH (2+"/>
      <sheetName val="100000p0"/>
      <sheetName val="30000:00"/>
      <sheetName val="T.tidt"/>
      <sheetName val="coJoan"/>
      <sheetName val="XN&lt;4"/>
      <sheetName val="CL_x0007_G"/>
      <sheetName val="Tongh$p"/>
      <sheetName val="Tang TSCD 90-02"/>
      <sheetName val="Qy 1-2002"/>
      <sheetName val="Quy 3-2x02"/>
      <sheetName val="C/     Lang"/>
      <sheetName val="BGThau_x0008__x0000_0000000_x0001__x0006__x0000_Sheet1_x0008__x0000_To dr"/>
      <sheetName val="126"/>
      <sheetName val="127"/>
      <sheetName val="128"/>
      <sheetName val="129"/>
      <sheetName val="130"/>
      <sheetName val="131"/>
      <sheetName val="132"/>
      <sheetName val="133"/>
      <sheetName val="Chart1"/>
      <sheetName val="134"/>
      <sheetName val="135"/>
      <sheetName val="136"/>
      <sheetName val="137"/>
      <sheetName val="138"/>
      <sheetName val="139"/>
      <sheetName val="KHUPHO8"/>
      <sheetName val="THONGKE"/>
      <sheetName val="DG CA_"/>
      <sheetName val="XL4Te3t5"/>
      <sheetName val="Tang TRCD 98-02"/>
      <sheetName val="TSCD 2000"/>
      <sheetName val="PPVT"/>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ctTBA"/>
      <sheetName val="XLÿÿest5"/>
      <sheetName val="INV"/>
      <sheetName val="XXXXXXX2"/>
      <sheetName val="XXXXXXX3"/>
      <sheetName val="XXXXXXX4"/>
      <sheetName val="NHAN_x0000_CONG"/>
      <sheetName val="_IEN DONG"/>
      <sheetName val="4_x0004_"/>
      <sheetName val="BGThau_x0008_"/>
      <sheetName val="DT1________"/>
      <sheetName val="DT1_"/>
      <sheetName val="S29_x0007___S"/>
      <sheetName val="S29_x0007__S"/>
      <sheetName val="DG_CA_"/>
      <sheetName val="30000_00"/>
      <sheetName val="Girder"/>
      <sheetName val="Tendon"/>
      <sheetName val="CHIET TINH TBA"/>
      <sheetName val="çha tri SX"/>
      <sheetName val="So Conç!îfhiep"/>
      <sheetName val="NEW-PANEL"/>
      <sheetName val="phi"/>
      <sheetName val="DG_"/>
      <sheetName val="Hạng mục 2"/>
      <sheetName val="ptdg"/>
      <sheetName val="Km227Э227_838s,"/>
      <sheetName val="XNGBQI-01 (02)"/>
      <sheetName val="Na2_x0000__x0000_01"/>
      <sheetName val="CT_x0000_doanh thu 2005"/>
      <sheetName val="XNGBQII-_x0010_4 (3)"/>
      <sheetName val="tra-vat-lieu"/>
      <sheetName val="CI     Lang"/>
      <sheetName val="Quy $-02"/>
      <sheetName val="NHAN"/>
      <sheetName val="CT"/>
      <sheetName val="KTQT-AF_x0003_"/>
      <sheetName val="KLDGT_x0014_&lt;120%"/>
      <sheetName val="Congt9"/>
      <sheetName val="coctuatrenda"/>
      <sheetName val="_x0000__x0000_쫀䃝Z"/>
      <sheetName val="_x0000__x0000__x0000__x0000_¢é@Z_x0000__x000d__x0000__x0004_"/>
      <sheetName val="M+MC"/>
      <sheetName val="Na2"/>
      <sheetName val=""/>
      <sheetName val="Vong KLBS"/>
      <sheetName val="tienluong"/>
      <sheetName val="GVL-NC-M"/>
      <sheetName val="Du Toan"/>
      <sheetName val="BGThau_x0008_??0000000_x0001__x0006_??Sheet1_x0008_??To"/>
      <sheetName val="4_x0004_??XN54_x0004_??XN33_x0004_??NK96_x0006_??Sheet4"/>
      <sheetName val="[Q3-01-duyet.xls]30000:00"/>
      <sheetName val="[Q3-01-duyet.xls]C/     Lang"/>
      <sheetName val="[Q3-01-duyet.xls][Q3-01-duyet.x"/>
      <sheetName val="TTTram"/>
      <sheetName val="DTCTtallu"/>
      <sheetName val="Km23"/>
      <sheetName val="Tonghmp"/>
      <sheetName val="HGCHINGS"/>
      <sheetName val="T11-01"/>
      <sheetName val="T12-01"/>
      <sheetName val="01-02"/>
      <sheetName val="02-02"/>
      <sheetName val="03-02"/>
      <sheetName val="T04-02"/>
      <sheetName val="T05-02"/>
      <sheetName val="T06-T02"/>
      <sheetName val="T07-03"/>
      <sheetName val="T08-03"/>
      <sheetName val="T09-03"/>
      <sheetName val="T10-03"/>
      <sheetName val="T11-03"/>
      <sheetName val="T12-03"/>
      <sheetName val="NPLT01-04"/>
      <sheetName val="NPLT02-04"/>
      <sheetName val="NPLT03-04"/>
      <sheetName val="NPLT04-04"/>
      <sheetName val="NPLT05-04"/>
      <sheetName val="NPLT06-04"/>
      <sheetName val="NPLT07-04"/>
      <sheetName val="NPLT08-04"/>
      <sheetName val="NPLT09-04"/>
      <sheetName val="NPLT10-04"/>
      <sheetName val="NPLT11-04"/>
      <sheetName val="NPLT12-04"/>
      <sheetName val="NXT -T12 B"/>
      <sheetName val="NXT -T01-05"/>
      <sheetName val="NXT-T01-05 B"/>
      <sheetName val="NXT-T02-05"/>
      <sheetName val="NXT-T02-05B"/>
      <sheetName val="NXT-T03-05"/>
      <sheetName val="NXT-T03-05 B"/>
      <sheetName val="NXT -T04-05"/>
      <sheetName val="NXT-T05-05"/>
      <sheetName val="NXT -T06-05"/>
      <sheetName val="NXT -T07-05"/>
      <sheetName val="HGHW3"/>
      <sheetName val="HGHW4"/>
      <sheetName val="HGHW5"/>
      <sheetName val="HGCW6"/>
      <sheetName val="CH1"/>
      <sheetName val="EXP2"/>
      <sheetName val="Exterior Walls Finishes"/>
      <sheetName val="_x0000__x0000__x0000__x0000_¢é@Z_x0000__x000a__x0000__x0004_"/>
      <sheetName val="CPQL"/>
      <sheetName val="THCPQL"/>
      <sheetName val="Thep-MatCat"/>
      <sheetName val="Kiem-Toan"/>
      <sheetName val="NhapSL"/>
      <sheetName val="Du kien DT 9 thang de fop"/>
      <sheetName val="_x0000__x0000__x0000__x0000_€¢é@Z_x0000__x000d__x0000__x0004_"/>
      <sheetName val="Na2_x0000__x0000_€01"/>
      <sheetName val="00000003"/>
      <sheetName val="Khoi luong"/>
      <sheetName val="Pier"/>
      <sheetName val="Pile"/>
      <sheetName val="H?ng m?c 2"/>
      <sheetName val="Km227?227_838s,"/>
      <sheetName val="Hedging"/>
      <sheetName val="Km033s,"/>
      <sheetName val="name"/>
      <sheetName val="?IEN_DONG"/>
      <sheetName val="Bu_gi`"/>
      <sheetName val="To_tri_h"/>
      <sheetName val="VPN"/>
      <sheetName val="Tang_TRCD_98-02"/>
      <sheetName val="TSCD_2000"/>
      <sheetName val="roto_truc"/>
      <sheetName val="Day_dt"/>
      <sheetName val="stato_tam_say"/>
      <sheetName val="Stato_ep"/>
      <sheetName val="Canh_gio"/>
      <sheetName val="Ss_Z-_GB"/>
      <sheetName val="THPDMoi__(2)"/>
      <sheetName val="dongia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Ünh_m÷c"/>
      <sheetName val="Ünh_m÷c"/>
      <sheetName val="S29S"/>
      <sheetName val="çha_tri_SX"/>
      <sheetName val="So_Conç!îfhiep"/>
      <sheetName val="CTdoanh_thu_2005"/>
      <sheetName val="CĮ_____Lang"/>
      <sheetName val="S29"/>
      <sheetName val="Dang_TSCD_98-02"/>
      <sheetName val="S29??S"/>
      <sheetName val="S29?S"/>
      <sheetName val="Bang_TK_goc"/>
      <sheetName val="DGchitiet_"/>
      <sheetName val="CHIET_TINH_TBA"/>
      <sheetName val="_x0000__x0000_??Z"/>
      <sheetName val="DG _x0000__x0000__x0000__x0000__x0000__x0000__x0000__x0000__x0000__x0009__x0000_᲌Ա_x0000__x0004__x0000__x0000__x0000__x0000__x0000__x0000_窰԰_x0000__x0000__x0000__x0000__x0000_"/>
      <sheetName val="_x0000__x0000__x0017_[Q3-01-duyet.xls]Maumo)_x0000_?_x0000__x0000__x0000_"/>
      <sheetName val="XNGBQIV-02_x0000__x0000_)"/>
      <sheetName val="[Q3-01-duyet.xlsUboHoan"/>
      <sheetName val="��nh m�c"/>
      <sheetName val="Na2_x0000__x0000_�01"/>
      <sheetName val="S�eet9"/>
      <sheetName val="�ha tri SX"/>
      <sheetName val="So Con�!�fhiep"/>
      <sheetName val="XL��est5"/>
      <sheetName val="_x0000__x0000__x0000__x0000_���@Z_x0000__x000d__x0000__x0004_"/>
      <sheetName val="Tai_khկ_x0000_缀"/>
      <sheetName val="C.Bojg Lang"/>
      <sheetName val="C?     Lang"/>
      <sheetName val="c`i tiet KHM"/>
      <sheetName val="DSMo (2)"/>
      <sheetName val="DSMo"/>
      <sheetName val="TH Mo"/>
      <sheetName val="21B"/>
      <sheetName val="143"/>
      <sheetName val="141"/>
      <sheetName val="172"/>
      <sheetName val="171"/>
      <sheetName val="170"/>
      <sheetName val="169"/>
      <sheetName val="168"/>
      <sheetName val="167"/>
      <sheetName val="166"/>
      <sheetName val="165"/>
      <sheetName val="164"/>
      <sheetName val="163"/>
      <sheetName val="162"/>
      <sheetName val="161"/>
      <sheetName val="160"/>
      <sheetName val="159"/>
      <sheetName val="158"/>
      <sheetName val="157"/>
      <sheetName val="156"/>
      <sheetName val="155"/>
      <sheetName val="154"/>
      <sheetName val="173"/>
      <sheetName val="152"/>
      <sheetName val="151"/>
      <sheetName val="150"/>
      <sheetName val="149"/>
      <sheetName val="148"/>
      <sheetName val="147"/>
      <sheetName val="146"/>
      <sheetName val="145"/>
      <sheetName val="144"/>
      <sheetName val="142"/>
      <sheetName val="140"/>
      <sheetName val="TH ho"/>
      <sheetName val="TH138-173"/>
      <sheetName val="KKKKKKKK"/>
      <sheetName val="KKKKKKKK (2)"/>
      <sheetName val="KKKKKKKK_(2)"/>
      <sheetName val="_x0000__x0000__x0000__x0000__x0000__x0000__x0000__x0000_ (2)"/>
      <sheetName val="Tgng hop CP T10"/>
      <sheetName val="TT_10KV"/>
      <sheetName val="SDH TP"/>
      <sheetName val="MTO REV.0_x0000__x0000__x0000__x0000__x0000__x0000__x0000__x0000__x0000__x0009__x0000_쫀Ӛ_x0000__x0004__x0000__x0000__x0000__x0000__x0000__x0000__xdd0c_"/>
      <sheetName val="DG BAU"/>
      <sheetName val="TLP BAU"/>
      <sheetName val="_x0000__x0000__x0000__x0000_€¢é@Z_x0000__x000a__x0000__x0004_"/>
      <sheetName val="_x0000__x0001__x0000__x0000__x0000__x0000__x0000__x0000__x0000__x0000__x0000__x0000__x0000__x0002__x0000__x0000__x0000__x0000__x0000__x0000__x0000_Ƥ_x0000_Ő_x0000__x0000__x0000_㋎˴_x0000_"/>
      <sheetName val="MAIN"/>
      <sheetName val="BGThau_x0008_0000000_x0001__x0006_Sheet1_x0008_To"/>
      <sheetName val="4_x0004_XN54_x0004_XN33_x0004_NK96_x0006_Sheet4"/>
      <sheetName val="S29_x0007_S"/>
      <sheetName val="Quy2-2002"/>
      <sheetName val="BGThau_x0008_0000000_x0001__x0006_Sheet1_x0008_To dr"/>
      <sheetName val="NHANCONG"/>
      <sheetName val="CTdoanh thu 2005"/>
      <sheetName val="??Z"/>
      <sheetName val="DG  ᲌Ա_x0004_窰԰"/>
      <sheetName val="_x0017_[Q3-01-duyet.xls]Maumo)?"/>
      <sheetName val=" (2)"/>
      <sheetName val="MTO REV.0 쫀Ӛ_x0004__xdd0c_"/>
      <sheetName val="_x0001__x0002_ƤŐ㋎˴"/>
      <sheetName val="대비표"/>
      <sheetName val="XNGBQIV-02"/>
      <sheetName val="Tai_khկ"/>
      <sheetName val="thso sanh"/>
      <sheetName val="dutoan"/>
      <sheetName val="dtk490-491(PAI)"/>
      <sheetName val="dtk490-491(PAII)"/>
      <sheetName val="denbu"/>
      <sheetName val="tong hop"/>
      <sheetName val="phan tich DG"/>
      <sheetName val="gia vat lieu"/>
      <sheetName val="gia xe may"/>
      <sheetName val="gia nhan cong"/>
      <sheetName val="Goc Dien"/>
      <sheetName val="QTDien"/>
      <sheetName val="THKP"/>
      <sheetName val="QTNuoc"/>
      <sheetName val="DTnuoc"/>
      <sheetName val="DT dien"/>
      <sheetName val="QTCSet"/>
      <sheetName val="TBI+NUOC "/>
      <sheetName val="Dien"/>
      <sheetName val="TBIWC"/>
      <sheetName val="TBI nuoc"/>
      <sheetName val="MTL$-INTER"/>
      <sheetName val="PHAN DS 22 KV"/>
      <sheetName val="general"/>
      <sheetName val="Main Road"/>
      <sheetName val="Gioi thieu"/>
      <sheetName val="DG 11"/>
      <sheetName val="Tien luong"/>
      <sheetName val="Kinh phi "/>
      <sheetName val="Phan tich"/>
      <sheetName val="RL"/>
      <sheetName val="TDQS"/>
      <sheetName val="40C"/>
      <sheetName val="40C-1"/>
      <sheetName val="thi lai"/>
      <sheetName val="DK6"/>
      <sheetName val="DK5"/>
      <sheetName val="DK4"/>
      <sheetName val="DK3"/>
      <sheetName val="DK2"/>
      <sheetName val="DK1"/>
      <sheetName val="ds1"/>
      <sheetName val="ds2"/>
      <sheetName val="ds3"/>
      <sheetName val="ds4"/>
      <sheetName val="ds5"/>
      <sheetName val="ds6"/>
      <sheetName val="DS"/>
      <sheetName val="HP"/>
      <sheetName val="LB"/>
      <sheetName val="SL"/>
      <sheetName val="hl"/>
      <sheetName val="40"/>
      <sheetName val="DE "/>
      <sheetName val="Sum"/>
      <sheetName val="Đoàn Vay Tiền"/>
      <sheetName val="Nợ Đoàn"/>
      <sheetName val="BANGTRA"/>
      <sheetName val="QMCT"/>
      <sheetName val="hieuchinh30.11"/>
      <sheetName val="Bcaonhanh"/>
      <sheetName val="chitieth.chinh"/>
      <sheetName val="trinhEVN29.8"/>
      <sheetName val="cong"/>
      <sheetName val="phùn tich DG"/>
      <sheetName val="C.noTX01"/>
      <sheetName val="T.HopCNo"/>
      <sheetName val="THCNoATrung"/>
      <sheetName val="BaocaoC.No2"/>
      <sheetName val="BaocaoC.noHopC.ty"/>
      <sheetName val="THAtraQuy"/>
      <sheetName val="No Ca.N"/>
      <sheetName val="C.tiêt C.ty"/>
      <sheetName val="CN.TCT03"/>
      <sheetName val="CN kho đoi"/>
      <sheetName val="T.Hop CN"/>
      <sheetName val="CTHTchưa TTnộibộ"/>
      <sheetName val="CN2004 Nộp TCT"/>
      <sheetName val="CN TCT04"/>
      <sheetName val="Gia"/>
      <sheetName val="Breakdown bill"/>
      <sheetName val="Breakdown 2"/>
      <sheetName val="Ðoàn Vay Ti?n"/>
      <sheetName val="N? Ðoàn"/>
      <sheetName val="Ðoàn Vay Ti_n"/>
      <sheetName val="N_ Ðoàn"/>
      <sheetName val="dtk490_x000d_491(PAI_x0009_"/>
      <sheetName val="QTNugc"/>
      <sheetName val="10000_x0010_00"/>
      <sheetName val="Qheet1"/>
      <sheetName val="BanTinh"/>
      <sheetName val="dudoan"/>
      <sheetName val="Input"/>
      <sheetName val="dtk490_x000d_491(PAI "/>
      <sheetName val="gia vat_x0000_lieu"/>
      <sheetName val="thdt"/>
      <sheetName val="ptvl0-1"/>
      <sheetName val="0-1"/>
      <sheetName val="ptvl4-5"/>
      <sheetName val="4-5"/>
      <sheetName val="ptvl3-4"/>
      <sheetName val="3-4"/>
      <sheetName val="ptvl2-3"/>
      <sheetName val="2-3"/>
      <sheetName val="vlcong"/>
      <sheetName val="ptvl1-2"/>
      <sheetName val="1-2"/>
      <sheetName val="Tinh truoc VAT"/>
      <sheetName val="CP khaosat(Congtinh)"/>
      <sheetName val="CP khaosat(tuyettinh)"/>
      <sheetName val="Tai trong"/>
      <sheetName val="Pile-Br-Capacity"/>
      <sheetName val="dtk490_x000a_491(PAI_x0009_"/>
      <sheetName val="gia vat"/>
      <sheetName val="thso_sanh"/>
      <sheetName val="GIAVL"/>
      <sheetName val="T2"/>
      <sheetName val="T3"/>
      <sheetName val="T4"/>
      <sheetName val="T5"/>
      <sheetName val="THop"/>
      <sheetName val="THKD"/>
      <sheetName val="40000000"/>
      <sheetName val="CN kho doi"/>
      <sheetName val="CTHTchua TTn?ib?"/>
      <sheetName val="CN2004 N?p TCT"/>
      <sheetName val="dtk490_491(PAI_x0009_"/>
      <sheetName val="CTHTchua TTn_ib_"/>
      <sheetName val="CN2004 N_p TCT"/>
      <sheetName val="dtk490_491(PAI "/>
      <sheetName val="Truot_nen"/>
      <sheetName val="Gia vat tu"/>
      <sheetName val="G2G3_CDR_Dim"/>
      <sheetName val="G2_System_Inputs"/>
      <sheetName val="G2_TDT_Input"/>
      <sheetName val="G2_TDT_Advanced"/>
      <sheetName val="G2G3_GGSN_WC"/>
      <sheetName val="G3_System_Inputs"/>
      <sheetName val="G3_TDT_Input"/>
      <sheetName val="dtk490_x000a_491(PAI "/>
      <sheetName val="BANG TONG HOP (2)"/>
      <sheetName val="CD2000"/>
      <sheetName val="dtxl"/>
      <sheetName val="dtk486"/>
      <sheetName val="dtk490 491(PAI "/>
      <sheetName val="Temp"/>
      <sheetName val="dtk490࠭491(PAI)"/>
      <sheetName val="pc"/>
      <sheetName val="pt"/>
      <sheetName val="111"/>
      <sheetName val="th thu chi"/>
      <sheetName val="tam ung"/>
      <sheetName val="t.so"/>
      <sheetName val="infracstructure"/>
      <sheetName val="경비2내역"/>
      <sheetName val="FIRE ALARM _ FIRE FIGHTING"/>
      <sheetName val="ĐoànРVay Tiền"/>
      <sheetName val="갑지"/>
      <sheetName val="DON GIA CAN THO"/>
      <sheetName val="VL,NC"/>
      <sheetName val="토공"/>
      <sheetName val="Ca may"/>
      <sheetName val="TH kl cac cong tac"/>
      <sheetName val="KL cac cong tac chinh"/>
      <sheetName val="DGXL"/>
      <sheetName val="DM.DonVi (3)"/>
      <sheetName val="T.luc"/>
      <sheetName val="T.gian"/>
      <sheetName val="S.luong"/>
      <sheetName val="TD.Tho(1)"/>
      <sheetName val="TD.Tho(2)"/>
      <sheetName val="TD.Tho(3)"/>
      <sheetName val="Capdien"/>
      <sheetName val="Btra"/>
      <sheetName val="CDPS"/>
      <sheetName val="dt{490-491(PAII)"/>
      <sheetName val="DG 285"/>
      <sheetName val="DG  286"/>
      <sheetName val="DG 85"/>
      <sheetName val="DG 89"/>
      <sheetName val="DG THIET BI"/>
      <sheetName val="DGVCTC 285"/>
      <sheetName val="dtk490_x005f_x000d_491(PAI_x005f_x0009_"/>
      <sheetName val="10000_x005f_x0010_00"/>
      <sheetName val="dtk490_x005f_x000d_491(PAI "/>
      <sheetName val="Electrical Works"/>
      <sheetName val="H_T_ INCOMING SYSTEM"/>
      <sheetName val="Ｎｏ.13"/>
      <sheetName val="gia vat_x005f_x0000_lieu"/>
      <sheetName val="dtk490_x005f_x000a_491(PAI_x005f_x0009_"/>
      <sheetName val="dtk490_x005f_x000a_491(PAI "/>
      <sheetName val="dtk490_491(PAI_x005f_x0009_"/>
      <sheetName val="一発シート"/>
      <sheetName val="L-Mechanical"/>
      <sheetName val="Quantity"/>
      <sheetName val="sort2"/>
      <sheetName val="KLHT"/>
      <sheetName val="DT1_x0000__x0000__x0000__x0000__x0000__x0000__x0000__x0000_"/>
      <sheetName val="DT1_x0000_"/>
      <sheetName val="S29_x0007__x0000_S"/>
      <sheetName val="BGThau_x0008__x0000_0000000_x0001__x0006__x0000_Sheet1_x0008__x0000_To"/>
      <sheetName val="NHAN?CONG"/>
      <sheetName val="BGThau_x0008_?0000000_x0001__x0006_?Sheet1_x0008_?To dr"/>
      <sheetName val="BGThau_x0008_?0000000_x0001__x0006_?Sheet1_x0008_?To"/>
      <sheetName val="Na2??01"/>
      <sheetName val="4_x0004_?XN54_x0004_?XN33_x0004_?NK96_x0006_?Sheet4"/>
      <sheetName val="CT?doanh thu 2005"/>
      <sheetName val="4_x0004__x0000_XN54_x0004__x0000_XN33_x0004__x0000_NK96_x0006__x0000_Sheet4"/>
      <sheetName val="ThongSo"/>
      <sheetName val="??쫀䃝Z"/>
      <sheetName val="Shѥet10"/>
      <sheetName val="????¢é@Z?_x000d_?_x0004_"/>
      <sheetName val="Qheet19"/>
      <sheetName val="THKL nghiamthu"/>
      <sheetName val="Balg du toan"/>
      <sheetName val="diachi"/>
      <sheetName val="Quy_2-20021"/>
      <sheetName val="BGThau0000000Sheet1To"/>
      <sheetName val="XNGBQII-4_(3)"/>
      <sheetName val="4XN54XN33NK96Sheet4"/>
      <sheetName val="_IEN_DONG"/>
      <sheetName val="S29__S"/>
      <sheetName val="S29_S"/>
      <sheetName val="NHAN_CWNG"/>
      <sheetName val="MTO_REV_2(ARMOR)"/>
      <sheetName val="BGThau0000000Sheet1To_dr"/>
      <sheetName val="XNGBQI-01_(02)"/>
      <sheetName val="CI_____Lang"/>
      <sheetName val="Du_kien_DT_9_thang_de_fo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sheetData sheetId="172"/>
      <sheetData sheetId="173"/>
      <sheetData sheetId="174"/>
      <sheetData sheetId="175" refreshError="1"/>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efreshError="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refreshError="1"/>
      <sheetData sheetId="270" refreshError="1"/>
      <sheetData sheetId="271" refreshError="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refreshError="1"/>
      <sheetData sheetId="321" refreshError="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refreshError="1"/>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refreshError="1"/>
      <sheetData sheetId="358"/>
      <sheetData sheetId="359" refreshError="1"/>
      <sheetData sheetId="360" refreshError="1"/>
      <sheetData sheetId="361" refreshError="1"/>
      <sheetData sheetId="362"/>
      <sheetData sheetId="363"/>
      <sheetData sheetId="364" refreshError="1"/>
      <sheetData sheetId="365"/>
      <sheetData sheetId="366"/>
      <sheetData sheetId="367"/>
      <sheetData sheetId="368"/>
      <sheetData sheetId="369" refreshError="1"/>
      <sheetData sheetId="370"/>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sheetData sheetId="422"/>
      <sheetData sheetId="423"/>
      <sheetData sheetId="424"/>
      <sheetData sheetId="425"/>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refreshError="1"/>
      <sheetData sheetId="558"/>
      <sheetData sheetId="559"/>
      <sheetData sheetId="560"/>
      <sheetData sheetId="561"/>
      <sheetData sheetId="562"/>
      <sheetData sheetId="563"/>
      <sheetData sheetId="564"/>
      <sheetData sheetId="565"/>
      <sheetData sheetId="566" refreshError="1"/>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refreshError="1"/>
      <sheetData sheetId="597"/>
      <sheetData sheetId="598"/>
      <sheetData sheetId="599"/>
      <sheetData sheetId="600"/>
      <sheetData sheetId="601"/>
      <sheetData sheetId="602"/>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sheetData sheetId="630" refreshError="1"/>
      <sheetData sheetId="631" refreshError="1"/>
      <sheetData sheetId="632"/>
      <sheetData sheetId="633"/>
      <sheetData sheetId="634"/>
      <sheetData sheetId="635" refreshError="1"/>
      <sheetData sheetId="636" refreshError="1"/>
      <sheetData sheetId="637" refreshError="1"/>
      <sheetData sheetId="638" refreshError="1"/>
      <sheetData sheetId="639" refreshError="1"/>
      <sheetData sheetId="640" refreshError="1"/>
      <sheetData sheetId="64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sheetData sheetId="652" refreshError="1"/>
      <sheetData sheetId="653" refreshError="1"/>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refreshError="1"/>
      <sheetData sheetId="699" refreshError="1"/>
      <sheetData sheetId="700"/>
      <sheetData sheetId="701"/>
      <sheetData sheetId="702" refreshError="1"/>
      <sheetData sheetId="703" refreshError="1"/>
      <sheetData sheetId="704" refreshError="1"/>
      <sheetData sheetId="705"/>
      <sheetData sheetId="706" refreshError="1"/>
      <sheetData sheetId="707"/>
      <sheetData sheetId="708" refreshError="1"/>
      <sheetData sheetId="709" refreshError="1"/>
      <sheetData sheetId="710" refreshError="1"/>
      <sheetData sheetId="711" refreshError="1"/>
      <sheetData sheetId="712" refreshError="1"/>
      <sheetData sheetId="713" refreshError="1"/>
      <sheetData sheetId="714" refreshError="1"/>
      <sheetData sheetId="715"/>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refreshError="1"/>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refreshError="1"/>
      <sheetData sheetId="814" refreshError="1"/>
      <sheetData sheetId="815"/>
      <sheetData sheetId="816" refreshError="1"/>
      <sheetData sheetId="817" refreshError="1"/>
      <sheetData sheetId="818" refreshError="1"/>
      <sheetData sheetId="819"/>
      <sheetData sheetId="820"/>
      <sheetData sheetId="821" refreshError="1"/>
      <sheetData sheetId="822" refreshError="1"/>
      <sheetData sheetId="823" refreshError="1"/>
      <sheetData sheetId="824" refreshError="1"/>
      <sheetData sheetId="825" refreshError="1"/>
      <sheetData sheetId="826" refreshError="1"/>
      <sheetData sheetId="827" refreshError="1"/>
      <sheetData sheetId="828"/>
      <sheetData sheetId="829"/>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sheetData sheetId="839" refreshError="1"/>
      <sheetData sheetId="840" refreshError="1"/>
      <sheetData sheetId="841" refreshError="1"/>
      <sheetData sheetId="842" refreshError="1"/>
      <sheetData sheetId="843" refreshError="1"/>
      <sheetData sheetId="844" refreshError="1"/>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refreshError="1"/>
      <sheetData sheetId="862" refreshError="1"/>
      <sheetData sheetId="863" refreshError="1"/>
      <sheetData sheetId="864" refreshError="1"/>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sheetData sheetId="929" refreshError="1"/>
      <sheetData sheetId="930" refreshError="1"/>
      <sheetData sheetId="931" refreshError="1"/>
      <sheetData sheetId="932" refreshError="1"/>
      <sheetData sheetId="933" refreshError="1"/>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refreshError="1"/>
      <sheetData sheetId="951" refreshError="1"/>
      <sheetData sheetId="952" refreshError="1"/>
      <sheetData sheetId="953" refreshError="1"/>
      <sheetData sheetId="954" refreshError="1"/>
      <sheetData sheetId="955" refreshError="1"/>
      <sheetData sheetId="956"/>
      <sheetData sheetId="957"/>
      <sheetData sheetId="958"/>
      <sheetData sheetId="959"/>
      <sheetData sheetId="960"/>
      <sheetData sheetId="961"/>
      <sheetData sheetId="962"/>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sheetData sheetId="989"/>
      <sheetData sheetId="990"/>
      <sheetData sheetId="99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sheetData sheetId="1050" refreshError="1"/>
      <sheetData sheetId="1051" refreshError="1"/>
      <sheetData sheetId="1052"/>
      <sheetData sheetId="1053" refreshError="1"/>
      <sheetData sheetId="1054"/>
      <sheetData sheetId="1055" refreshError="1"/>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ev.3)"/>
      <sheetName val="A (Rev.2)"/>
      <sheetName val="POWER"/>
      <sheetName val="영업소실적"/>
      <sheetName val="Macro"/>
      <sheetName val="Taux"/>
      <sheetName val="A"/>
      <sheetName val="갑지(추정)"/>
      <sheetName val="Sheet5"/>
      <sheetName val="cable"/>
      <sheetName val="단가"/>
      <sheetName val="Resource"/>
      <sheetName val="Cash Flow-1"/>
      <sheetName val="AILC004"/>
      <sheetName val="Cover"/>
      <sheetName val="노무비Lab.rsc"/>
      <sheetName val="ANX3A51"/>
      <sheetName val="TOTAL"/>
      <sheetName val="h-013211-2"/>
      <sheetName val="MSS 2"/>
      <sheetName val="노임단가"/>
      <sheetName val="토목"/>
      <sheetName val="현금"/>
      <sheetName val="지질조사분석"/>
      <sheetName val="General Measurement"/>
      <sheetName val="예상"/>
      <sheetName val="BID"/>
      <sheetName val="마감LIST-1"/>
      <sheetName val="경비"/>
      <sheetName val="REDUCER"/>
      <sheetName val="WE'T"/>
      <sheetName val="MANPWER1"/>
      <sheetName val="BM"/>
      <sheetName val="data"/>
      <sheetName val="hori. vessel(E-895)"/>
      <sheetName val="Breakdown"/>
      <sheetName val="계산서"/>
      <sheetName val="#REF"/>
      <sheetName val="내역서"/>
      <sheetName val="Estimate"/>
      <sheetName val="Lup"/>
      <sheetName val="REN2000"/>
      <sheetName val="예가표"/>
      <sheetName val="IBASE"/>
      <sheetName val="CONTROL-100"/>
      <sheetName val="실행철강하도"/>
      <sheetName val="인월수표"/>
      <sheetName val="back-data"/>
      <sheetName val="ABUT수량-A1"/>
      <sheetName val="Basis"/>
      <sheetName val="tifico"/>
      <sheetName val="배수내역"/>
      <sheetName val="Pick List"/>
      <sheetName val="Config"/>
      <sheetName val="Consumables"/>
      <sheetName val="Summary"/>
      <sheetName val="D.Volu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HELL"/>
      <sheetName val="feed inlet"/>
      <sheetName val="steam outlet"/>
      <sheetName val="downcomer"/>
      <sheetName val="press-nitro"/>
      <sheetName val="upper head"/>
      <sheetName val="lwr lev tap"/>
      <sheetName val="cbd"/>
      <sheetName val="chem feed"/>
      <sheetName val="2.5 sv"/>
      <sheetName val="3 sv"/>
      <sheetName val="WELDS"/>
      <sheetName val="Shipping Table"/>
      <sheetName val="resul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WER-s"/>
      <sheetName val="steam table"/>
      <sheetName val="Sheet1"/>
      <sheetName val="Testing"/>
      <sheetName val="eq_data"/>
      <sheetName val="BLR 1"/>
      <sheetName val="GEN"/>
      <sheetName val="GAS"/>
      <sheetName val="DEAE"/>
      <sheetName val="BLR2"/>
      <sheetName val="BLR3"/>
      <sheetName val="BLR4"/>
      <sheetName val="BLR5"/>
      <sheetName val="DEM"/>
      <sheetName val="SAM"/>
      <sheetName val="CHEM"/>
      <sheetName val="COP"/>
      <sheetName val="八幡"/>
      <sheetName val="GM 000"/>
      <sheetName val="csdim"/>
      <sheetName val="cdsload"/>
      <sheetName val="chsload"/>
      <sheetName val="CLAMP"/>
      <sheetName val="cvsload"/>
      <sheetName val="pipe"/>
      <sheetName val="pakg-1"/>
      <sheetName val="Setup"/>
      <sheetName val="CABLE BULK"/>
      <sheetName val="현장지지물물량"/>
      <sheetName val="Sat. Pek."/>
      <sheetName val="REDUCER"/>
      <sheetName val="WE'T"/>
      <sheetName val="BM"/>
      <sheetName val="PipWT"/>
      <sheetName val="BQ_Methanol"/>
      <sheetName val="Insulation_Utl_Off"/>
      <sheetName val="Note_Piping"/>
      <sheetName val="cover"/>
      <sheetName val="HRSG PRINT"/>
      <sheetName val="Code 02"/>
      <sheetName val="Code 03"/>
      <sheetName val="Code 04"/>
      <sheetName val="Code 05"/>
      <sheetName val="Code 06"/>
      <sheetName val="Code 07"/>
      <sheetName val="Code 09"/>
      <sheetName val="Code03"/>
      <sheetName val="SUMMARY"/>
      <sheetName val="5-Digit"/>
      <sheetName val="2.설계제원"/>
      <sheetName val="물량"/>
      <sheetName val="NEWDRAW"/>
      <sheetName val="IBASE"/>
      <sheetName val="자바라1"/>
    </sheetNames>
    <definedNames>
      <definedName name="s"/>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
      <sheetName val="HG Unit"/>
      <sheetName val="HD Unit"/>
      <sheetName val="ASME B 36.10 M"/>
      <sheetName val="ASME B 36_10 M"/>
      <sheetName val="Piping material HG take off - R"/>
      <sheetName val="steam table"/>
      <sheetName val="Testing"/>
      <sheetName val="eq_data"/>
      <sheetName val="BLR 1"/>
      <sheetName val="GEN"/>
      <sheetName val="GAS"/>
      <sheetName val="DEAE"/>
      <sheetName val="BLR2"/>
      <sheetName val="BLR3"/>
      <sheetName val="BLR4"/>
      <sheetName val="BLR5"/>
      <sheetName val="DEM"/>
      <sheetName val="SAM"/>
      <sheetName val="CHEM"/>
      <sheetName val="COP"/>
      <sheetName val="八幡"/>
      <sheetName val="GM 000"/>
      <sheetName val="csdim"/>
      <sheetName val="cdsload"/>
      <sheetName val="chsload"/>
      <sheetName val="CLAMP"/>
      <sheetName val="cvsload"/>
      <sheetName val="pipe"/>
      <sheetName val="Cash2"/>
      <sheetName val="Z"/>
      <sheetName val="환산표"/>
      <sheetName val="TTL"/>
      <sheetName val="Joints"/>
      <sheetName val="DB_ET200(R. A)"/>
      <sheetName val="mech"/>
      <sheetName val="REDUCER"/>
      <sheetName val="IBASE"/>
      <sheetName val="HG_Unit1"/>
      <sheetName val="HD_Unit1"/>
      <sheetName val="ASME_B_36_10_M2"/>
      <sheetName val="ASME_B_36_10_M3"/>
      <sheetName val="Piping_material_HG_take_off_-_1"/>
      <sheetName val="steam_table"/>
      <sheetName val="HG_Unit"/>
      <sheetName val="HD_Unit"/>
      <sheetName val="ASME_B_36_10_M"/>
      <sheetName val="ASME_B_36_10_M1"/>
      <sheetName val="Piping_material_HG_take_off_-_R"/>
      <sheetName val="POWER"/>
      <sheetName val="BM"/>
      <sheetName val="PipWT"/>
      <sheetName val="BQ_Methanol"/>
      <sheetName val="Insulation_Utl_Off"/>
      <sheetName val="Note_Piping"/>
      <sheetName val="6-2차"/>
      <sheetName val="Code 02"/>
      <sheetName val="Code 03"/>
      <sheetName val="Code 04"/>
      <sheetName val="Code 05"/>
      <sheetName val="Code 06"/>
      <sheetName val="Code 07"/>
      <sheetName val="Code 09"/>
      <sheetName val="갑지1"/>
      <sheetName val="MOTOR"/>
      <sheetName val="내역"/>
      <sheetName val="BILAL2"/>
      <sheetName val="HG_Unit2"/>
      <sheetName val="HD_Unit2"/>
      <sheetName val="ASME_B_36_10_M4"/>
      <sheetName val="ASME_B_36_10_M5"/>
      <sheetName val="Piping_material_HG_take_off_-_2"/>
      <sheetName val="steam_table1"/>
      <sheetName val="CABLE BULK"/>
      <sheetName val="실행철강하도"/>
    </sheetNames>
    <definedNames>
      <definedName name="scaffolding"/>
    </definedNames>
    <sheetDataSet>
      <sheetData sheetId="0"/>
      <sheetData sheetId="1"/>
      <sheetData sheetId="2">
        <row r="3">
          <cell r="E3">
            <v>5</v>
          </cell>
        </row>
      </sheetData>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
      <sheetName val="Tub. racc."/>
      <sheetName val="Tech."/>
      <sheetName val="Paint"/>
      <sheetName val="SPC0"/>
      <sheetName val="SPC1"/>
      <sheetName val="SPC2"/>
      <sheetName val="SPC4"/>
      <sheetName val="SPC5"/>
      <sheetName val="SPC6"/>
      <sheetName val="SPC7"/>
      <sheetName val="SPC8"/>
      <sheetName val="SR1"/>
      <sheetName val="SR5"/>
      <sheetName val="SR6"/>
      <sheetName val="SR7"/>
      <sheetName val="SR8"/>
      <sheetName val="SR9"/>
      <sheetName val="SR10"/>
      <sheetName val="SS1"/>
      <sheetName val="SS2"/>
      <sheetName val="SS3"/>
      <sheetName val="SS4"/>
      <sheetName val="OFFER"/>
      <sheetName val="Page 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기준"/>
      <sheetName val="건설공사비"/>
      <sheetName val="Factor"/>
      <sheetName val="SPT vs PHI"/>
      <sheetName val="COST-850"/>
      <sheetName val="공정계획(내부계획25%,내부w.f)"/>
      <sheetName val="단중표-ST"/>
      <sheetName val="HVAC"/>
      <sheetName val="적용환율"/>
      <sheetName val="PipWT"/>
      <sheetName val="CAL"/>
      <sheetName val="shphdlelb"/>
      <sheetName val="fldhdlelb"/>
      <sheetName val="WALLTHK"/>
      <sheetName val="cable-data"/>
      <sheetName val="CBL_OD"/>
      <sheetName val="일위대가목차"/>
      <sheetName val="C3"/>
      <sheetName val="#2손익"/>
      <sheetName val="BQ"/>
      <sheetName val="Joints"/>
      <sheetName val="COVERSHEET"/>
      <sheetName val="CODE"/>
      <sheetName val="Load"/>
      <sheetName val="기기리스트"/>
      <sheetName val="Reference DB"/>
      <sheetName val="R.Lab Cos"/>
      <sheetName val="eq_data"/>
      <sheetName val="당초"/>
      <sheetName val="eqt list-견적팀"/>
      <sheetName val="Lot1"/>
      <sheetName val="Steam-Sys"/>
      <sheetName val="Piping Design Data"/>
      <sheetName val="parts-V2"/>
      <sheetName val="수입"/>
      <sheetName val="Table 1"/>
      <sheetName val="계수시트"/>
      <sheetName val="원가계산서"/>
      <sheetName val="DI-ESTI"/>
      <sheetName val="Contents"/>
      <sheetName val="V-VESSEL (WITH DEMISTER)"/>
      <sheetName val="IBASE"/>
      <sheetName val="12CGOU"/>
      <sheetName val="DATE"/>
      <sheetName val="PAGE-1"/>
      <sheetName val="steam table"/>
      <sheetName val="예산"/>
      <sheetName val="D-3"/>
      <sheetName val="DESIGN CRETERIA"/>
      <sheetName val="Schedule"/>
      <sheetName val="Summary Sheets"/>
      <sheetName val="EQT-ESTN"/>
      <sheetName val="INPUT DATA"/>
      <sheetName val="Summary"/>
      <sheetName val="S0"/>
      <sheetName val="PIPE내역(FCN)"/>
      <sheetName val="노임단가"/>
      <sheetName val="현장관리비"/>
      <sheetName val="AILC004"/>
      <sheetName val="Walls"/>
      <sheetName val="Sheet1"/>
      <sheetName val="내역서"/>
      <sheetName val="견적기준"/>
      <sheetName val="activity"/>
      <sheetName val="기준"/>
      <sheetName val="CBE-VSL"/>
      <sheetName val="UnitList"/>
      <sheetName val="DG3285"/>
      <sheetName val="6,000"/>
      <sheetName val="ITB COST"/>
      <sheetName val="간접비내역-1"/>
      <sheetName val="산근"/>
      <sheetName val="Rate"/>
      <sheetName val="MCCSUM"/>
      <sheetName val="Cost_total_배관-한남현"/>
      <sheetName val="pvc vent"/>
      <sheetName val="#REF"/>
      <sheetName val="LEGEND"/>
      <sheetName val="보할공정"/>
      <sheetName val="1.설계조건"/>
      <sheetName val="일위대가"/>
      <sheetName val="General Data"/>
      <sheetName val="직원동원계획"/>
      <sheetName val="Equipment"/>
      <sheetName val="Piping"/>
      <sheetName val="BQMPALOC"/>
      <sheetName val="Administrative Prices"/>
      <sheetName val="RFP002"/>
      <sheetName val="Final(1)summary"/>
      <sheetName val="Calculation Basis"/>
      <sheetName val="MB(LAB_No.2)"/>
      <sheetName val="환율표"/>
      <sheetName val="TPS Performance Model"/>
      <sheetName val="1공구계약서"/>
      <sheetName val="airComp"/>
      <sheetName val="공정계획(내부계획25%,내부w_f)"/>
      <sheetName val="SPT_vs_PHI"/>
      <sheetName val="steam_table"/>
      <sheetName val="ITB_COST"/>
      <sheetName val="Reference_DB"/>
      <sheetName val="R_Lab_Cos"/>
      <sheetName val="eqt_list-견적팀"/>
      <sheetName val="Table_1"/>
      <sheetName val="V-VESSEL_(WITH_DEMISTER)"/>
      <sheetName val="Piping_Design_Data"/>
      <sheetName val="pvc_vent"/>
      <sheetName val="DESIGN_CRETERIA"/>
      <sheetName val="Summary_Sheets"/>
      <sheetName val="INPUT_DATA"/>
      <sheetName val="1_설계조건"/>
      <sheetName val="General_Data"/>
      <sheetName val="Administrative_Prices"/>
      <sheetName val="Calculation_Basis"/>
      <sheetName val="MB(LAB_No_2)"/>
      <sheetName val="TPS_Performance_Model"/>
      <sheetName val="3514-HV-0201"/>
      <sheetName val="A CONDITIONS"/>
      <sheetName val="3. Piping"/>
      <sheetName val="1. Stationary"/>
      <sheetName val="공사비 내역 (가)"/>
      <sheetName val="Pump"/>
      <sheetName val="table"/>
      <sheetName val="식재"/>
      <sheetName val="시설물"/>
      <sheetName val="식재출력용"/>
      <sheetName val="유지관리"/>
      <sheetName val="단가"/>
      <sheetName val="STEEL STR_Selling"/>
      <sheetName val="DNT OSBL"/>
      <sheetName val="Matrix"/>
      <sheetName val="TL rieng"/>
      <sheetName val="Precios"/>
      <sheetName val="Tabla"/>
      <sheetName val="주관사업"/>
      <sheetName val="Tie Beam"/>
      <sheetName val="cement"/>
      <sheetName val="CONS. EQUIP.  "/>
      <sheetName val="Materials"/>
      <sheetName val="Estimate"/>
      <sheetName val="Major"/>
      <sheetName val="Valori"/>
      <sheetName val="TO GO MEST"/>
      <sheetName val="Piping BQ_Estimat-Original"/>
      <sheetName val="공정계획_내부계획25__내부w_f_"/>
      <sheetName val="집수정(600-700)"/>
      <sheetName val="지수"/>
      <sheetName val="입찰내역서"/>
      <sheetName val="VENDOR LIST"/>
      <sheetName val="공통비"/>
      <sheetName val="Material_Data"/>
      <sheetName val="2P-DETAL"/>
      <sheetName val="경비집계"/>
      <sheetName val="h-013211-2"/>
      <sheetName val="Price List"/>
      <sheetName val="Tubing"/>
      <sheetName val="cable"/>
      <sheetName val="static.cal"/>
      <sheetName val="WIP"/>
      <sheetName val="PPSD SumOps 3 29 02"/>
      <sheetName val="6BPRO"/>
      <sheetName val="공문"/>
      <sheetName val="대치판정"/>
      <sheetName val="Ind"/>
      <sheetName val="mhrrate"/>
      <sheetName val="SALA-002"/>
      <sheetName val="Chi tiet"/>
      <sheetName val="Status"/>
      <sheetName val=" Sum"/>
      <sheetName val="w't table"/>
      <sheetName val="S N"/>
      <sheetName val="RIEPILOGO"/>
      <sheetName val="COVER"/>
      <sheetName val="Unit Price"/>
      <sheetName val="HORI. VESSEL"/>
      <sheetName val="공정계획(내부계획25%,내부w_f)1"/>
      <sheetName val="Table_11"/>
      <sheetName val="Piping_Design_Data1"/>
      <sheetName val="SPT_vs_PHI1"/>
      <sheetName val="eqt_list-견적팀1"/>
      <sheetName val="steam_table1"/>
      <sheetName val="INPUT_DATA1"/>
      <sheetName val="Reference_DB1"/>
      <sheetName val="R_Lab_Cos1"/>
      <sheetName val="V-VESSEL_(WITH_DEMISTER)1"/>
      <sheetName val="1_설계조건1"/>
      <sheetName val="Summary_Sheets1"/>
      <sheetName val="DESIGN_CRETERIA1"/>
      <sheetName val="General_Data1"/>
      <sheetName val="A_CONDITIONS"/>
      <sheetName val="3__Piping"/>
      <sheetName val="1__Stationary"/>
      <sheetName val="공사비_내역_(가)"/>
      <sheetName val="VENDOR_LIST"/>
      <sheetName val="ITB_COST1"/>
      <sheetName val="pvc_vent1"/>
      <sheetName val="Administrative_Prices1"/>
      <sheetName val="Calculation_Basis1"/>
      <sheetName val="MB(LAB_No_2)1"/>
      <sheetName val="TPS_Performance_Model1"/>
      <sheetName val="STEEL_STR_Selling"/>
      <sheetName val="DNT_OSBL"/>
      <sheetName val="TL_rieng"/>
      <sheetName val="Tie_Beam"/>
      <sheetName val="CONS__EQUIP___"/>
      <sheetName val="HORI__VESSEL"/>
      <sheetName val="Keys"/>
      <sheetName val="기계내역서"/>
      <sheetName val="LOOKUP"/>
      <sheetName val="공사비SUM"/>
      <sheetName val="breakdown"/>
      <sheetName val="INVOICE_CERT EIV'S"/>
      <sheetName val="Rate Analysis"/>
      <sheetName val="Segment"/>
      <sheetName val="견적가집계표(1)"/>
      <sheetName val="ORIGN"/>
      <sheetName val="Macro"/>
      <sheetName val="Taux"/>
      <sheetName val="Cover sheet"/>
      <sheetName val="Main"/>
      <sheetName val="Data"/>
      <sheetName val="사기도장"/>
      <sheetName val="DELIVERIES"/>
      <sheetName val="inter"/>
      <sheetName val="TTL"/>
      <sheetName val="PRECAST lightconc-II"/>
      <sheetName val="Calc"/>
      <sheetName val="견적"/>
      <sheetName val="사업성검토"/>
      <sheetName val="33628-Rev. A"/>
      <sheetName val="Quantity"/>
      <sheetName val="KP_List"/>
      <sheetName val="Tank_3_1"/>
      <sheetName val="공정계획(내부계획25%,내부w_f)2"/>
      <sheetName val="공정계획(내부계획25%,내부w_f)3"/>
      <sheetName val="공정계획(내부계획25%,내부w_f)4"/>
      <sheetName val="도급양식"/>
      <sheetName val="실행내역"/>
      <sheetName val="간접비 총괄표"/>
      <sheetName val="SPT_vs_PHI2"/>
      <sheetName val="steam_table2"/>
      <sheetName val="ITB_COST2"/>
      <sheetName val="Reference_DB2"/>
      <sheetName val="R_Lab_Cos2"/>
      <sheetName val="eqt_list-견적팀2"/>
      <sheetName val="Table_12"/>
      <sheetName val="V-VESSEL_(WITH_DEMISTER)2"/>
      <sheetName val="Piping_Design_Data2"/>
      <sheetName val="pvc_vent2"/>
      <sheetName val="DESIGN_CRETERIA2"/>
      <sheetName val="Summary_Sheets2"/>
      <sheetName val="INPUT_DATA2"/>
      <sheetName val="1_설계조건2"/>
      <sheetName val="General_Data2"/>
      <sheetName val="Administrative_Prices2"/>
      <sheetName val="Calculation_Basis2"/>
      <sheetName val="MB(LAB_No_2)2"/>
      <sheetName val="TPS_Performance_Model2"/>
      <sheetName val="A_CONDITIONS1"/>
      <sheetName val="3__Piping1"/>
      <sheetName val="1__Stationary1"/>
      <sheetName val="공사비_내역_(가)1"/>
      <sheetName val="STEEL_STR_Selling1"/>
      <sheetName val="DNT_OSBL1"/>
      <sheetName val="TL_rieng1"/>
      <sheetName val="VENDOR_LIST1"/>
      <sheetName val="Tie_Beam1"/>
      <sheetName val="CONS__EQUIP___1"/>
      <sheetName val="TO_GO_MEST"/>
      <sheetName val="Piping_BQ_Estimat-Original"/>
      <sheetName val="Chi_tiet"/>
      <sheetName val="Price_List"/>
      <sheetName val="static_cal"/>
      <sheetName val="PPSD_SumOps_3_29_02"/>
      <sheetName val="_Sum"/>
      <sheetName val="w't_table"/>
      <sheetName val="S_N"/>
      <sheetName val="Unit_Price"/>
      <sheetName val="HORI__VESSEL1"/>
      <sheetName val="INVOICE_CERT_EIV'S"/>
      <sheetName val="Rate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refreshError="1"/>
      <sheetData sheetId="236" refreshError="1"/>
      <sheetData sheetId="237" refreshError="1"/>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T-ESTN"/>
      <sheetName val="BQ-GSUM"/>
      <sheetName val="CNST-SCH"/>
      <sheetName val="EQT-SCH1"/>
      <sheetName val="DIR-MNG"/>
      <sheetName val="STF-MNG1"/>
      <sheetName val="CRW-MKUP"/>
      <sheetName val="CST-BDN0"/>
      <sheetName val="CST-SUM0"/>
      <sheetName val="CST-SUM2"/>
      <sheetName val="bm내역서(B공구)"/>
      <sheetName val="변경내역"/>
      <sheetName val="견적조건보고서"/>
      <sheetName val="견적갑지"/>
      <sheetName val="을지"/>
      <sheetName val="EQUIPMENT -2"/>
      <sheetName val="HVAC"/>
      <sheetName val="#REF"/>
      <sheetName val="DG3285"/>
      <sheetName val="DESIGN_CRETERIA"/>
      <sheetName val="차액보증"/>
      <sheetName val="Cover sheet"/>
      <sheetName val="COVER"/>
      <sheetName val="合成単価作成表-BLDG"/>
      <sheetName val="PROJ-CST"/>
      <sheetName val="일위대가"/>
      <sheetName val="조건표"/>
      <sheetName val="bm(CIcable)"/>
      <sheetName val="SG"/>
      <sheetName val="노임단가"/>
      <sheetName val="보온공사비대비표"/>
      <sheetName val="TIE-INS"/>
      <sheetName val="산근"/>
      <sheetName val="Summary"/>
      <sheetName val="노임"/>
      <sheetName val=" ｹ-ﾌﾞﾙ"/>
      <sheetName val="A(Rev.3)"/>
      <sheetName val="1100"/>
      <sheetName val="BQ List"/>
      <sheetName val="CASH"/>
      <sheetName val="BATCH"/>
      <sheetName val="INPUT DATA"/>
      <sheetName val="Piping Design Data"/>
      <sheetName val="5"/>
      <sheetName val="C1"/>
      <sheetName val="Main"/>
      <sheetName val="Data"/>
      <sheetName val="BQMPALOC"/>
      <sheetName val="H_Param"/>
      <sheetName val="BID"/>
      <sheetName val="EQUIPMENT _2"/>
      <sheetName val="DI-ESTI"/>
      <sheetName val="영업소실적"/>
      <sheetName val="SUM-AFC02_NP"/>
      <sheetName val="POWER"/>
      <sheetName val="갑지"/>
      <sheetName val="PROGRESS PH2"/>
      <sheetName val="Facturación A"/>
      <sheetName val="inter"/>
      <sheetName val="HYDROTEST DIAGRAM"/>
      <sheetName val="공사비 내역 (가)"/>
      <sheetName val="도급양식"/>
      <sheetName val="EQUIPMENT_-2"/>
      <sheetName val="Facturación_A"/>
      <sheetName val="PROGRESS_PH2"/>
      <sheetName val="D-3"/>
      <sheetName val="Cable Data"/>
      <sheetName val="A-12"/>
      <sheetName val="12CGOU"/>
      <sheetName val="Conn. Lib"/>
      <sheetName val="4000"/>
      <sheetName val="TABLAS"/>
      <sheetName val="ResCómpMét"/>
      <sheetName val="Equipments Level IV"/>
      <sheetName val="Table old fILE"/>
      <sheetName val="Lev III"/>
      <sheetName val="4 Piping"/>
      <sheetName val="3&amp;3A Equipments"/>
      <sheetName val="9 Insulation"/>
      <sheetName val="8 Painting"/>
      <sheetName val="10 Pre Commissioning"/>
      <sheetName val="5 Electrical"/>
      <sheetName val="6 Instrument"/>
      <sheetName val="7 Telecom"/>
      <sheetName val="Proc Reg"/>
      <sheetName val="SS2"/>
      <sheetName val="내역서"/>
      <sheetName val="BOQ"/>
      <sheetName val="AILC004"/>
      <sheetName val="집계표(OPTION)"/>
      <sheetName val="Macro"/>
      <sheetName val="Taux"/>
      <sheetName val="당진1,2호기전선관설치및접지4차공사내역서-을지"/>
      <sheetName val="EQT_ESTN"/>
      <sheetName val="Tabla"/>
      <sheetName val="VARIABLES"/>
      <sheetName val="PILE-C1"/>
      <sheetName val="BOQ fire proofing"/>
      <sheetName val="TOEC"/>
      <sheetName val="TL rieng"/>
      <sheetName val="Basis"/>
      <sheetName val="Steam-Sys"/>
      <sheetName val="Total"/>
      <sheetName val="계정"/>
      <sheetName val="주요공사"/>
      <sheetName val="골조물량"/>
      <sheetName val="PRECAST lightconc-II"/>
      <sheetName val="Sheet1"/>
      <sheetName val="MB(LAB_No.2)"/>
      <sheetName val="실행철강하도"/>
      <sheetName val="실행내역서 "/>
      <sheetName val="CTEMCOST"/>
      <sheetName val="Vat tu XD"/>
      <sheetName val="Khoi luong"/>
      <sheetName val="FWBS 100"/>
      <sheetName val="Quantity"/>
      <sheetName val="Param"/>
      <sheetName val="7. Aeration Tanks (ATV)"/>
      <sheetName val="8. Aeration"/>
      <sheetName val="1. Project Base"/>
      <sheetName val="Input"/>
      <sheetName val="주관사업"/>
      <sheetName val="H.Satuan"/>
      <sheetName val="EP0618"/>
      <sheetName val="BREAKDOWN(철거설치)"/>
      <sheetName val="견적조건"/>
      <sheetName val="Sheet2"/>
      <sheetName val="소비자가"/>
      <sheetName val="(A)내역서"/>
      <sheetName val="2.대외공문"/>
      <sheetName val="ABUT수량-A1"/>
      <sheetName val="교각1"/>
      <sheetName val="토목"/>
      <sheetName val="Summary Sheets"/>
      <sheetName val="STAND98"/>
      <sheetName val="잡철물"/>
      <sheetName val="경제지표"/>
      <sheetName val="총괄"/>
      <sheetName val="수량집계"/>
      <sheetName val="총괄집계표"/>
      <sheetName val="견적서"/>
      <sheetName val="간이연락"/>
      <sheetName val="設計計算"/>
      <sheetName val="B"/>
      <sheetName val="COVERSHEET"/>
      <sheetName val="FAB별"/>
      <sheetName val="MAT"/>
      <sheetName val="시가지우회도로공내역서"/>
      <sheetName val="프랜트면허"/>
      <sheetName val="관급"/>
      <sheetName val="대비"/>
      <sheetName val="DNT OSBL"/>
      <sheetName val="Factor"/>
      <sheetName val="S0"/>
      <sheetName val="데리네이타현황"/>
      <sheetName val="단가"/>
      <sheetName val="원가계산서(남측)"/>
      <sheetName val="세금자료"/>
      <sheetName val="steel data sheet"/>
      <sheetName val="LP"/>
      <sheetName val="OUTICOLPIP"/>
      <sheetName val="Tech."/>
      <sheetName val="D.Volume"/>
      <sheetName val="Tube"/>
      <sheetName val="을"/>
      <sheetName val="DISCOUNT"/>
      <sheetName val="설계내역서"/>
      <sheetName val="Direction projet"/>
      <sheetName val="3.6M RETAINING WALL"/>
      <sheetName val="노임이"/>
      <sheetName val="01b. RTR PL Working 28 Mar 16"/>
      <sheetName val="PROC%"/>
      <sheetName val="XZLC004_PART2"/>
      <sheetName val="TTL"/>
      <sheetName val="CAT_5"/>
      <sheetName val="입출재고현황 (2)"/>
      <sheetName val="표지"/>
      <sheetName val="영동(D)"/>
      <sheetName val="code"/>
      <sheetName val="Equipments_Level_IV"/>
      <sheetName val="Table_old_fILE"/>
      <sheetName val="Lev_III"/>
      <sheetName val="4_Piping"/>
      <sheetName val="3&amp;3A_Equipments"/>
      <sheetName val="9_Insulation"/>
      <sheetName val="8_Painting"/>
      <sheetName val="10_Pre_Commissioning"/>
      <sheetName val="5_Electrical"/>
      <sheetName val="6_Instrument"/>
      <sheetName val="7_Telecom"/>
      <sheetName val="Proc_Reg"/>
      <sheetName val="_ｹ-ﾌﾞﾙ"/>
      <sheetName val="A(Rev_3)"/>
      <sheetName val="BQ_List"/>
      <sheetName val="HYDROTEST_DIAGRAM"/>
      <sheetName val="공사비_내역_(가)"/>
      <sheetName val="INPUT_DATA"/>
      <sheetName val="EQUIPOS"/>
      <sheetName val="77-Charts"/>
      <sheetName val="Malaysia incl. RET"/>
      <sheetName val="Riesgos y Oportunidades"/>
      <sheetName val="General Data"/>
      <sheetName val="BM(#4)"/>
      <sheetName val="날개벽수량표"/>
      <sheetName val="건축내역"/>
      <sheetName val="No.2LAB Unit"/>
      <sheetName val="Compressors"/>
      <sheetName val="DATOS"/>
      <sheetName val="LINEAS"/>
      <sheetName val="LOADING"/>
      <sheetName val="경비"/>
      <sheetName val="Page 1"/>
      <sheetName val="PIPEDATA"/>
      <sheetName val="hori. vessel(E-895)"/>
      <sheetName val="BM"/>
      <sheetName val="analysis"/>
      <sheetName val="10.Linkway"/>
      <sheetName val="11.Bus Shelter-Bay"/>
      <sheetName val="eq_data"/>
      <sheetName val="내역표지"/>
      <sheetName val="정산변경내역"/>
      <sheetName val="수량산출"/>
      <sheetName val="내역1"/>
      <sheetName val="BSD (2)"/>
      <sheetName val="차수"/>
      <sheetName val="자재단가"/>
      <sheetName val="DataBase 작성 샘플"/>
      <sheetName val="유해위험요인 분류체계"/>
      <sheetName val="경비2내역"/>
      <sheetName val="P2KLA"/>
      <sheetName val="3.바닥판설계"/>
      <sheetName val="96.12"/>
      <sheetName val="8.PILE  (돌출)"/>
      <sheetName val="현장관리비"/>
      <sheetName val="실행내역"/>
      <sheetName val="tienluong"/>
      <sheetName val="금광1터널"/>
      <sheetName val="TACT"/>
      <sheetName val="sum"/>
      <sheetName val="98비정기소모"/>
      <sheetName val="환율change"/>
      <sheetName val="LEGEND"/>
      <sheetName val="데이타"/>
      <sheetName val="식재인부"/>
      <sheetName val="정리내역"/>
      <sheetName val="Steam Table"/>
      <sheetName val="TOSHIBA-Structure"/>
      <sheetName val="TB-내역서"/>
      <sheetName val="CBL_OD"/>
      <sheetName val="기계"/>
      <sheetName val="ELECTRIC"/>
      <sheetName val="Price List"/>
      <sheetName val="견적서갑지"/>
      <sheetName val="공문"/>
      <sheetName val="환율전망"/>
      <sheetName val="(실사조정)총괄"/>
      <sheetName val="CONCRETE"/>
      <sheetName val="집계표"/>
      <sheetName val="일위대가 집계표"/>
      <sheetName val="검수고1-1층"/>
      <sheetName val="MEXICO-C"/>
      <sheetName val="갑지(추정)"/>
      <sheetName val="동해title"/>
      <sheetName val="Hauptdaten"/>
      <sheetName val="DJ1"/>
      <sheetName val="조명시설"/>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VIS"/>
      <sheetName val="Headers"/>
      <sheetName val="FT"/>
      <sheetName val="Casing"/>
      <sheetName val="Provisory Structure"/>
      <sheetName val="Frames"/>
      <sheetName val="Transport"/>
      <sheetName val="Planning"/>
      <sheetName val="Frais annexes"/>
      <sheetName val="Heures"/>
      <sheetName val="SUM UP"/>
      <sheetName val="TAUX"/>
      <sheetName val="DEFAU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ch."/>
    </sheetNames>
    <sheetDataSet>
      <sheetData sheetId="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CS"/>
      <sheetName val="TUR"/>
      <sheetName val="Paint"/>
      <sheetName val="Weld"/>
      <sheetName val="P&amp;S&amp;CS"/>
      <sheetName val="Pack&amp;Frei"/>
      <sheetName val="PM"/>
      <sheetName val="SD"/>
      <sheetName val="IE tooling"/>
      <sheetName val="shaft compare"/>
      <sheetName val="Summary"/>
      <sheetName val="Inert Balls"/>
      <sheetName val="5.) Time Delays"/>
      <sheetName val="IE_tooling"/>
      <sheetName val="shaft_compare"/>
      <sheetName val="Inert_Balls"/>
      <sheetName val="Bill 1"/>
      <sheetName val="Bill 2"/>
      <sheetName val="Bill 3"/>
      <sheetName val="Bill 4"/>
      <sheetName val="Bill 5"/>
      <sheetName val="Bill 6"/>
      <sheetName val="Bill 7"/>
      <sheetName val="FAB별"/>
      <sheetName val="BM"/>
      <sheetName val="EQT-ESTN"/>
      <sheetName val="ESTADIST(PTS.)"/>
      <sheetName val="노임단가"/>
      <sheetName val="Page 1"/>
      <sheetName val="Te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IST (3)"/>
      <sheetName val="PLIST 2"/>
      <sheetName val="PHULUC1"/>
      <sheetName val="PHULUC1 (2)"/>
      <sheetName val="PLDT1 (2)"/>
      <sheetName val="P.LUC TGTT1"/>
      <sheetName val="P.LUC TGTT (2)"/>
      <sheetName val="TKDT"/>
      <sheetName val="PLDT"/>
      <sheetName val="TKSXXK"/>
      <sheetName val="PLXXK"/>
      <sheetName val="tkkd"/>
      <sheetName val="PLUCKD"/>
      <sheetName val="PLKD"/>
      <sheetName val="HDONG"/>
      <sheetName val="HDONG 1"/>
      <sheetName val="HD T.VIET"/>
      <sheetName val="HD.TVIET1"/>
      <sheetName val="INVOICE"/>
      <sheetName val="INVOICE 2"/>
      <sheetName val="DCK"/>
      <sheetName val="00000000"/>
      <sheetName val="10000000"/>
      <sheetName val="20000000"/>
      <sheetName val="00000001"/>
      <sheetName val="00000002"/>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row r="9">
          <cell r="C9" t="b">
            <v>1</v>
          </cell>
        </row>
      </sheetData>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Sheet"/>
      <sheetName val="Table of Contents"/>
      <sheetName val="Pump DS"/>
      <sheetName val="Diesel Engine 1-3"/>
      <sheetName val="GEAR BOX 1-3"/>
      <sheetName val=" Typical LV Motor"/>
      <sheetName val="Weight"/>
      <sheetName val="noise ds"/>
      <sheetName val="Pump Uni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지입자재"/>
      <sheetName val="PIPE위치집계"/>
      <sheetName val="보호철판 집계표"/>
      <sheetName val="랜드마크 집계표"/>
      <sheetName val="프로텍터 집계표"/>
      <sheetName val="프로텍터 시공현황"/>
      <sheetName val="프로텍터 차선별 집계표"/>
      <sheetName val="ROLLER,SMOOTHER 집계표"/>
      <sheetName val="ROLLER,SMOOTHER 설치현황"/>
      <sheetName val="95신규호표"/>
      <sheetName val="VS배관내역서"/>
      <sheetName val="Factor"/>
      <sheetName val="Joints"/>
      <sheetName val="ASME B 36.10 M"/>
    </sheetNames>
    <sheetDataSet>
      <sheetData sheetId="0" refreshError="1"/>
      <sheetData sheetId="1" refreshError="1"/>
      <sheetData sheetId="2"/>
      <sheetData sheetId="3"/>
      <sheetData sheetId="4"/>
      <sheetData sheetId="5"/>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unterSplit"/>
      <sheetName val="Organic Scav"/>
      <sheetName val="Air consumption"/>
      <sheetName val="Power consump"/>
      <sheetName val="Chem consump"/>
      <sheetName val="Co-current"/>
      <sheetName val="DMFHoriz"/>
      <sheetName val="DMFVert"/>
      <sheetName val="Counter "/>
      <sheetName val="Pipe Sizing"/>
      <sheetName val="RO Cleaning"/>
      <sheetName val="UPCORE"/>
      <sheetName val="MixBed"/>
      <sheetName val="Analy"/>
      <sheetName val="CondPol"/>
      <sheetName val="Sheet1"/>
      <sheetName val="CaCO3 Conversion"/>
      <sheetName val="Storage Tank"/>
      <sheetName val="ACF"/>
      <sheetName val="Clarifier"/>
      <sheetName val="Sheet23"/>
      <sheetName val="pHadj"/>
      <sheetName val="Degasif"/>
      <sheetName val="Filter Press"/>
      <sheetName val="Dosing"/>
      <sheetName val="Neutralization"/>
      <sheetName val="Greensand"/>
      <sheetName val="Soft Exchanger"/>
      <sheetName val="DB_ET200(R. A)"/>
      <sheetName val="VS배관내역서"/>
      <sheetName val="w't table"/>
      <sheetName val="ASME B 36.10 M"/>
      <sheetName val="DESIGN57"/>
      <sheetName val="steam table"/>
      <sheetName val="DCS"/>
      <sheetName val="ANALYSER"/>
      <sheetName val="Testing"/>
      <sheetName val="eq_data"/>
      <sheetName val="BLR 1"/>
      <sheetName val="GEN"/>
      <sheetName val="GAS"/>
      <sheetName val="DEAE"/>
      <sheetName val="BLR2"/>
      <sheetName val="BLR3"/>
      <sheetName val="BLR4"/>
      <sheetName val="BLR5"/>
      <sheetName val="DEM"/>
      <sheetName val="SAM"/>
      <sheetName val="CHEM"/>
      <sheetName val="COP"/>
      <sheetName val="BM"/>
      <sheetName val="Organic_Scav1"/>
      <sheetName val="Air_consumption1"/>
      <sheetName val="Power_consump1"/>
      <sheetName val="Chem_consump1"/>
      <sheetName val="Counter_1"/>
      <sheetName val="Pipe_Sizing1"/>
      <sheetName val="RO_Cleaning1"/>
      <sheetName val="CaCO3_Conversion1"/>
      <sheetName val="Storage_Tank1"/>
      <sheetName val="Filter_Press1"/>
      <sheetName val="Soft_Exchanger1"/>
      <sheetName val="DB_ET200(R__A)1"/>
      <sheetName val="ASME_B_36_10_M"/>
      <sheetName val="Organic_Scav"/>
      <sheetName val="Air_consumption"/>
      <sheetName val="Power_consump"/>
      <sheetName val="Chem_consump"/>
      <sheetName val="Counter_"/>
      <sheetName val="Pipe_Sizing"/>
      <sheetName val="RO_Cleaning"/>
      <sheetName val="CaCO3_Conversion"/>
      <sheetName val="Storage_Tank"/>
      <sheetName val="Filter_Press"/>
      <sheetName val="Soft_Exchanger"/>
      <sheetName val="DB_ET200(R__A)"/>
      <sheetName val="갑지1"/>
      <sheetName val="MOTOR"/>
      <sheetName val="내역"/>
      <sheetName val="F-302"/>
      <sheetName val="F301.303"/>
      <sheetName val="Fuel Oil"/>
      <sheetName val="Analisa Gabungan"/>
      <sheetName val="Sub"/>
      <sheetName val="Settings"/>
      <sheetName val="현장관리비"/>
      <sheetName val="실행내역"/>
      <sheetName val="basis"/>
      <sheetName val="DATA"/>
      <sheetName val="내역서을지"/>
      <sheetName val="Organic_Scav2"/>
      <sheetName val="Air_consumption2"/>
      <sheetName val="Power_consump2"/>
      <sheetName val="Chem_consump2"/>
      <sheetName val="Counter_2"/>
      <sheetName val="Pipe_Sizing2"/>
      <sheetName val="RO_Cleaning2"/>
      <sheetName val="CaCO3_Conversion2"/>
      <sheetName val="Storage_Tank2"/>
      <sheetName val="Filter_Press2"/>
      <sheetName val="Soft_Exchanger2"/>
      <sheetName val="DB_ET200(R__A)2"/>
      <sheetName val="ASME_B_36_10_M1"/>
      <sheetName val="환율표"/>
      <sheetName val="Factor"/>
      <sheetName val="Proposal"/>
      <sheetName val="당초"/>
      <sheetName val="NYS"/>
      <sheetName val="DATE"/>
      <sheetName val="12CGOU"/>
      <sheetName val="REDUC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_Misc"/>
      <sheetName val="costing_Press"/>
      <sheetName val="costing_FE"/>
      <sheetName val="costing_Flow"/>
      <sheetName val="costing_Temp"/>
      <sheetName val="costing_Level"/>
      <sheetName val="costing_CV"/>
      <sheetName val="costing_ESDV"/>
      <sheetName val="costing_Deluge"/>
      <sheetName val="costing_MOV"/>
      <sheetName val="costing_Safety"/>
      <sheetName val="costing_Cables"/>
      <sheetName val="costing_Install_Matl"/>
      <sheetName val="Detail_Cost_Summary"/>
      <sheetName val="Joints"/>
      <sheetName val="CondPol"/>
      <sheetName val="VS배관내역서"/>
      <sheetName val="w't table"/>
      <sheetName val="Factor"/>
      <sheetName val="A"/>
      <sheetName val="P-산#1-1(WOWA1)"/>
      <sheetName val="SS2"/>
      <sheetName val="ASCEandUBC"/>
      <sheetName val="BSD (2)"/>
      <sheetName val="대치판정"/>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ICOLPIP"/>
    </sheetNames>
    <sheetDataSet>
      <sheetData sheetId="0"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 DON VI"/>
      <sheetName val="KIEMTRA"/>
      <sheetName val="NHAP"/>
      <sheetName val="XUAT"/>
      <sheetName val="HD"/>
      <sheetName val="BCTuan"/>
      <sheetName val="BC45"/>
      <sheetName val="KHO1"/>
      <sheetName val="KHO5"/>
      <sheetName val="KHO5 (2)"/>
      <sheetName val="KHO6"/>
      <sheetName val="KHO8"/>
      <sheetName val="KHO9"/>
      <sheetName val="KHO10"/>
      <sheetName val="AR"/>
      <sheetName val="ED"/>
      <sheetName val="FI"/>
      <sheetName val="SU"/>
      <sheetName val="VO"/>
      <sheetName val="Sheet1"/>
    </sheetNames>
    <sheetDataSet>
      <sheetData sheetId="0" refreshError="1"/>
      <sheetData sheetId="1" refreshError="1"/>
      <sheetData sheetId="2">
        <row r="6">
          <cell r="D6">
            <v>6</v>
          </cell>
          <cell r="E6">
            <v>37973</v>
          </cell>
          <cell r="F6">
            <v>1</v>
          </cell>
          <cell r="G6">
            <v>729</v>
          </cell>
          <cell r="H6" t="str">
            <v>CSP00384</v>
          </cell>
          <cell r="I6" t="str">
            <v>R1</v>
          </cell>
          <cell r="J6" t="str">
            <v>AR</v>
          </cell>
          <cell r="K6">
            <v>37966</v>
          </cell>
          <cell r="L6">
            <v>120</v>
          </cell>
          <cell r="M6">
            <v>1920</v>
          </cell>
          <cell r="N6">
            <v>114.965</v>
          </cell>
        </row>
        <row r="7">
          <cell r="D7">
            <v>2</v>
          </cell>
          <cell r="E7">
            <v>37972</v>
          </cell>
          <cell r="F7">
            <v>1</v>
          </cell>
          <cell r="G7">
            <v>728</v>
          </cell>
          <cell r="H7" t="str">
            <v>CSP00479</v>
          </cell>
          <cell r="I7" t="str">
            <v>R2</v>
          </cell>
          <cell r="J7" t="str">
            <v>AR</v>
          </cell>
          <cell r="K7">
            <v>37966</v>
          </cell>
          <cell r="L7">
            <v>119</v>
          </cell>
          <cell r="M7">
            <v>1920</v>
          </cell>
          <cell r="N7">
            <v>115.19</v>
          </cell>
        </row>
        <row r="8">
          <cell r="D8">
            <v>1</v>
          </cell>
          <cell r="E8">
            <v>37972</v>
          </cell>
          <cell r="F8">
            <v>1</v>
          </cell>
          <cell r="G8">
            <v>720</v>
          </cell>
          <cell r="H8" t="str">
            <v>CSP00432</v>
          </cell>
          <cell r="I8" t="str">
            <v>R2</v>
          </cell>
          <cell r="J8" t="str">
            <v>AR</v>
          </cell>
          <cell r="K8">
            <v>37966</v>
          </cell>
          <cell r="L8">
            <v>117</v>
          </cell>
          <cell r="M8">
            <v>1920</v>
          </cell>
          <cell r="N8">
            <v>115.14</v>
          </cell>
        </row>
        <row r="9">
          <cell r="D9">
            <v>4</v>
          </cell>
          <cell r="E9">
            <v>37972</v>
          </cell>
          <cell r="F9">
            <v>1</v>
          </cell>
          <cell r="G9">
            <v>727</v>
          </cell>
          <cell r="H9" t="str">
            <v>CSP00447</v>
          </cell>
          <cell r="I9" t="str">
            <v>R2</v>
          </cell>
          <cell r="J9" t="str">
            <v>AR</v>
          </cell>
          <cell r="K9">
            <v>37967</v>
          </cell>
          <cell r="L9">
            <v>118</v>
          </cell>
          <cell r="M9">
            <v>3840</v>
          </cell>
          <cell r="N9">
            <v>230.06100000000001</v>
          </cell>
        </row>
        <row r="10">
          <cell r="D10">
            <v>3</v>
          </cell>
          <cell r="E10">
            <v>37972</v>
          </cell>
          <cell r="F10">
            <v>1</v>
          </cell>
          <cell r="G10">
            <v>732</v>
          </cell>
          <cell r="H10" t="str">
            <v>CSP00509</v>
          </cell>
          <cell r="I10" t="str">
            <v>R2</v>
          </cell>
          <cell r="J10" t="str">
            <v>AR</v>
          </cell>
          <cell r="K10">
            <v>37967</v>
          </cell>
          <cell r="L10">
            <v>122</v>
          </cell>
          <cell r="M10">
            <v>1920</v>
          </cell>
          <cell r="N10">
            <v>115.111</v>
          </cell>
        </row>
        <row r="11">
          <cell r="D11">
            <v>11</v>
          </cell>
          <cell r="E11">
            <v>37975</v>
          </cell>
          <cell r="F11">
            <v>1</v>
          </cell>
          <cell r="G11">
            <v>738</v>
          </cell>
          <cell r="H11" t="str">
            <v>CSP00507</v>
          </cell>
          <cell r="I11" t="str">
            <v>R1</v>
          </cell>
          <cell r="J11" t="str">
            <v>AR</v>
          </cell>
          <cell r="K11">
            <v>37970</v>
          </cell>
          <cell r="L11">
            <v>126</v>
          </cell>
          <cell r="M11">
            <v>1920</v>
          </cell>
          <cell r="N11">
            <v>115.146</v>
          </cell>
        </row>
        <row r="12">
          <cell r="D12">
            <v>16</v>
          </cell>
          <cell r="E12">
            <v>37981</v>
          </cell>
          <cell r="F12">
            <v>1</v>
          </cell>
          <cell r="G12">
            <v>735</v>
          </cell>
          <cell r="H12" t="str">
            <v>CSP00492</v>
          </cell>
          <cell r="I12" t="str">
            <v>R1</v>
          </cell>
          <cell r="J12" t="str">
            <v>AR</v>
          </cell>
          <cell r="K12">
            <v>37970</v>
          </cell>
          <cell r="L12">
            <v>125</v>
          </cell>
          <cell r="M12">
            <v>3840</v>
          </cell>
          <cell r="N12">
            <v>229.928</v>
          </cell>
        </row>
        <row r="13">
          <cell r="D13">
            <v>8</v>
          </cell>
          <cell r="E13">
            <v>37973</v>
          </cell>
          <cell r="F13">
            <v>1</v>
          </cell>
          <cell r="G13">
            <v>733</v>
          </cell>
          <cell r="H13" t="str">
            <v>CSP00491</v>
          </cell>
          <cell r="I13" t="str">
            <v>R2</v>
          </cell>
          <cell r="J13" t="str">
            <v>AR</v>
          </cell>
          <cell r="K13">
            <v>37970</v>
          </cell>
          <cell r="L13">
            <v>123</v>
          </cell>
          <cell r="M13">
            <v>3840</v>
          </cell>
          <cell r="N13">
            <v>230.191</v>
          </cell>
        </row>
        <row r="14">
          <cell r="D14">
            <v>9</v>
          </cell>
          <cell r="E14">
            <v>37977</v>
          </cell>
          <cell r="F14">
            <v>1</v>
          </cell>
          <cell r="G14">
            <v>734</v>
          </cell>
          <cell r="H14" t="str">
            <v>CSP00501</v>
          </cell>
          <cell r="I14" t="str">
            <v>R2</v>
          </cell>
          <cell r="J14" t="str">
            <v>AR</v>
          </cell>
          <cell r="K14">
            <v>37970</v>
          </cell>
          <cell r="L14">
            <v>124</v>
          </cell>
          <cell r="M14">
            <v>3840</v>
          </cell>
          <cell r="N14">
            <v>230.14099999999999</v>
          </cell>
        </row>
        <row r="15">
          <cell r="D15">
            <v>5</v>
          </cell>
          <cell r="E15">
            <v>37971</v>
          </cell>
          <cell r="F15">
            <v>1</v>
          </cell>
          <cell r="G15">
            <v>741</v>
          </cell>
          <cell r="H15" t="str">
            <v>CSP00508</v>
          </cell>
          <cell r="I15" t="str">
            <v>R2</v>
          </cell>
          <cell r="J15" t="str">
            <v>AR</v>
          </cell>
          <cell r="K15">
            <v>37971</v>
          </cell>
          <cell r="L15">
            <v>128</v>
          </cell>
          <cell r="M15">
            <v>3200</v>
          </cell>
          <cell r="N15">
            <v>191.68199999999999</v>
          </cell>
        </row>
        <row r="16">
          <cell r="D16">
            <v>18</v>
          </cell>
          <cell r="E16">
            <v>37984</v>
          </cell>
          <cell r="F16">
            <v>1</v>
          </cell>
          <cell r="G16">
            <v>746</v>
          </cell>
          <cell r="H16" t="str">
            <v>P8816</v>
          </cell>
          <cell r="I16" t="str">
            <v>R1</v>
          </cell>
          <cell r="J16" t="str">
            <v>FI</v>
          </cell>
          <cell r="K16">
            <v>37972</v>
          </cell>
          <cell r="L16">
            <v>132</v>
          </cell>
          <cell r="M16">
            <v>1860</v>
          </cell>
          <cell r="N16">
            <v>111.545</v>
          </cell>
        </row>
        <row r="17">
          <cell r="D17">
            <v>7</v>
          </cell>
          <cell r="E17">
            <v>37973</v>
          </cell>
          <cell r="F17">
            <v>1</v>
          </cell>
          <cell r="G17">
            <v>745</v>
          </cell>
          <cell r="H17" t="str">
            <v>P8815</v>
          </cell>
          <cell r="I17" t="str">
            <v>R1</v>
          </cell>
          <cell r="J17" t="str">
            <v>FI</v>
          </cell>
          <cell r="K17">
            <v>37972</v>
          </cell>
          <cell r="L17">
            <v>131</v>
          </cell>
          <cell r="M17">
            <v>1860</v>
          </cell>
          <cell r="N17">
            <v>111.05800000000001</v>
          </cell>
        </row>
        <row r="18">
          <cell r="D18">
            <v>10</v>
          </cell>
          <cell r="E18">
            <v>37975</v>
          </cell>
          <cell r="F18">
            <v>1</v>
          </cell>
          <cell r="G18">
            <v>749</v>
          </cell>
          <cell r="H18" t="str">
            <v>CSP00511</v>
          </cell>
          <cell r="I18" t="str">
            <v>R2</v>
          </cell>
          <cell r="J18" t="str">
            <v>AR</v>
          </cell>
          <cell r="K18">
            <v>37973</v>
          </cell>
          <cell r="L18">
            <v>133</v>
          </cell>
          <cell r="M18">
            <v>3200</v>
          </cell>
          <cell r="N18">
            <v>191.78800000000001</v>
          </cell>
        </row>
        <row r="19">
          <cell r="D19">
            <v>12</v>
          </cell>
          <cell r="E19">
            <v>37977</v>
          </cell>
          <cell r="F19">
            <v>1</v>
          </cell>
          <cell r="G19">
            <v>755</v>
          </cell>
          <cell r="H19" t="str">
            <v>CSP00382</v>
          </cell>
          <cell r="I19" t="str">
            <v>R2</v>
          </cell>
          <cell r="J19" t="str">
            <v>AR</v>
          </cell>
          <cell r="K19">
            <v>37974</v>
          </cell>
          <cell r="L19">
            <v>135</v>
          </cell>
          <cell r="M19">
            <v>3840</v>
          </cell>
          <cell r="N19">
            <v>230.17099999999999</v>
          </cell>
        </row>
        <row r="20">
          <cell r="D20">
            <v>15</v>
          </cell>
          <cell r="E20">
            <v>37979</v>
          </cell>
          <cell r="F20">
            <v>1</v>
          </cell>
          <cell r="G20">
            <v>761</v>
          </cell>
          <cell r="H20" t="str">
            <v>CSP00379</v>
          </cell>
          <cell r="I20" t="str">
            <v>R2</v>
          </cell>
          <cell r="J20" t="str">
            <v>AR</v>
          </cell>
          <cell r="K20">
            <v>37977</v>
          </cell>
          <cell r="L20">
            <v>138</v>
          </cell>
          <cell r="M20">
            <v>1920</v>
          </cell>
          <cell r="N20">
            <v>115.167</v>
          </cell>
        </row>
        <row r="21">
          <cell r="D21">
            <v>13</v>
          </cell>
          <cell r="E21">
            <v>37978</v>
          </cell>
          <cell r="F21">
            <v>1</v>
          </cell>
          <cell r="G21">
            <v>763</v>
          </cell>
          <cell r="H21" t="str">
            <v>CSP00531</v>
          </cell>
          <cell r="I21" t="str">
            <v>R2</v>
          </cell>
          <cell r="J21" t="str">
            <v>AR</v>
          </cell>
          <cell r="K21">
            <v>37977</v>
          </cell>
          <cell r="L21">
            <v>140</v>
          </cell>
          <cell r="M21">
            <v>3200</v>
          </cell>
          <cell r="N21">
            <v>191.58099999999999</v>
          </cell>
        </row>
        <row r="22">
          <cell r="D22">
            <v>17</v>
          </cell>
          <cell r="E22">
            <v>37981</v>
          </cell>
          <cell r="F22">
            <v>1</v>
          </cell>
          <cell r="G22">
            <v>762</v>
          </cell>
          <cell r="H22" t="str">
            <v>CSP00529</v>
          </cell>
          <cell r="I22" t="str">
            <v>R2</v>
          </cell>
          <cell r="J22" t="str">
            <v>AR</v>
          </cell>
          <cell r="K22">
            <v>37977</v>
          </cell>
          <cell r="L22">
            <v>139</v>
          </cell>
          <cell r="M22">
            <v>3200</v>
          </cell>
          <cell r="N22">
            <v>191.73099999999999</v>
          </cell>
        </row>
        <row r="23">
          <cell r="D23">
            <v>19</v>
          </cell>
          <cell r="E23">
            <v>37985</v>
          </cell>
          <cell r="F23">
            <v>1</v>
          </cell>
          <cell r="G23">
            <v>764</v>
          </cell>
          <cell r="H23" t="str">
            <v>CSP00540</v>
          </cell>
          <cell r="I23" t="str">
            <v>R2</v>
          </cell>
          <cell r="J23" t="str">
            <v>AR</v>
          </cell>
          <cell r="K23">
            <v>37977</v>
          </cell>
          <cell r="L23">
            <v>141</v>
          </cell>
          <cell r="M23">
            <v>3200</v>
          </cell>
          <cell r="N23">
            <v>191.453</v>
          </cell>
        </row>
        <row r="24">
          <cell r="D24">
            <v>21</v>
          </cell>
          <cell r="E24">
            <v>37986</v>
          </cell>
          <cell r="F24">
            <v>8</v>
          </cell>
          <cell r="G24">
            <v>774</v>
          </cell>
          <cell r="H24" t="str">
            <v>CSP00541</v>
          </cell>
          <cell r="I24" t="str">
            <v>R2</v>
          </cell>
          <cell r="J24" t="str">
            <v>AR</v>
          </cell>
          <cell r="K24">
            <v>37977</v>
          </cell>
          <cell r="L24">
            <v>144</v>
          </cell>
          <cell r="M24">
            <v>3200</v>
          </cell>
          <cell r="N24">
            <v>191.863</v>
          </cell>
        </row>
        <row r="25">
          <cell r="D25">
            <v>22</v>
          </cell>
          <cell r="E25">
            <v>37988</v>
          </cell>
          <cell r="F25">
            <v>8</v>
          </cell>
          <cell r="G25">
            <v>773</v>
          </cell>
          <cell r="H25" t="str">
            <v>CSP00542</v>
          </cell>
          <cell r="I25" t="str">
            <v>R2</v>
          </cell>
          <cell r="J25" t="str">
            <v>AR</v>
          </cell>
          <cell r="K25">
            <v>37979</v>
          </cell>
          <cell r="L25">
            <v>143</v>
          </cell>
          <cell r="M25">
            <v>3200</v>
          </cell>
          <cell r="N25">
            <v>191.83699999999999</v>
          </cell>
        </row>
        <row r="26">
          <cell r="D26">
            <v>14</v>
          </cell>
          <cell r="E26">
            <v>37979</v>
          </cell>
          <cell r="F26">
            <v>1</v>
          </cell>
          <cell r="G26">
            <v>768</v>
          </cell>
          <cell r="H26" t="str">
            <v>CSP00488</v>
          </cell>
          <cell r="I26" t="str">
            <v>R1</v>
          </cell>
          <cell r="J26" t="str">
            <v>AR</v>
          </cell>
          <cell r="K26">
            <v>37978</v>
          </cell>
          <cell r="L26">
            <v>142</v>
          </cell>
          <cell r="M26">
            <v>3200</v>
          </cell>
          <cell r="N26">
            <v>191.84</v>
          </cell>
        </row>
        <row r="27">
          <cell r="D27">
            <v>20</v>
          </cell>
          <cell r="E27">
            <v>37986</v>
          </cell>
          <cell r="F27">
            <v>8</v>
          </cell>
          <cell r="G27">
            <v>776</v>
          </cell>
          <cell r="H27" t="str">
            <v>B021</v>
          </cell>
          <cell r="I27" t="str">
            <v>R1</v>
          </cell>
          <cell r="J27" t="str">
            <v>SU</v>
          </cell>
          <cell r="K27">
            <v>37978</v>
          </cell>
          <cell r="L27">
            <v>147</v>
          </cell>
          <cell r="M27">
            <v>3495</v>
          </cell>
          <cell r="N27">
            <v>206.18799999999999</v>
          </cell>
        </row>
        <row r="28">
          <cell r="D28">
            <v>37</v>
          </cell>
          <cell r="E28">
            <v>37981</v>
          </cell>
          <cell r="F28">
            <v>8</v>
          </cell>
          <cell r="G28">
            <v>777</v>
          </cell>
          <cell r="H28" t="str">
            <v>03-0411</v>
          </cell>
          <cell r="I28" t="str">
            <v>R2</v>
          </cell>
          <cell r="J28" t="str">
            <v>SU</v>
          </cell>
          <cell r="K28">
            <v>37979</v>
          </cell>
          <cell r="L28">
            <v>148</v>
          </cell>
          <cell r="M28">
            <v>5387</v>
          </cell>
          <cell r="N28">
            <v>322.97500000000002</v>
          </cell>
        </row>
        <row r="29">
          <cell r="D29">
            <v>23</v>
          </cell>
          <cell r="E29">
            <v>37989</v>
          </cell>
          <cell r="F29">
            <v>1</v>
          </cell>
          <cell r="G29">
            <v>794</v>
          </cell>
          <cell r="H29" t="str">
            <v>CSP00493</v>
          </cell>
          <cell r="I29" t="str">
            <v>R2</v>
          </cell>
          <cell r="J29" t="str">
            <v>AR</v>
          </cell>
          <cell r="K29">
            <v>37984</v>
          </cell>
          <cell r="L29">
            <v>151</v>
          </cell>
          <cell r="M29">
            <v>1920</v>
          </cell>
          <cell r="N29">
            <v>115.072</v>
          </cell>
        </row>
        <row r="30">
          <cell r="D30">
            <v>24</v>
          </cell>
          <cell r="E30">
            <v>37992</v>
          </cell>
          <cell r="F30">
            <v>8</v>
          </cell>
          <cell r="G30">
            <v>2</v>
          </cell>
          <cell r="H30" t="str">
            <v>CSP00494</v>
          </cell>
          <cell r="I30" t="str">
            <v>R2</v>
          </cell>
          <cell r="J30" t="str">
            <v>AR</v>
          </cell>
          <cell r="K30">
            <v>37988</v>
          </cell>
          <cell r="L30">
            <v>2</v>
          </cell>
          <cell r="M30">
            <v>1920</v>
          </cell>
          <cell r="N30">
            <v>115.057</v>
          </cell>
        </row>
        <row r="31">
          <cell r="D31">
            <v>34</v>
          </cell>
          <cell r="E31">
            <v>37999</v>
          </cell>
          <cell r="F31">
            <v>8</v>
          </cell>
          <cell r="G31">
            <v>8</v>
          </cell>
          <cell r="H31" t="str">
            <v>CSP00504</v>
          </cell>
          <cell r="I31" t="str">
            <v>R1</v>
          </cell>
          <cell r="J31" t="str">
            <v>AR</v>
          </cell>
          <cell r="K31">
            <v>37991</v>
          </cell>
          <cell r="L31">
            <v>3</v>
          </cell>
          <cell r="M31">
            <v>3200</v>
          </cell>
          <cell r="N31">
            <v>191.684</v>
          </cell>
        </row>
        <row r="32">
          <cell r="D32">
            <v>32</v>
          </cell>
          <cell r="E32">
            <v>37998</v>
          </cell>
          <cell r="F32">
            <v>8</v>
          </cell>
          <cell r="G32">
            <v>9</v>
          </cell>
          <cell r="H32" t="str">
            <v>CSP00539</v>
          </cell>
          <cell r="I32" t="str">
            <v>R2</v>
          </cell>
          <cell r="J32" t="str">
            <v>AR</v>
          </cell>
          <cell r="K32">
            <v>37991</v>
          </cell>
          <cell r="L32">
            <v>4</v>
          </cell>
          <cell r="M32">
            <v>3840</v>
          </cell>
          <cell r="N32">
            <v>230.20099999999999</v>
          </cell>
        </row>
        <row r="33">
          <cell r="D33">
            <v>52</v>
          </cell>
          <cell r="E33">
            <v>38002</v>
          </cell>
          <cell r="F33">
            <v>8</v>
          </cell>
          <cell r="G33">
            <v>15</v>
          </cell>
          <cell r="H33" t="str">
            <v>CSP00498</v>
          </cell>
          <cell r="I33" t="str">
            <v>R1</v>
          </cell>
          <cell r="J33" t="str">
            <v>AR</v>
          </cell>
          <cell r="K33">
            <v>37991</v>
          </cell>
          <cell r="L33">
            <v>7</v>
          </cell>
          <cell r="M33">
            <v>1920</v>
          </cell>
          <cell r="N33">
            <v>115.133</v>
          </cell>
        </row>
        <row r="34">
          <cell r="D34">
            <v>27</v>
          </cell>
          <cell r="E34">
            <v>37995</v>
          </cell>
          <cell r="F34">
            <v>8</v>
          </cell>
          <cell r="G34">
            <v>21</v>
          </cell>
          <cell r="H34" t="str">
            <v>CSP00484</v>
          </cell>
          <cell r="I34" t="str">
            <v>R2</v>
          </cell>
          <cell r="J34" t="str">
            <v>AR</v>
          </cell>
          <cell r="K34">
            <v>37992</v>
          </cell>
          <cell r="L34">
            <v>8</v>
          </cell>
          <cell r="M34">
            <v>1920</v>
          </cell>
          <cell r="N34">
            <v>115.075</v>
          </cell>
        </row>
        <row r="35">
          <cell r="D35">
            <v>25</v>
          </cell>
          <cell r="E35">
            <v>37994</v>
          </cell>
          <cell r="F35">
            <v>8</v>
          </cell>
          <cell r="G35">
            <v>25</v>
          </cell>
          <cell r="H35" t="str">
            <v>CSP00502</v>
          </cell>
          <cell r="I35" t="str">
            <v>R1</v>
          </cell>
          <cell r="J35" t="str">
            <v>AR</v>
          </cell>
          <cell r="K35">
            <v>37992</v>
          </cell>
          <cell r="L35">
            <v>11</v>
          </cell>
          <cell r="M35">
            <v>1920</v>
          </cell>
          <cell r="N35">
            <v>115.033</v>
          </cell>
        </row>
        <row r="36">
          <cell r="D36">
            <v>45</v>
          </cell>
          <cell r="E36">
            <v>38002</v>
          </cell>
          <cell r="F36">
            <v>8</v>
          </cell>
          <cell r="G36">
            <v>24</v>
          </cell>
          <cell r="H36" t="str">
            <v>CSP00522</v>
          </cell>
          <cell r="I36" t="str">
            <v>R2</v>
          </cell>
          <cell r="J36" t="str">
            <v>AR</v>
          </cell>
          <cell r="K36">
            <v>37992</v>
          </cell>
          <cell r="L36">
            <v>10</v>
          </cell>
          <cell r="M36">
            <v>1920</v>
          </cell>
          <cell r="N36">
            <v>115.06399999999999</v>
          </cell>
        </row>
        <row r="37">
          <cell r="D37">
            <v>42</v>
          </cell>
          <cell r="E37">
            <v>38001</v>
          </cell>
          <cell r="F37">
            <v>8</v>
          </cell>
          <cell r="G37">
            <v>23</v>
          </cell>
          <cell r="H37" t="str">
            <v>CSP00489</v>
          </cell>
          <cell r="I37" t="str">
            <v>R1</v>
          </cell>
          <cell r="J37" t="str">
            <v>AR</v>
          </cell>
          <cell r="K37">
            <v>37992</v>
          </cell>
          <cell r="L37">
            <v>9</v>
          </cell>
          <cell r="M37">
            <v>3200</v>
          </cell>
          <cell r="N37">
            <v>191.72800000000001</v>
          </cell>
        </row>
        <row r="38">
          <cell r="D38">
            <v>38</v>
          </cell>
          <cell r="E38">
            <v>38000</v>
          </cell>
          <cell r="F38">
            <v>8</v>
          </cell>
          <cell r="G38">
            <v>27</v>
          </cell>
          <cell r="H38" t="str">
            <v>CSP00506</v>
          </cell>
          <cell r="I38" t="str">
            <v>R2</v>
          </cell>
          <cell r="J38" t="str">
            <v>AR</v>
          </cell>
          <cell r="K38">
            <v>37992</v>
          </cell>
          <cell r="L38">
            <v>13</v>
          </cell>
          <cell r="M38">
            <v>3840</v>
          </cell>
          <cell r="N38">
            <v>230.09800000000001</v>
          </cell>
        </row>
        <row r="39">
          <cell r="D39">
            <v>30</v>
          </cell>
          <cell r="E39">
            <v>37998</v>
          </cell>
          <cell r="F39">
            <v>8</v>
          </cell>
          <cell r="G39">
            <v>26</v>
          </cell>
          <cell r="H39" t="str">
            <v>CSP00523</v>
          </cell>
          <cell r="I39" t="str">
            <v>R1</v>
          </cell>
          <cell r="J39" t="str">
            <v>AR</v>
          </cell>
          <cell r="K39">
            <v>37992</v>
          </cell>
          <cell r="L39">
            <v>12</v>
          </cell>
          <cell r="M39">
            <v>1920</v>
          </cell>
          <cell r="N39">
            <v>115.095</v>
          </cell>
        </row>
        <row r="40">
          <cell r="D40">
            <v>28</v>
          </cell>
          <cell r="E40">
            <v>37995</v>
          </cell>
          <cell r="F40">
            <v>8</v>
          </cell>
          <cell r="G40">
            <v>30</v>
          </cell>
          <cell r="H40" t="str">
            <v>CSP00503</v>
          </cell>
          <cell r="I40" t="str">
            <v>R2</v>
          </cell>
          <cell r="J40" t="str">
            <v>AR</v>
          </cell>
          <cell r="K40">
            <v>37993</v>
          </cell>
          <cell r="L40">
            <v>14</v>
          </cell>
          <cell r="M40">
            <v>1920</v>
          </cell>
          <cell r="N40">
            <v>115.136</v>
          </cell>
        </row>
        <row r="41">
          <cell r="D41">
            <v>47</v>
          </cell>
          <cell r="E41">
            <v>38002</v>
          </cell>
          <cell r="F41">
            <v>8</v>
          </cell>
          <cell r="G41">
            <v>31</v>
          </cell>
          <cell r="H41" t="str">
            <v>CSP00505</v>
          </cell>
          <cell r="I41" t="str">
            <v>R2</v>
          </cell>
          <cell r="J41" t="str">
            <v>AR</v>
          </cell>
          <cell r="K41">
            <v>37993</v>
          </cell>
          <cell r="L41">
            <v>15</v>
          </cell>
          <cell r="M41">
            <v>1920</v>
          </cell>
          <cell r="N41">
            <v>115.071</v>
          </cell>
        </row>
        <row r="42">
          <cell r="D42">
            <v>26</v>
          </cell>
          <cell r="E42">
            <v>37995</v>
          </cell>
          <cell r="F42">
            <v>8</v>
          </cell>
          <cell r="G42">
            <v>34</v>
          </cell>
          <cell r="H42" t="str">
            <v>04-0432</v>
          </cell>
          <cell r="I42" t="str">
            <v>R2</v>
          </cell>
          <cell r="J42" t="str">
            <v>SU</v>
          </cell>
          <cell r="K42">
            <v>37993</v>
          </cell>
          <cell r="L42">
            <v>18</v>
          </cell>
          <cell r="M42">
            <v>1920</v>
          </cell>
          <cell r="N42">
            <v>115.05200000000001</v>
          </cell>
        </row>
        <row r="43">
          <cell r="D43">
            <v>29</v>
          </cell>
          <cell r="E43">
            <v>37995</v>
          </cell>
          <cell r="F43">
            <v>8</v>
          </cell>
          <cell r="G43">
            <v>38</v>
          </cell>
          <cell r="H43" t="str">
            <v>04-0433</v>
          </cell>
          <cell r="I43" t="str">
            <v>R2</v>
          </cell>
          <cell r="J43" t="str">
            <v>SU</v>
          </cell>
          <cell r="K43">
            <v>37994</v>
          </cell>
          <cell r="L43">
            <v>21</v>
          </cell>
          <cell r="M43">
            <v>1320</v>
          </cell>
          <cell r="N43">
            <v>79.061999999999998</v>
          </cell>
        </row>
        <row r="44">
          <cell r="D44">
            <v>31</v>
          </cell>
          <cell r="E44">
            <v>37998</v>
          </cell>
          <cell r="F44">
            <v>8</v>
          </cell>
          <cell r="G44">
            <v>49</v>
          </cell>
          <cell r="H44" t="str">
            <v>04-0435</v>
          </cell>
          <cell r="I44" t="str">
            <v>R2</v>
          </cell>
          <cell r="J44" t="str">
            <v>SU</v>
          </cell>
          <cell r="K44">
            <v>37995</v>
          </cell>
          <cell r="L44">
            <v>23</v>
          </cell>
          <cell r="M44">
            <v>1040</v>
          </cell>
          <cell r="N44">
            <v>62.343000000000004</v>
          </cell>
        </row>
        <row r="45">
          <cell r="D45">
            <v>59</v>
          </cell>
          <cell r="E45">
            <v>38006</v>
          </cell>
          <cell r="F45">
            <v>8</v>
          </cell>
          <cell r="G45">
            <v>53</v>
          </cell>
          <cell r="H45" t="str">
            <v>04-0434</v>
          </cell>
          <cell r="I45" t="str">
            <v>R2</v>
          </cell>
          <cell r="J45" t="str">
            <v>SU</v>
          </cell>
          <cell r="K45">
            <v>37995</v>
          </cell>
          <cell r="L45">
            <v>26</v>
          </cell>
          <cell r="M45">
            <v>3840</v>
          </cell>
          <cell r="N45">
            <v>230.09899999999999</v>
          </cell>
        </row>
        <row r="46">
          <cell r="D46">
            <v>33</v>
          </cell>
          <cell r="E46">
            <v>37999</v>
          </cell>
          <cell r="F46">
            <v>8</v>
          </cell>
          <cell r="G46">
            <v>54</v>
          </cell>
          <cell r="H46" t="str">
            <v>P8890</v>
          </cell>
          <cell r="I46" t="str">
            <v>R2</v>
          </cell>
          <cell r="J46" t="str">
            <v>FI</v>
          </cell>
          <cell r="K46">
            <v>37995</v>
          </cell>
          <cell r="L46">
            <v>27</v>
          </cell>
          <cell r="M46">
            <v>1920</v>
          </cell>
          <cell r="N46">
            <v>114.85299999999999</v>
          </cell>
        </row>
        <row r="47">
          <cell r="D47">
            <v>46</v>
          </cell>
          <cell r="E47">
            <v>38002</v>
          </cell>
          <cell r="F47">
            <v>8</v>
          </cell>
          <cell r="G47">
            <v>57</v>
          </cell>
          <cell r="H47" t="str">
            <v>CSP00557</v>
          </cell>
          <cell r="I47" t="str">
            <v>R2</v>
          </cell>
          <cell r="J47" t="str">
            <v>AR</v>
          </cell>
          <cell r="K47">
            <v>37995</v>
          </cell>
          <cell r="L47">
            <v>29</v>
          </cell>
          <cell r="M47">
            <v>1920</v>
          </cell>
          <cell r="N47">
            <v>115.056</v>
          </cell>
        </row>
        <row r="48">
          <cell r="D48">
            <v>36</v>
          </cell>
          <cell r="E48">
            <v>38000</v>
          </cell>
          <cell r="F48">
            <v>8</v>
          </cell>
          <cell r="G48">
            <v>56</v>
          </cell>
          <cell r="H48" t="str">
            <v>CSP00543</v>
          </cell>
          <cell r="I48" t="str">
            <v>R2</v>
          </cell>
          <cell r="J48" t="str">
            <v>AR</v>
          </cell>
          <cell r="K48">
            <v>37995</v>
          </cell>
          <cell r="L48">
            <v>28</v>
          </cell>
          <cell r="M48">
            <v>3200</v>
          </cell>
          <cell r="N48">
            <v>191.75</v>
          </cell>
        </row>
        <row r="49">
          <cell r="D49">
            <v>41</v>
          </cell>
          <cell r="E49">
            <v>38001</v>
          </cell>
          <cell r="F49">
            <v>8</v>
          </cell>
          <cell r="G49">
            <v>60</v>
          </cell>
          <cell r="H49" t="str">
            <v>CSP00570</v>
          </cell>
          <cell r="I49" t="str">
            <v>R1</v>
          </cell>
          <cell r="J49" t="str">
            <v>AR</v>
          </cell>
          <cell r="K49">
            <v>37995</v>
          </cell>
          <cell r="L49">
            <v>30</v>
          </cell>
          <cell r="M49">
            <v>3840</v>
          </cell>
          <cell r="N49">
            <v>230.29560000000001</v>
          </cell>
        </row>
        <row r="50">
          <cell r="D50">
            <v>40</v>
          </cell>
          <cell r="E50">
            <v>38001</v>
          </cell>
          <cell r="F50">
            <v>8</v>
          </cell>
          <cell r="G50">
            <v>66</v>
          </cell>
          <cell r="H50" t="str">
            <v>CSP00553</v>
          </cell>
          <cell r="I50" t="str">
            <v>R1</v>
          </cell>
          <cell r="J50" t="str">
            <v>AR</v>
          </cell>
          <cell r="K50">
            <v>37998</v>
          </cell>
          <cell r="L50">
            <v>33</v>
          </cell>
          <cell r="M50">
            <v>3840</v>
          </cell>
          <cell r="N50">
            <v>229.72</v>
          </cell>
        </row>
        <row r="51">
          <cell r="D51">
            <v>35</v>
          </cell>
          <cell r="E51">
            <v>37999</v>
          </cell>
          <cell r="F51">
            <v>8</v>
          </cell>
          <cell r="G51">
            <v>67</v>
          </cell>
          <cell r="H51" t="str">
            <v>CSP00571</v>
          </cell>
          <cell r="I51" t="str">
            <v>R2</v>
          </cell>
          <cell r="J51" t="str">
            <v>AR</v>
          </cell>
          <cell r="K51">
            <v>37998</v>
          </cell>
          <cell r="L51">
            <v>34</v>
          </cell>
          <cell r="M51">
            <v>1920</v>
          </cell>
          <cell r="N51">
            <v>115.0258</v>
          </cell>
        </row>
        <row r="52">
          <cell r="D52">
            <v>49</v>
          </cell>
          <cell r="E52">
            <v>38002</v>
          </cell>
          <cell r="F52">
            <v>8</v>
          </cell>
          <cell r="G52">
            <v>74</v>
          </cell>
          <cell r="H52" t="str">
            <v>CSP00500</v>
          </cell>
          <cell r="I52" t="str">
            <v>R1</v>
          </cell>
          <cell r="J52" t="str">
            <v>AR</v>
          </cell>
          <cell r="K52">
            <v>37998</v>
          </cell>
          <cell r="L52">
            <v>40</v>
          </cell>
          <cell r="M52">
            <v>1920</v>
          </cell>
          <cell r="N52">
            <v>114.916</v>
          </cell>
        </row>
        <row r="53">
          <cell r="D53">
            <v>44</v>
          </cell>
          <cell r="E53">
            <v>38002</v>
          </cell>
          <cell r="F53">
            <v>8</v>
          </cell>
          <cell r="G53">
            <v>73</v>
          </cell>
          <cell r="H53" t="str">
            <v>03-0418</v>
          </cell>
          <cell r="I53" t="str">
            <v>R2</v>
          </cell>
          <cell r="J53" t="str">
            <v>SU</v>
          </cell>
          <cell r="K53">
            <v>37998</v>
          </cell>
          <cell r="L53">
            <v>39</v>
          </cell>
          <cell r="M53">
            <v>1920</v>
          </cell>
          <cell r="N53">
            <v>115.146</v>
          </cell>
        </row>
        <row r="54">
          <cell r="D54">
            <v>50</v>
          </cell>
          <cell r="E54">
            <v>38002</v>
          </cell>
          <cell r="F54">
            <v>8</v>
          </cell>
          <cell r="G54">
            <v>82</v>
          </cell>
          <cell r="H54" t="str">
            <v>CSP00567</v>
          </cell>
          <cell r="I54" t="str">
            <v>R1</v>
          </cell>
          <cell r="J54" t="str">
            <v>AR</v>
          </cell>
          <cell r="K54">
            <v>37999</v>
          </cell>
          <cell r="L54">
            <v>41</v>
          </cell>
          <cell r="M54">
            <v>3840</v>
          </cell>
          <cell r="N54">
            <v>230.38</v>
          </cell>
        </row>
        <row r="55">
          <cell r="D55">
            <v>51</v>
          </cell>
          <cell r="E55">
            <v>38002</v>
          </cell>
          <cell r="F55">
            <v>8</v>
          </cell>
          <cell r="G55">
            <v>83</v>
          </cell>
          <cell r="H55" t="str">
            <v>CSP00556</v>
          </cell>
          <cell r="I55" t="str">
            <v>R2</v>
          </cell>
          <cell r="J55" t="str">
            <v>AR</v>
          </cell>
          <cell r="K55">
            <v>37999</v>
          </cell>
          <cell r="L55">
            <v>42</v>
          </cell>
          <cell r="M55">
            <v>3840</v>
          </cell>
          <cell r="N55">
            <v>230.12899999999999</v>
          </cell>
        </row>
        <row r="56">
          <cell r="D56">
            <v>39</v>
          </cell>
          <cell r="E56">
            <v>38000</v>
          </cell>
          <cell r="F56">
            <v>8</v>
          </cell>
          <cell r="G56">
            <v>86</v>
          </cell>
          <cell r="H56" t="str">
            <v>CSP00564</v>
          </cell>
          <cell r="I56" t="str">
            <v>R1</v>
          </cell>
          <cell r="J56" t="str">
            <v>AR</v>
          </cell>
          <cell r="K56">
            <v>37999</v>
          </cell>
          <cell r="L56">
            <v>44</v>
          </cell>
          <cell r="M56">
            <v>1920</v>
          </cell>
          <cell r="N56">
            <v>115.069</v>
          </cell>
        </row>
        <row r="57">
          <cell r="D57">
            <v>63</v>
          </cell>
          <cell r="E57">
            <v>38017</v>
          </cell>
          <cell r="F57">
            <v>8</v>
          </cell>
          <cell r="G57">
            <v>102</v>
          </cell>
          <cell r="H57" t="str">
            <v>CSP00587</v>
          </cell>
          <cell r="I57" t="str">
            <v>R1</v>
          </cell>
          <cell r="J57" t="str">
            <v>AR</v>
          </cell>
          <cell r="K57">
            <v>38001</v>
          </cell>
          <cell r="L57">
            <v>52</v>
          </cell>
          <cell r="M57">
            <v>1920</v>
          </cell>
          <cell r="N57">
            <v>114.819</v>
          </cell>
        </row>
        <row r="58">
          <cell r="D58">
            <v>62</v>
          </cell>
          <cell r="E58">
            <v>38016</v>
          </cell>
          <cell r="F58">
            <v>8</v>
          </cell>
          <cell r="G58">
            <v>101</v>
          </cell>
          <cell r="H58" t="str">
            <v>CSP00586</v>
          </cell>
          <cell r="I58" t="str">
            <v>R2</v>
          </cell>
          <cell r="J58" t="str">
            <v>AR</v>
          </cell>
          <cell r="K58">
            <v>38001</v>
          </cell>
          <cell r="L58">
            <v>50</v>
          </cell>
          <cell r="M58">
            <v>1920</v>
          </cell>
          <cell r="N58">
            <v>115.11499999999999</v>
          </cell>
        </row>
        <row r="59">
          <cell r="D59">
            <v>48</v>
          </cell>
          <cell r="E59">
            <v>38002</v>
          </cell>
          <cell r="F59">
            <v>8</v>
          </cell>
          <cell r="G59">
            <v>98</v>
          </cell>
          <cell r="H59" t="str">
            <v>CSP00527</v>
          </cell>
          <cell r="I59" t="str">
            <v>R2</v>
          </cell>
          <cell r="J59" t="str">
            <v>AR</v>
          </cell>
          <cell r="K59">
            <v>38001</v>
          </cell>
          <cell r="L59">
            <v>48</v>
          </cell>
          <cell r="M59">
            <v>3840</v>
          </cell>
          <cell r="N59">
            <v>230.066</v>
          </cell>
        </row>
        <row r="60">
          <cell r="D60">
            <v>43</v>
          </cell>
          <cell r="E60">
            <v>38002</v>
          </cell>
          <cell r="F60">
            <v>8</v>
          </cell>
          <cell r="G60">
            <v>88</v>
          </cell>
          <cell r="H60" t="str">
            <v>04-0456</v>
          </cell>
          <cell r="I60" t="str">
            <v>R2</v>
          </cell>
          <cell r="J60" t="str">
            <v>SU</v>
          </cell>
          <cell r="K60">
            <v>38001</v>
          </cell>
          <cell r="L60">
            <v>46</v>
          </cell>
          <cell r="M60">
            <v>1920</v>
          </cell>
          <cell r="N60">
            <v>114.98699999999999</v>
          </cell>
        </row>
        <row r="61">
          <cell r="D61">
            <v>67</v>
          </cell>
          <cell r="E61">
            <v>38013</v>
          </cell>
          <cell r="F61">
            <v>8</v>
          </cell>
          <cell r="G61">
            <v>110</v>
          </cell>
          <cell r="H61" t="str">
            <v>CSP00499</v>
          </cell>
          <cell r="I61" t="str">
            <v>R2</v>
          </cell>
          <cell r="J61" t="str">
            <v>AR</v>
          </cell>
          <cell r="K61">
            <v>38002</v>
          </cell>
          <cell r="L61">
            <v>53</v>
          </cell>
          <cell r="M61">
            <v>1920</v>
          </cell>
          <cell r="N61">
            <v>115.045</v>
          </cell>
        </row>
        <row r="62">
          <cell r="D62">
            <v>54</v>
          </cell>
          <cell r="E62">
            <v>38015</v>
          </cell>
          <cell r="F62">
            <v>8</v>
          </cell>
          <cell r="G62">
            <v>128</v>
          </cell>
          <cell r="H62" t="str">
            <v>CSP00595</v>
          </cell>
          <cell r="I62" t="str">
            <v>R2</v>
          </cell>
          <cell r="J62" t="str">
            <v>AR</v>
          </cell>
          <cell r="K62">
            <v>38013</v>
          </cell>
          <cell r="L62">
            <v>56</v>
          </cell>
          <cell r="M62">
            <v>3840</v>
          </cell>
          <cell r="N62">
            <v>230.3563</v>
          </cell>
        </row>
        <row r="63">
          <cell r="D63">
            <v>53</v>
          </cell>
          <cell r="E63">
            <v>38015</v>
          </cell>
          <cell r="F63">
            <v>8</v>
          </cell>
          <cell r="G63">
            <v>130</v>
          </cell>
          <cell r="H63" t="str">
            <v>CSP00599</v>
          </cell>
          <cell r="I63" t="str">
            <v>R2</v>
          </cell>
          <cell r="J63" t="str">
            <v>AR</v>
          </cell>
          <cell r="K63">
            <v>38014</v>
          </cell>
          <cell r="L63">
            <v>60</v>
          </cell>
          <cell r="M63">
            <v>3840</v>
          </cell>
          <cell r="N63">
            <v>230.4</v>
          </cell>
        </row>
        <row r="64">
          <cell r="D64">
            <v>57</v>
          </cell>
          <cell r="E64">
            <v>38019</v>
          </cell>
          <cell r="F64">
            <v>8</v>
          </cell>
          <cell r="G64">
            <v>129</v>
          </cell>
          <cell r="H64" t="str">
            <v>CSP00600</v>
          </cell>
          <cell r="I64" t="str">
            <v>R2</v>
          </cell>
          <cell r="J64" t="str">
            <v>AR</v>
          </cell>
          <cell r="K64">
            <v>38014</v>
          </cell>
          <cell r="L64">
            <v>59</v>
          </cell>
          <cell r="M64">
            <v>3840</v>
          </cell>
          <cell r="N64">
            <v>230.34309999999999</v>
          </cell>
        </row>
        <row r="65">
          <cell r="D65">
            <v>55</v>
          </cell>
          <cell r="E65">
            <v>38016</v>
          </cell>
          <cell r="F65">
            <v>8</v>
          </cell>
          <cell r="G65">
            <v>135</v>
          </cell>
          <cell r="H65" t="str">
            <v>CSP00616</v>
          </cell>
          <cell r="I65" t="str">
            <v>R2</v>
          </cell>
          <cell r="J65" t="str">
            <v>AR</v>
          </cell>
          <cell r="K65">
            <v>38014</v>
          </cell>
          <cell r="L65">
            <v>61</v>
          </cell>
          <cell r="M65">
            <v>1920</v>
          </cell>
          <cell r="N65">
            <v>114.837</v>
          </cell>
        </row>
        <row r="66">
          <cell r="D66">
            <v>65</v>
          </cell>
          <cell r="E66">
            <v>38021</v>
          </cell>
          <cell r="F66">
            <v>8</v>
          </cell>
          <cell r="G66">
            <v>137</v>
          </cell>
          <cell r="H66" t="str">
            <v>CSP00609</v>
          </cell>
          <cell r="I66" t="str">
            <v>R1</v>
          </cell>
          <cell r="J66" t="str">
            <v>AR</v>
          </cell>
          <cell r="K66">
            <v>38015</v>
          </cell>
          <cell r="L66">
            <v>63</v>
          </cell>
          <cell r="M66">
            <v>3840</v>
          </cell>
          <cell r="N66">
            <v>230.18</v>
          </cell>
        </row>
        <row r="67">
          <cell r="D67">
            <v>56</v>
          </cell>
          <cell r="E67">
            <v>38019</v>
          </cell>
          <cell r="F67">
            <v>8</v>
          </cell>
          <cell r="G67">
            <v>136</v>
          </cell>
          <cell r="H67" t="str">
            <v>CSP00598</v>
          </cell>
          <cell r="I67" t="str">
            <v>R1</v>
          </cell>
          <cell r="J67" t="str">
            <v>AR</v>
          </cell>
          <cell r="K67">
            <v>38015</v>
          </cell>
          <cell r="L67">
            <v>62</v>
          </cell>
          <cell r="M67">
            <v>3840</v>
          </cell>
          <cell r="N67">
            <v>230.19800000000001</v>
          </cell>
        </row>
        <row r="68">
          <cell r="D68">
            <v>72</v>
          </cell>
          <cell r="E68">
            <v>38022</v>
          </cell>
          <cell r="F68">
            <v>8</v>
          </cell>
          <cell r="G68">
            <v>141</v>
          </cell>
          <cell r="H68" t="str">
            <v>P8817</v>
          </cell>
          <cell r="I68" t="str">
            <v>R1</v>
          </cell>
          <cell r="J68" t="str">
            <v>FI</v>
          </cell>
          <cell r="K68">
            <v>38016</v>
          </cell>
          <cell r="L68">
            <v>67</v>
          </cell>
          <cell r="M68">
            <v>1860</v>
          </cell>
          <cell r="N68">
            <v>110.745</v>
          </cell>
        </row>
        <row r="69">
          <cell r="D69">
            <v>71</v>
          </cell>
          <cell r="E69">
            <v>38022</v>
          </cell>
          <cell r="F69">
            <v>8</v>
          </cell>
          <cell r="G69">
            <v>142</v>
          </cell>
          <cell r="H69" t="str">
            <v>CSP00536</v>
          </cell>
          <cell r="I69" t="str">
            <v>R2</v>
          </cell>
          <cell r="J69" t="str">
            <v>AR</v>
          </cell>
          <cell r="K69">
            <v>38016</v>
          </cell>
          <cell r="L69">
            <v>68</v>
          </cell>
          <cell r="M69">
            <v>3840</v>
          </cell>
          <cell r="N69">
            <v>230.09200000000001</v>
          </cell>
        </row>
        <row r="70">
          <cell r="D70">
            <v>64</v>
          </cell>
          <cell r="E70">
            <v>38030</v>
          </cell>
          <cell r="F70">
            <v>8</v>
          </cell>
          <cell r="G70">
            <v>140</v>
          </cell>
          <cell r="H70" t="str">
            <v>CSP00569</v>
          </cell>
          <cell r="I70" t="str">
            <v>R1</v>
          </cell>
          <cell r="J70" t="str">
            <v>AR</v>
          </cell>
          <cell r="K70">
            <v>38016</v>
          </cell>
          <cell r="L70">
            <v>66</v>
          </cell>
          <cell r="M70">
            <v>3840</v>
          </cell>
          <cell r="N70">
            <v>229.65</v>
          </cell>
        </row>
        <row r="71">
          <cell r="D71">
            <v>90</v>
          </cell>
          <cell r="E71">
            <v>38028</v>
          </cell>
          <cell r="F71">
            <v>8</v>
          </cell>
          <cell r="G71">
            <v>144</v>
          </cell>
          <cell r="H71" t="str">
            <v>CSP00578</v>
          </cell>
          <cell r="I71" t="str">
            <v>R1</v>
          </cell>
          <cell r="J71" t="str">
            <v>AR</v>
          </cell>
          <cell r="K71">
            <v>38016</v>
          </cell>
          <cell r="L71">
            <v>69</v>
          </cell>
          <cell r="M71">
            <v>3840</v>
          </cell>
          <cell r="N71">
            <v>230.1446</v>
          </cell>
        </row>
        <row r="72">
          <cell r="D72">
            <v>61</v>
          </cell>
          <cell r="E72">
            <v>38020</v>
          </cell>
          <cell r="F72">
            <v>8</v>
          </cell>
          <cell r="G72">
            <v>145</v>
          </cell>
          <cell r="H72" t="str">
            <v>CSP00607</v>
          </cell>
          <cell r="I72" t="str">
            <v>R2</v>
          </cell>
          <cell r="J72" t="str">
            <v>AR</v>
          </cell>
          <cell r="K72">
            <v>38016</v>
          </cell>
          <cell r="L72">
            <v>70</v>
          </cell>
          <cell r="M72">
            <v>3840</v>
          </cell>
          <cell r="N72">
            <v>230.173</v>
          </cell>
        </row>
        <row r="73">
          <cell r="D73">
            <v>70</v>
          </cell>
          <cell r="E73">
            <v>38022</v>
          </cell>
          <cell r="F73">
            <v>8</v>
          </cell>
          <cell r="G73">
            <v>150</v>
          </cell>
          <cell r="H73" t="str">
            <v>CSP00603</v>
          </cell>
          <cell r="I73" t="str">
            <v>R2</v>
          </cell>
          <cell r="J73" t="str">
            <v>AR</v>
          </cell>
          <cell r="K73">
            <v>38019</v>
          </cell>
          <cell r="L73">
            <v>72</v>
          </cell>
          <cell r="M73">
            <v>3840</v>
          </cell>
          <cell r="N73">
            <v>229.92439999999999</v>
          </cell>
        </row>
        <row r="74">
          <cell r="D74">
            <v>80</v>
          </cell>
          <cell r="E74">
            <v>38026</v>
          </cell>
          <cell r="F74">
            <v>8</v>
          </cell>
          <cell r="G74">
            <v>151</v>
          </cell>
          <cell r="H74" t="str">
            <v>CSP00579</v>
          </cell>
          <cell r="I74" t="str">
            <v>R1</v>
          </cell>
          <cell r="J74" t="str">
            <v>AR</v>
          </cell>
          <cell r="K74">
            <v>38019</v>
          </cell>
          <cell r="L74">
            <v>73</v>
          </cell>
          <cell r="M74">
            <v>3840</v>
          </cell>
          <cell r="N74">
            <v>229.88</v>
          </cell>
        </row>
        <row r="75">
          <cell r="D75">
            <v>91</v>
          </cell>
          <cell r="E75">
            <v>38028</v>
          </cell>
          <cell r="F75">
            <v>9</v>
          </cell>
          <cell r="G75">
            <v>153</v>
          </cell>
          <cell r="H75" t="str">
            <v>CSP00610</v>
          </cell>
          <cell r="I75" t="str">
            <v>R1</v>
          </cell>
          <cell r="J75" t="str">
            <v>AR</v>
          </cell>
          <cell r="K75">
            <v>38019</v>
          </cell>
          <cell r="L75">
            <v>75</v>
          </cell>
          <cell r="M75">
            <v>3840</v>
          </cell>
          <cell r="N75">
            <v>230.05099999999999</v>
          </cell>
        </row>
        <row r="76">
          <cell r="D76">
            <v>58</v>
          </cell>
          <cell r="E76">
            <v>38020</v>
          </cell>
          <cell r="F76">
            <v>8</v>
          </cell>
          <cell r="G76">
            <v>149</v>
          </cell>
          <cell r="H76" t="str">
            <v>CSP00628</v>
          </cell>
          <cell r="I76" t="str">
            <v>R2</v>
          </cell>
          <cell r="J76" t="str">
            <v>AR</v>
          </cell>
          <cell r="K76">
            <v>38019</v>
          </cell>
          <cell r="L76">
            <v>71</v>
          </cell>
          <cell r="M76">
            <v>1920</v>
          </cell>
          <cell r="N76">
            <v>115.0046</v>
          </cell>
        </row>
        <row r="77">
          <cell r="D77">
            <v>60</v>
          </cell>
          <cell r="E77">
            <v>38020</v>
          </cell>
          <cell r="F77">
            <v>8</v>
          </cell>
          <cell r="G77">
            <v>152</v>
          </cell>
          <cell r="H77" t="str">
            <v>CSP00604</v>
          </cell>
          <cell r="I77" t="str">
            <v>R2</v>
          </cell>
          <cell r="J77" t="str">
            <v>AR</v>
          </cell>
          <cell r="K77">
            <v>38019</v>
          </cell>
          <cell r="L77">
            <v>74</v>
          </cell>
          <cell r="M77">
            <v>1920</v>
          </cell>
          <cell r="N77">
            <v>114.9</v>
          </cell>
        </row>
        <row r="78">
          <cell r="D78">
            <v>66</v>
          </cell>
          <cell r="E78">
            <v>38021</v>
          </cell>
          <cell r="F78">
            <v>8</v>
          </cell>
          <cell r="G78">
            <v>154</v>
          </cell>
          <cell r="H78" t="str">
            <v>CSP00583</v>
          </cell>
          <cell r="I78" t="str">
            <v>R2</v>
          </cell>
          <cell r="J78" t="str">
            <v>AR</v>
          </cell>
          <cell r="K78">
            <v>38019</v>
          </cell>
          <cell r="L78">
            <v>76</v>
          </cell>
          <cell r="M78">
            <v>1600</v>
          </cell>
          <cell r="N78">
            <v>95.769000000000005</v>
          </cell>
        </row>
        <row r="79">
          <cell r="D79">
            <v>81</v>
          </cell>
          <cell r="E79">
            <v>38026</v>
          </cell>
          <cell r="F79">
            <v>8</v>
          </cell>
          <cell r="G79">
            <v>155</v>
          </cell>
          <cell r="H79" t="str">
            <v>CSP00615</v>
          </cell>
          <cell r="I79" t="str">
            <v>R2</v>
          </cell>
          <cell r="J79" t="str">
            <v>AR</v>
          </cell>
          <cell r="K79">
            <v>38019</v>
          </cell>
          <cell r="L79">
            <v>77</v>
          </cell>
          <cell r="M79">
            <v>3840</v>
          </cell>
          <cell r="N79">
            <v>230.03299999999999</v>
          </cell>
        </row>
        <row r="80">
          <cell r="D80">
            <v>141</v>
          </cell>
          <cell r="E80">
            <v>38034</v>
          </cell>
          <cell r="F80">
            <v>8</v>
          </cell>
          <cell r="G80">
            <v>156</v>
          </cell>
          <cell r="H80" t="str">
            <v>CSP00585</v>
          </cell>
          <cell r="I80" t="str">
            <v>R1</v>
          </cell>
          <cell r="J80" t="str">
            <v>AR</v>
          </cell>
          <cell r="K80">
            <v>38019</v>
          </cell>
          <cell r="L80">
            <v>78</v>
          </cell>
          <cell r="M80">
            <v>3200</v>
          </cell>
          <cell r="N80">
            <v>191.55799999999999</v>
          </cell>
        </row>
        <row r="81">
          <cell r="D81">
            <v>68</v>
          </cell>
          <cell r="E81">
            <v>38022</v>
          </cell>
          <cell r="F81">
            <v>8</v>
          </cell>
          <cell r="G81">
            <v>157</v>
          </cell>
          <cell r="H81" t="str">
            <v>CSP00594</v>
          </cell>
          <cell r="I81" t="str">
            <v>R1</v>
          </cell>
          <cell r="J81" t="str">
            <v>AR</v>
          </cell>
          <cell r="K81">
            <v>38019</v>
          </cell>
          <cell r="L81">
            <v>79</v>
          </cell>
          <cell r="M81">
            <v>1920</v>
          </cell>
          <cell r="N81">
            <v>114.777</v>
          </cell>
        </row>
        <row r="82">
          <cell r="D82">
            <v>79</v>
          </cell>
          <cell r="E82">
            <v>38026</v>
          </cell>
          <cell r="F82">
            <v>8</v>
          </cell>
          <cell r="G82">
            <v>158</v>
          </cell>
          <cell r="H82" t="str">
            <v>CSP00572</v>
          </cell>
          <cell r="I82" t="str">
            <v>R1</v>
          </cell>
          <cell r="J82" t="str">
            <v>AR</v>
          </cell>
          <cell r="K82">
            <v>38019</v>
          </cell>
          <cell r="L82">
            <v>80</v>
          </cell>
          <cell r="M82">
            <v>1920</v>
          </cell>
          <cell r="N82">
            <v>114.991</v>
          </cell>
        </row>
        <row r="83">
          <cell r="D83">
            <v>115</v>
          </cell>
          <cell r="E83">
            <v>38033</v>
          </cell>
          <cell r="F83">
            <v>9</v>
          </cell>
          <cell r="G83">
            <v>164</v>
          </cell>
          <cell r="H83" t="str">
            <v>CSP00573</v>
          </cell>
          <cell r="I83" t="str">
            <v>R1</v>
          </cell>
          <cell r="J83" t="str">
            <v>AR</v>
          </cell>
          <cell r="K83">
            <v>38019</v>
          </cell>
          <cell r="L83">
            <v>82</v>
          </cell>
          <cell r="M83">
            <v>3840</v>
          </cell>
          <cell r="N83">
            <v>229.94499999999999</v>
          </cell>
        </row>
        <row r="84">
          <cell r="D84">
            <v>73</v>
          </cell>
          <cell r="E84">
            <v>38023</v>
          </cell>
          <cell r="F84">
            <v>8</v>
          </cell>
          <cell r="G84">
            <v>165</v>
          </cell>
          <cell r="H84" t="str">
            <v>CSP00588</v>
          </cell>
          <cell r="I84" t="str">
            <v>R2</v>
          </cell>
          <cell r="J84" t="str">
            <v>AR</v>
          </cell>
          <cell r="K84">
            <v>38019</v>
          </cell>
          <cell r="L84">
            <v>83</v>
          </cell>
          <cell r="M84">
            <v>3840</v>
          </cell>
          <cell r="N84">
            <v>229.97790000000001</v>
          </cell>
        </row>
        <row r="85">
          <cell r="D85">
            <v>106</v>
          </cell>
          <cell r="E85">
            <v>38030</v>
          </cell>
          <cell r="F85">
            <v>8</v>
          </cell>
          <cell r="G85">
            <v>163</v>
          </cell>
          <cell r="H85" t="str">
            <v>CSP00524</v>
          </cell>
          <cell r="I85" t="str">
            <v>R2</v>
          </cell>
          <cell r="J85" t="str">
            <v>AR</v>
          </cell>
          <cell r="K85">
            <v>38019</v>
          </cell>
          <cell r="L85">
            <v>81</v>
          </cell>
          <cell r="M85">
            <v>1920</v>
          </cell>
          <cell r="N85">
            <v>114.90900000000001</v>
          </cell>
        </row>
        <row r="86">
          <cell r="D86">
            <v>76</v>
          </cell>
          <cell r="E86">
            <v>38023</v>
          </cell>
          <cell r="F86">
            <v>8</v>
          </cell>
          <cell r="G86">
            <v>226</v>
          </cell>
          <cell r="H86">
            <v>51017</v>
          </cell>
          <cell r="I86" t="str">
            <v>R2</v>
          </cell>
          <cell r="J86" t="str">
            <v>ED</v>
          </cell>
          <cell r="K86">
            <v>38019</v>
          </cell>
          <cell r="L86">
            <v>84</v>
          </cell>
          <cell r="M86">
            <v>5000</v>
          </cell>
          <cell r="N86">
            <v>299.59300000000002</v>
          </cell>
        </row>
        <row r="87">
          <cell r="D87">
            <v>93</v>
          </cell>
          <cell r="E87">
            <v>38029</v>
          </cell>
          <cell r="F87">
            <v>8</v>
          </cell>
          <cell r="G87">
            <v>166</v>
          </cell>
          <cell r="H87" t="str">
            <v>CSP00574</v>
          </cell>
          <cell r="I87" t="str">
            <v>R1</v>
          </cell>
          <cell r="J87" t="str">
            <v>AR</v>
          </cell>
          <cell r="K87">
            <v>38019</v>
          </cell>
          <cell r="L87">
            <v>86</v>
          </cell>
          <cell r="M87">
            <v>3840</v>
          </cell>
          <cell r="N87">
            <v>229.917</v>
          </cell>
        </row>
        <row r="88">
          <cell r="D88">
            <v>78</v>
          </cell>
          <cell r="E88">
            <v>38026</v>
          </cell>
          <cell r="F88">
            <v>9</v>
          </cell>
          <cell r="G88">
            <v>172</v>
          </cell>
          <cell r="H88" t="str">
            <v>851/04</v>
          </cell>
          <cell r="I88" t="str">
            <v>R2</v>
          </cell>
          <cell r="J88" t="str">
            <v>ED</v>
          </cell>
          <cell r="K88">
            <v>38020</v>
          </cell>
          <cell r="L88">
            <v>90</v>
          </cell>
          <cell r="M88">
            <v>1800</v>
          </cell>
          <cell r="N88">
            <v>107.80200000000001</v>
          </cell>
        </row>
        <row r="89">
          <cell r="D89">
            <v>95</v>
          </cell>
          <cell r="E89">
            <v>38029</v>
          </cell>
          <cell r="F89">
            <v>8</v>
          </cell>
          <cell r="G89">
            <v>173</v>
          </cell>
          <cell r="H89" t="str">
            <v>853/04</v>
          </cell>
          <cell r="I89" t="str">
            <v>R2</v>
          </cell>
          <cell r="J89" t="str">
            <v>ED</v>
          </cell>
          <cell r="K89">
            <v>38020</v>
          </cell>
          <cell r="L89">
            <v>91</v>
          </cell>
          <cell r="M89">
            <v>7200</v>
          </cell>
          <cell r="N89">
            <v>431.44600000000003</v>
          </cell>
        </row>
        <row r="90">
          <cell r="D90">
            <v>74</v>
          </cell>
          <cell r="E90">
            <v>38023</v>
          </cell>
          <cell r="F90">
            <v>8</v>
          </cell>
          <cell r="G90">
            <v>170</v>
          </cell>
          <cell r="H90" t="str">
            <v>CSP00605</v>
          </cell>
          <cell r="I90" t="str">
            <v>R2</v>
          </cell>
          <cell r="J90" t="str">
            <v>AR</v>
          </cell>
          <cell r="K90">
            <v>38020</v>
          </cell>
          <cell r="L90">
            <v>88</v>
          </cell>
          <cell r="M90">
            <v>3840</v>
          </cell>
          <cell r="N90">
            <v>230.1266</v>
          </cell>
        </row>
        <row r="91">
          <cell r="D91">
            <v>84</v>
          </cell>
          <cell r="E91">
            <v>38027</v>
          </cell>
          <cell r="F91">
            <v>8</v>
          </cell>
          <cell r="G91">
            <v>171</v>
          </cell>
          <cell r="H91" t="str">
            <v>CSP00606</v>
          </cell>
          <cell r="I91" t="str">
            <v>R2</v>
          </cell>
          <cell r="J91" t="str">
            <v>AR</v>
          </cell>
          <cell r="K91">
            <v>38020</v>
          </cell>
          <cell r="L91">
            <v>89</v>
          </cell>
          <cell r="M91">
            <v>3840</v>
          </cell>
          <cell r="N91">
            <v>230.316</v>
          </cell>
        </row>
        <row r="92">
          <cell r="D92">
            <v>69</v>
          </cell>
          <cell r="E92">
            <v>38022</v>
          </cell>
          <cell r="F92">
            <v>8</v>
          </cell>
          <cell r="G92">
            <v>169</v>
          </cell>
          <cell r="H92" t="str">
            <v>824/04</v>
          </cell>
          <cell r="I92" t="str">
            <v>R1</v>
          </cell>
          <cell r="J92" t="str">
            <v>ED</v>
          </cell>
          <cell r="K92">
            <v>38020</v>
          </cell>
          <cell r="L92">
            <v>87</v>
          </cell>
          <cell r="M92">
            <v>1600</v>
          </cell>
          <cell r="N92">
            <v>95.765000000000001</v>
          </cell>
        </row>
        <row r="93">
          <cell r="D93" t="str">
            <v>85A</v>
          </cell>
          <cell r="E93">
            <v>38027</v>
          </cell>
          <cell r="F93">
            <v>9</v>
          </cell>
          <cell r="G93">
            <v>174</v>
          </cell>
          <cell r="H93" t="str">
            <v>845/04</v>
          </cell>
          <cell r="I93" t="str">
            <v>R2</v>
          </cell>
          <cell r="J93" t="str">
            <v>ED</v>
          </cell>
          <cell r="K93">
            <v>38020</v>
          </cell>
          <cell r="L93">
            <v>93</v>
          </cell>
          <cell r="M93">
            <v>1920</v>
          </cell>
          <cell r="N93">
            <v>114.919</v>
          </cell>
        </row>
        <row r="94">
          <cell r="D94">
            <v>77</v>
          </cell>
          <cell r="E94">
            <v>38026</v>
          </cell>
          <cell r="F94">
            <v>8</v>
          </cell>
          <cell r="G94">
            <v>175</v>
          </cell>
          <cell r="H94" t="str">
            <v>CSP00590</v>
          </cell>
          <cell r="I94" t="str">
            <v>R2</v>
          </cell>
          <cell r="J94" t="str">
            <v>AR</v>
          </cell>
          <cell r="K94">
            <v>38020</v>
          </cell>
          <cell r="L94">
            <v>92</v>
          </cell>
          <cell r="M94">
            <v>1920</v>
          </cell>
          <cell r="N94">
            <v>115</v>
          </cell>
        </row>
        <row r="95">
          <cell r="D95">
            <v>83</v>
          </cell>
          <cell r="E95">
            <v>38027</v>
          </cell>
          <cell r="F95">
            <v>8</v>
          </cell>
          <cell r="G95">
            <v>179</v>
          </cell>
          <cell r="H95" t="str">
            <v>CSP00622</v>
          </cell>
          <cell r="I95" t="str">
            <v>R1</v>
          </cell>
          <cell r="J95" t="str">
            <v>AR</v>
          </cell>
          <cell r="K95">
            <v>38021</v>
          </cell>
          <cell r="L95">
            <v>94</v>
          </cell>
          <cell r="M95">
            <v>3200</v>
          </cell>
          <cell r="N95">
            <v>191.63499999999999</v>
          </cell>
        </row>
        <row r="96">
          <cell r="D96">
            <v>107</v>
          </cell>
          <cell r="E96">
            <v>38030</v>
          </cell>
          <cell r="F96">
            <v>9</v>
          </cell>
          <cell r="G96">
            <v>249</v>
          </cell>
          <cell r="H96">
            <v>51016</v>
          </cell>
          <cell r="I96" t="str">
            <v>R2</v>
          </cell>
          <cell r="J96" t="str">
            <v>ED</v>
          </cell>
          <cell r="K96">
            <v>38021</v>
          </cell>
          <cell r="L96">
            <v>95</v>
          </cell>
          <cell r="M96">
            <v>5000</v>
          </cell>
          <cell r="N96">
            <v>299.46699999999998</v>
          </cell>
        </row>
        <row r="97">
          <cell r="D97">
            <v>75</v>
          </cell>
          <cell r="E97">
            <v>38023</v>
          </cell>
          <cell r="F97">
            <v>8</v>
          </cell>
          <cell r="G97">
            <v>189</v>
          </cell>
          <cell r="H97" t="str">
            <v>P8886</v>
          </cell>
          <cell r="I97" t="str">
            <v>R2</v>
          </cell>
          <cell r="J97" t="str">
            <v>FI</v>
          </cell>
          <cell r="K97">
            <v>38022</v>
          </cell>
          <cell r="L97">
            <v>97</v>
          </cell>
          <cell r="M97">
            <v>1920</v>
          </cell>
          <cell r="N97">
            <v>115.059</v>
          </cell>
        </row>
        <row r="98">
          <cell r="D98">
            <v>100</v>
          </cell>
          <cell r="E98">
            <v>38030</v>
          </cell>
          <cell r="F98">
            <v>8</v>
          </cell>
          <cell r="G98">
            <v>188</v>
          </cell>
          <cell r="H98" t="str">
            <v>CSP00614</v>
          </cell>
          <cell r="I98" t="str">
            <v>R2</v>
          </cell>
          <cell r="J98" t="str">
            <v>AR</v>
          </cell>
          <cell r="K98">
            <v>38022</v>
          </cell>
          <cell r="L98">
            <v>96</v>
          </cell>
          <cell r="M98">
            <v>3840</v>
          </cell>
          <cell r="N98">
            <v>229.85839999999999</v>
          </cell>
        </row>
        <row r="99">
          <cell r="D99">
            <v>92</v>
          </cell>
          <cell r="E99">
            <v>38029</v>
          </cell>
          <cell r="F99">
            <v>9</v>
          </cell>
          <cell r="G99">
            <v>190</v>
          </cell>
          <cell r="H99" t="str">
            <v>CSP00591</v>
          </cell>
          <cell r="I99" t="str">
            <v>R2</v>
          </cell>
          <cell r="J99" t="str">
            <v>AR</v>
          </cell>
          <cell r="K99">
            <v>38022</v>
          </cell>
          <cell r="L99">
            <v>98</v>
          </cell>
          <cell r="M99">
            <v>1920</v>
          </cell>
          <cell r="N99">
            <v>115.143</v>
          </cell>
        </row>
        <row r="100">
          <cell r="D100">
            <v>88</v>
          </cell>
          <cell r="E100">
            <v>38028</v>
          </cell>
          <cell r="F100">
            <v>9</v>
          </cell>
          <cell r="G100">
            <v>191</v>
          </cell>
          <cell r="H100" t="str">
            <v>CSP00656</v>
          </cell>
          <cell r="I100" t="str">
            <v>R1</v>
          </cell>
          <cell r="J100" t="str">
            <v>AR</v>
          </cell>
          <cell r="K100">
            <v>38022</v>
          </cell>
          <cell r="L100">
            <v>100</v>
          </cell>
          <cell r="M100">
            <v>3200</v>
          </cell>
          <cell r="N100">
            <v>191.755</v>
          </cell>
        </row>
        <row r="101">
          <cell r="D101">
            <v>94</v>
          </cell>
          <cell r="E101">
            <v>38029</v>
          </cell>
          <cell r="F101">
            <v>9</v>
          </cell>
          <cell r="G101">
            <v>192</v>
          </cell>
          <cell r="H101" t="str">
            <v>CSP00562</v>
          </cell>
          <cell r="I101" t="str">
            <v>R2</v>
          </cell>
          <cell r="J101" t="str">
            <v>AR</v>
          </cell>
          <cell r="K101">
            <v>38022</v>
          </cell>
          <cell r="L101">
            <v>101</v>
          </cell>
          <cell r="M101">
            <v>7680</v>
          </cell>
          <cell r="N101">
            <v>460.17200000000003</v>
          </cell>
        </row>
        <row r="102">
          <cell r="D102">
            <v>132</v>
          </cell>
          <cell r="E102">
            <v>38040</v>
          </cell>
          <cell r="F102">
            <v>9</v>
          </cell>
          <cell r="G102">
            <v>195</v>
          </cell>
          <cell r="H102" t="str">
            <v>CSP00608</v>
          </cell>
          <cell r="I102" t="str">
            <v>R2</v>
          </cell>
          <cell r="J102" t="str">
            <v>AR</v>
          </cell>
          <cell r="K102">
            <v>38023</v>
          </cell>
          <cell r="L102">
            <v>104</v>
          </cell>
          <cell r="M102">
            <v>3840</v>
          </cell>
          <cell r="N102">
            <v>230.1694</v>
          </cell>
        </row>
        <row r="103">
          <cell r="D103">
            <v>102</v>
          </cell>
          <cell r="E103">
            <v>38030</v>
          </cell>
          <cell r="F103">
            <v>9</v>
          </cell>
          <cell r="G103">
            <v>194</v>
          </cell>
          <cell r="H103" t="str">
            <v>CSP00592</v>
          </cell>
          <cell r="I103" t="str">
            <v>R1</v>
          </cell>
          <cell r="J103" t="str">
            <v>AR</v>
          </cell>
          <cell r="K103">
            <v>38023</v>
          </cell>
          <cell r="L103">
            <v>103</v>
          </cell>
          <cell r="M103">
            <v>1920</v>
          </cell>
          <cell r="N103">
            <v>115.09099999999999</v>
          </cell>
        </row>
        <row r="104">
          <cell r="D104">
            <v>99</v>
          </cell>
          <cell r="E104">
            <v>38030</v>
          </cell>
          <cell r="F104">
            <v>9</v>
          </cell>
          <cell r="G104">
            <v>196</v>
          </cell>
          <cell r="H104" t="str">
            <v>CSP00575</v>
          </cell>
          <cell r="I104" t="str">
            <v>R1</v>
          </cell>
          <cell r="J104" t="str">
            <v>AR</v>
          </cell>
          <cell r="K104">
            <v>38023</v>
          </cell>
          <cell r="L104">
            <v>105</v>
          </cell>
          <cell r="M104">
            <v>3840</v>
          </cell>
          <cell r="N104">
            <v>230.04939999999999</v>
          </cell>
        </row>
        <row r="105">
          <cell r="D105">
            <v>82</v>
          </cell>
          <cell r="E105">
            <v>38026</v>
          </cell>
          <cell r="F105">
            <v>9</v>
          </cell>
          <cell r="G105">
            <v>214</v>
          </cell>
          <cell r="H105" t="str">
            <v>812/04</v>
          </cell>
          <cell r="I105" t="str">
            <v>R1</v>
          </cell>
          <cell r="J105" t="str">
            <v>ED</v>
          </cell>
          <cell r="K105">
            <v>38026</v>
          </cell>
          <cell r="L105">
            <v>111</v>
          </cell>
          <cell r="M105">
            <v>900</v>
          </cell>
          <cell r="N105">
            <v>54</v>
          </cell>
        </row>
        <row r="106">
          <cell r="D106" t="str">
            <v>89A</v>
          </cell>
          <cell r="E106">
            <v>38028</v>
          </cell>
          <cell r="F106">
            <v>9</v>
          </cell>
          <cell r="G106">
            <v>210</v>
          </cell>
          <cell r="H106" t="str">
            <v>P016.632A</v>
          </cell>
          <cell r="I106" t="str">
            <v>R2</v>
          </cell>
          <cell r="J106" t="str">
            <v>VO</v>
          </cell>
          <cell r="K106">
            <v>38026</v>
          </cell>
          <cell r="L106">
            <v>108</v>
          </cell>
          <cell r="M106">
            <v>2100</v>
          </cell>
          <cell r="N106">
            <v>126</v>
          </cell>
        </row>
        <row r="107">
          <cell r="D107" t="str">
            <v>89B</v>
          </cell>
          <cell r="E107">
            <v>38028</v>
          </cell>
          <cell r="F107">
            <v>9</v>
          </cell>
          <cell r="G107">
            <v>211</v>
          </cell>
          <cell r="H107" t="str">
            <v>P016.632B</v>
          </cell>
          <cell r="I107" t="str">
            <v>R2</v>
          </cell>
          <cell r="J107" t="str">
            <v>VO</v>
          </cell>
          <cell r="K107">
            <v>38026</v>
          </cell>
          <cell r="L107">
            <v>109</v>
          </cell>
          <cell r="M107">
            <v>2100</v>
          </cell>
          <cell r="N107">
            <v>126</v>
          </cell>
        </row>
        <row r="108">
          <cell r="D108">
            <v>104</v>
          </cell>
          <cell r="E108">
            <v>38030</v>
          </cell>
          <cell r="F108">
            <v>9</v>
          </cell>
          <cell r="G108">
            <v>276</v>
          </cell>
          <cell r="H108">
            <v>51018</v>
          </cell>
          <cell r="I108" t="str">
            <v>R2</v>
          </cell>
          <cell r="J108" t="str">
            <v>ED</v>
          </cell>
          <cell r="K108">
            <v>38026</v>
          </cell>
          <cell r="L108">
            <v>112</v>
          </cell>
          <cell r="M108">
            <v>5000</v>
          </cell>
          <cell r="N108">
            <v>299.50299999999999</v>
          </cell>
        </row>
        <row r="109">
          <cell r="D109">
            <v>86</v>
          </cell>
          <cell r="E109">
            <v>38028</v>
          </cell>
          <cell r="F109">
            <v>8</v>
          </cell>
          <cell r="G109">
            <v>227</v>
          </cell>
          <cell r="H109" t="str">
            <v>P8898</v>
          </cell>
          <cell r="I109" t="str">
            <v>R2</v>
          </cell>
          <cell r="J109" t="str">
            <v>FI</v>
          </cell>
          <cell r="K109">
            <v>38027</v>
          </cell>
          <cell r="L109">
            <v>121</v>
          </cell>
          <cell r="M109">
            <v>1920</v>
          </cell>
          <cell r="N109">
            <v>114.995</v>
          </cell>
        </row>
        <row r="110">
          <cell r="D110">
            <v>96</v>
          </cell>
          <cell r="E110">
            <v>38030</v>
          </cell>
          <cell r="F110">
            <v>9</v>
          </cell>
          <cell r="G110">
            <v>229</v>
          </cell>
          <cell r="H110" t="str">
            <v>P016.633</v>
          </cell>
          <cell r="I110" t="str">
            <v>R2</v>
          </cell>
          <cell r="J110" t="str">
            <v>VO</v>
          </cell>
          <cell r="K110">
            <v>38027</v>
          </cell>
          <cell r="L110">
            <v>123</v>
          </cell>
          <cell r="M110">
            <v>4200</v>
          </cell>
          <cell r="N110">
            <v>252</v>
          </cell>
        </row>
        <row r="111">
          <cell r="D111" t="str">
            <v>85B</v>
          </cell>
          <cell r="E111">
            <v>38027</v>
          </cell>
          <cell r="F111">
            <v>9</v>
          </cell>
          <cell r="G111">
            <v>226</v>
          </cell>
          <cell r="H111" t="str">
            <v>845/04B</v>
          </cell>
          <cell r="I111" t="str">
            <v>R2</v>
          </cell>
          <cell r="J111" t="str">
            <v>ED</v>
          </cell>
          <cell r="K111">
            <v>38027</v>
          </cell>
          <cell r="L111">
            <v>120</v>
          </cell>
          <cell r="M111">
            <v>180</v>
          </cell>
          <cell r="N111">
            <v>10.8</v>
          </cell>
        </row>
        <row r="112">
          <cell r="D112">
            <v>87</v>
          </cell>
          <cell r="E112">
            <v>38028</v>
          </cell>
          <cell r="F112">
            <v>8</v>
          </cell>
          <cell r="G112">
            <v>228</v>
          </cell>
          <cell r="H112" t="str">
            <v>813/04</v>
          </cell>
          <cell r="I112" t="str">
            <v>R1</v>
          </cell>
          <cell r="J112" t="str">
            <v>ED</v>
          </cell>
          <cell r="K112">
            <v>38027</v>
          </cell>
          <cell r="L112">
            <v>122</v>
          </cell>
          <cell r="M112">
            <v>900</v>
          </cell>
          <cell r="N112">
            <v>53.881999999999998</v>
          </cell>
        </row>
        <row r="113">
          <cell r="D113">
            <v>138</v>
          </cell>
          <cell r="E113">
            <v>38041</v>
          </cell>
          <cell r="F113">
            <v>9</v>
          </cell>
          <cell r="G113">
            <v>230</v>
          </cell>
          <cell r="H113" t="str">
            <v>P016.725</v>
          </cell>
          <cell r="I113" t="str">
            <v>R2</v>
          </cell>
          <cell r="J113" t="str">
            <v>VO</v>
          </cell>
          <cell r="K113">
            <v>38027</v>
          </cell>
          <cell r="L113">
            <v>124</v>
          </cell>
          <cell r="M113">
            <v>3600</v>
          </cell>
          <cell r="N113">
            <v>216</v>
          </cell>
        </row>
        <row r="114">
          <cell r="D114">
            <v>109</v>
          </cell>
          <cell r="E114">
            <v>38033</v>
          </cell>
          <cell r="F114">
            <v>8</v>
          </cell>
          <cell r="G114">
            <v>232</v>
          </cell>
          <cell r="H114" t="str">
            <v>CSP00620</v>
          </cell>
          <cell r="I114" t="str">
            <v>R2</v>
          </cell>
          <cell r="J114" t="str">
            <v>AR</v>
          </cell>
          <cell r="K114">
            <v>38027</v>
          </cell>
          <cell r="L114">
            <v>126</v>
          </cell>
          <cell r="M114">
            <v>3840</v>
          </cell>
          <cell r="N114">
            <v>230.07900000000001</v>
          </cell>
        </row>
        <row r="115">
          <cell r="D115">
            <v>116</v>
          </cell>
          <cell r="E115">
            <v>38034</v>
          </cell>
          <cell r="F115">
            <v>9</v>
          </cell>
          <cell r="G115">
            <v>231</v>
          </cell>
          <cell r="H115" t="str">
            <v>CSP00589</v>
          </cell>
          <cell r="I115" t="str">
            <v>R1</v>
          </cell>
          <cell r="J115" t="str">
            <v>AR</v>
          </cell>
          <cell r="K115">
            <v>38027</v>
          </cell>
          <cell r="L115">
            <v>125</v>
          </cell>
          <cell r="M115">
            <v>3840</v>
          </cell>
          <cell r="N115">
            <v>229.95099999999999</v>
          </cell>
        </row>
        <row r="116">
          <cell r="D116">
            <v>105</v>
          </cell>
          <cell r="E116">
            <v>38030</v>
          </cell>
          <cell r="F116">
            <v>9</v>
          </cell>
          <cell r="G116">
            <v>304</v>
          </cell>
          <cell r="H116">
            <v>51019</v>
          </cell>
          <cell r="I116" t="str">
            <v>R2</v>
          </cell>
          <cell r="J116" t="str">
            <v>ED</v>
          </cell>
          <cell r="K116">
            <v>38027</v>
          </cell>
          <cell r="L116">
            <v>129</v>
          </cell>
          <cell r="M116">
            <v>5000</v>
          </cell>
          <cell r="N116">
            <v>299.38900000000001</v>
          </cell>
        </row>
        <row r="117">
          <cell r="D117">
            <v>127</v>
          </cell>
          <cell r="E117">
            <v>38036</v>
          </cell>
          <cell r="F117">
            <v>9</v>
          </cell>
          <cell r="G117">
            <v>248</v>
          </cell>
          <cell r="H117" t="str">
            <v>CSP00657</v>
          </cell>
          <cell r="I117" t="str">
            <v>R1</v>
          </cell>
          <cell r="J117" t="str">
            <v>AR</v>
          </cell>
          <cell r="K117">
            <v>38028</v>
          </cell>
          <cell r="L117">
            <v>140</v>
          </cell>
          <cell r="M117">
            <v>1920</v>
          </cell>
          <cell r="N117">
            <v>114.917</v>
          </cell>
        </row>
        <row r="118">
          <cell r="D118">
            <v>117</v>
          </cell>
          <cell r="E118">
            <v>38034</v>
          </cell>
          <cell r="F118">
            <v>9</v>
          </cell>
          <cell r="G118">
            <v>239</v>
          </cell>
          <cell r="H118" t="str">
            <v>CSP00632</v>
          </cell>
          <cell r="I118" t="str">
            <v>R2</v>
          </cell>
          <cell r="J118" t="str">
            <v>AR</v>
          </cell>
          <cell r="K118">
            <v>38028</v>
          </cell>
          <cell r="L118">
            <v>131</v>
          </cell>
          <cell r="M118">
            <v>3840</v>
          </cell>
          <cell r="N118">
            <v>230.13499999999999</v>
          </cell>
        </row>
        <row r="119">
          <cell r="D119">
            <v>150</v>
          </cell>
          <cell r="E119">
            <v>38044</v>
          </cell>
          <cell r="F119">
            <v>8</v>
          </cell>
          <cell r="G119">
            <v>240</v>
          </cell>
          <cell r="H119" t="str">
            <v>846/04</v>
          </cell>
          <cell r="I119" t="str">
            <v>R2</v>
          </cell>
          <cell r="J119" t="str">
            <v>ED</v>
          </cell>
          <cell r="K119">
            <v>38028</v>
          </cell>
          <cell r="L119">
            <v>132</v>
          </cell>
          <cell r="M119">
            <v>2100</v>
          </cell>
          <cell r="N119">
            <v>125.85599999999999</v>
          </cell>
        </row>
        <row r="120">
          <cell r="D120">
            <v>122</v>
          </cell>
          <cell r="E120">
            <v>38036</v>
          </cell>
          <cell r="F120">
            <v>8</v>
          </cell>
          <cell r="G120">
            <v>243</v>
          </cell>
          <cell r="H120" t="str">
            <v>811/04</v>
          </cell>
          <cell r="I120" t="str">
            <v>R1</v>
          </cell>
          <cell r="J120" t="str">
            <v>ED</v>
          </cell>
          <cell r="K120">
            <v>38028</v>
          </cell>
          <cell r="L120">
            <v>135</v>
          </cell>
          <cell r="M120">
            <v>900</v>
          </cell>
          <cell r="N120">
            <v>53.83</v>
          </cell>
        </row>
        <row r="121">
          <cell r="D121">
            <v>114</v>
          </cell>
          <cell r="E121">
            <v>38033</v>
          </cell>
          <cell r="F121">
            <v>9</v>
          </cell>
          <cell r="G121">
            <v>242</v>
          </cell>
          <cell r="H121" t="str">
            <v>856/04</v>
          </cell>
          <cell r="I121" t="str">
            <v>R1</v>
          </cell>
          <cell r="J121" t="str">
            <v>ED</v>
          </cell>
          <cell r="K121">
            <v>38028</v>
          </cell>
          <cell r="L121">
            <v>134</v>
          </cell>
          <cell r="M121">
            <v>2100</v>
          </cell>
          <cell r="N121">
            <v>125.84</v>
          </cell>
        </row>
        <row r="122">
          <cell r="D122">
            <v>118</v>
          </cell>
          <cell r="E122">
            <v>38034</v>
          </cell>
          <cell r="F122">
            <v>9</v>
          </cell>
          <cell r="G122">
            <v>241</v>
          </cell>
          <cell r="H122" t="str">
            <v>CSP00636</v>
          </cell>
          <cell r="I122" t="str">
            <v>R1</v>
          </cell>
          <cell r="J122" t="str">
            <v>AR</v>
          </cell>
          <cell r="K122">
            <v>38028</v>
          </cell>
          <cell r="L122">
            <v>133</v>
          </cell>
          <cell r="M122">
            <v>1920</v>
          </cell>
          <cell r="N122">
            <v>115.011</v>
          </cell>
        </row>
        <row r="123">
          <cell r="D123">
            <v>98</v>
          </cell>
          <cell r="E123">
            <v>38030</v>
          </cell>
          <cell r="F123">
            <v>9</v>
          </cell>
          <cell r="G123">
            <v>247</v>
          </cell>
          <cell r="H123" t="str">
            <v>P016.634</v>
          </cell>
          <cell r="I123" t="str">
            <v>R2</v>
          </cell>
          <cell r="J123" t="str">
            <v>VO</v>
          </cell>
          <cell r="K123">
            <v>38028</v>
          </cell>
          <cell r="L123">
            <v>139</v>
          </cell>
          <cell r="M123">
            <v>4200</v>
          </cell>
          <cell r="N123">
            <v>252</v>
          </cell>
        </row>
        <row r="124">
          <cell r="D124">
            <v>97</v>
          </cell>
          <cell r="E124">
            <v>38030</v>
          </cell>
          <cell r="F124">
            <v>9</v>
          </cell>
          <cell r="G124">
            <v>246</v>
          </cell>
          <cell r="H124" t="str">
            <v>P016.635</v>
          </cell>
          <cell r="I124" t="str">
            <v>R2</v>
          </cell>
          <cell r="J124" t="str">
            <v>VO</v>
          </cell>
          <cell r="K124">
            <v>38028</v>
          </cell>
          <cell r="L124">
            <v>138</v>
          </cell>
          <cell r="M124">
            <v>4200</v>
          </cell>
          <cell r="N124">
            <v>252</v>
          </cell>
        </row>
        <row r="125">
          <cell r="D125">
            <v>110</v>
          </cell>
          <cell r="E125">
            <v>38033</v>
          </cell>
          <cell r="F125">
            <v>9</v>
          </cell>
          <cell r="G125">
            <v>245</v>
          </cell>
          <cell r="H125" t="str">
            <v>CSP00624</v>
          </cell>
          <cell r="I125" t="str">
            <v>R1</v>
          </cell>
          <cell r="J125" t="str">
            <v>AR</v>
          </cell>
          <cell r="K125">
            <v>38028</v>
          </cell>
          <cell r="L125">
            <v>137</v>
          </cell>
          <cell r="M125">
            <v>3200</v>
          </cell>
          <cell r="N125">
            <v>191.58699999999999</v>
          </cell>
        </row>
        <row r="126">
          <cell r="D126">
            <v>103</v>
          </cell>
          <cell r="E126">
            <v>38030</v>
          </cell>
          <cell r="F126">
            <v>9</v>
          </cell>
          <cell r="G126">
            <v>244</v>
          </cell>
          <cell r="H126" t="str">
            <v>CSP00582</v>
          </cell>
          <cell r="I126" t="str">
            <v>R1</v>
          </cell>
          <cell r="J126" t="str">
            <v>AR</v>
          </cell>
          <cell r="K126">
            <v>38028</v>
          </cell>
          <cell r="L126">
            <v>136</v>
          </cell>
          <cell r="M126">
            <v>3840</v>
          </cell>
          <cell r="N126">
            <v>230.18100000000001</v>
          </cell>
        </row>
        <row r="127">
          <cell r="D127">
            <v>123</v>
          </cell>
          <cell r="E127">
            <v>38036</v>
          </cell>
          <cell r="F127">
            <v>9</v>
          </cell>
          <cell r="G127">
            <v>253</v>
          </cell>
          <cell r="H127" t="str">
            <v>P016.518</v>
          </cell>
          <cell r="I127" t="str">
            <v>R2</v>
          </cell>
          <cell r="J127" t="str">
            <v>VO</v>
          </cell>
          <cell r="K127">
            <v>38029</v>
          </cell>
          <cell r="L127">
            <v>143</v>
          </cell>
          <cell r="M127">
            <v>4200</v>
          </cell>
          <cell r="N127">
            <v>252</v>
          </cell>
        </row>
        <row r="128">
          <cell r="D128">
            <v>111</v>
          </cell>
          <cell r="E128">
            <v>38033</v>
          </cell>
          <cell r="F128">
            <v>9</v>
          </cell>
          <cell r="G128">
            <v>255</v>
          </cell>
          <cell r="H128" t="str">
            <v>P016.637</v>
          </cell>
          <cell r="I128" t="str">
            <v>R2</v>
          </cell>
          <cell r="J128" t="str">
            <v>VO</v>
          </cell>
          <cell r="K128">
            <v>38029</v>
          </cell>
          <cell r="L128">
            <v>145</v>
          </cell>
          <cell r="M128">
            <v>4200</v>
          </cell>
          <cell r="N128">
            <v>252</v>
          </cell>
        </row>
        <row r="129">
          <cell r="D129">
            <v>112</v>
          </cell>
          <cell r="E129">
            <v>38033</v>
          </cell>
          <cell r="F129">
            <v>9</v>
          </cell>
          <cell r="G129">
            <v>252</v>
          </cell>
          <cell r="H129" t="str">
            <v>P016.636</v>
          </cell>
          <cell r="I129" t="str">
            <v>R2</v>
          </cell>
          <cell r="J129" t="str">
            <v>VO</v>
          </cell>
          <cell r="K129">
            <v>38029</v>
          </cell>
          <cell r="L129">
            <v>142</v>
          </cell>
          <cell r="M129">
            <v>4200</v>
          </cell>
          <cell r="N129">
            <v>252</v>
          </cell>
        </row>
        <row r="130">
          <cell r="D130">
            <v>129</v>
          </cell>
          <cell r="E130">
            <v>38037</v>
          </cell>
          <cell r="F130">
            <v>9</v>
          </cell>
          <cell r="G130">
            <v>254</v>
          </cell>
          <cell r="H130" t="str">
            <v>P016.519</v>
          </cell>
          <cell r="I130" t="str">
            <v>R2</v>
          </cell>
          <cell r="J130" t="str">
            <v>VO</v>
          </cell>
          <cell r="K130">
            <v>38029</v>
          </cell>
          <cell r="L130">
            <v>144</v>
          </cell>
          <cell r="M130">
            <v>4200</v>
          </cell>
          <cell r="N130">
            <v>252</v>
          </cell>
        </row>
        <row r="131">
          <cell r="D131">
            <v>139</v>
          </cell>
          <cell r="E131">
            <v>38041</v>
          </cell>
          <cell r="F131">
            <v>9</v>
          </cell>
          <cell r="G131">
            <v>266</v>
          </cell>
          <cell r="H131" t="str">
            <v>CSP00631</v>
          </cell>
          <cell r="I131" t="str">
            <v>R2</v>
          </cell>
          <cell r="J131" t="str">
            <v>AR</v>
          </cell>
          <cell r="K131">
            <v>38029</v>
          </cell>
          <cell r="L131">
            <v>154</v>
          </cell>
          <cell r="M131">
            <v>3840</v>
          </cell>
          <cell r="N131">
            <v>229.41900000000001</v>
          </cell>
        </row>
        <row r="132">
          <cell r="D132">
            <v>101</v>
          </cell>
          <cell r="E132">
            <v>38030</v>
          </cell>
          <cell r="F132">
            <v>8</v>
          </cell>
          <cell r="G132">
            <v>259</v>
          </cell>
          <cell r="H132" t="str">
            <v>P8891</v>
          </cell>
          <cell r="I132" t="str">
            <v>R2</v>
          </cell>
          <cell r="J132" t="str">
            <v>FI</v>
          </cell>
          <cell r="K132">
            <v>38029</v>
          </cell>
          <cell r="L132">
            <v>148</v>
          </cell>
          <cell r="M132">
            <v>1920</v>
          </cell>
          <cell r="N132">
            <v>114.8</v>
          </cell>
        </row>
        <row r="133">
          <cell r="D133">
            <v>144</v>
          </cell>
          <cell r="E133">
            <v>38043</v>
          </cell>
          <cell r="F133">
            <v>9</v>
          </cell>
          <cell r="G133">
            <v>323</v>
          </cell>
          <cell r="H133">
            <v>51023</v>
          </cell>
          <cell r="I133" t="str">
            <v>R2</v>
          </cell>
          <cell r="J133" t="str">
            <v>ED</v>
          </cell>
          <cell r="K133">
            <v>38029</v>
          </cell>
          <cell r="L133">
            <v>149</v>
          </cell>
          <cell r="M133">
            <v>8334</v>
          </cell>
          <cell r="N133">
            <v>499.012</v>
          </cell>
        </row>
        <row r="134">
          <cell r="D134">
            <v>119</v>
          </cell>
          <cell r="E134">
            <v>38034</v>
          </cell>
          <cell r="F134">
            <v>9</v>
          </cell>
          <cell r="G134">
            <v>263</v>
          </cell>
          <cell r="H134" t="str">
            <v>CSP00581</v>
          </cell>
          <cell r="I134" t="str">
            <v>R1</v>
          </cell>
          <cell r="J134" t="str">
            <v>AR</v>
          </cell>
          <cell r="K134">
            <v>38030</v>
          </cell>
          <cell r="L134">
            <v>151</v>
          </cell>
          <cell r="M134">
            <v>4800</v>
          </cell>
          <cell r="N134">
            <v>287.85500000000002</v>
          </cell>
        </row>
        <row r="135">
          <cell r="D135">
            <v>120</v>
          </cell>
          <cell r="E135">
            <v>38034</v>
          </cell>
          <cell r="F135">
            <v>9</v>
          </cell>
          <cell r="G135">
            <v>264</v>
          </cell>
          <cell r="H135" t="str">
            <v>CSP00593</v>
          </cell>
          <cell r="I135" t="str">
            <v>R1</v>
          </cell>
          <cell r="J135" t="str">
            <v>AR</v>
          </cell>
          <cell r="K135">
            <v>38030</v>
          </cell>
          <cell r="L135">
            <v>152</v>
          </cell>
          <cell r="M135">
            <v>1920</v>
          </cell>
          <cell r="N135">
            <v>115.122</v>
          </cell>
        </row>
        <row r="136">
          <cell r="D136">
            <v>126</v>
          </cell>
          <cell r="E136">
            <v>38036</v>
          </cell>
          <cell r="F136">
            <v>9</v>
          </cell>
          <cell r="G136">
            <v>225</v>
          </cell>
          <cell r="H136" t="str">
            <v>CSP00563</v>
          </cell>
          <cell r="I136" t="str">
            <v>R1</v>
          </cell>
          <cell r="J136" t="str">
            <v>AR</v>
          </cell>
          <cell r="K136">
            <v>38030</v>
          </cell>
          <cell r="L136">
            <v>155</v>
          </cell>
          <cell r="M136">
            <v>1920</v>
          </cell>
          <cell r="N136">
            <v>115.05200000000001</v>
          </cell>
        </row>
        <row r="137">
          <cell r="D137">
            <v>108</v>
          </cell>
          <cell r="E137">
            <v>38033</v>
          </cell>
          <cell r="F137">
            <v>8</v>
          </cell>
          <cell r="G137">
            <v>267</v>
          </cell>
          <cell r="H137" t="str">
            <v>B024</v>
          </cell>
          <cell r="I137" t="str">
            <v>R2</v>
          </cell>
          <cell r="J137" t="str">
            <v>SU</v>
          </cell>
          <cell r="K137">
            <v>38030</v>
          </cell>
          <cell r="L137">
            <v>156</v>
          </cell>
          <cell r="M137">
            <v>172</v>
          </cell>
          <cell r="N137">
            <v>10.176</v>
          </cell>
        </row>
        <row r="138">
          <cell r="D138">
            <v>113</v>
          </cell>
          <cell r="E138">
            <v>38033</v>
          </cell>
          <cell r="F138">
            <v>9</v>
          </cell>
          <cell r="G138">
            <v>268</v>
          </cell>
          <cell r="H138" t="str">
            <v>B023</v>
          </cell>
          <cell r="I138" t="str">
            <v>R1</v>
          </cell>
          <cell r="J138" t="str">
            <v>SU</v>
          </cell>
          <cell r="K138">
            <v>38030</v>
          </cell>
          <cell r="L138">
            <v>157</v>
          </cell>
          <cell r="M138">
            <v>1961</v>
          </cell>
          <cell r="N138">
            <v>115.18049999999999</v>
          </cell>
        </row>
        <row r="139">
          <cell r="D139">
            <v>146</v>
          </cell>
          <cell r="E139">
            <v>38044</v>
          </cell>
          <cell r="F139">
            <v>9</v>
          </cell>
          <cell r="G139">
            <v>338</v>
          </cell>
          <cell r="H139">
            <v>51015</v>
          </cell>
          <cell r="I139" t="str">
            <v>R1</v>
          </cell>
          <cell r="J139" t="str">
            <v>ED</v>
          </cell>
          <cell r="K139">
            <v>38030</v>
          </cell>
          <cell r="L139">
            <v>161</v>
          </cell>
          <cell r="M139">
            <v>4584</v>
          </cell>
          <cell r="N139">
            <v>274.58</v>
          </cell>
        </row>
        <row r="140">
          <cell r="D140">
            <v>121</v>
          </cell>
          <cell r="E140">
            <v>38035</v>
          </cell>
          <cell r="F140">
            <v>9</v>
          </cell>
          <cell r="G140">
            <v>272</v>
          </cell>
          <cell r="H140" t="str">
            <v>CSP00623</v>
          </cell>
          <cell r="I140" t="str">
            <v>R2</v>
          </cell>
          <cell r="J140" t="str">
            <v>AR</v>
          </cell>
          <cell r="K140">
            <v>38030</v>
          </cell>
          <cell r="L140">
            <v>162</v>
          </cell>
          <cell r="M140">
            <v>1920</v>
          </cell>
          <cell r="N140">
            <v>115.05</v>
          </cell>
        </row>
        <row r="141">
          <cell r="D141">
            <v>136</v>
          </cell>
          <cell r="E141">
            <v>38041</v>
          </cell>
          <cell r="F141">
            <v>9</v>
          </cell>
          <cell r="G141">
            <v>289</v>
          </cell>
          <cell r="H141" t="str">
            <v>CSP00663</v>
          </cell>
          <cell r="I141" t="str">
            <v>R1</v>
          </cell>
          <cell r="J141" t="str">
            <v>AR</v>
          </cell>
          <cell r="K141">
            <v>38033</v>
          </cell>
          <cell r="L141">
            <v>163</v>
          </cell>
          <cell r="M141">
            <v>3840</v>
          </cell>
          <cell r="N141">
            <v>230.06200000000001</v>
          </cell>
        </row>
        <row r="142">
          <cell r="D142">
            <v>133</v>
          </cell>
          <cell r="E142">
            <v>38041</v>
          </cell>
          <cell r="F142">
            <v>9</v>
          </cell>
          <cell r="G142">
            <v>290</v>
          </cell>
          <cell r="H142" t="str">
            <v>CSP00650</v>
          </cell>
          <cell r="I142" t="str">
            <v>R1</v>
          </cell>
          <cell r="J142" t="str">
            <v>AR</v>
          </cell>
          <cell r="K142">
            <v>38033</v>
          </cell>
          <cell r="L142">
            <v>165</v>
          </cell>
          <cell r="M142">
            <v>5120</v>
          </cell>
          <cell r="N142">
            <v>306.68200000000002</v>
          </cell>
        </row>
        <row r="143">
          <cell r="D143">
            <v>124</v>
          </cell>
          <cell r="E143">
            <v>38036</v>
          </cell>
          <cell r="F143">
            <v>8</v>
          </cell>
          <cell r="G143">
            <v>292</v>
          </cell>
          <cell r="H143" t="str">
            <v>CSP00613</v>
          </cell>
          <cell r="I143" t="str">
            <v>R1</v>
          </cell>
          <cell r="J143" t="str">
            <v>AR</v>
          </cell>
          <cell r="K143">
            <v>38033</v>
          </cell>
          <cell r="L143">
            <v>166</v>
          </cell>
          <cell r="M143">
            <v>3840</v>
          </cell>
          <cell r="N143">
            <v>230.01300000000001</v>
          </cell>
        </row>
        <row r="144">
          <cell r="D144">
            <v>128</v>
          </cell>
          <cell r="E144">
            <v>38037</v>
          </cell>
          <cell r="F144">
            <v>9</v>
          </cell>
          <cell r="G144">
            <v>293</v>
          </cell>
          <cell r="H144" t="str">
            <v>04-0540</v>
          </cell>
          <cell r="I144" t="str">
            <v>R2</v>
          </cell>
          <cell r="J144" t="str">
            <v>SU</v>
          </cell>
          <cell r="K144">
            <v>38033</v>
          </cell>
          <cell r="L144">
            <v>167</v>
          </cell>
          <cell r="M144">
            <v>1920</v>
          </cell>
          <cell r="N144">
            <v>114.904</v>
          </cell>
        </row>
        <row r="145">
          <cell r="D145">
            <v>125</v>
          </cell>
          <cell r="E145">
            <v>38036</v>
          </cell>
          <cell r="F145">
            <v>9</v>
          </cell>
          <cell r="G145">
            <v>294</v>
          </cell>
          <cell r="H145" t="str">
            <v>CSP00621</v>
          </cell>
          <cell r="I145" t="str">
            <v>R1</v>
          </cell>
          <cell r="J145" t="str">
            <v>AR</v>
          </cell>
          <cell r="K145">
            <v>38034</v>
          </cell>
          <cell r="L145">
            <v>169</v>
          </cell>
          <cell r="M145">
            <v>3840</v>
          </cell>
          <cell r="N145">
            <v>230.095</v>
          </cell>
        </row>
        <row r="146">
          <cell r="D146">
            <v>172</v>
          </cell>
          <cell r="E146">
            <v>38047</v>
          </cell>
          <cell r="F146">
            <v>8</v>
          </cell>
          <cell r="G146">
            <v>299</v>
          </cell>
          <cell r="H146" t="str">
            <v>CSP00617</v>
          </cell>
          <cell r="I146" t="str">
            <v>R2</v>
          </cell>
          <cell r="J146" t="str">
            <v>AR</v>
          </cell>
          <cell r="K146">
            <v>38034</v>
          </cell>
          <cell r="L146">
            <v>174</v>
          </cell>
          <cell r="M146">
            <v>1920</v>
          </cell>
          <cell r="N146">
            <v>115.16500000000001</v>
          </cell>
        </row>
        <row r="147">
          <cell r="D147">
            <v>151</v>
          </cell>
          <cell r="E147">
            <v>38044</v>
          </cell>
          <cell r="F147">
            <v>8</v>
          </cell>
          <cell r="G147">
            <v>318</v>
          </cell>
          <cell r="H147" t="str">
            <v>04-0542</v>
          </cell>
          <cell r="I147" t="str">
            <v>R2</v>
          </cell>
          <cell r="J147" t="str">
            <v>SU</v>
          </cell>
          <cell r="K147">
            <v>38037</v>
          </cell>
          <cell r="L147">
            <v>188</v>
          </cell>
          <cell r="M147">
            <v>640</v>
          </cell>
          <cell r="N147">
            <v>38.344999999999999</v>
          </cell>
        </row>
        <row r="148">
          <cell r="D148">
            <v>154</v>
          </cell>
          <cell r="E148">
            <v>38047</v>
          </cell>
          <cell r="F148">
            <v>9</v>
          </cell>
          <cell r="G148">
            <v>341</v>
          </cell>
          <cell r="H148" t="str">
            <v>P016.639</v>
          </cell>
          <cell r="I148" t="str">
            <v>R2</v>
          </cell>
          <cell r="J148" t="str">
            <v>VO</v>
          </cell>
          <cell r="K148">
            <v>38040</v>
          </cell>
          <cell r="L148">
            <v>195</v>
          </cell>
          <cell r="M148">
            <v>4200</v>
          </cell>
          <cell r="N148">
            <v>252</v>
          </cell>
        </row>
        <row r="149">
          <cell r="D149">
            <v>131</v>
          </cell>
          <cell r="E149">
            <v>38040</v>
          </cell>
          <cell r="F149">
            <v>9</v>
          </cell>
          <cell r="G149">
            <v>313</v>
          </cell>
          <cell r="H149" t="str">
            <v>P016.520</v>
          </cell>
          <cell r="I149" t="str">
            <v>R2</v>
          </cell>
          <cell r="J149" t="str">
            <v>VO</v>
          </cell>
          <cell r="K149">
            <v>38036</v>
          </cell>
          <cell r="L149">
            <v>183</v>
          </cell>
          <cell r="M149">
            <v>4200</v>
          </cell>
          <cell r="N149">
            <v>252</v>
          </cell>
        </row>
        <row r="150">
          <cell r="D150">
            <v>142</v>
          </cell>
          <cell r="E150">
            <v>38042</v>
          </cell>
          <cell r="F150">
            <v>9</v>
          </cell>
          <cell r="G150">
            <v>312</v>
          </cell>
          <cell r="H150" t="str">
            <v>P016.638</v>
          </cell>
          <cell r="I150" t="str">
            <v>R2</v>
          </cell>
          <cell r="J150" t="str">
            <v>VO</v>
          </cell>
          <cell r="K150">
            <v>38035</v>
          </cell>
          <cell r="L150">
            <v>182</v>
          </cell>
          <cell r="M150">
            <v>4200</v>
          </cell>
          <cell r="N150">
            <v>252</v>
          </cell>
        </row>
        <row r="151">
          <cell r="D151">
            <v>162</v>
          </cell>
          <cell r="E151">
            <v>38049</v>
          </cell>
          <cell r="F151">
            <v>9</v>
          </cell>
          <cell r="G151">
            <v>303</v>
          </cell>
          <cell r="H151" t="str">
            <v>CSP00635</v>
          </cell>
          <cell r="I151" t="str">
            <v>R2</v>
          </cell>
          <cell r="J151" t="str">
            <v>AR</v>
          </cell>
          <cell r="K151">
            <v>38036</v>
          </cell>
          <cell r="L151">
            <v>177</v>
          </cell>
          <cell r="M151">
            <v>1920</v>
          </cell>
          <cell r="N151">
            <v>115.1</v>
          </cell>
        </row>
        <row r="152">
          <cell r="D152">
            <v>168</v>
          </cell>
          <cell r="E152">
            <v>38050</v>
          </cell>
          <cell r="F152">
            <v>9</v>
          </cell>
          <cell r="G152">
            <v>304</v>
          </cell>
          <cell r="H152" t="str">
            <v>779;798;
824;855</v>
          </cell>
          <cell r="I152" t="str">
            <v>R1</v>
          </cell>
          <cell r="J152" t="str">
            <v>ED</v>
          </cell>
          <cell r="K152">
            <v>38035</v>
          </cell>
          <cell r="L152">
            <v>178</v>
          </cell>
          <cell r="M152">
            <v>3150</v>
          </cell>
          <cell r="N152">
            <v>188.7886</v>
          </cell>
        </row>
        <row r="153">
          <cell r="D153">
            <v>134</v>
          </cell>
          <cell r="E153">
            <v>38041</v>
          </cell>
          <cell r="F153">
            <v>1</v>
          </cell>
          <cell r="G153">
            <v>311</v>
          </cell>
          <cell r="H153" t="str">
            <v>CSP00630</v>
          </cell>
          <cell r="I153" t="str">
            <v>R2</v>
          </cell>
          <cell r="J153" t="str">
            <v>AR</v>
          </cell>
          <cell r="K153">
            <v>38036</v>
          </cell>
          <cell r="L153">
            <v>181</v>
          </cell>
          <cell r="M153">
            <v>1920</v>
          </cell>
          <cell r="N153">
            <v>115.083</v>
          </cell>
        </row>
        <row r="154">
          <cell r="D154">
            <v>130</v>
          </cell>
          <cell r="E154">
            <v>38040</v>
          </cell>
          <cell r="F154">
            <v>9</v>
          </cell>
          <cell r="G154">
            <v>326</v>
          </cell>
          <cell r="H154" t="str">
            <v>808/03</v>
          </cell>
          <cell r="I154" t="str">
            <v>R2</v>
          </cell>
          <cell r="J154" t="str">
            <v>ED</v>
          </cell>
          <cell r="K154">
            <v>38037</v>
          </cell>
          <cell r="L154">
            <v>186</v>
          </cell>
          <cell r="M154">
            <v>1800</v>
          </cell>
          <cell r="N154">
            <v>108</v>
          </cell>
        </row>
        <row r="155">
          <cell r="D155">
            <v>143</v>
          </cell>
          <cell r="E155">
            <v>38043</v>
          </cell>
          <cell r="F155">
            <v>9</v>
          </cell>
          <cell r="G155">
            <v>387</v>
          </cell>
          <cell r="H155">
            <v>51025</v>
          </cell>
          <cell r="I155" t="str">
            <v>R2</v>
          </cell>
          <cell r="J155" t="str">
            <v>ED</v>
          </cell>
          <cell r="K155">
            <v>38037</v>
          </cell>
          <cell r="L155">
            <v>187</v>
          </cell>
          <cell r="M155">
            <v>5915</v>
          </cell>
          <cell r="N155">
            <v>354.01400000000001</v>
          </cell>
        </row>
        <row r="156">
          <cell r="D156">
            <v>140</v>
          </cell>
          <cell r="E156">
            <v>38042</v>
          </cell>
          <cell r="F156">
            <v>9</v>
          </cell>
          <cell r="G156">
            <v>328</v>
          </cell>
          <cell r="H156" t="str">
            <v>CSP00629</v>
          </cell>
          <cell r="I156" t="str">
            <v>R2</v>
          </cell>
          <cell r="J156" t="str">
            <v>AR</v>
          </cell>
          <cell r="K156">
            <v>38037</v>
          </cell>
          <cell r="L156">
            <v>190</v>
          </cell>
          <cell r="M156">
            <v>3840</v>
          </cell>
          <cell r="N156">
            <v>230.06200000000001</v>
          </cell>
        </row>
        <row r="157">
          <cell r="D157">
            <v>153</v>
          </cell>
          <cell r="E157">
            <v>38044</v>
          </cell>
          <cell r="F157">
            <v>9</v>
          </cell>
          <cell r="G157">
            <v>327</v>
          </cell>
          <cell r="H157" t="str">
            <v>CSP00634</v>
          </cell>
          <cell r="I157" t="str">
            <v>R1</v>
          </cell>
          <cell r="J157" t="str">
            <v>AR</v>
          </cell>
          <cell r="K157">
            <v>38037</v>
          </cell>
          <cell r="L157">
            <v>189</v>
          </cell>
          <cell r="M157">
            <v>8320</v>
          </cell>
          <cell r="N157">
            <v>498.36500000000001</v>
          </cell>
        </row>
        <row r="158">
          <cell r="D158">
            <v>137</v>
          </cell>
          <cell r="E158">
            <v>38041</v>
          </cell>
          <cell r="F158">
            <v>9</v>
          </cell>
          <cell r="G158">
            <v>339</v>
          </cell>
          <cell r="H158" t="str">
            <v>CSP00640</v>
          </cell>
          <cell r="I158" t="str">
            <v>R1</v>
          </cell>
          <cell r="J158" t="str">
            <v>AR</v>
          </cell>
          <cell r="K158">
            <v>38040</v>
          </cell>
          <cell r="L158">
            <v>193</v>
          </cell>
          <cell r="M158">
            <v>3840</v>
          </cell>
          <cell r="N158">
            <v>230.11799999999999</v>
          </cell>
        </row>
        <row r="159">
          <cell r="D159">
            <v>135</v>
          </cell>
          <cell r="E159">
            <v>38041</v>
          </cell>
          <cell r="F159">
            <v>1</v>
          </cell>
          <cell r="G159">
            <v>340</v>
          </cell>
          <cell r="H159" t="str">
            <v>CSP00626</v>
          </cell>
          <cell r="I159" t="str">
            <v>R2</v>
          </cell>
          <cell r="J159" t="str">
            <v>AR</v>
          </cell>
          <cell r="K159">
            <v>38040</v>
          </cell>
          <cell r="L159">
            <v>194</v>
          </cell>
          <cell r="M159">
            <v>1920</v>
          </cell>
          <cell r="N159">
            <v>114.98699999999999</v>
          </cell>
        </row>
        <row r="160">
          <cell r="D160">
            <v>155</v>
          </cell>
          <cell r="E160">
            <v>38048</v>
          </cell>
          <cell r="F160">
            <v>9</v>
          </cell>
          <cell r="G160">
            <v>386</v>
          </cell>
          <cell r="H160">
            <v>50988</v>
          </cell>
          <cell r="I160" t="str">
            <v>R1</v>
          </cell>
          <cell r="J160" t="str">
            <v>ED</v>
          </cell>
          <cell r="K160">
            <v>38040</v>
          </cell>
          <cell r="L160">
            <v>198</v>
          </cell>
          <cell r="M160">
            <v>1568</v>
          </cell>
          <cell r="N160">
            <v>93.918999999999997</v>
          </cell>
        </row>
        <row r="161">
          <cell r="D161">
            <v>170</v>
          </cell>
          <cell r="E161">
            <v>38050</v>
          </cell>
          <cell r="F161">
            <v>9</v>
          </cell>
          <cell r="G161">
            <v>417</v>
          </cell>
          <cell r="H161">
            <v>51026</v>
          </cell>
          <cell r="I161" t="str">
            <v>R2</v>
          </cell>
          <cell r="J161" t="str">
            <v>ED</v>
          </cell>
          <cell r="K161">
            <v>38040</v>
          </cell>
          <cell r="L161">
            <v>197</v>
          </cell>
          <cell r="M161">
            <v>9167</v>
          </cell>
          <cell r="N161">
            <v>549.05499999999995</v>
          </cell>
        </row>
        <row r="162">
          <cell r="D162">
            <v>147</v>
          </cell>
          <cell r="E162">
            <v>38044</v>
          </cell>
          <cell r="F162">
            <v>9</v>
          </cell>
          <cell r="G162">
            <v>349</v>
          </cell>
          <cell r="H162" t="str">
            <v>CSP00701</v>
          </cell>
          <cell r="I162" t="str">
            <v>R1</v>
          </cell>
          <cell r="J162" t="str">
            <v>AR</v>
          </cell>
          <cell r="K162">
            <v>38041</v>
          </cell>
          <cell r="L162">
            <v>201</v>
          </cell>
          <cell r="M162">
            <v>3840</v>
          </cell>
          <cell r="N162">
            <v>230.203</v>
          </cell>
        </row>
        <row r="163">
          <cell r="D163">
            <v>158</v>
          </cell>
          <cell r="E163">
            <v>38049</v>
          </cell>
          <cell r="F163">
            <v>9</v>
          </cell>
          <cell r="G163">
            <v>348</v>
          </cell>
          <cell r="H163" t="str">
            <v>CSP00565</v>
          </cell>
          <cell r="I163" t="str">
            <v>R1</v>
          </cell>
          <cell r="J163" t="str">
            <v>AR</v>
          </cell>
          <cell r="K163">
            <v>38041</v>
          </cell>
          <cell r="L163">
            <v>200</v>
          </cell>
          <cell r="M163">
            <v>3200</v>
          </cell>
          <cell r="N163">
            <v>191.72</v>
          </cell>
        </row>
        <row r="164">
          <cell r="D164">
            <v>148</v>
          </cell>
          <cell r="E164">
            <v>38044</v>
          </cell>
          <cell r="F164">
            <v>8</v>
          </cell>
          <cell r="G164">
            <v>353</v>
          </cell>
          <cell r="H164" t="str">
            <v>CSP00642</v>
          </cell>
          <cell r="I164" t="str">
            <v>R1</v>
          </cell>
          <cell r="J164" t="str">
            <v>AR</v>
          </cell>
          <cell r="K164">
            <v>38041</v>
          </cell>
          <cell r="L164">
            <v>205</v>
          </cell>
          <cell r="M164">
            <v>3840</v>
          </cell>
          <cell r="N164">
            <v>230.226</v>
          </cell>
        </row>
        <row r="165">
          <cell r="D165">
            <v>161</v>
          </cell>
          <cell r="E165">
            <v>38049</v>
          </cell>
          <cell r="F165">
            <v>9</v>
          </cell>
          <cell r="G165">
            <v>352</v>
          </cell>
          <cell r="H165" t="str">
            <v>CSP00644</v>
          </cell>
          <cell r="I165" t="str">
            <v>R2</v>
          </cell>
          <cell r="J165" t="str">
            <v>AR</v>
          </cell>
          <cell r="K165">
            <v>38041</v>
          </cell>
          <cell r="L165">
            <v>204</v>
          </cell>
          <cell r="M165">
            <v>3840</v>
          </cell>
          <cell r="N165">
            <v>230.041</v>
          </cell>
        </row>
        <row r="166">
          <cell r="D166">
            <v>157</v>
          </cell>
          <cell r="E166">
            <v>38049</v>
          </cell>
          <cell r="F166">
            <v>9</v>
          </cell>
          <cell r="G166">
            <v>350</v>
          </cell>
          <cell r="H166" t="str">
            <v>CSP00651</v>
          </cell>
          <cell r="I166" t="str">
            <v>R1</v>
          </cell>
          <cell r="J166" t="str">
            <v>AR</v>
          </cell>
          <cell r="K166">
            <v>38041</v>
          </cell>
          <cell r="L166">
            <v>202</v>
          </cell>
          <cell r="M166">
            <v>1920</v>
          </cell>
          <cell r="N166">
            <v>115.071</v>
          </cell>
        </row>
        <row r="167">
          <cell r="D167">
            <v>145</v>
          </cell>
          <cell r="E167">
            <v>38043</v>
          </cell>
          <cell r="F167">
            <v>8</v>
          </cell>
          <cell r="G167">
            <v>354</v>
          </cell>
          <cell r="H167" t="str">
            <v>CSP00653</v>
          </cell>
          <cell r="I167" t="str">
            <v>R1</v>
          </cell>
          <cell r="J167" t="str">
            <v>AR</v>
          </cell>
          <cell r="K167">
            <v>38041</v>
          </cell>
          <cell r="L167">
            <v>206</v>
          </cell>
          <cell r="M167">
            <v>1920</v>
          </cell>
          <cell r="N167">
            <v>114.944</v>
          </cell>
        </row>
        <row r="168">
          <cell r="D168">
            <v>149</v>
          </cell>
          <cell r="E168">
            <v>38044</v>
          </cell>
          <cell r="F168">
            <v>9</v>
          </cell>
          <cell r="G168">
            <v>356</v>
          </cell>
          <cell r="H168" t="str">
            <v>CSP00725</v>
          </cell>
          <cell r="I168" t="str">
            <v>R1</v>
          </cell>
          <cell r="J168" t="str">
            <v>AR</v>
          </cell>
          <cell r="K168">
            <v>38041</v>
          </cell>
          <cell r="L168">
            <v>209</v>
          </cell>
          <cell r="M168">
            <v>1920</v>
          </cell>
          <cell r="N168">
            <v>115.086</v>
          </cell>
        </row>
        <row r="169">
          <cell r="D169">
            <v>165</v>
          </cell>
          <cell r="E169">
            <v>38049</v>
          </cell>
          <cell r="F169">
            <v>1</v>
          </cell>
          <cell r="G169">
            <v>362</v>
          </cell>
          <cell r="H169" t="str">
            <v>CSP00727</v>
          </cell>
          <cell r="I169" t="str">
            <v>R2</v>
          </cell>
          <cell r="J169" t="str">
            <v>AR</v>
          </cell>
          <cell r="K169">
            <v>38042</v>
          </cell>
          <cell r="L169">
            <v>213</v>
          </cell>
          <cell r="M169">
            <v>1920</v>
          </cell>
          <cell r="N169">
            <v>115.078</v>
          </cell>
        </row>
        <row r="170">
          <cell r="D170">
            <v>169</v>
          </cell>
          <cell r="E170">
            <v>38050</v>
          </cell>
          <cell r="F170">
            <v>9</v>
          </cell>
          <cell r="G170">
            <v>361</v>
          </cell>
          <cell r="H170" t="str">
            <v>CSP00709</v>
          </cell>
          <cell r="I170" t="str">
            <v>R1</v>
          </cell>
          <cell r="J170" t="str">
            <v>AR</v>
          </cell>
          <cell r="K170">
            <v>38042</v>
          </cell>
          <cell r="L170">
            <v>212</v>
          </cell>
          <cell r="M170">
            <v>1920</v>
          </cell>
          <cell r="N170">
            <v>115.03</v>
          </cell>
        </row>
        <row r="171">
          <cell r="D171">
            <v>152</v>
          </cell>
          <cell r="E171">
            <v>38044</v>
          </cell>
          <cell r="F171">
            <v>9</v>
          </cell>
          <cell r="G171">
            <v>371</v>
          </cell>
          <cell r="H171" t="str">
            <v>P8899</v>
          </cell>
          <cell r="I171" t="str">
            <v>R2</v>
          </cell>
          <cell r="J171" t="str">
            <v>FI</v>
          </cell>
          <cell r="K171">
            <v>38043</v>
          </cell>
          <cell r="L171">
            <v>216</v>
          </cell>
          <cell r="M171">
            <v>1920</v>
          </cell>
          <cell r="N171">
            <v>114.88200000000001</v>
          </cell>
        </row>
        <row r="172">
          <cell r="D172">
            <v>159</v>
          </cell>
          <cell r="E172">
            <v>38049</v>
          </cell>
          <cell r="F172">
            <v>9</v>
          </cell>
          <cell r="G172">
            <v>373</v>
          </cell>
          <cell r="H172" t="str">
            <v>CSP00645</v>
          </cell>
          <cell r="I172" t="str">
            <v>R1</v>
          </cell>
          <cell r="J172" t="str">
            <v>AR</v>
          </cell>
          <cell r="K172">
            <v>38043</v>
          </cell>
          <cell r="L172">
            <v>218</v>
          </cell>
          <cell r="M172">
            <v>3840</v>
          </cell>
          <cell r="N172">
            <v>230.18899999999999</v>
          </cell>
        </row>
        <row r="173">
          <cell r="D173">
            <v>160</v>
          </cell>
          <cell r="E173">
            <v>38049</v>
          </cell>
          <cell r="F173">
            <v>9</v>
          </cell>
          <cell r="G173">
            <v>383</v>
          </cell>
          <cell r="H173" t="str">
            <v>P016.342</v>
          </cell>
          <cell r="I173" t="str">
            <v>R2</v>
          </cell>
          <cell r="J173" t="str">
            <v>VO</v>
          </cell>
          <cell r="K173">
            <v>38044</v>
          </cell>
          <cell r="L173">
            <v>220</v>
          </cell>
          <cell r="M173">
            <v>4200</v>
          </cell>
          <cell r="N173">
            <v>252</v>
          </cell>
        </row>
        <row r="174">
          <cell r="D174">
            <v>166</v>
          </cell>
          <cell r="E174">
            <v>38050</v>
          </cell>
          <cell r="F174">
            <v>9</v>
          </cell>
          <cell r="G174">
            <v>382</v>
          </cell>
          <cell r="H174" t="str">
            <v>CSP00625</v>
          </cell>
          <cell r="I174" t="str">
            <v>R2</v>
          </cell>
          <cell r="J174" t="str">
            <v>AR</v>
          </cell>
          <cell r="K174">
            <v>38044</v>
          </cell>
          <cell r="L174">
            <v>219</v>
          </cell>
          <cell r="M174">
            <v>4800</v>
          </cell>
          <cell r="N174">
            <v>287.58199999999999</v>
          </cell>
        </row>
        <row r="175">
          <cell r="D175">
            <v>164</v>
          </cell>
          <cell r="E175">
            <v>38049</v>
          </cell>
          <cell r="F175">
            <v>9</v>
          </cell>
          <cell r="G175">
            <v>386</v>
          </cell>
          <cell r="H175" t="str">
            <v>868/04</v>
          </cell>
          <cell r="I175" t="str">
            <v>R1</v>
          </cell>
          <cell r="J175" t="str">
            <v>ED</v>
          </cell>
          <cell r="K175">
            <v>38044</v>
          </cell>
          <cell r="L175">
            <v>223</v>
          </cell>
          <cell r="M175">
            <v>2100</v>
          </cell>
          <cell r="N175">
            <v>125.86799999999999</v>
          </cell>
        </row>
        <row r="176">
          <cell r="D176">
            <v>171</v>
          </cell>
          <cell r="E176">
            <v>38054</v>
          </cell>
          <cell r="F176">
            <v>9</v>
          </cell>
          <cell r="G176">
            <v>403</v>
          </cell>
          <cell r="H176" t="str">
            <v>CSP00666</v>
          </cell>
          <cell r="I176" t="str">
            <v>R1</v>
          </cell>
          <cell r="J176" t="str">
            <v>AR</v>
          </cell>
          <cell r="K176">
            <v>38047</v>
          </cell>
          <cell r="L176">
            <v>229</v>
          </cell>
          <cell r="M176">
            <v>1920</v>
          </cell>
          <cell r="N176">
            <v>114.94199999999999</v>
          </cell>
        </row>
        <row r="177">
          <cell r="D177">
            <v>163</v>
          </cell>
          <cell r="E177">
            <v>38049</v>
          </cell>
          <cell r="F177">
            <v>8</v>
          </cell>
          <cell r="G177">
            <v>411</v>
          </cell>
          <cell r="H177" t="str">
            <v>P8818</v>
          </cell>
          <cell r="I177" t="str">
            <v>R1</v>
          </cell>
          <cell r="J177" t="str">
            <v>FI</v>
          </cell>
          <cell r="K177">
            <v>38048</v>
          </cell>
          <cell r="L177">
            <v>231</v>
          </cell>
          <cell r="M177">
            <v>1860</v>
          </cell>
          <cell r="N177">
            <v>111.22199999999999</v>
          </cell>
        </row>
        <row r="178">
          <cell r="D178">
            <v>156</v>
          </cell>
          <cell r="E178">
            <v>38049</v>
          </cell>
          <cell r="F178">
            <v>9</v>
          </cell>
          <cell r="G178">
            <v>415</v>
          </cell>
          <cell r="H178" t="str">
            <v>CSP00705</v>
          </cell>
          <cell r="I178" t="str">
            <v>R1</v>
          </cell>
          <cell r="J178" t="str">
            <v>AR</v>
          </cell>
          <cell r="K178">
            <v>38048</v>
          </cell>
          <cell r="L178">
            <v>235</v>
          </cell>
          <cell r="M178">
            <v>3200</v>
          </cell>
          <cell r="N178">
            <v>191.81200000000001</v>
          </cell>
        </row>
        <row r="179">
          <cell r="D179">
            <v>167</v>
          </cell>
          <cell r="E179">
            <v>38050</v>
          </cell>
          <cell r="F179">
            <v>9</v>
          </cell>
          <cell r="G179">
            <v>412</v>
          </cell>
          <cell r="H179" t="str">
            <v>CSP00664</v>
          </cell>
          <cell r="I179" t="str">
            <v>R1</v>
          </cell>
          <cell r="J179" t="str">
            <v>AR</v>
          </cell>
          <cell r="K179">
            <v>38048</v>
          </cell>
          <cell r="L179">
            <v>232</v>
          </cell>
          <cell r="M179">
            <v>3840</v>
          </cell>
          <cell r="N179">
            <v>230.315</v>
          </cell>
        </row>
        <row r="180">
          <cell r="D180">
            <v>174</v>
          </cell>
          <cell r="E180">
            <v>38056</v>
          </cell>
          <cell r="F180">
            <v>9</v>
          </cell>
          <cell r="G180">
            <v>416</v>
          </cell>
          <cell r="H180" t="str">
            <v>866/04</v>
          </cell>
          <cell r="I180" t="str">
            <v>R1</v>
          </cell>
          <cell r="J180" t="str">
            <v>ED</v>
          </cell>
          <cell r="K180">
            <v>38048</v>
          </cell>
          <cell r="L180">
            <v>236</v>
          </cell>
          <cell r="M180">
            <v>2100</v>
          </cell>
          <cell r="N180">
            <v>125.84</v>
          </cell>
        </row>
        <row r="181">
          <cell r="D181">
            <v>175</v>
          </cell>
          <cell r="E181">
            <v>38058</v>
          </cell>
          <cell r="F181">
            <v>9</v>
          </cell>
          <cell r="G181">
            <v>423</v>
          </cell>
          <cell r="H181" t="str">
            <v>CSP00730</v>
          </cell>
          <cell r="I181" t="str">
            <v>R2</v>
          </cell>
          <cell r="J181" t="str">
            <v>AR</v>
          </cell>
          <cell r="K181">
            <v>38049</v>
          </cell>
          <cell r="L181">
            <v>239</v>
          </cell>
          <cell r="M181">
            <v>1920</v>
          </cell>
          <cell r="N181">
            <v>115.07599999999999</v>
          </cell>
        </row>
        <row r="182">
          <cell r="D182">
            <v>176</v>
          </cell>
          <cell r="E182">
            <v>38058</v>
          </cell>
          <cell r="F182">
            <v>8</v>
          </cell>
          <cell r="G182">
            <v>462</v>
          </cell>
          <cell r="H182" t="str">
            <v>CSP00713</v>
          </cell>
          <cell r="I182" t="str">
            <v>R1</v>
          </cell>
          <cell r="J182" t="str">
            <v>AR</v>
          </cell>
          <cell r="K182">
            <v>38050</v>
          </cell>
          <cell r="L182">
            <v>241</v>
          </cell>
          <cell r="M182">
            <v>1920</v>
          </cell>
          <cell r="N182">
            <v>114.947</v>
          </cell>
        </row>
        <row r="183">
          <cell r="D183">
            <v>173</v>
          </cell>
          <cell r="E183">
            <v>38055</v>
          </cell>
          <cell r="F183">
            <v>8</v>
          </cell>
          <cell r="G183">
            <v>454</v>
          </cell>
          <cell r="H183" t="str">
            <v>841/04A</v>
          </cell>
          <cell r="I183" t="str">
            <v>R1</v>
          </cell>
          <cell r="J183" t="str">
            <v>ED</v>
          </cell>
          <cell r="K183">
            <v>38055</v>
          </cell>
          <cell r="L183">
            <v>246</v>
          </cell>
          <cell r="M183">
            <v>320</v>
          </cell>
          <cell r="N183">
            <v>19.154</v>
          </cell>
        </row>
        <row r="184">
          <cell r="D184">
            <v>191</v>
          </cell>
          <cell r="E184">
            <v>38078</v>
          </cell>
          <cell r="F184">
            <v>1</v>
          </cell>
          <cell r="G184">
            <v>534</v>
          </cell>
          <cell r="H184" t="str">
            <v>841/04B</v>
          </cell>
          <cell r="I184" t="str">
            <v>R1</v>
          </cell>
          <cell r="J184" t="str">
            <v>ED</v>
          </cell>
          <cell r="K184">
            <v>38069</v>
          </cell>
          <cell r="L184">
            <v>258</v>
          </cell>
          <cell r="M184">
            <v>1600</v>
          </cell>
          <cell r="N184">
            <v>95.831000000000003</v>
          </cell>
        </row>
        <row r="185">
          <cell r="D185">
            <v>206</v>
          </cell>
          <cell r="E185">
            <v>38089</v>
          </cell>
          <cell r="F185">
            <v>8</v>
          </cell>
          <cell r="G185">
            <v>619</v>
          </cell>
          <cell r="H185" t="str">
            <v>CSP00793</v>
          </cell>
          <cell r="I185" t="str">
            <v>R1</v>
          </cell>
          <cell r="J185" t="str">
            <v>AR</v>
          </cell>
          <cell r="K185">
            <v>38084</v>
          </cell>
          <cell r="L185">
            <v>274</v>
          </cell>
          <cell r="M185">
            <v>1920</v>
          </cell>
          <cell r="N185">
            <v>114.996</v>
          </cell>
        </row>
        <row r="186">
          <cell r="D186">
            <v>208</v>
          </cell>
          <cell r="E186">
            <v>38089</v>
          </cell>
          <cell r="F186">
            <v>8</v>
          </cell>
          <cell r="G186">
            <v>618</v>
          </cell>
          <cell r="H186" t="str">
            <v>CSP00785</v>
          </cell>
          <cell r="I186" t="str">
            <v>R1</v>
          </cell>
          <cell r="J186" t="str">
            <v>AR</v>
          </cell>
          <cell r="K186">
            <v>38084</v>
          </cell>
          <cell r="L186">
            <v>273</v>
          </cell>
          <cell r="M186">
            <v>1920</v>
          </cell>
          <cell r="N186">
            <v>114.842</v>
          </cell>
        </row>
        <row r="187">
          <cell r="D187">
            <v>260</v>
          </cell>
          <cell r="E187">
            <v>38138</v>
          </cell>
          <cell r="F187">
            <v>8</v>
          </cell>
          <cell r="G187">
            <v>885</v>
          </cell>
          <cell r="H187" t="str">
            <v>CSP00873</v>
          </cell>
          <cell r="I187" t="str">
            <v>R1</v>
          </cell>
          <cell r="J187" t="str">
            <v>AR</v>
          </cell>
          <cell r="K187">
            <v>38133</v>
          </cell>
          <cell r="L187">
            <v>299</v>
          </cell>
          <cell r="M187">
            <v>1920</v>
          </cell>
          <cell r="N187">
            <v>115.035</v>
          </cell>
        </row>
        <row r="188">
          <cell r="D188">
            <v>266</v>
          </cell>
          <cell r="E188">
            <v>38145</v>
          </cell>
          <cell r="F188">
            <v>8</v>
          </cell>
          <cell r="G188">
            <v>906</v>
          </cell>
          <cell r="H188" t="str">
            <v>CSP00814</v>
          </cell>
          <cell r="I188" t="str">
            <v>R1</v>
          </cell>
          <cell r="J188" t="str">
            <v>AR</v>
          </cell>
          <cell r="K188">
            <v>38138</v>
          </cell>
          <cell r="L188">
            <v>300</v>
          </cell>
          <cell r="M188">
            <v>3200</v>
          </cell>
          <cell r="N188">
            <v>192</v>
          </cell>
        </row>
        <row r="189">
          <cell r="D189">
            <v>264</v>
          </cell>
          <cell r="E189">
            <v>38142</v>
          </cell>
          <cell r="F189">
            <v>8</v>
          </cell>
          <cell r="G189">
            <v>907</v>
          </cell>
          <cell r="H189" t="str">
            <v>CSP00892</v>
          </cell>
          <cell r="I189" t="str">
            <v>R1</v>
          </cell>
          <cell r="J189" t="str">
            <v>AR</v>
          </cell>
          <cell r="K189">
            <v>38138</v>
          </cell>
          <cell r="L189">
            <v>301</v>
          </cell>
          <cell r="M189">
            <v>1920</v>
          </cell>
          <cell r="N189">
            <v>114.961</v>
          </cell>
        </row>
        <row r="190">
          <cell r="D190">
            <v>263</v>
          </cell>
          <cell r="E190">
            <v>38140</v>
          </cell>
          <cell r="F190">
            <v>8</v>
          </cell>
          <cell r="G190">
            <v>908</v>
          </cell>
          <cell r="H190" t="str">
            <v>CSP00905</v>
          </cell>
          <cell r="I190" t="str">
            <v>R1</v>
          </cell>
          <cell r="J190" t="str">
            <v>AR</v>
          </cell>
          <cell r="K190">
            <v>38138</v>
          </cell>
          <cell r="L190">
            <v>302</v>
          </cell>
          <cell r="M190">
            <v>3840</v>
          </cell>
          <cell r="N190">
            <v>229.81800000000001</v>
          </cell>
        </row>
        <row r="191">
          <cell r="D191">
            <v>280</v>
          </cell>
          <cell r="E191">
            <v>38168</v>
          </cell>
          <cell r="F191">
            <v>8</v>
          </cell>
          <cell r="G191">
            <v>1051</v>
          </cell>
          <cell r="H191" t="str">
            <v>CSP00940</v>
          </cell>
          <cell r="I191" t="str">
            <v>R2</v>
          </cell>
          <cell r="J191" t="str">
            <v>AR</v>
          </cell>
          <cell r="K191">
            <v>38166</v>
          </cell>
          <cell r="L191">
            <v>315</v>
          </cell>
          <cell r="M191">
            <v>1920</v>
          </cell>
          <cell r="N191">
            <v>115.2</v>
          </cell>
        </row>
        <row r="192">
          <cell r="D192">
            <v>297</v>
          </cell>
          <cell r="E192">
            <v>38208</v>
          </cell>
          <cell r="F192">
            <v>9</v>
          </cell>
          <cell r="G192">
            <v>1974</v>
          </cell>
          <cell r="H192">
            <v>51181</v>
          </cell>
          <cell r="I192" t="str">
            <v>R1</v>
          </cell>
          <cell r="J192" t="str">
            <v>ED</v>
          </cell>
          <cell r="K192">
            <v>38208</v>
          </cell>
          <cell r="L192">
            <v>342</v>
          </cell>
          <cell r="M192">
            <v>228</v>
          </cell>
          <cell r="N192">
            <v>13.4976</v>
          </cell>
        </row>
        <row r="193">
          <cell r="D193">
            <v>312</v>
          </cell>
          <cell r="E193">
            <v>38273</v>
          </cell>
          <cell r="F193">
            <v>5</v>
          </cell>
          <cell r="G193">
            <v>1502</v>
          </cell>
          <cell r="H193" t="str">
            <v>CSP01095</v>
          </cell>
          <cell r="I193" t="str">
            <v>R2</v>
          </cell>
          <cell r="J193" t="str">
            <v>AR</v>
          </cell>
          <cell r="K193">
            <v>38271</v>
          </cell>
          <cell r="L193">
            <v>372</v>
          </cell>
          <cell r="M193">
            <v>690</v>
          </cell>
          <cell r="N193">
            <v>41.334000000000003</v>
          </cell>
        </row>
        <row r="194">
          <cell r="D194" t="str">
            <v>313;314</v>
          </cell>
          <cell r="E194">
            <v>38275</v>
          </cell>
          <cell r="F194">
            <v>8</v>
          </cell>
          <cell r="G194">
            <v>1522</v>
          </cell>
          <cell r="H194" t="str">
            <v>CSP01084;CSP01094</v>
          </cell>
          <cell r="I194" t="str">
            <v>R2</v>
          </cell>
          <cell r="J194" t="str">
            <v>AR</v>
          </cell>
          <cell r="K194">
            <v>38274</v>
          </cell>
          <cell r="L194">
            <v>378</v>
          </cell>
          <cell r="M194">
            <v>860</v>
          </cell>
          <cell r="N194">
            <v>51.53</v>
          </cell>
        </row>
        <row r="195">
          <cell r="D195">
            <v>316</v>
          </cell>
          <cell r="E195">
            <v>38279</v>
          </cell>
          <cell r="F195">
            <v>10</v>
          </cell>
          <cell r="G195">
            <v>1528</v>
          </cell>
          <cell r="H195" t="str">
            <v>CSP01079</v>
          </cell>
          <cell r="I195" t="str">
            <v>R2</v>
          </cell>
          <cell r="J195" t="str">
            <v>AR</v>
          </cell>
          <cell r="K195">
            <v>38275</v>
          </cell>
          <cell r="L195">
            <v>379</v>
          </cell>
          <cell r="M195">
            <v>870</v>
          </cell>
          <cell r="N195">
            <v>52.072000000000003</v>
          </cell>
        </row>
        <row r="196">
          <cell r="D196">
            <v>317</v>
          </cell>
          <cell r="E196">
            <v>38280</v>
          </cell>
          <cell r="F196">
            <v>10</v>
          </cell>
          <cell r="G196">
            <v>1550</v>
          </cell>
          <cell r="H196" t="str">
            <v>CSP01093</v>
          </cell>
          <cell r="I196" t="str">
            <v>R2</v>
          </cell>
          <cell r="J196" t="str">
            <v>AR</v>
          </cell>
          <cell r="K196">
            <v>38279</v>
          </cell>
          <cell r="L196">
            <v>382</v>
          </cell>
          <cell r="M196">
            <v>1100</v>
          </cell>
          <cell r="N196">
            <v>65.75</v>
          </cell>
        </row>
        <row r="197">
          <cell r="D197">
            <v>318</v>
          </cell>
          <cell r="E197">
            <v>38282</v>
          </cell>
          <cell r="F197">
            <v>5</v>
          </cell>
          <cell r="G197">
            <v>1559</v>
          </cell>
          <cell r="H197" t="str">
            <v>CSP01075</v>
          </cell>
          <cell r="I197" t="str">
            <v>R2</v>
          </cell>
          <cell r="J197" t="str">
            <v>AR</v>
          </cell>
          <cell r="K197">
            <v>38280</v>
          </cell>
          <cell r="L197">
            <v>384</v>
          </cell>
          <cell r="M197">
            <v>170</v>
          </cell>
          <cell r="N197">
            <v>10.175000000000001</v>
          </cell>
        </row>
        <row r="198">
          <cell r="D198" t="str">
            <v>319;320</v>
          </cell>
          <cell r="E198">
            <v>38287</v>
          </cell>
          <cell r="F198">
            <v>8</v>
          </cell>
          <cell r="G198">
            <v>1539</v>
          </cell>
          <cell r="H198" t="str">
            <v>CSP01086,CSP01087</v>
          </cell>
          <cell r="I198" t="str">
            <v>R2</v>
          </cell>
          <cell r="J198" t="str">
            <v>AR</v>
          </cell>
          <cell r="K198">
            <v>38278</v>
          </cell>
          <cell r="L198">
            <v>380</v>
          </cell>
          <cell r="M198">
            <v>780</v>
          </cell>
          <cell r="N198">
            <v>46.8</v>
          </cell>
        </row>
        <row r="199">
          <cell r="N199">
            <v>0</v>
          </cell>
        </row>
        <row r="200">
          <cell r="N200">
            <v>0</v>
          </cell>
        </row>
        <row r="201">
          <cell r="N201">
            <v>0</v>
          </cell>
        </row>
        <row r="202">
          <cell r="N202">
            <v>0</v>
          </cell>
        </row>
        <row r="203">
          <cell r="N203">
            <v>0</v>
          </cell>
        </row>
        <row r="204">
          <cell r="N204">
            <v>0</v>
          </cell>
        </row>
        <row r="205">
          <cell r="N205">
            <v>0</v>
          </cell>
        </row>
        <row r="206">
          <cell r="N206">
            <v>0</v>
          </cell>
        </row>
        <row r="207">
          <cell r="N207">
            <v>0</v>
          </cell>
        </row>
        <row r="208">
          <cell r="N208">
            <v>0</v>
          </cell>
        </row>
        <row r="209">
          <cell r="N209">
            <v>0</v>
          </cell>
        </row>
        <row r="210">
          <cell r="N210">
            <v>0</v>
          </cell>
        </row>
        <row r="211">
          <cell r="N211">
            <v>0</v>
          </cell>
        </row>
        <row r="212">
          <cell r="N212">
            <v>0</v>
          </cell>
        </row>
        <row r="213">
          <cell r="N213">
            <v>0</v>
          </cell>
        </row>
        <row r="214">
          <cell r="N214">
            <v>0</v>
          </cell>
        </row>
        <row r="215">
          <cell r="N215">
            <v>0</v>
          </cell>
        </row>
        <row r="216">
          <cell r="N216">
            <v>0</v>
          </cell>
        </row>
        <row r="217">
          <cell r="N217">
            <v>0</v>
          </cell>
        </row>
        <row r="218">
          <cell r="N218">
            <v>0</v>
          </cell>
        </row>
        <row r="219">
          <cell r="N219">
            <v>0</v>
          </cell>
        </row>
        <row r="220">
          <cell r="N220">
            <v>0</v>
          </cell>
        </row>
        <row r="221">
          <cell r="N221">
            <v>0</v>
          </cell>
        </row>
        <row r="222">
          <cell r="N222">
            <v>0</v>
          </cell>
        </row>
        <row r="223">
          <cell r="N223">
            <v>0</v>
          </cell>
        </row>
        <row r="224">
          <cell r="N224">
            <v>0</v>
          </cell>
        </row>
        <row r="225">
          <cell r="N225">
            <v>0</v>
          </cell>
        </row>
        <row r="226">
          <cell r="N226">
            <v>0</v>
          </cell>
        </row>
        <row r="227">
          <cell r="N227">
            <v>0</v>
          </cell>
        </row>
        <row r="228">
          <cell r="N228">
            <v>0</v>
          </cell>
        </row>
        <row r="229">
          <cell r="N229">
            <v>0</v>
          </cell>
        </row>
        <row r="230">
          <cell r="N230">
            <v>0</v>
          </cell>
        </row>
        <row r="231">
          <cell r="N231">
            <v>0</v>
          </cell>
        </row>
        <row r="232">
          <cell r="N232">
            <v>0</v>
          </cell>
        </row>
        <row r="233">
          <cell r="N233">
            <v>0</v>
          </cell>
        </row>
        <row r="234">
          <cell r="N234">
            <v>0</v>
          </cell>
        </row>
        <row r="235">
          <cell r="N235">
            <v>0</v>
          </cell>
        </row>
        <row r="236">
          <cell r="N236">
            <v>0</v>
          </cell>
        </row>
        <row r="237">
          <cell r="N237">
            <v>0</v>
          </cell>
        </row>
        <row r="238">
          <cell r="N238">
            <v>0</v>
          </cell>
        </row>
        <row r="239">
          <cell r="N239">
            <v>0</v>
          </cell>
        </row>
        <row r="240">
          <cell r="N240">
            <v>0</v>
          </cell>
        </row>
        <row r="241">
          <cell r="N241">
            <v>0</v>
          </cell>
        </row>
        <row r="242">
          <cell r="N242">
            <v>0</v>
          </cell>
        </row>
        <row r="243">
          <cell r="N243">
            <v>0</v>
          </cell>
        </row>
        <row r="244">
          <cell r="N244">
            <v>0</v>
          </cell>
        </row>
        <row r="245">
          <cell r="N245">
            <v>0</v>
          </cell>
        </row>
        <row r="246">
          <cell r="N246">
            <v>0</v>
          </cell>
        </row>
        <row r="247">
          <cell r="N247">
            <v>0</v>
          </cell>
        </row>
        <row r="248">
          <cell r="N248">
            <v>0</v>
          </cell>
        </row>
        <row r="249">
          <cell r="N249">
            <v>0</v>
          </cell>
        </row>
        <row r="250">
          <cell r="N250">
            <v>0</v>
          </cell>
        </row>
        <row r="251">
          <cell r="N251">
            <v>0</v>
          </cell>
        </row>
        <row r="252">
          <cell r="N252">
            <v>0</v>
          </cell>
        </row>
        <row r="253">
          <cell r="N253">
            <v>0</v>
          </cell>
        </row>
        <row r="254">
          <cell r="N254">
            <v>0</v>
          </cell>
        </row>
        <row r="255">
          <cell r="N255">
            <v>0</v>
          </cell>
        </row>
        <row r="256">
          <cell r="N256">
            <v>0</v>
          </cell>
        </row>
        <row r="257">
          <cell r="N257">
            <v>0</v>
          </cell>
        </row>
        <row r="258">
          <cell r="N258">
            <v>0</v>
          </cell>
        </row>
        <row r="259">
          <cell r="N259">
            <v>0</v>
          </cell>
        </row>
        <row r="260">
          <cell r="N260">
            <v>0</v>
          </cell>
        </row>
        <row r="261">
          <cell r="N261">
            <v>0</v>
          </cell>
        </row>
        <row r="262">
          <cell r="N262">
            <v>0</v>
          </cell>
        </row>
        <row r="263">
          <cell r="N263">
            <v>0</v>
          </cell>
        </row>
        <row r="264">
          <cell r="N264">
            <v>0</v>
          </cell>
        </row>
        <row r="265">
          <cell r="N265">
            <v>0</v>
          </cell>
        </row>
        <row r="266">
          <cell r="N266">
            <v>0</v>
          </cell>
        </row>
        <row r="267">
          <cell r="N267">
            <v>0</v>
          </cell>
        </row>
        <row r="268">
          <cell r="N268">
            <v>0</v>
          </cell>
        </row>
        <row r="269">
          <cell r="N269">
            <v>0</v>
          </cell>
        </row>
        <row r="270">
          <cell r="N270">
            <v>0</v>
          </cell>
        </row>
        <row r="271">
          <cell r="N271">
            <v>0</v>
          </cell>
        </row>
        <row r="272">
          <cell r="N272">
            <v>0</v>
          </cell>
        </row>
        <row r="273">
          <cell r="N273">
            <v>0</v>
          </cell>
        </row>
        <row r="274">
          <cell r="N274">
            <v>0</v>
          </cell>
        </row>
        <row r="275">
          <cell r="N275">
            <v>0</v>
          </cell>
        </row>
        <row r="276">
          <cell r="N276">
            <v>0</v>
          </cell>
        </row>
        <row r="277">
          <cell r="N277">
            <v>0</v>
          </cell>
        </row>
        <row r="278">
          <cell r="N278">
            <v>0</v>
          </cell>
        </row>
        <row r="279">
          <cell r="N279">
            <v>0</v>
          </cell>
        </row>
        <row r="280">
          <cell r="N280">
            <v>0</v>
          </cell>
        </row>
        <row r="281">
          <cell r="N281">
            <v>0</v>
          </cell>
        </row>
        <row r="282">
          <cell r="N282">
            <v>0</v>
          </cell>
        </row>
        <row r="283">
          <cell r="N283">
            <v>0</v>
          </cell>
        </row>
        <row r="284">
          <cell r="N284">
            <v>0</v>
          </cell>
        </row>
        <row r="285">
          <cell r="N285">
            <v>0</v>
          </cell>
        </row>
        <row r="286">
          <cell r="N286">
            <v>0</v>
          </cell>
        </row>
        <row r="287">
          <cell r="N287">
            <v>0</v>
          </cell>
        </row>
        <row r="288">
          <cell r="N288">
            <v>0</v>
          </cell>
        </row>
        <row r="289">
          <cell r="N289">
            <v>0</v>
          </cell>
        </row>
        <row r="290">
          <cell r="N290">
            <v>0</v>
          </cell>
        </row>
        <row r="291">
          <cell r="N291">
            <v>0</v>
          </cell>
        </row>
        <row r="292">
          <cell r="N292">
            <v>0</v>
          </cell>
        </row>
        <row r="293">
          <cell r="N293">
            <v>0</v>
          </cell>
        </row>
        <row r="294">
          <cell r="N294">
            <v>0</v>
          </cell>
        </row>
        <row r="295">
          <cell r="N295">
            <v>0</v>
          </cell>
        </row>
        <row r="296">
          <cell r="N296">
            <v>0</v>
          </cell>
        </row>
        <row r="297">
          <cell r="N297">
            <v>0</v>
          </cell>
        </row>
        <row r="298">
          <cell r="N298">
            <v>0</v>
          </cell>
        </row>
        <row r="299">
          <cell r="N299">
            <v>0</v>
          </cell>
        </row>
        <row r="300">
          <cell r="N300">
            <v>0</v>
          </cell>
        </row>
        <row r="301">
          <cell r="N301">
            <v>0</v>
          </cell>
        </row>
        <row r="302">
          <cell r="N302">
            <v>0</v>
          </cell>
        </row>
        <row r="303">
          <cell r="N303">
            <v>0</v>
          </cell>
        </row>
        <row r="304">
          <cell r="N304">
            <v>0</v>
          </cell>
        </row>
        <row r="305">
          <cell r="N305">
            <v>0</v>
          </cell>
        </row>
        <row r="306">
          <cell r="N306">
            <v>0</v>
          </cell>
        </row>
        <row r="307">
          <cell r="N307">
            <v>0</v>
          </cell>
        </row>
        <row r="308">
          <cell r="N308">
            <v>0</v>
          </cell>
        </row>
        <row r="309">
          <cell r="N309">
            <v>0</v>
          </cell>
        </row>
        <row r="310">
          <cell r="N310">
            <v>0</v>
          </cell>
        </row>
        <row r="311">
          <cell r="N311">
            <v>0</v>
          </cell>
        </row>
        <row r="312">
          <cell r="N312">
            <v>0</v>
          </cell>
        </row>
        <row r="313">
          <cell r="N313">
            <v>0</v>
          </cell>
        </row>
        <row r="314">
          <cell r="N314">
            <v>0</v>
          </cell>
        </row>
        <row r="315">
          <cell r="N315">
            <v>0</v>
          </cell>
        </row>
        <row r="316">
          <cell r="N316">
            <v>0</v>
          </cell>
        </row>
        <row r="317">
          <cell r="N317">
            <v>0</v>
          </cell>
        </row>
        <row r="318">
          <cell r="N318">
            <v>0</v>
          </cell>
        </row>
        <row r="319">
          <cell r="N319">
            <v>0</v>
          </cell>
        </row>
        <row r="320">
          <cell r="N320">
            <v>0</v>
          </cell>
        </row>
        <row r="321">
          <cell r="N321">
            <v>0</v>
          </cell>
        </row>
        <row r="322">
          <cell r="N322">
            <v>0</v>
          </cell>
        </row>
        <row r="323">
          <cell r="N323">
            <v>0</v>
          </cell>
        </row>
        <row r="324">
          <cell r="N324">
            <v>0</v>
          </cell>
        </row>
        <row r="325">
          <cell r="N325">
            <v>0</v>
          </cell>
        </row>
        <row r="326">
          <cell r="N326">
            <v>0</v>
          </cell>
        </row>
        <row r="327">
          <cell r="N327">
            <v>0</v>
          </cell>
        </row>
        <row r="328">
          <cell r="N328">
            <v>0</v>
          </cell>
        </row>
        <row r="329">
          <cell r="N329">
            <v>0</v>
          </cell>
        </row>
        <row r="330">
          <cell r="N330">
            <v>0</v>
          </cell>
        </row>
        <row r="331">
          <cell r="N331">
            <v>0</v>
          </cell>
        </row>
        <row r="332">
          <cell r="N332">
            <v>0</v>
          </cell>
        </row>
        <row r="333">
          <cell r="N333">
            <v>0</v>
          </cell>
        </row>
        <row r="334">
          <cell r="N334">
            <v>0</v>
          </cell>
        </row>
        <row r="335">
          <cell r="N335">
            <v>0</v>
          </cell>
        </row>
        <row r="336">
          <cell r="N336">
            <v>0</v>
          </cell>
        </row>
        <row r="337">
          <cell r="N337">
            <v>0</v>
          </cell>
        </row>
        <row r="338">
          <cell r="N338">
            <v>0</v>
          </cell>
        </row>
        <row r="339">
          <cell r="N339">
            <v>0</v>
          </cell>
        </row>
        <row r="340">
          <cell r="N340">
            <v>0</v>
          </cell>
        </row>
        <row r="341">
          <cell r="N341">
            <v>0</v>
          </cell>
        </row>
        <row r="342">
          <cell r="N342">
            <v>0</v>
          </cell>
        </row>
        <row r="343">
          <cell r="N343">
            <v>0</v>
          </cell>
        </row>
        <row r="344">
          <cell r="N344">
            <v>0</v>
          </cell>
        </row>
        <row r="345">
          <cell r="N345">
            <v>0</v>
          </cell>
        </row>
        <row r="346">
          <cell r="N346">
            <v>0</v>
          </cell>
        </row>
        <row r="347">
          <cell r="N347">
            <v>0</v>
          </cell>
        </row>
        <row r="348">
          <cell r="N348">
            <v>0</v>
          </cell>
        </row>
        <row r="349">
          <cell r="N349">
            <v>0</v>
          </cell>
        </row>
        <row r="350">
          <cell r="N350">
            <v>0</v>
          </cell>
        </row>
        <row r="351">
          <cell r="N351">
            <v>0</v>
          </cell>
        </row>
        <row r="352">
          <cell r="N352">
            <v>0</v>
          </cell>
        </row>
        <row r="353">
          <cell r="N353">
            <v>0</v>
          </cell>
        </row>
        <row r="354">
          <cell r="N354">
            <v>0</v>
          </cell>
        </row>
        <row r="355">
          <cell r="N355">
            <v>0</v>
          </cell>
        </row>
        <row r="356">
          <cell r="N356">
            <v>0</v>
          </cell>
        </row>
        <row r="357">
          <cell r="N357">
            <v>0</v>
          </cell>
        </row>
        <row r="358">
          <cell r="N358">
            <v>0</v>
          </cell>
        </row>
        <row r="359">
          <cell r="N359">
            <v>0</v>
          </cell>
        </row>
        <row r="360">
          <cell r="N360">
            <v>0</v>
          </cell>
        </row>
        <row r="361">
          <cell r="N361">
            <v>0</v>
          </cell>
        </row>
        <row r="362">
          <cell r="N362">
            <v>0</v>
          </cell>
        </row>
        <row r="363">
          <cell r="N363">
            <v>0</v>
          </cell>
        </row>
        <row r="364">
          <cell r="N364">
            <v>0</v>
          </cell>
        </row>
        <row r="365">
          <cell r="N365">
            <v>0</v>
          </cell>
        </row>
        <row r="366">
          <cell r="N366">
            <v>0</v>
          </cell>
        </row>
        <row r="367">
          <cell r="N367">
            <v>0</v>
          </cell>
        </row>
        <row r="368">
          <cell r="N368">
            <v>0</v>
          </cell>
        </row>
        <row r="369">
          <cell r="N369">
            <v>0</v>
          </cell>
        </row>
        <row r="370">
          <cell r="N370">
            <v>0</v>
          </cell>
        </row>
        <row r="371">
          <cell r="N371">
            <v>0</v>
          </cell>
        </row>
        <row r="372">
          <cell r="N372">
            <v>0</v>
          </cell>
        </row>
        <row r="373">
          <cell r="N373">
            <v>0</v>
          </cell>
        </row>
        <row r="374">
          <cell r="N374">
            <v>0</v>
          </cell>
        </row>
        <row r="375">
          <cell r="N375">
            <v>0</v>
          </cell>
        </row>
        <row r="376">
          <cell r="N376">
            <v>0</v>
          </cell>
        </row>
        <row r="377">
          <cell r="N377">
            <v>0</v>
          </cell>
        </row>
        <row r="378">
          <cell r="N378">
            <v>0</v>
          </cell>
        </row>
        <row r="379">
          <cell r="N379">
            <v>0</v>
          </cell>
        </row>
        <row r="380">
          <cell r="N380">
            <v>0</v>
          </cell>
        </row>
        <row r="381">
          <cell r="N381">
            <v>0</v>
          </cell>
        </row>
        <row r="382">
          <cell r="N382">
            <v>0</v>
          </cell>
        </row>
        <row r="383">
          <cell r="N383">
            <v>0</v>
          </cell>
        </row>
        <row r="384">
          <cell r="N384">
            <v>0</v>
          </cell>
        </row>
        <row r="385">
          <cell r="N385">
            <v>0</v>
          </cell>
        </row>
        <row r="386">
          <cell r="N386">
            <v>0</v>
          </cell>
        </row>
        <row r="387">
          <cell r="N387">
            <v>0</v>
          </cell>
        </row>
        <row r="388">
          <cell r="N388">
            <v>0</v>
          </cell>
        </row>
        <row r="389">
          <cell r="N389">
            <v>0</v>
          </cell>
        </row>
        <row r="390">
          <cell r="N390">
            <v>0</v>
          </cell>
        </row>
        <row r="391">
          <cell r="N391">
            <v>0</v>
          </cell>
        </row>
        <row r="392">
          <cell r="N392">
            <v>0</v>
          </cell>
        </row>
        <row r="393">
          <cell r="N393">
            <v>0</v>
          </cell>
        </row>
        <row r="394">
          <cell r="N394">
            <v>0</v>
          </cell>
        </row>
        <row r="395">
          <cell r="N395">
            <v>0</v>
          </cell>
        </row>
        <row r="396">
          <cell r="N396">
            <v>0</v>
          </cell>
        </row>
        <row r="397">
          <cell r="N397">
            <v>0</v>
          </cell>
        </row>
        <row r="398">
          <cell r="N398">
            <v>0</v>
          </cell>
        </row>
        <row r="399">
          <cell r="N399">
            <v>0</v>
          </cell>
        </row>
        <row r="400">
          <cell r="N400">
            <v>0</v>
          </cell>
        </row>
        <row r="401">
          <cell r="N401">
            <v>0</v>
          </cell>
        </row>
        <row r="402">
          <cell r="N402">
            <v>0</v>
          </cell>
        </row>
        <row r="403">
          <cell r="N403">
            <v>0</v>
          </cell>
        </row>
        <row r="404">
          <cell r="N404">
            <v>0</v>
          </cell>
        </row>
        <row r="405">
          <cell r="N405">
            <v>0</v>
          </cell>
        </row>
        <row r="406">
          <cell r="N406">
            <v>0</v>
          </cell>
        </row>
        <row r="407">
          <cell r="N407">
            <v>0</v>
          </cell>
        </row>
        <row r="408">
          <cell r="N408">
            <v>0</v>
          </cell>
        </row>
        <row r="409">
          <cell r="N409">
            <v>0</v>
          </cell>
        </row>
        <row r="410">
          <cell r="N410">
            <v>0</v>
          </cell>
        </row>
        <row r="411">
          <cell r="N411">
            <v>0</v>
          </cell>
        </row>
        <row r="412">
          <cell r="N412">
            <v>0</v>
          </cell>
        </row>
        <row r="413">
          <cell r="N413">
            <v>0</v>
          </cell>
        </row>
        <row r="414">
          <cell r="N414">
            <v>0</v>
          </cell>
        </row>
        <row r="415">
          <cell r="N415">
            <v>0</v>
          </cell>
        </row>
        <row r="416">
          <cell r="N416">
            <v>0</v>
          </cell>
        </row>
        <row r="417">
          <cell r="N417">
            <v>0</v>
          </cell>
        </row>
        <row r="418">
          <cell r="N418">
            <v>0</v>
          </cell>
        </row>
        <row r="419">
          <cell r="N419">
            <v>0</v>
          </cell>
        </row>
        <row r="420">
          <cell r="N420">
            <v>0</v>
          </cell>
        </row>
        <row r="421">
          <cell r="N421">
            <v>0</v>
          </cell>
        </row>
        <row r="422">
          <cell r="N422">
            <v>0</v>
          </cell>
        </row>
        <row r="423">
          <cell r="N423">
            <v>0</v>
          </cell>
        </row>
        <row r="424">
          <cell r="N424">
            <v>0</v>
          </cell>
        </row>
        <row r="425">
          <cell r="N425">
            <v>0</v>
          </cell>
        </row>
        <row r="426">
          <cell r="N426">
            <v>0</v>
          </cell>
        </row>
        <row r="427">
          <cell r="N427">
            <v>0</v>
          </cell>
        </row>
        <row r="428">
          <cell r="N428">
            <v>0</v>
          </cell>
        </row>
        <row r="429">
          <cell r="N429">
            <v>0</v>
          </cell>
        </row>
        <row r="430">
          <cell r="N430">
            <v>0</v>
          </cell>
        </row>
        <row r="431">
          <cell r="N431">
            <v>0</v>
          </cell>
        </row>
        <row r="432">
          <cell r="N432">
            <v>0</v>
          </cell>
        </row>
        <row r="433">
          <cell r="N433">
            <v>0</v>
          </cell>
        </row>
        <row r="434">
          <cell r="N434">
            <v>0</v>
          </cell>
        </row>
        <row r="435">
          <cell r="N435">
            <v>0</v>
          </cell>
        </row>
        <row r="436">
          <cell r="N436">
            <v>0</v>
          </cell>
        </row>
        <row r="437">
          <cell r="N437">
            <v>0</v>
          </cell>
        </row>
        <row r="438">
          <cell r="N438">
            <v>0</v>
          </cell>
        </row>
        <row r="439">
          <cell r="N439">
            <v>0</v>
          </cell>
        </row>
        <row r="440">
          <cell r="N440">
            <v>0</v>
          </cell>
        </row>
        <row r="441">
          <cell r="N441">
            <v>0</v>
          </cell>
        </row>
        <row r="442">
          <cell r="N442">
            <v>0</v>
          </cell>
        </row>
        <row r="443">
          <cell r="N443">
            <v>0</v>
          </cell>
        </row>
        <row r="444">
          <cell r="N444">
            <v>0</v>
          </cell>
        </row>
        <row r="445">
          <cell r="N445">
            <v>0</v>
          </cell>
        </row>
        <row r="446">
          <cell r="N446">
            <v>0</v>
          </cell>
        </row>
        <row r="447">
          <cell r="N447">
            <v>0</v>
          </cell>
        </row>
        <row r="448">
          <cell r="N448">
            <v>0</v>
          </cell>
        </row>
        <row r="449">
          <cell r="N449">
            <v>0</v>
          </cell>
        </row>
        <row r="450">
          <cell r="N450">
            <v>0</v>
          </cell>
        </row>
        <row r="451">
          <cell r="N451">
            <v>0</v>
          </cell>
        </row>
        <row r="452">
          <cell r="N452">
            <v>0</v>
          </cell>
        </row>
        <row r="453">
          <cell r="N453">
            <v>0</v>
          </cell>
        </row>
        <row r="454">
          <cell r="N454">
            <v>0</v>
          </cell>
        </row>
        <row r="455">
          <cell r="N455">
            <v>0</v>
          </cell>
        </row>
        <row r="456">
          <cell r="N456">
            <v>0</v>
          </cell>
        </row>
        <row r="457">
          <cell r="N457">
            <v>0</v>
          </cell>
        </row>
        <row r="458">
          <cell r="N458">
            <v>0</v>
          </cell>
        </row>
        <row r="459">
          <cell r="N459">
            <v>0</v>
          </cell>
        </row>
        <row r="460">
          <cell r="N460">
            <v>0</v>
          </cell>
        </row>
        <row r="461">
          <cell r="N461">
            <v>0</v>
          </cell>
        </row>
        <row r="462">
          <cell r="N462">
            <v>0</v>
          </cell>
        </row>
        <row r="463">
          <cell r="N463">
            <v>0</v>
          </cell>
        </row>
        <row r="464">
          <cell r="N464">
            <v>0</v>
          </cell>
        </row>
        <row r="465">
          <cell r="N465">
            <v>0</v>
          </cell>
        </row>
        <row r="466">
          <cell r="N466">
            <v>0</v>
          </cell>
        </row>
        <row r="467">
          <cell r="N467">
            <v>0</v>
          </cell>
        </row>
        <row r="468">
          <cell r="N468">
            <v>0</v>
          </cell>
        </row>
        <row r="469">
          <cell r="N469">
            <v>0</v>
          </cell>
        </row>
        <row r="470">
          <cell r="N470">
            <v>0</v>
          </cell>
        </row>
        <row r="471">
          <cell r="N471">
            <v>0</v>
          </cell>
        </row>
        <row r="472">
          <cell r="N472">
            <v>0</v>
          </cell>
        </row>
        <row r="473">
          <cell r="N473">
            <v>0</v>
          </cell>
        </row>
        <row r="474">
          <cell r="N474">
            <v>0</v>
          </cell>
        </row>
        <row r="475">
          <cell r="N475">
            <v>0</v>
          </cell>
        </row>
        <row r="476">
          <cell r="N476">
            <v>0</v>
          </cell>
        </row>
        <row r="477">
          <cell r="N477">
            <v>0</v>
          </cell>
        </row>
        <row r="478">
          <cell r="N478">
            <v>0</v>
          </cell>
        </row>
        <row r="479">
          <cell r="N479">
            <v>0</v>
          </cell>
        </row>
        <row r="480">
          <cell r="N480">
            <v>0</v>
          </cell>
        </row>
        <row r="481">
          <cell r="N481">
            <v>0</v>
          </cell>
        </row>
        <row r="482">
          <cell r="N482">
            <v>0</v>
          </cell>
        </row>
        <row r="483">
          <cell r="N483">
            <v>0</v>
          </cell>
        </row>
        <row r="484">
          <cell r="N484">
            <v>0</v>
          </cell>
        </row>
        <row r="485">
          <cell r="N485">
            <v>0</v>
          </cell>
        </row>
        <row r="486">
          <cell r="N486">
            <v>0</v>
          </cell>
        </row>
        <row r="487">
          <cell r="N487">
            <v>0</v>
          </cell>
        </row>
        <row r="488">
          <cell r="N488">
            <v>0</v>
          </cell>
        </row>
        <row r="489">
          <cell r="N489">
            <v>0</v>
          </cell>
        </row>
        <row r="490">
          <cell r="N490">
            <v>0</v>
          </cell>
        </row>
        <row r="491">
          <cell r="N491">
            <v>0</v>
          </cell>
        </row>
        <row r="492">
          <cell r="N492">
            <v>0</v>
          </cell>
        </row>
        <row r="493">
          <cell r="N493">
            <v>0</v>
          </cell>
        </row>
        <row r="494">
          <cell r="N494">
            <v>0</v>
          </cell>
        </row>
        <row r="495">
          <cell r="N495">
            <v>0</v>
          </cell>
        </row>
        <row r="496">
          <cell r="N496">
            <v>0</v>
          </cell>
        </row>
        <row r="497">
          <cell r="N497">
            <v>0</v>
          </cell>
        </row>
        <row r="498">
          <cell r="N498">
            <v>0</v>
          </cell>
        </row>
        <row r="499">
          <cell r="N499">
            <v>0</v>
          </cell>
        </row>
        <row r="500">
          <cell r="N500">
            <v>0</v>
          </cell>
        </row>
        <row r="501">
          <cell r="N501">
            <v>0</v>
          </cell>
        </row>
        <row r="502">
          <cell r="N502">
            <v>0</v>
          </cell>
        </row>
        <row r="503">
          <cell r="N503">
            <v>0</v>
          </cell>
        </row>
        <row r="504">
          <cell r="N504">
            <v>0</v>
          </cell>
        </row>
        <row r="505">
          <cell r="N505">
            <v>0</v>
          </cell>
        </row>
        <row r="506">
          <cell r="N506">
            <v>0</v>
          </cell>
        </row>
        <row r="507">
          <cell r="N507">
            <v>0</v>
          </cell>
        </row>
        <row r="508">
          <cell r="N508">
            <v>0</v>
          </cell>
        </row>
        <row r="509">
          <cell r="N509">
            <v>0</v>
          </cell>
        </row>
        <row r="510">
          <cell r="N510">
            <v>0</v>
          </cell>
        </row>
        <row r="511">
          <cell r="N511">
            <v>0</v>
          </cell>
        </row>
        <row r="512">
          <cell r="N512">
            <v>0</v>
          </cell>
        </row>
        <row r="513">
          <cell r="N513">
            <v>0</v>
          </cell>
        </row>
        <row r="514">
          <cell r="N514">
            <v>0</v>
          </cell>
        </row>
        <row r="515">
          <cell r="N515">
            <v>0</v>
          </cell>
        </row>
        <row r="516">
          <cell r="N516">
            <v>0</v>
          </cell>
        </row>
        <row r="517">
          <cell r="N517">
            <v>0</v>
          </cell>
        </row>
        <row r="518">
          <cell r="N518">
            <v>0</v>
          </cell>
        </row>
        <row r="519">
          <cell r="N519">
            <v>0</v>
          </cell>
        </row>
        <row r="520">
          <cell r="N520">
            <v>0</v>
          </cell>
        </row>
        <row r="521">
          <cell r="N521">
            <v>0</v>
          </cell>
        </row>
        <row r="522">
          <cell r="N522">
            <v>0</v>
          </cell>
        </row>
        <row r="523">
          <cell r="N523">
            <v>0</v>
          </cell>
        </row>
        <row r="524">
          <cell r="N524">
            <v>0</v>
          </cell>
        </row>
        <row r="525">
          <cell r="N525">
            <v>0</v>
          </cell>
        </row>
        <row r="526">
          <cell r="N526">
            <v>0</v>
          </cell>
        </row>
        <row r="527">
          <cell r="N527">
            <v>0</v>
          </cell>
        </row>
        <row r="528">
          <cell r="N528">
            <v>0</v>
          </cell>
        </row>
        <row r="529">
          <cell r="N529">
            <v>0</v>
          </cell>
        </row>
        <row r="530">
          <cell r="N530">
            <v>0</v>
          </cell>
        </row>
        <row r="531">
          <cell r="N531">
            <v>0</v>
          </cell>
        </row>
        <row r="532">
          <cell r="N532">
            <v>0</v>
          </cell>
        </row>
        <row r="533">
          <cell r="N533">
            <v>0</v>
          </cell>
        </row>
        <row r="534">
          <cell r="N534">
            <v>0</v>
          </cell>
        </row>
        <row r="535">
          <cell r="N535">
            <v>0</v>
          </cell>
        </row>
        <row r="536">
          <cell r="N536">
            <v>0</v>
          </cell>
        </row>
        <row r="537">
          <cell r="N537">
            <v>0</v>
          </cell>
        </row>
        <row r="538">
          <cell r="N538">
            <v>0</v>
          </cell>
        </row>
        <row r="539">
          <cell r="N539">
            <v>0</v>
          </cell>
        </row>
        <row r="540">
          <cell r="N540">
            <v>0</v>
          </cell>
        </row>
        <row r="541">
          <cell r="N541">
            <v>0</v>
          </cell>
        </row>
        <row r="542">
          <cell r="N542">
            <v>0</v>
          </cell>
        </row>
        <row r="543">
          <cell r="N543">
            <v>0</v>
          </cell>
        </row>
        <row r="544">
          <cell r="N544">
            <v>0</v>
          </cell>
        </row>
        <row r="545">
          <cell r="N545">
            <v>0</v>
          </cell>
        </row>
        <row r="546">
          <cell r="N546">
            <v>0</v>
          </cell>
        </row>
        <row r="547">
          <cell r="N547">
            <v>0</v>
          </cell>
        </row>
        <row r="548">
          <cell r="N548">
            <v>0</v>
          </cell>
        </row>
        <row r="549">
          <cell r="N549">
            <v>0</v>
          </cell>
        </row>
        <row r="550">
          <cell r="N550">
            <v>0</v>
          </cell>
        </row>
        <row r="551">
          <cell r="N551">
            <v>0</v>
          </cell>
        </row>
        <row r="552">
          <cell r="N552">
            <v>0</v>
          </cell>
        </row>
        <row r="553">
          <cell r="N553">
            <v>0</v>
          </cell>
        </row>
        <row r="554">
          <cell r="N554">
            <v>0</v>
          </cell>
        </row>
        <row r="555">
          <cell r="N555">
            <v>0</v>
          </cell>
        </row>
        <row r="556">
          <cell r="N556">
            <v>0</v>
          </cell>
        </row>
        <row r="557">
          <cell r="N557">
            <v>0</v>
          </cell>
        </row>
        <row r="558">
          <cell r="N558">
            <v>0</v>
          </cell>
        </row>
        <row r="559">
          <cell r="N559">
            <v>0</v>
          </cell>
        </row>
        <row r="560">
          <cell r="N560">
            <v>0</v>
          </cell>
        </row>
        <row r="561">
          <cell r="N561">
            <v>0</v>
          </cell>
        </row>
        <row r="562">
          <cell r="N562">
            <v>0</v>
          </cell>
        </row>
        <row r="563">
          <cell r="N563">
            <v>0</v>
          </cell>
        </row>
        <row r="564">
          <cell r="N564">
            <v>0</v>
          </cell>
        </row>
        <row r="565">
          <cell r="N565">
            <v>0</v>
          </cell>
        </row>
        <row r="566">
          <cell r="N566">
            <v>0</v>
          </cell>
        </row>
        <row r="567">
          <cell r="N567">
            <v>0</v>
          </cell>
        </row>
        <row r="568">
          <cell r="N568">
            <v>0</v>
          </cell>
        </row>
        <row r="569">
          <cell r="N569">
            <v>0</v>
          </cell>
        </row>
        <row r="570">
          <cell r="N570">
            <v>0</v>
          </cell>
        </row>
        <row r="571">
          <cell r="N571">
            <v>0</v>
          </cell>
        </row>
        <row r="572">
          <cell r="N572">
            <v>0</v>
          </cell>
        </row>
        <row r="573">
          <cell r="N573">
            <v>0</v>
          </cell>
        </row>
        <row r="574">
          <cell r="N574">
            <v>0</v>
          </cell>
        </row>
        <row r="575">
          <cell r="N575">
            <v>0</v>
          </cell>
        </row>
        <row r="576">
          <cell r="N576">
            <v>0</v>
          </cell>
        </row>
        <row r="577">
          <cell r="N577">
            <v>0</v>
          </cell>
        </row>
        <row r="578">
          <cell r="N578">
            <v>0</v>
          </cell>
        </row>
        <row r="579">
          <cell r="N579">
            <v>0</v>
          </cell>
        </row>
        <row r="580">
          <cell r="N580">
            <v>0</v>
          </cell>
        </row>
        <row r="581">
          <cell r="N581">
            <v>0</v>
          </cell>
        </row>
        <row r="582">
          <cell r="N582">
            <v>0</v>
          </cell>
        </row>
        <row r="583">
          <cell r="N583">
            <v>0</v>
          </cell>
        </row>
        <row r="584">
          <cell r="N584">
            <v>0</v>
          </cell>
        </row>
        <row r="585">
          <cell r="N585">
            <v>0</v>
          </cell>
        </row>
        <row r="586">
          <cell r="N586">
            <v>0</v>
          </cell>
        </row>
        <row r="587">
          <cell r="N587">
            <v>0</v>
          </cell>
        </row>
        <row r="588">
          <cell r="N588">
            <v>0</v>
          </cell>
        </row>
        <row r="589">
          <cell r="N589">
            <v>0</v>
          </cell>
        </row>
        <row r="590">
          <cell r="N590">
            <v>0</v>
          </cell>
        </row>
        <row r="591">
          <cell r="N591">
            <v>0</v>
          </cell>
        </row>
        <row r="592">
          <cell r="N592">
            <v>0</v>
          </cell>
        </row>
        <row r="593">
          <cell r="N593">
            <v>0</v>
          </cell>
        </row>
        <row r="594">
          <cell r="N594">
            <v>0</v>
          </cell>
        </row>
        <row r="595">
          <cell r="N595">
            <v>0</v>
          </cell>
        </row>
        <row r="596">
          <cell r="N596">
            <v>0</v>
          </cell>
        </row>
        <row r="597">
          <cell r="N597">
            <v>0</v>
          </cell>
        </row>
        <row r="598">
          <cell r="N598">
            <v>0</v>
          </cell>
        </row>
        <row r="599">
          <cell r="N599">
            <v>0</v>
          </cell>
        </row>
        <row r="600">
          <cell r="N600">
            <v>0</v>
          </cell>
        </row>
        <row r="601">
          <cell r="N601">
            <v>0</v>
          </cell>
        </row>
        <row r="602">
          <cell r="N602">
            <v>0</v>
          </cell>
        </row>
        <row r="603">
          <cell r="N603">
            <v>0</v>
          </cell>
        </row>
        <row r="604">
          <cell r="N604">
            <v>0</v>
          </cell>
        </row>
        <row r="605">
          <cell r="N605">
            <v>0</v>
          </cell>
        </row>
        <row r="606">
          <cell r="N606">
            <v>0</v>
          </cell>
        </row>
        <row r="607">
          <cell r="N607">
            <v>0</v>
          </cell>
        </row>
        <row r="608">
          <cell r="N608">
            <v>0</v>
          </cell>
        </row>
        <row r="609">
          <cell r="N609">
            <v>0</v>
          </cell>
        </row>
        <row r="610">
          <cell r="N610">
            <v>0</v>
          </cell>
        </row>
        <row r="611">
          <cell r="N611">
            <v>0</v>
          </cell>
        </row>
        <row r="612">
          <cell r="N612">
            <v>0</v>
          </cell>
        </row>
        <row r="613">
          <cell r="N613">
            <v>0</v>
          </cell>
        </row>
        <row r="614">
          <cell r="N614">
            <v>0</v>
          </cell>
        </row>
        <row r="615">
          <cell r="N615">
            <v>0</v>
          </cell>
        </row>
        <row r="616">
          <cell r="N616">
            <v>0</v>
          </cell>
        </row>
        <row r="617">
          <cell r="N617">
            <v>0</v>
          </cell>
        </row>
        <row r="618">
          <cell r="N618">
            <v>0</v>
          </cell>
        </row>
        <row r="619">
          <cell r="N619">
            <v>0</v>
          </cell>
        </row>
        <row r="620">
          <cell r="N620">
            <v>0</v>
          </cell>
        </row>
        <row r="621">
          <cell r="N621">
            <v>0</v>
          </cell>
        </row>
        <row r="622">
          <cell r="N622">
            <v>0</v>
          </cell>
        </row>
        <row r="623">
          <cell r="N623">
            <v>0</v>
          </cell>
        </row>
        <row r="624">
          <cell r="N624">
            <v>0</v>
          </cell>
        </row>
        <row r="625">
          <cell r="N625">
            <v>0</v>
          </cell>
        </row>
        <row r="626">
          <cell r="N626">
            <v>0</v>
          </cell>
        </row>
        <row r="627">
          <cell r="N627">
            <v>0</v>
          </cell>
        </row>
        <row r="628">
          <cell r="N628">
            <v>0</v>
          </cell>
        </row>
        <row r="629">
          <cell r="N629">
            <v>0</v>
          </cell>
        </row>
        <row r="630">
          <cell r="N630">
            <v>0</v>
          </cell>
        </row>
        <row r="631">
          <cell r="N631">
            <v>0</v>
          </cell>
        </row>
        <row r="632">
          <cell r="N632">
            <v>0</v>
          </cell>
        </row>
        <row r="633">
          <cell r="N633">
            <v>0</v>
          </cell>
        </row>
        <row r="634">
          <cell r="N634">
            <v>0</v>
          </cell>
        </row>
        <row r="635">
          <cell r="N635">
            <v>0</v>
          </cell>
        </row>
        <row r="636">
          <cell r="N636">
            <v>0</v>
          </cell>
        </row>
        <row r="637">
          <cell r="N637">
            <v>0</v>
          </cell>
        </row>
        <row r="638">
          <cell r="N638">
            <v>0</v>
          </cell>
        </row>
        <row r="639">
          <cell r="N639">
            <v>0</v>
          </cell>
        </row>
        <row r="640">
          <cell r="N640">
            <v>0</v>
          </cell>
        </row>
        <row r="641">
          <cell r="N641">
            <v>0</v>
          </cell>
        </row>
        <row r="642">
          <cell r="N642">
            <v>0</v>
          </cell>
        </row>
        <row r="643">
          <cell r="N643">
            <v>0</v>
          </cell>
        </row>
        <row r="644">
          <cell r="N644">
            <v>0</v>
          </cell>
        </row>
        <row r="645">
          <cell r="N645">
            <v>0</v>
          </cell>
        </row>
        <row r="646">
          <cell r="N646">
            <v>0</v>
          </cell>
        </row>
        <row r="647">
          <cell r="N647">
            <v>0</v>
          </cell>
        </row>
        <row r="648">
          <cell r="N648">
            <v>0</v>
          </cell>
        </row>
        <row r="649">
          <cell r="N649">
            <v>0</v>
          </cell>
        </row>
        <row r="650">
          <cell r="N650">
            <v>0</v>
          </cell>
        </row>
        <row r="651">
          <cell r="N651">
            <v>0</v>
          </cell>
        </row>
        <row r="652">
          <cell r="N652">
            <v>0</v>
          </cell>
        </row>
        <row r="653">
          <cell r="N653">
            <v>0</v>
          </cell>
        </row>
        <row r="654">
          <cell r="N654">
            <v>0</v>
          </cell>
        </row>
        <row r="655">
          <cell r="N655">
            <v>0</v>
          </cell>
        </row>
        <row r="656">
          <cell r="N656">
            <v>0</v>
          </cell>
        </row>
        <row r="657">
          <cell r="N657">
            <v>0</v>
          </cell>
        </row>
        <row r="658">
          <cell r="N658">
            <v>0</v>
          </cell>
        </row>
        <row r="659">
          <cell r="N659">
            <v>0</v>
          </cell>
        </row>
        <row r="660">
          <cell r="N660">
            <v>0</v>
          </cell>
        </row>
        <row r="661">
          <cell r="N661">
            <v>0</v>
          </cell>
        </row>
        <row r="662">
          <cell r="N662">
            <v>0</v>
          </cell>
        </row>
        <row r="663">
          <cell r="N663">
            <v>0</v>
          </cell>
        </row>
        <row r="664">
          <cell r="N664">
            <v>0</v>
          </cell>
        </row>
        <row r="665">
          <cell r="N665">
            <v>0</v>
          </cell>
        </row>
        <row r="666">
          <cell r="N666">
            <v>0</v>
          </cell>
        </row>
        <row r="667">
          <cell r="N667">
            <v>0</v>
          </cell>
        </row>
        <row r="668">
          <cell r="N668">
            <v>0</v>
          </cell>
        </row>
        <row r="669">
          <cell r="N669">
            <v>0</v>
          </cell>
        </row>
        <row r="670">
          <cell r="N670">
            <v>0</v>
          </cell>
        </row>
        <row r="671">
          <cell r="N671">
            <v>0</v>
          </cell>
        </row>
        <row r="672">
          <cell r="N672">
            <v>0</v>
          </cell>
        </row>
        <row r="673">
          <cell r="N673">
            <v>0</v>
          </cell>
        </row>
        <row r="674">
          <cell r="N674">
            <v>0</v>
          </cell>
        </row>
        <row r="675">
          <cell r="N675">
            <v>0</v>
          </cell>
        </row>
        <row r="676">
          <cell r="N676">
            <v>0</v>
          </cell>
        </row>
        <row r="677">
          <cell r="N677">
            <v>0</v>
          </cell>
        </row>
        <row r="678">
          <cell r="N678">
            <v>0</v>
          </cell>
        </row>
        <row r="679">
          <cell r="N679">
            <v>0</v>
          </cell>
        </row>
        <row r="680">
          <cell r="N680">
            <v>0</v>
          </cell>
        </row>
        <row r="681">
          <cell r="N681">
            <v>0</v>
          </cell>
        </row>
        <row r="682">
          <cell r="N682">
            <v>0</v>
          </cell>
        </row>
        <row r="683">
          <cell r="N683">
            <v>0</v>
          </cell>
        </row>
        <row r="684">
          <cell r="N684">
            <v>0</v>
          </cell>
        </row>
        <row r="685">
          <cell r="N685">
            <v>0</v>
          </cell>
        </row>
        <row r="686">
          <cell r="N686">
            <v>0</v>
          </cell>
        </row>
        <row r="687">
          <cell r="N687">
            <v>0</v>
          </cell>
        </row>
        <row r="688">
          <cell r="N688">
            <v>0</v>
          </cell>
        </row>
        <row r="689">
          <cell r="N689">
            <v>0</v>
          </cell>
        </row>
        <row r="690">
          <cell r="N690">
            <v>0</v>
          </cell>
        </row>
        <row r="691">
          <cell r="N691">
            <v>0</v>
          </cell>
        </row>
        <row r="692">
          <cell r="N692">
            <v>0</v>
          </cell>
        </row>
        <row r="693">
          <cell r="N693">
            <v>0</v>
          </cell>
        </row>
        <row r="694">
          <cell r="N694">
            <v>0</v>
          </cell>
        </row>
        <row r="695">
          <cell r="N695">
            <v>0</v>
          </cell>
        </row>
        <row r="696">
          <cell r="N696">
            <v>0</v>
          </cell>
        </row>
        <row r="697">
          <cell r="N697">
            <v>0</v>
          </cell>
        </row>
        <row r="698">
          <cell r="N698">
            <v>0</v>
          </cell>
        </row>
        <row r="699">
          <cell r="N699">
            <v>0</v>
          </cell>
        </row>
        <row r="700">
          <cell r="N700">
            <v>0</v>
          </cell>
        </row>
        <row r="701">
          <cell r="N701">
            <v>0</v>
          </cell>
        </row>
        <row r="702">
          <cell r="N702">
            <v>0</v>
          </cell>
        </row>
        <row r="703">
          <cell r="N703">
            <v>0</v>
          </cell>
        </row>
        <row r="704">
          <cell r="N704">
            <v>0</v>
          </cell>
        </row>
        <row r="705">
          <cell r="N705">
            <v>0</v>
          </cell>
        </row>
        <row r="706">
          <cell r="N706">
            <v>0</v>
          </cell>
        </row>
        <row r="707">
          <cell r="N707">
            <v>0</v>
          </cell>
        </row>
        <row r="708">
          <cell r="N708">
            <v>0</v>
          </cell>
        </row>
        <row r="709">
          <cell r="N709">
            <v>0</v>
          </cell>
        </row>
        <row r="710">
          <cell r="N710">
            <v>0</v>
          </cell>
        </row>
        <row r="711">
          <cell r="N711">
            <v>0</v>
          </cell>
        </row>
        <row r="712">
          <cell r="N712">
            <v>0</v>
          </cell>
        </row>
        <row r="713">
          <cell r="N713">
            <v>0</v>
          </cell>
        </row>
        <row r="714">
          <cell r="N714">
            <v>0</v>
          </cell>
        </row>
        <row r="715">
          <cell r="N715">
            <v>0</v>
          </cell>
        </row>
        <row r="716">
          <cell r="N716">
            <v>0</v>
          </cell>
        </row>
        <row r="717">
          <cell r="N717">
            <v>0</v>
          </cell>
        </row>
        <row r="718">
          <cell r="N718">
            <v>0</v>
          </cell>
        </row>
        <row r="719">
          <cell r="N719">
            <v>0</v>
          </cell>
        </row>
        <row r="720">
          <cell r="N720">
            <v>0</v>
          </cell>
        </row>
        <row r="721">
          <cell r="N721">
            <v>0</v>
          </cell>
        </row>
        <row r="722">
          <cell r="N722">
            <v>0</v>
          </cell>
        </row>
        <row r="723">
          <cell r="N723">
            <v>0</v>
          </cell>
        </row>
        <row r="724">
          <cell r="N724">
            <v>0</v>
          </cell>
        </row>
        <row r="725">
          <cell r="N725">
            <v>0</v>
          </cell>
        </row>
        <row r="726">
          <cell r="N726">
            <v>0</v>
          </cell>
        </row>
        <row r="727">
          <cell r="N727">
            <v>0</v>
          </cell>
        </row>
        <row r="728">
          <cell r="N728">
            <v>0</v>
          </cell>
        </row>
        <row r="729">
          <cell r="N729">
            <v>0</v>
          </cell>
        </row>
        <row r="730">
          <cell r="N730">
            <v>0</v>
          </cell>
        </row>
        <row r="731">
          <cell r="N731">
            <v>0</v>
          </cell>
        </row>
        <row r="732">
          <cell r="N732">
            <v>0</v>
          </cell>
        </row>
        <row r="733">
          <cell r="N733">
            <v>0</v>
          </cell>
        </row>
        <row r="734">
          <cell r="N734">
            <v>0</v>
          </cell>
        </row>
        <row r="735">
          <cell r="N735">
            <v>0</v>
          </cell>
        </row>
        <row r="736">
          <cell r="N736">
            <v>0</v>
          </cell>
        </row>
        <row r="737">
          <cell r="N737">
            <v>0</v>
          </cell>
        </row>
        <row r="738">
          <cell r="N738">
            <v>0</v>
          </cell>
        </row>
        <row r="739">
          <cell r="N739">
            <v>0</v>
          </cell>
        </row>
        <row r="740">
          <cell r="N740">
            <v>0</v>
          </cell>
        </row>
        <row r="741">
          <cell r="N741">
            <v>0</v>
          </cell>
        </row>
        <row r="742">
          <cell r="N742">
            <v>0</v>
          </cell>
        </row>
        <row r="743">
          <cell r="N743">
            <v>0</v>
          </cell>
        </row>
        <row r="744">
          <cell r="N744">
            <v>0</v>
          </cell>
        </row>
        <row r="745">
          <cell r="N745">
            <v>0</v>
          </cell>
        </row>
        <row r="746">
          <cell r="N746">
            <v>0</v>
          </cell>
        </row>
        <row r="747">
          <cell r="N747">
            <v>0</v>
          </cell>
        </row>
        <row r="748">
          <cell r="N748">
            <v>0</v>
          </cell>
        </row>
        <row r="749">
          <cell r="N749">
            <v>0</v>
          </cell>
        </row>
        <row r="750">
          <cell r="N750">
            <v>0</v>
          </cell>
        </row>
        <row r="751">
          <cell r="N751">
            <v>0</v>
          </cell>
        </row>
        <row r="752">
          <cell r="N752">
            <v>0</v>
          </cell>
        </row>
        <row r="753">
          <cell r="N753">
            <v>0</v>
          </cell>
        </row>
        <row r="754">
          <cell r="N754">
            <v>0</v>
          </cell>
        </row>
        <row r="755">
          <cell r="N755">
            <v>0</v>
          </cell>
        </row>
        <row r="756">
          <cell r="N756">
            <v>0</v>
          </cell>
        </row>
        <row r="757">
          <cell r="N757">
            <v>0</v>
          </cell>
        </row>
        <row r="758">
          <cell r="N758">
            <v>0</v>
          </cell>
        </row>
        <row r="759">
          <cell r="N759">
            <v>0</v>
          </cell>
        </row>
        <row r="760">
          <cell r="N760">
            <v>0</v>
          </cell>
        </row>
        <row r="761">
          <cell r="N761">
            <v>0</v>
          </cell>
        </row>
        <row r="762">
          <cell r="N762">
            <v>0</v>
          </cell>
        </row>
        <row r="763">
          <cell r="N763">
            <v>0</v>
          </cell>
        </row>
        <row r="764">
          <cell r="N764">
            <v>0</v>
          </cell>
        </row>
        <row r="765">
          <cell r="N765">
            <v>0</v>
          </cell>
        </row>
        <row r="766">
          <cell r="N766">
            <v>0</v>
          </cell>
        </row>
        <row r="767">
          <cell r="N767">
            <v>0</v>
          </cell>
        </row>
        <row r="768">
          <cell r="N768">
            <v>0</v>
          </cell>
        </row>
        <row r="769">
          <cell r="N769">
            <v>0</v>
          </cell>
        </row>
        <row r="770">
          <cell r="N770">
            <v>0</v>
          </cell>
        </row>
        <row r="771">
          <cell r="N771">
            <v>0</v>
          </cell>
        </row>
        <row r="772">
          <cell r="N772">
            <v>0</v>
          </cell>
        </row>
        <row r="773">
          <cell r="N773">
            <v>0</v>
          </cell>
        </row>
        <row r="774">
          <cell r="N774">
            <v>0</v>
          </cell>
        </row>
        <row r="775">
          <cell r="N775">
            <v>0</v>
          </cell>
        </row>
        <row r="776">
          <cell r="N776">
            <v>0</v>
          </cell>
        </row>
        <row r="777">
          <cell r="N777">
            <v>0</v>
          </cell>
        </row>
        <row r="778">
          <cell r="N778">
            <v>0</v>
          </cell>
        </row>
        <row r="779">
          <cell r="N779">
            <v>0</v>
          </cell>
        </row>
        <row r="780">
          <cell r="N780">
            <v>0</v>
          </cell>
        </row>
        <row r="781">
          <cell r="N781">
            <v>0</v>
          </cell>
        </row>
        <row r="782">
          <cell r="N782">
            <v>0</v>
          </cell>
        </row>
        <row r="783">
          <cell r="N783">
            <v>0</v>
          </cell>
        </row>
        <row r="784">
          <cell r="N784">
            <v>0</v>
          </cell>
        </row>
        <row r="785">
          <cell r="N785">
            <v>0</v>
          </cell>
        </row>
        <row r="786">
          <cell r="N786">
            <v>0</v>
          </cell>
        </row>
        <row r="787">
          <cell r="N787">
            <v>0</v>
          </cell>
        </row>
        <row r="788">
          <cell r="N788">
            <v>0</v>
          </cell>
        </row>
        <row r="789">
          <cell r="N789">
            <v>0</v>
          </cell>
        </row>
        <row r="790">
          <cell r="N790">
            <v>0</v>
          </cell>
        </row>
        <row r="791">
          <cell r="N791">
            <v>0</v>
          </cell>
        </row>
        <row r="792">
          <cell r="N792">
            <v>0</v>
          </cell>
        </row>
        <row r="793">
          <cell r="N793">
            <v>0</v>
          </cell>
        </row>
        <row r="794">
          <cell r="N794">
            <v>0</v>
          </cell>
        </row>
        <row r="795">
          <cell r="N795">
            <v>0</v>
          </cell>
        </row>
        <row r="796">
          <cell r="N796">
            <v>0</v>
          </cell>
        </row>
        <row r="797">
          <cell r="N797">
            <v>0</v>
          </cell>
        </row>
        <row r="798">
          <cell r="N798">
            <v>0</v>
          </cell>
        </row>
        <row r="799">
          <cell r="N799">
            <v>0</v>
          </cell>
        </row>
        <row r="800">
          <cell r="N800">
            <v>0</v>
          </cell>
        </row>
        <row r="801">
          <cell r="N801">
            <v>0</v>
          </cell>
        </row>
        <row r="802">
          <cell r="N802">
            <v>0</v>
          </cell>
        </row>
        <row r="803">
          <cell r="N803">
            <v>0</v>
          </cell>
        </row>
        <row r="804">
          <cell r="N804">
            <v>0</v>
          </cell>
        </row>
        <row r="805">
          <cell r="N805">
            <v>0</v>
          </cell>
        </row>
        <row r="806">
          <cell r="N806">
            <v>0</v>
          </cell>
        </row>
        <row r="807">
          <cell r="N807">
            <v>0</v>
          </cell>
        </row>
        <row r="808">
          <cell r="N808">
            <v>0</v>
          </cell>
        </row>
        <row r="809">
          <cell r="N809">
            <v>0</v>
          </cell>
        </row>
        <row r="810">
          <cell r="N810">
            <v>0</v>
          </cell>
        </row>
        <row r="811">
          <cell r="N811">
            <v>0</v>
          </cell>
        </row>
        <row r="812">
          <cell r="N812">
            <v>0</v>
          </cell>
        </row>
        <row r="813">
          <cell r="N813">
            <v>0</v>
          </cell>
        </row>
        <row r="814">
          <cell r="N814">
            <v>0</v>
          </cell>
        </row>
        <row r="815">
          <cell r="N815">
            <v>0</v>
          </cell>
        </row>
        <row r="816">
          <cell r="N816">
            <v>0</v>
          </cell>
        </row>
        <row r="817">
          <cell r="N817">
            <v>0</v>
          </cell>
        </row>
        <row r="818">
          <cell r="N818">
            <v>0</v>
          </cell>
        </row>
        <row r="819">
          <cell r="N819">
            <v>0</v>
          </cell>
        </row>
        <row r="820">
          <cell r="N820">
            <v>0</v>
          </cell>
        </row>
        <row r="821">
          <cell r="N821">
            <v>0</v>
          </cell>
        </row>
        <row r="822">
          <cell r="N822">
            <v>0</v>
          </cell>
        </row>
        <row r="823">
          <cell r="N823">
            <v>0</v>
          </cell>
        </row>
        <row r="824">
          <cell r="N824">
            <v>0</v>
          </cell>
        </row>
        <row r="825">
          <cell r="N825">
            <v>0</v>
          </cell>
        </row>
        <row r="826">
          <cell r="N826">
            <v>0</v>
          </cell>
        </row>
        <row r="827">
          <cell r="N827">
            <v>0</v>
          </cell>
        </row>
        <row r="828">
          <cell r="N828">
            <v>0</v>
          </cell>
        </row>
        <row r="829">
          <cell r="N829">
            <v>0</v>
          </cell>
        </row>
        <row r="830">
          <cell r="N830">
            <v>0</v>
          </cell>
        </row>
        <row r="831">
          <cell r="N831">
            <v>0</v>
          </cell>
        </row>
        <row r="832">
          <cell r="N832">
            <v>0</v>
          </cell>
        </row>
        <row r="833">
          <cell r="N833">
            <v>0</v>
          </cell>
        </row>
        <row r="834">
          <cell r="N834">
            <v>0</v>
          </cell>
        </row>
        <row r="835">
          <cell r="N835">
            <v>0</v>
          </cell>
        </row>
        <row r="836">
          <cell r="N836">
            <v>0</v>
          </cell>
        </row>
        <row r="837">
          <cell r="N837">
            <v>0</v>
          </cell>
        </row>
        <row r="838">
          <cell r="N838">
            <v>0</v>
          </cell>
        </row>
        <row r="839">
          <cell r="N839">
            <v>0</v>
          </cell>
        </row>
        <row r="840">
          <cell r="N840">
            <v>0</v>
          </cell>
        </row>
        <row r="841">
          <cell r="N841">
            <v>0</v>
          </cell>
        </row>
        <row r="842">
          <cell r="N842">
            <v>0</v>
          </cell>
        </row>
        <row r="843">
          <cell r="N843">
            <v>0</v>
          </cell>
        </row>
        <row r="844">
          <cell r="N844">
            <v>0</v>
          </cell>
        </row>
        <row r="845">
          <cell r="N845">
            <v>0</v>
          </cell>
        </row>
        <row r="846">
          <cell r="N846">
            <v>0</v>
          </cell>
        </row>
        <row r="847">
          <cell r="N847">
            <v>0</v>
          </cell>
        </row>
        <row r="848">
          <cell r="N848">
            <v>0</v>
          </cell>
        </row>
        <row r="849">
          <cell r="N849">
            <v>0</v>
          </cell>
        </row>
        <row r="850">
          <cell r="N850">
            <v>0</v>
          </cell>
        </row>
        <row r="851">
          <cell r="N851">
            <v>0</v>
          </cell>
        </row>
        <row r="852">
          <cell r="N852">
            <v>0</v>
          </cell>
        </row>
        <row r="853">
          <cell r="N853">
            <v>0</v>
          </cell>
        </row>
        <row r="854">
          <cell r="N854">
            <v>0</v>
          </cell>
        </row>
        <row r="855">
          <cell r="N855">
            <v>0</v>
          </cell>
        </row>
        <row r="856">
          <cell r="N856">
            <v>0</v>
          </cell>
        </row>
        <row r="857">
          <cell r="N857">
            <v>0</v>
          </cell>
        </row>
        <row r="858">
          <cell r="N858">
            <v>0</v>
          </cell>
        </row>
        <row r="859">
          <cell r="N859">
            <v>0</v>
          </cell>
        </row>
        <row r="860">
          <cell r="N860">
            <v>0</v>
          </cell>
        </row>
        <row r="861">
          <cell r="N861">
            <v>0</v>
          </cell>
        </row>
        <row r="862">
          <cell r="N862">
            <v>0</v>
          </cell>
        </row>
        <row r="863">
          <cell r="N863">
            <v>0</v>
          </cell>
        </row>
        <row r="864">
          <cell r="N864">
            <v>0</v>
          </cell>
        </row>
        <row r="865">
          <cell r="N865">
            <v>0</v>
          </cell>
        </row>
        <row r="866">
          <cell r="N866">
            <v>0</v>
          </cell>
        </row>
        <row r="867">
          <cell r="N867">
            <v>0</v>
          </cell>
        </row>
        <row r="868">
          <cell r="N868">
            <v>0</v>
          </cell>
        </row>
        <row r="869">
          <cell r="N869">
            <v>0</v>
          </cell>
        </row>
        <row r="870">
          <cell r="N870">
            <v>0</v>
          </cell>
        </row>
        <row r="871">
          <cell r="N871">
            <v>0</v>
          </cell>
        </row>
        <row r="872">
          <cell r="N872">
            <v>0</v>
          </cell>
        </row>
        <row r="873">
          <cell r="N873">
            <v>0</v>
          </cell>
        </row>
        <row r="874">
          <cell r="N874">
            <v>0</v>
          </cell>
        </row>
        <row r="875">
          <cell r="N875">
            <v>0</v>
          </cell>
        </row>
        <row r="876">
          <cell r="N876">
            <v>0</v>
          </cell>
        </row>
        <row r="877">
          <cell r="N877">
            <v>0</v>
          </cell>
        </row>
        <row r="878">
          <cell r="N878">
            <v>0</v>
          </cell>
        </row>
        <row r="879">
          <cell r="N879">
            <v>0</v>
          </cell>
        </row>
        <row r="880">
          <cell r="N880">
            <v>0</v>
          </cell>
        </row>
        <row r="881">
          <cell r="N881">
            <v>0</v>
          </cell>
        </row>
        <row r="882">
          <cell r="N882">
            <v>0</v>
          </cell>
        </row>
        <row r="883">
          <cell r="N883">
            <v>0</v>
          </cell>
        </row>
        <row r="884">
          <cell r="N884">
            <v>0</v>
          </cell>
        </row>
        <row r="885">
          <cell r="N885">
            <v>0</v>
          </cell>
        </row>
        <row r="886">
          <cell r="N886">
            <v>0</v>
          </cell>
        </row>
        <row r="887">
          <cell r="N887">
            <v>0</v>
          </cell>
        </row>
        <row r="888">
          <cell r="N888">
            <v>0</v>
          </cell>
        </row>
        <row r="889">
          <cell r="N889">
            <v>0</v>
          </cell>
        </row>
        <row r="890">
          <cell r="N890">
            <v>0</v>
          </cell>
        </row>
        <row r="891">
          <cell r="N891">
            <v>0</v>
          </cell>
        </row>
        <row r="892">
          <cell r="N892">
            <v>0</v>
          </cell>
        </row>
        <row r="893">
          <cell r="N893">
            <v>0</v>
          </cell>
        </row>
        <row r="894">
          <cell r="N894">
            <v>0</v>
          </cell>
        </row>
        <row r="895">
          <cell r="N895">
            <v>0</v>
          </cell>
        </row>
        <row r="896">
          <cell r="N896">
            <v>0</v>
          </cell>
        </row>
        <row r="897">
          <cell r="N897">
            <v>0</v>
          </cell>
        </row>
        <row r="898">
          <cell r="N898">
            <v>0</v>
          </cell>
        </row>
        <row r="899">
          <cell r="N899">
            <v>0</v>
          </cell>
        </row>
        <row r="900">
          <cell r="N900">
            <v>0</v>
          </cell>
        </row>
        <row r="901">
          <cell r="N901">
            <v>0</v>
          </cell>
        </row>
        <row r="902">
          <cell r="N902">
            <v>0</v>
          </cell>
        </row>
        <row r="903">
          <cell r="N903">
            <v>0</v>
          </cell>
        </row>
        <row r="904">
          <cell r="N904">
            <v>0</v>
          </cell>
        </row>
        <row r="905">
          <cell r="N905">
            <v>0</v>
          </cell>
        </row>
        <row r="906">
          <cell r="N906">
            <v>0</v>
          </cell>
        </row>
        <row r="907">
          <cell r="N907">
            <v>0</v>
          </cell>
        </row>
        <row r="908">
          <cell r="N908">
            <v>0</v>
          </cell>
        </row>
        <row r="909">
          <cell r="N909">
            <v>0</v>
          </cell>
        </row>
        <row r="910">
          <cell r="N910">
            <v>0</v>
          </cell>
        </row>
        <row r="911">
          <cell r="N911">
            <v>0</v>
          </cell>
        </row>
        <row r="912">
          <cell r="N912">
            <v>0</v>
          </cell>
        </row>
        <row r="913">
          <cell r="N913">
            <v>0</v>
          </cell>
        </row>
        <row r="914">
          <cell r="N914">
            <v>0</v>
          </cell>
        </row>
        <row r="915">
          <cell r="N915">
            <v>0</v>
          </cell>
        </row>
        <row r="916">
          <cell r="N916">
            <v>0</v>
          </cell>
        </row>
        <row r="917">
          <cell r="N917">
            <v>0</v>
          </cell>
        </row>
        <row r="918">
          <cell r="N918">
            <v>0</v>
          </cell>
        </row>
        <row r="919">
          <cell r="N919">
            <v>0</v>
          </cell>
        </row>
        <row r="920">
          <cell r="N920">
            <v>0</v>
          </cell>
        </row>
        <row r="921">
          <cell r="N921">
            <v>0</v>
          </cell>
        </row>
        <row r="922">
          <cell r="N922">
            <v>0</v>
          </cell>
        </row>
        <row r="923">
          <cell r="N923">
            <v>0</v>
          </cell>
        </row>
        <row r="924">
          <cell r="N924">
            <v>0</v>
          </cell>
        </row>
        <row r="925">
          <cell r="N925">
            <v>0</v>
          </cell>
        </row>
        <row r="926">
          <cell r="N926">
            <v>0</v>
          </cell>
        </row>
        <row r="927">
          <cell r="N927">
            <v>0</v>
          </cell>
        </row>
        <row r="928">
          <cell r="N928">
            <v>0</v>
          </cell>
        </row>
        <row r="929">
          <cell r="N929">
            <v>0</v>
          </cell>
        </row>
        <row r="930">
          <cell r="N930">
            <v>0</v>
          </cell>
        </row>
        <row r="931">
          <cell r="N931">
            <v>0</v>
          </cell>
        </row>
        <row r="932">
          <cell r="N932">
            <v>0</v>
          </cell>
        </row>
        <row r="933">
          <cell r="N933">
            <v>0</v>
          </cell>
        </row>
        <row r="934">
          <cell r="N934">
            <v>0</v>
          </cell>
        </row>
        <row r="935">
          <cell r="N935">
            <v>0</v>
          </cell>
        </row>
        <row r="936">
          <cell r="N936">
            <v>0</v>
          </cell>
        </row>
        <row r="937">
          <cell r="N937">
            <v>0</v>
          </cell>
        </row>
        <row r="938">
          <cell r="N938">
            <v>0</v>
          </cell>
        </row>
        <row r="939">
          <cell r="N939">
            <v>0</v>
          </cell>
        </row>
        <row r="940">
          <cell r="N940">
            <v>0</v>
          </cell>
        </row>
        <row r="941">
          <cell r="N941">
            <v>0</v>
          </cell>
        </row>
        <row r="942">
          <cell r="N942">
            <v>0</v>
          </cell>
        </row>
        <row r="943">
          <cell r="N943">
            <v>0</v>
          </cell>
        </row>
        <row r="944">
          <cell r="N944">
            <v>0</v>
          </cell>
        </row>
        <row r="945">
          <cell r="N945">
            <v>0</v>
          </cell>
        </row>
        <row r="946">
          <cell r="N946">
            <v>0</v>
          </cell>
        </row>
        <row r="947">
          <cell r="N947">
            <v>0</v>
          </cell>
        </row>
        <row r="948">
          <cell r="N948">
            <v>0</v>
          </cell>
        </row>
        <row r="949">
          <cell r="N949">
            <v>0</v>
          </cell>
        </row>
        <row r="950">
          <cell r="N950">
            <v>0</v>
          </cell>
        </row>
        <row r="951">
          <cell r="N951">
            <v>0</v>
          </cell>
        </row>
        <row r="952">
          <cell r="N952">
            <v>0</v>
          </cell>
        </row>
        <row r="953">
          <cell r="N953">
            <v>0</v>
          </cell>
        </row>
        <row r="954">
          <cell r="N954">
            <v>0</v>
          </cell>
        </row>
        <row r="955">
          <cell r="N955">
            <v>0</v>
          </cell>
        </row>
        <row r="956">
          <cell r="N956">
            <v>0</v>
          </cell>
        </row>
        <row r="957">
          <cell r="N957">
            <v>0</v>
          </cell>
        </row>
        <row r="958">
          <cell r="N958">
            <v>0</v>
          </cell>
        </row>
        <row r="959">
          <cell r="N959">
            <v>0</v>
          </cell>
        </row>
        <row r="960">
          <cell r="N960">
            <v>0</v>
          </cell>
        </row>
        <row r="961">
          <cell r="N961">
            <v>0</v>
          </cell>
        </row>
        <row r="962">
          <cell r="N962">
            <v>0</v>
          </cell>
        </row>
        <row r="963">
          <cell r="N963">
            <v>0</v>
          </cell>
        </row>
        <row r="964">
          <cell r="N964">
            <v>0</v>
          </cell>
        </row>
        <row r="965">
          <cell r="N965">
            <v>0</v>
          </cell>
        </row>
        <row r="966">
          <cell r="N966">
            <v>0</v>
          </cell>
        </row>
        <row r="967">
          <cell r="N967">
            <v>0</v>
          </cell>
        </row>
        <row r="968">
          <cell r="N968">
            <v>0</v>
          </cell>
        </row>
        <row r="969">
          <cell r="N969">
            <v>0</v>
          </cell>
        </row>
        <row r="970">
          <cell r="N970">
            <v>0</v>
          </cell>
        </row>
        <row r="971">
          <cell r="N971">
            <v>0</v>
          </cell>
        </row>
        <row r="972">
          <cell r="N972">
            <v>0</v>
          </cell>
        </row>
        <row r="973">
          <cell r="N973">
            <v>0</v>
          </cell>
        </row>
        <row r="974">
          <cell r="N974">
            <v>0</v>
          </cell>
        </row>
        <row r="975">
          <cell r="N975">
            <v>0</v>
          </cell>
        </row>
        <row r="976">
          <cell r="N976">
            <v>0</v>
          </cell>
        </row>
        <row r="977">
          <cell r="N977">
            <v>0</v>
          </cell>
        </row>
        <row r="978">
          <cell r="N978">
            <v>0</v>
          </cell>
        </row>
        <row r="979">
          <cell r="N979">
            <v>0</v>
          </cell>
        </row>
        <row r="980">
          <cell r="N980">
            <v>0</v>
          </cell>
        </row>
        <row r="981">
          <cell r="N981">
            <v>0</v>
          </cell>
        </row>
        <row r="982">
          <cell r="N982">
            <v>0</v>
          </cell>
        </row>
        <row r="983">
          <cell r="N983">
            <v>0</v>
          </cell>
        </row>
        <row r="984">
          <cell r="N984">
            <v>0</v>
          </cell>
        </row>
        <row r="985">
          <cell r="N985">
            <v>0</v>
          </cell>
        </row>
        <row r="986">
          <cell r="N986">
            <v>0</v>
          </cell>
        </row>
        <row r="987">
          <cell r="N987">
            <v>0</v>
          </cell>
        </row>
        <row r="988">
          <cell r="N988">
            <v>0</v>
          </cell>
        </row>
        <row r="989">
          <cell r="N989">
            <v>0</v>
          </cell>
        </row>
        <row r="990">
          <cell r="N990">
            <v>0</v>
          </cell>
        </row>
        <row r="991">
          <cell r="N991">
            <v>0</v>
          </cell>
        </row>
        <row r="992">
          <cell r="N992">
            <v>0</v>
          </cell>
        </row>
        <row r="993">
          <cell r="N993">
            <v>0</v>
          </cell>
        </row>
        <row r="994">
          <cell r="N994">
            <v>0</v>
          </cell>
        </row>
        <row r="995">
          <cell r="N995">
            <v>0</v>
          </cell>
        </row>
        <row r="996">
          <cell r="N996">
            <v>0</v>
          </cell>
        </row>
        <row r="997">
          <cell r="N997">
            <v>0</v>
          </cell>
        </row>
        <row r="998">
          <cell r="N998">
            <v>0</v>
          </cell>
        </row>
        <row r="999">
          <cell r="N999">
            <v>0</v>
          </cell>
        </row>
        <row r="1000">
          <cell r="N1000">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T_END"/>
      <sheetName val="SUPERH_FLAT_END"/>
      <sheetName val="OPERCULE"/>
      <sheetName val="loading"/>
      <sheetName val="T6201"/>
      <sheetName val="reinforce"/>
      <sheetName val="loadcombi"/>
      <sheetName val="ACIcrack"/>
      <sheetName val="SIDE"/>
      <sheetName val="B31.1"/>
      <sheetName val="PSIZE"/>
      <sheetName val="TABLE"/>
      <sheetName val="수입"/>
      <sheetName val="Passwords"/>
      <sheetName val="TO_COST_PPS_METRIC"/>
      <sheetName val="LP"/>
      <sheetName val="B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1.0 SUMMARY"/>
      <sheetName val="2.0 GTC_"/>
      <sheetName val="3.0 STC"/>
      <sheetName val="4. DOR"/>
      <sheetName val="4.1 Safety DOR"/>
      <sheetName val="4.2 Safety Cost Guide"/>
      <sheetName val="5. Price Summary"/>
      <sheetName val="6. Schedule"/>
      <sheetName val="7.0 Submission"/>
      <sheetName val="7.1 Organization"/>
      <sheetName val="7.2 Brief Sch."/>
      <sheetName val="7.3 Bidding Cover"/>
      <sheetName val="8.Technical Specification "/>
      <sheetName val="Spec1"/>
      <sheetName val="costing_C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X.2001"/>
      <sheetName val="FACT.01"/>
      <sheetName val="OBRACURS (31.12.01)"/>
      <sheetName val="PREVFACT(PTS.)"/>
      <sheetName val="VE.1.01"/>
      <sheetName val="VE.2.01"/>
      <sheetName val="VE.3.01"/>
      <sheetName val="VE.4.01"/>
      <sheetName val="VE.5.01"/>
      <sheetName val="VE.6.01"/>
      <sheetName val="VE.7.01"/>
      <sheetName val="VE.8.01"/>
      <sheetName val="VE.9.01"/>
      <sheetName val="VE.10.01"/>
      <sheetName val="VE.11.01"/>
      <sheetName val="VE.12.01"/>
      <sheetName val="VENT.DESGL. 2001"/>
      <sheetName val="VENT.DESGL. 2001 (2)"/>
      <sheetName val="PC.1.01"/>
      <sheetName val="PC.2.01"/>
      <sheetName val="PC.3.01"/>
      <sheetName val="PC.4,01"/>
      <sheetName val="PC.5,01"/>
      <sheetName val="PC.6,01"/>
      <sheetName val="PC.7,01"/>
      <sheetName val="PC.8,01"/>
      <sheetName val="PC.9,01"/>
      <sheetName val="PC.10,01"/>
      <sheetName val="PC.11,01 "/>
      <sheetName val="PC.12,01"/>
      <sheetName val="PC.DESGL. 2001"/>
      <sheetName val="ESTADIST(PTS.)"/>
      <sheetName val="PREV.C.A.01"/>
      <sheetName val="CoverShawIntl"/>
      <sheetName val="PSV2701F"/>
      <sheetName val="PipeSummary"/>
      <sheetName val="LP"/>
      <sheetName val="CCS"/>
      <sheetName val="Tech."/>
      <sheetName val="B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당초"/>
      <sheetName val="변경"/>
      <sheetName val="abc"/>
      <sheetName val="costing_CV"/>
      <sheetName val="Spec1"/>
      <sheetName val="w't table"/>
      <sheetName val="piping"/>
      <sheetName val="HVAC"/>
      <sheetName val="설계명세서"/>
      <sheetName val="BM"/>
      <sheetName val="노임이"/>
      <sheetName val="mech"/>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 5243-ARAMCO"/>
      <sheetName val="D-4801 OXY"/>
    </sheetNames>
    <sheetDataSet>
      <sheetData sheetId="0" refreshError="1"/>
      <sheetData sheetId="1"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AM"/>
      <sheetName val="BEAM (2)"/>
      <sheetName val="BEAM (3)"/>
      <sheetName val="piping"/>
      <sheetName val="Steam-Sys"/>
      <sheetName val="steam table"/>
      <sheetName val="HVAC"/>
      <sheetName val="DB_ET200(R. A)"/>
      <sheetName val="바닥판 검토"/>
      <sheetName val="2.2 띠장의 설계"/>
    </sheetNames>
    <sheetDataSet>
      <sheetData sheetId="0">
        <row r="11">
          <cell r="AF11">
            <v>200</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갑지"/>
      <sheetName val="SUM"/>
      <sheetName val="대비표"/>
      <sheetName val="견적조건"/>
      <sheetName val="95신규호표"/>
      <sheetName val="당초"/>
      <sheetName val="合成単価作成表-BLDG"/>
    </sheetNames>
    <sheetDataSet>
      <sheetData sheetId="0">
        <row r="2">
          <cell r="H2" t="str">
            <v xml:space="preserve">           社</v>
          </cell>
          <cell r="I2" t="str">
            <v xml:space="preserve">   長</v>
          </cell>
        </row>
        <row r="3">
          <cell r="E3" t="str">
            <v xml:space="preserve">                  작 </v>
          </cell>
          <cell r="H3" t="str">
            <v xml:space="preserve"> 결</v>
          </cell>
        </row>
        <row r="4">
          <cell r="B4" t="str">
            <v xml:space="preserve">  推定工事 原價內譯書</v>
          </cell>
          <cell r="F4" t="str">
            <v>플랜트 견적팀</v>
          </cell>
          <cell r="H4">
            <v>0</v>
          </cell>
        </row>
        <row r="5">
          <cell r="B5" t="str">
            <v xml:space="preserve">                       (</v>
          </cell>
          <cell r="D5">
            <v>36544.705895486113</v>
          </cell>
          <cell r="E5" t="str">
            <v>)                 성</v>
          </cell>
          <cell r="F5" t="str">
            <v xml:space="preserve"> 이 병 훈 (印)</v>
          </cell>
          <cell r="H5" t="str">
            <v xml:space="preserve"> 재</v>
          </cell>
        </row>
        <row r="6">
          <cell r="E6">
            <v>0</v>
          </cell>
          <cell r="H6">
            <v>0</v>
          </cell>
        </row>
        <row r="8">
          <cell r="B8" t="str">
            <v>공 사 명</v>
          </cell>
          <cell r="E8" t="str">
            <v xml:space="preserve">           결</v>
          </cell>
          <cell r="F8" t="str">
            <v xml:space="preserve">  擔 當    部   </v>
          </cell>
          <cell r="G8" t="str">
            <v xml:space="preserve">長  擔當任員  </v>
          </cell>
        </row>
        <row r="9">
          <cell r="B9" t="str">
            <v>발 주 처</v>
          </cell>
          <cell r="D9" t="str">
            <v>쌍용제지</v>
          </cell>
          <cell r="E9" t="str">
            <v xml:space="preserve">                  재</v>
          </cell>
        </row>
        <row r="10">
          <cell r="B10" t="str">
            <v>입찰방법</v>
          </cell>
          <cell r="D10" t="str">
            <v xml:space="preserve">     경쟁 입찰</v>
          </cell>
        </row>
        <row r="11">
          <cell r="B11" t="str">
            <v>입찰일시</v>
          </cell>
          <cell r="D11" t="str">
            <v xml:space="preserve">   '99.12.13</v>
          </cell>
          <cell r="E11" t="str">
            <v xml:space="preserve">                  개</v>
          </cell>
        </row>
        <row r="12">
          <cell r="B12" t="str">
            <v>공사기간</v>
          </cell>
          <cell r="E12" t="str">
            <v xml:space="preserve">                  요</v>
          </cell>
        </row>
        <row r="14">
          <cell r="B14" t="str">
            <v>工      種</v>
          </cell>
          <cell r="D14" t="str">
            <v>材  料  費</v>
          </cell>
          <cell r="E14" t="str">
            <v>勞  務  費</v>
          </cell>
          <cell r="F14" t="str">
            <v xml:space="preserve"> 工事  經費</v>
          </cell>
          <cell r="G14" t="str">
            <v xml:space="preserve">合   計 </v>
          </cell>
          <cell r="H14" t="str">
            <v xml:space="preserve">    備   考</v>
          </cell>
        </row>
        <row r="17">
          <cell r="B17" t="str">
            <v>토 목 공 사</v>
          </cell>
          <cell r="D17">
            <v>23271995</v>
          </cell>
          <cell r="E17">
            <v>1095351</v>
          </cell>
          <cell r="F17">
            <v>1594490</v>
          </cell>
          <cell r="G17">
            <v>25961836</v>
          </cell>
        </row>
        <row r="18">
          <cell r="B18" t="str">
            <v>건 축 공 사</v>
          </cell>
          <cell r="D18">
            <v>0</v>
          </cell>
          <cell r="E18">
            <v>0</v>
          </cell>
          <cell r="F18">
            <v>0</v>
          </cell>
          <cell r="G18">
            <v>0</v>
          </cell>
        </row>
        <row r="19">
          <cell r="B19" t="str">
            <v>소 방 설 비</v>
          </cell>
          <cell r="D19">
            <v>0</v>
          </cell>
          <cell r="E19">
            <v>0</v>
          </cell>
          <cell r="F19">
            <v>0</v>
          </cell>
          <cell r="G19">
            <v>0</v>
          </cell>
        </row>
        <row r="20">
          <cell r="B20" t="str">
            <v>기 계 공 사</v>
          </cell>
          <cell r="D20">
            <v>1698000</v>
          </cell>
          <cell r="E20">
            <v>2184000</v>
          </cell>
          <cell r="F20">
            <v>2066033</v>
          </cell>
          <cell r="G20">
            <v>5948033</v>
          </cell>
        </row>
        <row r="21">
          <cell r="B21" t="str">
            <v>탱 크 공 사</v>
          </cell>
          <cell r="D21">
            <v>29200092</v>
          </cell>
          <cell r="E21">
            <v>19577600</v>
          </cell>
          <cell r="F21">
            <v>21903773</v>
          </cell>
          <cell r="G21">
            <v>70681465</v>
          </cell>
        </row>
        <row r="22">
          <cell r="B22" t="str">
            <v>배 관 공 사</v>
          </cell>
          <cell r="D22">
            <v>87430438</v>
          </cell>
          <cell r="E22">
            <v>19505200</v>
          </cell>
          <cell r="F22">
            <v>16576541</v>
          </cell>
          <cell r="G22">
            <v>123512179</v>
          </cell>
        </row>
        <row r="23">
          <cell r="B23" t="str">
            <v>도 장 공 사</v>
          </cell>
          <cell r="D23">
            <v>1435488</v>
          </cell>
          <cell r="E23">
            <v>1443600</v>
          </cell>
          <cell r="F23">
            <v>2898502</v>
          </cell>
          <cell r="G23">
            <v>5777590</v>
          </cell>
        </row>
        <row r="24">
          <cell r="B24" t="str">
            <v>보 온 공 사</v>
          </cell>
          <cell r="D24">
            <v>6556435</v>
          </cell>
          <cell r="E24">
            <v>7109800</v>
          </cell>
          <cell r="F24">
            <v>3085590</v>
          </cell>
          <cell r="G24">
            <v>16751825</v>
          </cell>
        </row>
        <row r="27">
          <cell r="B27" t="str">
            <v>合       計</v>
          </cell>
          <cell r="D27">
            <v>149592448</v>
          </cell>
          <cell r="E27">
            <v>50915551</v>
          </cell>
          <cell r="F27">
            <v>48124929</v>
          </cell>
          <cell r="G27">
            <v>248632928</v>
          </cell>
        </row>
        <row r="29">
          <cell r="D29" t="str">
            <v>品     名</v>
          </cell>
          <cell r="E29" t="str">
            <v>單     位</v>
          </cell>
          <cell r="F29" t="str">
            <v>數     量</v>
          </cell>
          <cell r="G29" t="str">
            <v>單     價</v>
          </cell>
          <cell r="H29" t="str">
            <v>金     額</v>
          </cell>
        </row>
        <row r="32">
          <cell r="B32" t="str">
            <v>主要 支給 資材</v>
          </cell>
        </row>
        <row r="35">
          <cell r="B35" t="str">
            <v>&lt;特記事項&gt;</v>
          </cell>
          <cell r="D35" t="str">
            <v>*. 견적제외.</v>
          </cell>
          <cell r="F35" t="str">
            <v>計</v>
          </cell>
        </row>
        <row r="36">
          <cell r="D36" t="str">
            <v xml:space="preserve">  - CONTINGENCY, 간접비</v>
          </cell>
          <cell r="F36" t="str">
            <v>總 工 事 費</v>
          </cell>
        </row>
        <row r="37">
          <cell r="D37" t="str">
            <v xml:space="preserve">  - 본사관리비 및 이윤</v>
          </cell>
          <cell r="F37" t="str">
            <v xml:space="preserve"> 有   1.推定工事 原價內譯書</v>
          </cell>
        </row>
        <row r="39">
          <cell r="D39" t="str">
            <v xml:space="preserve">  - 설계 및 구매관리비</v>
          </cell>
          <cell r="F39" t="str">
            <v xml:space="preserve"> 添</v>
          </cell>
        </row>
        <row r="40">
          <cell r="B40" t="str">
            <v>SKEC 2-21-0019 (210x297 m/m)  SHLEE-D</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V SWGR"/>
      <sheetName val="점수표"/>
      <sheetName val="환산표"/>
      <sheetName val="#3E1_GCR"/>
      <sheetName val="품목별 공급업체 평가 SHEET-원본"/>
      <sheetName val="TTL"/>
      <sheetName val="당초"/>
      <sheetName val="품셈TABLE"/>
      <sheetName val="CondPol"/>
      <sheetName val="PIPING"/>
      <sheetName val="Cash2"/>
      <sheetName val="Z"/>
      <sheetName val="내역서"/>
      <sheetName val="표지"/>
      <sheetName val="MV_SWGR1"/>
      <sheetName val="품목별_공급업체_평가_SHEET-원본1"/>
      <sheetName val="MV_SWGR"/>
      <sheetName val="품목별_공급업체_평가_SHEET-원본"/>
      <sheetName val="미장"/>
      <sheetName val="품셈(기초)"/>
      <sheetName val="수주추정"/>
      <sheetName val="Setup"/>
      <sheetName val="LP산출"/>
      <sheetName val="견적"/>
      <sheetName val="산근"/>
      <sheetName val="노임단가"/>
      <sheetName val="철탑공사"/>
      <sheetName val="인원계획"/>
      <sheetName val="MEXICO-C"/>
      <sheetName val="POWER"/>
      <sheetName val="SIZING"/>
      <sheetName val="Testing"/>
      <sheetName val="NEWDRAW"/>
      <sheetName val="SCHEDULE"/>
      <sheetName val="COVER-P"/>
      <sheetName val="광통신 견적내역서1"/>
      <sheetName val="Lumen"/>
      <sheetName val=" ｹ-ﾌﾞﾙ"/>
      <sheetName val="내역(한신APT)"/>
      <sheetName val="NYS"/>
      <sheetName val="sheet1"/>
      <sheetName val="자재단가"/>
      <sheetName val="36신설수량"/>
      <sheetName val="물가대비표"/>
      <sheetName val="Sheet6"/>
      <sheetName val="data"/>
      <sheetName val="2. 집계표"/>
      <sheetName val="일위대가표"/>
      <sheetName val="실행내역"/>
      <sheetName val="MV_SWGR2"/>
      <sheetName val="품목별_공급업체_평가_SHEET-원본2"/>
      <sheetName val="外形"/>
      <sheetName val="屋内"/>
      <sheetName val="屋外"/>
      <sheetName val="LAB"/>
      <sheetName val="DB_ET200(R. A)"/>
      <sheetName val="손익분석"/>
      <sheetName val="일위대가"/>
      <sheetName val="w't table"/>
      <sheetName val="橋梁内訳"/>
      <sheetName val="산3_4"/>
      <sheetName val="설계서"/>
      <sheetName val="앉음벽 (2)"/>
      <sheetName val="BM"/>
      <sheetName val="할증 "/>
      <sheetName val="ABUT수량-A1"/>
      <sheetName val="REDUCER"/>
      <sheetName val="WE'T"/>
      <sheetName val="PipWT"/>
      <sheetName val="CBD-PRICE"/>
      <sheetName val="Tension"/>
      <sheetName val="조직표"/>
      <sheetName val="MV_SWGR3"/>
      <sheetName val="품목별_공급업체_평가_SHEET-원본3"/>
      <sheetName val="광통신_견적내역서1"/>
      <sheetName val="_ｹ-ﾌﾞﾙ"/>
      <sheetName val="2__집계표"/>
      <sheetName val="DB_ET200(R__A)"/>
      <sheetName val="w't_table"/>
      <sheetName val="MV_SWGR6"/>
      <sheetName val="w't_table3"/>
      <sheetName val="품목별_공급업체_평가_SHEET-원본6"/>
      <sheetName val="광통신_견적내역서13"/>
      <sheetName val="_ｹ-ﾌﾞﾙ3"/>
      <sheetName val="2__집계표3"/>
      <sheetName val="DB_ET200(R__A)3"/>
      <sheetName val="앉음벽_(2)2"/>
      <sheetName val="할증_2"/>
      <sheetName val="MV_SWGR4"/>
      <sheetName val="w't_table1"/>
      <sheetName val="품목별_공급업체_평가_SHEET-원본4"/>
      <sheetName val="광통신_견적내역서11"/>
      <sheetName val="_ｹ-ﾌﾞﾙ1"/>
      <sheetName val="2__집계표1"/>
      <sheetName val="DB_ET200(R__A)1"/>
      <sheetName val="앉음벽_(2)"/>
      <sheetName val="할증_"/>
      <sheetName val="MV_SWGR5"/>
      <sheetName val="w't_table2"/>
      <sheetName val="품목별_공급업체_평가_SHEET-원본5"/>
      <sheetName val="광통신_견적내역서12"/>
      <sheetName val="_ｹ-ﾌﾞﾙ2"/>
      <sheetName val="2__집계표2"/>
      <sheetName val="DB_ET200(R__A)2"/>
      <sheetName val="앉음벽_(2)1"/>
      <sheetName val="할증_1"/>
      <sheetName val="MV_SWGR7"/>
      <sheetName val="w't_table4"/>
      <sheetName val="품목별_공급업체_평가_SHEET-원본7"/>
      <sheetName val="광통신_견적내역서14"/>
      <sheetName val="_ｹ-ﾌﾞﾙ4"/>
      <sheetName val="2__집계표4"/>
      <sheetName val="DB_ET200(R__A)4"/>
      <sheetName val="앉음벽_(2)3"/>
      <sheetName val="할증_3"/>
      <sheetName val="부서코드표"/>
      <sheetName val="입찰안"/>
      <sheetName val="임율 Data"/>
      <sheetName val="Flour WH"/>
      <sheetName val="Summary"/>
      <sheetName val="Labor-Equipment Rates"/>
      <sheetName val="비품"/>
      <sheetName val="BREAKDOWN(철거설치)"/>
      <sheetName val="equip"/>
      <sheetName val="45,46"/>
      <sheetName val=" 갑지"/>
      <sheetName val="참고"/>
      <sheetName val="3D-HOR"/>
      <sheetName val="GR"/>
      <sheetName val="품셈표"/>
      <sheetName val="간접비 총괄표"/>
      <sheetName val="토목주소"/>
      <sheetName val="프랜트면허"/>
      <sheetName val="당진1,2호기전선관설치및접지4차공사내역서-을지"/>
      <sheetName val="금융비용"/>
      <sheetName val="01"/>
      <sheetName val="Eq. Mobilization"/>
    </sheetNames>
    <sheetDataSet>
      <sheetData sheetId="0" refreshError="1"/>
      <sheetData sheetId="1" refreshError="1"/>
      <sheetData sheetId="2" refreshError="1">
        <row r="1">
          <cell r="A1" t="str">
            <v>상</v>
          </cell>
          <cell r="B1">
            <v>3</v>
          </cell>
        </row>
        <row r="2">
          <cell r="A2" t="str">
            <v>중</v>
          </cell>
          <cell r="B2">
            <v>2</v>
          </cell>
        </row>
        <row r="3">
          <cell r="A3" t="str">
            <v>하</v>
          </cell>
          <cell r="B3">
            <v>1</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材料规格"/>
      <sheetName val="技术标准"/>
      <sheetName val="油漆数据"/>
      <sheetName val="项目数据"/>
      <sheetName val="型钢重量计算"/>
      <sheetName val="材料需求(B)"/>
      <sheetName val="材料表"/>
      <sheetName val="材料清单"/>
      <sheetName val="材料需求"/>
      <sheetName val="构件分析"/>
      <sheetName val="管道工程量"/>
      <sheetName val="材料计划清单 (2)"/>
      <sheetName val="材料计划清单"/>
      <sheetName val="材料计划计算"/>
      <sheetName val="临时支撑计算"/>
      <sheetName val="圆管加强筋计算"/>
      <sheetName val="方管加强筋计算"/>
      <sheetName val="不锈钢方管加强筋计算"/>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TO-rev09"/>
      <sheetName val="DATA"/>
    </sheetNames>
    <sheetDataSet>
      <sheetData sheetId="0">
        <row r="1">
          <cell r="A1"/>
          <cell r="B1"/>
          <cell r="C1"/>
          <cell r="D1" t="str">
            <v>IBS HI JOINT STOCK COMPANY
Address: Km 6 Freeway No. 05 Hung Vuong, Hong Bang District, Hai Phong City, Viet Nam.</v>
          </cell>
          <cell r="E1"/>
          <cell r="F1"/>
          <cell r="G1"/>
          <cell r="H1"/>
          <cell r="I1"/>
          <cell r="J1"/>
          <cell r="K1"/>
          <cell r="L1"/>
          <cell r="M1"/>
          <cell r="N1"/>
          <cell r="O1"/>
        </row>
        <row r="2">
          <cell r="A2"/>
          <cell r="D2"/>
          <cell r="E2"/>
          <cell r="F2"/>
          <cell r="G2"/>
          <cell r="H2"/>
          <cell r="I2"/>
          <cell r="J2"/>
          <cell r="K2"/>
          <cell r="L2"/>
          <cell r="M2"/>
          <cell r="N2"/>
          <cell r="O2"/>
        </row>
        <row r="3">
          <cell r="A3"/>
          <cell r="D3" t="str">
            <v>PURCHASE REQUISITION / ĐỀ NGHỊ MUA VẬT TƯ</v>
          </cell>
          <cell r="E3"/>
          <cell r="F3"/>
          <cell r="G3"/>
          <cell r="H3"/>
          <cell r="I3"/>
          <cell r="J3"/>
          <cell r="K3"/>
          <cell r="L3"/>
          <cell r="M3"/>
          <cell r="N3"/>
          <cell r="O3"/>
        </row>
        <row r="4">
          <cell r="A4"/>
          <cell r="B4"/>
          <cell r="C4"/>
          <cell r="D4"/>
          <cell r="E4"/>
          <cell r="F4"/>
          <cell r="G4"/>
          <cell r="H4"/>
          <cell r="I4"/>
          <cell r="J4"/>
          <cell r="K4"/>
          <cell r="L4"/>
          <cell r="M4"/>
          <cell r="N4"/>
          <cell r="O4"/>
        </row>
        <row r="5">
          <cell r="A5" t="str">
            <v>Department/ Phòng: ENGINEERING/ Thiết kế</v>
          </cell>
          <cell r="B5"/>
          <cell r="C5"/>
          <cell r="D5" t="str">
            <v>Project Code/ Mã dự án: 25-BRA-I-090</v>
          </cell>
          <cell r="E5"/>
          <cell r="F5"/>
          <cell r="G5"/>
          <cell r="H5"/>
          <cell r="I5"/>
          <cell r="J5" t="str">
            <v>Date/ Ngày:02/08/2025</v>
          </cell>
          <cell r="K5"/>
          <cell r="L5"/>
          <cell r="M5"/>
          <cell r="N5"/>
          <cell r="O5"/>
        </row>
        <row r="6">
          <cell r="A6" t="str">
            <v xml:space="preserve">Job Title/ Hạng mục: Inlet duct, Diverter, Guillotine, Blanking Plate, EJs and accesses
</v>
          </cell>
          <cell r="B6"/>
          <cell r="C6"/>
          <cell r="D6" t="str">
            <v xml:space="preserve">Project ID/ Mã nhận diện dự án: </v>
          </cell>
          <cell r="E6"/>
          <cell r="F6"/>
          <cell r="G6"/>
          <cell r="H6"/>
          <cell r="I6"/>
          <cell r="J6" t="str">
            <v>Ref. No/ Mã tài liệu: I-090-ENG-001-REV 09(PR)</v>
          </cell>
          <cell r="K6"/>
          <cell r="L6"/>
          <cell r="M6"/>
          <cell r="N6"/>
          <cell r="O6"/>
        </row>
        <row r="7">
          <cell r="A7" t="str">
            <v>Client/ Khách hàng: BRADEN EUROPE B.V</v>
          </cell>
          <cell r="B7"/>
          <cell r="C7"/>
          <cell r="D7" t="str">
            <v xml:space="preserve">Project Name / Tên dự án : </v>
          </cell>
          <cell r="E7" t="str">
            <v>GHAZLAN HAJR/SA</v>
          </cell>
          <cell r="F7"/>
          <cell r="G7"/>
          <cell r="H7"/>
          <cell r="I7"/>
          <cell r="J7" t="str">
            <v xml:space="preserve">Job No/ Số dự án: </v>
          </cell>
          <cell r="K7"/>
          <cell r="L7"/>
          <cell r="M7"/>
          <cell r="N7"/>
          <cell r="O7"/>
        </row>
        <row r="8">
          <cell r="A8"/>
          <cell r="B8"/>
          <cell r="C8"/>
          <cell r="D8"/>
          <cell r="E8"/>
          <cell r="F8"/>
          <cell r="G8"/>
          <cell r="H8"/>
          <cell r="I8"/>
          <cell r="J8"/>
          <cell r="K8"/>
          <cell r="L8"/>
          <cell r="M8"/>
          <cell r="N8"/>
          <cell r="O8"/>
        </row>
        <row r="9">
          <cell r="A9" t="str">
            <v>Item/ 
STT</v>
          </cell>
          <cell r="B9" t="str">
            <v>Description/ 
Chi tiết</v>
          </cell>
          <cell r="C9" t="str">
            <v>Profile/ Vật tư</v>
          </cell>
          <cell r="D9" t="str">
            <v>Grade/ Mác vật liệu</v>
          </cell>
          <cell r="E9" t="str">
            <v>Unit/ Đơn vị</v>
          </cell>
          <cell r="F9" t="str">
            <v>U.Weight/ Đ.Trọng (Kg/m2,m,pcs)</v>
          </cell>
          <cell r="G9" t="str">
            <v>Net Quantity/Số lượng tinh</v>
          </cell>
          <cell r="H9"/>
          <cell r="I9" t="str">
            <v>Previous Ordered/Đã dự trù</v>
          </cell>
          <cell r="J9"/>
          <cell r="K9" t="str">
            <v>Current Ordered/Dự trù lần này</v>
          </cell>
          <cell r="L9"/>
          <cell r="M9" t="str">
            <v>Total Ordered/Tổng dự trù</v>
          </cell>
          <cell r="N9"/>
          <cell r="O9" t="str">
            <v>Remarks/ Ghi chú</v>
          </cell>
        </row>
        <row r="10">
          <cell r="A10"/>
          <cell r="B10"/>
          <cell r="C10"/>
          <cell r="D10"/>
          <cell r="E10"/>
          <cell r="F10"/>
          <cell r="G10" t="str">
            <v>Q.Ty/
Số lượng</v>
          </cell>
          <cell r="H10" t="str">
            <v>Weight/
Khối lượng (Kg)</v>
          </cell>
          <cell r="I10" t="str">
            <v>Q.Ty/ 
Số lượng</v>
          </cell>
          <cell r="J10" t="str">
            <v>Weight/
Khối lượng (Kg)</v>
          </cell>
          <cell r="K10" t="str">
            <v>Q.Ty/Số lượng</v>
          </cell>
          <cell r="L10" t="str">
            <v>Weight/Khối lượng (Kg)</v>
          </cell>
          <cell r="M10" t="str">
            <v>Q.Ty/
Số lượng</v>
          </cell>
          <cell r="N10" t="str">
            <v>Weight/Khối lượng (Kg)</v>
          </cell>
          <cell r="O10"/>
        </row>
        <row r="11">
          <cell r="A11">
            <v>1</v>
          </cell>
          <cell r="B11">
            <v>2</v>
          </cell>
          <cell r="C11">
            <v>3</v>
          </cell>
          <cell r="D11">
            <v>4</v>
          </cell>
          <cell r="E11">
            <v>5</v>
          </cell>
          <cell r="F11">
            <v>6</v>
          </cell>
          <cell r="G11">
            <v>7</v>
          </cell>
          <cell r="H11">
            <v>8</v>
          </cell>
          <cell r="I11">
            <v>9</v>
          </cell>
          <cell r="J11">
            <v>10</v>
          </cell>
          <cell r="K11">
            <v>11</v>
          </cell>
          <cell r="L11">
            <v>12</v>
          </cell>
          <cell r="M11">
            <v>13</v>
          </cell>
          <cell r="N11">
            <v>14</v>
          </cell>
          <cell r="O11">
            <v>15</v>
          </cell>
        </row>
        <row r="12">
          <cell r="A12" t="str">
            <v>A.</v>
          </cell>
          <cell r="B12" t="str">
            <v>Main-Material /  Vật tư chính</v>
          </cell>
          <cell r="C12"/>
          <cell r="D12"/>
          <cell r="E12"/>
          <cell r="F12"/>
          <cell r="G12">
            <v>1.0858098431785868</v>
          </cell>
          <cell r="H12">
            <v>1177315.7171999998</v>
          </cell>
          <cell r="I12"/>
          <cell r="J12">
            <v>1271456.5442646174</v>
          </cell>
          <cell r="K12"/>
          <cell r="L12">
            <v>6884.45</v>
          </cell>
          <cell r="M12"/>
          <cell r="N12">
            <v>1278340.9942646171</v>
          </cell>
          <cell r="O12"/>
        </row>
        <row r="13">
          <cell r="A13" t="str">
            <v>I90-A1</v>
          </cell>
          <cell r="B13" t="str">
            <v>Bulong móng</v>
          </cell>
          <cell r="C13" t="str">
            <v>ANCHOR BOLT M42</v>
          </cell>
          <cell r="D13"/>
          <cell r="E13" t="str">
            <v>sets</v>
          </cell>
          <cell r="F13">
            <v>10.637499999999999</v>
          </cell>
          <cell r="G13">
            <v>320</v>
          </cell>
          <cell r="H13">
            <v>3404</v>
          </cell>
          <cell r="I13">
            <v>320</v>
          </cell>
          <cell r="J13">
            <v>3404</v>
          </cell>
          <cell r="K13"/>
          <cell r="L13"/>
          <cell r="M13">
            <v>320</v>
          </cell>
          <cell r="N13">
            <v>3404</v>
          </cell>
          <cell r="O13" t="str">
            <v>Thông số kỹ thuật theo bản vẽ đặt hàng "I90-13105-ANCHOR BOLT M42"</v>
          </cell>
        </row>
        <row r="14">
          <cell r="A14" t="str">
            <v>I90-A2</v>
          </cell>
          <cell r="B14" t="str">
            <v>Tôn tấm</v>
          </cell>
          <cell r="C14" t="str">
            <v>PL10x2000x6000</v>
          </cell>
          <cell r="D14" t="str">
            <v>1.0577(S355J2)/ ASTM A36</v>
          </cell>
          <cell r="E14" t="str">
            <v>m2</v>
          </cell>
          <cell r="F14">
            <v>78.5</v>
          </cell>
          <cell r="G14">
            <v>31.245859872611469</v>
          </cell>
          <cell r="H14">
            <v>2452.8000000000002</v>
          </cell>
          <cell r="I14">
            <v>48</v>
          </cell>
          <cell r="J14">
            <v>3768</v>
          </cell>
          <cell r="K14"/>
          <cell r="L14"/>
          <cell r="M14">
            <v>48</v>
          </cell>
          <cell r="N14">
            <v>3768</v>
          </cell>
          <cell r="O14" t="str">
            <v>Rev01-đổi khổ như thực tế đã mua PL10x2000x6000-4 tờ</v>
          </cell>
        </row>
        <row r="15">
          <cell r="A15" t="str">
            <v>I90-A3</v>
          </cell>
          <cell r="B15" t="str">
            <v>Tôn tấm</v>
          </cell>
          <cell r="C15" t="str">
            <v>PL1.5x800x800</v>
          </cell>
          <cell r="D15" t="str">
            <v>ASTM A36</v>
          </cell>
          <cell r="E15" t="str">
            <v>m2</v>
          </cell>
          <cell r="F15">
            <v>11.774999999999999</v>
          </cell>
          <cell r="G15">
            <v>0.78131634819532914</v>
          </cell>
          <cell r="H15">
            <v>9.1999999999999993</v>
          </cell>
          <cell r="I15">
            <v>3.64</v>
          </cell>
          <cell r="J15">
            <v>42.860999999999997</v>
          </cell>
          <cell r="K15"/>
          <cell r="L15"/>
          <cell r="M15">
            <v>3.64</v>
          </cell>
          <cell r="N15">
            <v>42.860999999999997</v>
          </cell>
          <cell r="O15" t="str">
            <v>Rev08-PL1.5x1200x2500</v>
          </cell>
        </row>
        <row r="16">
          <cell r="A16" t="str">
            <v>I90-A4</v>
          </cell>
          <cell r="B16" t="str">
            <v>Tôn tấm</v>
          </cell>
          <cell r="C16" t="str">
            <v>PL3x1500x6000</v>
          </cell>
          <cell r="D16" t="str">
            <v>ASTM A36</v>
          </cell>
          <cell r="E16" t="str">
            <v>m2</v>
          </cell>
          <cell r="F16">
            <v>23.549999999999997</v>
          </cell>
          <cell r="G16">
            <v>23.291719745222931</v>
          </cell>
          <cell r="H16">
            <v>548.52</v>
          </cell>
          <cell r="I16">
            <v>36</v>
          </cell>
          <cell r="J16">
            <v>847.8</v>
          </cell>
          <cell r="K16"/>
          <cell r="L16"/>
          <cell r="M16">
            <v>36</v>
          </cell>
          <cell r="N16">
            <v>847.8</v>
          </cell>
          <cell r="O16" t="str">
            <v>Rev07-BRADEN-PL3x1500x6000-1tờ</v>
          </cell>
        </row>
        <row r="17">
          <cell r="A17" t="str">
            <v>I90-A5</v>
          </cell>
          <cell r="B17" t="str">
            <v>Tôn tấm</v>
          </cell>
          <cell r="C17" t="str">
            <v>PL5x1500x6000</v>
          </cell>
          <cell r="D17" t="str">
            <v>ASTM A36</v>
          </cell>
          <cell r="E17" t="str">
            <v>m2</v>
          </cell>
          <cell r="F17">
            <v>39.25</v>
          </cell>
          <cell r="G17">
            <v>187.2504458598726</v>
          </cell>
          <cell r="H17">
            <v>7349.58</v>
          </cell>
          <cell r="I17">
            <v>18</v>
          </cell>
          <cell r="J17">
            <v>706.5</v>
          </cell>
          <cell r="K17"/>
          <cell r="L17"/>
          <cell r="M17">
            <v>18</v>
          </cell>
          <cell r="N17">
            <v>706.5</v>
          </cell>
          <cell r="O17" t="str">
            <v>Rev05-BRADEN-PL5x1500x6000-1tờ</v>
          </cell>
        </row>
        <row r="18">
          <cell r="A18" t="str">
            <v>I90-A5A</v>
          </cell>
          <cell r="B18" t="str">
            <v>Tôn tấm</v>
          </cell>
          <cell r="C18" t="str">
            <v>PL5x2000X12000</v>
          </cell>
          <cell r="D18" t="str">
            <v>ASTM A36</v>
          </cell>
          <cell r="E18" t="str">
            <v>m2</v>
          </cell>
          <cell r="F18">
            <v>39.25</v>
          </cell>
          <cell r="G18"/>
          <cell r="H18"/>
          <cell r="I18">
            <v>192</v>
          </cell>
          <cell r="J18">
            <v>7536</v>
          </cell>
          <cell r="K18"/>
          <cell r="L18"/>
          <cell r="M18">
            <v>192</v>
          </cell>
          <cell r="N18">
            <v>7536</v>
          </cell>
          <cell r="O18" t="str">
            <v>Rev06-BRADEN-PL5x2000x12000-8tờ</v>
          </cell>
        </row>
        <row r="19">
          <cell r="A19" t="str">
            <v>I90-A6</v>
          </cell>
          <cell r="B19" t="str">
            <v>Tôn tấm</v>
          </cell>
          <cell r="C19" t="str">
            <v>PL6x1500x12000; PL6x2000x12000 (2 tờ); PL6x2000x3000(1 tờ)</v>
          </cell>
          <cell r="D19" t="str">
            <v>ASTM A36</v>
          </cell>
          <cell r="E19" t="str">
            <v>m2</v>
          </cell>
          <cell r="F19">
            <v>47.099999999999994</v>
          </cell>
          <cell r="G19">
            <v>177.35329087048834</v>
          </cell>
          <cell r="H19">
            <v>8353.34</v>
          </cell>
          <cell r="I19">
            <v>204</v>
          </cell>
          <cell r="J19">
            <v>9608.4</v>
          </cell>
          <cell r="K19"/>
          <cell r="L19"/>
          <cell r="M19">
            <v>204</v>
          </cell>
          <cell r="N19">
            <v>9608.4</v>
          </cell>
          <cell r="O19" t="str">
            <v>Rev07-BRADEN-PL6x2000x12000-1tờ</v>
          </cell>
        </row>
        <row r="20">
          <cell r="A20" t="str">
            <v>I90-A7</v>
          </cell>
          <cell r="B20" t="str">
            <v>Tôn tấm</v>
          </cell>
          <cell r="C20" t="str">
            <v>PL8x1500x9060</v>
          </cell>
          <cell r="D20" t="str">
            <v>ASTM A36</v>
          </cell>
          <cell r="E20" t="str">
            <v>m2</v>
          </cell>
          <cell r="F20">
            <v>62.8</v>
          </cell>
          <cell r="G20">
            <v>6594.493630573249</v>
          </cell>
          <cell r="H20">
            <v>414134.2</v>
          </cell>
          <cell r="I20">
            <v>163.08000000000001</v>
          </cell>
          <cell r="J20">
            <v>10241.424000000001</v>
          </cell>
          <cell r="K20"/>
          <cell r="L20"/>
          <cell r="M20">
            <v>163.08000000000001</v>
          </cell>
          <cell r="N20">
            <v>10241.424000000001</v>
          </cell>
          <cell r="O20" t="str">
            <v>Rev01-PL8x1500x9060-12-tờ</v>
          </cell>
        </row>
        <row r="21">
          <cell r="A21" t="str">
            <v>I90-A8</v>
          </cell>
          <cell r="B21" t="str">
            <v>Tôn tấm</v>
          </cell>
          <cell r="C21" t="str">
            <v>PL8x2000x7200</v>
          </cell>
          <cell r="D21" t="str">
            <v>ASTM A36</v>
          </cell>
          <cell r="E21" t="str">
            <v>m2</v>
          </cell>
          <cell r="F21">
            <v>62.8</v>
          </cell>
          <cell r="G21"/>
          <cell r="H21"/>
          <cell r="I21">
            <v>460.8</v>
          </cell>
          <cell r="J21">
            <v>28938.239999999998</v>
          </cell>
          <cell r="K21"/>
          <cell r="L21"/>
          <cell r="M21">
            <v>460.8</v>
          </cell>
          <cell r="N21">
            <v>28938.239999999998</v>
          </cell>
          <cell r="O21" t="str">
            <v>Rev01-PL8x2000x7200-32-tờ</v>
          </cell>
        </row>
        <row r="22">
          <cell r="A22" t="str">
            <v>I90-A9</v>
          </cell>
          <cell r="B22" t="str">
            <v>Tôn tấm</v>
          </cell>
          <cell r="C22" t="str">
            <v>PL8x2000x7800</v>
          </cell>
          <cell r="D22" t="str">
            <v>ASTM A36</v>
          </cell>
          <cell r="E22" t="str">
            <v>m2</v>
          </cell>
          <cell r="F22">
            <v>62.8</v>
          </cell>
          <cell r="G22"/>
          <cell r="H22"/>
          <cell r="I22">
            <v>748.8</v>
          </cell>
          <cell r="J22">
            <v>47024.639999999992</v>
          </cell>
          <cell r="K22"/>
          <cell r="L22"/>
          <cell r="M22">
            <v>748.8</v>
          </cell>
          <cell r="N22">
            <v>47024.639999999992</v>
          </cell>
          <cell r="O22" t="str">
            <v>Rev01-PL8x2000x7800-48-tờ</v>
          </cell>
        </row>
        <row r="23">
          <cell r="A23" t="str">
            <v>I90-A10</v>
          </cell>
          <cell r="B23" t="str">
            <v>Tôn tấm</v>
          </cell>
          <cell r="C23" t="str">
            <v>PL8x2000x9060</v>
          </cell>
          <cell r="D23" t="str">
            <v>ASTM A36</v>
          </cell>
          <cell r="E23" t="str">
            <v>m2</v>
          </cell>
          <cell r="F23">
            <v>62.8</v>
          </cell>
          <cell r="G23"/>
          <cell r="H23"/>
          <cell r="I23">
            <v>797.28</v>
          </cell>
          <cell r="J23">
            <v>50069.183999999994</v>
          </cell>
          <cell r="K23"/>
          <cell r="L23"/>
          <cell r="M23">
            <v>797.28</v>
          </cell>
          <cell r="N23">
            <v>50069.183999999994</v>
          </cell>
          <cell r="O23" t="str">
            <v>Rev01-PL8x2000x9060-44-tờ</v>
          </cell>
        </row>
        <row r="24">
          <cell r="A24" t="str">
            <v>I90-A11</v>
          </cell>
          <cell r="B24" t="str">
            <v>Tôn tấm</v>
          </cell>
          <cell r="C24" t="str">
            <v>PL8x2000x12000</v>
          </cell>
          <cell r="D24" t="str">
            <v>ASTM A36</v>
          </cell>
          <cell r="E24" t="str">
            <v>m2</v>
          </cell>
          <cell r="F24">
            <v>62.8</v>
          </cell>
          <cell r="G24"/>
          <cell r="H24"/>
          <cell r="I24">
            <v>3216</v>
          </cell>
          <cell r="J24">
            <v>201964.79999999999</v>
          </cell>
          <cell r="K24"/>
          <cell r="L24"/>
          <cell r="M24">
            <v>3216</v>
          </cell>
          <cell r="N24">
            <v>201964.79999999999</v>
          </cell>
          <cell r="O24" t="str">
            <v>Rev07-BRADEN-PL8x2000x12000-14tờ</v>
          </cell>
        </row>
        <row r="25">
          <cell r="A25" t="str">
            <v>I90-A11A</v>
          </cell>
          <cell r="B25" t="str">
            <v>Tôn tấm</v>
          </cell>
          <cell r="C25" t="str">
            <v>PL8x2000x9650</v>
          </cell>
          <cell r="D25" t="str">
            <v>ASTM A36</v>
          </cell>
          <cell r="E25" t="str">
            <v>m2</v>
          </cell>
          <cell r="F25">
            <v>62.8</v>
          </cell>
          <cell r="G25"/>
          <cell r="H25"/>
          <cell r="I25">
            <v>1737</v>
          </cell>
          <cell r="J25">
            <v>109083.59999999999</v>
          </cell>
          <cell r="K25"/>
          <cell r="L25"/>
          <cell r="M25">
            <v>1737</v>
          </cell>
          <cell r="N25">
            <v>109083.59999999999</v>
          </cell>
          <cell r="O25" t="str">
            <v>Rev05-BRADEN-PL8x2000x9650-90tờ</v>
          </cell>
        </row>
        <row r="26">
          <cell r="A26" t="str">
            <v>I90-A12</v>
          </cell>
          <cell r="B26" t="str">
            <v>Tôn tấm</v>
          </cell>
          <cell r="C26" t="str">
            <v>PL10x1500x12000; PL10x2000x12000 (12 tờ)</v>
          </cell>
          <cell r="D26" t="str">
            <v>ASTM A36</v>
          </cell>
          <cell r="E26" t="str">
            <v>m2</v>
          </cell>
          <cell r="F26">
            <v>78.5</v>
          </cell>
          <cell r="G26">
            <v>481.37095541401277</v>
          </cell>
          <cell r="H26">
            <v>37787.620000000003</v>
          </cell>
          <cell r="I26">
            <v>510</v>
          </cell>
          <cell r="J26">
            <v>38229.5</v>
          </cell>
          <cell r="K26"/>
          <cell r="L26"/>
          <cell r="M26">
            <v>510</v>
          </cell>
          <cell r="N26">
            <v>38229.5</v>
          </cell>
          <cell r="O26" t="str">
            <v>Rev08-BRADEN-bổ sung PL10x2000x12000-1 tờ</v>
          </cell>
        </row>
        <row r="27">
          <cell r="A27" t="str">
            <v>I90-A13</v>
          </cell>
          <cell r="B27" t="str">
            <v>Tôn tấm</v>
          </cell>
          <cell r="C27" t="str">
            <v>PL12x1500x12000; PL12x2000x12000; PL12x2000x9000.</v>
          </cell>
          <cell r="D27" t="str">
            <v>ASTM A36</v>
          </cell>
          <cell r="E27" t="str">
            <v>m2</v>
          </cell>
          <cell r="F27">
            <v>94.199999999999989</v>
          </cell>
          <cell r="G27">
            <v>195.17494692144376</v>
          </cell>
          <cell r="H27">
            <v>18385.48</v>
          </cell>
          <cell r="I27">
            <v>216</v>
          </cell>
          <cell r="J27">
            <v>20347.199999999997</v>
          </cell>
          <cell r="K27"/>
          <cell r="L27"/>
          <cell r="M27">
            <v>216</v>
          </cell>
          <cell r="N27">
            <v>20347.199999999997</v>
          </cell>
          <cell r="O27" t="str">
            <v>Rev07-BRADEN-PL12x2000x12000-2tờ</v>
          </cell>
        </row>
        <row r="28">
          <cell r="A28" t="str">
            <v>I90-A14</v>
          </cell>
          <cell r="B28" t="str">
            <v>Tôn tấm</v>
          </cell>
          <cell r="C28" t="str">
            <v>PL15x1500x12000</v>
          </cell>
          <cell r="D28" t="str">
            <v>ASTM A36</v>
          </cell>
          <cell r="E28" t="str">
            <v>m2</v>
          </cell>
          <cell r="F28">
            <v>117.75</v>
          </cell>
          <cell r="G28">
            <v>765.88348195329081</v>
          </cell>
          <cell r="H28">
            <v>90182.78</v>
          </cell>
          <cell r="I28">
            <v>846</v>
          </cell>
          <cell r="J28">
            <v>99616.5</v>
          </cell>
          <cell r="K28"/>
          <cell r="L28"/>
          <cell r="M28">
            <v>846</v>
          </cell>
          <cell r="N28">
            <v>99616.5</v>
          </cell>
          <cell r="O28" t="str">
            <v>Rev07-BRADEN-PL15x1500x12000-1tờ</v>
          </cell>
        </row>
        <row r="29">
          <cell r="A29" t="str">
            <v>I90-A15</v>
          </cell>
          <cell r="B29" t="str">
            <v>Tôn tấm</v>
          </cell>
          <cell r="C29" t="str">
            <v>PL18x1500x6000</v>
          </cell>
          <cell r="D29" t="str">
            <v>ASTM A36</v>
          </cell>
          <cell r="E29" t="str">
            <v>m2</v>
          </cell>
          <cell r="F29">
            <v>141.29999999999998</v>
          </cell>
          <cell r="G29">
            <v>7.5583864118895994</v>
          </cell>
          <cell r="H29">
            <v>1068.0000000000002</v>
          </cell>
          <cell r="I29">
            <v>9</v>
          </cell>
          <cell r="J29">
            <v>1271.6999999999998</v>
          </cell>
          <cell r="K29"/>
          <cell r="L29"/>
          <cell r="M29">
            <v>9</v>
          </cell>
          <cell r="N29">
            <v>1271.6999999999998</v>
          </cell>
          <cell r="O29" t="str">
            <v>Rev01-PL18x1500x6000-1-tờ</v>
          </cell>
        </row>
        <row r="30">
          <cell r="A30" t="str">
            <v>I90-A16</v>
          </cell>
          <cell r="B30" t="str">
            <v>Tôn tấm</v>
          </cell>
          <cell r="C30" t="str">
            <v>PL20x1500x12000</v>
          </cell>
          <cell r="D30" t="str">
            <v>ASTM A36</v>
          </cell>
          <cell r="E30" t="str">
            <v>m2</v>
          </cell>
          <cell r="F30">
            <v>157</v>
          </cell>
          <cell r="G30">
            <v>198.78496815286624</v>
          </cell>
          <cell r="H30">
            <v>31209.239999999998</v>
          </cell>
          <cell r="I30">
            <v>198</v>
          </cell>
          <cell r="J30">
            <v>31086</v>
          </cell>
          <cell r="K30"/>
          <cell r="L30"/>
          <cell r="M30">
            <v>198</v>
          </cell>
          <cell r="N30">
            <v>31086</v>
          </cell>
          <cell r="O30" t="str">
            <v>Rev07-BRADEN-PL20x1500x12000-1tờ</v>
          </cell>
        </row>
        <row r="31">
          <cell r="A31" t="str">
            <v>I90-A17</v>
          </cell>
          <cell r="B31" t="str">
            <v>Tôn tấm</v>
          </cell>
          <cell r="C31" t="str">
            <v>PL25x1500x12000</v>
          </cell>
          <cell r="D31" t="str">
            <v>ASTM A36</v>
          </cell>
          <cell r="E31" t="str">
            <v>m2</v>
          </cell>
          <cell r="F31">
            <v>196.25</v>
          </cell>
          <cell r="G31">
            <v>70.721732484076426</v>
          </cell>
          <cell r="H31">
            <v>13879.14</v>
          </cell>
          <cell r="I31">
            <v>72</v>
          </cell>
          <cell r="J31">
            <v>14130</v>
          </cell>
          <cell r="K31"/>
          <cell r="L31"/>
          <cell r="M31">
            <v>72</v>
          </cell>
          <cell r="N31">
            <v>14130</v>
          </cell>
          <cell r="O31" t="str">
            <v>Rev07-BRADEN-PL25x1500x12000-2tờ</v>
          </cell>
        </row>
        <row r="32">
          <cell r="A32" t="str">
            <v>I90-A18</v>
          </cell>
          <cell r="B32" t="str">
            <v>Tôn tấm</v>
          </cell>
          <cell r="C32" t="str">
            <v>PL30x2000x6000</v>
          </cell>
          <cell r="D32" t="str">
            <v>ASTM A36</v>
          </cell>
          <cell r="E32" t="str">
            <v>m2</v>
          </cell>
          <cell r="F32">
            <v>235.5</v>
          </cell>
          <cell r="G32">
            <v>165.28845859872612</v>
          </cell>
          <cell r="H32">
            <v>38925.432000000001</v>
          </cell>
          <cell r="I32">
            <v>156</v>
          </cell>
          <cell r="J32">
            <v>36738</v>
          </cell>
          <cell r="K32"/>
          <cell r="L32"/>
          <cell r="M32">
            <v>156</v>
          </cell>
          <cell r="N32">
            <v>36738</v>
          </cell>
          <cell r="O32" t="str">
            <v>Rev05-BRADEN-PL30x2000x6000-4tờ</v>
          </cell>
        </row>
        <row r="33">
          <cell r="A33" t="str">
            <v>I90-A19</v>
          </cell>
          <cell r="B33" t="str">
            <v>Tôn tấm</v>
          </cell>
          <cell r="C33" t="str">
            <v>PL30x2000x6000; PL30x2000x12000</v>
          </cell>
          <cell r="D33" t="str">
            <v>ASTM A36</v>
          </cell>
          <cell r="E33" t="str">
            <v>m2</v>
          </cell>
          <cell r="F33">
            <v>235.5</v>
          </cell>
          <cell r="G33"/>
          <cell r="H33"/>
          <cell r="I33">
            <v>36</v>
          </cell>
          <cell r="J33">
            <v>8478</v>
          </cell>
          <cell r="K33"/>
          <cell r="L33"/>
          <cell r="M33">
            <v>36</v>
          </cell>
          <cell r="N33">
            <v>8478</v>
          </cell>
          <cell r="O33" t="str">
            <v>Rev07-BRADEN-PL30x2000x12000-1tờ</v>
          </cell>
        </row>
        <row r="34">
          <cell r="A34" t="str">
            <v>I90-A20</v>
          </cell>
          <cell r="B34" t="str">
            <v>Tôn tấm</v>
          </cell>
          <cell r="C34" t="str">
            <v>PL35x2000x6000</v>
          </cell>
          <cell r="D34" t="str">
            <v>ASTM A36</v>
          </cell>
          <cell r="E34" t="str">
            <v>m2</v>
          </cell>
          <cell r="F34">
            <v>274.75</v>
          </cell>
          <cell r="G34">
            <v>68.075632393084632</v>
          </cell>
          <cell r="H34">
            <v>18703.780000000002</v>
          </cell>
          <cell r="I34">
            <v>72</v>
          </cell>
          <cell r="J34">
            <v>19782</v>
          </cell>
          <cell r="K34"/>
          <cell r="L34"/>
          <cell r="M34">
            <v>72</v>
          </cell>
          <cell r="N34">
            <v>19782</v>
          </cell>
          <cell r="O34" t="str">
            <v>Rev05-BRADEN-PL35x2000x6000-3tờ</v>
          </cell>
        </row>
        <row r="35">
          <cell r="A35" t="str">
            <v>I90-A21</v>
          </cell>
          <cell r="B35" t="str">
            <v>Tôn tấm</v>
          </cell>
          <cell r="C35" t="str">
            <v>PL45x2000x4500; PL45x2000x7000</v>
          </cell>
          <cell r="D35" t="str">
            <v>ASTM A36</v>
          </cell>
          <cell r="E35" t="str">
            <v>m2</v>
          </cell>
          <cell r="F35">
            <v>353.25</v>
          </cell>
          <cell r="G35">
            <v>19.575937721160649</v>
          </cell>
          <cell r="H35">
            <v>6915.2</v>
          </cell>
          <cell r="I35">
            <v>23</v>
          </cell>
          <cell r="J35">
            <v>8124.75</v>
          </cell>
          <cell r="K35"/>
          <cell r="L35"/>
          <cell r="M35">
            <v>23</v>
          </cell>
          <cell r="N35">
            <v>8124.75</v>
          </cell>
          <cell r="O35" t="str">
            <v>Rev05-BRADEN-PL50x2000x7000-1tờ</v>
          </cell>
        </row>
        <row r="36">
          <cell r="A36" t="str">
            <v>I90-A22</v>
          </cell>
          <cell r="B36" t="str">
            <v>Tôn tấm</v>
          </cell>
          <cell r="C36" t="str">
            <v>PL50x2000x4600; PL50x2000x7000</v>
          </cell>
          <cell r="D36" t="str">
            <v>ASTM A36</v>
          </cell>
          <cell r="E36" t="str">
            <v>m2</v>
          </cell>
          <cell r="F36">
            <v>392.5</v>
          </cell>
          <cell r="G36">
            <v>18.298089171974521</v>
          </cell>
          <cell r="H36">
            <v>7182</v>
          </cell>
          <cell r="I36">
            <v>23.2</v>
          </cell>
          <cell r="J36">
            <v>9106</v>
          </cell>
          <cell r="K36"/>
          <cell r="L36"/>
          <cell r="M36">
            <v>23.2</v>
          </cell>
          <cell r="N36">
            <v>9106</v>
          </cell>
          <cell r="O36" t="str">
            <v>Rev05-BRADEN-PL50x2000x7000-1tờ: Rev01-PL50x2000x4600-1tờ</v>
          </cell>
        </row>
        <row r="37">
          <cell r="A37" t="str">
            <v>I90-A23</v>
          </cell>
          <cell r="B37" t="str">
            <v>Tôn tấm</v>
          </cell>
          <cell r="C37" t="str">
            <v>PL20x2000x6000</v>
          </cell>
          <cell r="D37" t="str">
            <v>ASTM A572-Gr.50</v>
          </cell>
          <cell r="E37" t="str">
            <v>m2</v>
          </cell>
          <cell r="F37">
            <v>157</v>
          </cell>
          <cell r="G37">
            <v>11.372484076433121</v>
          </cell>
          <cell r="H37">
            <v>1785.48</v>
          </cell>
          <cell r="I37">
            <v>12</v>
          </cell>
          <cell r="J37">
            <v>1884</v>
          </cell>
          <cell r="K37"/>
          <cell r="L37"/>
          <cell r="M37">
            <v>12</v>
          </cell>
          <cell r="N37">
            <v>1884</v>
          </cell>
          <cell r="O37" t="str">
            <v>Rev01-PL20x2000x6000-1-tờ</v>
          </cell>
        </row>
        <row r="38">
          <cell r="A38" t="str">
            <v>I90-A24</v>
          </cell>
          <cell r="B38" t="str">
            <v>Tôn tấm</v>
          </cell>
          <cell r="C38" t="str">
            <v>PL20x2000x800</v>
          </cell>
          <cell r="D38" t="str">
            <v>ASTM A572-Gr.50</v>
          </cell>
          <cell r="E38" t="str">
            <v>m2</v>
          </cell>
          <cell r="F38">
            <v>157</v>
          </cell>
          <cell r="G38"/>
          <cell r="H38"/>
          <cell r="I38">
            <v>1.6</v>
          </cell>
          <cell r="J38">
            <v>251.20000000000002</v>
          </cell>
          <cell r="K38"/>
          <cell r="L38"/>
          <cell r="M38">
            <v>1.6</v>
          </cell>
          <cell r="N38">
            <v>251.20000000000002</v>
          </cell>
          <cell r="O38" t="str">
            <v>Rev01-PL20x2000x800-1-tờ</v>
          </cell>
        </row>
        <row r="39">
          <cell r="A39" t="str">
            <v>I90-A25</v>
          </cell>
          <cell r="B39" t="str">
            <v>Tôn tấm</v>
          </cell>
          <cell r="C39" t="str">
            <v>PL40x2000x2400</v>
          </cell>
          <cell r="D39" t="str">
            <v>ASTM A572-Gr.50</v>
          </cell>
          <cell r="E39" t="str">
            <v>m2</v>
          </cell>
          <cell r="F39">
            <v>314</v>
          </cell>
          <cell r="G39">
            <v>3.9515923566878981</v>
          </cell>
          <cell r="H39">
            <v>1240.8</v>
          </cell>
          <cell r="I39">
            <v>4.8</v>
          </cell>
          <cell r="J39">
            <v>1507.2</v>
          </cell>
          <cell r="K39"/>
          <cell r="L39"/>
          <cell r="M39">
            <v>4.8</v>
          </cell>
          <cell r="N39">
            <v>1507.2</v>
          </cell>
          <cell r="O39" t="str">
            <v>Rev01-PL40x2000x2400-1-tờ</v>
          </cell>
        </row>
        <row r="40">
          <cell r="A40" t="str">
            <v>I90-A26</v>
          </cell>
          <cell r="B40" t="str">
            <v>Thép hình-H</v>
          </cell>
          <cell r="C40" t="str">
            <v>HEA120(H114x120x5x8)-L12000</v>
          </cell>
          <cell r="D40" t="str">
            <v>ASTM A36/ EN-1.0577</v>
          </cell>
          <cell r="E40" t="str">
            <v>m</v>
          </cell>
          <cell r="F40">
            <v>19.899999999999999</v>
          </cell>
          <cell r="G40">
            <v>589.79199999999992</v>
          </cell>
          <cell r="H40">
            <v>11730.32</v>
          </cell>
          <cell r="I40">
            <v>619.28159999999991</v>
          </cell>
          <cell r="J40">
            <v>12323.703839999996</v>
          </cell>
          <cell r="K40"/>
          <cell r="L40"/>
          <cell r="M40">
            <v>619.28159999999991</v>
          </cell>
          <cell r="N40">
            <v>12323.703839999996</v>
          </cell>
          <cell r="O40" t="str">
            <v>Rev01-IBS  bổ sung mới</v>
          </cell>
        </row>
        <row r="41">
          <cell r="A41" t="str">
            <v>I90-A27</v>
          </cell>
          <cell r="B41" t="str">
            <v>Thép hình-H</v>
          </cell>
          <cell r="C41" t="str">
            <v>HEA200(H190x200x6.5x10)-L12000</v>
          </cell>
          <cell r="D41" t="str">
            <v>ASTM A36/ EN-1.0577</v>
          </cell>
          <cell r="E41" t="str">
            <v>m</v>
          </cell>
          <cell r="F41">
            <v>42.3</v>
          </cell>
          <cell r="G41">
            <v>37.188000000000002</v>
          </cell>
          <cell r="H41">
            <v>1571.6999999999998</v>
          </cell>
          <cell r="I41">
            <v>39.020699999999998</v>
          </cell>
          <cell r="J41">
            <v>1650.5756099999996</v>
          </cell>
          <cell r="K41"/>
          <cell r="L41"/>
          <cell r="M41">
            <v>39.020699999999998</v>
          </cell>
          <cell r="N41">
            <v>1650.5756099999996</v>
          </cell>
          <cell r="O41" t="str">
            <v>Rev05-BRADEN-bổ sung 12.0m</v>
          </cell>
        </row>
        <row r="42">
          <cell r="A42" t="str">
            <v>I90-A28</v>
          </cell>
          <cell r="B42" t="str">
            <v>Thép hình-H</v>
          </cell>
          <cell r="C42" t="str">
            <v>HEA340(H330x300x9.5x16.5)-L12000</v>
          </cell>
          <cell r="D42" t="str">
            <v>ASTM A36/ EN-1.0577</v>
          </cell>
          <cell r="E42" t="str">
            <v>m</v>
          </cell>
          <cell r="F42">
            <v>105</v>
          </cell>
          <cell r="G42">
            <v>1444.568</v>
          </cell>
          <cell r="H42">
            <v>150828.14000000001</v>
          </cell>
          <cell r="I42">
            <v>1488</v>
          </cell>
          <cell r="J42">
            <v>156240</v>
          </cell>
          <cell r="K42"/>
          <cell r="L42"/>
          <cell r="M42">
            <v>1488</v>
          </cell>
          <cell r="N42">
            <v>156240</v>
          </cell>
          <cell r="O42" t="str">
            <v>Rev05-BRADEN-bổ sung 540.0m</v>
          </cell>
        </row>
        <row r="43">
          <cell r="A43" t="str">
            <v>I90-A29</v>
          </cell>
          <cell r="B43" t="str">
            <v>Thép hình-H</v>
          </cell>
          <cell r="C43" t="str">
            <v>HEB240(H240x240x10x17)-L3000; HEB240(H240x240x10x17)-L3500</v>
          </cell>
          <cell r="D43" t="str">
            <v>ASTM A36/ EN-1.0577</v>
          </cell>
          <cell r="E43" t="str">
            <v>m</v>
          </cell>
          <cell r="F43">
            <v>83.2</v>
          </cell>
          <cell r="G43">
            <v>5.984</v>
          </cell>
          <cell r="H43">
            <v>371.36</v>
          </cell>
          <cell r="I43">
            <v>6.5</v>
          </cell>
          <cell r="J43">
            <v>540.79999999999995</v>
          </cell>
          <cell r="K43"/>
          <cell r="L43"/>
          <cell r="M43">
            <v>6.5</v>
          </cell>
          <cell r="N43">
            <v>540.79999999999995</v>
          </cell>
          <cell r="O43" t="str">
            <v>Rev05-BRADEN-bổ sung 3.5m</v>
          </cell>
        </row>
        <row r="44">
          <cell r="A44" t="str">
            <v>I90-A30</v>
          </cell>
          <cell r="B44" t="str">
            <v>Thép hình-H</v>
          </cell>
          <cell r="C44" t="str">
            <v>HEB300(H300x300x11x19)-L12000</v>
          </cell>
          <cell r="D44" t="str">
            <v>ASTM A36/ EN-1.0577</v>
          </cell>
          <cell r="E44" t="str">
            <v>m</v>
          </cell>
          <cell r="F44">
            <v>117</v>
          </cell>
          <cell r="G44">
            <v>117.08799999999999</v>
          </cell>
          <cell r="H44">
            <v>11277.08</v>
          </cell>
          <cell r="I44">
            <v>120</v>
          </cell>
          <cell r="J44">
            <v>14040</v>
          </cell>
          <cell r="K44"/>
          <cell r="L44"/>
          <cell r="M44">
            <v>120</v>
          </cell>
          <cell r="N44">
            <v>14040</v>
          </cell>
          <cell r="O44" t="str">
            <v>Rev05-BRADEN-bổ sung 63.75.0m</v>
          </cell>
        </row>
        <row r="45">
          <cell r="A45" t="str">
            <v>I90-A31</v>
          </cell>
          <cell r="B45" t="str">
            <v>Thép hình-H</v>
          </cell>
          <cell r="C45" t="str">
            <v>IPE180(H180x91x5.3x8)-L12000</v>
          </cell>
          <cell r="D45" t="str">
            <v>ASTM A36/ EN-1.0577</v>
          </cell>
          <cell r="E45" t="str">
            <v>m</v>
          </cell>
          <cell r="F45">
            <v>18.8</v>
          </cell>
          <cell r="G45">
            <v>71.511999999999986</v>
          </cell>
          <cell r="H45">
            <v>1264.6399999999999</v>
          </cell>
          <cell r="I45">
            <v>75.087599999999995</v>
          </cell>
          <cell r="J45">
            <v>1411.64688</v>
          </cell>
          <cell r="K45"/>
          <cell r="L45"/>
          <cell r="M45">
            <v>75.087599999999995</v>
          </cell>
          <cell r="N45">
            <v>1411.64688</v>
          </cell>
          <cell r="O45" t="str">
            <v>Rev01-IBS  bổ sung mới</v>
          </cell>
        </row>
        <row r="46">
          <cell r="A46" t="str">
            <v>I90-A32</v>
          </cell>
          <cell r="B46" t="str">
            <v>Thép hình-H</v>
          </cell>
          <cell r="C46" t="str">
            <v>IPE270(H270x135x6.6x10.2)-L12000</v>
          </cell>
          <cell r="D46" t="str">
            <v>ASTM A36/ EN-1.0577</v>
          </cell>
          <cell r="E46" t="str">
            <v>m</v>
          </cell>
          <cell r="F46">
            <v>36.1</v>
          </cell>
          <cell r="G46">
            <v>304.93599999999998</v>
          </cell>
          <cell r="H46">
            <v>10997.960000000001</v>
          </cell>
          <cell r="I46">
            <v>320.18279999999999</v>
          </cell>
          <cell r="J46">
            <v>11558.59908</v>
          </cell>
          <cell r="K46"/>
          <cell r="L46"/>
          <cell r="M46">
            <v>320.18279999999999</v>
          </cell>
          <cell r="N46">
            <v>11558.59908</v>
          </cell>
          <cell r="O46" t="str">
            <v>Rev01-IBS  bổ sung mới</v>
          </cell>
        </row>
        <row r="47">
          <cell r="A47" t="str">
            <v>I90-A33</v>
          </cell>
          <cell r="B47" t="str">
            <v>Thép hình-H</v>
          </cell>
          <cell r="C47" t="str">
            <v>IPE300(H300x150x7.1x10.7)-L12000</v>
          </cell>
          <cell r="D47" t="str">
            <v>ASTM A36/ EN-1.0577</v>
          </cell>
          <cell r="E47" t="str">
            <v>m</v>
          </cell>
          <cell r="F47">
            <v>42.2</v>
          </cell>
          <cell r="G47">
            <v>205.53</v>
          </cell>
          <cell r="H47">
            <v>8285.34</v>
          </cell>
          <cell r="I47">
            <v>215.13539999999998</v>
          </cell>
          <cell r="J47">
            <v>9078.7138799999993</v>
          </cell>
          <cell r="K47"/>
          <cell r="L47"/>
          <cell r="M47">
            <v>215.13539999999998</v>
          </cell>
          <cell r="N47">
            <v>9078.7138799999993</v>
          </cell>
          <cell r="O47" t="str">
            <v>Rev05-BRADEN-bổ sung 102.0m</v>
          </cell>
        </row>
        <row r="48">
          <cell r="A48" t="str">
            <v>I90-A34</v>
          </cell>
          <cell r="B48" t="str">
            <v>Thép hình-H</v>
          </cell>
          <cell r="C48" t="str">
            <v>IPE330(H330x160x7.5x11.5)-L12000</v>
          </cell>
          <cell r="D48" t="str">
            <v>ASTM A36/ EN-1.0577</v>
          </cell>
          <cell r="E48" t="str">
            <v>m</v>
          </cell>
          <cell r="F48">
            <v>49.1</v>
          </cell>
          <cell r="G48">
            <v>469</v>
          </cell>
          <cell r="H48">
            <v>22787.360000000001</v>
          </cell>
          <cell r="I48">
            <v>492</v>
          </cell>
          <cell r="J48">
            <v>24157.200000000001</v>
          </cell>
          <cell r="K48"/>
          <cell r="L48"/>
          <cell r="M48">
            <v>492</v>
          </cell>
          <cell r="N48">
            <v>24157.200000000001</v>
          </cell>
          <cell r="O48" t="str">
            <v>Rev05-BRADEN-bổ sung 288.0m</v>
          </cell>
        </row>
        <row r="49">
          <cell r="A49" t="str">
            <v>I90-A35</v>
          </cell>
          <cell r="B49" t="str">
            <v>Thép hình-C</v>
          </cell>
          <cell r="C49" t="str">
            <v>UNP260(C260x90x10x14)-L12000</v>
          </cell>
          <cell r="D49" t="str">
            <v>ASTM A36/ EN-1.0577</v>
          </cell>
          <cell r="E49" t="str">
            <v>m</v>
          </cell>
          <cell r="F49">
            <v>37.9</v>
          </cell>
          <cell r="G49">
            <v>804.10400000000004</v>
          </cell>
          <cell r="H49">
            <v>30365.739999999998</v>
          </cell>
          <cell r="I49">
            <v>824.79056000000014</v>
          </cell>
          <cell r="J49">
            <v>31259.562224000001</v>
          </cell>
          <cell r="K49"/>
          <cell r="L49"/>
          <cell r="M49">
            <v>824.79056000000014</v>
          </cell>
          <cell r="N49">
            <v>31259.562224000001</v>
          </cell>
          <cell r="O49" t="str">
            <v>Rev05-BRADEN-bổ sung 384.0m</v>
          </cell>
        </row>
        <row r="50">
          <cell r="A50" t="str">
            <v>I90-A36</v>
          </cell>
          <cell r="B50" t="str">
            <v>Thép hình-C</v>
          </cell>
          <cell r="C50" t="str">
            <v>UNP300(C300x100x10x16)-L12000</v>
          </cell>
          <cell r="D50" t="str">
            <v>ASTM A36/ EN-1.0577</v>
          </cell>
          <cell r="E50" t="str">
            <v>m</v>
          </cell>
          <cell r="F50">
            <v>46.2</v>
          </cell>
          <cell r="G50">
            <v>762.10799999999995</v>
          </cell>
          <cell r="H50">
            <v>34474.92</v>
          </cell>
          <cell r="I50">
            <v>780</v>
          </cell>
          <cell r="J50">
            <v>36036</v>
          </cell>
          <cell r="K50"/>
          <cell r="L50"/>
          <cell r="M50">
            <v>780</v>
          </cell>
          <cell r="N50">
            <v>36036</v>
          </cell>
          <cell r="O50" t="str">
            <v>Rev05-BRADEN-bổ sung 480.0m</v>
          </cell>
        </row>
        <row r="51">
          <cell r="A51" t="str">
            <v>I90-A37</v>
          </cell>
          <cell r="B51" t="str">
            <v>Thép hình-C</v>
          </cell>
          <cell r="C51" t="str">
            <v>UPN240(C240x85x9.5x13)-L12000</v>
          </cell>
          <cell r="D51" t="str">
            <v>ASTM A36/ EN-1.0577</v>
          </cell>
          <cell r="E51" t="str">
            <v>m</v>
          </cell>
          <cell r="F51">
            <v>33.200000000000003</v>
          </cell>
          <cell r="G51">
            <v>1108.7919999999999</v>
          </cell>
          <cell r="H51">
            <v>36723.5</v>
          </cell>
          <cell r="I51">
            <v>1140</v>
          </cell>
          <cell r="J51">
            <v>37848.000000000007</v>
          </cell>
          <cell r="K51"/>
          <cell r="L51"/>
          <cell r="M51">
            <v>1140</v>
          </cell>
          <cell r="N51">
            <v>37848.000000000007</v>
          </cell>
          <cell r="O51" t="str">
            <v>Rev05-BRADEN-bổ sung 222.8.0m</v>
          </cell>
        </row>
        <row r="52">
          <cell r="A52" t="str">
            <v>I90-A38</v>
          </cell>
          <cell r="B52" t="str">
            <v>Thép hình-C</v>
          </cell>
          <cell r="C52" t="str">
            <v>UPN80(C80x45x6x8)-L12000</v>
          </cell>
          <cell r="D52" t="str">
            <v>ASTM A36/ EN-1.0577</v>
          </cell>
          <cell r="E52" t="str">
            <v>m</v>
          </cell>
          <cell r="F52">
            <v>8.6</v>
          </cell>
          <cell r="G52">
            <v>110.08000000000001</v>
          </cell>
          <cell r="H52">
            <v>952.32</v>
          </cell>
          <cell r="I52">
            <v>115.58400000000002</v>
          </cell>
          <cell r="J52">
            <v>994.02240000000006</v>
          </cell>
          <cell r="K52"/>
          <cell r="L52"/>
          <cell r="M52">
            <v>115.58400000000002</v>
          </cell>
          <cell r="N52">
            <v>994.02240000000006</v>
          </cell>
          <cell r="O52" t="str">
            <v>Rev01-IBS  bổ sung mới</v>
          </cell>
        </row>
        <row r="53">
          <cell r="A53" t="str">
            <v>I90-A39</v>
          </cell>
          <cell r="B53" t="str">
            <v>Thép hình-T</v>
          </cell>
          <cell r="C53" t="str">
            <v>T100 (tf=tw=11mm)-DIN 1024-L6000</v>
          </cell>
          <cell r="D53" t="str">
            <v>ASTM A36/ EN-1.0038</v>
          </cell>
          <cell r="E53" t="str">
            <v>m</v>
          </cell>
          <cell r="F53">
            <v>16.399999999999999</v>
          </cell>
          <cell r="G53">
            <v>51.68</v>
          </cell>
          <cell r="H53">
            <v>791.80000000000007</v>
          </cell>
          <cell r="I53">
            <v>0</v>
          </cell>
          <cell r="J53">
            <v>0</v>
          </cell>
          <cell r="K53"/>
          <cell r="L53"/>
          <cell r="M53">
            <v>0</v>
          </cell>
          <cell r="N53">
            <v>0</v>
          </cell>
          <cell r="O53" t="str">
            <v>Rev05-BRADEN-đã xin thành tổ hợp từ PL12. Khối lượng tinh không chuyển lên mục PL12</v>
          </cell>
        </row>
        <row r="54">
          <cell r="A54" t="str">
            <v>I90-A40</v>
          </cell>
          <cell r="B54" t="str">
            <v>Thép hình-L</v>
          </cell>
          <cell r="C54" t="str">
            <v>L40x40x5-L6000</v>
          </cell>
          <cell r="D54" t="str">
            <v>ASTM A36/ EN-1.0038</v>
          </cell>
          <cell r="E54" t="str">
            <v>m</v>
          </cell>
          <cell r="F54">
            <v>3</v>
          </cell>
          <cell r="G54">
            <v>23.048000000000002</v>
          </cell>
          <cell r="H54">
            <v>61.38</v>
          </cell>
          <cell r="I54">
            <v>30.122399999999999</v>
          </cell>
          <cell r="J54">
            <v>90.367199999999997</v>
          </cell>
          <cell r="K54"/>
          <cell r="L54"/>
          <cell r="M54">
            <v>30.122399999999999</v>
          </cell>
          <cell r="N54">
            <v>90.367199999999997</v>
          </cell>
          <cell r="O54" t="str">
            <v>Rev07-BRADEN-bổ sung 12.0m</v>
          </cell>
        </row>
        <row r="55">
          <cell r="A55" t="str">
            <v>I90-A41</v>
          </cell>
          <cell r="B55" t="str">
            <v>Thép hình-L</v>
          </cell>
          <cell r="C55" t="str">
            <v>L150x75x10-L2000</v>
          </cell>
          <cell r="D55" t="str">
            <v>ASTM A36/ EN-1.0038</v>
          </cell>
          <cell r="E55" t="str">
            <v>m</v>
          </cell>
          <cell r="F55">
            <v>17</v>
          </cell>
          <cell r="G55">
            <v>2.2999999999999998</v>
          </cell>
          <cell r="H55">
            <v>37.5</v>
          </cell>
          <cell r="I55">
            <v>3</v>
          </cell>
          <cell r="J55">
            <v>51</v>
          </cell>
          <cell r="K55"/>
          <cell r="L55"/>
          <cell r="M55">
            <v>3</v>
          </cell>
          <cell r="N55">
            <v>51</v>
          </cell>
          <cell r="O55" t="str">
            <v>Rev05-BRADEN-bổ sung 1.0m</v>
          </cell>
        </row>
        <row r="56">
          <cell r="A56" t="str">
            <v>I90-A42</v>
          </cell>
          <cell r="B56" t="str">
            <v>Thép hình-L</v>
          </cell>
          <cell r="C56" t="str">
            <v>L100x50x8-L12000</v>
          </cell>
          <cell r="D56" t="str">
            <v>ASTM A36/ EN-1.0038</v>
          </cell>
          <cell r="E56" t="str">
            <v>m</v>
          </cell>
          <cell r="F56">
            <v>9</v>
          </cell>
          <cell r="G56">
            <v>12.92</v>
          </cell>
          <cell r="H56">
            <v>109.6</v>
          </cell>
          <cell r="I56">
            <v>13.566000000000001</v>
          </cell>
          <cell r="J56">
            <v>122.09400000000001</v>
          </cell>
          <cell r="K56"/>
          <cell r="L56"/>
          <cell r="M56">
            <v>13.566000000000001</v>
          </cell>
          <cell r="N56">
            <v>122.09400000000001</v>
          </cell>
          <cell r="O56" t="str">
            <v>Rev01-IBS  bổ sung mới</v>
          </cell>
        </row>
        <row r="57">
          <cell r="A57" t="str">
            <v>I90-A43</v>
          </cell>
          <cell r="B57" t="str">
            <v>Thép hình-H</v>
          </cell>
          <cell r="C57" t="str">
            <v>HEB300(H300x300x11x19)-L12000</v>
          </cell>
          <cell r="D57" t="str">
            <v>ASTM A572-Gr.50/ EN-1.0577</v>
          </cell>
          <cell r="E57" t="str">
            <v>m</v>
          </cell>
          <cell r="F57">
            <v>117</v>
          </cell>
          <cell r="G57">
            <v>118.83600000000003</v>
          </cell>
          <cell r="H57">
            <v>12778.679999999998</v>
          </cell>
          <cell r="I57">
            <v>124.77780000000003</v>
          </cell>
          <cell r="J57">
            <v>14599.002600000003</v>
          </cell>
          <cell r="K57"/>
          <cell r="L57"/>
          <cell r="M57">
            <v>124.77780000000003</v>
          </cell>
          <cell r="N57">
            <v>14599.002600000003</v>
          </cell>
          <cell r="O57" t="str">
            <v>Rev01-IBS  bổ sung mới</v>
          </cell>
        </row>
        <row r="58">
          <cell r="A58" t="str">
            <v>I90-A44</v>
          </cell>
          <cell r="B58" t="str">
            <v>Ống</v>
          </cell>
          <cell r="C58" t="str">
            <v>Pipe D60.3x5.4- DIN EN 10220-1-seamless pipe-L6000</v>
          </cell>
          <cell r="D58" t="str">
            <v>1.0038/A36</v>
          </cell>
          <cell r="E58" t="str">
            <v>m</v>
          </cell>
          <cell r="F58">
            <v>7.5</v>
          </cell>
          <cell r="G58">
            <v>85.116720000000001</v>
          </cell>
          <cell r="H58">
            <v>623.05999999999983</v>
          </cell>
          <cell r="I58">
            <v>90</v>
          </cell>
          <cell r="J58">
            <v>675</v>
          </cell>
          <cell r="K58"/>
          <cell r="L58"/>
          <cell r="M58">
            <v>90</v>
          </cell>
          <cell r="N58">
            <v>675</v>
          </cell>
          <cell r="O58" t="str">
            <v>Rev03-IBS  bổ sung mới</v>
          </cell>
        </row>
        <row r="59">
          <cell r="A59" t="str">
            <v>I90-A45</v>
          </cell>
          <cell r="B59" t="str">
            <v>Ống</v>
          </cell>
          <cell r="C59" t="str">
            <v>Pipe D57x3.2-DIN EN 10220-1-seamless pipe-L2600</v>
          </cell>
          <cell r="D59" t="str">
            <v>1.0577/A36</v>
          </cell>
          <cell r="E59" t="str">
            <v>m</v>
          </cell>
          <cell r="F59">
            <v>4.25</v>
          </cell>
          <cell r="G59">
            <v>2.46</v>
          </cell>
          <cell r="H59">
            <v>10.4</v>
          </cell>
          <cell r="I59">
            <v>2.6</v>
          </cell>
          <cell r="J59">
            <v>11.05</v>
          </cell>
          <cell r="K59"/>
          <cell r="L59"/>
          <cell r="M59">
            <v>2.6</v>
          </cell>
          <cell r="N59">
            <v>11.05</v>
          </cell>
          <cell r="O59" t="str">
            <v>Rev03-IBS  bổ sung mới</v>
          </cell>
        </row>
        <row r="60">
          <cell r="A60" t="str">
            <v>I90-A46</v>
          </cell>
          <cell r="B60" t="str">
            <v>Ống</v>
          </cell>
          <cell r="C60" t="str">
            <v>Pipe D88.9x3.6-DIN 2448-seamless pipe-L4000</v>
          </cell>
          <cell r="D60" t="str">
            <v>1.0038/A36</v>
          </cell>
          <cell r="E60" t="str">
            <v>m</v>
          </cell>
          <cell r="F60">
            <v>7.57</v>
          </cell>
          <cell r="G60">
            <v>1.92</v>
          </cell>
          <cell r="H60">
            <v>14.52</v>
          </cell>
          <cell r="I60">
            <v>4</v>
          </cell>
          <cell r="J60">
            <v>30.28</v>
          </cell>
          <cell r="K60"/>
          <cell r="L60"/>
          <cell r="M60">
            <v>4</v>
          </cell>
          <cell r="N60">
            <v>30.28</v>
          </cell>
          <cell r="O60" t="str">
            <v>Rev03-IBS  bổ sung mới</v>
          </cell>
        </row>
        <row r="61">
          <cell r="A61" t="str">
            <v>I90-A47</v>
          </cell>
          <cell r="B61" t="str">
            <v>Ống</v>
          </cell>
          <cell r="C61" t="str">
            <v>Pipe D101.6x6.3-DIN 2448-seamless pipe-L400</v>
          </cell>
          <cell r="D61" t="str">
            <v>1.0038/A36</v>
          </cell>
          <cell r="E61" t="str">
            <v>m</v>
          </cell>
          <cell r="F61">
            <v>14.8</v>
          </cell>
          <cell r="G61">
            <v>0.28000000000000003</v>
          </cell>
          <cell r="H61">
            <v>3.84</v>
          </cell>
          <cell r="I61">
            <v>0.4</v>
          </cell>
          <cell r="J61">
            <v>5.9200000000000008</v>
          </cell>
          <cell r="K61"/>
          <cell r="L61"/>
          <cell r="M61">
            <v>0.4</v>
          </cell>
          <cell r="N61">
            <v>5.9200000000000008</v>
          </cell>
          <cell r="O61" t="str">
            <v>Rev03-IBS  bổ sung mới</v>
          </cell>
        </row>
        <row r="62">
          <cell r="A62" t="str">
            <v>I90-A48</v>
          </cell>
          <cell r="B62" t="str">
            <v>Ống</v>
          </cell>
          <cell r="C62" t="str">
            <v>Pipe D127x12.5-DIN 2448-seamless pipe-L12000</v>
          </cell>
          <cell r="D62" t="str">
            <v>1.0038/A36</v>
          </cell>
          <cell r="E62" t="str">
            <v>m</v>
          </cell>
          <cell r="F62">
            <v>35.299999999999997</v>
          </cell>
          <cell r="G62">
            <v>24</v>
          </cell>
          <cell r="H62">
            <v>847.2</v>
          </cell>
          <cell r="I62">
            <v>25.8</v>
          </cell>
          <cell r="J62">
            <v>910.74</v>
          </cell>
          <cell r="K62"/>
          <cell r="L62"/>
          <cell r="M62">
            <v>25.8</v>
          </cell>
          <cell r="N62">
            <v>910.74</v>
          </cell>
          <cell r="O62" t="str">
            <v>Rev05-BRADEN-bổ sung 12.8m</v>
          </cell>
        </row>
        <row r="63">
          <cell r="A63" t="str">
            <v>I90-A49</v>
          </cell>
          <cell r="B63" t="str">
            <v>Ống</v>
          </cell>
          <cell r="C63" t="str">
            <v>Pipe D193.7x10-EN 10220-3-seamless pipe-L12000</v>
          </cell>
          <cell r="D63" t="str">
            <v>1.0577/A36</v>
          </cell>
          <cell r="E63" t="str">
            <v>m</v>
          </cell>
          <cell r="F63">
            <v>45.3</v>
          </cell>
          <cell r="G63">
            <v>81.69</v>
          </cell>
          <cell r="H63">
            <v>3700.6800000000003</v>
          </cell>
          <cell r="I63">
            <v>96</v>
          </cell>
          <cell r="J63">
            <v>4348.7999999999993</v>
          </cell>
          <cell r="K63"/>
          <cell r="L63"/>
          <cell r="M63">
            <v>96</v>
          </cell>
          <cell r="N63">
            <v>4348.7999999999993</v>
          </cell>
          <cell r="O63" t="str">
            <v>Rev03-IBS  bổ sung mới</v>
          </cell>
        </row>
        <row r="64">
          <cell r="A64" t="str">
            <v>I90-A50</v>
          </cell>
          <cell r="B64" t="str">
            <v>Thép tròn</v>
          </cell>
          <cell r="C64" t="str">
            <v>RB10-L3000</v>
          </cell>
          <cell r="D64" t="str">
            <v>1.0577/A36</v>
          </cell>
          <cell r="E64" t="str">
            <v>m</v>
          </cell>
          <cell r="F64">
            <v>0.61728395061728392</v>
          </cell>
          <cell r="G64">
            <v>29.240000000000002</v>
          </cell>
          <cell r="H64">
            <v>15.56</v>
          </cell>
          <cell r="I64">
            <v>39</v>
          </cell>
          <cell r="J64">
            <v>24.074074074074076</v>
          </cell>
          <cell r="K64"/>
          <cell r="L64"/>
          <cell r="M64">
            <v>39</v>
          </cell>
          <cell r="N64">
            <v>24.074074074074076</v>
          </cell>
          <cell r="O64" t="str">
            <v>Rev05-BRADEN-bổ sung 30.0m</v>
          </cell>
        </row>
        <row r="65">
          <cell r="A65" t="str">
            <v>I90-A51</v>
          </cell>
          <cell r="B65" t="str">
            <v>Thép tròn</v>
          </cell>
          <cell r="C65" t="str">
            <v>RB12-L6000</v>
          </cell>
          <cell r="D65" t="str">
            <v>1.0577/A36</v>
          </cell>
          <cell r="E65" t="str">
            <v>m</v>
          </cell>
          <cell r="F65">
            <v>0.88888888888888884</v>
          </cell>
          <cell r="G65">
            <v>15.52</v>
          </cell>
          <cell r="H65">
            <v>11.7</v>
          </cell>
          <cell r="I65">
            <v>18</v>
          </cell>
          <cell r="J65">
            <v>16</v>
          </cell>
          <cell r="K65"/>
          <cell r="L65"/>
          <cell r="M65">
            <v>18</v>
          </cell>
          <cell r="N65">
            <v>16</v>
          </cell>
          <cell r="O65" t="str">
            <v>Rev05-BRADEN-bổ sung 6.0m</v>
          </cell>
        </row>
        <row r="66">
          <cell r="A66" t="str">
            <v>I90-A52</v>
          </cell>
          <cell r="B66" t="str">
            <v>Thép tròn</v>
          </cell>
          <cell r="C66" t="str">
            <v>RB30-L1100</v>
          </cell>
          <cell r="D66" t="str">
            <v>1.0577/A36</v>
          </cell>
          <cell r="E66" t="str">
            <v>m</v>
          </cell>
          <cell r="F66">
            <v>5.5555555555555554</v>
          </cell>
          <cell r="G66">
            <v>0.9</v>
          </cell>
          <cell r="H66">
            <v>5</v>
          </cell>
          <cell r="I66">
            <v>1.1000000000000001</v>
          </cell>
          <cell r="J66">
            <v>6.1111111111111116</v>
          </cell>
          <cell r="K66"/>
          <cell r="L66"/>
          <cell r="M66">
            <v>1.1000000000000001</v>
          </cell>
          <cell r="N66">
            <v>6.1111111111111116</v>
          </cell>
          <cell r="O66" t="str">
            <v>Rev03-IBS  bổ sung mới</v>
          </cell>
        </row>
        <row r="67">
          <cell r="A67" t="str">
            <v>I90-A53</v>
          </cell>
          <cell r="B67" t="str">
            <v>Thép tròn</v>
          </cell>
          <cell r="C67" t="str">
            <v>RB40-L6000</v>
          </cell>
          <cell r="D67" t="str">
            <v>1.0577/A36</v>
          </cell>
          <cell r="E67" t="str">
            <v>m</v>
          </cell>
          <cell r="F67">
            <v>9.8765432098765427</v>
          </cell>
          <cell r="G67">
            <v>11.999999999999998</v>
          </cell>
          <cell r="H67">
            <v>116.99999999999999</v>
          </cell>
          <cell r="I67">
            <v>13.200000000000001</v>
          </cell>
          <cell r="J67">
            <v>130.37037037037038</v>
          </cell>
          <cell r="K67"/>
          <cell r="L67"/>
          <cell r="M67">
            <v>13.200000000000001</v>
          </cell>
          <cell r="N67">
            <v>130.37037037037038</v>
          </cell>
          <cell r="O67" t="str">
            <v>Rev03-IBS  bổ sung mới</v>
          </cell>
        </row>
        <row r="68">
          <cell r="A68" t="str">
            <v>I90-A54</v>
          </cell>
          <cell r="B68" t="str">
            <v>Thép tròn</v>
          </cell>
          <cell r="C68" t="str">
            <v>RB80-L4000</v>
          </cell>
          <cell r="D68" t="str">
            <v>1.0577/A36</v>
          </cell>
          <cell r="E68" t="str">
            <v>m</v>
          </cell>
          <cell r="F68">
            <v>39.506172839506171</v>
          </cell>
          <cell r="G68">
            <v>2.9999999999999996</v>
          </cell>
          <cell r="H68">
            <v>81</v>
          </cell>
          <cell r="I68">
            <v>4</v>
          </cell>
          <cell r="J68">
            <v>158.02469135802468</v>
          </cell>
          <cell r="K68"/>
          <cell r="L68"/>
          <cell r="M68">
            <v>4</v>
          </cell>
          <cell r="N68">
            <v>158.02469135802468</v>
          </cell>
          <cell r="O68" t="str">
            <v>Rev03-IBS  bổ sung mới</v>
          </cell>
        </row>
        <row r="69">
          <cell r="A69" t="str">
            <v>I90-A55</v>
          </cell>
          <cell r="B69" t="str">
            <v>Thép tròn</v>
          </cell>
          <cell r="C69" t="str">
            <v>RB100-L1100</v>
          </cell>
          <cell r="D69" t="str">
            <v>1.0577/A36</v>
          </cell>
          <cell r="E69" t="str">
            <v>m</v>
          </cell>
          <cell r="F69">
            <v>61.728395061728392</v>
          </cell>
          <cell r="G69">
            <v>0.8</v>
          </cell>
          <cell r="H69">
            <v>20</v>
          </cell>
          <cell r="I69">
            <v>1.1000000000000001</v>
          </cell>
          <cell r="J69">
            <v>67.901234567901241</v>
          </cell>
          <cell r="K69"/>
          <cell r="L69"/>
          <cell r="M69">
            <v>1.1000000000000001</v>
          </cell>
          <cell r="N69">
            <v>67.901234567901241</v>
          </cell>
          <cell r="O69" t="str">
            <v>Rev03-IBS  bổ sung mới</v>
          </cell>
        </row>
        <row r="70">
          <cell r="A70" t="str">
            <v>I90-A56</v>
          </cell>
          <cell r="B70" t="str">
            <v>Thép tròn</v>
          </cell>
          <cell r="C70" t="str">
            <v>RB520-L6000</v>
          </cell>
          <cell r="D70" t="str">
            <v>1.0570/A36</v>
          </cell>
          <cell r="E70" t="str">
            <v>m</v>
          </cell>
          <cell r="F70">
            <v>1667.12</v>
          </cell>
          <cell r="G70">
            <v>12</v>
          </cell>
          <cell r="H70">
            <v>9297.5999999999985</v>
          </cell>
          <cell r="I70">
            <v>13.32</v>
          </cell>
          <cell r="J70">
            <v>22206.038399999998</v>
          </cell>
          <cell r="K70"/>
          <cell r="L70"/>
          <cell r="M70">
            <v>13.32</v>
          </cell>
          <cell r="N70">
            <v>22206.038399999998</v>
          </cell>
          <cell r="O70" t="str">
            <v>Rev03-IBS  bổ sung mới. Chú ý loại này. Tổng có 20pcs. Chiều dài mỗi chi tiết sau gia công L600mm.</v>
          </cell>
        </row>
        <row r="71">
          <cell r="A71" t="str">
            <v>I90-A57</v>
          </cell>
          <cell r="B71" t="str">
            <v>Elbow</v>
          </cell>
          <cell r="C71" t="str">
            <v>Elbow 90 Deg Type 3 D60.3 - 4.5S -DIN EN 10253</v>
          </cell>
          <cell r="D71" t="str">
            <v>1.0255</v>
          </cell>
          <cell r="E71" t="str">
            <v>pcs</v>
          </cell>
          <cell r="F71">
            <v>0.73925925925925928</v>
          </cell>
          <cell r="G71">
            <v>54</v>
          </cell>
          <cell r="H71">
            <v>39.92</v>
          </cell>
          <cell r="I71">
            <v>54</v>
          </cell>
          <cell r="J71">
            <v>39.92</v>
          </cell>
          <cell r="K71"/>
          <cell r="L71"/>
          <cell r="M71">
            <v>54</v>
          </cell>
          <cell r="N71">
            <v>39.92</v>
          </cell>
          <cell r="O71" t="str">
            <v>Rev03-IBS  bổ sung mới</v>
          </cell>
        </row>
        <row r="72">
          <cell r="A72" t="str">
            <v>I90-A58</v>
          </cell>
          <cell r="B72" t="str">
            <v>Tee thép</v>
          </cell>
          <cell r="C72" t="str">
            <v xml:space="preserve"> Tee D60.3 x 4 S-DIN EN 10253</v>
          </cell>
          <cell r="D72" t="str">
            <v>1.0255</v>
          </cell>
          <cell r="E72" t="str">
            <v>pcs</v>
          </cell>
          <cell r="F72">
            <v>0.97</v>
          </cell>
          <cell r="G72">
            <v>10</v>
          </cell>
          <cell r="H72">
            <v>9.6999999999999993</v>
          </cell>
          <cell r="I72">
            <v>10</v>
          </cell>
          <cell r="J72">
            <v>9.6999999999999993</v>
          </cell>
          <cell r="K72"/>
          <cell r="L72"/>
          <cell r="M72">
            <v>10</v>
          </cell>
          <cell r="N72">
            <v>9.6999999999999993</v>
          </cell>
          <cell r="O72" t="str">
            <v>Rev03-IBS  bổ sung mới</v>
          </cell>
        </row>
        <row r="73">
          <cell r="A73" t="str">
            <v>I90-A59</v>
          </cell>
          <cell r="B73" t="str">
            <v>Thép hình-H</v>
          </cell>
          <cell r="C73" t="str">
            <v>HEB200(H200x200x9x15)-L12000</v>
          </cell>
          <cell r="D73" t="str">
            <v>1.0577/A36</v>
          </cell>
          <cell r="E73" t="str">
            <v>m</v>
          </cell>
          <cell r="F73">
            <v>61.3</v>
          </cell>
          <cell r="G73">
            <v>16</v>
          </cell>
          <cell r="H73">
            <v>980.79999999999973</v>
          </cell>
          <cell r="I73">
            <v>18</v>
          </cell>
          <cell r="J73">
            <v>1103.3999999999999</v>
          </cell>
          <cell r="K73"/>
          <cell r="L73"/>
          <cell r="M73">
            <v>18</v>
          </cell>
          <cell r="N73">
            <v>1103.3999999999999</v>
          </cell>
          <cell r="O73" t="str">
            <v>Rev04-IBS  bổ sung mới</v>
          </cell>
        </row>
        <row r="74">
          <cell r="A74" t="str">
            <v>I90-A60</v>
          </cell>
          <cell r="B74" t="str">
            <v>Thép hình-C</v>
          </cell>
          <cell r="C74" t="str">
            <v>UNP140(C140x60x7x10)-L12000</v>
          </cell>
          <cell r="D74" t="str">
            <v>1.0577/A36</v>
          </cell>
          <cell r="E74" t="str">
            <v>m</v>
          </cell>
          <cell r="F74">
            <v>16</v>
          </cell>
          <cell r="G74">
            <v>1023.9488</v>
          </cell>
          <cell r="H74">
            <v>16135.22</v>
          </cell>
          <cell r="I74">
            <v>1044</v>
          </cell>
          <cell r="J74">
            <v>16704</v>
          </cell>
          <cell r="K74"/>
          <cell r="L74"/>
          <cell r="M74">
            <v>1044</v>
          </cell>
          <cell r="N74">
            <v>16704</v>
          </cell>
          <cell r="O74" t="str">
            <v>Rev07-BRADEN-bổ sung 300.0m</v>
          </cell>
        </row>
        <row r="75">
          <cell r="A75" t="str">
            <v>I90-A61</v>
          </cell>
          <cell r="B75" t="str">
            <v>Thép hình-C</v>
          </cell>
          <cell r="C75" t="str">
            <v>UNP200(C200x75x8.5x11.5)-L12000</v>
          </cell>
          <cell r="D75" t="str">
            <v>1.0577/A36</v>
          </cell>
          <cell r="E75" t="str">
            <v>m</v>
          </cell>
          <cell r="F75">
            <v>25.3</v>
          </cell>
          <cell r="G75">
            <v>1267.9995799999999</v>
          </cell>
          <cell r="H75">
            <v>31259.18</v>
          </cell>
          <cell r="I75">
            <v>1332</v>
          </cell>
          <cell r="J75">
            <v>33699.599999999999</v>
          </cell>
          <cell r="K75"/>
          <cell r="L75"/>
          <cell r="M75">
            <v>1332</v>
          </cell>
          <cell r="N75">
            <v>33699.599999999999</v>
          </cell>
          <cell r="O75" t="str">
            <v>Rev07-BRADEN-bổ sung 144.0m</v>
          </cell>
        </row>
        <row r="76">
          <cell r="A76" t="str">
            <v>I90-A62</v>
          </cell>
          <cell r="B76" t="str">
            <v>Ống</v>
          </cell>
          <cell r="C76" t="str">
            <v>Pipe D127x10-DIN 2448-seamless pipe-L12000</v>
          </cell>
          <cell r="D76" t="str">
            <v>1.0577</v>
          </cell>
          <cell r="E76" t="str">
            <v>m</v>
          </cell>
          <cell r="F76">
            <v>28.9</v>
          </cell>
          <cell r="G76">
            <v>286.39457999999996</v>
          </cell>
          <cell r="H76">
            <v>7512.62</v>
          </cell>
          <cell r="I76">
            <v>324</v>
          </cell>
          <cell r="J76">
            <v>9363.6</v>
          </cell>
          <cell r="K76"/>
          <cell r="L76"/>
          <cell r="M76">
            <v>324</v>
          </cell>
          <cell r="N76">
            <v>9363.6</v>
          </cell>
          <cell r="O76" t="str">
            <v>Rev05-BRADEN-bổ sung 24m. Vì loại này không được nối ống</v>
          </cell>
        </row>
        <row r="77">
          <cell r="A77" t="str">
            <v>I90-A63</v>
          </cell>
          <cell r="B77" t="str">
            <v>Ống</v>
          </cell>
          <cell r="C77" t="str">
            <v>Pipe D219.1x10-DIN 2448-seamless pipe-L12000</v>
          </cell>
          <cell r="D77" t="str">
            <v>1.0577</v>
          </cell>
          <cell r="E77" t="str">
            <v>m</v>
          </cell>
          <cell r="F77">
            <v>51.6</v>
          </cell>
          <cell r="G77">
            <v>298.536</v>
          </cell>
          <cell r="H77">
            <v>15394.619999999999</v>
          </cell>
          <cell r="I77">
            <v>312</v>
          </cell>
          <cell r="J77">
            <v>16099.2</v>
          </cell>
          <cell r="K77"/>
          <cell r="L77"/>
          <cell r="M77">
            <v>312</v>
          </cell>
          <cell r="N77">
            <v>16099.2</v>
          </cell>
          <cell r="O77" t="str">
            <v>Rev04-IBS  bổ sung mới</v>
          </cell>
        </row>
        <row r="78">
          <cell r="A78" t="str">
            <v>I90-A64</v>
          </cell>
          <cell r="B78" t="str">
            <v>Thép hình-H</v>
          </cell>
          <cell r="C78" t="str">
            <v>IPE200(H200x100x5.6x8.5)-L12000</v>
          </cell>
          <cell r="D78" t="str">
            <v>1.0577/A36</v>
          </cell>
          <cell r="E78" t="str">
            <v>m</v>
          </cell>
          <cell r="F78">
            <v>22.4</v>
          </cell>
          <cell r="G78">
            <v>300.57400000000001</v>
          </cell>
          <cell r="H78">
            <v>6360</v>
          </cell>
          <cell r="I78">
            <v>324</v>
          </cell>
          <cell r="J78">
            <v>7257.5999999999995</v>
          </cell>
          <cell r="K78"/>
          <cell r="L78"/>
          <cell r="M78">
            <v>324</v>
          </cell>
          <cell r="N78">
            <v>7257.5999999999995</v>
          </cell>
          <cell r="O78" t="str">
            <v>Rev06-BRADEN-bổ sung 36.0m</v>
          </cell>
        </row>
        <row r="79">
          <cell r="A79" t="str">
            <v>I90-A65</v>
          </cell>
          <cell r="B79" t="str">
            <v>Thép hình-H</v>
          </cell>
          <cell r="C79" t="str">
            <v>IPE240(H240x120x6.2x9.8)-L8000</v>
          </cell>
          <cell r="D79" t="str">
            <v>1.0577/A36</v>
          </cell>
          <cell r="E79" t="str">
            <v>m</v>
          </cell>
          <cell r="F79">
            <v>30.7</v>
          </cell>
          <cell r="G79">
            <v>7.452</v>
          </cell>
          <cell r="H79">
            <v>205.38</v>
          </cell>
          <cell r="I79">
            <v>8</v>
          </cell>
          <cell r="J79">
            <v>245.6</v>
          </cell>
          <cell r="K79"/>
          <cell r="L79"/>
          <cell r="M79">
            <v>8</v>
          </cell>
          <cell r="N79">
            <v>245.6</v>
          </cell>
          <cell r="O79" t="str">
            <v>Rev05-BRADEN-bổ sung 8.0m</v>
          </cell>
        </row>
        <row r="80">
          <cell r="A80" t="str">
            <v>I90-A66</v>
          </cell>
          <cell r="B80" t="str">
            <v>Thép hình-L</v>
          </cell>
          <cell r="C80" t="str">
            <v>L100x100x8-L12000</v>
          </cell>
          <cell r="D80" t="str">
            <v>1.0577/A36</v>
          </cell>
          <cell r="E80" t="str">
            <v>m</v>
          </cell>
          <cell r="F80">
            <v>12.2</v>
          </cell>
          <cell r="G80">
            <v>79.2</v>
          </cell>
          <cell r="H80">
            <v>916.5</v>
          </cell>
          <cell r="I80">
            <v>84</v>
          </cell>
          <cell r="J80">
            <v>1024.8</v>
          </cell>
          <cell r="K80"/>
          <cell r="L80"/>
          <cell r="M80">
            <v>84</v>
          </cell>
          <cell r="N80">
            <v>1024.8</v>
          </cell>
          <cell r="O80" t="str">
            <v>Rev05-BRADEN-bổ sung 84.0m</v>
          </cell>
        </row>
        <row r="81">
          <cell r="A81" t="str">
            <v>I90-A67</v>
          </cell>
          <cell r="B81" t="str">
            <v>Ống</v>
          </cell>
          <cell r="C81" t="str">
            <v>Pipe D29.6x2.9-L1000</v>
          </cell>
          <cell r="D81" t="str">
            <v>1.0577/A36</v>
          </cell>
          <cell r="E81" t="str">
            <v>m</v>
          </cell>
          <cell r="F81">
            <v>1.72</v>
          </cell>
          <cell r="G81">
            <v>0.56000000000000005</v>
          </cell>
          <cell r="H81">
            <v>1</v>
          </cell>
          <cell r="I81">
            <v>1</v>
          </cell>
          <cell r="J81">
            <v>1.72</v>
          </cell>
          <cell r="K81"/>
          <cell r="L81"/>
          <cell r="M81">
            <v>1</v>
          </cell>
          <cell r="N81">
            <v>1.72</v>
          </cell>
          <cell r="O81" t="str">
            <v>Rev05-BRADEN-bổ sung 1.0m</v>
          </cell>
        </row>
        <row r="82">
          <cell r="A82" t="str">
            <v>I90-A68</v>
          </cell>
          <cell r="B82" t="str">
            <v>Ống</v>
          </cell>
          <cell r="C82" t="str">
            <v>Pipe D48.3x3.2-L6000</v>
          </cell>
          <cell r="D82" t="str">
            <v>1.0577/A36</v>
          </cell>
          <cell r="E82" t="str">
            <v>m</v>
          </cell>
          <cell r="F82">
            <v>3.56</v>
          </cell>
          <cell r="G82">
            <v>42.599999999999994</v>
          </cell>
          <cell r="H82">
            <v>148.9</v>
          </cell>
          <cell r="I82">
            <v>48</v>
          </cell>
          <cell r="J82">
            <v>170.88</v>
          </cell>
          <cell r="K82"/>
          <cell r="L82"/>
          <cell r="M82">
            <v>48</v>
          </cell>
          <cell r="N82">
            <v>170.88</v>
          </cell>
          <cell r="O82" t="str">
            <v>Rev05-BRADEN-bổ sung 48.0m</v>
          </cell>
        </row>
        <row r="83">
          <cell r="A83" t="str">
            <v>I90-A69</v>
          </cell>
          <cell r="B83" t="str">
            <v>Ống</v>
          </cell>
          <cell r="C83" t="str">
            <v>Pipe D114.3x6.3-L8000;Pipe D114.3x6.3-L2500</v>
          </cell>
          <cell r="D83" t="str">
            <v>1.0038/A36</v>
          </cell>
          <cell r="E83" t="str">
            <v>m</v>
          </cell>
          <cell r="F83">
            <v>16.8</v>
          </cell>
          <cell r="G83">
            <v>8.48</v>
          </cell>
          <cell r="H83">
            <v>84.52</v>
          </cell>
          <cell r="I83">
            <v>10.5</v>
          </cell>
          <cell r="J83">
            <v>176.4</v>
          </cell>
          <cell r="K83"/>
          <cell r="L83"/>
          <cell r="M83">
            <v>10.5</v>
          </cell>
          <cell r="N83">
            <v>176.4</v>
          </cell>
          <cell r="O83" t="str">
            <v>Rev07-BRADEN-bổ sung 2.5m</v>
          </cell>
        </row>
        <row r="84">
          <cell r="A84" t="str">
            <v>I90-A70</v>
          </cell>
          <cell r="B84" t="str">
            <v>Ống</v>
          </cell>
          <cell r="C84" t="str">
            <v>Pipe D219.1x6.3 -L2400</v>
          </cell>
          <cell r="D84" t="str">
            <v>1.0577/A36</v>
          </cell>
          <cell r="E84" t="str">
            <v>m</v>
          </cell>
          <cell r="F84">
            <v>33.1</v>
          </cell>
          <cell r="G84">
            <v>2.2000000000000002</v>
          </cell>
          <cell r="H84">
            <v>72.8</v>
          </cell>
          <cell r="I84">
            <v>2.4</v>
          </cell>
          <cell r="J84">
            <v>79.44</v>
          </cell>
          <cell r="K84"/>
          <cell r="L84"/>
          <cell r="M84">
            <v>2.4</v>
          </cell>
          <cell r="N84">
            <v>79.44</v>
          </cell>
          <cell r="O84" t="str">
            <v>Rev05-BRADEN-bổ sung 2.4m</v>
          </cell>
        </row>
        <row r="85">
          <cell r="A85" t="str">
            <v>I90-A71</v>
          </cell>
          <cell r="B85" t="str">
            <v>Ống</v>
          </cell>
          <cell r="C85" t="str">
            <v>Pipe D559x32.54-L6000</v>
          </cell>
          <cell r="D85" t="str">
            <v>1.0038/A36</v>
          </cell>
          <cell r="E85" t="str">
            <v>m</v>
          </cell>
          <cell r="F85">
            <v>422.45</v>
          </cell>
          <cell r="G85">
            <v>5.12</v>
          </cell>
          <cell r="H85">
            <v>1080</v>
          </cell>
          <cell r="I85">
            <v>6</v>
          </cell>
          <cell r="J85">
            <v>2534.6999999999998</v>
          </cell>
          <cell r="K85"/>
          <cell r="L85"/>
          <cell r="M85">
            <v>6</v>
          </cell>
          <cell r="N85">
            <v>2534.6999999999998</v>
          </cell>
          <cell r="O85" t="str">
            <v>Rev05-BRADEN-bổ sung 6.0m</v>
          </cell>
        </row>
        <row r="86">
          <cell r="A86" t="str">
            <v>I90-A72</v>
          </cell>
          <cell r="B86" t="str">
            <v>Thép hình-H</v>
          </cell>
          <cell r="C86" t="str">
            <v>HEB140(H140x140x7x12)-L12000</v>
          </cell>
          <cell r="D86" t="str">
            <v>1.0038/A36</v>
          </cell>
          <cell r="E86" t="str">
            <v>m</v>
          </cell>
          <cell r="F86">
            <v>33.700000000000003</v>
          </cell>
          <cell r="G86">
            <v>24.63</v>
          </cell>
          <cell r="H86">
            <v>804.78</v>
          </cell>
          <cell r="I86">
            <v>25.200000000000003</v>
          </cell>
          <cell r="J86">
            <v>849.24000000000012</v>
          </cell>
          <cell r="K86"/>
          <cell r="L86"/>
          <cell r="M86">
            <v>25.200000000000003</v>
          </cell>
          <cell r="N86">
            <v>849.24000000000012</v>
          </cell>
          <cell r="O86" t="str">
            <v>Rev06-BRADEN-bổ sung 25.2m</v>
          </cell>
        </row>
        <row r="87">
          <cell r="A87" t="str">
            <v>I90-A73</v>
          </cell>
          <cell r="B87" t="str">
            <v>Thép hình-C</v>
          </cell>
          <cell r="C87" t="str">
            <v>UPN160(C160x65x7.5x10.5)-L12000</v>
          </cell>
          <cell r="D87" t="str">
            <v>1.0038/A36</v>
          </cell>
          <cell r="E87" t="str">
            <v>m</v>
          </cell>
          <cell r="F87">
            <v>18.8</v>
          </cell>
          <cell r="G87">
            <v>120.03398</v>
          </cell>
          <cell r="H87">
            <v>2181.8799999999997</v>
          </cell>
          <cell r="I87">
            <v>132</v>
          </cell>
          <cell r="J87">
            <v>2481.6</v>
          </cell>
          <cell r="K87"/>
          <cell r="L87"/>
          <cell r="M87">
            <v>132</v>
          </cell>
          <cell r="N87">
            <v>2481.6</v>
          </cell>
          <cell r="O87" t="str">
            <v>Rev06-BRADEN-bổ sung 132.0m</v>
          </cell>
        </row>
        <row r="88">
          <cell r="A88" t="str">
            <v>I90-A74</v>
          </cell>
          <cell r="B88" t="str">
            <v>Thép hình-L</v>
          </cell>
          <cell r="C88" t="str">
            <v>L50x50x5-L6000</v>
          </cell>
          <cell r="D88" t="str">
            <v>1.0038/A36</v>
          </cell>
          <cell r="E88" t="str">
            <v>m</v>
          </cell>
          <cell r="F88">
            <v>3.8</v>
          </cell>
          <cell r="G88">
            <v>667.83298000000002</v>
          </cell>
          <cell r="H88">
            <v>2432.44</v>
          </cell>
          <cell r="I88">
            <v>702</v>
          </cell>
          <cell r="J88">
            <v>2667.6</v>
          </cell>
          <cell r="K88"/>
          <cell r="L88"/>
          <cell r="M88">
            <v>702</v>
          </cell>
          <cell r="N88">
            <v>2667.6</v>
          </cell>
          <cell r="O88" t="str">
            <v>Rev07-BRADEN-bổ sung 78.0m</v>
          </cell>
        </row>
        <row r="89">
          <cell r="A89" t="str">
            <v>I90-A75</v>
          </cell>
          <cell r="B89" t="str">
            <v>Thép tròn</v>
          </cell>
          <cell r="C89" t="str">
            <v>RB20-L6000</v>
          </cell>
          <cell r="D89" t="str">
            <v>1.0038/A36</v>
          </cell>
          <cell r="E89" t="str">
            <v>m</v>
          </cell>
          <cell r="F89">
            <v>0.61728395061728392</v>
          </cell>
          <cell r="G89">
            <v>427.84951999999998</v>
          </cell>
          <cell r="H89">
            <v>1056.8</v>
          </cell>
          <cell r="I89">
            <v>444</v>
          </cell>
          <cell r="J89">
            <v>274.07407407407408</v>
          </cell>
          <cell r="K89"/>
          <cell r="L89"/>
          <cell r="M89">
            <v>444</v>
          </cell>
          <cell r="N89">
            <v>274.07407407407408</v>
          </cell>
          <cell r="O89" t="str">
            <v>Rev07-BRADEN-bổ sung 132.0m</v>
          </cell>
        </row>
        <row r="90">
          <cell r="A90" t="str">
            <v>I90-A76</v>
          </cell>
          <cell r="B90" t="str">
            <v>Thép hình-C</v>
          </cell>
          <cell r="C90" t="str">
            <v>C41.3x25.4x2.7x7-gal'v steel-L9900</v>
          </cell>
          <cell r="D90" t="str">
            <v>1.0038/A36</v>
          </cell>
          <cell r="E90" t="str">
            <v>m</v>
          </cell>
          <cell r="F90">
            <v>2.1497877501516069</v>
          </cell>
          <cell r="G90">
            <v>79.152000000000001</v>
          </cell>
          <cell r="H90">
            <v>170.16</v>
          </cell>
          <cell r="I90">
            <v>0</v>
          </cell>
          <cell r="J90">
            <v>0</v>
          </cell>
          <cell r="K90"/>
          <cell r="L90"/>
          <cell r="M90">
            <v>0</v>
          </cell>
          <cell r="N90">
            <v>0</v>
          </cell>
          <cell r="O90" t="str">
            <v>Rev07-BRADEN-bỏ đi không dùng đến</v>
          </cell>
        </row>
        <row r="91">
          <cell r="A91" t="str">
            <v>I90-A77</v>
          </cell>
          <cell r="B91" t="str">
            <v>Bậc thang đứng</v>
          </cell>
          <cell r="C91" t="str">
            <v>GRIP STRUT LADDER RUNGS ( LG1 ) 457x76.2x28.6-thickness 2mm</v>
          </cell>
          <cell r="D91" t="str">
            <v>1.0038/A36</v>
          </cell>
          <cell r="E91" t="str">
            <v>pcs</v>
          </cell>
          <cell r="F91">
            <v>0.83179999999999998</v>
          </cell>
          <cell r="G91">
            <v>114</v>
          </cell>
          <cell r="H91">
            <v>94.825199999999995</v>
          </cell>
          <cell r="I91">
            <v>114</v>
          </cell>
          <cell r="J91">
            <v>94.825199999999995</v>
          </cell>
          <cell r="K91"/>
          <cell r="L91"/>
          <cell r="M91">
            <v>114</v>
          </cell>
          <cell r="N91">
            <v>94.825199999999995</v>
          </cell>
          <cell r="O91" t="str">
            <v>Rev06-BRADEN-bổ sung 6.0m. Chi tiết về loại ladder rung sẽ được gửi sau</v>
          </cell>
        </row>
        <row r="92">
          <cell r="A92" t="str">
            <v>I90-A78</v>
          </cell>
          <cell r="B92" t="str">
            <v>Bulong móng</v>
          </cell>
          <cell r="C92" t="str">
            <v>Anchor Bolt - FBN II 16/140-Hot-dip gal'v</v>
          </cell>
          <cell r="D92" t="str">
            <v>Steel</v>
          </cell>
          <cell r="E92" t="str">
            <v>sets</v>
          </cell>
          <cell r="F92">
            <v>0.24</v>
          </cell>
          <cell r="G92">
            <v>72</v>
          </cell>
          <cell r="H92">
            <v>17.279999999999998</v>
          </cell>
          <cell r="I92">
            <v>72</v>
          </cell>
          <cell r="J92">
            <v>17.28</v>
          </cell>
          <cell r="K92"/>
          <cell r="L92"/>
          <cell r="M92">
            <v>72</v>
          </cell>
          <cell r="N92">
            <v>17.28</v>
          </cell>
          <cell r="O92" t="str">
            <v>Rev06-BRADEN-bổ sung 6.0m</v>
          </cell>
        </row>
        <row r="93">
          <cell r="A93" t="str">
            <v>I90-A79</v>
          </cell>
          <cell r="B93" t="str">
            <v>Tôn tấm</v>
          </cell>
          <cell r="C93" t="str">
            <v>PL6x1500X12000; PL6x2000X9000;  PL6x2000X12000</v>
          </cell>
          <cell r="D93" t="str">
            <v>1.5415(16Mo3)</v>
          </cell>
          <cell r="E93" t="str">
            <v>m2</v>
          </cell>
          <cell r="F93">
            <v>47.1</v>
          </cell>
          <cell r="G93">
            <v>195.56263269639066</v>
          </cell>
          <cell r="H93">
            <v>9211</v>
          </cell>
          <cell r="I93">
            <v>81</v>
          </cell>
          <cell r="J93">
            <v>3815.1</v>
          </cell>
          <cell r="K93">
            <v>138</v>
          </cell>
          <cell r="L93">
            <v>6499.8</v>
          </cell>
          <cell r="M93">
            <v>219</v>
          </cell>
          <cell r="N93">
            <v>10314.9</v>
          </cell>
          <cell r="O93" t="str">
            <v>Rev09-BRADEN-bổ sung PL6x2000X9000-1 tờ, PL6x2000X12000-5 tờ</v>
          </cell>
        </row>
        <row r="94">
          <cell r="A94" t="str">
            <v>I90-A79A</v>
          </cell>
          <cell r="B94" t="str">
            <v>Tôn tấm</v>
          </cell>
          <cell r="C94" t="str">
            <v>PL10x2000X2450</v>
          </cell>
          <cell r="D94" t="str">
            <v>1.5415(16Mo3)</v>
          </cell>
          <cell r="E94" t="str">
            <v>m2</v>
          </cell>
          <cell r="F94">
            <v>78.5</v>
          </cell>
          <cell r="G94">
            <v>0.94522292993630574</v>
          </cell>
          <cell r="H94">
            <v>74.2</v>
          </cell>
          <cell r="I94"/>
          <cell r="J94"/>
          <cell r="K94">
            <v>4.9000000000000004</v>
          </cell>
          <cell r="L94">
            <v>384.65000000000003</v>
          </cell>
          <cell r="M94">
            <v>4.9000000000000004</v>
          </cell>
          <cell r="N94">
            <v>384.65000000000003</v>
          </cell>
          <cell r="O94" t="str">
            <v>Rev09-BRADEN-bổ sung PL10x2000X2450-1 tờ</v>
          </cell>
        </row>
        <row r="95">
          <cell r="A95" t="str">
            <v>I90-A80</v>
          </cell>
          <cell r="B95" t="str">
            <v>Ống</v>
          </cell>
          <cell r="C95" t="str">
            <v>Pipe D114.3x10-DIN 2448-seamless pipe-L12000</v>
          </cell>
          <cell r="D95" t="str">
            <v>1.0038/A36</v>
          </cell>
          <cell r="E95" t="str">
            <v>m</v>
          </cell>
          <cell r="F95">
            <v>25.753086419753085</v>
          </cell>
          <cell r="G95">
            <v>21.6</v>
          </cell>
          <cell r="H95">
            <v>552.20000000000005</v>
          </cell>
          <cell r="I95">
            <v>24</v>
          </cell>
          <cell r="J95">
            <v>618.07407407407402</v>
          </cell>
          <cell r="K95"/>
          <cell r="L95"/>
          <cell r="M95">
            <v>24</v>
          </cell>
          <cell r="N95">
            <v>618.07407407407402</v>
          </cell>
          <cell r="O95" t="str">
            <v xml:space="preserve">Rev07-BRADEN-bổ sung </v>
          </cell>
        </row>
        <row r="96">
          <cell r="A96" t="str">
            <v>I90-A81</v>
          </cell>
          <cell r="B96" t="str">
            <v>Ống</v>
          </cell>
          <cell r="C96" t="str">
            <v>Pipe D26.9x2.6-DIN 2448-seamless pipe-L6000</v>
          </cell>
          <cell r="D96" t="str">
            <v>1.0038/A36</v>
          </cell>
          <cell r="E96" t="str">
            <v>m</v>
          </cell>
          <cell r="F96">
            <v>1.5600000000000005</v>
          </cell>
          <cell r="G96">
            <v>88.960000000000008</v>
          </cell>
          <cell r="H96">
            <v>77.400000000000006</v>
          </cell>
          <cell r="I96">
            <v>96</v>
          </cell>
          <cell r="J96">
            <v>149.76000000000005</v>
          </cell>
          <cell r="K96"/>
          <cell r="L96"/>
          <cell r="M96">
            <v>96</v>
          </cell>
          <cell r="N96">
            <v>149.76000000000005</v>
          </cell>
          <cell r="O96" t="str">
            <v xml:space="preserve">Rev07-BRADEN-bổ sung </v>
          </cell>
        </row>
        <row r="97">
          <cell r="A97" t="str">
            <v>I90-A82</v>
          </cell>
          <cell r="B97" t="str">
            <v>Ống</v>
          </cell>
          <cell r="C97" t="str">
            <v>Pipe D95x14-DIN 10305-seamless pipe-L12000</v>
          </cell>
          <cell r="D97" t="str">
            <v>1.0577/A36</v>
          </cell>
          <cell r="E97" t="str">
            <v>m</v>
          </cell>
          <cell r="F97">
            <v>28</v>
          </cell>
          <cell r="G97">
            <v>26.200000000000003</v>
          </cell>
          <cell r="H97">
            <v>728.40000000000009</v>
          </cell>
          <cell r="I97">
            <v>27</v>
          </cell>
          <cell r="J97">
            <v>756</v>
          </cell>
          <cell r="K97"/>
          <cell r="L97"/>
          <cell r="M97">
            <v>27</v>
          </cell>
          <cell r="N97">
            <v>756</v>
          </cell>
          <cell r="O97" t="str">
            <v xml:space="preserve">Rev07-BRADEN-bổ sung </v>
          </cell>
        </row>
        <row r="98">
          <cell r="A98" t="str">
            <v>I90-A83</v>
          </cell>
          <cell r="B98" t="str">
            <v>Thép tròn</v>
          </cell>
          <cell r="C98" t="str">
            <v>RB3</v>
          </cell>
          <cell r="D98" t="str">
            <v>1.0038/A36</v>
          </cell>
          <cell r="E98" t="str">
            <v>m</v>
          </cell>
          <cell r="F98">
            <v>5.5555555555555552E-2</v>
          </cell>
          <cell r="G98">
            <v>54.2</v>
          </cell>
          <cell r="H98">
            <v>0</v>
          </cell>
          <cell r="I98">
            <v>60</v>
          </cell>
          <cell r="J98">
            <v>3.333333333333333</v>
          </cell>
          <cell r="K98"/>
          <cell r="L98"/>
          <cell r="M98">
            <v>60</v>
          </cell>
          <cell r="N98">
            <v>3.333333333333333</v>
          </cell>
          <cell r="O98" t="str">
            <v xml:space="preserve">Rev07-BRADEN-bổ sung </v>
          </cell>
        </row>
        <row r="99">
          <cell r="A99" t="str">
            <v>I90-A84</v>
          </cell>
          <cell r="B99" t="str">
            <v>Thép tròn</v>
          </cell>
          <cell r="C99" t="str">
            <v>RB95-L4000</v>
          </cell>
          <cell r="D99" t="str">
            <v>1.0038/A36</v>
          </cell>
          <cell r="E99" t="str">
            <v>m</v>
          </cell>
          <cell r="F99">
            <v>55.70987654320988</v>
          </cell>
          <cell r="G99">
            <v>3.2</v>
          </cell>
          <cell r="H99">
            <v>120</v>
          </cell>
          <cell r="I99">
            <v>4</v>
          </cell>
          <cell r="J99">
            <v>222.83950617283952</v>
          </cell>
          <cell r="K99"/>
          <cell r="L99"/>
          <cell r="M99">
            <v>4</v>
          </cell>
          <cell r="N99">
            <v>222.83950617283952</v>
          </cell>
          <cell r="O99" t="str">
            <v xml:space="preserve">Rev07-BRADEN-bổ sung </v>
          </cell>
        </row>
        <row r="100">
          <cell r="A100" t="str">
            <v>I90-A85</v>
          </cell>
          <cell r="B100" t="str">
            <v>Van</v>
          </cell>
          <cell r="C100" t="str">
            <v>BALL VALVE (Socket Valve 2 inch 1.0460)</v>
          </cell>
          <cell r="D100"/>
          <cell r="E100" t="str">
            <v>pcs</v>
          </cell>
          <cell r="F100">
            <v>4.13</v>
          </cell>
          <cell r="G100">
            <v>10</v>
          </cell>
          <cell r="H100">
            <v>41.3</v>
          </cell>
          <cell r="I100">
            <v>10</v>
          </cell>
          <cell r="J100">
            <v>41.3</v>
          </cell>
          <cell r="K100"/>
          <cell r="L100"/>
          <cell r="M100">
            <v>10</v>
          </cell>
          <cell r="N100">
            <v>41.3</v>
          </cell>
          <cell r="O100" t="str">
            <v xml:space="preserve">Rev07-BRADEN-bổ sung </v>
          </cell>
        </row>
        <row r="101">
          <cell r="A101" t="str">
            <v>I90-A86</v>
          </cell>
          <cell r="B101" t="str">
            <v>Cap</v>
          </cell>
          <cell r="C101" t="str">
            <v>Cap  T1-2" ISO 49</v>
          </cell>
          <cell r="D101" t="str">
            <v>Cast iron blank</v>
          </cell>
          <cell r="E101" t="str">
            <v>pcs</v>
          </cell>
          <cell r="F101">
            <v>0.86</v>
          </cell>
          <cell r="G101">
            <v>10</v>
          </cell>
          <cell r="H101">
            <v>8.6</v>
          </cell>
          <cell r="I101">
            <v>10</v>
          </cell>
          <cell r="J101">
            <v>8.6</v>
          </cell>
          <cell r="K101"/>
          <cell r="L101"/>
          <cell r="M101">
            <v>10</v>
          </cell>
          <cell r="N101">
            <v>8.6</v>
          </cell>
          <cell r="O101" t="str">
            <v xml:space="preserve">Rev07-BRADEN-bổ sung </v>
          </cell>
        </row>
        <row r="102">
          <cell r="A102" t="str">
            <v>I90-A87</v>
          </cell>
          <cell r="B102" t="str">
            <v>Bản lề</v>
          </cell>
          <cell r="C102" t="str">
            <v>Hinges GN 136-ST-60-60-A</v>
          </cell>
          <cell r="D102" t="str">
            <v>Steel</v>
          </cell>
          <cell r="E102" t="str">
            <v>sets</v>
          </cell>
          <cell r="F102">
            <v>0</v>
          </cell>
          <cell r="G102">
            <v>60</v>
          </cell>
          <cell r="H102"/>
          <cell r="I102">
            <v>60</v>
          </cell>
          <cell r="J102">
            <v>0</v>
          </cell>
          <cell r="K102"/>
          <cell r="L102"/>
          <cell r="M102">
            <v>60</v>
          </cell>
          <cell r="N102">
            <v>0</v>
          </cell>
          <cell r="O102" t="str">
            <v xml:space="preserve">Rev07-BRADEN-bổ sung </v>
          </cell>
        </row>
        <row r="103">
          <cell r="A103" t="str">
            <v>I90-A88</v>
          </cell>
          <cell r="B103" t="str">
            <v>Tấm sàn</v>
          </cell>
          <cell r="C103" t="str">
            <v>Grating</v>
          </cell>
          <cell r="D103" t="str">
            <v>GRP-GRATING</v>
          </cell>
          <cell r="E103" t="str">
            <v>pcs</v>
          </cell>
          <cell r="F103"/>
          <cell r="G103">
            <v>412</v>
          </cell>
          <cell r="H103">
            <v>18128.079999999994</v>
          </cell>
          <cell r="I103">
            <v>412</v>
          </cell>
          <cell r="J103">
            <v>18128.079999999994</v>
          </cell>
          <cell r="K103"/>
          <cell r="L103"/>
          <cell r="M103">
            <v>412</v>
          </cell>
          <cell r="N103">
            <v>18128.079999999994</v>
          </cell>
          <cell r="O103" t="str">
            <v>Rev07-BRADEN-bổ sung. Số lượng và quy cách mua theo tài liệu grating gửi kèm</v>
          </cell>
        </row>
        <row r="104">
          <cell r="A104" t="str">
            <v>I90-A89</v>
          </cell>
          <cell r="B104" t="str">
            <v>Tôn tấm</v>
          </cell>
          <cell r="C104" t="str">
            <v>PL4</v>
          </cell>
          <cell r="D104" t="str">
            <v>ASTM A36</v>
          </cell>
          <cell r="E104" t="str">
            <v>m2</v>
          </cell>
          <cell r="F104">
            <v>31.4</v>
          </cell>
          <cell r="G104">
            <v>33.705732484076428</v>
          </cell>
          <cell r="H104">
            <v>1058.3599999999999</v>
          </cell>
          <cell r="I104">
            <v>45</v>
          </cell>
          <cell r="J104">
            <v>1413</v>
          </cell>
          <cell r="K104"/>
          <cell r="L104"/>
          <cell r="M104">
            <v>45</v>
          </cell>
          <cell r="N104">
            <v>1413</v>
          </cell>
          <cell r="O104" t="str">
            <v>Rev08-BRADEN-PL4x1500x6000-5tờ</v>
          </cell>
        </row>
        <row r="105">
          <cell r="A105" t="str">
            <v>I90-A90</v>
          </cell>
          <cell r="B105" t="str">
            <v>Thép tròn</v>
          </cell>
          <cell r="C105" t="str">
            <v>RB16-L6000</v>
          </cell>
          <cell r="D105" t="str">
            <v>ASTM C38000</v>
          </cell>
          <cell r="E105" t="str">
            <v>m</v>
          </cell>
          <cell r="F105">
            <v>1.5802469135802468</v>
          </cell>
          <cell r="G105">
            <v>3.952</v>
          </cell>
          <cell r="H105">
            <v>12.48</v>
          </cell>
          <cell r="I105">
            <v>6</v>
          </cell>
          <cell r="J105">
            <v>9.481481481481481</v>
          </cell>
          <cell r="K105"/>
          <cell r="L105"/>
          <cell r="M105">
            <v>6</v>
          </cell>
          <cell r="N105">
            <v>9.481481481481481</v>
          </cell>
          <cell r="O105" t="str">
            <v>Rev08-BRADEN-bổ sung mới</v>
          </cell>
        </row>
        <row r="106">
          <cell r="A106" t="str">
            <v>I90-A91</v>
          </cell>
          <cell r="B106" t="str">
            <v>Thép tròn</v>
          </cell>
          <cell r="C106" t="str">
            <v>RB5-L1200</v>
          </cell>
          <cell r="D106" t="str">
            <v>1.0044/A36</v>
          </cell>
          <cell r="E106" t="str">
            <v>m</v>
          </cell>
          <cell r="F106">
            <v>0.15</v>
          </cell>
          <cell r="G106">
            <v>1</v>
          </cell>
          <cell r="H106">
            <v>0.2</v>
          </cell>
          <cell r="I106">
            <v>1.2</v>
          </cell>
          <cell r="J106">
            <v>0.18</v>
          </cell>
          <cell r="K106"/>
          <cell r="L106"/>
          <cell r="M106">
            <v>1.2</v>
          </cell>
          <cell r="N106">
            <v>0.18</v>
          </cell>
          <cell r="O106" t="str">
            <v>Rev08-BRADEN-bổ sung mới</v>
          </cell>
        </row>
        <row r="107">
          <cell r="A107" t="str">
            <v>I90-A92</v>
          </cell>
          <cell r="B107" t="str">
            <v>Hộp</v>
          </cell>
          <cell r="C107" t="str">
            <v>SHS31.8x31.8x3-L6000</v>
          </cell>
          <cell r="D107" t="str">
            <v>1.0038/A36</v>
          </cell>
          <cell r="E107" t="str">
            <v>m</v>
          </cell>
          <cell r="F107">
            <v>2.5</v>
          </cell>
          <cell r="G107">
            <v>74.474000000000004</v>
          </cell>
          <cell r="H107">
            <v>421.19999999999993</v>
          </cell>
          <cell r="I107">
            <v>84</v>
          </cell>
          <cell r="J107">
            <v>210</v>
          </cell>
          <cell r="K107"/>
          <cell r="L107"/>
          <cell r="M107">
            <v>84</v>
          </cell>
          <cell r="N107">
            <v>210</v>
          </cell>
          <cell r="O107" t="str">
            <v>Rev08-BRADEN-bổ sung mới</v>
          </cell>
        </row>
        <row r="108">
          <cell r="A108" t="str">
            <v>I90-A93</v>
          </cell>
          <cell r="B108" t="str">
            <v>Ống</v>
          </cell>
          <cell r="C108" t="str">
            <v>Tube DN.350 (Pipe D355.6x4)-L12000</v>
          </cell>
          <cell r="D108" t="str">
            <v>1.0044/A36</v>
          </cell>
          <cell r="E108" t="str">
            <v>m</v>
          </cell>
          <cell r="F108">
            <v>34.340000000000003</v>
          </cell>
          <cell r="G108">
            <v>170.51</v>
          </cell>
          <cell r="H108">
            <v>5247.6799999999994</v>
          </cell>
          <cell r="I108">
            <v>168</v>
          </cell>
          <cell r="J108">
            <v>5769.1200000000008</v>
          </cell>
          <cell r="K108"/>
          <cell r="L108"/>
          <cell r="M108">
            <v>168</v>
          </cell>
          <cell r="N108">
            <v>5769.1200000000008</v>
          </cell>
          <cell r="O108" t="str">
            <v>Rev08-BRADEN-bổ sung mới</v>
          </cell>
        </row>
        <row r="109">
          <cell r="A109" t="str">
            <v>I90-A94</v>
          </cell>
          <cell r="B109" t="str">
            <v>Thép hình-C</v>
          </cell>
          <cell r="C109" t="str">
            <v>UPN120(C120x55x7x9)-L12000</v>
          </cell>
          <cell r="D109" t="str">
            <v>1.0044/A36</v>
          </cell>
          <cell r="E109" t="str">
            <v>m</v>
          </cell>
          <cell r="F109">
            <v>13.3</v>
          </cell>
          <cell r="G109">
            <v>73.099999999999994</v>
          </cell>
          <cell r="H109">
            <v>1001.8000000000001</v>
          </cell>
          <cell r="I109">
            <v>78</v>
          </cell>
          <cell r="J109">
            <v>1037.4000000000001</v>
          </cell>
          <cell r="K109"/>
          <cell r="L109"/>
          <cell r="M109">
            <v>78</v>
          </cell>
          <cell r="N109">
            <v>1037.4000000000001</v>
          </cell>
          <cell r="O109" t="str">
            <v>Rev08-BRADEN-bổ sung mới</v>
          </cell>
        </row>
        <row r="110">
          <cell r="A110" t="str">
            <v>I90-A95</v>
          </cell>
          <cell r="B110" t="str">
            <v>Spring</v>
          </cell>
          <cell r="C110" t="str">
            <v>Spring D3</v>
          </cell>
          <cell r="D110" t="str">
            <v>SUS304</v>
          </cell>
          <cell r="E110" t="str">
            <v>pcs</v>
          </cell>
          <cell r="F110"/>
          <cell r="G110">
            <v>92</v>
          </cell>
          <cell r="H110"/>
          <cell r="I110">
            <v>92</v>
          </cell>
          <cell r="J110"/>
          <cell r="K110"/>
          <cell r="L110"/>
          <cell r="M110">
            <v>92</v>
          </cell>
          <cell r="N110"/>
          <cell r="O110" t="str">
            <v>Rev08-BRADEN-bổ sung mới. Xem bản vẽ " I90-Spring-D3" gửi kèm</v>
          </cell>
        </row>
        <row r="111">
          <cell r="A111" t="str">
            <v>I90-A96</v>
          </cell>
          <cell r="B111" t="str">
            <v>Then</v>
          </cell>
          <cell r="C111" t="str">
            <v>Then 80x340-thk 40</v>
          </cell>
          <cell r="D111" t="str">
            <v>S45C</v>
          </cell>
          <cell r="E111" t="str">
            <v>pcs</v>
          </cell>
          <cell r="F111"/>
          <cell r="G111">
            <v>40</v>
          </cell>
          <cell r="H111"/>
          <cell r="I111">
            <v>40</v>
          </cell>
          <cell r="J111"/>
          <cell r="K111"/>
          <cell r="L111"/>
          <cell r="M111">
            <v>40</v>
          </cell>
          <cell r="N111"/>
          <cell r="O111" t="str">
            <v>Rev08-BRADEN-bổ sung mới. Xem bản vẽ " I90-Pin-L340-S45C" gửi kèm</v>
          </cell>
        </row>
        <row r="112">
          <cell r="A112"/>
          <cell r="B112"/>
          <cell r="C112"/>
          <cell r="D112"/>
          <cell r="E112"/>
          <cell r="F112"/>
          <cell r="G112"/>
          <cell r="H112"/>
          <cell r="I112"/>
          <cell r="J112"/>
          <cell r="K112"/>
          <cell r="L112"/>
          <cell r="M112"/>
          <cell r="N112"/>
          <cell r="O112"/>
        </row>
        <row r="113">
          <cell r="A113" t="str">
            <v>B.</v>
          </cell>
          <cell r="B113" t="str">
            <v>Accessory-Material / Vật tư phụ</v>
          </cell>
          <cell r="C113"/>
          <cell r="D113"/>
          <cell r="E113"/>
          <cell r="F113"/>
          <cell r="G113"/>
          <cell r="H113"/>
          <cell r="I113"/>
          <cell r="J113"/>
          <cell r="K113"/>
          <cell r="L113"/>
          <cell r="M113"/>
          <cell r="N113"/>
          <cell r="O113"/>
        </row>
        <row r="114">
          <cell r="A114" t="str">
            <v>C.</v>
          </cell>
          <cell r="B114" t="str">
            <v>Packing-Material / Vật tư kiện</v>
          </cell>
          <cell r="C114"/>
          <cell r="D114"/>
          <cell r="E114"/>
          <cell r="F114"/>
          <cell r="G114"/>
          <cell r="H114">
            <v>0</v>
          </cell>
          <cell r="I114"/>
          <cell r="J114">
            <v>0</v>
          </cell>
          <cell r="K114"/>
          <cell r="L114">
            <v>0</v>
          </cell>
          <cell r="M114"/>
          <cell r="N114">
            <v>0</v>
          </cell>
          <cell r="O114"/>
        </row>
        <row r="115">
          <cell r="A115" t="str">
            <v>I90-C1</v>
          </cell>
          <cell r="B115" t="str">
            <v>Thùng gỗ</v>
          </cell>
          <cell r="C115" t="str">
            <v>Thùng gỗ</v>
          </cell>
          <cell r="D115" t="str">
            <v>Gỗ có dấu khử trùng 
( ISPM 15)</v>
          </cell>
          <cell r="E115" t="str">
            <v>pcs</v>
          </cell>
          <cell r="F115"/>
          <cell r="G115">
            <v>10</v>
          </cell>
          <cell r="H115"/>
          <cell r="I115">
            <v>10</v>
          </cell>
          <cell r="J115"/>
          <cell r="K115"/>
          <cell r="L115"/>
          <cell r="M115">
            <v>10</v>
          </cell>
          <cell r="N115"/>
          <cell r="O115" t="str">
            <v>Rev02-Bổ sung cho phần đóng kiện  anchor bolt. Kích thước theo bản vẽ "I90-Wood box-for 10 Units)</v>
          </cell>
        </row>
        <row r="116">
          <cell r="A116" t="str">
            <v>I90-C2</v>
          </cell>
          <cell r="B116" t="str">
            <v xml:space="preserve">Mút xốp </v>
          </cell>
          <cell r="C116" t="str">
            <v>Mút xốp 5mm</v>
          </cell>
          <cell r="D116" t="str">
            <v>mút xốp chèn kiện</v>
          </cell>
          <cell r="E116" t="str">
            <v>m2</v>
          </cell>
          <cell r="F116"/>
          <cell r="G116">
            <v>200</v>
          </cell>
          <cell r="H116"/>
          <cell r="I116">
            <v>200</v>
          </cell>
          <cell r="J116"/>
          <cell r="K116"/>
          <cell r="L116"/>
          <cell r="M116">
            <v>200</v>
          </cell>
          <cell r="N116"/>
          <cell r="O116" t="str">
            <v>Rev02-Bổ sung cho phần đóng kiện  anchor bolt.</v>
          </cell>
        </row>
        <row r="117">
          <cell r="A117"/>
          <cell r="B117"/>
          <cell r="C117"/>
          <cell r="D117"/>
          <cell r="E117"/>
          <cell r="F117"/>
          <cell r="G117"/>
          <cell r="H117"/>
          <cell r="I117"/>
          <cell r="J117"/>
          <cell r="K117"/>
          <cell r="L117"/>
          <cell r="M117"/>
          <cell r="N117"/>
          <cell r="O117"/>
        </row>
        <row r="118">
          <cell r="A118" t="str">
            <v>PRIORITY/  THỜI GIAN CẤP:</v>
          </cell>
          <cell r="B118"/>
          <cell r="C118"/>
          <cell r="D118"/>
          <cell r="E118"/>
          <cell r="F118"/>
          <cell r="G118"/>
          <cell r="H118"/>
          <cell r="I118"/>
          <cell r="J118"/>
          <cell r="K118"/>
          <cell r="L118"/>
          <cell r="M118"/>
          <cell r="N118"/>
          <cell r="O118"/>
        </row>
        <row r="119">
          <cell r="A119" t="str">
            <v xml:space="preserve">              CRITICAL (within 3 days) / NGAY LẬP TỨC (Dưới 3 ngày)                         </v>
          </cell>
          <cell r="B119"/>
          <cell r="C119"/>
          <cell r="D119" t="str">
            <v>URGENT / KHẨN CẤP</v>
          </cell>
          <cell r="E119"/>
          <cell r="F119"/>
          <cell r="G119" t="str">
            <v xml:space="preserve">    1 WEEK/ 1 TUẦN</v>
          </cell>
          <cell r="H119"/>
          <cell r="I119"/>
          <cell r="J119"/>
          <cell r="K119" t="str">
            <v>AS DELIVERY (Date: ……………)/ CẦN VÀO NGÀY :……………</v>
          </cell>
          <cell r="L119"/>
          <cell r="M119"/>
          <cell r="N119"/>
          <cell r="O119"/>
        </row>
        <row r="120">
          <cell r="A120" t="str">
            <v>REMARKS /  CHÚ Ý :</v>
          </cell>
          <cell r="B120"/>
          <cell r="C120"/>
          <cell r="D120"/>
          <cell r="E120"/>
          <cell r="F120"/>
          <cell r="G120"/>
          <cell r="H120"/>
          <cell r="I120"/>
          <cell r="J120"/>
          <cell r="K120"/>
          <cell r="L120"/>
          <cell r="M120"/>
          <cell r="N120"/>
          <cell r="O120"/>
        </row>
        <row r="121">
          <cell r="A121" t="str">
            <v xml:space="preserve">    </v>
          </cell>
          <cell r="B121"/>
          <cell r="C121"/>
          <cell r="D121"/>
          <cell r="E121"/>
          <cell r="F121"/>
          <cell r="G121"/>
          <cell r="H121"/>
          <cell r="I121"/>
          <cell r="J121"/>
          <cell r="K121"/>
          <cell r="L121"/>
          <cell r="M121"/>
          <cell r="N121"/>
          <cell r="O121"/>
        </row>
        <row r="122">
          <cell r="A122" t="str">
            <v>ASSIGN COST TO/ NGUỒN CHI PHÍ:</v>
          </cell>
          <cell r="B122"/>
          <cell r="C122"/>
          <cell r="D122"/>
          <cell r="E122"/>
          <cell r="F122"/>
          <cell r="G122"/>
          <cell r="H122"/>
          <cell r="I122"/>
          <cell r="J122"/>
          <cell r="K122"/>
          <cell r="L122"/>
          <cell r="M122"/>
          <cell r="N122"/>
          <cell r="O122"/>
        </row>
        <row r="123">
          <cell r="A123" t="str">
            <v xml:space="preserve">               PROJECT BUDGET/ NGÂN SÁCH DỰ ÁN</v>
          </cell>
          <cell r="B123"/>
          <cell r="C123"/>
          <cell r="D123" t="str">
            <v>PROJECT within IBS / DỰ ÁN NỘI BỘ</v>
          </cell>
          <cell r="E123"/>
          <cell r="F123"/>
          <cell r="G123" t="str">
            <v>TRADING &amp; SUPPLY / MMUA VÀ CUNG CẤP</v>
          </cell>
          <cell r="H123"/>
          <cell r="I123"/>
          <cell r="J123"/>
          <cell r="K123" t="str">
            <v>PRODUCTION,MAINTENANCE/ SẢN XUẤT,BẢO DƯỠNG</v>
          </cell>
          <cell r="L123"/>
          <cell r="M123"/>
          <cell r="N123"/>
          <cell r="O123" t="str">
            <v>OTHER/ Khác</v>
          </cell>
        </row>
        <row r="124">
          <cell r="A124" t="str">
            <v>REMARKS/  CHÚ Ý:</v>
          </cell>
          <cell r="B124"/>
          <cell r="C124"/>
          <cell r="D124"/>
          <cell r="E124"/>
          <cell r="F124"/>
          <cell r="G124"/>
          <cell r="H124"/>
          <cell r="I124"/>
          <cell r="J124"/>
          <cell r="K124"/>
          <cell r="L124"/>
          <cell r="M124"/>
          <cell r="N124"/>
          <cell r="O124"/>
        </row>
        <row r="125">
          <cell r="A125"/>
          <cell r="B125"/>
          <cell r="C125"/>
          <cell r="D125"/>
          <cell r="E125"/>
          <cell r="F125"/>
          <cell r="G125"/>
          <cell r="H125"/>
          <cell r="I125"/>
          <cell r="J125"/>
          <cell r="K125"/>
          <cell r="L125"/>
          <cell r="M125"/>
          <cell r="N125"/>
          <cell r="O125"/>
        </row>
        <row r="126">
          <cell r="A126" t="str">
            <v>PURPOSE / MỤC DÍCH:</v>
          </cell>
          <cell r="B126"/>
          <cell r="C126"/>
          <cell r="D126"/>
          <cell r="E126"/>
          <cell r="F126"/>
          <cell r="G126"/>
          <cell r="H126"/>
          <cell r="I126"/>
          <cell r="J126"/>
          <cell r="K126"/>
          <cell r="L126"/>
          <cell r="M126"/>
          <cell r="N126"/>
          <cell r="O126"/>
        </row>
        <row r="127">
          <cell r="A127" t="str">
            <v>FOR IN-HOUSE/ CHO SỬ DỤNG</v>
          </cell>
          <cell r="B127"/>
          <cell r="C127"/>
          <cell r="D127"/>
          <cell r="E127"/>
          <cell r="F127"/>
          <cell r="G127"/>
          <cell r="H127"/>
          <cell r="I127" t="str">
            <v>FOR PROJECT/ DỰ ÁN</v>
          </cell>
          <cell r="J127"/>
          <cell r="K127"/>
          <cell r="L127"/>
          <cell r="M127"/>
          <cell r="N127"/>
          <cell r="O127"/>
        </row>
        <row r="128">
          <cell r="A128" t="str">
            <v xml:space="preserve">         Lost/Damaged/ Mất mát, hỏng hóc</v>
          </cell>
          <cell r="B128"/>
          <cell r="C128"/>
          <cell r="D128"/>
          <cell r="E128" t="str">
            <v xml:space="preserve">    Other/ Khác:</v>
          </cell>
          <cell r="F128"/>
          <cell r="G128"/>
          <cell r="H128"/>
          <cell r="I128" t="str">
            <v xml:space="preserve">         Shortage from previous ordered/Cấp thêm cho lần trước</v>
          </cell>
          <cell r="L128"/>
          <cell r="M128" t="str">
            <v xml:space="preserve">    Lost,Damaged/Mất mát,hỏng hóc</v>
          </cell>
          <cell r="O128" t="str">
            <v xml:space="preserve">    Other/ Khác:</v>
          </cell>
        </row>
        <row r="129">
          <cell r="A129" t="str">
            <v xml:space="preserve">          Req'd as Spares,Stock/ Dự phòng</v>
          </cell>
          <cell r="B129"/>
          <cell r="C129"/>
          <cell r="D129"/>
          <cell r="E129"/>
          <cell r="F129"/>
          <cell r="G129"/>
          <cell r="H129"/>
          <cell r="I129" t="str">
            <v xml:space="preserve">        Balance from previous ordered/ Phần còn lại chưa cấp</v>
          </cell>
          <cell r="L129"/>
          <cell r="M129" t="str">
            <v xml:space="preserve">    Req'd as Spares/ Dự phòng</v>
          </cell>
          <cell r="O129"/>
        </row>
        <row r="130">
          <cell r="A130" t="str">
            <v xml:space="preserve">          Consumables/ Vật tư tiêu hao</v>
          </cell>
          <cell r="B130"/>
          <cell r="C130"/>
          <cell r="D130"/>
          <cell r="E130"/>
          <cell r="F130"/>
          <cell r="G130"/>
          <cell r="H130"/>
          <cell r="I130" t="str">
            <v xml:space="preserve">         Replace wrong part/ Thay thế chi tiết sai</v>
          </cell>
          <cell r="L130"/>
          <cell r="M130" t="str">
            <v xml:space="preserve">    Consumables/Vật tư tiêu hao</v>
          </cell>
          <cell r="N130"/>
          <cell r="O130"/>
        </row>
        <row r="131">
          <cell r="A131"/>
          <cell r="B131"/>
          <cell r="C131"/>
          <cell r="D131"/>
          <cell r="E131"/>
          <cell r="F131"/>
          <cell r="G131"/>
          <cell r="H131"/>
          <cell r="I131"/>
          <cell r="J131"/>
          <cell r="K131"/>
          <cell r="L131"/>
          <cell r="M131"/>
          <cell r="N131"/>
          <cell r="O131"/>
        </row>
        <row r="132">
          <cell r="A132"/>
          <cell r="B132"/>
          <cell r="C132"/>
          <cell r="D132"/>
          <cell r="E132"/>
          <cell r="F132"/>
          <cell r="G132"/>
          <cell r="H132"/>
          <cell r="I132"/>
          <cell r="J132"/>
          <cell r="K132"/>
          <cell r="L132"/>
          <cell r="M132"/>
          <cell r="N132"/>
          <cell r="O132"/>
        </row>
        <row r="133">
          <cell r="A133"/>
          <cell r="B133"/>
          <cell r="C133" t="str">
            <v>Requested by/ Yêu cầu:</v>
          </cell>
          <cell r="D133" t="str">
            <v>Reviewed by/ Kiểm tra:</v>
          </cell>
          <cell r="E133"/>
          <cell r="F133"/>
          <cell r="G133"/>
          <cell r="H133"/>
          <cell r="I133" t="str">
            <v>Project Manager/ Giám đốc dự án</v>
          </cell>
          <cell r="J133"/>
          <cell r="K133"/>
          <cell r="L133"/>
          <cell r="M133" t="str">
            <v>Approved by/ Phê duyệt</v>
          </cell>
          <cell r="N133"/>
          <cell r="O133"/>
        </row>
        <row r="134">
          <cell r="A134" t="str">
            <v>Name/ Tên:</v>
          </cell>
          <cell r="B134"/>
          <cell r="C134"/>
          <cell r="D134"/>
          <cell r="E134"/>
          <cell r="F134"/>
          <cell r="G134"/>
          <cell r="H134"/>
          <cell r="I134"/>
          <cell r="J134"/>
          <cell r="K134"/>
          <cell r="L134"/>
          <cell r="M134"/>
          <cell r="N134"/>
          <cell r="O134"/>
        </row>
        <row r="135">
          <cell r="A135" t="str">
            <v>Position/ Vị trí:</v>
          </cell>
          <cell r="B135"/>
          <cell r="C135"/>
          <cell r="D135"/>
          <cell r="E135"/>
          <cell r="F135"/>
          <cell r="G135"/>
          <cell r="H135"/>
          <cell r="I135"/>
          <cell r="J135"/>
          <cell r="K135"/>
          <cell r="L135"/>
          <cell r="M135"/>
          <cell r="N135"/>
          <cell r="O135"/>
        </row>
        <row r="136">
          <cell r="A136" t="str">
            <v>Signature/ Chữ ký:</v>
          </cell>
          <cell r="B136"/>
          <cell r="C136"/>
          <cell r="D136"/>
          <cell r="E136"/>
          <cell r="F136"/>
          <cell r="G136"/>
          <cell r="H136"/>
          <cell r="I136"/>
          <cell r="J136"/>
          <cell r="K136"/>
          <cell r="L136"/>
          <cell r="M136"/>
          <cell r="N136"/>
          <cell r="O136"/>
        </row>
        <row r="137">
          <cell r="A137" t="str">
            <v>Date/ Ngày:</v>
          </cell>
          <cell r="B137"/>
          <cell r="C137"/>
          <cell r="D137"/>
          <cell r="E137"/>
          <cell r="F137"/>
          <cell r="G137"/>
          <cell r="H137"/>
          <cell r="I137"/>
          <cell r="K137"/>
          <cell r="L137"/>
          <cell r="M137"/>
          <cell r="N137"/>
          <cell r="O137"/>
        </row>
        <row r="138">
          <cell r="A138"/>
          <cell r="B138"/>
          <cell r="C138"/>
          <cell r="D138"/>
          <cell r="E138"/>
          <cell r="F138"/>
          <cell r="G138"/>
          <cell r="H138"/>
          <cell r="I138"/>
          <cell r="J138"/>
          <cell r="K138"/>
          <cell r="L138"/>
          <cell r="M138"/>
          <cell r="N138"/>
          <cell r="O138"/>
        </row>
        <row r="139">
          <cell r="O139" t="str">
            <v>REF. DOC. NO.: ILS-PRC-F06A Rev. 0 (For Engineering only)</v>
          </cell>
        </row>
      </sheetData>
      <sheetData sheetId="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V33"/>
      <sheetName val="Sheet1"/>
      <sheetName val="DATA"/>
    </sheetNames>
    <sheetDataSet>
      <sheetData sheetId="0">
        <row r="1">
          <cell r="D1" t="str">
            <v>IBS HI JOINT STOCK COMPANY
Address: Km 6 Freeway No. 05 Hung Vuong, Hong Bang District, Hai Phong City, Viet Nam.</v>
          </cell>
        </row>
        <row r="3">
          <cell r="D3" t="str">
            <v>PURCHASE REQUISITION / ĐỀ NGHỊ MUA VẬT TƯ</v>
          </cell>
        </row>
        <row r="5">
          <cell r="A5" t="str">
            <v>Department/ Phòng: ENGINEERING/ Thiết kế</v>
          </cell>
          <cell r="D5" t="str">
            <v>Project Code/ Mã dự án: 25-BRA-I-090</v>
          </cell>
          <cell r="J5" t="str">
            <v>Date/ Ngày: 12/12/2025</v>
          </cell>
        </row>
        <row r="6">
          <cell r="A6" t="str">
            <v xml:space="preserve">Job Title/ Hạng mục: Inlet duct, Diverter, Guillotine, Blanking Plate, EJs and accesses
</v>
          </cell>
          <cell r="D6" t="str">
            <v xml:space="preserve">Project ID/ Mã nhận diện dự án: </v>
          </cell>
          <cell r="J6" t="str">
            <v>Ref. No/ Mã tài liệu: I-090-ENG-001-REV 33(PR)</v>
          </cell>
        </row>
        <row r="7">
          <cell r="A7" t="str">
            <v>Client/ Khách hàng: BRADEN EUROPE B.V</v>
          </cell>
          <cell r="D7" t="str">
            <v xml:space="preserve">Project Name / Tên dự án : </v>
          </cell>
          <cell r="E7" t="str">
            <v>GHAZLAN HAJR/SA</v>
          </cell>
          <cell r="J7" t="str">
            <v xml:space="preserve">Job No/ Số dự án: </v>
          </cell>
        </row>
        <row r="9">
          <cell r="A9" t="str">
            <v>Item/ 
STT</v>
          </cell>
          <cell r="B9" t="str">
            <v>Description/ 
Chi tiết</v>
          </cell>
          <cell r="C9" t="str">
            <v>Profile/ Vật tư</v>
          </cell>
          <cell r="D9" t="str">
            <v>Grade/ Mác vật liệu</v>
          </cell>
          <cell r="E9" t="str">
            <v>Unit/ Đơn vị</v>
          </cell>
          <cell r="F9" t="str">
            <v>U.Weight/ Đ.Trọng (Kg/m2,m,pcs)</v>
          </cell>
          <cell r="G9" t="str">
            <v>Net Quantity/Số lượng tinh</v>
          </cell>
          <cell r="I9" t="str">
            <v>Previous Ordered/Đã dự trù</v>
          </cell>
          <cell r="K9" t="str">
            <v>Current Ordered/Dự trù lần này</v>
          </cell>
          <cell r="M9" t="str">
            <v>Total Ordered/Tổng dự trù</v>
          </cell>
          <cell r="O9" t="str">
            <v>Remarks/ Ghi chú</v>
          </cell>
        </row>
        <row r="10">
          <cell r="G10" t="str">
            <v>Q.Ty/
Số lượng</v>
          </cell>
          <cell r="H10" t="str">
            <v>Weight/
Khối lượng (Kg)</v>
          </cell>
          <cell r="I10" t="str">
            <v>Q.Ty/ 
Số lượng</v>
          </cell>
          <cell r="J10" t="str">
            <v>Weight/
Khối lượng (Kg)</v>
          </cell>
          <cell r="K10" t="str">
            <v>Q.Ty/Số lượng</v>
          </cell>
          <cell r="L10" t="str">
            <v>Weight/Khối lượng (Kg)</v>
          </cell>
          <cell r="M10" t="str">
            <v>Q.Ty/
Số lượng</v>
          </cell>
          <cell r="N10" t="str">
            <v>Weight/Khối lượng (Kg)</v>
          </cell>
        </row>
        <row r="11">
          <cell r="A11">
            <v>1</v>
          </cell>
          <cell r="B11">
            <v>2</v>
          </cell>
          <cell r="C11">
            <v>3</v>
          </cell>
          <cell r="D11">
            <v>4</v>
          </cell>
          <cell r="E11">
            <v>5</v>
          </cell>
          <cell r="F11">
            <v>6</v>
          </cell>
          <cell r="G11">
            <v>7</v>
          </cell>
          <cell r="H11">
            <v>8</v>
          </cell>
          <cell r="I11">
            <v>9</v>
          </cell>
          <cell r="J11">
            <v>10</v>
          </cell>
          <cell r="K11">
            <v>11</v>
          </cell>
          <cell r="L11">
            <v>12</v>
          </cell>
          <cell r="M11">
            <v>13</v>
          </cell>
          <cell r="N11">
            <v>14</v>
          </cell>
          <cell r="O11">
            <v>15</v>
          </cell>
        </row>
        <row r="12">
          <cell r="A12" t="str">
            <v>A.</v>
          </cell>
          <cell r="B12" t="str">
            <v>Main-Material /  Vật tư chính</v>
          </cell>
          <cell r="G12">
            <v>1.1298071550263471</v>
          </cell>
          <cell r="H12">
            <v>1232763.4895353087</v>
          </cell>
          <cell r="J12">
            <v>1392785.010932239</v>
          </cell>
          <cell r="L12">
            <v>0</v>
          </cell>
          <cell r="N12">
            <v>1392785.010932239</v>
          </cell>
        </row>
        <row r="13">
          <cell r="A13" t="str">
            <v>I90-A1</v>
          </cell>
          <cell r="B13" t="str">
            <v>Bulong móng</v>
          </cell>
          <cell r="C13" t="str">
            <v>ANCHOR BOLT M42</v>
          </cell>
          <cell r="E13" t="str">
            <v>sets</v>
          </cell>
          <cell r="F13">
            <v>10.637499999999999</v>
          </cell>
          <cell r="G13">
            <v>320</v>
          </cell>
          <cell r="H13">
            <v>3404</v>
          </cell>
          <cell r="I13">
            <v>320</v>
          </cell>
          <cell r="J13">
            <v>3404</v>
          </cell>
          <cell r="M13">
            <v>320</v>
          </cell>
          <cell r="N13">
            <v>3404</v>
          </cell>
          <cell r="O13" t="str">
            <v>Thông số kỹ thuật theo bản vẽ đặt hàng "I90-13105-ANCHOR BOLT M42"</v>
          </cell>
        </row>
        <row r="14">
          <cell r="A14" t="str">
            <v>I90-A2</v>
          </cell>
          <cell r="B14" t="str">
            <v>Tôn tấm</v>
          </cell>
          <cell r="C14" t="str">
            <v>PL10x2000x6000</v>
          </cell>
          <cell r="D14" t="str">
            <v>1.0577(S355J2)/ ASTM A36</v>
          </cell>
          <cell r="E14" t="str">
            <v>m2</v>
          </cell>
          <cell r="F14">
            <v>78.5</v>
          </cell>
          <cell r="G14">
            <v>31.245859872611469</v>
          </cell>
          <cell r="H14">
            <v>2452.8000000000002</v>
          </cell>
          <cell r="I14">
            <v>48</v>
          </cell>
          <cell r="J14">
            <v>3768</v>
          </cell>
          <cell r="M14">
            <v>48</v>
          </cell>
          <cell r="N14">
            <v>3768</v>
          </cell>
          <cell r="O14" t="str">
            <v>Rev01-đổi khổ như thực tế đã mua PL10x2000x6000-4 tờ</v>
          </cell>
        </row>
        <row r="15">
          <cell r="A15" t="str">
            <v>I90-A3</v>
          </cell>
          <cell r="B15" t="str">
            <v>Tôn tấm</v>
          </cell>
          <cell r="C15" t="str">
            <v>PL1.5x800x800</v>
          </cell>
          <cell r="D15" t="str">
            <v>ASTM A36</v>
          </cell>
          <cell r="E15" t="str">
            <v>m2</v>
          </cell>
          <cell r="F15">
            <v>11.774999999999999</v>
          </cell>
          <cell r="G15">
            <v>0.78131634819532914</v>
          </cell>
          <cell r="H15">
            <v>9.1999999999999993</v>
          </cell>
          <cell r="I15">
            <v>3.64</v>
          </cell>
          <cell r="J15">
            <v>42.860999999999997</v>
          </cell>
          <cell r="M15">
            <v>3.64</v>
          </cell>
          <cell r="N15">
            <v>42.860999999999997</v>
          </cell>
          <cell r="O15" t="str">
            <v>Rev08-PL1.5x1200x2500</v>
          </cell>
        </row>
        <row r="16">
          <cell r="A16" t="str">
            <v>I90-A4</v>
          </cell>
          <cell r="B16" t="str">
            <v>Tôn tấm</v>
          </cell>
          <cell r="C16" t="str">
            <v>PL3x1500x6000</v>
          </cell>
          <cell r="D16" t="str">
            <v>ASTM A36</v>
          </cell>
          <cell r="E16" t="str">
            <v>m2</v>
          </cell>
          <cell r="F16">
            <v>23.549999999999997</v>
          </cell>
          <cell r="G16">
            <v>993.11019108280266</v>
          </cell>
          <cell r="H16">
            <v>23387.744999999999</v>
          </cell>
          <cell r="I16">
            <v>1260</v>
          </cell>
          <cell r="J16">
            <v>29921.956050955399</v>
          </cell>
          <cell r="M16">
            <v>1260</v>
          </cell>
          <cell r="N16">
            <v>29921.956050955399</v>
          </cell>
          <cell r="O16" t="str">
            <v>Rev27-Braden bổ sung PL3x1500x6000-84 tờ cho mục cover mới (tính cho U3+U4+U5)</v>
          </cell>
        </row>
        <row r="17">
          <cell r="A17" t="str">
            <v>I90-A5</v>
          </cell>
          <cell r="B17" t="str">
            <v>Tôn tấm</v>
          </cell>
          <cell r="C17" t="str">
            <v>PL5x1500x6000</v>
          </cell>
          <cell r="D17" t="str">
            <v>ASTM A36</v>
          </cell>
          <cell r="E17" t="str">
            <v>m2</v>
          </cell>
          <cell r="F17">
            <v>39.25</v>
          </cell>
          <cell r="G17">
            <v>187.2504458598726</v>
          </cell>
          <cell r="H17">
            <v>7349.58</v>
          </cell>
          <cell r="I17">
            <v>36</v>
          </cell>
          <cell r="J17">
            <v>1413</v>
          </cell>
          <cell r="M17">
            <v>36</v>
          </cell>
          <cell r="N17">
            <v>1413</v>
          </cell>
          <cell r="O17" t="str">
            <v>Rev31-IBS-PL5x1500x6000-1tờ cho rev platform</v>
          </cell>
        </row>
        <row r="18">
          <cell r="A18" t="str">
            <v>I90-A5A</v>
          </cell>
          <cell r="B18" t="str">
            <v>Tôn tấm</v>
          </cell>
          <cell r="C18" t="str">
            <v>PL5x2000X12000</v>
          </cell>
          <cell r="D18" t="str">
            <v>ASTM A36</v>
          </cell>
          <cell r="E18" t="str">
            <v>m2</v>
          </cell>
          <cell r="F18">
            <v>39.25</v>
          </cell>
          <cell r="I18">
            <v>192</v>
          </cell>
          <cell r="J18">
            <v>7536</v>
          </cell>
          <cell r="M18">
            <v>192</v>
          </cell>
          <cell r="N18">
            <v>7536</v>
          </cell>
          <cell r="O18" t="str">
            <v>Rev06-BRADEN-PL5x2000x12000-8tờ</v>
          </cell>
        </row>
        <row r="19">
          <cell r="A19" t="str">
            <v>I90-A6</v>
          </cell>
          <cell r="B19" t="str">
            <v>Tôn tấm</v>
          </cell>
          <cell r="C19" t="str">
            <v>PL6x1500x12000; PL6x2000x12000 (2 tờ); PL6x2000x3000(1 tờ)</v>
          </cell>
          <cell r="D19" t="str">
            <v>ASTM A36</v>
          </cell>
          <cell r="E19" t="str">
            <v>m2</v>
          </cell>
          <cell r="F19">
            <v>47.099999999999994</v>
          </cell>
          <cell r="G19">
            <v>177.35329087048834</v>
          </cell>
          <cell r="H19">
            <v>8353.34</v>
          </cell>
          <cell r="I19">
            <v>204</v>
          </cell>
          <cell r="J19">
            <v>9608.4</v>
          </cell>
          <cell r="M19">
            <v>204</v>
          </cell>
          <cell r="N19">
            <v>9608.4</v>
          </cell>
          <cell r="O19" t="str">
            <v>Rev07-BRADEN-PL6x2000x12000-1tờ</v>
          </cell>
        </row>
        <row r="20">
          <cell r="A20" t="str">
            <v>I90-A7</v>
          </cell>
          <cell r="B20" t="str">
            <v>Tôn tấm</v>
          </cell>
          <cell r="C20" t="str">
            <v>PL8x1500x9060</v>
          </cell>
          <cell r="D20" t="str">
            <v>ASTM A36</v>
          </cell>
          <cell r="E20" t="str">
            <v>m2</v>
          </cell>
          <cell r="F20">
            <v>62.8</v>
          </cell>
          <cell r="G20">
            <v>6594.493630573249</v>
          </cell>
          <cell r="H20">
            <v>414134.2</v>
          </cell>
          <cell r="I20">
            <v>163.08000000000001</v>
          </cell>
          <cell r="J20">
            <v>10241.424000000001</v>
          </cell>
          <cell r="M20">
            <v>163.08000000000001</v>
          </cell>
          <cell r="N20">
            <v>10241.424000000001</v>
          </cell>
          <cell r="O20" t="str">
            <v>Rev01-PL8x1500x9060-12-tờ</v>
          </cell>
        </row>
        <row r="21">
          <cell r="A21" t="str">
            <v>I90-A8</v>
          </cell>
          <cell r="B21" t="str">
            <v>Tôn tấm</v>
          </cell>
          <cell r="C21" t="str">
            <v>PL8x2000x7200</v>
          </cell>
          <cell r="D21" t="str">
            <v>ASTM A36</v>
          </cell>
          <cell r="E21" t="str">
            <v>m2</v>
          </cell>
          <cell r="F21">
            <v>62.8</v>
          </cell>
          <cell r="I21">
            <v>460.8</v>
          </cell>
          <cell r="J21">
            <v>28938.239999999998</v>
          </cell>
          <cell r="M21">
            <v>460.8</v>
          </cell>
          <cell r="N21">
            <v>28938.239999999998</v>
          </cell>
          <cell r="O21" t="str">
            <v>Rev01-PL8x2000x7200-32-tờ</v>
          </cell>
        </row>
        <row r="22">
          <cell r="A22" t="str">
            <v>I90-A9</v>
          </cell>
          <cell r="B22" t="str">
            <v>Tôn tấm</v>
          </cell>
          <cell r="C22" t="str">
            <v>PL8x2000x7800</v>
          </cell>
          <cell r="D22" t="str">
            <v>ASTM A36</v>
          </cell>
          <cell r="E22" t="str">
            <v>m2</v>
          </cell>
          <cell r="F22">
            <v>62.8</v>
          </cell>
          <cell r="I22">
            <v>748.8</v>
          </cell>
          <cell r="J22">
            <v>47024.639999999992</v>
          </cell>
          <cell r="M22">
            <v>748.8</v>
          </cell>
          <cell r="N22">
            <v>47024.639999999992</v>
          </cell>
          <cell r="O22" t="str">
            <v>Rev01-PL8x2000x7800-48-tờ</v>
          </cell>
        </row>
        <row r="23">
          <cell r="A23" t="str">
            <v>I90-A10</v>
          </cell>
          <cell r="B23" t="str">
            <v>Tôn tấm</v>
          </cell>
          <cell r="C23" t="str">
            <v>PL8x2000x9060</v>
          </cell>
          <cell r="D23" t="str">
            <v>ASTM A36</v>
          </cell>
          <cell r="E23" t="str">
            <v>m2</v>
          </cell>
          <cell r="F23">
            <v>62.8</v>
          </cell>
          <cell r="I23">
            <v>797.28</v>
          </cell>
          <cell r="J23">
            <v>50069.183999999994</v>
          </cell>
          <cell r="M23">
            <v>797.28</v>
          </cell>
          <cell r="N23">
            <v>50069.183999999994</v>
          </cell>
          <cell r="O23" t="str">
            <v>Rev01-PL8x2000x9060-44-tờ</v>
          </cell>
        </row>
        <row r="24">
          <cell r="A24" t="str">
            <v>I90-A11</v>
          </cell>
          <cell r="B24" t="str">
            <v>Tôn tấm</v>
          </cell>
          <cell r="C24" t="str">
            <v>PL8x2000x12000</v>
          </cell>
          <cell r="D24" t="str">
            <v>ASTM A36</v>
          </cell>
          <cell r="E24" t="str">
            <v>m2</v>
          </cell>
          <cell r="F24">
            <v>62.8</v>
          </cell>
          <cell r="I24">
            <v>3216</v>
          </cell>
          <cell r="J24">
            <v>201964.79999999999</v>
          </cell>
          <cell r="M24">
            <v>3216</v>
          </cell>
          <cell r="N24">
            <v>201964.79999999999</v>
          </cell>
          <cell r="O24" t="str">
            <v>Rev07-BRADEN-PL8x2000x12000-14tờ</v>
          </cell>
        </row>
        <row r="25">
          <cell r="A25" t="str">
            <v>I90-A11A</v>
          </cell>
          <cell r="B25" t="str">
            <v>Tôn tấm</v>
          </cell>
          <cell r="C25" t="str">
            <v>PL8x2000x9650</v>
          </cell>
          <cell r="D25" t="str">
            <v>ASTM A36</v>
          </cell>
          <cell r="E25" t="str">
            <v>m2</v>
          </cell>
          <cell r="F25">
            <v>62.8</v>
          </cell>
          <cell r="I25">
            <v>1737</v>
          </cell>
          <cell r="J25">
            <v>109083.59999999999</v>
          </cell>
          <cell r="M25">
            <v>1737</v>
          </cell>
          <cell r="N25">
            <v>109083.59999999999</v>
          </cell>
          <cell r="O25" t="str">
            <v>Rev05-BRADEN-PL8x2000x9650-90tờ</v>
          </cell>
        </row>
        <row r="26">
          <cell r="A26" t="str">
            <v>I90-A12</v>
          </cell>
          <cell r="B26" t="str">
            <v>Tôn tấm</v>
          </cell>
          <cell r="C26" t="str">
            <v>PL10x1500x12000; PL10x2000x12000 (12 tờ)</v>
          </cell>
          <cell r="D26" t="str">
            <v>ASTM A36</v>
          </cell>
          <cell r="E26" t="str">
            <v>m2</v>
          </cell>
          <cell r="F26">
            <v>78.5</v>
          </cell>
          <cell r="G26">
            <v>519.86267515923566</v>
          </cell>
          <cell r="H26">
            <v>40809.22</v>
          </cell>
          <cell r="I26">
            <v>714</v>
          </cell>
          <cell r="J26">
            <v>56049</v>
          </cell>
          <cell r="M26">
            <v>714</v>
          </cell>
          <cell r="N26">
            <v>56049</v>
          </cell>
          <cell r="O26" t="str">
            <v>Rev18-BRADEN-bổ sung PL10x2000x12000-3.5 tờ</v>
          </cell>
        </row>
        <row r="27">
          <cell r="A27" t="str">
            <v>I90-A13</v>
          </cell>
          <cell r="B27" t="str">
            <v>Tôn tấm</v>
          </cell>
          <cell r="C27" t="str">
            <v>PL12x1500x12000; PL12x2000x12000; PL12x2000x9000.</v>
          </cell>
          <cell r="D27" t="str">
            <v>ASTM A36</v>
          </cell>
          <cell r="E27" t="str">
            <v>m2</v>
          </cell>
          <cell r="F27">
            <v>94.199999999999989</v>
          </cell>
          <cell r="G27">
            <v>195.17494692144376</v>
          </cell>
          <cell r="H27">
            <v>18385.48</v>
          </cell>
          <cell r="I27">
            <v>264</v>
          </cell>
          <cell r="J27">
            <v>24868.799999999996</v>
          </cell>
          <cell r="M27">
            <v>264</v>
          </cell>
          <cell r="N27">
            <v>24868.799999999996</v>
          </cell>
          <cell r="O27" t="str">
            <v>Rev10-BRADEN-PL12x2000x12000-2tờ</v>
          </cell>
        </row>
        <row r="28">
          <cell r="A28" t="str">
            <v>I90-A14</v>
          </cell>
          <cell r="B28" t="str">
            <v>Tôn tấm</v>
          </cell>
          <cell r="C28" t="str">
            <v>PL15x1500x12000</v>
          </cell>
          <cell r="D28" t="str">
            <v>ASTM A36</v>
          </cell>
          <cell r="E28" t="str">
            <v>m2</v>
          </cell>
          <cell r="F28">
            <v>117.75</v>
          </cell>
          <cell r="G28">
            <v>765.88348195329081</v>
          </cell>
          <cell r="H28">
            <v>90182.78</v>
          </cell>
          <cell r="I28">
            <v>882</v>
          </cell>
          <cell r="J28">
            <v>103855.5</v>
          </cell>
          <cell r="M28">
            <v>882</v>
          </cell>
          <cell r="N28">
            <v>103855.5</v>
          </cell>
          <cell r="O28" t="str">
            <v>Rev11-BRADEN-PL15x1500x12000-2tờ</v>
          </cell>
        </row>
        <row r="29">
          <cell r="A29" t="str">
            <v>I90-A15</v>
          </cell>
          <cell r="B29" t="str">
            <v>Tôn tấm</v>
          </cell>
          <cell r="C29" t="str">
            <v>PL18x1500x6000</v>
          </cell>
          <cell r="D29" t="str">
            <v>ASTM A36</v>
          </cell>
          <cell r="E29" t="str">
            <v>m2</v>
          </cell>
          <cell r="F29">
            <v>141.29999999999998</v>
          </cell>
          <cell r="G29">
            <v>7.5583864118895994</v>
          </cell>
          <cell r="H29">
            <v>1068.0000000000002</v>
          </cell>
          <cell r="I29">
            <v>9</v>
          </cell>
          <cell r="J29">
            <v>1271.6999999999998</v>
          </cell>
          <cell r="M29">
            <v>9</v>
          </cell>
          <cell r="N29">
            <v>1271.6999999999998</v>
          </cell>
          <cell r="O29" t="str">
            <v>Rev01-PL18x1500x6000-1-tờ</v>
          </cell>
        </row>
        <row r="30">
          <cell r="A30" t="str">
            <v>I90-A16</v>
          </cell>
          <cell r="B30" t="str">
            <v>Tôn tấm</v>
          </cell>
          <cell r="C30" t="str">
            <v>PL20x1500x12000</v>
          </cell>
          <cell r="D30" t="str">
            <v>ASTM A36</v>
          </cell>
          <cell r="E30" t="str">
            <v>m2</v>
          </cell>
          <cell r="F30">
            <v>157</v>
          </cell>
          <cell r="G30">
            <v>210.50471337579617</v>
          </cell>
          <cell r="H30">
            <v>33049.24</v>
          </cell>
          <cell r="I30">
            <v>270</v>
          </cell>
          <cell r="J30">
            <v>42390</v>
          </cell>
          <cell r="M30">
            <v>270</v>
          </cell>
          <cell r="N30">
            <v>42390</v>
          </cell>
          <cell r="O30" t="str">
            <v>Rev10-BRADEN-PL20x1500x12000-4tờ</v>
          </cell>
        </row>
        <row r="31">
          <cell r="A31" t="str">
            <v>I90-A17</v>
          </cell>
          <cell r="B31" t="str">
            <v>Tôn tấm</v>
          </cell>
          <cell r="C31" t="str">
            <v>PL25x1500x12000; PL25x2000x5000</v>
          </cell>
          <cell r="D31" t="str">
            <v>ASTM A36</v>
          </cell>
          <cell r="E31" t="str">
            <v>m2</v>
          </cell>
          <cell r="F31">
            <v>196.25</v>
          </cell>
          <cell r="G31">
            <v>70.721732484076426</v>
          </cell>
          <cell r="H31">
            <v>13879.14</v>
          </cell>
          <cell r="I31">
            <v>156</v>
          </cell>
          <cell r="J31">
            <v>30615</v>
          </cell>
          <cell r="M31">
            <v>156</v>
          </cell>
          <cell r="N31">
            <v>30615</v>
          </cell>
          <cell r="O31" t="str">
            <v>Rev18-IBS bổ sung loại khổ 2x12m</v>
          </cell>
        </row>
        <row r="32">
          <cell r="A32" t="str">
            <v>I90-A18</v>
          </cell>
          <cell r="B32" t="str">
            <v>Tôn tấm</v>
          </cell>
          <cell r="C32" t="str">
            <v>PL30x2000x6000</v>
          </cell>
          <cell r="D32" t="str">
            <v>ASTM A36</v>
          </cell>
          <cell r="E32" t="str">
            <v>m2</v>
          </cell>
          <cell r="F32">
            <v>235.5</v>
          </cell>
          <cell r="G32">
            <v>165.28845859872612</v>
          </cell>
          <cell r="H32">
            <v>38925.432000000001</v>
          </cell>
          <cell r="I32">
            <v>156</v>
          </cell>
          <cell r="J32">
            <v>36738</v>
          </cell>
          <cell r="M32">
            <v>156</v>
          </cell>
          <cell r="N32">
            <v>36738</v>
          </cell>
          <cell r="O32" t="str">
            <v>Rev05-BRADEN-PL30x2000x6000-4tờ</v>
          </cell>
        </row>
        <row r="33">
          <cell r="A33" t="str">
            <v>I90-A19</v>
          </cell>
          <cell r="B33" t="str">
            <v>Tôn tấm</v>
          </cell>
          <cell r="C33" t="str">
            <v>PL30x2000x6000; PL30x2000x12000</v>
          </cell>
          <cell r="D33" t="str">
            <v>ASTM A36</v>
          </cell>
          <cell r="E33" t="str">
            <v>m2</v>
          </cell>
          <cell r="F33">
            <v>235.5</v>
          </cell>
          <cell r="I33">
            <v>36</v>
          </cell>
          <cell r="J33">
            <v>8478</v>
          </cell>
          <cell r="M33">
            <v>36</v>
          </cell>
          <cell r="N33">
            <v>8478</v>
          </cell>
          <cell r="O33" t="str">
            <v>Rev07-BRADEN-PL30x2000x12000-1tờ</v>
          </cell>
        </row>
        <row r="34">
          <cell r="A34" t="str">
            <v>I90-A20</v>
          </cell>
          <cell r="B34" t="str">
            <v>Tôn tấm</v>
          </cell>
          <cell r="C34" t="str">
            <v>PL35x2000x6000</v>
          </cell>
          <cell r="D34" t="str">
            <v>ASTM A36</v>
          </cell>
          <cell r="E34" t="str">
            <v>m2</v>
          </cell>
          <cell r="F34">
            <v>274.75</v>
          </cell>
          <cell r="G34">
            <v>68.075632393084632</v>
          </cell>
          <cell r="H34">
            <v>18703.780000000002</v>
          </cell>
          <cell r="I34">
            <v>84</v>
          </cell>
          <cell r="J34">
            <v>23079</v>
          </cell>
          <cell r="M34">
            <v>84</v>
          </cell>
          <cell r="N34">
            <v>23079</v>
          </cell>
          <cell r="O34" t="str">
            <v>Rev05-BRADEN-PL35x2000x6000-4tờ</v>
          </cell>
        </row>
        <row r="35">
          <cell r="A35" t="str">
            <v>I90-A21</v>
          </cell>
          <cell r="B35" t="str">
            <v>Tôn tấm</v>
          </cell>
          <cell r="C35" t="str">
            <v>PL45x2000x4500; PL45x2000x7000</v>
          </cell>
          <cell r="D35" t="str">
            <v>ASTM A36</v>
          </cell>
          <cell r="E35" t="str">
            <v>m2</v>
          </cell>
          <cell r="F35">
            <v>353.25</v>
          </cell>
          <cell r="G35">
            <v>19.575937721160649</v>
          </cell>
          <cell r="H35">
            <v>6915.2</v>
          </cell>
          <cell r="I35">
            <v>23</v>
          </cell>
          <cell r="J35">
            <v>8124.75</v>
          </cell>
          <cell r="M35">
            <v>23</v>
          </cell>
          <cell r="N35">
            <v>8124.75</v>
          </cell>
          <cell r="O35" t="str">
            <v>Rev05-BRADEN-PL50x2000x7000-1tờ</v>
          </cell>
        </row>
        <row r="36">
          <cell r="A36" t="str">
            <v>I90-A22</v>
          </cell>
          <cell r="B36" t="str">
            <v>Tôn tấm</v>
          </cell>
          <cell r="C36" t="str">
            <v>PL50x2000x4600; PL50x2000x7000</v>
          </cell>
          <cell r="D36" t="str">
            <v>ASTM A36</v>
          </cell>
          <cell r="E36" t="str">
            <v>m2</v>
          </cell>
          <cell r="F36">
            <v>392.5</v>
          </cell>
          <cell r="G36">
            <v>18.298089171974521</v>
          </cell>
          <cell r="H36">
            <v>7182</v>
          </cell>
          <cell r="I36">
            <v>23.2</v>
          </cell>
          <cell r="J36">
            <v>9106</v>
          </cell>
          <cell r="M36">
            <v>23.2</v>
          </cell>
          <cell r="N36">
            <v>9106</v>
          </cell>
          <cell r="O36" t="str">
            <v>Rev05-BRADEN-PL50x2000x7000-1tờ: Rev01-PL50x2000x4600-1tờ</v>
          </cell>
        </row>
        <row r="37">
          <cell r="A37" t="str">
            <v>I90-A23</v>
          </cell>
          <cell r="B37" t="str">
            <v>Tôn tấm</v>
          </cell>
          <cell r="C37" t="str">
            <v>PL20x2000x6000</v>
          </cell>
          <cell r="D37" t="str">
            <v>ASTM A572-Gr.50</v>
          </cell>
          <cell r="E37" t="str">
            <v>m2</v>
          </cell>
          <cell r="F37">
            <v>157</v>
          </cell>
          <cell r="G37">
            <v>11.372484076433121</v>
          </cell>
          <cell r="H37">
            <v>1785.48</v>
          </cell>
          <cell r="I37">
            <v>12</v>
          </cell>
          <cell r="J37">
            <v>1884</v>
          </cell>
          <cell r="M37">
            <v>12</v>
          </cell>
          <cell r="N37">
            <v>1884</v>
          </cell>
          <cell r="O37" t="str">
            <v>Rev01-PL20x2000x6000-1-tờ</v>
          </cell>
        </row>
        <row r="38">
          <cell r="A38" t="str">
            <v>I90-A24</v>
          </cell>
          <cell r="B38" t="str">
            <v>Tôn tấm</v>
          </cell>
          <cell r="C38" t="str">
            <v>PL20x2000x800</v>
          </cell>
          <cell r="D38" t="str">
            <v>ASTM A572-Gr.50</v>
          </cell>
          <cell r="E38" t="str">
            <v>m2</v>
          </cell>
          <cell r="F38">
            <v>157</v>
          </cell>
          <cell r="I38">
            <v>1.6</v>
          </cell>
          <cell r="J38">
            <v>251.20000000000002</v>
          </cell>
          <cell r="M38">
            <v>1.6</v>
          </cell>
          <cell r="N38">
            <v>251.20000000000002</v>
          </cell>
          <cell r="O38" t="str">
            <v>Rev01-PL20x2000x800-1-tờ</v>
          </cell>
        </row>
        <row r="39">
          <cell r="A39" t="str">
            <v>I90-A25</v>
          </cell>
          <cell r="B39" t="str">
            <v>Tôn tấm</v>
          </cell>
          <cell r="C39" t="str">
            <v>PL40x2000x2400</v>
          </cell>
          <cell r="D39" t="str">
            <v>ASTM A572-Gr.50</v>
          </cell>
          <cell r="E39" t="str">
            <v>m2</v>
          </cell>
          <cell r="F39">
            <v>314</v>
          </cell>
          <cell r="G39">
            <v>3.9515923566878981</v>
          </cell>
          <cell r="H39">
            <v>1240.8</v>
          </cell>
          <cell r="I39">
            <v>4.8</v>
          </cell>
          <cell r="J39">
            <v>1507.2</v>
          </cell>
          <cell r="M39">
            <v>4.8</v>
          </cell>
          <cell r="N39">
            <v>1507.2</v>
          </cell>
          <cell r="O39" t="str">
            <v>Rev01-PL40x2000x2400-1-tờ</v>
          </cell>
        </row>
        <row r="40">
          <cell r="A40" t="str">
            <v>I90-A26</v>
          </cell>
          <cell r="B40" t="str">
            <v>Thép hình-H</v>
          </cell>
          <cell r="C40" t="str">
            <v>HEA120(H114x120x5x8)-L12000</v>
          </cell>
          <cell r="D40" t="str">
            <v>ASTM A36/ EN-1.0577</v>
          </cell>
          <cell r="E40" t="str">
            <v>m</v>
          </cell>
          <cell r="F40">
            <v>19.899999999999999</v>
          </cell>
          <cell r="G40">
            <v>589.79199999999992</v>
          </cell>
          <cell r="H40">
            <v>11730.32</v>
          </cell>
          <cell r="I40">
            <v>619.28159999999991</v>
          </cell>
          <cell r="J40">
            <v>12323.703839999996</v>
          </cell>
          <cell r="M40">
            <v>619.28159999999991</v>
          </cell>
          <cell r="N40">
            <v>12323.703839999996</v>
          </cell>
          <cell r="O40" t="str">
            <v>Rev01-IBS  bổ sung mới</v>
          </cell>
        </row>
        <row r="41">
          <cell r="A41" t="str">
            <v>I90-A27</v>
          </cell>
          <cell r="B41" t="str">
            <v>Thép hình-H</v>
          </cell>
          <cell r="C41" t="str">
            <v>HEA200(H190x200x6.5x10)-L12000</v>
          </cell>
          <cell r="D41" t="str">
            <v>ASTM A36/ EN-1.0577</v>
          </cell>
          <cell r="E41" t="str">
            <v>m</v>
          </cell>
          <cell r="F41">
            <v>42.3</v>
          </cell>
          <cell r="G41">
            <v>37.188000000000002</v>
          </cell>
          <cell r="H41">
            <v>1571.6999999999998</v>
          </cell>
          <cell r="I41">
            <v>39.020699999999998</v>
          </cell>
          <cell r="J41">
            <v>1650.5756099999996</v>
          </cell>
          <cell r="M41">
            <v>39.020699999999998</v>
          </cell>
          <cell r="N41">
            <v>1650.5756099999996</v>
          </cell>
          <cell r="O41" t="str">
            <v>Rev05-BRADEN-bổ sung 12.0m</v>
          </cell>
        </row>
        <row r="42">
          <cell r="A42" t="str">
            <v>I90-A28</v>
          </cell>
          <cell r="B42" t="str">
            <v>Thép hình-H</v>
          </cell>
          <cell r="C42" t="str">
            <v>HEA340(H330x300x9.5x16.5)-L12000</v>
          </cell>
          <cell r="D42" t="str">
            <v>ASTM A36/ EN-1.0577</v>
          </cell>
          <cell r="E42" t="str">
            <v>m</v>
          </cell>
          <cell r="F42">
            <v>105</v>
          </cell>
          <cell r="G42">
            <v>1444.568</v>
          </cell>
          <cell r="H42">
            <v>150828.14000000001</v>
          </cell>
          <cell r="I42">
            <v>1488</v>
          </cell>
          <cell r="J42">
            <v>156240</v>
          </cell>
          <cell r="M42">
            <v>1488</v>
          </cell>
          <cell r="N42">
            <v>156240</v>
          </cell>
          <cell r="O42" t="str">
            <v>Rev05-BRADEN-bổ sung 540.0m</v>
          </cell>
        </row>
        <row r="43">
          <cell r="A43" t="str">
            <v>I90-A29</v>
          </cell>
          <cell r="B43" t="str">
            <v>Thép hình-H</v>
          </cell>
          <cell r="C43" t="str">
            <v>HEB240(H240x240x10x17)-L3000; HEB240(H240x240x10x17)-L3500</v>
          </cell>
          <cell r="D43" t="str">
            <v>ASTM A36/ EN-1.0577</v>
          </cell>
          <cell r="E43" t="str">
            <v>m</v>
          </cell>
          <cell r="F43">
            <v>83.2</v>
          </cell>
          <cell r="G43">
            <v>5.984</v>
          </cell>
          <cell r="H43">
            <v>371.36</v>
          </cell>
          <cell r="I43">
            <v>6.5</v>
          </cell>
          <cell r="J43">
            <v>540.79999999999995</v>
          </cell>
          <cell r="M43">
            <v>6.5</v>
          </cell>
          <cell r="N43">
            <v>540.79999999999995</v>
          </cell>
          <cell r="O43" t="str">
            <v>Rev05-BRADEN-bổ sung 3.5m</v>
          </cell>
        </row>
        <row r="44">
          <cell r="A44" t="str">
            <v>I90-A30</v>
          </cell>
          <cell r="B44" t="str">
            <v>Thép hình-H</v>
          </cell>
          <cell r="C44" t="str">
            <v>HEB300(H300x300x11x19)-L12000</v>
          </cell>
          <cell r="D44" t="str">
            <v>ASTM A36/ EN-1.0577</v>
          </cell>
          <cell r="E44" t="str">
            <v>m</v>
          </cell>
          <cell r="F44">
            <v>117</v>
          </cell>
          <cell r="G44">
            <v>117.08799999999999</v>
          </cell>
          <cell r="H44">
            <v>11277.08</v>
          </cell>
          <cell r="I44">
            <v>120</v>
          </cell>
          <cell r="J44">
            <v>14040</v>
          </cell>
          <cell r="M44">
            <v>120</v>
          </cell>
          <cell r="N44">
            <v>14040</v>
          </cell>
          <cell r="O44" t="str">
            <v>Rev05-BRADEN-bổ sung 63.75.0m</v>
          </cell>
        </row>
        <row r="45">
          <cell r="A45" t="str">
            <v>I90-A31</v>
          </cell>
          <cell r="B45" t="str">
            <v>Thép hình-H</v>
          </cell>
          <cell r="C45" t="str">
            <v>IPE180(H180x91x5.3x8)-L12000</v>
          </cell>
          <cell r="D45" t="str">
            <v>ASTM A36/ EN-1.0577</v>
          </cell>
          <cell r="E45" t="str">
            <v>m</v>
          </cell>
          <cell r="F45">
            <v>18.8</v>
          </cell>
          <cell r="G45">
            <v>71.511999999999986</v>
          </cell>
          <cell r="H45">
            <v>1264.6399999999999</v>
          </cell>
          <cell r="I45">
            <v>75.087599999999995</v>
          </cell>
          <cell r="J45">
            <v>1411.64688</v>
          </cell>
          <cell r="M45">
            <v>75.087599999999995</v>
          </cell>
          <cell r="N45">
            <v>1411.64688</v>
          </cell>
          <cell r="O45" t="str">
            <v>Rev01-IBS  bổ sung mới</v>
          </cell>
        </row>
        <row r="46">
          <cell r="A46" t="str">
            <v>I90-A32</v>
          </cell>
          <cell r="B46" t="str">
            <v>Thép hình-H</v>
          </cell>
          <cell r="C46" t="str">
            <v>IPE270(H270x135x6.6x10.2)-L12000</v>
          </cell>
          <cell r="D46" t="str">
            <v>ASTM A36/ EN-1.0577</v>
          </cell>
          <cell r="E46" t="str">
            <v>m</v>
          </cell>
          <cell r="F46">
            <v>36.1</v>
          </cell>
          <cell r="G46">
            <v>304.93599999999998</v>
          </cell>
          <cell r="H46">
            <v>10997.960000000001</v>
          </cell>
          <cell r="I46">
            <v>320.18279999999999</v>
          </cell>
          <cell r="J46">
            <v>11558.59908</v>
          </cell>
          <cell r="M46">
            <v>320.18279999999999</v>
          </cell>
          <cell r="N46">
            <v>11558.59908</v>
          </cell>
          <cell r="O46" t="str">
            <v>Rev01-IBS  bổ sung mới</v>
          </cell>
        </row>
        <row r="47">
          <cell r="A47" t="str">
            <v>I90-A33</v>
          </cell>
          <cell r="B47" t="str">
            <v>Thép hình-H</v>
          </cell>
          <cell r="C47" t="str">
            <v>IPE300(H300x150x7.1x10.7)-L12000</v>
          </cell>
          <cell r="D47" t="str">
            <v>ASTM A36/ EN-1.0577</v>
          </cell>
          <cell r="E47" t="str">
            <v>m</v>
          </cell>
          <cell r="F47">
            <v>42.2</v>
          </cell>
          <cell r="G47">
            <v>205.53</v>
          </cell>
          <cell r="H47">
            <v>8285.34</v>
          </cell>
          <cell r="I47">
            <v>215.13539999999998</v>
          </cell>
          <cell r="J47">
            <v>9078.7138799999993</v>
          </cell>
          <cell r="M47">
            <v>215.13539999999998</v>
          </cell>
          <cell r="N47">
            <v>9078.7138799999993</v>
          </cell>
          <cell r="O47" t="str">
            <v>Rev05-BRADEN-bổ sung 102.0m</v>
          </cell>
        </row>
        <row r="48">
          <cell r="A48" t="str">
            <v>I90-A34</v>
          </cell>
          <cell r="B48" t="str">
            <v>Thép hình-H</v>
          </cell>
          <cell r="C48" t="str">
            <v>IPE330(H330x160x7.5x11.5)-L12000</v>
          </cell>
          <cell r="D48" t="str">
            <v>ASTM A36/ EN-1.0577</v>
          </cell>
          <cell r="E48" t="str">
            <v>m</v>
          </cell>
          <cell r="F48">
            <v>49.1</v>
          </cell>
          <cell r="G48">
            <v>469</v>
          </cell>
          <cell r="H48">
            <v>22787.360000000001</v>
          </cell>
          <cell r="I48">
            <v>492</v>
          </cell>
          <cell r="J48">
            <v>24157.200000000001</v>
          </cell>
          <cell r="M48">
            <v>492</v>
          </cell>
          <cell r="N48">
            <v>24157.200000000001</v>
          </cell>
          <cell r="O48" t="str">
            <v>Rev05-BRADEN-bổ sung 288.0m</v>
          </cell>
        </row>
        <row r="49">
          <cell r="A49" t="str">
            <v>I90-A35</v>
          </cell>
          <cell r="B49" t="str">
            <v>Thép hình-C</v>
          </cell>
          <cell r="C49" t="str">
            <v>UNP260(C260x90x10x14)-L12000</v>
          </cell>
          <cell r="D49" t="str">
            <v>ASTM A36/ EN-1.0577</v>
          </cell>
          <cell r="E49" t="str">
            <v>m</v>
          </cell>
          <cell r="F49">
            <v>37.9</v>
          </cell>
          <cell r="G49">
            <v>804.10400000000004</v>
          </cell>
          <cell r="H49">
            <v>30365.739999999998</v>
          </cell>
          <cell r="I49">
            <v>824.79056000000014</v>
          </cell>
          <cell r="J49">
            <v>31259.562224000001</v>
          </cell>
          <cell r="M49">
            <v>824.79056000000014</v>
          </cell>
          <cell r="N49">
            <v>31259.562224000001</v>
          </cell>
          <cell r="O49" t="str">
            <v>Rev05-BRADEN-bổ sung 384.0m</v>
          </cell>
        </row>
        <row r="50">
          <cell r="A50" t="str">
            <v>I90-A36</v>
          </cell>
          <cell r="B50" t="str">
            <v>Thép hình-C</v>
          </cell>
          <cell r="C50" t="str">
            <v>UNP300(C300x100x10x16)-L12000</v>
          </cell>
          <cell r="D50" t="str">
            <v>ASTM A36/ EN-1.0577</v>
          </cell>
          <cell r="E50" t="str">
            <v>m</v>
          </cell>
          <cell r="F50">
            <v>46.2</v>
          </cell>
          <cell r="G50">
            <v>762.10799999999995</v>
          </cell>
          <cell r="H50">
            <v>34474.92</v>
          </cell>
          <cell r="I50">
            <v>780</v>
          </cell>
          <cell r="J50">
            <v>36036</v>
          </cell>
          <cell r="M50">
            <v>780</v>
          </cell>
          <cell r="N50">
            <v>36036</v>
          </cell>
          <cell r="O50" t="str">
            <v>Rev05-BRADEN-bổ sung 480.0m</v>
          </cell>
        </row>
        <row r="51">
          <cell r="A51" t="str">
            <v>I90-A37</v>
          </cell>
          <cell r="B51" t="str">
            <v>Thép hình-C</v>
          </cell>
          <cell r="C51" t="str">
            <v>UPN240(C240x85x9.5x13)-L12000</v>
          </cell>
          <cell r="D51" t="str">
            <v>ASTM A36/ EN-1.0577</v>
          </cell>
          <cell r="E51" t="str">
            <v>m</v>
          </cell>
          <cell r="F51">
            <v>33.200000000000003</v>
          </cell>
          <cell r="G51">
            <v>1108.7919999999999</v>
          </cell>
          <cell r="H51">
            <v>36723.5</v>
          </cell>
          <cell r="I51">
            <v>1140</v>
          </cell>
          <cell r="J51">
            <v>37848.000000000007</v>
          </cell>
          <cell r="M51">
            <v>1140</v>
          </cell>
          <cell r="N51">
            <v>37848.000000000007</v>
          </cell>
          <cell r="O51" t="str">
            <v>Rev05-BRADEN-bổ sung 222.8.0m</v>
          </cell>
        </row>
        <row r="52">
          <cell r="A52" t="str">
            <v>I90-A38</v>
          </cell>
          <cell r="B52" t="str">
            <v>Thép hình-C</v>
          </cell>
          <cell r="C52" t="str">
            <v>UPN80(C80x45x6x8)-L12000</v>
          </cell>
          <cell r="D52" t="str">
            <v>ASTM A36/ EN-1.0577</v>
          </cell>
          <cell r="E52" t="str">
            <v>m</v>
          </cell>
          <cell r="F52">
            <v>8.6</v>
          </cell>
          <cell r="G52">
            <v>110.08000000000001</v>
          </cell>
          <cell r="H52">
            <v>952.32</v>
          </cell>
          <cell r="I52">
            <v>115.58400000000002</v>
          </cell>
          <cell r="J52">
            <v>994.02240000000006</v>
          </cell>
          <cell r="M52">
            <v>115.58400000000002</v>
          </cell>
          <cell r="N52">
            <v>994.02240000000006</v>
          </cell>
          <cell r="O52" t="str">
            <v>Rev01-IBS  bổ sung mới</v>
          </cell>
        </row>
        <row r="53">
          <cell r="A53" t="str">
            <v>I90-A39</v>
          </cell>
          <cell r="B53" t="str">
            <v>Thép hình-T</v>
          </cell>
          <cell r="C53" t="str">
            <v>T100 (tf=tw=11mm)-DIN 1024-L6000</v>
          </cell>
          <cell r="D53" t="str">
            <v>ASTM A36/ EN-1.0038</v>
          </cell>
          <cell r="E53" t="str">
            <v>m</v>
          </cell>
          <cell r="F53">
            <v>16.399999999999999</v>
          </cell>
          <cell r="G53">
            <v>51.68</v>
          </cell>
          <cell r="H53">
            <v>791.80000000000007</v>
          </cell>
          <cell r="I53">
            <v>0</v>
          </cell>
          <cell r="J53">
            <v>0</v>
          </cell>
          <cell r="M53">
            <v>0</v>
          </cell>
          <cell r="N53">
            <v>0</v>
          </cell>
          <cell r="O53" t="str">
            <v>Rev05-BRADEN-đã xin thành tổ hợp từ PL12. Khối lượng tinh không chuyển lên mục PL12</v>
          </cell>
        </row>
        <row r="54">
          <cell r="A54" t="str">
            <v>I90-A40</v>
          </cell>
          <cell r="B54" t="str">
            <v>Thép hình-L</v>
          </cell>
          <cell r="C54" t="str">
            <v>L40x40x5-L6000</v>
          </cell>
          <cell r="D54" t="str">
            <v>ASTM A36/ EN-1.0038</v>
          </cell>
          <cell r="E54" t="str">
            <v>m</v>
          </cell>
          <cell r="F54">
            <v>3</v>
          </cell>
          <cell r="G54">
            <v>28.208000000000002</v>
          </cell>
          <cell r="H54">
            <v>74.98</v>
          </cell>
          <cell r="I54">
            <v>36.122399999999999</v>
          </cell>
          <cell r="J54">
            <v>108.3672</v>
          </cell>
          <cell r="M54">
            <v>36.122399999999999</v>
          </cell>
          <cell r="N54">
            <v>108.3672</v>
          </cell>
          <cell r="O54" t="str">
            <v>Rev10-BRADEN-bổ sung 6.0m</v>
          </cell>
        </row>
        <row r="55">
          <cell r="A55" t="str">
            <v>I90-A41</v>
          </cell>
          <cell r="B55" t="str">
            <v>Thép hình-L</v>
          </cell>
          <cell r="C55" t="str">
            <v>L150x75x10-L2000</v>
          </cell>
          <cell r="D55" t="str">
            <v>ASTM A36/ EN-1.0038</v>
          </cell>
          <cell r="E55" t="str">
            <v>m</v>
          </cell>
          <cell r="F55">
            <v>17</v>
          </cell>
          <cell r="G55">
            <v>2.2999999999999998</v>
          </cell>
          <cell r="H55">
            <v>37.5</v>
          </cell>
          <cell r="I55">
            <v>3</v>
          </cell>
          <cell r="J55">
            <v>51</v>
          </cell>
          <cell r="M55">
            <v>3</v>
          </cell>
          <cell r="N55">
            <v>51</v>
          </cell>
          <cell r="O55" t="str">
            <v>Rev05-BRADEN-bổ sung 1.0m</v>
          </cell>
        </row>
        <row r="56">
          <cell r="A56" t="str">
            <v>I90-A42</v>
          </cell>
          <cell r="B56" t="str">
            <v>Thép hình-L</v>
          </cell>
          <cell r="C56" t="str">
            <v>L100x50x8-L12000</v>
          </cell>
          <cell r="D56" t="str">
            <v>ASTM A36/ EN-1.0038</v>
          </cell>
          <cell r="E56" t="str">
            <v>m</v>
          </cell>
          <cell r="F56">
            <v>9</v>
          </cell>
          <cell r="G56">
            <v>12.92</v>
          </cell>
          <cell r="H56">
            <v>109.6</v>
          </cell>
          <cell r="I56">
            <v>13.566000000000001</v>
          </cell>
          <cell r="J56">
            <v>122.09400000000001</v>
          </cell>
          <cell r="M56">
            <v>13.566000000000001</v>
          </cell>
          <cell r="N56">
            <v>122.09400000000001</v>
          </cell>
          <cell r="O56" t="str">
            <v>Rev01-IBS  bổ sung mới</v>
          </cell>
        </row>
        <row r="57">
          <cell r="A57" t="str">
            <v>I90-A43</v>
          </cell>
          <cell r="B57" t="str">
            <v>Thép hình-H</v>
          </cell>
          <cell r="C57" t="str">
            <v>HEB300(H300x300x11x19)-L12000</v>
          </cell>
          <cell r="D57" t="str">
            <v>ASTM A572-Gr.50/ EN-1.0577</v>
          </cell>
          <cell r="E57" t="str">
            <v>m</v>
          </cell>
          <cell r="F57">
            <v>117</v>
          </cell>
          <cell r="G57">
            <v>118.83600000000003</v>
          </cell>
          <cell r="H57">
            <v>12778.679999999998</v>
          </cell>
          <cell r="I57">
            <v>124.77780000000003</v>
          </cell>
          <cell r="J57">
            <v>14599.002600000003</v>
          </cell>
          <cell r="M57">
            <v>124.77780000000003</v>
          </cell>
          <cell r="N57">
            <v>14599.002600000003</v>
          </cell>
          <cell r="O57" t="str">
            <v>Rev01-IBS  bổ sung mới</v>
          </cell>
        </row>
        <row r="58">
          <cell r="A58" t="str">
            <v>I90-A44</v>
          </cell>
          <cell r="B58" t="str">
            <v>Ống</v>
          </cell>
          <cell r="C58" t="str">
            <v>Pipe D60.3x5.4- DIN EN 10220-1-seamless pipe-L6000</v>
          </cell>
          <cell r="D58" t="str">
            <v>1.0038/A36</v>
          </cell>
          <cell r="E58" t="str">
            <v>m</v>
          </cell>
          <cell r="F58">
            <v>7.5</v>
          </cell>
          <cell r="G58">
            <v>85.116720000000001</v>
          </cell>
          <cell r="H58">
            <v>623.05999999999983</v>
          </cell>
          <cell r="I58">
            <v>90</v>
          </cell>
          <cell r="J58">
            <v>675</v>
          </cell>
          <cell r="M58">
            <v>90</v>
          </cell>
          <cell r="N58">
            <v>675</v>
          </cell>
          <cell r="O58" t="str">
            <v>Rev03-IBS  bổ sung mới</v>
          </cell>
        </row>
        <row r="59">
          <cell r="A59" t="str">
            <v>I90-A45</v>
          </cell>
          <cell r="B59" t="str">
            <v>Ống</v>
          </cell>
          <cell r="C59" t="str">
            <v>Pipe D57x3.2-DIN EN 10220-1-seamless pipe-L2600</v>
          </cell>
          <cell r="D59" t="str">
            <v>1.0577/A36</v>
          </cell>
          <cell r="E59" t="str">
            <v>m</v>
          </cell>
          <cell r="F59">
            <v>4.25</v>
          </cell>
          <cell r="G59">
            <v>2.46</v>
          </cell>
          <cell r="H59">
            <v>10.4</v>
          </cell>
          <cell r="I59">
            <v>2.6</v>
          </cell>
          <cell r="J59">
            <v>11.05</v>
          </cell>
          <cell r="M59">
            <v>2.6</v>
          </cell>
          <cell r="N59">
            <v>11.05</v>
          </cell>
          <cell r="O59" t="str">
            <v>Rev03-IBS  bổ sung mới</v>
          </cell>
        </row>
        <row r="60">
          <cell r="A60" t="str">
            <v>I90-A46</v>
          </cell>
          <cell r="B60" t="str">
            <v>Ống</v>
          </cell>
          <cell r="C60" t="str">
            <v>Pipe D88.9x3.6-DIN 2448-seamless pipe-L4000</v>
          </cell>
          <cell r="D60" t="str">
            <v>1.0038/A36</v>
          </cell>
          <cell r="E60" t="str">
            <v>m</v>
          </cell>
          <cell r="F60">
            <v>7.57</v>
          </cell>
          <cell r="G60">
            <v>1.92</v>
          </cell>
          <cell r="H60">
            <v>14.52</v>
          </cell>
          <cell r="I60">
            <v>4</v>
          </cell>
          <cell r="J60">
            <v>30.28</v>
          </cell>
          <cell r="M60">
            <v>4</v>
          </cell>
          <cell r="N60">
            <v>30.28</v>
          </cell>
          <cell r="O60" t="str">
            <v>Rev03-IBS  bổ sung mới</v>
          </cell>
        </row>
        <row r="61">
          <cell r="A61" t="str">
            <v>I90-A47</v>
          </cell>
          <cell r="B61" t="str">
            <v>Ống</v>
          </cell>
          <cell r="C61" t="str">
            <v>Pipe D101.6x6.3-DIN 2448-seamless pipe-L400</v>
          </cell>
          <cell r="D61" t="str">
            <v>1.0038/A36</v>
          </cell>
          <cell r="E61" t="str">
            <v>m</v>
          </cell>
          <cell r="F61">
            <v>14.8</v>
          </cell>
          <cell r="G61">
            <v>0.28000000000000003</v>
          </cell>
          <cell r="H61">
            <v>3.84</v>
          </cell>
          <cell r="I61">
            <v>0.4</v>
          </cell>
          <cell r="J61">
            <v>5.9200000000000008</v>
          </cell>
          <cell r="M61">
            <v>0.4</v>
          </cell>
          <cell r="N61">
            <v>5.9200000000000008</v>
          </cell>
          <cell r="O61" t="str">
            <v>Rev03-IBS  bổ sung mới</v>
          </cell>
        </row>
        <row r="62">
          <cell r="A62" t="str">
            <v>I90-A48</v>
          </cell>
          <cell r="B62" t="str">
            <v>Ống</v>
          </cell>
          <cell r="C62" t="str">
            <v>Pipe D127x12.5-DIN 2448-seamless pipe-L12000</v>
          </cell>
          <cell r="D62" t="str">
            <v>1.0038/A36</v>
          </cell>
          <cell r="E62" t="str">
            <v>m</v>
          </cell>
          <cell r="F62">
            <v>35.299999999999997</v>
          </cell>
          <cell r="G62">
            <v>24</v>
          </cell>
          <cell r="H62">
            <v>847.2</v>
          </cell>
          <cell r="I62">
            <v>25.8</v>
          </cell>
          <cell r="J62">
            <v>910.74</v>
          </cell>
          <cell r="M62">
            <v>25.8</v>
          </cell>
          <cell r="N62">
            <v>910.74</v>
          </cell>
          <cell r="O62" t="str">
            <v>Rev05-BRADEN-bổ sung 12.8m</v>
          </cell>
        </row>
        <row r="63">
          <cell r="A63" t="str">
            <v>I90-A49</v>
          </cell>
          <cell r="B63" t="str">
            <v>Ống</v>
          </cell>
          <cell r="C63" t="str">
            <v>Pipe D193.7x10-EN 10220-3-seamless pipe-L12000</v>
          </cell>
          <cell r="D63" t="str">
            <v>1.0577/A36</v>
          </cell>
          <cell r="E63" t="str">
            <v>m</v>
          </cell>
          <cell r="F63">
            <v>45.3</v>
          </cell>
          <cell r="G63">
            <v>81.69</v>
          </cell>
          <cell r="H63">
            <v>3700.6800000000003</v>
          </cell>
          <cell r="I63">
            <v>96</v>
          </cell>
          <cell r="J63">
            <v>4348.7999999999993</v>
          </cell>
          <cell r="M63">
            <v>96</v>
          </cell>
          <cell r="N63">
            <v>4348.7999999999993</v>
          </cell>
          <cell r="O63" t="str">
            <v>Rev03-IBS  bổ sung mới</v>
          </cell>
        </row>
        <row r="64">
          <cell r="A64" t="str">
            <v>I90-A50</v>
          </cell>
          <cell r="B64" t="str">
            <v>Thép tròn</v>
          </cell>
          <cell r="C64" t="str">
            <v>RB10-L3000</v>
          </cell>
          <cell r="D64" t="str">
            <v>1.0577/A36</v>
          </cell>
          <cell r="E64" t="str">
            <v>m</v>
          </cell>
          <cell r="F64">
            <v>0.61728395061728392</v>
          </cell>
          <cell r="G64">
            <v>29.240000000000002</v>
          </cell>
          <cell r="H64">
            <v>15.56</v>
          </cell>
          <cell r="I64">
            <v>39</v>
          </cell>
          <cell r="J64">
            <v>24.074074074074076</v>
          </cell>
          <cell r="M64">
            <v>39</v>
          </cell>
          <cell r="N64">
            <v>24.074074074074076</v>
          </cell>
          <cell r="O64" t="str">
            <v>Rev05-BRADEN-bổ sung 30.0m</v>
          </cell>
        </row>
        <row r="65">
          <cell r="A65" t="str">
            <v>I90-A51</v>
          </cell>
          <cell r="B65" t="str">
            <v>Thép tròn</v>
          </cell>
          <cell r="C65" t="str">
            <v>RB12-L6000</v>
          </cell>
          <cell r="D65" t="str">
            <v>1.0577/A36</v>
          </cell>
          <cell r="E65" t="str">
            <v>m</v>
          </cell>
          <cell r="F65">
            <v>0.88888888888888884</v>
          </cell>
          <cell r="G65">
            <v>26.52</v>
          </cell>
          <cell r="H65">
            <v>21.38</v>
          </cell>
          <cell r="I65">
            <v>48</v>
          </cell>
          <cell r="J65">
            <v>42.666666666666664</v>
          </cell>
          <cell r="M65">
            <v>48</v>
          </cell>
          <cell r="N65">
            <v>42.666666666666664</v>
          </cell>
          <cell r="O65" t="str">
            <v>Rev24-BRADEN-bổ sung 18.0m</v>
          </cell>
        </row>
        <row r="66">
          <cell r="A66" t="str">
            <v>I90-A52</v>
          </cell>
          <cell r="B66" t="str">
            <v>Thép tròn</v>
          </cell>
          <cell r="C66" t="str">
            <v>RB30-L1100</v>
          </cell>
          <cell r="D66" t="str">
            <v>1.0577/A36</v>
          </cell>
          <cell r="E66" t="str">
            <v>m</v>
          </cell>
          <cell r="F66">
            <v>5.5555555555555554</v>
          </cell>
          <cell r="G66">
            <v>0.9</v>
          </cell>
          <cell r="H66">
            <v>5</v>
          </cell>
          <cell r="I66">
            <v>1.1000000000000001</v>
          </cell>
          <cell r="J66">
            <v>6.1111111111111116</v>
          </cell>
          <cell r="M66">
            <v>1.1000000000000001</v>
          </cell>
          <cell r="N66">
            <v>6.1111111111111116</v>
          </cell>
          <cell r="O66" t="str">
            <v>Rev03-IBS  bổ sung mới</v>
          </cell>
        </row>
        <row r="67">
          <cell r="A67" t="str">
            <v>I90-A53</v>
          </cell>
          <cell r="B67" t="str">
            <v>Thép tròn</v>
          </cell>
          <cell r="C67" t="str">
            <v>RB40-L6000</v>
          </cell>
          <cell r="D67" t="str">
            <v>1.0577/A36</v>
          </cell>
          <cell r="E67" t="str">
            <v>m</v>
          </cell>
          <cell r="F67">
            <v>9.8765432098765427</v>
          </cell>
          <cell r="G67">
            <v>11.999999999999998</v>
          </cell>
          <cell r="H67">
            <v>116.99999999999999</v>
          </cell>
          <cell r="I67">
            <v>13.200000000000001</v>
          </cell>
          <cell r="J67">
            <v>130.37037037037038</v>
          </cell>
          <cell r="M67">
            <v>13.200000000000001</v>
          </cell>
          <cell r="N67">
            <v>130.37037037037038</v>
          </cell>
          <cell r="O67" t="str">
            <v>Rev03-IBS  bổ sung mới</v>
          </cell>
        </row>
        <row r="68">
          <cell r="A68" t="str">
            <v>I90-A54</v>
          </cell>
          <cell r="B68" t="str">
            <v>Thép tròn</v>
          </cell>
          <cell r="C68" t="str">
            <v>RB80-L4000</v>
          </cell>
          <cell r="D68" t="str">
            <v>1.0577/A36</v>
          </cell>
          <cell r="E68" t="str">
            <v>m</v>
          </cell>
          <cell r="F68">
            <v>39.506172839506171</v>
          </cell>
          <cell r="G68">
            <v>2.9999999999999996</v>
          </cell>
          <cell r="H68">
            <v>81</v>
          </cell>
          <cell r="I68">
            <v>4</v>
          </cell>
          <cell r="J68">
            <v>158.02469135802468</v>
          </cell>
          <cell r="M68">
            <v>4</v>
          </cell>
          <cell r="N68">
            <v>158.02469135802468</v>
          </cell>
          <cell r="O68" t="str">
            <v>Rev03-IBS  bổ sung mới</v>
          </cell>
        </row>
        <row r="69">
          <cell r="A69" t="str">
            <v>I90-A55</v>
          </cell>
          <cell r="B69" t="str">
            <v>Thép tròn</v>
          </cell>
          <cell r="C69" t="str">
            <v>RB100-L1100</v>
          </cell>
          <cell r="D69" t="str">
            <v>1.0577/A36</v>
          </cell>
          <cell r="E69" t="str">
            <v>m</v>
          </cell>
          <cell r="F69">
            <v>61.728395061728392</v>
          </cell>
          <cell r="G69">
            <v>0.8</v>
          </cell>
          <cell r="H69">
            <v>20</v>
          </cell>
          <cell r="I69">
            <v>1.1000000000000001</v>
          </cell>
          <cell r="J69">
            <v>67.901234567901241</v>
          </cell>
          <cell r="M69">
            <v>1.1000000000000001</v>
          </cell>
          <cell r="N69">
            <v>67.901234567901241</v>
          </cell>
          <cell r="O69" t="str">
            <v>Rev03-IBS  bổ sung mới</v>
          </cell>
        </row>
        <row r="70">
          <cell r="A70" t="str">
            <v>I90-A56</v>
          </cell>
          <cell r="B70" t="str">
            <v>Thép tròn</v>
          </cell>
          <cell r="C70" t="str">
            <v>RB520-L6000</v>
          </cell>
          <cell r="D70" t="str">
            <v>1.0570/A36</v>
          </cell>
          <cell r="E70" t="str">
            <v>m</v>
          </cell>
          <cell r="F70">
            <v>1667.12</v>
          </cell>
          <cell r="G70">
            <v>12</v>
          </cell>
          <cell r="H70">
            <v>9297.5999999999985</v>
          </cell>
          <cell r="I70">
            <v>13.32</v>
          </cell>
          <cell r="J70">
            <v>22206.038399999998</v>
          </cell>
          <cell r="M70">
            <v>13.32</v>
          </cell>
          <cell r="N70">
            <v>22206.038399999998</v>
          </cell>
          <cell r="O70" t="str">
            <v>Rev03-IBS  bổ sung mới. Chú ý loại này. Tổng có 20pcs. Chiều dài mỗi chi tiết sau gia công L600mm.</v>
          </cell>
        </row>
        <row r="71">
          <cell r="A71" t="str">
            <v>I90-A57</v>
          </cell>
          <cell r="B71" t="str">
            <v>Elbow</v>
          </cell>
          <cell r="C71" t="str">
            <v>Elbow 90 Deg Type 3 D60.3 - 4.5S -DIN EN 10253</v>
          </cell>
          <cell r="D71" t="str">
            <v>1.0255</v>
          </cell>
          <cell r="E71" t="str">
            <v>pcs</v>
          </cell>
          <cell r="F71">
            <v>0.73925925925925928</v>
          </cell>
          <cell r="G71">
            <v>54</v>
          </cell>
          <cell r="H71">
            <v>39.92</v>
          </cell>
          <cell r="I71">
            <v>54</v>
          </cell>
          <cell r="J71">
            <v>39.92</v>
          </cell>
          <cell r="M71">
            <v>54</v>
          </cell>
          <cell r="N71">
            <v>39.92</v>
          </cell>
          <cell r="O71" t="str">
            <v>Rev03-IBS  bổ sung mới</v>
          </cell>
        </row>
        <row r="72">
          <cell r="A72" t="str">
            <v>I90-A58</v>
          </cell>
          <cell r="B72" t="str">
            <v>Tee thép</v>
          </cell>
          <cell r="C72" t="str">
            <v xml:space="preserve"> Tee D60.3 x 4 S-DIN EN 10253</v>
          </cell>
          <cell r="D72" t="str">
            <v>1.0255</v>
          </cell>
          <cell r="E72" t="str">
            <v>pcs</v>
          </cell>
          <cell r="F72">
            <v>0.97</v>
          </cell>
          <cell r="G72">
            <v>10</v>
          </cell>
          <cell r="H72">
            <v>9.6999999999999993</v>
          </cell>
          <cell r="I72">
            <v>10</v>
          </cell>
          <cell r="J72">
            <v>9.6999999999999993</v>
          </cell>
          <cell r="M72">
            <v>10</v>
          </cell>
          <cell r="N72">
            <v>9.6999999999999993</v>
          </cell>
          <cell r="O72" t="str">
            <v>Rev03-IBS  bổ sung mới</v>
          </cell>
        </row>
        <row r="73">
          <cell r="A73" t="str">
            <v>I90-A59</v>
          </cell>
          <cell r="B73" t="str">
            <v>Thép hình-H</v>
          </cell>
          <cell r="C73" t="str">
            <v>HEB200(H200x200x9x15)-L12000</v>
          </cell>
          <cell r="D73" t="str">
            <v>1.0577/A36</v>
          </cell>
          <cell r="E73" t="str">
            <v>m</v>
          </cell>
          <cell r="F73">
            <v>61.3</v>
          </cell>
          <cell r="G73">
            <v>16</v>
          </cell>
          <cell r="H73">
            <v>980.79999999999973</v>
          </cell>
          <cell r="I73">
            <v>18</v>
          </cell>
          <cell r="J73">
            <v>1103.3999999999999</v>
          </cell>
          <cell r="M73">
            <v>18</v>
          </cell>
          <cell r="N73">
            <v>1103.3999999999999</v>
          </cell>
          <cell r="O73" t="str">
            <v>Rev04-IBS  bổ sung mới</v>
          </cell>
        </row>
        <row r="74">
          <cell r="A74" t="str">
            <v>I90-A60</v>
          </cell>
          <cell r="B74" t="str">
            <v>Thép hình-C</v>
          </cell>
          <cell r="C74" t="str">
            <v>UNP140(C140x60x7x10)-L12000</v>
          </cell>
          <cell r="D74" t="str">
            <v>1.0577/A36</v>
          </cell>
          <cell r="E74" t="str">
            <v>m</v>
          </cell>
          <cell r="F74">
            <v>16</v>
          </cell>
          <cell r="G74">
            <v>1023.9488</v>
          </cell>
          <cell r="H74">
            <v>16135.22</v>
          </cell>
          <cell r="I74">
            <v>1044</v>
          </cell>
          <cell r="J74">
            <v>16704</v>
          </cell>
          <cell r="M74">
            <v>1044</v>
          </cell>
          <cell r="N74">
            <v>16704</v>
          </cell>
          <cell r="O74" t="str">
            <v>Rev07-BRADEN-bổ sung 300.0m</v>
          </cell>
        </row>
        <row r="75">
          <cell r="A75" t="str">
            <v>I90-A61</v>
          </cell>
          <cell r="B75" t="str">
            <v>Thép hình-C</v>
          </cell>
          <cell r="C75" t="str">
            <v>UNP200(C200x75x8.5x11.5)-L12000</v>
          </cell>
          <cell r="D75" t="str">
            <v>1.0577/A36</v>
          </cell>
          <cell r="E75" t="str">
            <v>m</v>
          </cell>
          <cell r="F75">
            <v>25.3</v>
          </cell>
          <cell r="G75">
            <v>1267.9995799999999</v>
          </cell>
          <cell r="H75">
            <v>31259.18</v>
          </cell>
          <cell r="I75">
            <v>1332</v>
          </cell>
          <cell r="J75">
            <v>33699.599999999999</v>
          </cell>
          <cell r="M75">
            <v>1332</v>
          </cell>
          <cell r="N75">
            <v>33699.599999999999</v>
          </cell>
          <cell r="O75" t="str">
            <v>Rev07-BRADEN-bổ sung 144.0m</v>
          </cell>
        </row>
        <row r="76">
          <cell r="A76" t="str">
            <v>I90-A62</v>
          </cell>
          <cell r="B76" t="str">
            <v>Ống</v>
          </cell>
          <cell r="C76" t="str">
            <v>Pipe D127x10-DIN 2448-seamless pipe-L12000</v>
          </cell>
          <cell r="D76" t="str">
            <v>1.0577</v>
          </cell>
          <cell r="E76" t="str">
            <v>m</v>
          </cell>
          <cell r="F76">
            <v>28.9</v>
          </cell>
          <cell r="G76">
            <v>286.39457999999996</v>
          </cell>
          <cell r="H76">
            <v>7512.62</v>
          </cell>
          <cell r="I76">
            <v>324</v>
          </cell>
          <cell r="J76">
            <v>9363.6</v>
          </cell>
          <cell r="M76">
            <v>324</v>
          </cell>
          <cell r="N76">
            <v>9363.6</v>
          </cell>
          <cell r="O76" t="str">
            <v>Rev05-BRADEN-bổ sung 24m. Vì loại này không được nối ống</v>
          </cell>
        </row>
        <row r="77">
          <cell r="A77" t="str">
            <v>I90-A63</v>
          </cell>
          <cell r="B77" t="str">
            <v>Ống</v>
          </cell>
          <cell r="C77" t="str">
            <v>Pipe D219.1x10-DIN 2448-seamless pipe-L12000</v>
          </cell>
          <cell r="D77" t="str">
            <v>1.0577</v>
          </cell>
          <cell r="E77" t="str">
            <v>m</v>
          </cell>
          <cell r="F77">
            <v>51.6</v>
          </cell>
          <cell r="G77">
            <v>298.536</v>
          </cell>
          <cell r="H77">
            <v>15394.619999999999</v>
          </cell>
          <cell r="I77">
            <v>312</v>
          </cell>
          <cell r="J77">
            <v>16099.2</v>
          </cell>
          <cell r="M77">
            <v>312</v>
          </cell>
          <cell r="N77">
            <v>16099.2</v>
          </cell>
          <cell r="O77" t="str">
            <v>Rev04-IBS  bổ sung mới</v>
          </cell>
        </row>
        <row r="78">
          <cell r="A78" t="str">
            <v>I90-A64</v>
          </cell>
          <cell r="B78" t="str">
            <v>Thép hình-H</v>
          </cell>
          <cell r="C78" t="str">
            <v>IPE200(H200x100x5.6x8.5)-L12000</v>
          </cell>
          <cell r="D78" t="str">
            <v>1.0577/A36</v>
          </cell>
          <cell r="E78" t="str">
            <v>m</v>
          </cell>
          <cell r="F78">
            <v>22.4</v>
          </cell>
          <cell r="G78">
            <v>300.57400000000001</v>
          </cell>
          <cell r="H78">
            <v>6360</v>
          </cell>
          <cell r="I78">
            <v>324</v>
          </cell>
          <cell r="J78">
            <v>7257.5999999999995</v>
          </cell>
          <cell r="M78">
            <v>324</v>
          </cell>
          <cell r="N78">
            <v>7257.5999999999995</v>
          </cell>
          <cell r="O78" t="str">
            <v>Rev06-BRADEN-bổ sung 36.0m</v>
          </cell>
        </row>
        <row r="79">
          <cell r="A79" t="str">
            <v>I90-A65</v>
          </cell>
          <cell r="B79" t="str">
            <v>Thép hình-H</v>
          </cell>
          <cell r="C79" t="str">
            <v>IPE240(H240x120x6.2x9.8)-L8000</v>
          </cell>
          <cell r="D79" t="str">
            <v>1.0577/A36</v>
          </cell>
          <cell r="E79" t="str">
            <v>m</v>
          </cell>
          <cell r="F79">
            <v>30.7</v>
          </cell>
          <cell r="G79">
            <v>7.452</v>
          </cell>
          <cell r="H79">
            <v>205.38</v>
          </cell>
          <cell r="I79">
            <v>8</v>
          </cell>
          <cell r="J79">
            <v>245.6</v>
          </cell>
          <cell r="M79">
            <v>8</v>
          </cell>
          <cell r="N79">
            <v>245.6</v>
          </cell>
          <cell r="O79" t="str">
            <v>Rev05-BRADEN-bổ sung 8.0m</v>
          </cell>
        </row>
        <row r="80">
          <cell r="A80" t="str">
            <v>I90-A66</v>
          </cell>
          <cell r="B80" t="str">
            <v>Thép hình-L</v>
          </cell>
          <cell r="C80" t="str">
            <v>L100x100x8-L12000</v>
          </cell>
          <cell r="D80" t="str">
            <v>1.0577/A36</v>
          </cell>
          <cell r="E80" t="str">
            <v>m</v>
          </cell>
          <cell r="F80">
            <v>12.2</v>
          </cell>
          <cell r="G80">
            <v>89.100000000000009</v>
          </cell>
          <cell r="H80">
            <v>1036.9000000000001</v>
          </cell>
          <cell r="I80">
            <v>96</v>
          </cell>
          <cell r="J80">
            <v>1171.1999999999998</v>
          </cell>
          <cell r="M80">
            <v>96</v>
          </cell>
          <cell r="N80">
            <v>1171.1999999999998</v>
          </cell>
          <cell r="O80" t="str">
            <v>Rev10-BRADEN-bổ sung 12.0m</v>
          </cell>
        </row>
        <row r="81">
          <cell r="A81" t="str">
            <v>I90-A67</v>
          </cell>
          <cell r="B81" t="str">
            <v>Ống</v>
          </cell>
          <cell r="C81" t="str">
            <v>Pipe D29.6x2.9-L1000</v>
          </cell>
          <cell r="D81" t="str">
            <v>1.0577/A36</v>
          </cell>
          <cell r="E81" t="str">
            <v>m</v>
          </cell>
          <cell r="F81">
            <v>1.72</v>
          </cell>
          <cell r="G81">
            <v>0.56000000000000005</v>
          </cell>
          <cell r="H81">
            <v>1</v>
          </cell>
          <cell r="I81">
            <v>1</v>
          </cell>
          <cell r="J81">
            <v>1.72</v>
          </cell>
          <cell r="M81">
            <v>1</v>
          </cell>
          <cell r="N81">
            <v>1.72</v>
          </cell>
          <cell r="O81" t="str">
            <v>Rev05-BRADEN-bổ sung 1.0m</v>
          </cell>
        </row>
        <row r="82">
          <cell r="A82" t="str">
            <v>I90-A68</v>
          </cell>
          <cell r="B82" t="str">
            <v>Ống</v>
          </cell>
          <cell r="C82" t="str">
            <v>Pipe D48.3x3.2-L6000</v>
          </cell>
          <cell r="D82" t="str">
            <v>1.0577/A36</v>
          </cell>
          <cell r="E82" t="str">
            <v>m</v>
          </cell>
          <cell r="F82">
            <v>3.56</v>
          </cell>
          <cell r="G82">
            <v>42.599999999999994</v>
          </cell>
          <cell r="H82">
            <v>148.9</v>
          </cell>
          <cell r="I82">
            <v>48</v>
          </cell>
          <cell r="J82">
            <v>170.88</v>
          </cell>
          <cell r="M82">
            <v>48</v>
          </cell>
          <cell r="N82">
            <v>170.88</v>
          </cell>
          <cell r="O82" t="str">
            <v>Rev05-BRADEN-bổ sung 48.0m</v>
          </cell>
        </row>
        <row r="83">
          <cell r="A83" t="str">
            <v>I90-A69</v>
          </cell>
          <cell r="B83" t="str">
            <v>Ống</v>
          </cell>
          <cell r="C83" t="str">
            <v>Pipe D114.3x6.3-L8000;Pipe D114.3x6.3-L2500</v>
          </cell>
          <cell r="D83" t="str">
            <v>1.0038/A36</v>
          </cell>
          <cell r="E83" t="str">
            <v>m</v>
          </cell>
          <cell r="F83">
            <v>16.8</v>
          </cell>
          <cell r="G83">
            <v>8.48</v>
          </cell>
          <cell r="H83">
            <v>84.52</v>
          </cell>
          <cell r="I83">
            <v>10.5</v>
          </cell>
          <cell r="J83">
            <v>176.4</v>
          </cell>
          <cell r="M83">
            <v>10.5</v>
          </cell>
          <cell r="N83">
            <v>176.4</v>
          </cell>
          <cell r="O83" t="str">
            <v>Rev07-BRADEN-bổ sung 2.5m</v>
          </cell>
        </row>
        <row r="84">
          <cell r="A84" t="str">
            <v>I90-A70</v>
          </cell>
          <cell r="B84" t="str">
            <v>Ống</v>
          </cell>
          <cell r="C84" t="str">
            <v>Pipe D219.1x6.3 -L2400</v>
          </cell>
          <cell r="D84" t="str">
            <v>1.0577/A36</v>
          </cell>
          <cell r="E84" t="str">
            <v>m</v>
          </cell>
          <cell r="F84">
            <v>33.1</v>
          </cell>
          <cell r="G84">
            <v>2.2000000000000002</v>
          </cell>
          <cell r="H84">
            <v>72.8</v>
          </cell>
          <cell r="I84">
            <v>2.4</v>
          </cell>
          <cell r="J84">
            <v>79.44</v>
          </cell>
          <cell r="M84">
            <v>2.4</v>
          </cell>
          <cell r="N84">
            <v>79.44</v>
          </cell>
          <cell r="O84" t="str">
            <v>Rev05-BRADEN-bổ sung 2.4m</v>
          </cell>
        </row>
        <row r="85">
          <cell r="A85" t="str">
            <v>I90-A71</v>
          </cell>
          <cell r="B85" t="str">
            <v>Ống</v>
          </cell>
          <cell r="C85" t="str">
            <v>Pipe D559x32.54-L6000</v>
          </cell>
          <cell r="D85" t="str">
            <v>1.0038/A36</v>
          </cell>
          <cell r="E85" t="str">
            <v>m</v>
          </cell>
          <cell r="F85">
            <v>422.45</v>
          </cell>
          <cell r="G85">
            <v>5.12</v>
          </cell>
          <cell r="H85">
            <v>1080</v>
          </cell>
          <cell r="I85">
            <v>6</v>
          </cell>
          <cell r="J85">
            <v>2534.6999999999998</v>
          </cell>
          <cell r="M85">
            <v>6</v>
          </cell>
          <cell r="N85">
            <v>2534.6999999999998</v>
          </cell>
          <cell r="O85" t="str">
            <v>Rev05-BRADEN-bổ sung 6.0m</v>
          </cell>
        </row>
        <row r="86">
          <cell r="A86" t="str">
            <v>I90-A72</v>
          </cell>
          <cell r="B86" t="str">
            <v>Thép hình-H</v>
          </cell>
          <cell r="C86" t="str">
            <v>HEB140(H140x140x7x12)-L12000</v>
          </cell>
          <cell r="D86" t="str">
            <v>1.0038/A36</v>
          </cell>
          <cell r="E86" t="str">
            <v>m</v>
          </cell>
          <cell r="F86">
            <v>33.700000000000003</v>
          </cell>
          <cell r="G86">
            <v>24.63</v>
          </cell>
          <cell r="H86">
            <v>804.78</v>
          </cell>
          <cell r="I86">
            <v>25.200000000000003</v>
          </cell>
          <cell r="J86">
            <v>849.24000000000012</v>
          </cell>
          <cell r="M86">
            <v>25.200000000000003</v>
          </cell>
          <cell r="N86">
            <v>849.24000000000012</v>
          </cell>
          <cell r="O86" t="str">
            <v>Rev06-BRADEN-bổ sung 25.2m</v>
          </cell>
        </row>
        <row r="87">
          <cell r="A87" t="str">
            <v>I90-A73</v>
          </cell>
          <cell r="B87" t="str">
            <v>Thép hình-C</v>
          </cell>
          <cell r="C87" t="str">
            <v>UPN160(C160x65x7.5x10.5)-L12000</v>
          </cell>
          <cell r="D87" t="str">
            <v>1.0038/A36</v>
          </cell>
          <cell r="E87" t="str">
            <v>m</v>
          </cell>
          <cell r="F87">
            <v>18.8</v>
          </cell>
          <cell r="G87">
            <v>120.03398</v>
          </cell>
          <cell r="H87">
            <v>2181.8799999999997</v>
          </cell>
          <cell r="I87">
            <v>132</v>
          </cell>
          <cell r="J87">
            <v>2481.6</v>
          </cell>
          <cell r="M87">
            <v>132</v>
          </cell>
          <cell r="N87">
            <v>2481.6</v>
          </cell>
          <cell r="O87" t="str">
            <v>Rev06-BRADEN-bổ sung 132.0m</v>
          </cell>
        </row>
        <row r="88">
          <cell r="A88" t="str">
            <v>I90-A74</v>
          </cell>
          <cell r="B88" t="str">
            <v>Thép hình-L</v>
          </cell>
          <cell r="C88" t="str">
            <v>L50x50x5-L6000</v>
          </cell>
          <cell r="D88" t="str">
            <v>1.0038/A36</v>
          </cell>
          <cell r="E88" t="str">
            <v>m</v>
          </cell>
          <cell r="F88">
            <v>3.8</v>
          </cell>
          <cell r="G88">
            <v>667.83298000000002</v>
          </cell>
          <cell r="H88">
            <v>2432.44</v>
          </cell>
          <cell r="I88">
            <v>702</v>
          </cell>
          <cell r="J88">
            <v>2667.6</v>
          </cell>
          <cell r="M88">
            <v>702</v>
          </cell>
          <cell r="N88">
            <v>2667.6</v>
          </cell>
          <cell r="O88" t="str">
            <v>Rev07-BRADEN-bổ sung 78.0m</v>
          </cell>
        </row>
        <row r="89">
          <cell r="A89" t="str">
            <v>I90-A75</v>
          </cell>
          <cell r="B89" t="str">
            <v>Thép tròn</v>
          </cell>
          <cell r="C89" t="str">
            <v>RB20-L6000</v>
          </cell>
          <cell r="D89" t="str">
            <v>1.0038/A36</v>
          </cell>
          <cell r="E89" t="str">
            <v>m</v>
          </cell>
          <cell r="F89">
            <v>0.61728395061728392</v>
          </cell>
          <cell r="G89">
            <v>427.84951999999998</v>
          </cell>
          <cell r="H89">
            <v>1056.8</v>
          </cell>
          <cell r="I89">
            <v>444</v>
          </cell>
          <cell r="J89">
            <v>274.07407407407408</v>
          </cell>
          <cell r="M89">
            <v>444</v>
          </cell>
          <cell r="N89">
            <v>274.07407407407408</v>
          </cell>
          <cell r="O89" t="str">
            <v>Rev07-BRADEN-bổ sung 132.0m</v>
          </cell>
        </row>
        <row r="90">
          <cell r="A90" t="str">
            <v>I90-A76</v>
          </cell>
          <cell r="B90" t="str">
            <v>Thép hình-C</v>
          </cell>
          <cell r="C90" t="str">
            <v>C41.3x25.4x2.7x7-gal'v steel-L9900</v>
          </cell>
          <cell r="D90" t="str">
            <v>1.0038/A36</v>
          </cell>
          <cell r="E90" t="str">
            <v>m</v>
          </cell>
          <cell r="F90">
            <v>2.1497877501516069</v>
          </cell>
          <cell r="G90">
            <v>79.152000000000001</v>
          </cell>
          <cell r="H90">
            <v>170.16</v>
          </cell>
          <cell r="I90">
            <v>0</v>
          </cell>
          <cell r="J90">
            <v>0</v>
          </cell>
          <cell r="M90">
            <v>0</v>
          </cell>
          <cell r="N90">
            <v>0</v>
          </cell>
          <cell r="O90" t="str">
            <v>Rev07-BRADEN-bỏ đi không dùng đến</v>
          </cell>
        </row>
        <row r="91">
          <cell r="A91" t="str">
            <v>I90-A77</v>
          </cell>
          <cell r="B91" t="str">
            <v>Bậc thang đứng</v>
          </cell>
          <cell r="C91" t="str">
            <v>GRIP STRUT LADDER RUNGS ( LG1 ) 457x76.2x28.6-thickness 2mm</v>
          </cell>
          <cell r="D91" t="str">
            <v>1.0038/A36</v>
          </cell>
          <cell r="E91" t="str">
            <v>pcs</v>
          </cell>
          <cell r="F91">
            <v>0.83179999999999998</v>
          </cell>
          <cell r="G91">
            <v>114</v>
          </cell>
          <cell r="H91">
            <v>94.825199999999995</v>
          </cell>
          <cell r="I91">
            <v>114</v>
          </cell>
          <cell r="J91">
            <v>94.825199999999995</v>
          </cell>
          <cell r="M91">
            <v>114</v>
          </cell>
          <cell r="N91">
            <v>94.825199999999995</v>
          </cell>
          <cell r="O91" t="str">
            <v>Rev06-BRADEN-bổ sung 6.0m. Chi tiết về loại ladder rung sẽ được gửi sau</v>
          </cell>
        </row>
        <row r="92">
          <cell r="A92" t="str">
            <v>I90-A78</v>
          </cell>
          <cell r="B92" t="str">
            <v>Bulong móng</v>
          </cell>
          <cell r="C92" t="str">
            <v>Anchor Bolt - FBN II 16/140-Hot-dip gal'v</v>
          </cell>
          <cell r="D92" t="str">
            <v>Steel</v>
          </cell>
          <cell r="E92" t="str">
            <v>sets</v>
          </cell>
          <cell r="F92">
            <v>0.24</v>
          </cell>
          <cell r="G92">
            <v>72</v>
          </cell>
          <cell r="H92">
            <v>17.279999999999998</v>
          </cell>
          <cell r="I92">
            <v>72</v>
          </cell>
          <cell r="J92">
            <v>17.28</v>
          </cell>
          <cell r="M92">
            <v>72</v>
          </cell>
          <cell r="N92">
            <v>17.28</v>
          </cell>
          <cell r="O92" t="str">
            <v>Rev06-BRADEN-bổ sung 6.0m</v>
          </cell>
        </row>
        <row r="93">
          <cell r="A93" t="str">
            <v>I90-A79</v>
          </cell>
          <cell r="B93" t="str">
            <v>Tôn tấm</v>
          </cell>
          <cell r="C93" t="str">
            <v>PL6x1500X12000; PL6x2000X9000;  PL6x2000X12000</v>
          </cell>
          <cell r="D93" t="str">
            <v>1.5415(16Mo3)</v>
          </cell>
          <cell r="E93" t="str">
            <v>m2</v>
          </cell>
          <cell r="F93">
            <v>47.1</v>
          </cell>
          <cell r="G93">
            <v>195.56263269639066</v>
          </cell>
          <cell r="H93">
            <v>9211</v>
          </cell>
          <cell r="I93">
            <v>219</v>
          </cell>
          <cell r="J93">
            <v>10314.9</v>
          </cell>
          <cell r="M93">
            <v>219</v>
          </cell>
          <cell r="N93">
            <v>10314.9</v>
          </cell>
          <cell r="O93" t="str">
            <v>Rev09-BRADEN-bổ sung PL6x2000X9000-1 tờ, PL6x2000X12000-5 tờ</v>
          </cell>
        </row>
        <row r="94">
          <cell r="A94" t="str">
            <v>I90-A79A</v>
          </cell>
          <cell r="B94" t="str">
            <v>Tôn tấm</v>
          </cell>
          <cell r="C94" t="str">
            <v>PL10x2000X2450</v>
          </cell>
          <cell r="D94" t="str">
            <v>1.5415(16Mo3)</v>
          </cell>
          <cell r="E94" t="str">
            <v>m2</v>
          </cell>
          <cell r="F94">
            <v>78.5</v>
          </cell>
          <cell r="G94">
            <v>0.94522292993630574</v>
          </cell>
          <cell r="H94">
            <v>74.2</v>
          </cell>
          <cell r="I94">
            <v>4.9000000000000004</v>
          </cell>
          <cell r="J94">
            <v>384.65000000000003</v>
          </cell>
          <cell r="M94">
            <v>4.9000000000000004</v>
          </cell>
          <cell r="N94">
            <v>384.65000000000003</v>
          </cell>
          <cell r="O94" t="str">
            <v>Rev09-BRADEN-bổ sung PL10x2000X2450-1 tờ</v>
          </cell>
        </row>
        <row r="95">
          <cell r="A95" t="str">
            <v>I90-A80</v>
          </cell>
          <cell r="B95" t="str">
            <v>Ống</v>
          </cell>
          <cell r="C95" t="str">
            <v>Pipe D114.3x10-DIN 2448-seamless pipe-L12000</v>
          </cell>
          <cell r="D95" t="str">
            <v>1.0038/A36</v>
          </cell>
          <cell r="E95" t="str">
            <v>m</v>
          </cell>
          <cell r="F95">
            <v>25.753086419753085</v>
          </cell>
          <cell r="G95">
            <v>21.6</v>
          </cell>
          <cell r="H95">
            <v>552.20000000000005</v>
          </cell>
          <cell r="I95">
            <v>24</v>
          </cell>
          <cell r="J95">
            <v>618.07407407407402</v>
          </cell>
          <cell r="M95">
            <v>24</v>
          </cell>
          <cell r="N95">
            <v>618.07407407407402</v>
          </cell>
          <cell r="O95" t="str">
            <v xml:space="preserve">Rev07-BRADEN-bổ sung </v>
          </cell>
        </row>
        <row r="96">
          <cell r="A96" t="str">
            <v>I90-A81</v>
          </cell>
          <cell r="B96" t="str">
            <v>Ống</v>
          </cell>
          <cell r="C96" t="str">
            <v>Pipe D26.9x2.6-DIN 2448-seamless pipe-L6000</v>
          </cell>
          <cell r="D96" t="str">
            <v>1.0038/A36</v>
          </cell>
          <cell r="E96" t="str">
            <v>m</v>
          </cell>
          <cell r="F96">
            <v>1.5600000000000005</v>
          </cell>
          <cell r="G96">
            <v>88.960000000000008</v>
          </cell>
          <cell r="H96">
            <v>77.400000000000006</v>
          </cell>
          <cell r="I96">
            <v>96</v>
          </cell>
          <cell r="J96">
            <v>149.76000000000005</v>
          </cell>
          <cell r="M96">
            <v>96</v>
          </cell>
          <cell r="N96">
            <v>149.76000000000005</v>
          </cell>
          <cell r="O96" t="str">
            <v xml:space="preserve">Rev07-BRADEN-bổ sung </v>
          </cell>
        </row>
        <row r="97">
          <cell r="A97" t="str">
            <v>I90-A82</v>
          </cell>
          <cell r="B97" t="str">
            <v>Ống</v>
          </cell>
          <cell r="C97" t="str">
            <v>Pipe D95x14-DIN 10305-seamless pipe-L12000</v>
          </cell>
          <cell r="D97" t="str">
            <v>1.0577/A36</v>
          </cell>
          <cell r="E97" t="str">
            <v>m</v>
          </cell>
          <cell r="F97">
            <v>28</v>
          </cell>
          <cell r="G97">
            <v>26.200000000000003</v>
          </cell>
          <cell r="H97">
            <v>728.40000000000009</v>
          </cell>
          <cell r="I97">
            <v>27</v>
          </cell>
          <cell r="J97">
            <v>756</v>
          </cell>
          <cell r="M97">
            <v>27</v>
          </cell>
          <cell r="N97">
            <v>756</v>
          </cell>
          <cell r="O97" t="str">
            <v xml:space="preserve">Rev07-BRADEN-bổ sung </v>
          </cell>
        </row>
        <row r="98">
          <cell r="A98" t="str">
            <v>I90-A83</v>
          </cell>
          <cell r="B98" t="str">
            <v>Thép tròn</v>
          </cell>
          <cell r="C98" t="str">
            <v>RB3</v>
          </cell>
          <cell r="D98" t="str">
            <v>1.0038/A36</v>
          </cell>
          <cell r="E98" t="str">
            <v>m</v>
          </cell>
          <cell r="F98">
            <v>5.5555555555555552E-2</v>
          </cell>
          <cell r="G98">
            <v>54.2</v>
          </cell>
          <cell r="H98">
            <v>0</v>
          </cell>
          <cell r="I98">
            <v>60</v>
          </cell>
          <cell r="J98">
            <v>3.333333333333333</v>
          </cell>
          <cell r="M98">
            <v>60</v>
          </cell>
          <cell r="N98">
            <v>3.333333333333333</v>
          </cell>
          <cell r="O98" t="str">
            <v xml:space="preserve">Rev07-BRADEN-bổ sung </v>
          </cell>
        </row>
        <row r="99">
          <cell r="A99" t="str">
            <v>I90-A84</v>
          </cell>
          <cell r="B99" t="str">
            <v>Thép tròn</v>
          </cell>
          <cell r="C99" t="str">
            <v>RB95-L4000</v>
          </cell>
          <cell r="D99" t="str">
            <v>1.0038/A36</v>
          </cell>
          <cell r="E99" t="str">
            <v>m</v>
          </cell>
          <cell r="F99">
            <v>55.70987654320988</v>
          </cell>
          <cell r="G99">
            <v>3.2</v>
          </cell>
          <cell r="H99">
            <v>120</v>
          </cell>
          <cell r="I99">
            <v>4</v>
          </cell>
          <cell r="J99">
            <v>222.83950617283952</v>
          </cell>
          <cell r="M99">
            <v>4</v>
          </cell>
          <cell r="N99">
            <v>222.83950617283952</v>
          </cell>
          <cell r="O99" t="str">
            <v xml:space="preserve">Rev07-BRADEN-bổ sung </v>
          </cell>
        </row>
        <row r="100">
          <cell r="A100" t="str">
            <v>I90-A85</v>
          </cell>
          <cell r="B100" t="str">
            <v>Van</v>
          </cell>
          <cell r="C100" t="str">
            <v>BALL VALVE (Socket Valve 2 inch 1.0460)</v>
          </cell>
          <cell r="E100" t="str">
            <v>pcs</v>
          </cell>
          <cell r="F100">
            <v>4.13</v>
          </cell>
          <cell r="G100">
            <v>10</v>
          </cell>
          <cell r="H100">
            <v>41.3</v>
          </cell>
          <cell r="I100">
            <v>10</v>
          </cell>
          <cell r="J100">
            <v>41.3</v>
          </cell>
          <cell r="M100">
            <v>10</v>
          </cell>
          <cell r="N100">
            <v>41.3</v>
          </cell>
          <cell r="O100" t="str">
            <v xml:space="preserve">Rev07-BRADEN-bổ sung </v>
          </cell>
        </row>
        <row r="101">
          <cell r="A101" t="str">
            <v>I90-A86</v>
          </cell>
          <cell r="B101" t="str">
            <v>Cap</v>
          </cell>
          <cell r="C101" t="str">
            <v>Cap  T1-2" ISO 49</v>
          </cell>
          <cell r="D101" t="str">
            <v>Cast iron blank</v>
          </cell>
          <cell r="E101" t="str">
            <v>pcs</v>
          </cell>
          <cell r="F101">
            <v>0.86</v>
          </cell>
          <cell r="G101">
            <v>10</v>
          </cell>
          <cell r="H101">
            <v>8.6</v>
          </cell>
          <cell r="I101">
            <v>10</v>
          </cell>
          <cell r="J101">
            <v>8.6</v>
          </cell>
          <cell r="M101">
            <v>10</v>
          </cell>
          <cell r="N101">
            <v>8.6</v>
          </cell>
          <cell r="O101" t="str">
            <v xml:space="preserve">Rev07-BRADEN-bổ sung </v>
          </cell>
        </row>
        <row r="102">
          <cell r="A102" t="str">
            <v>I90-A87</v>
          </cell>
          <cell r="B102" t="str">
            <v>Bản lề</v>
          </cell>
          <cell r="C102" t="str">
            <v>Hinges GN 136-ST-60-60-A</v>
          </cell>
          <cell r="D102" t="str">
            <v>Steel</v>
          </cell>
          <cell r="E102" t="str">
            <v>sets</v>
          </cell>
          <cell r="F102">
            <v>0</v>
          </cell>
          <cell r="G102">
            <v>60</v>
          </cell>
          <cell r="I102">
            <v>60</v>
          </cell>
          <cell r="J102">
            <v>0</v>
          </cell>
          <cell r="M102">
            <v>60</v>
          </cell>
          <cell r="N102">
            <v>0</v>
          </cell>
          <cell r="O102" t="str">
            <v xml:space="preserve">Rev07-BRADEN-bổ sung </v>
          </cell>
        </row>
        <row r="103">
          <cell r="A103" t="str">
            <v>I90-A88</v>
          </cell>
          <cell r="B103" t="str">
            <v>Tấm sàn</v>
          </cell>
          <cell r="C103" t="str">
            <v>Grating H50mm</v>
          </cell>
          <cell r="D103" t="str">
            <v>GRP-GRATING</v>
          </cell>
          <cell r="E103" t="str">
            <v>pcs</v>
          </cell>
          <cell r="G103">
            <v>209</v>
          </cell>
          <cell r="H103">
            <v>9064.0400000000009</v>
          </cell>
          <cell r="I103">
            <v>209</v>
          </cell>
          <cell r="J103">
            <v>9064.0399999999936</v>
          </cell>
          <cell r="M103">
            <v>209</v>
          </cell>
          <cell r="N103">
            <v>9064.0399999999936</v>
          </cell>
          <cell r="O103" t="str">
            <v>Rev28-BRADEN-Chỉnh lại số liệu sau khi BE rev bản vẽ và mua cho 5 units. Ghi rõ lại cột profile.</v>
          </cell>
        </row>
        <row r="104">
          <cell r="A104" t="str">
            <v>I90-A89</v>
          </cell>
          <cell r="B104" t="str">
            <v>Tôn tấm</v>
          </cell>
          <cell r="C104" t="str">
            <v>PL4</v>
          </cell>
          <cell r="D104" t="str">
            <v>ASTM A36</v>
          </cell>
          <cell r="E104" t="str">
            <v>m2</v>
          </cell>
          <cell r="F104">
            <v>31.4</v>
          </cell>
          <cell r="G104">
            <v>33.705732484076428</v>
          </cell>
          <cell r="H104">
            <v>1058.3599999999999</v>
          </cell>
          <cell r="I104">
            <v>45</v>
          </cell>
          <cell r="J104">
            <v>1413</v>
          </cell>
          <cell r="M104">
            <v>45</v>
          </cell>
          <cell r="N104">
            <v>1413</v>
          </cell>
          <cell r="O104" t="str">
            <v>Rev08-BRADEN-PL4x1500x6000-5tờ</v>
          </cell>
        </row>
        <row r="105">
          <cell r="A105" t="str">
            <v>I90-A90</v>
          </cell>
          <cell r="B105" t="str">
            <v>Thép tròn</v>
          </cell>
          <cell r="C105" t="str">
            <v>RB16-L6000</v>
          </cell>
          <cell r="D105" t="str">
            <v>ASTM C38000</v>
          </cell>
          <cell r="E105" t="str">
            <v>m</v>
          </cell>
          <cell r="F105">
            <v>1.5802469135802468</v>
          </cell>
          <cell r="G105">
            <v>3.952</v>
          </cell>
          <cell r="H105">
            <v>12.48</v>
          </cell>
          <cell r="I105">
            <v>6</v>
          </cell>
          <cell r="J105">
            <v>9.481481481481481</v>
          </cell>
          <cell r="M105">
            <v>6</v>
          </cell>
          <cell r="N105">
            <v>9.481481481481481</v>
          </cell>
          <cell r="O105" t="str">
            <v>Rev08-BRADEN-bổ sung mới</v>
          </cell>
        </row>
        <row r="106">
          <cell r="A106" t="str">
            <v>I90-A91</v>
          </cell>
          <cell r="B106" t="str">
            <v>Thép tròn</v>
          </cell>
          <cell r="C106" t="str">
            <v>RB5-L1200</v>
          </cell>
          <cell r="D106" t="str">
            <v>1.0044/A36</v>
          </cell>
          <cell r="E106" t="str">
            <v>m</v>
          </cell>
          <cell r="F106">
            <v>0.15</v>
          </cell>
          <cell r="G106">
            <v>1</v>
          </cell>
          <cell r="H106">
            <v>0.2</v>
          </cell>
          <cell r="I106">
            <v>1.2</v>
          </cell>
          <cell r="J106">
            <v>0.18</v>
          </cell>
          <cell r="M106">
            <v>1.2</v>
          </cell>
          <cell r="N106">
            <v>0.18</v>
          </cell>
          <cell r="O106" t="str">
            <v>Rev08-BRADEN-bổ sung mới</v>
          </cell>
        </row>
        <row r="107">
          <cell r="A107" t="str">
            <v>I90-A92</v>
          </cell>
          <cell r="B107" t="str">
            <v>Hộp</v>
          </cell>
          <cell r="C107" t="str">
            <v>SHS31.8x31.8x3-L6000</v>
          </cell>
          <cell r="D107" t="str">
            <v>1.0038/A36</v>
          </cell>
          <cell r="E107" t="str">
            <v>m</v>
          </cell>
          <cell r="F107">
            <v>2.5</v>
          </cell>
          <cell r="G107">
            <v>74.474000000000004</v>
          </cell>
          <cell r="H107">
            <v>421.19999999999993</v>
          </cell>
          <cell r="I107">
            <v>84</v>
          </cell>
          <cell r="J107">
            <v>210</v>
          </cell>
          <cell r="M107">
            <v>84</v>
          </cell>
          <cell r="N107">
            <v>210</v>
          </cell>
          <cell r="O107" t="str">
            <v>Rev08-BRADEN-bổ sung mới</v>
          </cell>
        </row>
        <row r="108">
          <cell r="A108" t="str">
            <v>I90-A93</v>
          </cell>
          <cell r="B108" t="str">
            <v>Ống</v>
          </cell>
          <cell r="C108" t="str">
            <v>Tube DN.350 (Pipe D355.6x4)-L12000</v>
          </cell>
          <cell r="D108" t="str">
            <v>1.0044/A36</v>
          </cell>
          <cell r="E108" t="str">
            <v>m</v>
          </cell>
          <cell r="F108">
            <v>34.340000000000003</v>
          </cell>
          <cell r="G108">
            <v>170.51</v>
          </cell>
          <cell r="H108">
            <v>5247.6799999999994</v>
          </cell>
          <cell r="I108">
            <v>168</v>
          </cell>
          <cell r="J108">
            <v>5769.1200000000008</v>
          </cell>
          <cell r="M108">
            <v>168</v>
          </cell>
          <cell r="N108">
            <v>5769.1200000000008</v>
          </cell>
          <cell r="O108" t="str">
            <v>Rev08-BRADEN-bổ sung mới</v>
          </cell>
        </row>
        <row r="109">
          <cell r="A109" t="str">
            <v>I90-A94</v>
          </cell>
          <cell r="B109" t="str">
            <v>Thép hình-C</v>
          </cell>
          <cell r="C109" t="str">
            <v>UPN120(C120x55x7x9)-L12000</v>
          </cell>
          <cell r="D109" t="str">
            <v>1.0044/A36</v>
          </cell>
          <cell r="E109" t="str">
            <v>m</v>
          </cell>
          <cell r="F109">
            <v>13.3</v>
          </cell>
          <cell r="G109">
            <v>73.099999999999994</v>
          </cell>
          <cell r="H109">
            <v>1001.8000000000001</v>
          </cell>
          <cell r="I109">
            <v>78</v>
          </cell>
          <cell r="J109">
            <v>1037.4000000000001</v>
          </cell>
          <cell r="M109">
            <v>78</v>
          </cell>
          <cell r="N109">
            <v>1037.4000000000001</v>
          </cell>
          <cell r="O109" t="str">
            <v>Rev08-BRADEN-bổ sung mới</v>
          </cell>
        </row>
        <row r="110">
          <cell r="A110" t="str">
            <v>I90-A95</v>
          </cell>
          <cell r="B110" t="str">
            <v>Spring</v>
          </cell>
          <cell r="C110" t="str">
            <v>Spring D3</v>
          </cell>
          <cell r="D110" t="str">
            <v>SUS304</v>
          </cell>
          <cell r="E110" t="str">
            <v>pcs</v>
          </cell>
          <cell r="G110">
            <v>92</v>
          </cell>
          <cell r="I110">
            <v>92</v>
          </cell>
          <cell r="M110">
            <v>92</v>
          </cell>
          <cell r="O110" t="str">
            <v>Rev08-BRADEN-bổ sung mới. Xem bản vẽ " I90-Spring-D3" gửi kèm</v>
          </cell>
        </row>
        <row r="111">
          <cell r="A111" t="str">
            <v>I90-A96</v>
          </cell>
          <cell r="B111" t="str">
            <v>Then</v>
          </cell>
          <cell r="C111" t="str">
            <v>Then 80x340-thk 40</v>
          </cell>
          <cell r="D111" t="str">
            <v>S45C</v>
          </cell>
          <cell r="E111" t="str">
            <v>pcs</v>
          </cell>
          <cell r="G111">
            <v>40</v>
          </cell>
          <cell r="I111">
            <v>40</v>
          </cell>
          <cell r="M111">
            <v>40</v>
          </cell>
          <cell r="O111" t="str">
            <v>Rev08-BRADEN-bổ sung mới. Xem bản vẽ " I90-Pin-L340-S45C" gửi kèm</v>
          </cell>
        </row>
        <row r="112">
          <cell r="A112" t="str">
            <v>I90-A97</v>
          </cell>
          <cell r="B112" t="str">
            <v>Ống</v>
          </cell>
          <cell r="C112" t="str">
            <v>Pipe Pipe D60.3x3.91-L6000-seamless pipe-L6000</v>
          </cell>
          <cell r="D112" t="str">
            <v>1.0577/A36</v>
          </cell>
          <cell r="E112" t="str">
            <v>m</v>
          </cell>
          <cell r="F112">
            <v>5.44</v>
          </cell>
          <cell r="G112">
            <v>49</v>
          </cell>
          <cell r="H112">
            <v>266.56</v>
          </cell>
          <cell r="I112">
            <v>54</v>
          </cell>
          <cell r="J112">
            <v>293.76</v>
          </cell>
          <cell r="M112">
            <v>54</v>
          </cell>
          <cell r="N112">
            <v>293.76</v>
          </cell>
          <cell r="O112" t="str">
            <v>Rev24-BRADEN-bổ sung</v>
          </cell>
        </row>
        <row r="113">
          <cell r="A113" t="str">
            <v>I90-A98</v>
          </cell>
          <cell r="B113" t="str">
            <v>Thép tròn</v>
          </cell>
          <cell r="C113" t="str">
            <v>RB24-L4600</v>
          </cell>
          <cell r="D113" t="str">
            <v>1.0577/A36</v>
          </cell>
          <cell r="E113" t="str">
            <v>m</v>
          </cell>
          <cell r="F113">
            <v>3.5555555555555518</v>
          </cell>
          <cell r="G113">
            <v>4.3879999999999999</v>
          </cell>
          <cell r="H113">
            <v>15.6</v>
          </cell>
          <cell r="I113">
            <v>10.6</v>
          </cell>
          <cell r="J113">
            <v>37.688888888888847</v>
          </cell>
          <cell r="M113">
            <v>10.6</v>
          </cell>
          <cell r="N113">
            <v>37.688888888888847</v>
          </cell>
          <cell r="O113" t="str">
            <v>Rev24-BRADEN-bổ sung</v>
          </cell>
        </row>
        <row r="114">
          <cell r="A114" t="str">
            <v>I90-A99</v>
          </cell>
          <cell r="B114" t="str">
            <v>Bạc đồng</v>
          </cell>
          <cell r="C114" t="str">
            <v>BRASS BEARING 115 mm x 2.5mm</v>
          </cell>
          <cell r="D114" t="str">
            <v>2.0321</v>
          </cell>
          <cell r="E114" t="str">
            <v>pcs</v>
          </cell>
          <cell r="F114">
            <v>3.84</v>
          </cell>
          <cell r="G114">
            <v>40</v>
          </cell>
          <cell r="H114">
            <v>153.6</v>
          </cell>
          <cell r="I114">
            <v>40</v>
          </cell>
          <cell r="J114">
            <v>153.6</v>
          </cell>
          <cell r="M114">
            <v>40</v>
          </cell>
          <cell r="N114">
            <v>153.6</v>
          </cell>
          <cell r="O114" t="str">
            <v>Rev13-BRADEN-bổ sung. Mua theo bản vẽ "I90-80002A-F24-A3-4"</v>
          </cell>
        </row>
        <row r="115">
          <cell r="A115" t="str">
            <v>I90-A100</v>
          </cell>
          <cell r="B115" t="str">
            <v>Thép tròn</v>
          </cell>
          <cell r="C115" t="str">
            <v>RB90-L4500</v>
          </cell>
          <cell r="D115" t="str">
            <v>1.4122/C45</v>
          </cell>
          <cell r="E115" t="str">
            <v>m</v>
          </cell>
          <cell r="F115">
            <v>50.000000000000043</v>
          </cell>
          <cell r="G115">
            <v>4</v>
          </cell>
          <cell r="H115">
            <v>200.00000000000017</v>
          </cell>
          <cell r="I115">
            <v>4.5</v>
          </cell>
          <cell r="J115">
            <v>225</v>
          </cell>
          <cell r="M115">
            <v>4.5</v>
          </cell>
          <cell r="N115">
            <v>225</v>
          </cell>
          <cell r="O115" t="str">
            <v xml:space="preserve">Rev13-BRADEN-bổ sung </v>
          </cell>
        </row>
        <row r="116">
          <cell r="A116" t="str">
            <v>I90-A101</v>
          </cell>
          <cell r="B116" t="str">
            <v>Thép tròn</v>
          </cell>
          <cell r="C116" t="str">
            <v>RB55-L2300</v>
          </cell>
          <cell r="D116" t="str">
            <v>1.4057/C45</v>
          </cell>
          <cell r="E116" t="str">
            <v>m</v>
          </cell>
          <cell r="F116">
            <v>18.672839506172831</v>
          </cell>
          <cell r="G116">
            <v>1.92</v>
          </cell>
          <cell r="H116">
            <v>35.851851851851833</v>
          </cell>
          <cell r="I116">
            <v>2.2999999999999998</v>
          </cell>
          <cell r="J116">
            <v>42.947530864197525</v>
          </cell>
          <cell r="M116">
            <v>2.2999999999999998</v>
          </cell>
          <cell r="N116">
            <v>42.947530864197525</v>
          </cell>
          <cell r="O116" t="str">
            <v xml:space="preserve">Rev13-BRADEN-bổ sung </v>
          </cell>
        </row>
        <row r="117">
          <cell r="A117" t="str">
            <v>I90-A102</v>
          </cell>
          <cell r="B117" t="str">
            <v>Thép tròn</v>
          </cell>
          <cell r="C117" t="str">
            <v>RB20-L6000</v>
          </cell>
          <cell r="D117" t="str">
            <v>1.4057/C45</v>
          </cell>
          <cell r="E117" t="str">
            <v>m</v>
          </cell>
          <cell r="F117">
            <v>2.4691358024691401</v>
          </cell>
          <cell r="G117">
            <v>27.776</v>
          </cell>
          <cell r="H117">
            <v>68.582716049382839</v>
          </cell>
          <cell r="I117">
            <v>30</v>
          </cell>
          <cell r="J117">
            <v>74.074074074074076</v>
          </cell>
          <cell r="M117">
            <v>30</v>
          </cell>
          <cell r="N117">
            <v>74.074074074074076</v>
          </cell>
          <cell r="O117" t="str">
            <v xml:space="preserve">Rev13-BRADEN-bổ sung </v>
          </cell>
        </row>
        <row r="118">
          <cell r="A118" t="str">
            <v>I90-A103</v>
          </cell>
          <cell r="B118" t="str">
            <v>Bạc trượt hàn</v>
          </cell>
          <cell r="C118" t="str">
            <v>Welding rod end SC_50_ES_2RS</v>
          </cell>
          <cell r="E118" t="str">
            <v>pcs</v>
          </cell>
          <cell r="G118">
            <v>40</v>
          </cell>
          <cell r="I118">
            <v>40</v>
          </cell>
          <cell r="M118">
            <v>40</v>
          </cell>
          <cell r="O118" t="str">
            <v xml:space="preserve">Rev13-BRADEN-bổ sung </v>
          </cell>
        </row>
        <row r="119">
          <cell r="A119" t="str">
            <v>I90-A104</v>
          </cell>
          <cell r="B119" t="str">
            <v>Bạc trượt ren</v>
          </cell>
          <cell r="C119" t="str">
            <v>Threaded rod end SI_50_ES_2RS</v>
          </cell>
          <cell r="E119" t="str">
            <v>pcs</v>
          </cell>
          <cell r="G119">
            <v>40</v>
          </cell>
          <cell r="I119">
            <v>40</v>
          </cell>
          <cell r="M119">
            <v>40</v>
          </cell>
          <cell r="O119" t="str">
            <v xml:space="preserve">Rev13-BRADEN-bổ sung </v>
          </cell>
        </row>
        <row r="120">
          <cell r="A120" t="str">
            <v>I90-A105</v>
          </cell>
          <cell r="B120" t="str">
            <v>Ống</v>
          </cell>
          <cell r="C120" t="str">
            <v>Pipe D26.7x2.87-seamless pipe-L12000</v>
          </cell>
          <cell r="D120" t="str">
            <v>1.4401/SUS316</v>
          </cell>
          <cell r="E120" t="str">
            <v>m</v>
          </cell>
          <cell r="F120">
            <v>1.69</v>
          </cell>
          <cell r="G120">
            <v>12.2</v>
          </cell>
          <cell r="H120">
            <v>20.617999999999999</v>
          </cell>
          <cell r="I120">
            <v>30.6</v>
          </cell>
          <cell r="J120">
            <v>51.713999999999999</v>
          </cell>
          <cell r="M120">
            <v>30.6</v>
          </cell>
          <cell r="N120">
            <v>51.713999999999999</v>
          </cell>
          <cell r="O120" t="str">
            <v>Rev24-BRADEN-bổ sung mới</v>
          </cell>
        </row>
        <row r="121">
          <cell r="A121" t="str">
            <v>I90-A106</v>
          </cell>
          <cell r="B121" t="str">
            <v>Ống</v>
          </cell>
          <cell r="C121" t="str">
            <v>Pipe D114.3x6.02-seamless pipe-L12000</v>
          </cell>
          <cell r="D121" t="str">
            <v>SS304</v>
          </cell>
          <cell r="E121" t="str">
            <v>m</v>
          </cell>
          <cell r="F121">
            <v>16.177777777777777</v>
          </cell>
          <cell r="G121">
            <v>10.8</v>
          </cell>
          <cell r="H121">
            <v>174.72</v>
          </cell>
          <cell r="I121">
            <v>17.5</v>
          </cell>
          <cell r="J121">
            <v>283.11111111111109</v>
          </cell>
          <cell r="M121">
            <v>17.5</v>
          </cell>
          <cell r="N121">
            <v>283.11111111111109</v>
          </cell>
          <cell r="O121" t="str">
            <v>Rev24-BRADEN-bổ sung mới</v>
          </cell>
        </row>
        <row r="122">
          <cell r="A122" t="str">
            <v>I90-A107</v>
          </cell>
          <cell r="B122" t="str">
            <v>Cút</v>
          </cell>
          <cell r="C122" t="str">
            <v>Long Elbow90-D114.3x6.02</v>
          </cell>
          <cell r="D122" t="str">
            <v>SS304</v>
          </cell>
          <cell r="E122" t="str">
            <v>pcs</v>
          </cell>
          <cell r="F122">
            <v>5.0999999999999996</v>
          </cell>
          <cell r="G122">
            <v>5</v>
          </cell>
          <cell r="H122">
            <v>25.5</v>
          </cell>
          <cell r="I122">
            <v>5</v>
          </cell>
          <cell r="J122">
            <v>25.5</v>
          </cell>
          <cell r="M122">
            <v>5</v>
          </cell>
          <cell r="N122">
            <v>25.5</v>
          </cell>
          <cell r="O122" t="str">
            <v>Rev24-BRADEN-bổ sung mới</v>
          </cell>
        </row>
        <row r="123">
          <cell r="A123" t="str">
            <v>I90-A108</v>
          </cell>
          <cell r="B123" t="str">
            <v>Tôn tấm</v>
          </cell>
          <cell r="C123" t="str">
            <v>PL10x450x850</v>
          </cell>
          <cell r="D123" t="str">
            <v>SS304</v>
          </cell>
          <cell r="E123" t="str">
            <v>m2</v>
          </cell>
          <cell r="F123">
            <v>79.3</v>
          </cell>
          <cell r="G123">
            <v>0.35208070617906689</v>
          </cell>
          <cell r="H123">
            <v>27.92</v>
          </cell>
          <cell r="I123">
            <v>0.76500000000000001</v>
          </cell>
          <cell r="J123">
            <v>60.664499999999997</v>
          </cell>
          <cell r="M123">
            <v>0.76500000000000001</v>
          </cell>
          <cell r="N123">
            <v>60.664499999999997</v>
          </cell>
          <cell r="O123" t="str">
            <v>Rev24-BRADEN-bổ sung mới. PL10x450x850-1 tấm</v>
          </cell>
        </row>
        <row r="124">
          <cell r="A124" t="str">
            <v>I90-A109</v>
          </cell>
          <cell r="B124" t="str">
            <v>Tôn tấm</v>
          </cell>
          <cell r="C124" t="str">
            <v>PL2x1250x2500</v>
          </cell>
          <cell r="D124" t="str">
            <v>SS304</v>
          </cell>
          <cell r="E124" t="str">
            <v>m2</v>
          </cell>
          <cell r="F124">
            <v>15.86</v>
          </cell>
          <cell r="G124">
            <v>327.52206809583862</v>
          </cell>
          <cell r="H124">
            <v>5194.5</v>
          </cell>
          <cell r="I124">
            <v>359.375</v>
          </cell>
          <cell r="J124">
            <v>5699.6875</v>
          </cell>
          <cell r="M124">
            <v>359.375</v>
          </cell>
          <cell r="N124">
            <v>5699.6875</v>
          </cell>
          <cell r="O124" t="str">
            <v>Rev17-BRADEN-bổ sung mới PL2x1250x2500-115 tờ</v>
          </cell>
        </row>
        <row r="125">
          <cell r="A125" t="str">
            <v>I90-A110</v>
          </cell>
          <cell r="B125" t="str">
            <v>Tôn tấm</v>
          </cell>
          <cell r="C125" t="str">
            <v>PL10x600x1500</v>
          </cell>
          <cell r="D125" t="str">
            <v>SS304</v>
          </cell>
          <cell r="E125" t="str">
            <v>m2</v>
          </cell>
          <cell r="F125">
            <v>79.3</v>
          </cell>
          <cell r="G125">
            <v>0.31651954602774279</v>
          </cell>
          <cell r="H125">
            <v>25.1</v>
          </cell>
          <cell r="I125">
            <v>0.89999999999999991</v>
          </cell>
          <cell r="J125">
            <v>71.36999999999999</v>
          </cell>
          <cell r="M125">
            <v>0.89999999999999991</v>
          </cell>
          <cell r="N125">
            <v>71.36999999999999</v>
          </cell>
          <cell r="O125" t="str">
            <v>Rev17-BRADEN-bổ sung mới PL10x600x1500-1 tờ</v>
          </cell>
        </row>
        <row r="126">
          <cell r="A126" t="str">
            <v>I90-A111</v>
          </cell>
          <cell r="B126" t="str">
            <v>Tôn chống trượt</v>
          </cell>
          <cell r="C126" t="str">
            <v>CPL4x1500x1000</v>
          </cell>
          <cell r="D126" t="str">
            <v>A36</v>
          </cell>
          <cell r="E126" t="str">
            <v>m2</v>
          </cell>
          <cell r="F126">
            <v>35</v>
          </cell>
          <cell r="G126">
            <v>1.0285714285714285</v>
          </cell>
          <cell r="H126">
            <v>36</v>
          </cell>
          <cell r="I126">
            <v>1.5</v>
          </cell>
          <cell r="J126">
            <v>52.5</v>
          </cell>
          <cell r="M126">
            <v>1.5</v>
          </cell>
          <cell r="N126">
            <v>52.5</v>
          </cell>
          <cell r="O126" t="str">
            <v>Rev19-BRADEN-bổ sung mới.</v>
          </cell>
        </row>
        <row r="127">
          <cell r="A127" t="str">
            <v>I90-A112</v>
          </cell>
          <cell r="B127" t="str">
            <v>Thép hình-C</v>
          </cell>
          <cell r="C127" t="str">
            <v>C41x41x2-L6000</v>
          </cell>
          <cell r="D127" t="str">
            <v>St-Galv</v>
          </cell>
          <cell r="E127" t="str">
            <v>m</v>
          </cell>
          <cell r="F127">
            <v>2.1</v>
          </cell>
          <cell r="G127">
            <v>2258.4</v>
          </cell>
          <cell r="H127">
            <v>4742.6400000000003</v>
          </cell>
          <cell r="I127">
            <v>868</v>
          </cell>
          <cell r="J127">
            <v>1822.8000000000002</v>
          </cell>
          <cell r="M127">
            <v>868</v>
          </cell>
          <cell r="N127">
            <v>1822.8000000000002</v>
          </cell>
          <cell r="O127" t="str">
            <v>Rev28-BRADEN-điều chỉnh không đặt hàng cho block13164</v>
          </cell>
        </row>
        <row r="128">
          <cell r="A128" t="str">
            <v>I90-A113</v>
          </cell>
          <cell r="B128" t="str">
            <v>Thép hình-H</v>
          </cell>
          <cell r="C128" t="str">
            <v>HEB200(H200x200x9x15)/JIS H200x200x8x12-L12000</v>
          </cell>
          <cell r="D128" t="str">
            <v>ASTM A36/JIS G3101 SS400</v>
          </cell>
          <cell r="E128" t="str">
            <v>m</v>
          </cell>
          <cell r="F128">
            <v>61.3</v>
          </cell>
          <cell r="G128">
            <v>175.56</v>
          </cell>
          <cell r="H128">
            <v>10469.219999999999</v>
          </cell>
          <cell r="I128">
            <v>187</v>
          </cell>
          <cell r="J128">
            <v>11463.099999999999</v>
          </cell>
          <cell r="M128">
            <v>187</v>
          </cell>
          <cell r="N128">
            <v>11463.099999999999</v>
          </cell>
          <cell r="O128" t="str">
            <v>Rev27-BRADEN-bổ sung mới. Mục Protections 13164</v>
          </cell>
        </row>
        <row r="129">
          <cell r="A129" t="str">
            <v>I90-A114</v>
          </cell>
          <cell r="B129" t="str">
            <v>Thép hình-C</v>
          </cell>
          <cell r="C129" t="str">
            <v>UPN120(C120x55x7x9)/JIS C125x65x6x8-L12000</v>
          </cell>
          <cell r="D129" t="str">
            <v>ASTM A36/JIS G3101 SS400</v>
          </cell>
          <cell r="E129" t="str">
            <v>m</v>
          </cell>
          <cell r="F129">
            <v>13.3</v>
          </cell>
          <cell r="G129">
            <v>52.603999999999999</v>
          </cell>
          <cell r="H129">
            <v>701.86</v>
          </cell>
          <cell r="I129">
            <v>60</v>
          </cell>
          <cell r="J129">
            <v>798</v>
          </cell>
          <cell r="M129">
            <v>60</v>
          </cell>
          <cell r="N129">
            <v>798</v>
          </cell>
          <cell r="O129" t="str">
            <v>Rev27-BRADEN-bổ sung mới. Mục Protections 13164</v>
          </cell>
        </row>
        <row r="130">
          <cell r="A130" t="str">
            <v>I90-A115</v>
          </cell>
          <cell r="B130" t="str">
            <v>Ống</v>
          </cell>
          <cell r="C130" t="str">
            <v>Pipe D26.67x2.6</v>
          </cell>
          <cell r="D130" t="str">
            <v>SUS304</v>
          </cell>
          <cell r="E130" t="str">
            <v>m</v>
          </cell>
          <cell r="F130">
            <v>1.5600000000000005</v>
          </cell>
          <cell r="G130">
            <v>2.95</v>
          </cell>
          <cell r="H130">
            <v>4.55</v>
          </cell>
          <cell r="I130">
            <v>3.1</v>
          </cell>
          <cell r="J130">
            <v>4.8360000000000021</v>
          </cell>
          <cell r="M130">
            <v>3.1</v>
          </cell>
          <cell r="N130">
            <v>4.8360000000000021</v>
          </cell>
          <cell r="O130" t="str">
            <v>Rev20-Braden bổ sung</v>
          </cell>
        </row>
        <row r="131">
          <cell r="A131" t="str">
            <v>I90-A116</v>
          </cell>
          <cell r="B131" t="str">
            <v>Tôn tấm</v>
          </cell>
          <cell r="C131" t="str">
            <v>PL1x350x400</v>
          </cell>
          <cell r="D131" t="str">
            <v>SUS304</v>
          </cell>
          <cell r="E131" t="str">
            <v>m2</v>
          </cell>
          <cell r="F131">
            <v>7.93</v>
          </cell>
          <cell r="G131">
            <v>5.1702395964691054E-2</v>
          </cell>
          <cell r="H131">
            <v>0.41000000000000003</v>
          </cell>
          <cell r="I131">
            <v>0.13999999999999999</v>
          </cell>
          <cell r="J131">
            <v>1.1101999999999999</v>
          </cell>
          <cell r="M131">
            <v>0.13999999999999999</v>
          </cell>
          <cell r="N131">
            <v>1.1101999999999999</v>
          </cell>
          <cell r="O131" t="str">
            <v>Rev20-Braden bổ sung</v>
          </cell>
        </row>
        <row r="132">
          <cell r="A132" t="str">
            <v>I90-A117</v>
          </cell>
          <cell r="B132" t="str">
            <v>Tôn tấm</v>
          </cell>
          <cell r="C132" t="str">
            <v>PL5x500x950</v>
          </cell>
          <cell r="D132" t="str">
            <v>SUS304</v>
          </cell>
          <cell r="E132" t="str">
            <v>m2</v>
          </cell>
          <cell r="F132">
            <v>39.65</v>
          </cell>
          <cell r="G132">
            <v>0.34804539722572514</v>
          </cell>
          <cell r="H132">
            <v>13.8</v>
          </cell>
          <cell r="I132">
            <v>0.47499999999999998</v>
          </cell>
          <cell r="J132">
            <v>18.833749999999998</v>
          </cell>
          <cell r="M132">
            <v>0.47499999999999998</v>
          </cell>
          <cell r="N132">
            <v>18.833749999999998</v>
          </cell>
          <cell r="O132" t="str">
            <v>Rev20-Braden bổ sung</v>
          </cell>
        </row>
        <row r="133">
          <cell r="A133" t="str">
            <v>I90-A118</v>
          </cell>
          <cell r="B133" t="str">
            <v>Tôn tấm</v>
          </cell>
          <cell r="C133" t="str">
            <v>PL40x750x800</v>
          </cell>
          <cell r="D133" t="str">
            <v>SUS304</v>
          </cell>
          <cell r="E133" t="str">
            <v>m2</v>
          </cell>
          <cell r="F133">
            <v>317.2</v>
          </cell>
          <cell r="G133">
            <v>0.11737074401008829</v>
          </cell>
          <cell r="H133">
            <v>37.230000000000004</v>
          </cell>
          <cell r="I133">
            <v>0.60000000000000009</v>
          </cell>
          <cell r="J133">
            <v>190.32000000000002</v>
          </cell>
          <cell r="M133">
            <v>0.60000000000000009</v>
          </cell>
          <cell r="N133">
            <v>190.32000000000002</v>
          </cell>
          <cell r="O133" t="str">
            <v>Rev20-Braden bổ sung</v>
          </cell>
        </row>
        <row r="134">
          <cell r="A134" t="str">
            <v>I90-A119</v>
          </cell>
          <cell r="B134" t="str">
            <v>Thép tròn</v>
          </cell>
          <cell r="C134" t="str">
            <v>RB10-L800</v>
          </cell>
          <cell r="D134" t="str">
            <v>SUS304</v>
          </cell>
          <cell r="E134" t="str">
            <v>m</v>
          </cell>
          <cell r="F134">
            <v>0.61728395061728403</v>
          </cell>
          <cell r="G134">
            <v>0.66</v>
          </cell>
          <cell r="H134">
            <v>0.4074074074074075</v>
          </cell>
          <cell r="I134">
            <v>0.8</v>
          </cell>
          <cell r="J134">
            <v>0.49382716049382713</v>
          </cell>
          <cell r="M134">
            <v>0.8</v>
          </cell>
          <cell r="N134">
            <v>0.49382716049382713</v>
          </cell>
          <cell r="O134" t="str">
            <v>Rev20-Braden bổ sung</v>
          </cell>
        </row>
        <row r="135">
          <cell r="A135" t="str">
            <v>I90-A120</v>
          </cell>
          <cell r="B135" t="str">
            <v>Thép tròn</v>
          </cell>
          <cell r="C135" t="str">
            <v>RB12-L4000</v>
          </cell>
          <cell r="D135" t="str">
            <v>SUS304</v>
          </cell>
          <cell r="E135" t="str">
            <v>m</v>
          </cell>
          <cell r="F135">
            <v>0.88888888888888917</v>
          </cell>
          <cell r="G135">
            <v>3.6</v>
          </cell>
          <cell r="H135">
            <v>3.2000000000000011</v>
          </cell>
          <cell r="I135">
            <v>4</v>
          </cell>
          <cell r="J135">
            <v>3.5555555555555554</v>
          </cell>
          <cell r="M135">
            <v>4</v>
          </cell>
          <cell r="N135">
            <v>3.5555555555555554</v>
          </cell>
          <cell r="O135" t="str">
            <v>Rev20-Braden bổ sung</v>
          </cell>
        </row>
        <row r="136">
          <cell r="A136" t="str">
            <v>I90-A121</v>
          </cell>
          <cell r="B136" t="str">
            <v>Thép tròn</v>
          </cell>
          <cell r="C136" t="str">
            <v>RB15-L4100</v>
          </cell>
          <cell r="D136" t="str">
            <v>SUS304</v>
          </cell>
          <cell r="E136" t="str">
            <v>m</v>
          </cell>
          <cell r="F136">
            <v>1.3888888888888891</v>
          </cell>
          <cell r="G136">
            <v>4.01</v>
          </cell>
          <cell r="H136">
            <v>5.5</v>
          </cell>
          <cell r="I136">
            <v>4.0999999999999996</v>
          </cell>
          <cell r="J136">
            <v>5.6944444444444438</v>
          </cell>
          <cell r="M136">
            <v>4.0999999999999996</v>
          </cell>
          <cell r="N136">
            <v>5.6944444444444438</v>
          </cell>
          <cell r="O136" t="str">
            <v>Rev20-Braden bổ sung</v>
          </cell>
        </row>
        <row r="137">
          <cell r="A137" t="str">
            <v>I90-A122</v>
          </cell>
          <cell r="B137" t="str">
            <v>Thép tròn</v>
          </cell>
          <cell r="C137" t="str">
            <v>RB20-L500</v>
          </cell>
          <cell r="D137" t="str">
            <v>SUS304</v>
          </cell>
          <cell r="E137" t="str">
            <v>m</v>
          </cell>
          <cell r="F137">
            <v>2.4691358024691401</v>
          </cell>
          <cell r="G137">
            <v>0.40500000000000003</v>
          </cell>
          <cell r="H137">
            <v>0.9</v>
          </cell>
          <cell r="I137">
            <v>0.5</v>
          </cell>
          <cell r="J137">
            <v>1.2345679012345678</v>
          </cell>
          <cell r="M137">
            <v>0.5</v>
          </cell>
          <cell r="N137">
            <v>1.2345679012345678</v>
          </cell>
          <cell r="O137" t="str">
            <v>Rev20-Braden bổ sung</v>
          </cell>
        </row>
        <row r="138">
          <cell r="A138" t="str">
            <v>I90-A123</v>
          </cell>
          <cell r="B138" t="str">
            <v>Plate-2.0321</v>
          </cell>
          <cell r="C138" t="str">
            <v>PL0.8x300x600</v>
          </cell>
          <cell r="D138">
            <v>2.0320999999999998</v>
          </cell>
          <cell r="E138" t="str">
            <v>m2</v>
          </cell>
          <cell r="F138">
            <v>1.5519999999999998</v>
          </cell>
          <cell r="G138">
            <v>0.18</v>
          </cell>
          <cell r="H138">
            <v>0.27935999999999994</v>
          </cell>
          <cell r="I138">
            <v>0.18</v>
          </cell>
          <cell r="J138">
            <v>0.27935999999999994</v>
          </cell>
          <cell r="M138">
            <v>0.18</v>
          </cell>
          <cell r="N138">
            <v>0.27935999999999994</v>
          </cell>
          <cell r="O138" t="str">
            <v>Rev22-chỉnh lại đơn vị tính từ Pcs về chuẩn là m2</v>
          </cell>
        </row>
        <row r="139">
          <cell r="A139" t="str">
            <v>I90-A124</v>
          </cell>
          <cell r="B139" t="str">
            <v>Thép hộp</v>
          </cell>
          <cell r="C139" t="str">
            <v>SHS 80x40x2-L6000</v>
          </cell>
          <cell r="D139" t="str">
            <v>A36/SS400</v>
          </cell>
          <cell r="E139" t="str">
            <v>m</v>
          </cell>
          <cell r="F139">
            <v>3.6166666666666667</v>
          </cell>
          <cell r="G139">
            <v>90.69</v>
          </cell>
          <cell r="H139">
            <v>327.99550000000011</v>
          </cell>
          <cell r="I139">
            <v>97.9452</v>
          </cell>
          <cell r="J139">
            <v>354.23514</v>
          </cell>
          <cell r="M139">
            <v>97.9452</v>
          </cell>
          <cell r="N139">
            <v>354.23514</v>
          </cell>
          <cell r="O139" t="str">
            <v>Rev22-Braden bổ sung mới</v>
          </cell>
        </row>
        <row r="140">
          <cell r="A140" t="str">
            <v>I90-A125</v>
          </cell>
          <cell r="B140" t="str">
            <v>Thép hộp</v>
          </cell>
          <cell r="C140" t="str">
            <v>SHS 50x50x2-L6000</v>
          </cell>
          <cell r="D140" t="str">
            <v>A36/SS400</v>
          </cell>
          <cell r="E140" t="str">
            <v>m</v>
          </cell>
          <cell r="F140">
            <v>2.99</v>
          </cell>
          <cell r="G140">
            <v>28.5</v>
          </cell>
          <cell r="H140">
            <v>85.215000000000003</v>
          </cell>
          <cell r="I140">
            <v>30.78</v>
          </cell>
          <cell r="J140">
            <v>92.032200000000003</v>
          </cell>
          <cell r="M140">
            <v>30.78</v>
          </cell>
          <cell r="N140">
            <v>92.032200000000003</v>
          </cell>
          <cell r="O140" t="str">
            <v>Rev22-Braden bổ sung mới</v>
          </cell>
        </row>
        <row r="141">
          <cell r="A141" t="str">
            <v>I90-A126</v>
          </cell>
          <cell r="B141" t="str">
            <v>Thép hộp</v>
          </cell>
          <cell r="C141" t="str">
            <v>SHS 120x60x2-L6000</v>
          </cell>
          <cell r="D141" t="str">
            <v>A36/SS400</v>
          </cell>
          <cell r="E141" t="str">
            <v>m</v>
          </cell>
          <cell r="F141">
            <v>5.501666666666666</v>
          </cell>
          <cell r="G141">
            <v>28.5</v>
          </cell>
          <cell r="H141">
            <v>156.79749999999999</v>
          </cell>
          <cell r="I141">
            <v>30.78</v>
          </cell>
          <cell r="J141">
            <v>169.34129999999999</v>
          </cell>
          <cell r="M141">
            <v>30.78</v>
          </cell>
          <cell r="N141">
            <v>169.34129999999999</v>
          </cell>
          <cell r="O141" t="str">
            <v>Rev22-Braden bổ sung mới</v>
          </cell>
        </row>
        <row r="142">
          <cell r="A142" t="str">
            <v>I90-A127</v>
          </cell>
          <cell r="B142" t="str">
            <v>Thép hộp</v>
          </cell>
          <cell r="C142" t="str">
            <v>SHS 40x40x3-L6000</v>
          </cell>
          <cell r="D142" t="str">
            <v>A36/SS400</v>
          </cell>
          <cell r="E142" t="str">
            <v>m</v>
          </cell>
          <cell r="F142">
            <v>3.49</v>
          </cell>
          <cell r="G142">
            <v>3975</v>
          </cell>
          <cell r="H142">
            <v>13872.75</v>
          </cell>
          <cell r="I142">
            <v>3975</v>
          </cell>
          <cell r="J142">
            <v>13872.75</v>
          </cell>
          <cell r="M142">
            <v>3975</v>
          </cell>
          <cell r="N142">
            <v>13872.75</v>
          </cell>
          <cell r="O142" t="str">
            <v>Rev23-Braden bổ sung mới</v>
          </cell>
        </row>
        <row r="143">
          <cell r="A143" t="str">
            <v>I90-A128</v>
          </cell>
          <cell r="B143" t="str">
            <v>Tấm sàn</v>
          </cell>
          <cell r="C143" t="str">
            <v>Grating H30mm</v>
          </cell>
          <cell r="D143" t="str">
            <v>GRP-GRATING</v>
          </cell>
          <cell r="E143" t="str">
            <v>pcs</v>
          </cell>
          <cell r="G143">
            <v>24</v>
          </cell>
          <cell r="I143">
            <v>24</v>
          </cell>
          <cell r="J143">
            <v>0</v>
          </cell>
          <cell r="M143">
            <v>24</v>
          </cell>
          <cell r="N143">
            <v>0</v>
          </cell>
          <cell r="O143" t="str">
            <v>Rev25-BRADEN-bổ sung. Số lượng và quy cách mua theo bản vẽ "I90-Grating-Type H30mm"</v>
          </cell>
        </row>
        <row r="144">
          <cell r="A144" t="str">
            <v>I90-A129</v>
          </cell>
          <cell r="B144" t="str">
            <v>Tấm sàn</v>
          </cell>
          <cell r="C144" t="str">
            <v>Grating H50mm</v>
          </cell>
          <cell r="D144" t="str">
            <v>GRP-GRATING</v>
          </cell>
          <cell r="E144" t="str">
            <v>pcs</v>
          </cell>
          <cell r="G144">
            <v>16</v>
          </cell>
          <cell r="I144">
            <v>16</v>
          </cell>
          <cell r="J144">
            <v>0</v>
          </cell>
          <cell r="M144">
            <v>16</v>
          </cell>
          <cell r="N144">
            <v>0</v>
          </cell>
          <cell r="O144" t="str">
            <v>Rev27-BRADEN-bổ sung. Số lượng và quy cách mua theo tài liệu "I90-Grating H50mm-BO SUNG (U1+U2)" gửi kèm</v>
          </cell>
        </row>
        <row r="145">
          <cell r="A145" t="str">
            <v>I90-A130</v>
          </cell>
          <cell r="B145" t="str">
            <v>Tấm sàn</v>
          </cell>
          <cell r="C145" t="str">
            <v>Grating H30mm</v>
          </cell>
          <cell r="D145" t="str">
            <v>GRP-GRATING</v>
          </cell>
          <cell r="E145" t="str">
            <v>pcs</v>
          </cell>
          <cell r="G145">
            <v>36</v>
          </cell>
          <cell r="I145">
            <v>36</v>
          </cell>
          <cell r="J145">
            <v>0</v>
          </cell>
          <cell r="M145">
            <v>36</v>
          </cell>
          <cell r="N145">
            <v>0</v>
          </cell>
          <cell r="O145" t="str">
            <v>Rev28-BRADEN-bổ sung. Quy cách mua theo bản vẽ "I90-Grating-Type H30mm-13164 (3units)"</v>
          </cell>
        </row>
        <row r="146">
          <cell r="A146" t="str">
            <v>I90-A131</v>
          </cell>
          <cell r="B146" t="str">
            <v>Spring</v>
          </cell>
          <cell r="C146" t="str">
            <v>Spring D2.2</v>
          </cell>
          <cell r="D146" t="str">
            <v>Steel</v>
          </cell>
          <cell r="E146" t="str">
            <v>pcs</v>
          </cell>
          <cell r="G146">
            <v>5</v>
          </cell>
          <cell r="I146">
            <v>5</v>
          </cell>
          <cell r="M146">
            <v>5</v>
          </cell>
          <cell r="N146">
            <v>0</v>
          </cell>
          <cell r="O146" t="str">
            <v>Rev29-BE bổ sung. Xem bản vẽ "I90-Spring-D2.2"</v>
          </cell>
        </row>
        <row r="147">
          <cell r="A147" t="str">
            <v>B.</v>
          </cell>
          <cell r="B147" t="str">
            <v>Accessory-Material / Vật tư phụ (Galv :  Mạ kẽm nhúng nóng)</v>
          </cell>
        </row>
        <row r="148">
          <cell r="A148" t="str">
            <v>I90-B1</v>
          </cell>
          <cell r="B148" t="str">
            <v>Bu lông</v>
          </cell>
          <cell r="C148" t="str">
            <v>Bolt-M10x20-ISO4017-8.8-Galv</v>
          </cell>
          <cell r="D148" t="str">
            <v>8.8-Galv</v>
          </cell>
          <cell r="E148" t="str">
            <v>pcs</v>
          </cell>
          <cell r="F148">
            <v>0</v>
          </cell>
          <cell r="G148">
            <v>144</v>
          </cell>
          <cell r="H148">
            <v>0</v>
          </cell>
          <cell r="I148">
            <v>162</v>
          </cell>
          <cell r="J148">
            <v>0</v>
          </cell>
          <cell r="L148">
            <v>0</v>
          </cell>
          <cell r="M148">
            <v>162</v>
          </cell>
          <cell r="N148">
            <v>0</v>
          </cell>
          <cell r="O148" t="str">
            <v>Rev10</v>
          </cell>
        </row>
        <row r="149">
          <cell r="A149" t="str">
            <v>I90-B2</v>
          </cell>
          <cell r="B149" t="str">
            <v>Bu lông</v>
          </cell>
          <cell r="C149" t="str">
            <v>Bolt-M10x30-ISO4017-8.8-Galv</v>
          </cell>
          <cell r="D149" t="str">
            <v>8.8-Galv</v>
          </cell>
          <cell r="E149" t="str">
            <v>pcs</v>
          </cell>
          <cell r="F149">
            <v>0</v>
          </cell>
          <cell r="G149">
            <v>104</v>
          </cell>
          <cell r="H149">
            <v>0</v>
          </cell>
          <cell r="I149">
            <v>128</v>
          </cell>
          <cell r="J149">
            <v>0</v>
          </cell>
          <cell r="L149">
            <v>0</v>
          </cell>
          <cell r="M149">
            <v>128</v>
          </cell>
          <cell r="N149">
            <v>0</v>
          </cell>
          <cell r="O149" t="str">
            <v>Rev10</v>
          </cell>
        </row>
        <row r="150">
          <cell r="A150" t="str">
            <v>I90-B3</v>
          </cell>
          <cell r="B150" t="str">
            <v>Bu lông</v>
          </cell>
          <cell r="C150" t="str">
            <v>Bolt-M10x35-ISO4017-8.8-Galv</v>
          </cell>
          <cell r="D150" t="str">
            <v>8.8-Galv</v>
          </cell>
          <cell r="E150" t="str">
            <v>pcs</v>
          </cell>
          <cell r="F150">
            <v>0</v>
          </cell>
          <cell r="G150">
            <v>624</v>
          </cell>
          <cell r="H150">
            <v>0</v>
          </cell>
          <cell r="I150">
            <v>662</v>
          </cell>
          <cell r="J150">
            <v>0</v>
          </cell>
          <cell r="L150">
            <v>0</v>
          </cell>
          <cell r="M150">
            <v>662</v>
          </cell>
          <cell r="N150">
            <v>0</v>
          </cell>
          <cell r="O150" t="str">
            <v>Rev10</v>
          </cell>
        </row>
        <row r="151">
          <cell r="A151" t="str">
            <v>I90-B4</v>
          </cell>
          <cell r="B151" t="str">
            <v>Bu lông</v>
          </cell>
          <cell r="C151" t="str">
            <v>Bolt-M10x40-ISO4017-8.8-Galv</v>
          </cell>
          <cell r="D151" t="str">
            <v>8.8-Galv</v>
          </cell>
          <cell r="E151" t="str">
            <v>pcs</v>
          </cell>
          <cell r="F151">
            <v>0</v>
          </cell>
          <cell r="G151">
            <v>152</v>
          </cell>
          <cell r="H151">
            <v>0</v>
          </cell>
          <cell r="I151">
            <v>162</v>
          </cell>
          <cell r="J151">
            <v>0</v>
          </cell>
          <cell r="L151">
            <v>0</v>
          </cell>
          <cell r="M151">
            <v>162</v>
          </cell>
          <cell r="N151">
            <v>0</v>
          </cell>
          <cell r="O151" t="str">
            <v>Rev10</v>
          </cell>
        </row>
        <row r="152">
          <cell r="A152" t="str">
            <v>I90-B5</v>
          </cell>
          <cell r="B152" t="str">
            <v>Bu lông</v>
          </cell>
          <cell r="C152" t="str">
            <v>Bolt-M10x45-DIN912-8.8-Galv</v>
          </cell>
          <cell r="D152" t="str">
            <v>8.8-Galv</v>
          </cell>
          <cell r="E152" t="str">
            <v>pcs</v>
          </cell>
          <cell r="F152">
            <v>0</v>
          </cell>
          <cell r="G152">
            <v>40</v>
          </cell>
          <cell r="H152">
            <v>0</v>
          </cell>
          <cell r="I152">
            <v>50</v>
          </cell>
          <cell r="J152">
            <v>0</v>
          </cell>
          <cell r="L152">
            <v>0</v>
          </cell>
          <cell r="M152">
            <v>50</v>
          </cell>
          <cell r="N152">
            <v>0</v>
          </cell>
          <cell r="O152" t="str">
            <v>Rev10</v>
          </cell>
        </row>
        <row r="153">
          <cell r="A153" t="str">
            <v>I90-B6</v>
          </cell>
          <cell r="B153" t="str">
            <v>Bu lông</v>
          </cell>
          <cell r="C153" t="str">
            <v>Bolt-M12x35-ISO10642-8.8-Galv</v>
          </cell>
          <cell r="D153" t="str">
            <v>8.8-Galv</v>
          </cell>
          <cell r="E153" t="str">
            <v>pcs</v>
          </cell>
          <cell r="F153">
            <v>0</v>
          </cell>
          <cell r="G153">
            <v>2588</v>
          </cell>
          <cell r="H153">
            <v>0</v>
          </cell>
          <cell r="I153">
            <v>2736</v>
          </cell>
          <cell r="J153">
            <v>0</v>
          </cell>
          <cell r="L153">
            <v>0</v>
          </cell>
          <cell r="M153">
            <v>2736</v>
          </cell>
          <cell r="N153">
            <v>0</v>
          </cell>
          <cell r="O153" t="str">
            <v>Rev10</v>
          </cell>
        </row>
        <row r="154">
          <cell r="A154" t="str">
            <v>I90-B7</v>
          </cell>
          <cell r="B154" t="str">
            <v>Bu lông</v>
          </cell>
          <cell r="C154" t="str">
            <v>Bolt-M12x35-ISO4017-8.8-Galv</v>
          </cell>
          <cell r="D154" t="str">
            <v>8.8-Galv</v>
          </cell>
          <cell r="E154" t="str">
            <v>pcs</v>
          </cell>
          <cell r="F154">
            <v>0</v>
          </cell>
          <cell r="G154">
            <v>136</v>
          </cell>
          <cell r="H154">
            <v>0</v>
          </cell>
          <cell r="I154">
            <v>160</v>
          </cell>
          <cell r="J154">
            <v>0</v>
          </cell>
          <cell r="L154">
            <v>0</v>
          </cell>
          <cell r="M154">
            <v>160</v>
          </cell>
          <cell r="N154">
            <v>0</v>
          </cell>
          <cell r="O154" t="str">
            <v>Rev10</v>
          </cell>
        </row>
        <row r="155">
          <cell r="A155" t="str">
            <v>I90-B8</v>
          </cell>
          <cell r="B155" t="str">
            <v>Bu lông</v>
          </cell>
          <cell r="C155" t="str">
            <v>Bolt-M12x40-ISO4017-8.8-Galv</v>
          </cell>
          <cell r="D155" t="str">
            <v>8.8-Galv</v>
          </cell>
          <cell r="E155" t="str">
            <v>pcs</v>
          </cell>
          <cell r="F155">
            <v>0</v>
          </cell>
          <cell r="G155">
            <v>28</v>
          </cell>
          <cell r="H155">
            <v>0</v>
          </cell>
          <cell r="I155">
            <v>42</v>
          </cell>
          <cell r="J155">
            <v>0</v>
          </cell>
          <cell r="L155">
            <v>0</v>
          </cell>
          <cell r="M155">
            <v>42</v>
          </cell>
          <cell r="N155">
            <v>0</v>
          </cell>
          <cell r="O155" t="str">
            <v>Rev10</v>
          </cell>
        </row>
        <row r="156">
          <cell r="A156" t="str">
            <v>I90-B9</v>
          </cell>
          <cell r="B156" t="str">
            <v>Bu lông</v>
          </cell>
          <cell r="C156" t="str">
            <v>Bolt-M12x45-ISO4017-8.8-Galv</v>
          </cell>
          <cell r="D156" t="str">
            <v>8.8-Galv</v>
          </cell>
          <cell r="E156" t="str">
            <v>pcs</v>
          </cell>
          <cell r="F156">
            <v>0</v>
          </cell>
          <cell r="G156">
            <v>320</v>
          </cell>
          <cell r="H156">
            <v>0</v>
          </cell>
          <cell r="I156">
            <v>340</v>
          </cell>
          <cell r="J156">
            <v>0</v>
          </cell>
          <cell r="L156">
            <v>0</v>
          </cell>
          <cell r="M156">
            <v>340</v>
          </cell>
          <cell r="N156">
            <v>0</v>
          </cell>
          <cell r="O156" t="str">
            <v>Rev10</v>
          </cell>
        </row>
        <row r="157">
          <cell r="A157" t="str">
            <v>I90-B10</v>
          </cell>
          <cell r="B157" t="str">
            <v>Bu lông</v>
          </cell>
          <cell r="C157" t="str">
            <v>Bolt-M12x50-ISO4017-8.8-Galv</v>
          </cell>
          <cell r="D157" t="str">
            <v>8.8-Galv</v>
          </cell>
          <cell r="E157" t="str">
            <v>pcs</v>
          </cell>
          <cell r="F157">
            <v>0</v>
          </cell>
          <cell r="G157">
            <v>56</v>
          </cell>
          <cell r="H157">
            <v>0</v>
          </cell>
          <cell r="I157">
            <v>64</v>
          </cell>
          <cell r="J157">
            <v>0</v>
          </cell>
          <cell r="L157">
            <v>0</v>
          </cell>
          <cell r="M157">
            <v>64</v>
          </cell>
          <cell r="N157">
            <v>0</v>
          </cell>
          <cell r="O157" t="str">
            <v>Rev10</v>
          </cell>
        </row>
        <row r="158">
          <cell r="A158" t="str">
            <v>I90-B11</v>
          </cell>
          <cell r="B158" t="str">
            <v>Bu lông</v>
          </cell>
          <cell r="C158" t="str">
            <v>Bolt-M16x40-DIN912-8.8-Galv</v>
          </cell>
          <cell r="D158" t="str">
            <v>8.8-Galv</v>
          </cell>
          <cell r="E158" t="str">
            <v>pcs</v>
          </cell>
          <cell r="F158">
            <v>0</v>
          </cell>
          <cell r="G158">
            <v>80</v>
          </cell>
          <cell r="H158">
            <v>0</v>
          </cell>
          <cell r="I158">
            <v>90</v>
          </cell>
          <cell r="J158">
            <v>0</v>
          </cell>
          <cell r="L158">
            <v>0</v>
          </cell>
          <cell r="M158">
            <v>90</v>
          </cell>
          <cell r="N158">
            <v>0</v>
          </cell>
          <cell r="O158" t="str">
            <v>Rev10</v>
          </cell>
        </row>
        <row r="159">
          <cell r="A159" t="str">
            <v>I90-B12</v>
          </cell>
          <cell r="B159" t="str">
            <v>Bu lông</v>
          </cell>
          <cell r="C159" t="str">
            <v>Bolt-M16x45-ISO4017-8.8-Galv</v>
          </cell>
          <cell r="D159" t="str">
            <v>8.8-Galv</v>
          </cell>
          <cell r="E159" t="str">
            <v>pcs</v>
          </cell>
          <cell r="F159">
            <v>0</v>
          </cell>
          <cell r="G159">
            <v>40</v>
          </cell>
          <cell r="H159">
            <v>0</v>
          </cell>
          <cell r="I159">
            <v>50</v>
          </cell>
          <cell r="J159">
            <v>0</v>
          </cell>
          <cell r="L159">
            <v>0</v>
          </cell>
          <cell r="M159">
            <v>50</v>
          </cell>
          <cell r="N159">
            <v>0</v>
          </cell>
          <cell r="O159" t="str">
            <v>Rev10</v>
          </cell>
        </row>
        <row r="160">
          <cell r="A160" t="str">
            <v>I90-B13</v>
          </cell>
          <cell r="B160" t="str">
            <v>Bu lông</v>
          </cell>
          <cell r="C160" t="str">
            <v>Bolt-M16x50-ISO4017-8.8-Galv</v>
          </cell>
          <cell r="D160" t="str">
            <v>8.8-Galv</v>
          </cell>
          <cell r="E160" t="str">
            <v>pcs</v>
          </cell>
          <cell r="F160">
            <v>0</v>
          </cell>
          <cell r="G160">
            <v>3108</v>
          </cell>
          <cell r="H160">
            <v>0</v>
          </cell>
          <cell r="I160">
            <v>3268</v>
          </cell>
          <cell r="J160">
            <v>0</v>
          </cell>
          <cell r="L160">
            <v>0</v>
          </cell>
          <cell r="M160">
            <v>3268</v>
          </cell>
          <cell r="N160">
            <v>0</v>
          </cell>
          <cell r="O160" t="str">
            <v>Rev10</v>
          </cell>
        </row>
        <row r="161">
          <cell r="A161" t="str">
            <v>I90-B14</v>
          </cell>
          <cell r="B161" t="str">
            <v>Bu lông</v>
          </cell>
          <cell r="C161" t="str">
            <v>Bolt-M16x55-ISO4017-8.8-Galv</v>
          </cell>
          <cell r="D161" t="str">
            <v>8.8-Galv</v>
          </cell>
          <cell r="E161" t="str">
            <v>pcs</v>
          </cell>
          <cell r="F161">
            <v>0</v>
          </cell>
          <cell r="G161">
            <v>2700</v>
          </cell>
          <cell r="H161">
            <v>0</v>
          </cell>
          <cell r="I161">
            <v>2876</v>
          </cell>
          <cell r="J161">
            <v>0</v>
          </cell>
          <cell r="L161">
            <v>0</v>
          </cell>
          <cell r="M161">
            <v>2876</v>
          </cell>
          <cell r="N161">
            <v>0</v>
          </cell>
          <cell r="O161" t="str">
            <v>Rev10</v>
          </cell>
        </row>
        <row r="162">
          <cell r="A162" t="str">
            <v>I90-B15</v>
          </cell>
          <cell r="B162" t="str">
            <v>Bu lông</v>
          </cell>
          <cell r="C162" t="str">
            <v>Bolt-M16x60-ISO4017-8.8-Galv</v>
          </cell>
          <cell r="D162" t="str">
            <v>8.8-Galv</v>
          </cell>
          <cell r="E162" t="str">
            <v>pcs</v>
          </cell>
          <cell r="F162">
            <v>0</v>
          </cell>
          <cell r="G162">
            <v>8888</v>
          </cell>
          <cell r="H162">
            <v>0</v>
          </cell>
          <cell r="I162">
            <v>9358</v>
          </cell>
          <cell r="J162">
            <v>0</v>
          </cell>
          <cell r="L162">
            <v>0</v>
          </cell>
          <cell r="M162">
            <v>9358</v>
          </cell>
          <cell r="N162">
            <v>0</v>
          </cell>
          <cell r="O162" t="str">
            <v>Rev10</v>
          </cell>
        </row>
        <row r="163">
          <cell r="A163" t="str">
            <v>I90-B16</v>
          </cell>
          <cell r="B163" t="str">
            <v>Bu lông</v>
          </cell>
          <cell r="C163" t="str">
            <v>Bolt-M16x65-ISO4014-8.8-Galv</v>
          </cell>
          <cell r="D163" t="str">
            <v>8.8-Galv</v>
          </cell>
          <cell r="E163" t="str">
            <v>pcs</v>
          </cell>
          <cell r="F163">
            <v>0</v>
          </cell>
          <cell r="G163">
            <v>40</v>
          </cell>
          <cell r="H163">
            <v>0</v>
          </cell>
          <cell r="I163">
            <v>50</v>
          </cell>
          <cell r="J163">
            <v>0</v>
          </cell>
          <cell r="L163">
            <v>0</v>
          </cell>
          <cell r="M163">
            <v>50</v>
          </cell>
          <cell r="N163">
            <v>0</v>
          </cell>
          <cell r="O163" t="str">
            <v>Rev10</v>
          </cell>
        </row>
        <row r="164">
          <cell r="A164" t="str">
            <v>I90-B17</v>
          </cell>
          <cell r="B164" t="str">
            <v>Bu lông</v>
          </cell>
          <cell r="C164" t="str">
            <v>Bolt-M16x70-DIN186B-8.8-Galv</v>
          </cell>
          <cell r="D164" t="str">
            <v>8.8-Galv</v>
          </cell>
          <cell r="E164" t="str">
            <v>pcs</v>
          </cell>
          <cell r="F164">
            <v>0</v>
          </cell>
          <cell r="G164">
            <v>328</v>
          </cell>
          <cell r="H164">
            <v>0</v>
          </cell>
          <cell r="I164">
            <v>350</v>
          </cell>
          <cell r="J164">
            <v>0</v>
          </cell>
          <cell r="L164">
            <v>0</v>
          </cell>
          <cell r="M164">
            <v>350</v>
          </cell>
          <cell r="N164">
            <v>0</v>
          </cell>
          <cell r="O164" t="str">
            <v>Rev10</v>
          </cell>
        </row>
        <row r="165">
          <cell r="A165" t="str">
            <v>I90-B18</v>
          </cell>
          <cell r="B165" t="str">
            <v>Bu lông</v>
          </cell>
          <cell r="C165" t="str">
            <v>Bolt-M16x70-ISO4017-8.8-Galv</v>
          </cell>
          <cell r="D165" t="str">
            <v>8.8-Galv</v>
          </cell>
          <cell r="E165" t="str">
            <v>pcs</v>
          </cell>
          <cell r="F165">
            <v>0</v>
          </cell>
          <cell r="G165">
            <v>512</v>
          </cell>
          <cell r="H165">
            <v>0</v>
          </cell>
          <cell r="I165">
            <v>544</v>
          </cell>
          <cell r="J165">
            <v>0</v>
          </cell>
          <cell r="L165">
            <v>0</v>
          </cell>
          <cell r="M165">
            <v>544</v>
          </cell>
          <cell r="N165">
            <v>0</v>
          </cell>
          <cell r="O165" t="str">
            <v>Rev10</v>
          </cell>
        </row>
        <row r="166">
          <cell r="A166" t="str">
            <v>I90-B19</v>
          </cell>
          <cell r="B166" t="str">
            <v>Bu lông</v>
          </cell>
          <cell r="C166" t="str">
            <v>Bolt-M16x80-ISO4014-8.8-Galv</v>
          </cell>
          <cell r="D166" t="str">
            <v>8.8-Galv</v>
          </cell>
          <cell r="E166" t="str">
            <v>pcs</v>
          </cell>
          <cell r="F166">
            <v>0</v>
          </cell>
          <cell r="G166">
            <v>160</v>
          </cell>
          <cell r="H166">
            <v>0</v>
          </cell>
          <cell r="I166">
            <v>170</v>
          </cell>
          <cell r="J166">
            <v>0</v>
          </cell>
          <cell r="L166">
            <v>0</v>
          </cell>
          <cell r="M166">
            <v>170</v>
          </cell>
          <cell r="N166">
            <v>0</v>
          </cell>
          <cell r="O166" t="str">
            <v>Rev10</v>
          </cell>
        </row>
        <row r="167">
          <cell r="A167" t="str">
            <v>I90-B20</v>
          </cell>
          <cell r="B167" t="str">
            <v>Bu lông</v>
          </cell>
          <cell r="C167" t="str">
            <v>Bolt-M16x80-ISO4017-8.8-Galv</v>
          </cell>
          <cell r="D167" t="str">
            <v>8.8-Galv</v>
          </cell>
          <cell r="E167" t="str">
            <v>pcs</v>
          </cell>
          <cell r="F167">
            <v>0</v>
          </cell>
          <cell r="G167">
            <v>160</v>
          </cell>
          <cell r="H167">
            <v>0</v>
          </cell>
          <cell r="I167">
            <v>170</v>
          </cell>
          <cell r="J167">
            <v>0</v>
          </cell>
          <cell r="L167">
            <v>0</v>
          </cell>
          <cell r="M167">
            <v>170</v>
          </cell>
          <cell r="N167">
            <v>0</v>
          </cell>
          <cell r="O167" t="str">
            <v>Rev10</v>
          </cell>
        </row>
        <row r="168">
          <cell r="A168" t="str">
            <v>I90-B21</v>
          </cell>
          <cell r="B168" t="str">
            <v>Bu lông</v>
          </cell>
          <cell r="C168" t="str">
            <v>Bolt-M20x100-ISO4014-8.8-Galv</v>
          </cell>
          <cell r="D168" t="str">
            <v>8.8-Galv</v>
          </cell>
          <cell r="E168" t="str">
            <v>pcs</v>
          </cell>
          <cell r="F168">
            <v>0</v>
          </cell>
          <cell r="G168">
            <v>192</v>
          </cell>
          <cell r="H168">
            <v>0</v>
          </cell>
          <cell r="I168">
            <v>204</v>
          </cell>
          <cell r="J168">
            <v>0</v>
          </cell>
          <cell r="L168">
            <v>0</v>
          </cell>
          <cell r="M168">
            <v>204</v>
          </cell>
          <cell r="N168">
            <v>0</v>
          </cell>
          <cell r="O168" t="str">
            <v>Rev10</v>
          </cell>
        </row>
        <row r="169">
          <cell r="A169" t="str">
            <v>I90-B22</v>
          </cell>
          <cell r="B169" t="str">
            <v>Bu lông</v>
          </cell>
          <cell r="C169" t="str">
            <v>Bolt-M20x100-ISO4017-10.9-Galv</v>
          </cell>
          <cell r="D169" t="str">
            <v>10.9-Galv</v>
          </cell>
          <cell r="E169" t="str">
            <v>pcs</v>
          </cell>
          <cell r="F169">
            <v>0</v>
          </cell>
          <cell r="G169">
            <v>80</v>
          </cell>
          <cell r="H169">
            <v>0</v>
          </cell>
          <cell r="I169">
            <v>90</v>
          </cell>
          <cell r="J169">
            <v>0</v>
          </cell>
          <cell r="L169">
            <v>0</v>
          </cell>
          <cell r="M169">
            <v>90</v>
          </cell>
          <cell r="N169">
            <v>0</v>
          </cell>
          <cell r="O169" t="str">
            <v>Rev10</v>
          </cell>
        </row>
        <row r="170">
          <cell r="A170" t="str">
            <v>I90-B23</v>
          </cell>
          <cell r="B170" t="str">
            <v>Bu lông</v>
          </cell>
          <cell r="C170" t="str">
            <v>Bolt-M20x100-ISO4017-8.8-Galv</v>
          </cell>
          <cell r="D170" t="str">
            <v>8.8-Galv</v>
          </cell>
          <cell r="E170" t="str">
            <v>pcs</v>
          </cell>
          <cell r="F170">
            <v>0</v>
          </cell>
          <cell r="G170">
            <v>80</v>
          </cell>
          <cell r="H170">
            <v>0</v>
          </cell>
          <cell r="I170">
            <v>90</v>
          </cell>
          <cell r="J170">
            <v>0</v>
          </cell>
          <cell r="L170">
            <v>0</v>
          </cell>
          <cell r="M170">
            <v>90</v>
          </cell>
          <cell r="N170">
            <v>0</v>
          </cell>
          <cell r="O170" t="str">
            <v>Rev10</v>
          </cell>
        </row>
        <row r="171">
          <cell r="A171" t="str">
            <v>I90-B24</v>
          </cell>
          <cell r="B171" t="str">
            <v>Bu lông</v>
          </cell>
          <cell r="C171" t="str">
            <v>Bolt-M20x110-ISO4017-8.8-Galv</v>
          </cell>
          <cell r="D171" t="str">
            <v>8.8-Galv</v>
          </cell>
          <cell r="E171" t="str">
            <v>pcs</v>
          </cell>
          <cell r="F171">
            <v>0</v>
          </cell>
          <cell r="G171">
            <v>384</v>
          </cell>
          <cell r="H171">
            <v>0</v>
          </cell>
          <cell r="I171">
            <v>408</v>
          </cell>
          <cell r="J171">
            <v>0</v>
          </cell>
          <cell r="L171">
            <v>0</v>
          </cell>
          <cell r="M171">
            <v>408</v>
          </cell>
          <cell r="N171">
            <v>0</v>
          </cell>
          <cell r="O171" t="str">
            <v>Rev10</v>
          </cell>
        </row>
        <row r="172">
          <cell r="A172" t="str">
            <v>I90-B25</v>
          </cell>
          <cell r="B172" t="str">
            <v>Bu lông</v>
          </cell>
          <cell r="C172" t="str">
            <v>Bolt-M20x120-ISO4017-8.8-Galv</v>
          </cell>
          <cell r="D172" t="str">
            <v>8.8-Galv</v>
          </cell>
          <cell r="E172" t="str">
            <v>pcs</v>
          </cell>
          <cell r="F172">
            <v>0</v>
          </cell>
          <cell r="G172">
            <v>80</v>
          </cell>
          <cell r="H172">
            <v>0</v>
          </cell>
          <cell r="I172">
            <v>90</v>
          </cell>
          <cell r="J172">
            <v>0</v>
          </cell>
          <cell r="L172">
            <v>0</v>
          </cell>
          <cell r="M172">
            <v>90</v>
          </cell>
          <cell r="N172">
            <v>0</v>
          </cell>
          <cell r="O172" t="str">
            <v>Rev10</v>
          </cell>
        </row>
        <row r="173">
          <cell r="A173" t="str">
            <v>I90-B26</v>
          </cell>
          <cell r="B173" t="str">
            <v>Bu lông</v>
          </cell>
          <cell r="C173" t="str">
            <v>Bolt-M20x150-ISO4014-10.9-Galv</v>
          </cell>
          <cell r="D173" t="str">
            <v>10.9-Galv</v>
          </cell>
          <cell r="E173" t="str">
            <v>pcs</v>
          </cell>
          <cell r="F173">
            <v>0</v>
          </cell>
          <cell r="G173">
            <v>64</v>
          </cell>
          <cell r="H173">
            <v>0</v>
          </cell>
          <cell r="I173">
            <v>68</v>
          </cell>
          <cell r="J173">
            <v>0</v>
          </cell>
          <cell r="L173">
            <v>0</v>
          </cell>
          <cell r="M173">
            <v>68</v>
          </cell>
          <cell r="N173">
            <v>0</v>
          </cell>
          <cell r="O173" t="str">
            <v>Rev10</v>
          </cell>
        </row>
        <row r="174">
          <cell r="A174" t="str">
            <v>I90-B27</v>
          </cell>
          <cell r="B174" t="str">
            <v>Bu lông</v>
          </cell>
          <cell r="C174" t="str">
            <v>Bolt-M20x160-ISO4014-8.8-Galv</v>
          </cell>
          <cell r="D174" t="str">
            <v>8.8-Galv</v>
          </cell>
          <cell r="E174" t="str">
            <v>pcs</v>
          </cell>
          <cell r="F174">
            <v>0</v>
          </cell>
          <cell r="G174">
            <v>96</v>
          </cell>
          <cell r="H174">
            <v>0</v>
          </cell>
          <cell r="I174">
            <v>102</v>
          </cell>
          <cell r="J174">
            <v>0</v>
          </cell>
          <cell r="L174">
            <v>0</v>
          </cell>
          <cell r="M174">
            <v>102</v>
          </cell>
          <cell r="N174">
            <v>0</v>
          </cell>
          <cell r="O174" t="str">
            <v>Rev10</v>
          </cell>
        </row>
        <row r="175">
          <cell r="A175" t="str">
            <v>I90-B28</v>
          </cell>
          <cell r="B175" t="str">
            <v>Bu lông</v>
          </cell>
          <cell r="C175" t="str">
            <v>Bolt-M20x50-ISO4017-8.8-Galv</v>
          </cell>
          <cell r="D175" t="str">
            <v>8.8-Galv</v>
          </cell>
          <cell r="E175" t="str">
            <v>pcs</v>
          </cell>
          <cell r="F175">
            <v>0</v>
          </cell>
          <cell r="G175">
            <v>328</v>
          </cell>
          <cell r="H175">
            <v>0</v>
          </cell>
          <cell r="I175">
            <v>352</v>
          </cell>
          <cell r="J175">
            <v>0</v>
          </cell>
          <cell r="L175">
            <v>0</v>
          </cell>
          <cell r="M175">
            <v>352</v>
          </cell>
          <cell r="N175">
            <v>0</v>
          </cell>
          <cell r="O175" t="str">
            <v>Rev10</v>
          </cell>
        </row>
        <row r="176">
          <cell r="A176" t="str">
            <v>I90-B29</v>
          </cell>
          <cell r="B176" t="str">
            <v>Bu lông</v>
          </cell>
          <cell r="C176" t="str">
            <v>Bolt-M20x55-ISO4017-8.8-Galv</v>
          </cell>
          <cell r="D176" t="str">
            <v>8.8-Galv</v>
          </cell>
          <cell r="E176" t="str">
            <v>pcs</v>
          </cell>
          <cell r="F176">
            <v>0</v>
          </cell>
          <cell r="G176">
            <v>520</v>
          </cell>
          <cell r="H176">
            <v>0</v>
          </cell>
          <cell r="I176">
            <v>550</v>
          </cell>
          <cell r="J176">
            <v>0</v>
          </cell>
          <cell r="L176">
            <v>0</v>
          </cell>
          <cell r="M176">
            <v>550</v>
          </cell>
          <cell r="N176">
            <v>0</v>
          </cell>
          <cell r="O176" t="str">
            <v>Rev10</v>
          </cell>
        </row>
        <row r="177">
          <cell r="A177" t="str">
            <v>I90-B30</v>
          </cell>
          <cell r="B177" t="str">
            <v>Bu lông</v>
          </cell>
          <cell r="C177" t="str">
            <v>Bolt-M20x65-ISO4017-8.8-Galv</v>
          </cell>
          <cell r="D177" t="str">
            <v>8.8-Galv</v>
          </cell>
          <cell r="E177" t="str">
            <v>pcs</v>
          </cell>
          <cell r="F177">
            <v>0</v>
          </cell>
          <cell r="G177">
            <v>1240</v>
          </cell>
          <cell r="H177">
            <v>0</v>
          </cell>
          <cell r="I177">
            <v>1310</v>
          </cell>
          <cell r="J177">
            <v>0</v>
          </cell>
          <cell r="L177">
            <v>0</v>
          </cell>
          <cell r="M177">
            <v>1310</v>
          </cell>
          <cell r="N177">
            <v>0</v>
          </cell>
          <cell r="O177" t="str">
            <v>Rev10</v>
          </cell>
        </row>
        <row r="178">
          <cell r="A178" t="str">
            <v>I90-B31</v>
          </cell>
          <cell r="B178" t="str">
            <v>Bu lông</v>
          </cell>
          <cell r="C178" t="str">
            <v>Bolt-M20x80-ISO4017-8.8-Galv</v>
          </cell>
          <cell r="D178" t="str">
            <v>8.8-Galv</v>
          </cell>
          <cell r="E178" t="str">
            <v>pcs</v>
          </cell>
          <cell r="F178">
            <v>0</v>
          </cell>
          <cell r="G178">
            <v>20</v>
          </cell>
          <cell r="H178">
            <v>0</v>
          </cell>
          <cell r="I178">
            <v>30</v>
          </cell>
          <cell r="J178">
            <v>0</v>
          </cell>
          <cell r="L178">
            <v>0</v>
          </cell>
          <cell r="M178">
            <v>30</v>
          </cell>
          <cell r="N178">
            <v>0</v>
          </cell>
          <cell r="O178" t="str">
            <v>Rev10</v>
          </cell>
        </row>
        <row r="179">
          <cell r="A179" t="str">
            <v>I90-B32</v>
          </cell>
          <cell r="B179" t="str">
            <v>Bu lông</v>
          </cell>
          <cell r="C179" t="str">
            <v>Bolt-M24x110-DIN933-10.9-Galv</v>
          </cell>
          <cell r="D179" t="str">
            <v>10.9-Galv</v>
          </cell>
          <cell r="E179" t="str">
            <v>pcs</v>
          </cell>
          <cell r="F179">
            <v>0</v>
          </cell>
          <cell r="G179">
            <v>160</v>
          </cell>
          <cell r="H179">
            <v>0</v>
          </cell>
          <cell r="I179">
            <v>170</v>
          </cell>
          <cell r="J179">
            <v>0</v>
          </cell>
          <cell r="L179">
            <v>0</v>
          </cell>
          <cell r="M179">
            <v>170</v>
          </cell>
          <cell r="N179">
            <v>0</v>
          </cell>
          <cell r="O179" t="str">
            <v>Rev10</v>
          </cell>
        </row>
        <row r="180">
          <cell r="A180" t="str">
            <v>I90-B33</v>
          </cell>
          <cell r="B180" t="str">
            <v>Bu lông</v>
          </cell>
          <cell r="C180" t="str">
            <v>Bolt-M24x120-ISO4014-10.9-Galv</v>
          </cell>
          <cell r="D180" t="str">
            <v>10.9-Galv</v>
          </cell>
          <cell r="E180" t="str">
            <v>pcs</v>
          </cell>
          <cell r="F180">
            <v>0</v>
          </cell>
          <cell r="G180">
            <v>640</v>
          </cell>
          <cell r="H180">
            <v>0</v>
          </cell>
          <cell r="I180">
            <v>680</v>
          </cell>
          <cell r="J180">
            <v>0</v>
          </cell>
          <cell r="L180">
            <v>0</v>
          </cell>
          <cell r="M180">
            <v>680</v>
          </cell>
          <cell r="N180">
            <v>0</v>
          </cell>
          <cell r="O180" t="str">
            <v>Rev10</v>
          </cell>
        </row>
        <row r="181">
          <cell r="A181" t="str">
            <v>I90-B34</v>
          </cell>
          <cell r="B181" t="str">
            <v>Bu lông</v>
          </cell>
          <cell r="C181" t="str">
            <v>Bolt-M24x120-ISO4014-8.8-Galv</v>
          </cell>
          <cell r="D181" t="str">
            <v>8.8-Galv</v>
          </cell>
          <cell r="E181" t="str">
            <v>pcs</v>
          </cell>
          <cell r="F181">
            <v>0</v>
          </cell>
          <cell r="G181">
            <v>1392</v>
          </cell>
          <cell r="H181">
            <v>0</v>
          </cell>
          <cell r="I181">
            <v>1466</v>
          </cell>
          <cell r="J181">
            <v>0</v>
          </cell>
          <cell r="L181">
            <v>0</v>
          </cell>
          <cell r="M181">
            <v>1466</v>
          </cell>
          <cell r="N181">
            <v>0</v>
          </cell>
          <cell r="O181" t="str">
            <v>Rev10</v>
          </cell>
        </row>
        <row r="182">
          <cell r="A182" t="str">
            <v>I90-B35</v>
          </cell>
          <cell r="B182" t="str">
            <v>Bu lông</v>
          </cell>
          <cell r="C182" t="str">
            <v>Bolt-M24x85-EN14399-4-10.9-tZn</v>
          </cell>
          <cell r="D182" t="str">
            <v>10.9-tZn</v>
          </cell>
          <cell r="E182" t="str">
            <v>pcs</v>
          </cell>
          <cell r="F182">
            <v>0</v>
          </cell>
          <cell r="G182">
            <v>80</v>
          </cell>
          <cell r="H182">
            <v>0</v>
          </cell>
          <cell r="I182">
            <v>90</v>
          </cell>
          <cell r="J182">
            <v>0</v>
          </cell>
          <cell r="L182">
            <v>0</v>
          </cell>
          <cell r="M182">
            <v>90</v>
          </cell>
          <cell r="N182">
            <v>0</v>
          </cell>
          <cell r="O182" t="str">
            <v>Rev10</v>
          </cell>
        </row>
        <row r="183">
          <cell r="A183" t="str">
            <v>I90-B36</v>
          </cell>
          <cell r="B183" t="str">
            <v>Bu lông</v>
          </cell>
          <cell r="C183" t="str">
            <v>Bolt-M30x140-ISO4014-8.8-Galv</v>
          </cell>
          <cell r="D183" t="str">
            <v>8.8-Galv</v>
          </cell>
          <cell r="E183" t="str">
            <v>pcs</v>
          </cell>
          <cell r="F183">
            <v>0</v>
          </cell>
          <cell r="G183">
            <v>288</v>
          </cell>
          <cell r="H183">
            <v>0</v>
          </cell>
          <cell r="I183">
            <v>306</v>
          </cell>
          <cell r="J183">
            <v>0</v>
          </cell>
          <cell r="L183">
            <v>0</v>
          </cell>
          <cell r="M183">
            <v>306</v>
          </cell>
          <cell r="N183">
            <v>0</v>
          </cell>
          <cell r="O183" t="str">
            <v>Rev10</v>
          </cell>
        </row>
        <row r="184">
          <cell r="A184" t="str">
            <v>I90-B37</v>
          </cell>
          <cell r="B184" t="str">
            <v>Bu lông</v>
          </cell>
          <cell r="C184" t="str">
            <v>Bolt-M30x150-ISO4014-8.8-Galv</v>
          </cell>
          <cell r="D184" t="str">
            <v>8.8-Galv</v>
          </cell>
          <cell r="E184" t="str">
            <v>pcs</v>
          </cell>
          <cell r="F184">
            <v>0</v>
          </cell>
          <cell r="G184">
            <v>352</v>
          </cell>
          <cell r="H184">
            <v>0</v>
          </cell>
          <cell r="I184">
            <v>374</v>
          </cell>
          <cell r="J184">
            <v>0</v>
          </cell>
          <cell r="L184">
            <v>0</v>
          </cell>
          <cell r="M184">
            <v>374</v>
          </cell>
          <cell r="N184">
            <v>0</v>
          </cell>
          <cell r="O184" t="str">
            <v>Rev10</v>
          </cell>
        </row>
        <row r="185">
          <cell r="A185" t="str">
            <v>I90-B38</v>
          </cell>
          <cell r="B185" t="str">
            <v>Bu lông</v>
          </cell>
          <cell r="C185" t="str">
            <v>Bolt-M30x80-ISO4017-8.8-Galv</v>
          </cell>
          <cell r="D185" t="str">
            <v>8.8-Galv</v>
          </cell>
          <cell r="E185" t="str">
            <v>pcs</v>
          </cell>
          <cell r="F185">
            <v>0</v>
          </cell>
          <cell r="G185">
            <v>80</v>
          </cell>
          <cell r="H185">
            <v>0</v>
          </cell>
          <cell r="I185">
            <v>90</v>
          </cell>
          <cell r="J185">
            <v>0</v>
          </cell>
          <cell r="L185">
            <v>0</v>
          </cell>
          <cell r="M185">
            <v>90</v>
          </cell>
          <cell r="N185">
            <v>0</v>
          </cell>
          <cell r="O185" t="str">
            <v>Rev10</v>
          </cell>
        </row>
        <row r="186">
          <cell r="A186" t="str">
            <v>I90-B39</v>
          </cell>
          <cell r="B186" t="str">
            <v>Bu lông</v>
          </cell>
          <cell r="C186" t="str">
            <v>Bolt-M4x10-ISO4017-8.8-Galv</v>
          </cell>
          <cell r="D186" t="str">
            <v>8.8-Galv</v>
          </cell>
          <cell r="E186" t="str">
            <v>pcs</v>
          </cell>
          <cell r="F186">
            <v>0</v>
          </cell>
          <cell r="G186">
            <v>80</v>
          </cell>
          <cell r="H186">
            <v>0</v>
          </cell>
          <cell r="I186">
            <v>100</v>
          </cell>
          <cell r="J186">
            <v>0</v>
          </cell>
          <cell r="L186">
            <v>0</v>
          </cell>
          <cell r="M186">
            <v>100</v>
          </cell>
          <cell r="N186">
            <v>0</v>
          </cell>
          <cell r="O186" t="str">
            <v>Rev10</v>
          </cell>
        </row>
        <row r="187">
          <cell r="A187" t="str">
            <v>I90-B40</v>
          </cell>
          <cell r="B187" t="str">
            <v>Bu lông</v>
          </cell>
          <cell r="C187" t="str">
            <v>Bolt-M5x16-DIN912-8.8-Galv</v>
          </cell>
          <cell r="D187" t="str">
            <v>8.8-Galv</v>
          </cell>
          <cell r="E187" t="str">
            <v>pcs</v>
          </cell>
          <cell r="F187">
            <v>0</v>
          </cell>
          <cell r="G187">
            <v>88</v>
          </cell>
          <cell r="H187">
            <v>0</v>
          </cell>
          <cell r="I187">
            <v>92</v>
          </cell>
          <cell r="J187">
            <v>0</v>
          </cell>
          <cell r="L187">
            <v>0</v>
          </cell>
          <cell r="M187">
            <v>92</v>
          </cell>
          <cell r="N187">
            <v>0</v>
          </cell>
          <cell r="O187" t="str">
            <v>Rev10</v>
          </cell>
        </row>
        <row r="188">
          <cell r="A188" t="str">
            <v>I90-B41</v>
          </cell>
          <cell r="B188" t="str">
            <v>Bu lông</v>
          </cell>
          <cell r="C188" t="str">
            <v>Bolt-M5x45-DIN912-8.8-Galv</v>
          </cell>
          <cell r="D188" t="str">
            <v>8.8-Galv</v>
          </cell>
          <cell r="E188" t="str">
            <v>pcs</v>
          </cell>
          <cell r="F188">
            <v>0</v>
          </cell>
          <cell r="G188">
            <v>64</v>
          </cell>
          <cell r="H188">
            <v>0</v>
          </cell>
          <cell r="I188">
            <v>68</v>
          </cell>
          <cell r="J188">
            <v>0</v>
          </cell>
          <cell r="L188">
            <v>0</v>
          </cell>
          <cell r="M188">
            <v>68</v>
          </cell>
          <cell r="N188">
            <v>0</v>
          </cell>
          <cell r="O188" t="str">
            <v>Rev10</v>
          </cell>
        </row>
        <row r="189">
          <cell r="A189" t="str">
            <v>I90-B42</v>
          </cell>
          <cell r="B189" t="str">
            <v>Bu lông</v>
          </cell>
          <cell r="C189" t="str">
            <v>Bolt-M6x12-DIN7500-St-Galv</v>
          </cell>
          <cell r="D189" t="str">
            <v>St-Galv</v>
          </cell>
          <cell r="E189" t="str">
            <v>pcs</v>
          </cell>
          <cell r="F189">
            <v>0</v>
          </cell>
          <cell r="G189">
            <v>464</v>
          </cell>
          <cell r="H189">
            <v>0</v>
          </cell>
          <cell r="I189">
            <v>508</v>
          </cell>
          <cell r="J189">
            <v>0</v>
          </cell>
          <cell r="L189">
            <v>0</v>
          </cell>
          <cell r="M189">
            <v>508</v>
          </cell>
          <cell r="N189">
            <v>0</v>
          </cell>
          <cell r="O189" t="str">
            <v>Rev10</v>
          </cell>
        </row>
        <row r="190">
          <cell r="A190" t="str">
            <v>I90-B43</v>
          </cell>
          <cell r="B190" t="str">
            <v>Bu lông</v>
          </cell>
          <cell r="C190" t="str">
            <v>Bolt-M6x12-ISO4017-8.8-Galv</v>
          </cell>
          <cell r="D190" t="str">
            <v>8.8-Galv</v>
          </cell>
          <cell r="E190" t="str">
            <v>pcs</v>
          </cell>
          <cell r="F190">
            <v>0</v>
          </cell>
          <cell r="G190">
            <v>8</v>
          </cell>
          <cell r="H190">
            <v>0</v>
          </cell>
          <cell r="I190">
            <v>12</v>
          </cell>
          <cell r="J190">
            <v>0</v>
          </cell>
          <cell r="L190">
            <v>0</v>
          </cell>
          <cell r="M190">
            <v>12</v>
          </cell>
          <cell r="N190">
            <v>0</v>
          </cell>
          <cell r="O190" t="str">
            <v>Rev10</v>
          </cell>
        </row>
        <row r="191">
          <cell r="A191" t="str">
            <v>I90-B44</v>
          </cell>
          <cell r="B191" t="str">
            <v>Bu lông</v>
          </cell>
          <cell r="C191" t="str">
            <v>Bolt-M6x12-ISO7045-4.8-Galv</v>
          </cell>
          <cell r="D191" t="str">
            <v>4.8-Galv</v>
          </cell>
          <cell r="E191" t="str">
            <v>pcs</v>
          </cell>
          <cell r="F191">
            <v>0</v>
          </cell>
          <cell r="G191">
            <v>120</v>
          </cell>
          <cell r="H191">
            <v>0</v>
          </cell>
          <cell r="I191">
            <v>126</v>
          </cell>
          <cell r="J191">
            <v>0</v>
          </cell>
          <cell r="L191">
            <v>0</v>
          </cell>
          <cell r="M191">
            <v>126</v>
          </cell>
          <cell r="N191">
            <v>0</v>
          </cell>
          <cell r="O191" t="str">
            <v>Rev10</v>
          </cell>
        </row>
        <row r="192">
          <cell r="A192" t="str">
            <v>I90-B45</v>
          </cell>
          <cell r="B192" t="str">
            <v>Bu lông</v>
          </cell>
          <cell r="C192" t="str">
            <v>Bolt-M6x12-ISO7045-St-Galv</v>
          </cell>
          <cell r="D192" t="str">
            <v>St-Galv</v>
          </cell>
          <cell r="E192" t="str">
            <v>pcs</v>
          </cell>
          <cell r="F192">
            <v>0</v>
          </cell>
          <cell r="G192">
            <v>80</v>
          </cell>
          <cell r="H192">
            <v>0</v>
          </cell>
          <cell r="I192">
            <v>84</v>
          </cell>
          <cell r="J192">
            <v>0</v>
          </cell>
          <cell r="L192">
            <v>0</v>
          </cell>
          <cell r="M192">
            <v>84</v>
          </cell>
          <cell r="N192">
            <v>0</v>
          </cell>
          <cell r="O192" t="str">
            <v>Rev10</v>
          </cell>
        </row>
        <row r="193">
          <cell r="A193" t="str">
            <v>I90-B46</v>
          </cell>
          <cell r="B193" t="str">
            <v>Bu lông</v>
          </cell>
          <cell r="C193" t="str">
            <v>Bolt-M6x20-DIN7500-St-Galv</v>
          </cell>
          <cell r="D193" t="str">
            <v>St-Galv</v>
          </cell>
          <cell r="E193" t="str">
            <v>pcs</v>
          </cell>
          <cell r="F193">
            <v>0</v>
          </cell>
          <cell r="G193">
            <v>24</v>
          </cell>
          <cell r="H193">
            <v>0</v>
          </cell>
          <cell r="I193">
            <v>28</v>
          </cell>
          <cell r="J193">
            <v>0</v>
          </cell>
          <cell r="L193">
            <v>0</v>
          </cell>
          <cell r="M193">
            <v>28</v>
          </cell>
          <cell r="N193">
            <v>0</v>
          </cell>
          <cell r="O193" t="str">
            <v>Rev10</v>
          </cell>
        </row>
        <row r="194">
          <cell r="A194" t="str">
            <v>I90-B47</v>
          </cell>
          <cell r="B194" t="str">
            <v>Bu lông</v>
          </cell>
          <cell r="C194" t="str">
            <v>Bolt-M6x20-DIN933-8.8-Galv</v>
          </cell>
          <cell r="D194" t="str">
            <v>8.8-Galv</v>
          </cell>
          <cell r="E194" t="str">
            <v>pcs</v>
          </cell>
          <cell r="F194">
            <v>0</v>
          </cell>
          <cell r="G194">
            <v>640</v>
          </cell>
          <cell r="H194">
            <v>0</v>
          </cell>
          <cell r="I194">
            <v>680</v>
          </cell>
          <cell r="J194">
            <v>0</v>
          </cell>
          <cell r="L194">
            <v>0</v>
          </cell>
          <cell r="M194">
            <v>680</v>
          </cell>
          <cell r="N194">
            <v>0</v>
          </cell>
          <cell r="O194" t="str">
            <v>Rev10</v>
          </cell>
        </row>
        <row r="195">
          <cell r="A195" t="str">
            <v>I90-B48</v>
          </cell>
          <cell r="B195" t="str">
            <v>Bu lông</v>
          </cell>
          <cell r="C195" t="str">
            <v>Bolt-M6x25-ISO4017-8.8-Galv</v>
          </cell>
          <cell r="D195" t="str">
            <v>8.8-Galv</v>
          </cell>
          <cell r="E195" t="str">
            <v>pcs</v>
          </cell>
          <cell r="F195">
            <v>0</v>
          </cell>
          <cell r="G195">
            <v>284</v>
          </cell>
          <cell r="H195">
            <v>0</v>
          </cell>
          <cell r="I195">
            <v>300</v>
          </cell>
          <cell r="J195">
            <v>0</v>
          </cell>
          <cell r="L195">
            <v>0</v>
          </cell>
          <cell r="M195">
            <v>300</v>
          </cell>
          <cell r="N195">
            <v>0</v>
          </cell>
          <cell r="O195" t="str">
            <v>Rev10</v>
          </cell>
        </row>
        <row r="196">
          <cell r="A196" t="str">
            <v>I90-B49</v>
          </cell>
          <cell r="B196" t="str">
            <v>Bu lông</v>
          </cell>
          <cell r="C196" t="str">
            <v>BOLT-M8x20-ISO4017-8.8-Galv</v>
          </cell>
          <cell r="D196" t="str">
            <v>8.8-Galv</v>
          </cell>
          <cell r="E196" t="str">
            <v>pcs</v>
          </cell>
          <cell r="F196">
            <v>0</v>
          </cell>
          <cell r="G196">
            <v>8</v>
          </cell>
          <cell r="H196">
            <v>0</v>
          </cell>
          <cell r="I196">
            <v>12</v>
          </cell>
          <cell r="J196">
            <v>0</v>
          </cell>
          <cell r="L196">
            <v>0</v>
          </cell>
          <cell r="M196">
            <v>12</v>
          </cell>
          <cell r="N196">
            <v>0</v>
          </cell>
          <cell r="O196" t="str">
            <v>Rev10</v>
          </cell>
        </row>
        <row r="197">
          <cell r="A197" t="str">
            <v>I90-B50</v>
          </cell>
          <cell r="B197" t="str">
            <v>Bu lông</v>
          </cell>
          <cell r="C197" t="str">
            <v>Bolt-M8x25-ISO4017-8.8-Galv</v>
          </cell>
          <cell r="D197" t="str">
            <v>8.8-Galv</v>
          </cell>
          <cell r="E197" t="str">
            <v>pcs</v>
          </cell>
          <cell r="F197">
            <v>0</v>
          </cell>
          <cell r="G197">
            <v>56</v>
          </cell>
          <cell r="H197">
            <v>0</v>
          </cell>
          <cell r="I197">
            <v>64</v>
          </cell>
          <cell r="J197">
            <v>0</v>
          </cell>
          <cell r="L197">
            <v>0</v>
          </cell>
          <cell r="M197">
            <v>64</v>
          </cell>
          <cell r="N197">
            <v>0</v>
          </cell>
          <cell r="O197" t="str">
            <v>Rev10</v>
          </cell>
        </row>
        <row r="198">
          <cell r="A198" t="str">
            <v>I90-B51</v>
          </cell>
          <cell r="B198" t="str">
            <v>Bu lông</v>
          </cell>
          <cell r="C198" t="str">
            <v>Bolt-M8x30-ISO4017-8.8-Galv</v>
          </cell>
          <cell r="D198" t="str">
            <v>8.8-Galv</v>
          </cell>
          <cell r="E198" t="str">
            <v>pcs</v>
          </cell>
          <cell r="F198">
            <v>0</v>
          </cell>
          <cell r="G198">
            <v>40</v>
          </cell>
          <cell r="H198">
            <v>0</v>
          </cell>
          <cell r="I198">
            <v>50</v>
          </cell>
          <cell r="J198">
            <v>0</v>
          </cell>
          <cell r="L198">
            <v>0</v>
          </cell>
          <cell r="M198">
            <v>50</v>
          </cell>
          <cell r="N198">
            <v>0</v>
          </cell>
          <cell r="O198" t="str">
            <v>Rev10</v>
          </cell>
        </row>
        <row r="199">
          <cell r="A199" t="str">
            <v>I90-B52</v>
          </cell>
          <cell r="B199" t="str">
            <v>Bu lông</v>
          </cell>
          <cell r="C199" t="str">
            <v>Bolt-M8x50-DIN603-8.8-Galv</v>
          </cell>
          <cell r="D199" t="str">
            <v>8.8-Galv</v>
          </cell>
          <cell r="E199" t="str">
            <v>pcs</v>
          </cell>
          <cell r="F199">
            <v>0</v>
          </cell>
          <cell r="G199">
            <v>208</v>
          </cell>
          <cell r="H199">
            <v>0</v>
          </cell>
          <cell r="I199">
            <v>224</v>
          </cell>
          <cell r="J199">
            <v>0</v>
          </cell>
          <cell r="L199">
            <v>0</v>
          </cell>
          <cell r="M199">
            <v>224</v>
          </cell>
          <cell r="N199">
            <v>0</v>
          </cell>
          <cell r="O199" t="str">
            <v>Rev10</v>
          </cell>
        </row>
        <row r="200">
          <cell r="A200" t="str">
            <v>I90-B53</v>
          </cell>
          <cell r="B200" t="str">
            <v>Bu lông</v>
          </cell>
          <cell r="C200" t="str">
            <v>Bolt-M8x75-ISO4017-8.8-Galv</v>
          </cell>
          <cell r="D200" t="str">
            <v>8.8-Galv</v>
          </cell>
          <cell r="E200" t="str">
            <v>pcs</v>
          </cell>
          <cell r="F200">
            <v>0</v>
          </cell>
          <cell r="G200">
            <v>104</v>
          </cell>
          <cell r="H200">
            <v>0</v>
          </cell>
          <cell r="I200">
            <v>114</v>
          </cell>
          <cell r="J200">
            <v>0</v>
          </cell>
          <cell r="L200">
            <v>0</v>
          </cell>
          <cell r="M200">
            <v>114</v>
          </cell>
          <cell r="N200">
            <v>0</v>
          </cell>
          <cell r="O200" t="str">
            <v>Rev10</v>
          </cell>
        </row>
        <row r="201">
          <cell r="A201" t="str">
            <v>I90-B54</v>
          </cell>
          <cell r="B201" t="str">
            <v>Ốc</v>
          </cell>
          <cell r="C201" t="str">
            <v>Nut-M10-ISO4032-8-Galv</v>
          </cell>
          <cell r="D201" t="str">
            <v>8-Galv</v>
          </cell>
          <cell r="E201" t="str">
            <v>pcs</v>
          </cell>
          <cell r="F201">
            <v>0</v>
          </cell>
          <cell r="G201">
            <v>296</v>
          </cell>
          <cell r="H201">
            <v>0</v>
          </cell>
          <cell r="I201">
            <v>320</v>
          </cell>
          <cell r="J201">
            <v>0</v>
          </cell>
          <cell r="L201">
            <v>0</v>
          </cell>
          <cell r="M201">
            <v>320</v>
          </cell>
          <cell r="N201">
            <v>0</v>
          </cell>
          <cell r="O201" t="str">
            <v>Rev10</v>
          </cell>
        </row>
        <row r="202">
          <cell r="A202" t="str">
            <v>I90-B55</v>
          </cell>
          <cell r="B202" t="str">
            <v>Ốc</v>
          </cell>
          <cell r="C202" t="str">
            <v>Nut-M10-ISO4032-8-tZn</v>
          </cell>
          <cell r="D202" t="str">
            <v>8-tZn</v>
          </cell>
          <cell r="E202" t="str">
            <v>pcs</v>
          </cell>
          <cell r="F202">
            <v>0</v>
          </cell>
          <cell r="G202">
            <v>808</v>
          </cell>
          <cell r="H202">
            <v>0</v>
          </cell>
          <cell r="I202">
            <v>872</v>
          </cell>
          <cell r="J202">
            <v>0</v>
          </cell>
          <cell r="L202">
            <v>0</v>
          </cell>
          <cell r="M202">
            <v>872</v>
          </cell>
          <cell r="N202">
            <v>0</v>
          </cell>
          <cell r="O202" t="str">
            <v>Rev10</v>
          </cell>
        </row>
        <row r="203">
          <cell r="A203" t="str">
            <v>I90-B56</v>
          </cell>
          <cell r="B203" t="str">
            <v>Ốc</v>
          </cell>
          <cell r="C203" t="str">
            <v>Nut-M12-ISO4032-8-Galv</v>
          </cell>
          <cell r="D203" t="str">
            <v>8-Galv</v>
          </cell>
          <cell r="E203" t="str">
            <v>pcs</v>
          </cell>
          <cell r="F203">
            <v>0</v>
          </cell>
          <cell r="G203">
            <v>360</v>
          </cell>
          <cell r="H203">
            <v>0</v>
          </cell>
          <cell r="I203">
            <v>390</v>
          </cell>
          <cell r="J203">
            <v>0</v>
          </cell>
          <cell r="L203">
            <v>0</v>
          </cell>
          <cell r="M203">
            <v>390</v>
          </cell>
          <cell r="N203">
            <v>0</v>
          </cell>
          <cell r="O203" t="str">
            <v>Rev10</v>
          </cell>
        </row>
        <row r="204">
          <cell r="A204" t="str">
            <v>I90-B57</v>
          </cell>
          <cell r="B204" t="str">
            <v>Ốc</v>
          </cell>
          <cell r="C204" t="str">
            <v>Nut-M12-ISO4032-8-tZn</v>
          </cell>
          <cell r="D204" t="str">
            <v>8-tZn</v>
          </cell>
          <cell r="E204" t="str">
            <v>pcs</v>
          </cell>
          <cell r="F204">
            <v>0</v>
          </cell>
          <cell r="G204">
            <v>3840</v>
          </cell>
          <cell r="H204">
            <v>0</v>
          </cell>
          <cell r="I204">
            <v>4082</v>
          </cell>
          <cell r="J204">
            <v>0</v>
          </cell>
          <cell r="L204">
            <v>0</v>
          </cell>
          <cell r="M204">
            <v>4082</v>
          </cell>
          <cell r="N204">
            <v>0</v>
          </cell>
          <cell r="O204" t="str">
            <v>Rev10</v>
          </cell>
        </row>
        <row r="205">
          <cell r="A205" t="str">
            <v>I90-B58</v>
          </cell>
          <cell r="B205" t="str">
            <v>Ốc</v>
          </cell>
          <cell r="C205" t="str">
            <v>Nut-M16-DIN929-St-Black</v>
          </cell>
          <cell r="D205" t="str">
            <v>St-Black</v>
          </cell>
          <cell r="E205" t="str">
            <v>pcs</v>
          </cell>
          <cell r="F205">
            <v>0</v>
          </cell>
          <cell r="G205">
            <v>240</v>
          </cell>
          <cell r="H205">
            <v>0</v>
          </cell>
          <cell r="I205">
            <v>260</v>
          </cell>
          <cell r="J205">
            <v>0</v>
          </cell>
          <cell r="L205">
            <v>0</v>
          </cell>
          <cell r="M205">
            <v>260</v>
          </cell>
          <cell r="N205">
            <v>0</v>
          </cell>
          <cell r="O205" t="str">
            <v>Rev10</v>
          </cell>
        </row>
        <row r="206">
          <cell r="A206" t="str">
            <v>I90-B59</v>
          </cell>
          <cell r="B206" t="str">
            <v>Ốc</v>
          </cell>
          <cell r="C206" t="str">
            <v>Nut-M16-ISO4032-8-Galv</v>
          </cell>
          <cell r="D206" t="str">
            <v>8-Galv</v>
          </cell>
          <cell r="E206" t="str">
            <v>pcs</v>
          </cell>
          <cell r="F206">
            <v>0</v>
          </cell>
          <cell r="G206">
            <v>9520</v>
          </cell>
          <cell r="H206">
            <v>0</v>
          </cell>
          <cell r="I206">
            <v>10012</v>
          </cell>
          <cell r="J206">
            <v>0</v>
          </cell>
          <cell r="L206">
            <v>0</v>
          </cell>
          <cell r="M206">
            <v>10012</v>
          </cell>
          <cell r="N206">
            <v>0</v>
          </cell>
          <cell r="O206" t="str">
            <v>Rev10</v>
          </cell>
        </row>
        <row r="207">
          <cell r="A207" t="str">
            <v>I90-B60</v>
          </cell>
          <cell r="B207" t="str">
            <v>Ốc</v>
          </cell>
          <cell r="C207" t="str">
            <v>Nut-M16-ISO4032-8-tZn</v>
          </cell>
          <cell r="D207" t="str">
            <v>8-tZn</v>
          </cell>
          <cell r="E207" t="str">
            <v>pcs</v>
          </cell>
          <cell r="F207">
            <v>0</v>
          </cell>
          <cell r="G207">
            <v>6176</v>
          </cell>
          <cell r="H207">
            <v>0</v>
          </cell>
          <cell r="I207">
            <v>6512</v>
          </cell>
          <cell r="J207">
            <v>0</v>
          </cell>
          <cell r="L207">
            <v>0</v>
          </cell>
          <cell r="M207">
            <v>6512</v>
          </cell>
          <cell r="N207">
            <v>0</v>
          </cell>
          <cell r="O207" t="str">
            <v>Rev10</v>
          </cell>
        </row>
        <row r="208">
          <cell r="A208" t="str">
            <v>I90-B61</v>
          </cell>
          <cell r="B208" t="str">
            <v>Ốc</v>
          </cell>
          <cell r="C208" t="str">
            <v>Nut-M20-DIN934-10-Galv</v>
          </cell>
          <cell r="D208" t="str">
            <v>10-Galv</v>
          </cell>
          <cell r="E208" t="str">
            <v>pcs</v>
          </cell>
          <cell r="F208">
            <v>0</v>
          </cell>
          <cell r="G208">
            <v>1280</v>
          </cell>
          <cell r="H208">
            <v>0</v>
          </cell>
          <cell r="I208">
            <v>1360</v>
          </cell>
          <cell r="J208">
            <v>0</v>
          </cell>
          <cell r="L208">
            <v>0</v>
          </cell>
          <cell r="M208">
            <v>1360</v>
          </cell>
          <cell r="N208">
            <v>0</v>
          </cell>
          <cell r="O208" t="str">
            <v>Rev10</v>
          </cell>
        </row>
        <row r="209">
          <cell r="A209" t="str">
            <v>I90-B62</v>
          </cell>
          <cell r="B209" t="str">
            <v>Ốc</v>
          </cell>
          <cell r="C209" t="str">
            <v>Nut-M20-ISO4032-10.9-tZn</v>
          </cell>
          <cell r="D209" t="str">
            <v>10.9-tZn</v>
          </cell>
          <cell r="E209" t="str">
            <v>pcs</v>
          </cell>
          <cell r="F209">
            <v>0</v>
          </cell>
          <cell r="G209">
            <v>80</v>
          </cell>
          <cell r="H209">
            <v>0</v>
          </cell>
          <cell r="I209">
            <v>90</v>
          </cell>
          <cell r="J209">
            <v>0</v>
          </cell>
          <cell r="L209">
            <v>0</v>
          </cell>
          <cell r="M209">
            <v>90</v>
          </cell>
          <cell r="N209">
            <v>0</v>
          </cell>
          <cell r="O209" t="str">
            <v>Rev10</v>
          </cell>
        </row>
        <row r="210">
          <cell r="A210" t="str">
            <v>I90-B63</v>
          </cell>
          <cell r="B210" t="str">
            <v>Ốc</v>
          </cell>
          <cell r="C210" t="str">
            <v>Nut-M20-ISO4032-8-Galv</v>
          </cell>
          <cell r="D210" t="str">
            <v>8-Galv</v>
          </cell>
          <cell r="E210" t="str">
            <v>pcs</v>
          </cell>
          <cell r="F210">
            <v>0</v>
          </cell>
          <cell r="G210">
            <v>848</v>
          </cell>
          <cell r="H210">
            <v>0</v>
          </cell>
          <cell r="I210">
            <v>902</v>
          </cell>
          <cell r="J210">
            <v>0</v>
          </cell>
          <cell r="L210">
            <v>0</v>
          </cell>
          <cell r="M210">
            <v>902</v>
          </cell>
          <cell r="N210">
            <v>0</v>
          </cell>
          <cell r="O210" t="str">
            <v>Rev10</v>
          </cell>
        </row>
        <row r="211">
          <cell r="A211" t="str">
            <v>I90-B64</v>
          </cell>
          <cell r="B211" t="str">
            <v>Ốc</v>
          </cell>
          <cell r="C211" t="str">
            <v>Nut-M20-ISO4032-8-tZn</v>
          </cell>
          <cell r="D211" t="str">
            <v>8-tZn</v>
          </cell>
          <cell r="E211" t="str">
            <v>pcs</v>
          </cell>
          <cell r="F211">
            <v>0</v>
          </cell>
          <cell r="G211">
            <v>2272</v>
          </cell>
          <cell r="H211">
            <v>0</v>
          </cell>
          <cell r="I211">
            <v>2408</v>
          </cell>
          <cell r="J211">
            <v>0</v>
          </cell>
          <cell r="L211">
            <v>0</v>
          </cell>
          <cell r="M211">
            <v>2408</v>
          </cell>
          <cell r="N211">
            <v>0</v>
          </cell>
          <cell r="O211" t="str">
            <v>Rev10</v>
          </cell>
        </row>
        <row r="212">
          <cell r="A212" t="str">
            <v>I90-B65</v>
          </cell>
          <cell r="B212" t="str">
            <v>Ốc</v>
          </cell>
          <cell r="C212" t="str">
            <v>Nut-M24-DIN934-10-Galv</v>
          </cell>
          <cell r="D212" t="str">
            <v>10-Galv</v>
          </cell>
          <cell r="E212" t="str">
            <v>pcs</v>
          </cell>
          <cell r="F212">
            <v>0</v>
          </cell>
          <cell r="G212">
            <v>160</v>
          </cell>
          <cell r="H212">
            <v>0</v>
          </cell>
          <cell r="I212">
            <v>170</v>
          </cell>
          <cell r="J212">
            <v>0</v>
          </cell>
          <cell r="L212">
            <v>0</v>
          </cell>
          <cell r="M212">
            <v>170</v>
          </cell>
          <cell r="N212">
            <v>0</v>
          </cell>
          <cell r="O212" t="str">
            <v>Rev10</v>
          </cell>
        </row>
        <row r="213">
          <cell r="A213" t="str">
            <v>I90-B66</v>
          </cell>
          <cell r="B213" t="str">
            <v>Ốc</v>
          </cell>
          <cell r="C213" t="str">
            <v>Nut-M24-EN14399-4-10-tZn</v>
          </cell>
          <cell r="D213" t="str">
            <v>10-tZn</v>
          </cell>
          <cell r="E213" t="str">
            <v>pcs</v>
          </cell>
          <cell r="F213">
            <v>0</v>
          </cell>
          <cell r="G213">
            <v>80</v>
          </cell>
          <cell r="H213">
            <v>0</v>
          </cell>
          <cell r="I213">
            <v>90</v>
          </cell>
          <cell r="J213">
            <v>0</v>
          </cell>
          <cell r="L213">
            <v>0</v>
          </cell>
          <cell r="M213">
            <v>90</v>
          </cell>
          <cell r="N213">
            <v>0</v>
          </cell>
          <cell r="O213" t="str">
            <v>Rev10</v>
          </cell>
        </row>
        <row r="214">
          <cell r="A214" t="str">
            <v>I90-B67</v>
          </cell>
          <cell r="B214" t="str">
            <v>Ốc</v>
          </cell>
          <cell r="C214" t="str">
            <v>Nut-M24-ISO4032-8-Galv</v>
          </cell>
          <cell r="D214" t="str">
            <v>8-Galv</v>
          </cell>
          <cell r="E214" t="str">
            <v>pcs</v>
          </cell>
          <cell r="F214">
            <v>0</v>
          </cell>
          <cell r="G214">
            <v>16</v>
          </cell>
          <cell r="H214">
            <v>0</v>
          </cell>
          <cell r="I214">
            <v>20</v>
          </cell>
          <cell r="J214">
            <v>0</v>
          </cell>
          <cell r="L214">
            <v>0</v>
          </cell>
          <cell r="M214">
            <v>20</v>
          </cell>
          <cell r="N214">
            <v>0</v>
          </cell>
          <cell r="O214" t="str">
            <v>Rev10</v>
          </cell>
        </row>
        <row r="215">
          <cell r="A215" t="str">
            <v>I90-B68</v>
          </cell>
          <cell r="B215" t="str">
            <v>Ốc</v>
          </cell>
          <cell r="C215" t="str">
            <v>Nut-M24-ISO4032-8-tZn</v>
          </cell>
          <cell r="D215" t="str">
            <v>8-tZn</v>
          </cell>
          <cell r="E215" t="str">
            <v>pcs</v>
          </cell>
          <cell r="F215">
            <v>0</v>
          </cell>
          <cell r="G215">
            <v>2032</v>
          </cell>
          <cell r="H215">
            <v>0</v>
          </cell>
          <cell r="I215">
            <v>2146</v>
          </cell>
          <cell r="J215">
            <v>0</v>
          </cell>
          <cell r="L215">
            <v>0</v>
          </cell>
          <cell r="M215">
            <v>2146</v>
          </cell>
          <cell r="N215">
            <v>0</v>
          </cell>
          <cell r="O215" t="str">
            <v>Rev10</v>
          </cell>
        </row>
        <row r="216">
          <cell r="A216" t="str">
            <v>I90-B69</v>
          </cell>
          <cell r="B216" t="str">
            <v>Ốc</v>
          </cell>
          <cell r="C216" t="str">
            <v>Nut-M30-ISO4032-8-Galv</v>
          </cell>
          <cell r="D216" t="str">
            <v>8-Galv</v>
          </cell>
          <cell r="E216" t="str">
            <v>pcs</v>
          </cell>
          <cell r="F216">
            <v>0</v>
          </cell>
          <cell r="G216">
            <v>80</v>
          </cell>
          <cell r="H216">
            <v>0</v>
          </cell>
          <cell r="I216">
            <v>90</v>
          </cell>
          <cell r="J216">
            <v>0</v>
          </cell>
          <cell r="L216">
            <v>0</v>
          </cell>
          <cell r="M216">
            <v>90</v>
          </cell>
          <cell r="N216">
            <v>0</v>
          </cell>
          <cell r="O216" t="str">
            <v>Rev10</v>
          </cell>
        </row>
        <row r="217">
          <cell r="A217" t="str">
            <v>I90-B70</v>
          </cell>
          <cell r="B217" t="str">
            <v>Ốc</v>
          </cell>
          <cell r="C217" t="str">
            <v>Nut-M30-ISO4032-8-tZn</v>
          </cell>
          <cell r="D217" t="str">
            <v>8-tZn</v>
          </cell>
          <cell r="E217" t="str">
            <v>pcs</v>
          </cell>
          <cell r="F217">
            <v>0</v>
          </cell>
          <cell r="G217">
            <v>640</v>
          </cell>
          <cell r="H217">
            <v>0</v>
          </cell>
          <cell r="I217">
            <v>680</v>
          </cell>
          <cell r="J217">
            <v>0</v>
          </cell>
          <cell r="L217">
            <v>0</v>
          </cell>
          <cell r="M217">
            <v>680</v>
          </cell>
          <cell r="N217">
            <v>0</v>
          </cell>
          <cell r="O217" t="str">
            <v>Rev10</v>
          </cell>
        </row>
        <row r="218">
          <cell r="A218" t="str">
            <v>I90-B71</v>
          </cell>
          <cell r="B218" t="str">
            <v>Ốc</v>
          </cell>
          <cell r="C218" t="str">
            <v>Nut-M4-ISO4032-8-Galv</v>
          </cell>
          <cell r="D218" t="str">
            <v>8-Galv</v>
          </cell>
          <cell r="E218" t="str">
            <v>pcs</v>
          </cell>
          <cell r="F218">
            <v>0</v>
          </cell>
          <cell r="G218">
            <v>80</v>
          </cell>
          <cell r="H218">
            <v>0</v>
          </cell>
          <cell r="I218">
            <v>100</v>
          </cell>
          <cell r="J218">
            <v>0</v>
          </cell>
          <cell r="L218">
            <v>0</v>
          </cell>
          <cell r="M218">
            <v>100</v>
          </cell>
          <cell r="N218">
            <v>0</v>
          </cell>
          <cell r="O218" t="str">
            <v>Rev10</v>
          </cell>
        </row>
        <row r="219">
          <cell r="A219" t="str">
            <v>I90-B72</v>
          </cell>
          <cell r="B219" t="str">
            <v>Ốc</v>
          </cell>
          <cell r="C219" t="str">
            <v>Nut-M52-DIN439-8-Galv</v>
          </cell>
          <cell r="D219" t="str">
            <v>8-Galv</v>
          </cell>
          <cell r="E219" t="str">
            <v>pcs</v>
          </cell>
          <cell r="F219">
            <v>0</v>
          </cell>
          <cell r="G219">
            <v>80</v>
          </cell>
          <cell r="H219">
            <v>0</v>
          </cell>
          <cell r="I219">
            <v>100</v>
          </cell>
          <cell r="J219">
            <v>0</v>
          </cell>
          <cell r="L219">
            <v>0</v>
          </cell>
          <cell r="M219">
            <v>100</v>
          </cell>
          <cell r="N219">
            <v>0</v>
          </cell>
          <cell r="O219" t="str">
            <v>Rev10</v>
          </cell>
        </row>
        <row r="220">
          <cell r="A220" t="str">
            <v>I90-B73</v>
          </cell>
          <cell r="B220" t="str">
            <v>Ốc</v>
          </cell>
          <cell r="C220" t="str">
            <v>NUT-M5-ISO4032-8-Galv</v>
          </cell>
          <cell r="D220" t="str">
            <v>8-Galv</v>
          </cell>
          <cell r="E220" t="str">
            <v>pcs</v>
          </cell>
          <cell r="F220">
            <v>0</v>
          </cell>
          <cell r="G220">
            <v>88</v>
          </cell>
          <cell r="H220">
            <v>0</v>
          </cell>
          <cell r="I220">
            <v>92</v>
          </cell>
          <cell r="J220">
            <v>0</v>
          </cell>
          <cell r="L220">
            <v>0</v>
          </cell>
          <cell r="M220">
            <v>92</v>
          </cell>
          <cell r="N220">
            <v>0</v>
          </cell>
          <cell r="O220" t="str">
            <v>Rev10</v>
          </cell>
        </row>
        <row r="221">
          <cell r="A221" t="str">
            <v>I90-B74</v>
          </cell>
          <cell r="B221" t="str">
            <v>Ốc</v>
          </cell>
          <cell r="C221" t="str">
            <v>Nut-M6-ISO4032-8-Galv</v>
          </cell>
          <cell r="D221" t="str">
            <v>8-Galv</v>
          </cell>
          <cell r="E221" t="str">
            <v>pcs</v>
          </cell>
          <cell r="F221">
            <v>0</v>
          </cell>
          <cell r="G221">
            <v>284</v>
          </cell>
          <cell r="H221">
            <v>0</v>
          </cell>
          <cell r="I221">
            <v>300</v>
          </cell>
          <cell r="J221">
            <v>0</v>
          </cell>
          <cell r="L221">
            <v>0</v>
          </cell>
          <cell r="M221">
            <v>300</v>
          </cell>
          <cell r="N221">
            <v>0</v>
          </cell>
          <cell r="O221" t="str">
            <v>Rev10</v>
          </cell>
        </row>
        <row r="222">
          <cell r="A222" t="str">
            <v>I90-B75</v>
          </cell>
          <cell r="B222" t="str">
            <v>Ốc</v>
          </cell>
          <cell r="C222" t="str">
            <v>Nut-M8-Din985-8-Galv</v>
          </cell>
          <cell r="D222" t="str">
            <v>8-Galv</v>
          </cell>
          <cell r="E222" t="str">
            <v>pcs</v>
          </cell>
          <cell r="F222">
            <v>0</v>
          </cell>
          <cell r="G222">
            <v>312</v>
          </cell>
          <cell r="H222">
            <v>0</v>
          </cell>
          <cell r="I222">
            <v>332</v>
          </cell>
          <cell r="J222">
            <v>0</v>
          </cell>
          <cell r="L222">
            <v>0</v>
          </cell>
          <cell r="M222">
            <v>332</v>
          </cell>
          <cell r="N222">
            <v>0</v>
          </cell>
          <cell r="O222" t="str">
            <v>Rev10</v>
          </cell>
        </row>
        <row r="223">
          <cell r="A223" t="str">
            <v>I90-B76</v>
          </cell>
          <cell r="B223" t="str">
            <v>Ốc</v>
          </cell>
          <cell r="C223" t="str">
            <v>Nut-M8-ISO4032-8-Galv</v>
          </cell>
          <cell r="D223" t="str">
            <v>8-Galv</v>
          </cell>
          <cell r="E223" t="str">
            <v>pcs</v>
          </cell>
          <cell r="F223">
            <v>0</v>
          </cell>
          <cell r="G223">
            <v>64</v>
          </cell>
          <cell r="H223">
            <v>0</v>
          </cell>
          <cell r="I223">
            <v>76</v>
          </cell>
          <cell r="J223">
            <v>0</v>
          </cell>
          <cell r="L223">
            <v>0</v>
          </cell>
          <cell r="M223">
            <v>76</v>
          </cell>
          <cell r="N223">
            <v>0</v>
          </cell>
          <cell r="O223" t="str">
            <v>Rev10</v>
          </cell>
        </row>
        <row r="224">
          <cell r="A224" t="str">
            <v>I90-B77</v>
          </cell>
          <cell r="B224" t="str">
            <v>Ốc</v>
          </cell>
          <cell r="C224" t="str">
            <v>Nut-M8-ISO4032-8-tZn</v>
          </cell>
          <cell r="D224" t="str">
            <v>8-tZn</v>
          </cell>
          <cell r="E224" t="str">
            <v>pcs</v>
          </cell>
          <cell r="F224">
            <v>0</v>
          </cell>
          <cell r="G224">
            <v>328</v>
          </cell>
          <cell r="H224">
            <v>0</v>
          </cell>
          <cell r="I224">
            <v>358</v>
          </cell>
          <cell r="J224">
            <v>0</v>
          </cell>
          <cell r="L224">
            <v>0</v>
          </cell>
          <cell r="M224">
            <v>358</v>
          </cell>
          <cell r="N224">
            <v>0</v>
          </cell>
          <cell r="O224" t="str">
            <v>Rev10</v>
          </cell>
        </row>
        <row r="225">
          <cell r="A225" t="str">
            <v>I90-B78</v>
          </cell>
          <cell r="B225" t="str">
            <v>Chốt</v>
          </cell>
          <cell r="C225" t="str">
            <v>PIN (straight)-D8x70-ISO8752-St-Galv</v>
          </cell>
          <cell r="D225" t="str">
            <v>St-Galv</v>
          </cell>
          <cell r="E225" t="str">
            <v>pcs</v>
          </cell>
          <cell r="F225">
            <v>0</v>
          </cell>
          <cell r="G225">
            <v>20</v>
          </cell>
          <cell r="H225">
            <v>0</v>
          </cell>
          <cell r="I225">
            <v>30</v>
          </cell>
          <cell r="J225">
            <v>0</v>
          </cell>
          <cell r="L225">
            <v>0</v>
          </cell>
          <cell r="M225">
            <v>30</v>
          </cell>
          <cell r="N225">
            <v>0</v>
          </cell>
          <cell r="O225" t="str">
            <v>Rev10</v>
          </cell>
        </row>
        <row r="226">
          <cell r="A226" t="str">
            <v>I90-B79</v>
          </cell>
          <cell r="B226" t="str">
            <v>Chốt</v>
          </cell>
          <cell r="C226" t="str">
            <v>PIN (straight)-D8x75-ISO8752-St-Galv</v>
          </cell>
          <cell r="D226" t="str">
            <v>St-Galv</v>
          </cell>
          <cell r="E226" t="str">
            <v>pcs</v>
          </cell>
          <cell r="F226">
            <v>0</v>
          </cell>
          <cell r="G226">
            <v>20</v>
          </cell>
          <cell r="H226">
            <v>0</v>
          </cell>
          <cell r="I226">
            <v>30</v>
          </cell>
          <cell r="J226">
            <v>0</v>
          </cell>
          <cell r="L226">
            <v>0</v>
          </cell>
          <cell r="M226">
            <v>30</v>
          </cell>
          <cell r="N226">
            <v>0</v>
          </cell>
          <cell r="O226" t="str">
            <v>Rev10</v>
          </cell>
        </row>
        <row r="227">
          <cell r="A227" t="str">
            <v>I90-B80</v>
          </cell>
          <cell r="B227" t="str">
            <v>Đệm</v>
          </cell>
          <cell r="C227" t="str">
            <v>Ring-ID80x2.5-DIN471-St-Galv</v>
          </cell>
          <cell r="D227" t="str">
            <v>St-Galv</v>
          </cell>
          <cell r="E227" t="str">
            <v>pcs</v>
          </cell>
          <cell r="F227">
            <v>0</v>
          </cell>
          <cell r="G227">
            <v>160</v>
          </cell>
          <cell r="H227">
            <v>0</v>
          </cell>
          <cell r="I227">
            <v>0</v>
          </cell>
          <cell r="J227">
            <v>0</v>
          </cell>
          <cell r="L227">
            <v>0</v>
          </cell>
          <cell r="M227">
            <v>0</v>
          </cell>
          <cell r="N227">
            <v>0</v>
          </cell>
          <cell r="O227" t="str">
            <v>Rev27-IBS hủy</v>
          </cell>
        </row>
        <row r="228">
          <cell r="A228" t="str">
            <v>I90-B81</v>
          </cell>
          <cell r="B228" t="str">
            <v>Ma ní</v>
          </cell>
          <cell r="C228" t="str">
            <v>Threaded Rod-M12x120-DIN976-1-8.8-Galv</v>
          </cell>
          <cell r="D228" t="str">
            <v>8.8-Galv</v>
          </cell>
          <cell r="E228" t="str">
            <v>pcs</v>
          </cell>
          <cell r="F228">
            <v>0</v>
          </cell>
          <cell r="G228">
            <v>30</v>
          </cell>
          <cell r="H228">
            <v>0</v>
          </cell>
          <cell r="I228">
            <v>30</v>
          </cell>
          <cell r="J228">
            <v>0</v>
          </cell>
          <cell r="L228">
            <v>0</v>
          </cell>
          <cell r="M228">
            <v>30</v>
          </cell>
          <cell r="N228">
            <v>0</v>
          </cell>
          <cell r="O228" t="str">
            <v>Rev24-Braden bổ sung</v>
          </cell>
        </row>
        <row r="229">
          <cell r="A229" t="str">
            <v>I90-B82</v>
          </cell>
          <cell r="B229" t="str">
            <v>Ma ní</v>
          </cell>
          <cell r="C229" t="str">
            <v>Threaded Rod-M12x140-DIN976-1-8.8-Galv</v>
          </cell>
          <cell r="D229" t="str">
            <v>8.8-Galv</v>
          </cell>
          <cell r="E229" t="str">
            <v>pcs</v>
          </cell>
          <cell r="F229">
            <v>0</v>
          </cell>
          <cell r="G229">
            <v>160</v>
          </cell>
          <cell r="H229">
            <v>0</v>
          </cell>
          <cell r="I229">
            <v>170</v>
          </cell>
          <cell r="J229">
            <v>0</v>
          </cell>
          <cell r="L229">
            <v>0</v>
          </cell>
          <cell r="M229">
            <v>170</v>
          </cell>
          <cell r="N229">
            <v>0</v>
          </cell>
          <cell r="O229" t="str">
            <v>Rev10</v>
          </cell>
        </row>
        <row r="230">
          <cell r="A230" t="str">
            <v>I90-B83</v>
          </cell>
          <cell r="B230" t="str">
            <v>Ma ní</v>
          </cell>
          <cell r="C230" t="str">
            <v>Threaded Rod-M12X200-DIN976-1-8.8-Galv</v>
          </cell>
          <cell r="D230" t="str">
            <v>8.8-Galv</v>
          </cell>
          <cell r="E230" t="str">
            <v>pcs</v>
          </cell>
          <cell r="F230">
            <v>0</v>
          </cell>
          <cell r="G230">
            <v>40</v>
          </cell>
          <cell r="H230">
            <v>0</v>
          </cell>
          <cell r="I230">
            <v>50</v>
          </cell>
          <cell r="J230">
            <v>0</v>
          </cell>
          <cell r="L230">
            <v>0</v>
          </cell>
          <cell r="M230">
            <v>50</v>
          </cell>
          <cell r="N230">
            <v>0</v>
          </cell>
          <cell r="O230" t="str">
            <v>Rev10</v>
          </cell>
        </row>
        <row r="231">
          <cell r="A231" t="str">
            <v>I90-B84</v>
          </cell>
          <cell r="B231" t="str">
            <v>Đệm</v>
          </cell>
          <cell r="C231" t="str">
            <v>Washer-M10-DIN434-St-Galv</v>
          </cell>
          <cell r="D231" t="str">
            <v>St-Galv</v>
          </cell>
          <cell r="E231" t="str">
            <v>pcs</v>
          </cell>
          <cell r="F231">
            <v>0</v>
          </cell>
          <cell r="G231">
            <v>120</v>
          </cell>
          <cell r="H231">
            <v>0</v>
          </cell>
          <cell r="I231">
            <v>130</v>
          </cell>
          <cell r="J231">
            <v>0</v>
          </cell>
          <cell r="L231">
            <v>0</v>
          </cell>
          <cell r="M231">
            <v>130</v>
          </cell>
          <cell r="N231">
            <v>0</v>
          </cell>
          <cell r="O231" t="str">
            <v>Rev10</v>
          </cell>
        </row>
        <row r="232">
          <cell r="A232" t="str">
            <v>I90-B85</v>
          </cell>
          <cell r="B232" t="str">
            <v>Đệm</v>
          </cell>
          <cell r="C232" t="str">
            <v>Washer-M10-ISO7089-St-200 HV-Galv</v>
          </cell>
          <cell r="D232" t="str">
            <v>St-200 HV-Galv</v>
          </cell>
          <cell r="E232" t="str">
            <v>pcs</v>
          </cell>
          <cell r="F232">
            <v>0</v>
          </cell>
          <cell r="G232">
            <v>144</v>
          </cell>
          <cell r="H232">
            <v>0</v>
          </cell>
          <cell r="I232">
            <v>164</v>
          </cell>
          <cell r="J232">
            <v>0</v>
          </cell>
          <cell r="L232">
            <v>0</v>
          </cell>
          <cell r="M232">
            <v>164</v>
          </cell>
          <cell r="N232">
            <v>0</v>
          </cell>
          <cell r="O232" t="str">
            <v>Rev10</v>
          </cell>
        </row>
        <row r="233">
          <cell r="A233" t="str">
            <v>I90-B86</v>
          </cell>
          <cell r="B233" t="str">
            <v>Đệm</v>
          </cell>
          <cell r="C233" t="str">
            <v>Washer-M10-ISO7089-St-200 HV-tZn</v>
          </cell>
          <cell r="D233" t="str">
            <v>St-200 HV-tZn</v>
          </cell>
          <cell r="E233" t="str">
            <v>pcs</v>
          </cell>
          <cell r="F233">
            <v>0</v>
          </cell>
          <cell r="G233">
            <v>1304</v>
          </cell>
          <cell r="H233">
            <v>0</v>
          </cell>
          <cell r="I233">
            <v>1398</v>
          </cell>
          <cell r="J233">
            <v>0</v>
          </cell>
          <cell r="L233">
            <v>0</v>
          </cell>
          <cell r="M233">
            <v>1398</v>
          </cell>
          <cell r="N233">
            <v>0</v>
          </cell>
          <cell r="O233" t="str">
            <v>Rev10</v>
          </cell>
        </row>
        <row r="234">
          <cell r="A234" t="str">
            <v>I90-B87</v>
          </cell>
          <cell r="B234" t="str">
            <v>Đệm</v>
          </cell>
          <cell r="C234" t="str">
            <v>Washer-M12-ISO7089-St-200 HV-tZn</v>
          </cell>
          <cell r="D234" t="str">
            <v>St-200 HV-tZn</v>
          </cell>
          <cell r="E234" t="str">
            <v>pcs</v>
          </cell>
          <cell r="F234">
            <v>0</v>
          </cell>
          <cell r="G234">
            <v>3584</v>
          </cell>
          <cell r="H234">
            <v>0</v>
          </cell>
          <cell r="I234">
            <v>3808</v>
          </cell>
          <cell r="J234">
            <v>0</v>
          </cell>
          <cell r="L234">
            <v>0</v>
          </cell>
          <cell r="M234">
            <v>3808</v>
          </cell>
          <cell r="N234">
            <v>0</v>
          </cell>
          <cell r="O234" t="str">
            <v>Rev10</v>
          </cell>
        </row>
        <row r="235">
          <cell r="A235" t="str">
            <v>I90-B88</v>
          </cell>
          <cell r="B235" t="str">
            <v>Đệm</v>
          </cell>
          <cell r="C235" t="str">
            <v>Washer-M12-ISO7089-St-300 HV-Galv</v>
          </cell>
          <cell r="D235" t="str">
            <v>St-300 HV-Galv</v>
          </cell>
          <cell r="E235" t="str">
            <v>pcs</v>
          </cell>
          <cell r="F235">
            <v>0</v>
          </cell>
          <cell r="G235">
            <v>200</v>
          </cell>
          <cell r="H235">
            <v>0</v>
          </cell>
          <cell r="I235">
            <v>210</v>
          </cell>
          <cell r="J235">
            <v>0</v>
          </cell>
          <cell r="L235">
            <v>0</v>
          </cell>
          <cell r="M235">
            <v>210</v>
          </cell>
          <cell r="N235">
            <v>0</v>
          </cell>
          <cell r="O235" t="str">
            <v>Rev10</v>
          </cell>
        </row>
        <row r="236">
          <cell r="A236" t="str">
            <v>I90-B89</v>
          </cell>
          <cell r="B236" t="str">
            <v>Đệm</v>
          </cell>
          <cell r="C236" t="str">
            <v>Washer-M12-ISO7089-St-Galv</v>
          </cell>
          <cell r="D236" t="str">
            <v>St-Galv</v>
          </cell>
          <cell r="E236" t="str">
            <v>pcs</v>
          </cell>
          <cell r="F236">
            <v>0</v>
          </cell>
          <cell r="G236">
            <v>32</v>
          </cell>
          <cell r="H236">
            <v>0</v>
          </cell>
          <cell r="I236">
            <v>36</v>
          </cell>
          <cell r="J236">
            <v>0</v>
          </cell>
          <cell r="L236">
            <v>0</v>
          </cell>
          <cell r="M236">
            <v>36</v>
          </cell>
          <cell r="N236">
            <v>0</v>
          </cell>
          <cell r="O236" t="str">
            <v>Rev10</v>
          </cell>
        </row>
        <row r="237">
          <cell r="A237" t="str">
            <v>I90-B90</v>
          </cell>
          <cell r="B237" t="str">
            <v>Đệm</v>
          </cell>
          <cell r="C237" t="str">
            <v>Washer-M12-ISO7093-St-300 HV-Galv</v>
          </cell>
          <cell r="D237" t="str">
            <v>St-300 HV-Galv</v>
          </cell>
          <cell r="E237" t="str">
            <v>pcs</v>
          </cell>
          <cell r="F237">
            <v>0</v>
          </cell>
          <cell r="G237">
            <v>40</v>
          </cell>
          <cell r="H237">
            <v>0</v>
          </cell>
          <cell r="I237">
            <v>50</v>
          </cell>
          <cell r="J237">
            <v>0</v>
          </cell>
          <cell r="L237">
            <v>0</v>
          </cell>
          <cell r="M237">
            <v>50</v>
          </cell>
          <cell r="N237">
            <v>0</v>
          </cell>
          <cell r="O237" t="str">
            <v>Rev10</v>
          </cell>
        </row>
        <row r="238">
          <cell r="A238" t="str">
            <v>I90-B91</v>
          </cell>
          <cell r="B238" t="str">
            <v>Đệm</v>
          </cell>
          <cell r="C238" t="str">
            <v>Washer-M16-DIN434-St-tZn</v>
          </cell>
          <cell r="D238" t="str">
            <v>St-tZn</v>
          </cell>
          <cell r="E238" t="str">
            <v>pcs</v>
          </cell>
          <cell r="F238">
            <v>0</v>
          </cell>
          <cell r="G238">
            <v>32</v>
          </cell>
          <cell r="H238">
            <v>0</v>
          </cell>
          <cell r="I238">
            <v>36</v>
          </cell>
          <cell r="J238">
            <v>0</v>
          </cell>
          <cell r="L238">
            <v>0</v>
          </cell>
          <cell r="M238">
            <v>36</v>
          </cell>
          <cell r="N238">
            <v>0</v>
          </cell>
          <cell r="O238" t="str">
            <v>Rev10</v>
          </cell>
        </row>
        <row r="239">
          <cell r="A239" t="str">
            <v>I90-B92</v>
          </cell>
          <cell r="B239" t="str">
            <v>Đệm</v>
          </cell>
          <cell r="C239" t="str">
            <v>Washer-M16-ISO7089-St-200 HV-tZn</v>
          </cell>
          <cell r="D239" t="str">
            <v>St-200 HV-tZn</v>
          </cell>
          <cell r="E239" t="str">
            <v>pcs</v>
          </cell>
          <cell r="F239">
            <v>0</v>
          </cell>
          <cell r="G239">
            <v>8484</v>
          </cell>
          <cell r="H239">
            <v>0</v>
          </cell>
          <cell r="I239">
            <v>8946</v>
          </cell>
          <cell r="J239">
            <v>0</v>
          </cell>
          <cell r="L239">
            <v>0</v>
          </cell>
          <cell r="M239">
            <v>8946</v>
          </cell>
          <cell r="N239">
            <v>0</v>
          </cell>
          <cell r="O239" t="str">
            <v>Rev10</v>
          </cell>
        </row>
        <row r="240">
          <cell r="A240" t="str">
            <v>I90-B93</v>
          </cell>
          <cell r="B240" t="str">
            <v>Đệm</v>
          </cell>
          <cell r="C240" t="str">
            <v>Washer-M16-ISO7089-St-300 HV-Galv</v>
          </cell>
          <cell r="D240" t="str">
            <v>St-300 HV-Galv</v>
          </cell>
          <cell r="E240" t="str">
            <v>pcs</v>
          </cell>
          <cell r="F240">
            <v>0</v>
          </cell>
          <cell r="G240">
            <v>80</v>
          </cell>
          <cell r="H240">
            <v>0</v>
          </cell>
          <cell r="I240">
            <v>90</v>
          </cell>
          <cell r="J240">
            <v>0</v>
          </cell>
          <cell r="L240">
            <v>0</v>
          </cell>
          <cell r="M240">
            <v>90</v>
          </cell>
          <cell r="N240">
            <v>0</v>
          </cell>
          <cell r="O240" t="str">
            <v>Rev10</v>
          </cell>
        </row>
        <row r="241">
          <cell r="A241" t="str">
            <v>I90-B94</v>
          </cell>
          <cell r="B241" t="str">
            <v>Đệm</v>
          </cell>
          <cell r="C241" t="str">
            <v>Washer-M16-ISO7089-St-Galv</v>
          </cell>
          <cell r="D241" t="str">
            <v>St-Galv</v>
          </cell>
          <cell r="E241" t="str">
            <v>pcs</v>
          </cell>
          <cell r="F241">
            <v>0</v>
          </cell>
          <cell r="G241">
            <v>18304</v>
          </cell>
          <cell r="H241">
            <v>0</v>
          </cell>
          <cell r="I241">
            <v>19234</v>
          </cell>
          <cell r="J241">
            <v>0</v>
          </cell>
          <cell r="L241">
            <v>0</v>
          </cell>
          <cell r="M241">
            <v>19234</v>
          </cell>
          <cell r="N241">
            <v>0</v>
          </cell>
          <cell r="O241" t="str">
            <v>Rev10</v>
          </cell>
        </row>
        <row r="242">
          <cell r="A242" t="str">
            <v>I90-B95</v>
          </cell>
          <cell r="B242" t="str">
            <v>Đệm</v>
          </cell>
          <cell r="C242" t="str">
            <v>Washer-M16-ISO7093-St-200 HV-Galv</v>
          </cell>
          <cell r="D242" t="str">
            <v>St-200 HV-Galv</v>
          </cell>
          <cell r="E242" t="str">
            <v>pcs</v>
          </cell>
          <cell r="F242">
            <v>0</v>
          </cell>
          <cell r="G242">
            <v>328</v>
          </cell>
          <cell r="H242">
            <v>0</v>
          </cell>
          <cell r="I242">
            <v>350</v>
          </cell>
          <cell r="J242">
            <v>0</v>
          </cell>
          <cell r="L242">
            <v>0</v>
          </cell>
          <cell r="M242">
            <v>350</v>
          </cell>
          <cell r="N242">
            <v>0</v>
          </cell>
          <cell r="O242" t="str">
            <v>Rev10</v>
          </cell>
        </row>
        <row r="243">
          <cell r="A243" t="str">
            <v>I90-B96</v>
          </cell>
          <cell r="B243" t="str">
            <v>Đệm</v>
          </cell>
          <cell r="C243" t="str">
            <v>Washer-M16-ISO7093-St-200 HV-tZn</v>
          </cell>
          <cell r="D243" t="str">
            <v>St-200 HV-tZn</v>
          </cell>
          <cell r="E243" t="str">
            <v>pcs</v>
          </cell>
          <cell r="F243">
            <v>0</v>
          </cell>
          <cell r="G243">
            <v>4036</v>
          </cell>
          <cell r="H243">
            <v>0</v>
          </cell>
          <cell r="I243">
            <v>4258</v>
          </cell>
          <cell r="J243">
            <v>0</v>
          </cell>
          <cell r="L243">
            <v>0</v>
          </cell>
          <cell r="M243">
            <v>4258</v>
          </cell>
          <cell r="N243">
            <v>0</v>
          </cell>
          <cell r="O243" t="str">
            <v>Rev10</v>
          </cell>
        </row>
        <row r="244">
          <cell r="A244" t="str">
            <v>I90-B97</v>
          </cell>
          <cell r="B244" t="str">
            <v>Đệm</v>
          </cell>
          <cell r="C244" t="str">
            <v>Washer-M20-ISO7089-St-200 HV-tZn</v>
          </cell>
          <cell r="D244" t="str">
            <v>St-200 HV-tZn</v>
          </cell>
          <cell r="E244" t="str">
            <v>pcs</v>
          </cell>
          <cell r="F244">
            <v>0</v>
          </cell>
          <cell r="G244">
            <v>3832</v>
          </cell>
          <cell r="H244">
            <v>0</v>
          </cell>
          <cell r="I244">
            <v>4044</v>
          </cell>
          <cell r="J244">
            <v>0</v>
          </cell>
          <cell r="L244">
            <v>0</v>
          </cell>
          <cell r="M244">
            <v>4044</v>
          </cell>
          <cell r="N244">
            <v>0</v>
          </cell>
          <cell r="O244" t="str">
            <v>Rev10</v>
          </cell>
        </row>
        <row r="245">
          <cell r="A245" t="str">
            <v>I90-B98</v>
          </cell>
          <cell r="B245" t="str">
            <v>Đệm</v>
          </cell>
          <cell r="C245" t="str">
            <v>Washer-M20-ISO7089-St-Galv</v>
          </cell>
          <cell r="D245" t="str">
            <v>St-Galv</v>
          </cell>
          <cell r="E245" t="str">
            <v>pcs</v>
          </cell>
          <cell r="F245">
            <v>0</v>
          </cell>
          <cell r="G245">
            <v>1368</v>
          </cell>
          <cell r="H245">
            <v>0</v>
          </cell>
          <cell r="I245">
            <v>1452</v>
          </cell>
          <cell r="J245">
            <v>0</v>
          </cell>
          <cell r="L245">
            <v>0</v>
          </cell>
          <cell r="M245">
            <v>1452</v>
          </cell>
          <cell r="N245">
            <v>0</v>
          </cell>
          <cell r="O245" t="str">
            <v>Rev10</v>
          </cell>
        </row>
        <row r="246">
          <cell r="A246" t="str">
            <v>I90-B99</v>
          </cell>
          <cell r="B246" t="str">
            <v>Đệm</v>
          </cell>
          <cell r="C246" t="str">
            <v>Washer-M20-ISO7090-St-200 HV-tZn</v>
          </cell>
          <cell r="D246" t="str">
            <v>St-200 HV-tZn</v>
          </cell>
          <cell r="E246" t="str">
            <v>pcs</v>
          </cell>
          <cell r="F246">
            <v>0</v>
          </cell>
          <cell r="G246">
            <v>160</v>
          </cell>
          <cell r="H246">
            <v>0</v>
          </cell>
          <cell r="I246">
            <v>170</v>
          </cell>
          <cell r="J246">
            <v>0</v>
          </cell>
          <cell r="L246">
            <v>0</v>
          </cell>
          <cell r="M246">
            <v>170</v>
          </cell>
          <cell r="N246">
            <v>0</v>
          </cell>
          <cell r="O246" t="str">
            <v>Rev10</v>
          </cell>
        </row>
        <row r="247">
          <cell r="A247" t="str">
            <v>I90-B100</v>
          </cell>
          <cell r="B247" t="str">
            <v>Đệm</v>
          </cell>
          <cell r="C247" t="str">
            <v>Washer-M24-DIN125-C45-Galv</v>
          </cell>
          <cell r="D247" t="str">
            <v>C45-Galv</v>
          </cell>
          <cell r="E247" t="str">
            <v>pcs</v>
          </cell>
          <cell r="F247">
            <v>0</v>
          </cell>
          <cell r="G247">
            <v>320</v>
          </cell>
          <cell r="H247">
            <v>0</v>
          </cell>
          <cell r="I247">
            <v>340</v>
          </cell>
          <cell r="J247">
            <v>0</v>
          </cell>
          <cell r="L247">
            <v>0</v>
          </cell>
          <cell r="M247">
            <v>340</v>
          </cell>
          <cell r="N247">
            <v>0</v>
          </cell>
          <cell r="O247" t="str">
            <v>Rev10</v>
          </cell>
        </row>
        <row r="248">
          <cell r="A248" t="str">
            <v>I90-B101</v>
          </cell>
          <cell r="B248" t="str">
            <v>Đệm</v>
          </cell>
          <cell r="C248" t="str">
            <v>Washer-M24-EN14399-6-St-300 HV-tZn</v>
          </cell>
          <cell r="D248" t="str">
            <v>St-300 HV-tZn</v>
          </cell>
          <cell r="E248" t="str">
            <v>pcs</v>
          </cell>
          <cell r="F248">
            <v>0</v>
          </cell>
          <cell r="G248">
            <v>160</v>
          </cell>
          <cell r="H248">
            <v>0</v>
          </cell>
          <cell r="I248">
            <v>170</v>
          </cell>
          <cell r="J248">
            <v>0</v>
          </cell>
          <cell r="L248">
            <v>0</v>
          </cell>
          <cell r="M248">
            <v>170</v>
          </cell>
          <cell r="N248">
            <v>0</v>
          </cell>
          <cell r="O248" t="str">
            <v>Rev10</v>
          </cell>
        </row>
        <row r="249">
          <cell r="A249" t="str">
            <v>I90-B102</v>
          </cell>
          <cell r="B249" t="str">
            <v>Đệm</v>
          </cell>
          <cell r="C249" t="str">
            <v>Washer-M24-ISO7089-St-200 HV-tZn</v>
          </cell>
          <cell r="D249" t="str">
            <v>St-200 HV-tZn</v>
          </cell>
          <cell r="E249" t="str">
            <v>pcs</v>
          </cell>
          <cell r="F249">
            <v>0</v>
          </cell>
          <cell r="G249">
            <v>4064</v>
          </cell>
          <cell r="H249">
            <v>0</v>
          </cell>
          <cell r="I249">
            <v>4276</v>
          </cell>
          <cell r="J249">
            <v>0</v>
          </cell>
          <cell r="L249">
            <v>0</v>
          </cell>
          <cell r="M249">
            <v>4276</v>
          </cell>
          <cell r="N249">
            <v>0</v>
          </cell>
          <cell r="O249" t="str">
            <v>Rev10</v>
          </cell>
        </row>
        <row r="250">
          <cell r="A250" t="str">
            <v>I90-B103</v>
          </cell>
          <cell r="B250" t="str">
            <v>Đệm</v>
          </cell>
          <cell r="C250" t="str">
            <v>Washer-M30-ISO7089-St-200 HV-tZn</v>
          </cell>
          <cell r="D250" t="str">
            <v>St-200 HV-tZn</v>
          </cell>
          <cell r="E250" t="str">
            <v>pcs</v>
          </cell>
          <cell r="F250">
            <v>0</v>
          </cell>
          <cell r="G250">
            <v>1440</v>
          </cell>
          <cell r="H250">
            <v>0</v>
          </cell>
          <cell r="I250">
            <v>1520</v>
          </cell>
          <cell r="J250">
            <v>0</v>
          </cell>
          <cell r="L250">
            <v>0</v>
          </cell>
          <cell r="M250">
            <v>1520</v>
          </cell>
          <cell r="N250">
            <v>0</v>
          </cell>
          <cell r="O250" t="str">
            <v>Rev10</v>
          </cell>
        </row>
        <row r="251">
          <cell r="A251" t="str">
            <v>I90-B104</v>
          </cell>
          <cell r="B251" t="str">
            <v>Đệm</v>
          </cell>
          <cell r="C251" t="str">
            <v>Washer-M4-ISO7089-St-200 HV-Galv</v>
          </cell>
          <cell r="D251" t="str">
            <v>St-200 HV-Galv</v>
          </cell>
          <cell r="E251" t="str">
            <v>pcs</v>
          </cell>
          <cell r="F251">
            <v>0</v>
          </cell>
          <cell r="G251">
            <v>160</v>
          </cell>
          <cell r="H251">
            <v>0</v>
          </cell>
          <cell r="I251">
            <v>180</v>
          </cell>
          <cell r="J251">
            <v>0</v>
          </cell>
          <cell r="L251">
            <v>0</v>
          </cell>
          <cell r="M251">
            <v>180</v>
          </cell>
          <cell r="N251">
            <v>0</v>
          </cell>
          <cell r="O251" t="str">
            <v>Rev10</v>
          </cell>
        </row>
        <row r="252">
          <cell r="A252" t="str">
            <v>I90-B105</v>
          </cell>
          <cell r="B252" t="str">
            <v>Đệm</v>
          </cell>
          <cell r="C252" t="str">
            <v>Washer-M5-ISO7089-St-200 HV-tZn</v>
          </cell>
          <cell r="D252" t="str">
            <v>St-200 HV-tZn</v>
          </cell>
          <cell r="E252" t="str">
            <v>pcs</v>
          </cell>
          <cell r="F252">
            <v>0</v>
          </cell>
          <cell r="G252">
            <v>88</v>
          </cell>
          <cell r="H252">
            <v>0</v>
          </cell>
          <cell r="I252">
            <v>92</v>
          </cell>
          <cell r="J252">
            <v>0</v>
          </cell>
          <cell r="L252">
            <v>0</v>
          </cell>
          <cell r="M252">
            <v>92</v>
          </cell>
          <cell r="N252">
            <v>0</v>
          </cell>
          <cell r="O252" t="str">
            <v>Rev10</v>
          </cell>
        </row>
        <row r="253">
          <cell r="A253" t="str">
            <v>I90-B106</v>
          </cell>
          <cell r="B253" t="str">
            <v>Đệm</v>
          </cell>
          <cell r="C253" t="str">
            <v>Washer-M6-DIN127-St-Galv</v>
          </cell>
          <cell r="D253" t="str">
            <v>St-Galv</v>
          </cell>
          <cell r="E253" t="str">
            <v>pcs</v>
          </cell>
          <cell r="F253">
            <v>0</v>
          </cell>
          <cell r="G253">
            <v>640</v>
          </cell>
          <cell r="H253">
            <v>0</v>
          </cell>
          <cell r="I253">
            <v>680</v>
          </cell>
          <cell r="J253">
            <v>0</v>
          </cell>
          <cell r="L253">
            <v>0</v>
          </cell>
          <cell r="M253">
            <v>680</v>
          </cell>
          <cell r="N253">
            <v>0</v>
          </cell>
          <cell r="O253" t="str">
            <v>Rev10</v>
          </cell>
        </row>
        <row r="254">
          <cell r="A254" t="str">
            <v>I90-B107</v>
          </cell>
          <cell r="B254" t="str">
            <v>Đệm</v>
          </cell>
          <cell r="C254" t="str">
            <v>Washer-M6-ISO7089-St-200 HV-Galv</v>
          </cell>
          <cell r="D254" t="str">
            <v>St-200 HV-Galv</v>
          </cell>
          <cell r="E254" t="str">
            <v>pcs</v>
          </cell>
          <cell r="F254">
            <v>0</v>
          </cell>
          <cell r="G254">
            <v>8</v>
          </cell>
          <cell r="H254">
            <v>0</v>
          </cell>
          <cell r="I254">
            <v>12</v>
          </cell>
          <cell r="J254">
            <v>0</v>
          </cell>
          <cell r="L254">
            <v>0</v>
          </cell>
          <cell r="M254">
            <v>12</v>
          </cell>
          <cell r="N254">
            <v>0</v>
          </cell>
          <cell r="O254" t="str">
            <v>Rev10</v>
          </cell>
        </row>
        <row r="255">
          <cell r="A255" t="str">
            <v>I90-B108</v>
          </cell>
          <cell r="B255" t="str">
            <v>Đệm</v>
          </cell>
          <cell r="C255" t="str">
            <v>Washer-M6-ISO7089-St-200 HV-tZn</v>
          </cell>
          <cell r="D255" t="str">
            <v>St-200 HV-tZn</v>
          </cell>
          <cell r="E255" t="str">
            <v>pcs</v>
          </cell>
          <cell r="F255">
            <v>0</v>
          </cell>
          <cell r="G255">
            <v>568</v>
          </cell>
          <cell r="H255">
            <v>0</v>
          </cell>
          <cell r="I255">
            <v>600</v>
          </cell>
          <cell r="J255">
            <v>0</v>
          </cell>
          <cell r="L255">
            <v>0</v>
          </cell>
          <cell r="M255">
            <v>600</v>
          </cell>
          <cell r="N255">
            <v>0</v>
          </cell>
          <cell r="O255" t="str">
            <v>Rev10</v>
          </cell>
        </row>
        <row r="256">
          <cell r="A256" t="str">
            <v>I90-B109</v>
          </cell>
          <cell r="B256" t="str">
            <v>Đệm</v>
          </cell>
          <cell r="C256" t="str">
            <v>Washer-M8-DIN125-8-Galv</v>
          </cell>
          <cell r="D256" t="str">
            <v>8-Galv</v>
          </cell>
          <cell r="E256" t="str">
            <v>pcs</v>
          </cell>
          <cell r="F256">
            <v>0</v>
          </cell>
          <cell r="G256">
            <v>208</v>
          </cell>
          <cell r="H256">
            <v>0</v>
          </cell>
          <cell r="I256">
            <v>224</v>
          </cell>
          <cell r="J256">
            <v>0</v>
          </cell>
          <cell r="L256">
            <v>0</v>
          </cell>
          <cell r="M256">
            <v>224</v>
          </cell>
          <cell r="N256">
            <v>0</v>
          </cell>
          <cell r="O256" t="str">
            <v>Rev10</v>
          </cell>
        </row>
        <row r="257">
          <cell r="A257" t="str">
            <v>I90-B110</v>
          </cell>
          <cell r="B257" t="str">
            <v>Đệm</v>
          </cell>
          <cell r="C257" t="str">
            <v>Washer-M8-ISO7089-St-200 HV-tZn</v>
          </cell>
          <cell r="D257" t="str">
            <v>St-200 HV-tZn</v>
          </cell>
          <cell r="E257" t="str">
            <v>pcs</v>
          </cell>
          <cell r="F257">
            <v>0</v>
          </cell>
          <cell r="G257">
            <v>96</v>
          </cell>
          <cell r="H257">
            <v>0</v>
          </cell>
          <cell r="I257">
            <v>110</v>
          </cell>
          <cell r="J257">
            <v>0</v>
          </cell>
          <cell r="L257">
            <v>0</v>
          </cell>
          <cell r="M257">
            <v>110</v>
          </cell>
          <cell r="N257">
            <v>0</v>
          </cell>
          <cell r="O257" t="str">
            <v>Rev10</v>
          </cell>
        </row>
        <row r="258">
          <cell r="A258" t="str">
            <v>I90-B111</v>
          </cell>
          <cell r="B258" t="str">
            <v>Đệm</v>
          </cell>
          <cell r="C258" t="str">
            <v>Washer-M8-ISO7089-St-Galv</v>
          </cell>
          <cell r="D258" t="str">
            <v>St-Galv</v>
          </cell>
          <cell r="E258" t="str">
            <v>pcs</v>
          </cell>
          <cell r="F258">
            <v>0</v>
          </cell>
          <cell r="G258">
            <v>48</v>
          </cell>
          <cell r="H258">
            <v>0</v>
          </cell>
          <cell r="I258">
            <v>56</v>
          </cell>
          <cell r="J258">
            <v>0</v>
          </cell>
          <cell r="L258">
            <v>0</v>
          </cell>
          <cell r="M258">
            <v>56</v>
          </cell>
          <cell r="N258">
            <v>0</v>
          </cell>
          <cell r="O258" t="str">
            <v>Rev10</v>
          </cell>
        </row>
        <row r="259">
          <cell r="A259" t="str">
            <v>I90-B112</v>
          </cell>
          <cell r="B259" t="str">
            <v>Đệm</v>
          </cell>
          <cell r="C259" t="str">
            <v>Washer-M8-ISO7093-St-Galv</v>
          </cell>
          <cell r="D259" t="str">
            <v>St-Galv</v>
          </cell>
          <cell r="E259" t="str">
            <v>pcs</v>
          </cell>
          <cell r="F259">
            <v>0</v>
          </cell>
          <cell r="G259">
            <v>64</v>
          </cell>
          <cell r="H259">
            <v>0</v>
          </cell>
          <cell r="I259">
            <v>72</v>
          </cell>
          <cell r="J259">
            <v>0</v>
          </cell>
          <cell r="L259">
            <v>0</v>
          </cell>
          <cell r="M259">
            <v>72</v>
          </cell>
          <cell r="N259">
            <v>0</v>
          </cell>
          <cell r="O259" t="str">
            <v>Rev10</v>
          </cell>
        </row>
        <row r="260">
          <cell r="A260" t="str">
            <v>I90-B113</v>
          </cell>
          <cell r="B260" t="str">
            <v>Bu lông</v>
          </cell>
          <cell r="C260" t="str">
            <v>Bolt M12x45-8.8-ISO4017-Galv</v>
          </cell>
          <cell r="D260" t="str">
            <v>St-Galv</v>
          </cell>
          <cell r="E260" t="str">
            <v>pcs</v>
          </cell>
          <cell r="G260">
            <v>67</v>
          </cell>
          <cell r="I260">
            <v>0</v>
          </cell>
          <cell r="J260">
            <v>0</v>
          </cell>
          <cell r="M260">
            <v>0</v>
          </cell>
          <cell r="N260">
            <v>0</v>
          </cell>
          <cell r="O260" t="str">
            <v>Rev20-do chủng loại đã mua 10 units ở các mục chính</v>
          </cell>
        </row>
        <row r="261">
          <cell r="A261" t="str">
            <v>I90-B114</v>
          </cell>
          <cell r="B261" t="str">
            <v>Bu lông</v>
          </cell>
          <cell r="C261" t="str">
            <v>Bolt M20x50-8.8-ISO4017-Galv</v>
          </cell>
          <cell r="D261" t="str">
            <v>St-Galv</v>
          </cell>
          <cell r="E261" t="str">
            <v>pcs</v>
          </cell>
          <cell r="G261">
            <v>25</v>
          </cell>
          <cell r="I261">
            <v>0</v>
          </cell>
          <cell r="J261">
            <v>0</v>
          </cell>
          <cell r="M261">
            <v>0</v>
          </cell>
          <cell r="N261">
            <v>0</v>
          </cell>
          <cell r="O261" t="str">
            <v>Rev20-do chủng loại đã mua 10 units ở các mục chính</v>
          </cell>
        </row>
        <row r="262">
          <cell r="A262" t="str">
            <v>I90-B115</v>
          </cell>
          <cell r="B262" t="str">
            <v>Bu lông</v>
          </cell>
          <cell r="C262" t="str">
            <v>Bolt M20x70-8.8-ISO4017-Galv</v>
          </cell>
          <cell r="D262" t="str">
            <v>St-Galv</v>
          </cell>
          <cell r="E262" t="str">
            <v>pcs</v>
          </cell>
          <cell r="G262">
            <v>8</v>
          </cell>
          <cell r="I262">
            <v>0</v>
          </cell>
          <cell r="J262">
            <v>0</v>
          </cell>
          <cell r="M262">
            <v>0</v>
          </cell>
          <cell r="N262">
            <v>0</v>
          </cell>
          <cell r="O262" t="str">
            <v>Rev20-do chủng loại đã mua 10 units ở các mục chính</v>
          </cell>
        </row>
        <row r="263">
          <cell r="A263" t="str">
            <v>I90-B116</v>
          </cell>
          <cell r="B263" t="str">
            <v>Ốc</v>
          </cell>
          <cell r="C263" t="str">
            <v>Nut M12-8.8-ISO4032-Galv</v>
          </cell>
          <cell r="D263" t="str">
            <v>St-Galv</v>
          </cell>
          <cell r="E263" t="str">
            <v>pcs</v>
          </cell>
          <cell r="G263">
            <v>67</v>
          </cell>
          <cell r="I263">
            <v>0</v>
          </cell>
          <cell r="J263">
            <v>0</v>
          </cell>
          <cell r="M263">
            <v>0</v>
          </cell>
          <cell r="N263">
            <v>0</v>
          </cell>
          <cell r="O263" t="str">
            <v>Rev20-do chủng loại đã mua 10 units ở các mục chính</v>
          </cell>
        </row>
        <row r="264">
          <cell r="A264" t="str">
            <v>I90-B117</v>
          </cell>
          <cell r="B264" t="str">
            <v>Ốc</v>
          </cell>
          <cell r="C264" t="str">
            <v>Nut M20-8.8-ISO4032-Galv</v>
          </cell>
          <cell r="D264" t="str">
            <v>St-Galv</v>
          </cell>
          <cell r="E264" t="str">
            <v>pcs</v>
          </cell>
          <cell r="G264">
            <v>34</v>
          </cell>
          <cell r="I264">
            <v>0</v>
          </cell>
          <cell r="J264">
            <v>0</v>
          </cell>
          <cell r="M264">
            <v>0</v>
          </cell>
          <cell r="N264">
            <v>0</v>
          </cell>
          <cell r="O264" t="str">
            <v>Rev20-do chủng loại đã mua 10 units ở các mục chính</v>
          </cell>
        </row>
        <row r="265">
          <cell r="A265" t="str">
            <v>I90-B118</v>
          </cell>
          <cell r="B265" t="str">
            <v>Đệm</v>
          </cell>
          <cell r="C265" t="str">
            <v>Washer M12-St-200 HV-ISO7089-tZn</v>
          </cell>
          <cell r="D265" t="str">
            <v>St-Galv</v>
          </cell>
          <cell r="E265" t="str">
            <v>pcs</v>
          </cell>
          <cell r="G265">
            <v>67</v>
          </cell>
          <cell r="I265">
            <v>0</v>
          </cell>
          <cell r="J265">
            <v>0</v>
          </cell>
          <cell r="M265">
            <v>0</v>
          </cell>
          <cell r="N265">
            <v>0</v>
          </cell>
          <cell r="O265" t="str">
            <v>Rev20-do chủng loại đã mua 10 units ở các mục chính</v>
          </cell>
        </row>
        <row r="266">
          <cell r="A266" t="str">
            <v>I90-B119</v>
          </cell>
          <cell r="B266" t="str">
            <v>Đệm</v>
          </cell>
          <cell r="C266" t="str">
            <v>Washer M12-St-200 HV-ISO7093A-tZn</v>
          </cell>
          <cell r="D266" t="str">
            <v>St-Galv</v>
          </cell>
          <cell r="E266" t="str">
            <v>pcs</v>
          </cell>
          <cell r="G266">
            <v>67</v>
          </cell>
          <cell r="I266">
            <v>67</v>
          </cell>
          <cell r="J266">
            <v>0</v>
          </cell>
          <cell r="M266">
            <v>67</v>
          </cell>
          <cell r="N266">
            <v>0</v>
          </cell>
          <cell r="O266" t="str">
            <v>Rev19-BRADEN-bổ sung mới. Mục Protections</v>
          </cell>
        </row>
        <row r="267">
          <cell r="A267" t="str">
            <v>I90-B120</v>
          </cell>
          <cell r="B267" t="str">
            <v>Đệm</v>
          </cell>
          <cell r="C267" t="str">
            <v>Washer M20-St-200 HV-ISO7089-tZn</v>
          </cell>
          <cell r="D267" t="str">
            <v>St-Galv</v>
          </cell>
          <cell r="E267" t="str">
            <v>pcs</v>
          </cell>
          <cell r="G267">
            <v>67</v>
          </cell>
          <cell r="I267">
            <v>0</v>
          </cell>
          <cell r="J267">
            <v>0</v>
          </cell>
          <cell r="M267">
            <v>0</v>
          </cell>
          <cell r="N267">
            <v>0</v>
          </cell>
          <cell r="O267" t="str">
            <v>Rev20-do chủng loại đã mua 10 units ở các mục chính</v>
          </cell>
        </row>
        <row r="268">
          <cell r="A268" t="str">
            <v>I90-B121</v>
          </cell>
          <cell r="B268" t="str">
            <v>Vít tự khoan</v>
          </cell>
          <cell r="C268" t="str">
            <v>Hex washer head self drilling screw M5.5x25-DIN 7504 L-St-Galv.</v>
          </cell>
          <cell r="D268" t="str">
            <v>St-Galv</v>
          </cell>
          <cell r="E268" t="str">
            <v>pcs</v>
          </cell>
          <cell r="G268">
            <v>3935</v>
          </cell>
          <cell r="I268">
            <v>3935</v>
          </cell>
          <cell r="M268">
            <v>3935</v>
          </cell>
          <cell r="N268">
            <v>0</v>
          </cell>
          <cell r="O268" t="str">
            <v>Rev19-BRADEN-bổ sung mới. Mục Protections</v>
          </cell>
        </row>
        <row r="269">
          <cell r="A269" t="str">
            <v>I90-B122</v>
          </cell>
          <cell r="B269" t="str">
            <v>Kẹp</v>
          </cell>
          <cell r="C269" t="str">
            <v>FL312D</v>
          </cell>
          <cell r="D269" t="str">
            <v>St-Galv</v>
          </cell>
          <cell r="E269" t="str">
            <v>Sets</v>
          </cell>
          <cell r="G269">
            <v>688</v>
          </cell>
          <cell r="I269">
            <v>0</v>
          </cell>
          <cell r="J269">
            <v>0</v>
          </cell>
          <cell r="M269">
            <v>0</v>
          </cell>
          <cell r="N269">
            <v>0</v>
          </cell>
          <cell r="O269" t="str">
            <v>Rev31-BE-hủy do BE không đặt hàng, IBS cũng không mua</v>
          </cell>
        </row>
        <row r="270">
          <cell r="A270" t="str">
            <v>I90-B123</v>
          </cell>
          <cell r="B270" t="str">
            <v>Kẹp chốt</v>
          </cell>
          <cell r="C270" t="str">
            <v>MPR-Girder cleats 41/41/2-M8</v>
          </cell>
          <cell r="D270" t="str">
            <v>St-Galv</v>
          </cell>
          <cell r="E270" t="str">
            <v>Sets</v>
          </cell>
          <cell r="G270">
            <v>1028</v>
          </cell>
          <cell r="I270">
            <v>0</v>
          </cell>
          <cell r="J270">
            <v>0</v>
          </cell>
          <cell r="M270">
            <v>0</v>
          </cell>
          <cell r="N270">
            <v>0</v>
          </cell>
          <cell r="O270" t="str">
            <v>Rev31-BE-hủy do BE không đặt hàng, IBS cũng không mua</v>
          </cell>
        </row>
        <row r="271">
          <cell r="A271" t="str">
            <v>I90-B124</v>
          </cell>
          <cell r="B271" t="str">
            <v>Thanh ren</v>
          </cell>
          <cell r="C271" t="str">
            <v>Threaded Rod-M24x220-DIN976-1-type A-8.8-Galv</v>
          </cell>
          <cell r="D271" t="str">
            <v>8.8-Galv</v>
          </cell>
          <cell r="E271" t="str">
            <v>pcs</v>
          </cell>
          <cell r="F271">
            <v>0</v>
          </cell>
          <cell r="G271">
            <v>48</v>
          </cell>
          <cell r="H271">
            <v>0</v>
          </cell>
          <cell r="I271">
            <v>50</v>
          </cell>
          <cell r="J271">
            <v>0</v>
          </cell>
          <cell r="M271">
            <v>50</v>
          </cell>
          <cell r="N271">
            <v>0</v>
          </cell>
          <cell r="O271" t="str">
            <v>Rev21-BRADEN-bổ sung</v>
          </cell>
        </row>
        <row r="272">
          <cell r="A272" t="str">
            <v>I90-B125</v>
          </cell>
          <cell r="B272" t="str">
            <v>Vòng khóa</v>
          </cell>
          <cell r="C272" t="str">
            <v>Ring-80x2.5-DIN471-St-Galv</v>
          </cell>
          <cell r="D272" t="str">
            <v>St-Galv</v>
          </cell>
          <cell r="E272" t="str">
            <v>pcs</v>
          </cell>
          <cell r="F272">
            <v>0</v>
          </cell>
          <cell r="G272">
            <v>72</v>
          </cell>
          <cell r="H272">
            <v>0</v>
          </cell>
          <cell r="I272">
            <v>80</v>
          </cell>
          <cell r="J272">
            <v>0</v>
          </cell>
          <cell r="M272">
            <v>80</v>
          </cell>
          <cell r="N272">
            <v>0</v>
          </cell>
          <cell r="O272" t="str">
            <v>Rev22-IBS-bổ sung cho đủ số lượng 80 pcs</v>
          </cell>
        </row>
        <row r="273">
          <cell r="A273" t="str">
            <v>I90-B126</v>
          </cell>
          <cell r="B273" t="str">
            <v>Vòng khóa</v>
          </cell>
          <cell r="C273" t="str">
            <v>Ring-50x2.0-DIN471-St-Galv</v>
          </cell>
          <cell r="D273" t="str">
            <v>St-Galv</v>
          </cell>
          <cell r="E273" t="str">
            <v>pcs</v>
          </cell>
          <cell r="F273">
            <v>0</v>
          </cell>
          <cell r="G273">
            <v>72</v>
          </cell>
          <cell r="H273">
            <v>0</v>
          </cell>
          <cell r="I273">
            <v>80</v>
          </cell>
          <cell r="J273">
            <v>0</v>
          </cell>
          <cell r="M273">
            <v>80</v>
          </cell>
          <cell r="N273">
            <v>0</v>
          </cell>
          <cell r="O273" t="str">
            <v>Rev22-IBS-bổ sung cho đủ số lượng 80 pcs</v>
          </cell>
        </row>
        <row r="274">
          <cell r="A274" t="str">
            <v>I90-B127</v>
          </cell>
          <cell r="B274" t="str">
            <v>Bu lông</v>
          </cell>
          <cell r="C274" t="str">
            <v>Cylinder Head Cap Screw-M10x25-8.8-DIN912-Galv.</v>
          </cell>
          <cell r="D274" t="str">
            <v>8.8-Galv</v>
          </cell>
          <cell r="E274" t="str">
            <v>pcs</v>
          </cell>
          <cell r="F274">
            <v>0</v>
          </cell>
          <cell r="G274">
            <v>277.2</v>
          </cell>
          <cell r="H274">
            <v>0</v>
          </cell>
          <cell r="I274">
            <v>277.2</v>
          </cell>
          <cell r="J274">
            <v>0</v>
          </cell>
          <cell r="M274">
            <v>277.2</v>
          </cell>
          <cell r="N274">
            <v>0</v>
          </cell>
          <cell r="O274" t="str">
            <v>Rev22-Braden bổ sung mới</v>
          </cell>
        </row>
        <row r="275">
          <cell r="A275" t="str">
            <v>I90-B128</v>
          </cell>
          <cell r="B275" t="str">
            <v>Bu lông</v>
          </cell>
          <cell r="C275" t="str">
            <v>Cylinder Head Cap Screw-M10x35-8.8-DIN912-Galv.</v>
          </cell>
          <cell r="D275" t="str">
            <v>8.8-Galv</v>
          </cell>
          <cell r="E275" t="str">
            <v>pcs</v>
          </cell>
          <cell r="F275">
            <v>0</v>
          </cell>
          <cell r="G275">
            <v>541.80000000000007</v>
          </cell>
          <cell r="H275">
            <v>0</v>
          </cell>
          <cell r="I275">
            <v>541.80000000000007</v>
          </cell>
          <cell r="J275">
            <v>0</v>
          </cell>
          <cell r="M275">
            <v>541.80000000000007</v>
          </cell>
          <cell r="N275">
            <v>0</v>
          </cell>
          <cell r="O275" t="str">
            <v>Rev22-Braden bổ sung mới</v>
          </cell>
        </row>
        <row r="276">
          <cell r="A276" t="str">
            <v>I90-B129</v>
          </cell>
          <cell r="B276" t="str">
            <v>Bảng tên</v>
          </cell>
          <cell r="C276" t="str">
            <v>Nam plate</v>
          </cell>
          <cell r="D276" t="str">
            <v>SUS304</v>
          </cell>
          <cell r="E276" t="str">
            <v>pcs</v>
          </cell>
          <cell r="F276">
            <v>0</v>
          </cell>
          <cell r="G276">
            <v>5</v>
          </cell>
          <cell r="H276">
            <v>0</v>
          </cell>
          <cell r="I276">
            <v>5</v>
          </cell>
          <cell r="J276">
            <v>0</v>
          </cell>
          <cell r="M276">
            <v>5</v>
          </cell>
          <cell r="N276">
            <v>0</v>
          </cell>
          <cell r="O276" t="str">
            <v>Rev24-Braden bổ sung mới. Bản vẽ "I90-Name plate" kèm theo</v>
          </cell>
        </row>
        <row r="277">
          <cell r="A277" t="str">
            <v>I90-B130</v>
          </cell>
          <cell r="B277" t="str">
            <v>Tấm dán decal</v>
          </cell>
          <cell r="C277" t="str">
            <v>Sticker</v>
          </cell>
          <cell r="D277" t="str">
            <v>decal</v>
          </cell>
          <cell r="E277" t="str">
            <v>pcs</v>
          </cell>
          <cell r="F277">
            <v>0</v>
          </cell>
          <cell r="G277">
            <v>50</v>
          </cell>
          <cell r="H277">
            <v>0</v>
          </cell>
          <cell r="I277">
            <v>50</v>
          </cell>
          <cell r="J277">
            <v>0</v>
          </cell>
          <cell r="M277">
            <v>50</v>
          </cell>
          <cell r="N277">
            <v>0</v>
          </cell>
          <cell r="O277" t="str">
            <v>Rev24-Braden bổ sung mới. Bản vẽ "I90-Name plate" kèm theo</v>
          </cell>
        </row>
        <row r="278">
          <cell r="A278" t="str">
            <v>I90-B131</v>
          </cell>
          <cell r="B278" t="str">
            <v>Tai cẩu hàn</v>
          </cell>
          <cell r="C278" t="str">
            <v>Tai cẩu hàn 20T</v>
          </cell>
          <cell r="D278" t="str">
            <v>Steel</v>
          </cell>
          <cell r="E278" t="str">
            <v>pcs</v>
          </cell>
          <cell r="F278">
            <v>0</v>
          </cell>
          <cell r="G278">
            <v>3</v>
          </cell>
          <cell r="H278">
            <v>0</v>
          </cell>
          <cell r="I278">
            <v>3</v>
          </cell>
          <cell r="J278">
            <v>0</v>
          </cell>
          <cell r="M278">
            <v>3</v>
          </cell>
          <cell r="N278">
            <v>0</v>
          </cell>
          <cell r="O278" t="str">
            <v>Rev25-Braden bổ sung mới. Mua cùng loại, cùng đơn vị mà IBS đã đặt mua cho loại 5.3T, 10T</v>
          </cell>
        </row>
        <row r="279">
          <cell r="A279" t="str">
            <v>C.</v>
          </cell>
          <cell r="B279" t="str">
            <v>Packing-Material / Vật tư kiện (Galv :  Mạ kẽm nhúng nóng)</v>
          </cell>
          <cell r="H279">
            <v>149629.0912</v>
          </cell>
          <cell r="J279">
            <v>167221.02686800002</v>
          </cell>
          <cell r="L279">
            <v>0</v>
          </cell>
          <cell r="N279">
            <v>167221.02686800002</v>
          </cell>
        </row>
        <row r="280">
          <cell r="A280" t="str">
            <v>I90-C1</v>
          </cell>
          <cell r="B280" t="str">
            <v>Thùng gỗ</v>
          </cell>
          <cell r="C280" t="str">
            <v>Thùng gỗ</v>
          </cell>
          <cell r="D280" t="str">
            <v>Gỗ có dấu khử trùng 
( ISPM 15)</v>
          </cell>
          <cell r="E280" t="str">
            <v>pcs</v>
          </cell>
          <cell r="G280">
            <v>10</v>
          </cell>
          <cell r="I280">
            <v>10</v>
          </cell>
          <cell r="M280">
            <v>10</v>
          </cell>
          <cell r="O280" t="str">
            <v>Rev02-Bổ sung cho phần đóng kiện  anchor bolt. Kích thước theo bản vẽ "I90-Wood box-for 10 Units)</v>
          </cell>
        </row>
        <row r="281">
          <cell r="A281" t="str">
            <v>I90-C2</v>
          </cell>
          <cell r="B281" t="str">
            <v xml:space="preserve">Mút xốp </v>
          </cell>
          <cell r="C281" t="str">
            <v>Mút xốp 5mm</v>
          </cell>
          <cell r="D281" t="str">
            <v>mút xốp chèn kiện</v>
          </cell>
          <cell r="E281" t="str">
            <v>m2</v>
          </cell>
          <cell r="G281">
            <v>200</v>
          </cell>
          <cell r="I281">
            <v>200</v>
          </cell>
          <cell r="M281">
            <v>200</v>
          </cell>
          <cell r="O281" t="str">
            <v>Rev02-Bổ sung cho phần đóng kiện  anchor bolt.</v>
          </cell>
        </row>
        <row r="282">
          <cell r="A282" t="str">
            <v>I90-C3</v>
          </cell>
          <cell r="B282" t="str">
            <v>Tôn tấm</v>
          </cell>
          <cell r="C282" t="str">
            <v>PL3x1500x6000</v>
          </cell>
          <cell r="D282" t="str">
            <v>1.0038/A36</v>
          </cell>
          <cell r="E282" t="str">
            <v>m2</v>
          </cell>
          <cell r="F282">
            <v>23.549999999999997</v>
          </cell>
          <cell r="G282">
            <v>1.1804670912951172</v>
          </cell>
          <cell r="H282">
            <v>27.800000000000004</v>
          </cell>
          <cell r="O282" t="str">
            <v>Rev12-Braden bổ sung. Dùng tôn thừa từ vật tư chính</v>
          </cell>
        </row>
        <row r="283">
          <cell r="A283" t="str">
            <v>I90-C4</v>
          </cell>
          <cell r="B283" t="str">
            <v>Tôn tấm</v>
          </cell>
          <cell r="C283" t="str">
            <v>PL8x2000x12000</v>
          </cell>
          <cell r="D283" t="str">
            <v>1.0038/A36</v>
          </cell>
          <cell r="E283" t="str">
            <v>m2</v>
          </cell>
          <cell r="F283">
            <v>62.8</v>
          </cell>
          <cell r="G283">
            <v>8.9482484076433106</v>
          </cell>
          <cell r="H283">
            <v>561.94999999999993</v>
          </cell>
          <cell r="O283" t="str">
            <v>Rev26-Braden bổ sung 221kg.</v>
          </cell>
        </row>
        <row r="284">
          <cell r="A284" t="str">
            <v>I90-C5</v>
          </cell>
          <cell r="B284" t="str">
            <v>Tôn tấm</v>
          </cell>
          <cell r="C284" t="str">
            <v>PL10x2000x12000</v>
          </cell>
          <cell r="D284" t="str">
            <v>1.0038/A36</v>
          </cell>
          <cell r="E284" t="str">
            <v>m2</v>
          </cell>
          <cell r="F284">
            <v>78.5</v>
          </cell>
          <cell r="G284">
            <v>42.117324840764333</v>
          </cell>
          <cell r="H284">
            <v>3306.21</v>
          </cell>
          <cell r="I284">
            <v>48</v>
          </cell>
          <cell r="J284">
            <v>3768</v>
          </cell>
          <cell r="M284">
            <v>48</v>
          </cell>
          <cell r="N284">
            <v>3768</v>
          </cell>
          <cell r="O284" t="str">
            <v>Rev26-Braden bổ sung 1732.13kg.</v>
          </cell>
        </row>
        <row r="285">
          <cell r="A285" t="str">
            <v>I90-C6</v>
          </cell>
          <cell r="B285" t="str">
            <v>Tôn tấm</v>
          </cell>
          <cell r="C285" t="str">
            <v>PL12x2000x12000</v>
          </cell>
          <cell r="D285" t="str">
            <v>1.0038/A36</v>
          </cell>
          <cell r="E285" t="str">
            <v>m2</v>
          </cell>
          <cell r="F285">
            <v>94.199999999999989</v>
          </cell>
          <cell r="G285">
            <v>44.614225053078563</v>
          </cell>
          <cell r="H285">
            <v>4202.66</v>
          </cell>
          <cell r="I285">
            <v>48</v>
          </cell>
          <cell r="J285">
            <v>4521.5999999999995</v>
          </cell>
          <cell r="M285">
            <v>48</v>
          </cell>
          <cell r="N285">
            <v>4521.5999999999995</v>
          </cell>
          <cell r="O285" t="str">
            <v>Rev26-Braden bổ sung 2275.98kg.</v>
          </cell>
        </row>
        <row r="286">
          <cell r="A286" t="str">
            <v>I90-C7</v>
          </cell>
          <cell r="B286" t="str">
            <v>Tôn tấm</v>
          </cell>
          <cell r="C286" t="str">
            <v>PL15x2000x12000; PL15x2000x6000</v>
          </cell>
          <cell r="D286" t="str">
            <v>1.0038/A36</v>
          </cell>
          <cell r="E286" t="str">
            <v>m2</v>
          </cell>
          <cell r="F286">
            <v>117.75</v>
          </cell>
          <cell r="G286">
            <v>55.375966029723998</v>
          </cell>
          <cell r="H286">
            <v>6520.52</v>
          </cell>
          <cell r="I286">
            <v>60</v>
          </cell>
          <cell r="J286">
            <v>7065</v>
          </cell>
          <cell r="M286">
            <v>60</v>
          </cell>
          <cell r="N286">
            <v>7065</v>
          </cell>
          <cell r="O286" t="str">
            <v>Rev26-Braden bổ sung 1352kg. Mua thêm PL15x2000x6000-1  tờ</v>
          </cell>
        </row>
        <row r="287">
          <cell r="A287" t="str">
            <v>I90-C8</v>
          </cell>
          <cell r="B287" t="str">
            <v>Tôn tấm</v>
          </cell>
          <cell r="C287" t="str">
            <v>PL20x2000x12000</v>
          </cell>
          <cell r="D287" t="str">
            <v>1.0038/A36</v>
          </cell>
          <cell r="E287" t="str">
            <v>m2</v>
          </cell>
          <cell r="F287">
            <v>157</v>
          </cell>
          <cell r="G287">
            <v>44.076433121019107</v>
          </cell>
          <cell r="H287">
            <v>6920</v>
          </cell>
          <cell r="I287">
            <v>72</v>
          </cell>
          <cell r="J287">
            <v>11304</v>
          </cell>
          <cell r="M287">
            <v>72</v>
          </cell>
          <cell r="N287">
            <v>11304</v>
          </cell>
          <cell r="O287" t="str">
            <v>Rev26-Braden bổ sung 2920kg.</v>
          </cell>
        </row>
        <row r="288">
          <cell r="A288" t="str">
            <v>I90-C9</v>
          </cell>
          <cell r="B288" t="str">
            <v>Tôn tấm</v>
          </cell>
          <cell r="C288" t="str">
            <v>PL25x2000x12000</v>
          </cell>
          <cell r="D288" t="str">
            <v>1.0038/A36</v>
          </cell>
          <cell r="E288" t="str">
            <v>m2</v>
          </cell>
          <cell r="F288">
            <v>196.25</v>
          </cell>
          <cell r="G288">
            <v>8.6988535031847132</v>
          </cell>
          <cell r="H288">
            <v>1707.15</v>
          </cell>
          <cell r="O288" t="str">
            <v>Rev26-Braden bổ sung 902.43kg.</v>
          </cell>
        </row>
        <row r="289">
          <cell r="A289" t="str">
            <v>I90-C10</v>
          </cell>
          <cell r="B289" t="str">
            <v>Tôn tấm</v>
          </cell>
          <cell r="C289" t="str">
            <v>PL30x2000x12000</v>
          </cell>
          <cell r="D289" t="str">
            <v>1.0038/A36</v>
          </cell>
          <cell r="E289" t="str">
            <v>m2</v>
          </cell>
          <cell r="F289">
            <v>235.5</v>
          </cell>
          <cell r="G289">
            <v>37.599150743099784</v>
          </cell>
          <cell r="H289">
            <v>8854.5999999999985</v>
          </cell>
          <cell r="I289">
            <v>48</v>
          </cell>
          <cell r="J289">
            <v>11304</v>
          </cell>
          <cell r="M289">
            <v>48</v>
          </cell>
          <cell r="N289">
            <v>11304</v>
          </cell>
          <cell r="O289" t="str">
            <v>Rev26-Braden bổ sung 633.96kg.</v>
          </cell>
        </row>
        <row r="290">
          <cell r="A290" t="str">
            <v>I90-C11</v>
          </cell>
          <cell r="B290" t="str">
            <v>Tôn tấm</v>
          </cell>
          <cell r="C290" t="str">
            <v>PL35x2000x3000</v>
          </cell>
          <cell r="D290" t="str">
            <v>1.0038/A36</v>
          </cell>
          <cell r="E290" t="str">
            <v>m2</v>
          </cell>
          <cell r="F290">
            <v>274.75</v>
          </cell>
          <cell r="G290">
            <v>4.0735213830755237</v>
          </cell>
          <cell r="H290">
            <v>1119.2</v>
          </cell>
          <cell r="I290">
            <v>6</v>
          </cell>
          <cell r="J290">
            <v>1648.5</v>
          </cell>
          <cell r="M290">
            <v>6</v>
          </cell>
          <cell r="N290">
            <v>1648.5</v>
          </cell>
          <cell r="O290" t="str">
            <v>Rev12-Braden bổ sung.</v>
          </cell>
        </row>
        <row r="291">
          <cell r="A291" t="str">
            <v>I90-C12</v>
          </cell>
          <cell r="B291" t="str">
            <v>Thép hình-H</v>
          </cell>
          <cell r="C291" t="str">
            <v>HEA120(H114x120x5x8)-L12000</v>
          </cell>
          <cell r="D291" t="str">
            <v>1.0038/A36</v>
          </cell>
          <cell r="E291" t="str">
            <v>m</v>
          </cell>
          <cell r="F291">
            <v>19.899999999999999</v>
          </cell>
          <cell r="G291">
            <v>149.90199999999999</v>
          </cell>
          <cell r="H291">
            <v>2878.7799999999997</v>
          </cell>
          <cell r="I291">
            <v>158</v>
          </cell>
          <cell r="J291">
            <v>3144.2</v>
          </cell>
          <cell r="M291">
            <v>158</v>
          </cell>
          <cell r="N291">
            <v>3144.2</v>
          </cell>
          <cell r="O291" t="str">
            <v>Rev26-Braden bổ sung</v>
          </cell>
        </row>
        <row r="292">
          <cell r="A292" t="str">
            <v>I90-C13</v>
          </cell>
          <cell r="B292" t="str">
            <v>Thép hình-H</v>
          </cell>
          <cell r="C292" t="str">
            <v>HEA180(171x180x6x9.5)-L12000</v>
          </cell>
          <cell r="D292" t="str">
            <v>1.0038/A36</v>
          </cell>
          <cell r="E292" t="str">
            <v>m</v>
          </cell>
          <cell r="F292">
            <v>35.6</v>
          </cell>
          <cell r="G292">
            <v>292.00023999999996</v>
          </cell>
          <cell r="H292">
            <v>10222.700000000001</v>
          </cell>
          <cell r="I292">
            <v>307.26525200000003</v>
          </cell>
          <cell r="J292">
            <v>10938.642971199999</v>
          </cell>
          <cell r="M292">
            <v>307.26525200000003</v>
          </cell>
          <cell r="N292">
            <v>10938.642971199999</v>
          </cell>
          <cell r="O292" t="str">
            <v>Rev26-Braden bổ sung</v>
          </cell>
        </row>
        <row r="293">
          <cell r="A293" t="str">
            <v>I90-C14</v>
          </cell>
          <cell r="B293" t="str">
            <v>Thép hình-H</v>
          </cell>
          <cell r="C293" t="str">
            <v>HEA220(H210x220x7x11)-L12000</v>
          </cell>
          <cell r="D293" t="str">
            <v>1.0038/A36</v>
          </cell>
          <cell r="E293" t="str">
            <v>m</v>
          </cell>
          <cell r="F293">
            <v>50.5</v>
          </cell>
          <cell r="G293">
            <v>249.60000000000002</v>
          </cell>
          <cell r="H293">
            <v>12601.72</v>
          </cell>
          <cell r="I293">
            <v>260</v>
          </cell>
          <cell r="J293">
            <v>13130</v>
          </cell>
          <cell r="M293">
            <v>260</v>
          </cell>
          <cell r="N293">
            <v>13130</v>
          </cell>
          <cell r="O293" t="str">
            <v>Rev27-Braden bổ sung</v>
          </cell>
        </row>
        <row r="294">
          <cell r="A294" t="str">
            <v>I90-C15</v>
          </cell>
          <cell r="B294" t="str">
            <v>Thép hình-H</v>
          </cell>
          <cell r="C294" t="str">
            <v>HEA260(H250x260x7.5x12.5)-L12000</v>
          </cell>
          <cell r="D294" t="str">
            <v>1.0038/A36</v>
          </cell>
          <cell r="E294" t="str">
            <v>m</v>
          </cell>
          <cell r="F294">
            <v>68.099999999999994</v>
          </cell>
          <cell r="G294">
            <v>58.552000000000007</v>
          </cell>
          <cell r="H294">
            <v>3988.5999999999995</v>
          </cell>
          <cell r="I294">
            <v>61.68</v>
          </cell>
          <cell r="J294">
            <v>4200.4079999999994</v>
          </cell>
          <cell r="M294">
            <v>61.68</v>
          </cell>
          <cell r="N294">
            <v>4200.4079999999994</v>
          </cell>
          <cell r="O294" t="str">
            <v>Rev26-Braden bổ sung</v>
          </cell>
        </row>
        <row r="295">
          <cell r="A295" t="str">
            <v>I90-C16</v>
          </cell>
          <cell r="B295" t="str">
            <v>Thép hình-H</v>
          </cell>
          <cell r="C295" t="str">
            <v>HEB140(H140x140x7x12)-L12000</v>
          </cell>
          <cell r="D295" t="str">
            <v>1.0038/A36</v>
          </cell>
          <cell r="E295" t="str">
            <v>m</v>
          </cell>
          <cell r="F295">
            <v>33.700000000000003</v>
          </cell>
          <cell r="G295">
            <v>88.218000000000004</v>
          </cell>
          <cell r="H295">
            <v>2973.5699999999997</v>
          </cell>
          <cell r="I295">
            <v>92.047200000000004</v>
          </cell>
          <cell r="J295">
            <v>3101.9906400000004</v>
          </cell>
          <cell r="M295">
            <v>92.047200000000004</v>
          </cell>
          <cell r="N295">
            <v>3101.9906400000004</v>
          </cell>
          <cell r="O295" t="str">
            <v>Rev26-Braden bổ sung</v>
          </cell>
        </row>
        <row r="296">
          <cell r="A296" t="str">
            <v>I90-C17</v>
          </cell>
          <cell r="B296" t="str">
            <v>Thép hình-H</v>
          </cell>
          <cell r="C296" t="str">
            <v>HEB220(H220x220x9.5x16)-L12000</v>
          </cell>
          <cell r="D296" t="str">
            <v>1.0038/A36</v>
          </cell>
          <cell r="E296" t="str">
            <v>m</v>
          </cell>
          <cell r="F296">
            <v>71.400000000000006</v>
          </cell>
          <cell r="G296">
            <v>53.899200000000008</v>
          </cell>
          <cell r="H296">
            <v>3747.44</v>
          </cell>
          <cell r="I296">
            <v>56.594160000000009</v>
          </cell>
          <cell r="J296">
            <v>4040.8230240000012</v>
          </cell>
          <cell r="M296">
            <v>56.594160000000009</v>
          </cell>
          <cell r="N296">
            <v>4040.8230240000012</v>
          </cell>
          <cell r="O296" t="str">
            <v>Rev12-Braden bổ sung.</v>
          </cell>
        </row>
        <row r="297">
          <cell r="A297" t="str">
            <v>I90-C18</v>
          </cell>
          <cell r="B297" t="str">
            <v>Thép hình-H</v>
          </cell>
          <cell r="C297" t="str">
            <v>HEB300(H300x300x11x19)-L12000</v>
          </cell>
          <cell r="D297" t="str">
            <v>1.0038/A36</v>
          </cell>
          <cell r="E297" t="str">
            <v>m</v>
          </cell>
          <cell r="F297">
            <v>117</v>
          </cell>
          <cell r="G297">
            <v>102.7578</v>
          </cell>
          <cell r="H297">
            <v>11345.16</v>
          </cell>
          <cell r="I297">
            <v>108</v>
          </cell>
          <cell r="J297">
            <v>12636</v>
          </cell>
          <cell r="M297">
            <v>108</v>
          </cell>
          <cell r="N297">
            <v>12636</v>
          </cell>
          <cell r="O297" t="str">
            <v>Rev12-Braden bổ sung. (có tận dụng 1 cây thừa từ vật tư chính)</v>
          </cell>
        </row>
        <row r="298">
          <cell r="A298" t="str">
            <v>I90-C19</v>
          </cell>
          <cell r="B298" t="str">
            <v>Thép hình-H</v>
          </cell>
          <cell r="C298" t="str">
            <v>HW350(H350x350x12x19)-L12000</v>
          </cell>
          <cell r="D298" t="str">
            <v>1.0038/A36</v>
          </cell>
          <cell r="E298" t="str">
            <v>m</v>
          </cell>
          <cell r="F298">
            <v>134.9</v>
          </cell>
          <cell r="G298">
            <v>72.88</v>
          </cell>
          <cell r="H298">
            <v>9798.76</v>
          </cell>
          <cell r="I298">
            <v>76.524000000000001</v>
          </cell>
          <cell r="J298">
            <v>10323.087600000001</v>
          </cell>
          <cell r="M298">
            <v>76.524000000000001</v>
          </cell>
          <cell r="N298">
            <v>10323.087600000001</v>
          </cell>
          <cell r="O298" t="str">
            <v>Rev12-Braden bổ sung.</v>
          </cell>
        </row>
        <row r="299">
          <cell r="A299" t="str">
            <v>I90-C20</v>
          </cell>
          <cell r="B299" t="str">
            <v>Thép hình-C</v>
          </cell>
          <cell r="C299" t="str">
            <v>UNP100(C100x50x6x8.5)-L12000</v>
          </cell>
          <cell r="D299" t="str">
            <v>1.0038/A36</v>
          </cell>
          <cell r="E299" t="str">
            <v>m</v>
          </cell>
          <cell r="F299">
            <v>10.6</v>
          </cell>
          <cell r="G299">
            <v>35.344000000000001</v>
          </cell>
          <cell r="H299">
            <v>368.96</v>
          </cell>
          <cell r="I299">
            <v>37.111200000000004</v>
          </cell>
          <cell r="J299">
            <v>393.37872000000004</v>
          </cell>
          <cell r="M299">
            <v>37.111200000000004</v>
          </cell>
          <cell r="N299">
            <v>393.37872000000004</v>
          </cell>
          <cell r="O299" t="str">
            <v>Rev12-Braden bổ sung.</v>
          </cell>
        </row>
        <row r="300">
          <cell r="A300" t="str">
            <v>I90-C21</v>
          </cell>
          <cell r="B300" t="str">
            <v>Thép hình-C</v>
          </cell>
          <cell r="C300" t="str">
            <v>UNP200(C200x75x8.5x11.5)-L12000</v>
          </cell>
          <cell r="D300" t="str">
            <v>1.0038/A36</v>
          </cell>
          <cell r="E300" t="str">
            <v>m</v>
          </cell>
          <cell r="F300">
            <v>25.3</v>
          </cell>
          <cell r="G300">
            <v>500.58067999999997</v>
          </cell>
          <cell r="H300">
            <v>12309.349999999997</v>
          </cell>
          <cell r="I300">
            <v>381.5</v>
          </cell>
          <cell r="J300">
            <v>9651.9500000000007</v>
          </cell>
          <cell r="M300">
            <v>381.5</v>
          </cell>
          <cell r="N300">
            <v>9651.9500000000007</v>
          </cell>
          <cell r="O300" t="str">
            <v>Rev26-Braden bổ sung. Tạm thời dùng VT đã mua cho U6+U7 để làm. Khối lượng tinh có cả U6+U7</v>
          </cell>
        </row>
        <row r="301">
          <cell r="A301" t="str">
            <v>I90-C22</v>
          </cell>
          <cell r="B301" t="str">
            <v>Thép hình-C</v>
          </cell>
          <cell r="C301" t="str">
            <v>UNP220(C220x80x9x12.5)-L12000</v>
          </cell>
          <cell r="D301" t="str">
            <v>1.0038/A36</v>
          </cell>
          <cell r="E301" t="str">
            <v>m</v>
          </cell>
          <cell r="F301">
            <v>29.4</v>
          </cell>
          <cell r="G301">
            <v>846.87400000000002</v>
          </cell>
          <cell r="H301">
            <v>24941.07</v>
          </cell>
          <cell r="I301">
            <v>888.75739999999996</v>
          </cell>
          <cell r="J301">
            <v>26129.467559999997</v>
          </cell>
          <cell r="M301">
            <v>888.75739999999996</v>
          </cell>
          <cell r="N301">
            <v>26129.467559999997</v>
          </cell>
          <cell r="O301" t="str">
            <v>Rev26-Braden bổ sung</v>
          </cell>
        </row>
        <row r="302">
          <cell r="A302" t="str">
            <v>I90-C23</v>
          </cell>
          <cell r="B302" t="str">
            <v>Thép hình-C</v>
          </cell>
          <cell r="C302" t="str">
            <v>UNP240(C240x85x9.5x13)-L12000</v>
          </cell>
          <cell r="D302" t="str">
            <v>1.0038/A36</v>
          </cell>
          <cell r="E302" t="str">
            <v>m</v>
          </cell>
          <cell r="F302">
            <v>33.200000000000003</v>
          </cell>
          <cell r="G302">
            <v>55.546560000000007</v>
          </cell>
          <cell r="H302">
            <v>1775.8</v>
          </cell>
          <cell r="I302">
            <v>48</v>
          </cell>
          <cell r="J302">
            <v>1593.6000000000001</v>
          </cell>
          <cell r="M302">
            <v>48</v>
          </cell>
          <cell r="N302">
            <v>1593.6000000000001</v>
          </cell>
          <cell r="O302" t="str">
            <v>Rev12-Braden bổ sung. (có tận dụng 1 cây thừa từ vật tư chính)</v>
          </cell>
        </row>
        <row r="303">
          <cell r="A303" t="str">
            <v>I90-C24</v>
          </cell>
          <cell r="B303" t="str">
            <v>Thép hình-C</v>
          </cell>
          <cell r="C303" t="str">
            <v>UNP260(C260x90x10x14)-L12000</v>
          </cell>
          <cell r="D303" t="str">
            <v>1.0038/A36</v>
          </cell>
          <cell r="E303" t="str">
            <v>m</v>
          </cell>
          <cell r="F303">
            <v>37.9</v>
          </cell>
          <cell r="G303">
            <v>23.96</v>
          </cell>
          <cell r="H303">
            <v>908.90000000000009</v>
          </cell>
          <cell r="I303">
            <v>24</v>
          </cell>
          <cell r="J303">
            <v>909.59999999999991</v>
          </cell>
          <cell r="M303">
            <v>24</v>
          </cell>
          <cell r="N303">
            <v>909.59999999999991</v>
          </cell>
          <cell r="O303" t="str">
            <v>Rev26-Braden bổ sung</v>
          </cell>
        </row>
        <row r="304">
          <cell r="A304" t="str">
            <v>I90-C25</v>
          </cell>
          <cell r="B304" t="str">
            <v>Thép hình-C</v>
          </cell>
          <cell r="C304" t="str">
            <v>UPE360(H360x110x12x17)-L12000</v>
          </cell>
          <cell r="D304" t="str">
            <v>1.0038/A36</v>
          </cell>
          <cell r="E304" t="str">
            <v>m</v>
          </cell>
          <cell r="F304">
            <v>61.2</v>
          </cell>
          <cell r="G304">
            <v>66.564400000000006</v>
          </cell>
          <cell r="H304">
            <v>4010.7600000000007</v>
          </cell>
          <cell r="I304">
            <v>0</v>
          </cell>
          <cell r="J304">
            <v>0</v>
          </cell>
          <cell r="M304">
            <v>0</v>
          </cell>
          <cell r="N304">
            <v>0</v>
          </cell>
          <cell r="O304" t="str">
            <v>Rev17-Thay bằng tổ hợp từ PL16</v>
          </cell>
        </row>
        <row r="305">
          <cell r="A305" t="str">
            <v>I90-C26</v>
          </cell>
          <cell r="B305" t="str">
            <v>Thép hình-C</v>
          </cell>
          <cell r="C305" t="str">
            <v>UPN120(C120x55x7x9)-L12000</v>
          </cell>
          <cell r="D305" t="str">
            <v>1.0038/A36</v>
          </cell>
          <cell r="E305" t="str">
            <v>m</v>
          </cell>
          <cell r="F305">
            <v>13.3</v>
          </cell>
          <cell r="G305">
            <v>266.84199999999998</v>
          </cell>
          <cell r="H305">
            <v>3591.3100000000004</v>
          </cell>
          <cell r="I305">
            <v>279.51280000000003</v>
          </cell>
          <cell r="J305">
            <v>1922.0202400000003</v>
          </cell>
          <cell r="M305">
            <v>279.51280000000003</v>
          </cell>
          <cell r="N305">
            <v>1922.0202400000003</v>
          </cell>
          <cell r="O305" t="str">
            <v>Rev26-Braden bổ sung</v>
          </cell>
        </row>
        <row r="306">
          <cell r="A306" t="str">
            <v>I90-C27</v>
          </cell>
          <cell r="B306" t="str">
            <v>Thép hình-C</v>
          </cell>
          <cell r="C306" t="str">
            <v>UPN160(C160x65x7.5x10.5)-L12000</v>
          </cell>
          <cell r="D306" t="str">
            <v>1.0038/A36</v>
          </cell>
          <cell r="E306" t="str">
            <v>m</v>
          </cell>
          <cell r="F306">
            <v>18.8</v>
          </cell>
          <cell r="G306">
            <v>25.343999999999998</v>
          </cell>
          <cell r="H306">
            <v>480.8</v>
          </cell>
          <cell r="I306">
            <v>26.6112</v>
          </cell>
          <cell r="J306">
            <v>500.29056000000003</v>
          </cell>
          <cell r="M306">
            <v>26.6112</v>
          </cell>
          <cell r="N306">
            <v>500.29056000000003</v>
          </cell>
          <cell r="O306" t="str">
            <v>Rev12-Braden bổ sung.</v>
          </cell>
        </row>
        <row r="307">
          <cell r="A307" t="str">
            <v>I90-C28</v>
          </cell>
          <cell r="B307" t="str">
            <v>Thép hình-L</v>
          </cell>
          <cell r="C307" t="str">
            <v>L150x150x10-L6000</v>
          </cell>
          <cell r="D307" t="str">
            <v>1.0038/A36</v>
          </cell>
          <cell r="E307" t="str">
            <v>m</v>
          </cell>
          <cell r="F307">
            <v>23</v>
          </cell>
          <cell r="G307">
            <v>5.6</v>
          </cell>
          <cell r="H307">
            <v>126.77</v>
          </cell>
          <cell r="I307">
            <v>9</v>
          </cell>
          <cell r="J307">
            <v>207</v>
          </cell>
          <cell r="M307">
            <v>9</v>
          </cell>
          <cell r="N307">
            <v>207</v>
          </cell>
          <cell r="O307" t="str">
            <v>Rev26-Braden bổ sung</v>
          </cell>
        </row>
        <row r="308">
          <cell r="A308" t="str">
            <v>I90-C29</v>
          </cell>
          <cell r="B308" t="str">
            <v>Thép hình-L</v>
          </cell>
          <cell r="C308" t="str">
            <v>L75x75x6-L12000</v>
          </cell>
          <cell r="D308" t="str">
            <v>1.0038/A36</v>
          </cell>
          <cell r="E308" t="str">
            <v>m</v>
          </cell>
          <cell r="F308">
            <v>6.9</v>
          </cell>
          <cell r="G308">
            <v>68.377440000000007</v>
          </cell>
          <cell r="H308">
            <v>467.72</v>
          </cell>
          <cell r="I308">
            <v>74.406312000000014</v>
          </cell>
          <cell r="J308">
            <v>513.40355280000006</v>
          </cell>
          <cell r="M308">
            <v>74.406312000000014</v>
          </cell>
          <cell r="N308">
            <v>513.40355280000006</v>
          </cell>
          <cell r="O308" t="str">
            <v>Rev26-Braden bổ sung</v>
          </cell>
        </row>
        <row r="309">
          <cell r="A309" t="str">
            <v>I90-C30</v>
          </cell>
          <cell r="B309" t="str">
            <v>Thép hình-L</v>
          </cell>
          <cell r="C309" t="str">
            <v>L80x80x8-L12000</v>
          </cell>
          <cell r="D309" t="str">
            <v>1.0038/A36</v>
          </cell>
          <cell r="E309" t="str">
            <v>m</v>
          </cell>
          <cell r="F309">
            <v>9.6</v>
          </cell>
          <cell r="G309">
            <v>36.4</v>
          </cell>
          <cell r="H309">
            <v>346.92</v>
          </cell>
          <cell r="I309">
            <v>39.840000000000003</v>
          </cell>
          <cell r="J309">
            <v>382.464</v>
          </cell>
          <cell r="M309">
            <v>39.840000000000003</v>
          </cell>
          <cell r="N309">
            <v>382.464</v>
          </cell>
          <cell r="O309" t="str">
            <v>Rev26-Braden bổ sung</v>
          </cell>
        </row>
        <row r="310">
          <cell r="A310" t="str">
            <v>I90-C31</v>
          </cell>
          <cell r="B310" t="str">
            <v>Bu lông</v>
          </cell>
          <cell r="C310" t="str">
            <v>Bolt-M16x50-ISO4017-10.9-Galv</v>
          </cell>
          <cell r="E310" t="str">
            <v>Pcs</v>
          </cell>
          <cell r="G310">
            <v>32</v>
          </cell>
          <cell r="I310">
            <v>32</v>
          </cell>
          <cell r="M310">
            <v>32</v>
          </cell>
          <cell r="O310" t="str">
            <v>Rev12-Braden bổ sung.</v>
          </cell>
        </row>
        <row r="311">
          <cell r="A311" t="str">
            <v>I90-C32</v>
          </cell>
          <cell r="B311" t="str">
            <v>Bu lông</v>
          </cell>
          <cell r="C311" t="str">
            <v>Bolt-M16x50-ISO4017-8.8-Galv</v>
          </cell>
          <cell r="E311" t="str">
            <v>Pcs</v>
          </cell>
          <cell r="G311">
            <v>1124</v>
          </cell>
          <cell r="I311">
            <v>1124</v>
          </cell>
          <cell r="M311">
            <v>1124</v>
          </cell>
          <cell r="O311" t="str">
            <v>Rev26-Braden bổ sung.</v>
          </cell>
        </row>
        <row r="312">
          <cell r="A312" t="str">
            <v>I90-C33</v>
          </cell>
          <cell r="B312" t="str">
            <v>Bu lông</v>
          </cell>
          <cell r="C312" t="str">
            <v>Bolt-M16x60-ISO4017-8.8-Galv</v>
          </cell>
          <cell r="E312" t="str">
            <v>Pcs</v>
          </cell>
          <cell r="G312">
            <v>868</v>
          </cell>
          <cell r="I312">
            <v>868</v>
          </cell>
          <cell r="M312">
            <v>868</v>
          </cell>
          <cell r="O312" t="str">
            <v>Rev26-Braden bổ sung.</v>
          </cell>
        </row>
        <row r="313">
          <cell r="A313" t="str">
            <v>I90-C34</v>
          </cell>
          <cell r="B313" t="str">
            <v>Bu lông</v>
          </cell>
          <cell r="C313" t="str">
            <v>Bolt-M16x70-ISO4017-10.9-Galv</v>
          </cell>
          <cell r="E313" t="str">
            <v>Pcs</v>
          </cell>
          <cell r="G313">
            <v>32</v>
          </cell>
          <cell r="I313">
            <v>32</v>
          </cell>
          <cell r="M313">
            <v>32</v>
          </cell>
          <cell r="O313" t="str">
            <v>Rev12-Braden bổ sung.</v>
          </cell>
        </row>
        <row r="314">
          <cell r="A314" t="str">
            <v>I90-C35</v>
          </cell>
          <cell r="B314" t="str">
            <v>Bu lông</v>
          </cell>
          <cell r="C314" t="str">
            <v>Bolt-M16x70-ISO4017-8.8-Galv</v>
          </cell>
          <cell r="E314" t="str">
            <v>Pcs</v>
          </cell>
          <cell r="G314">
            <v>112</v>
          </cell>
          <cell r="I314">
            <v>112</v>
          </cell>
          <cell r="M314">
            <v>112</v>
          </cell>
          <cell r="O314" t="str">
            <v>Rev26-Braden bổ sung.</v>
          </cell>
        </row>
        <row r="315">
          <cell r="A315" t="str">
            <v>I90-C36</v>
          </cell>
          <cell r="B315" t="str">
            <v>Bu lông</v>
          </cell>
          <cell r="C315" t="str">
            <v>Bolt-M16x80-ISO4017-8.8-Galv</v>
          </cell>
          <cell r="E315" t="str">
            <v>Pcs</v>
          </cell>
          <cell r="G315">
            <v>84</v>
          </cell>
          <cell r="I315">
            <v>84</v>
          </cell>
          <cell r="M315">
            <v>84</v>
          </cell>
          <cell r="O315" t="str">
            <v>Rev26-Braden bổ sung.</v>
          </cell>
        </row>
        <row r="316">
          <cell r="A316" t="str">
            <v>I90-C37</v>
          </cell>
          <cell r="B316" t="str">
            <v>Bu lông</v>
          </cell>
          <cell r="C316" t="str">
            <v>Bolt-M16x90-ISO4017-8.8-Galv</v>
          </cell>
          <cell r="E316" t="str">
            <v>Pcs</v>
          </cell>
          <cell r="G316">
            <v>56</v>
          </cell>
          <cell r="I316">
            <v>56</v>
          </cell>
          <cell r="M316">
            <v>56</v>
          </cell>
          <cell r="O316" t="str">
            <v>Rev26-Braden bổ sung.</v>
          </cell>
        </row>
        <row r="317">
          <cell r="A317" t="str">
            <v>I90-C38</v>
          </cell>
          <cell r="B317" t="str">
            <v>Bu lông</v>
          </cell>
          <cell r="C317" t="str">
            <v>Bolt-M20x100-ISO4017-8.8-Galv</v>
          </cell>
          <cell r="E317" t="str">
            <v>Pcs</v>
          </cell>
          <cell r="G317">
            <v>40</v>
          </cell>
          <cell r="I317">
            <v>40</v>
          </cell>
          <cell r="M317">
            <v>40</v>
          </cell>
          <cell r="O317" t="str">
            <v>Rev12-Braden bổ sung.</v>
          </cell>
        </row>
        <row r="318">
          <cell r="A318" t="str">
            <v>I90-C39</v>
          </cell>
          <cell r="B318" t="str">
            <v>Bu lông</v>
          </cell>
          <cell r="C318" t="str">
            <v>Bolt-M20x110-ISO4017-8.8-Galv</v>
          </cell>
          <cell r="E318" t="str">
            <v>Pcs</v>
          </cell>
          <cell r="G318">
            <v>256</v>
          </cell>
          <cell r="I318">
            <v>256</v>
          </cell>
          <cell r="M318">
            <v>256</v>
          </cell>
          <cell r="O318" t="str">
            <v>Rev12-Braden bổ sung.</v>
          </cell>
        </row>
        <row r="319">
          <cell r="A319" t="str">
            <v>I90-C40</v>
          </cell>
          <cell r="B319" t="str">
            <v>Bu lông</v>
          </cell>
          <cell r="C319" t="str">
            <v>Bolt-M20x130-ISO4017-8.8-Galv</v>
          </cell>
          <cell r="E319" t="str">
            <v>Pcs</v>
          </cell>
          <cell r="G319">
            <v>32</v>
          </cell>
          <cell r="I319">
            <v>32</v>
          </cell>
          <cell r="M319">
            <v>32</v>
          </cell>
          <cell r="O319" t="str">
            <v>Rev12-Braden bổ sung.</v>
          </cell>
        </row>
        <row r="320">
          <cell r="A320" t="str">
            <v>I90-C41</v>
          </cell>
          <cell r="B320" t="str">
            <v>Bu lông</v>
          </cell>
          <cell r="C320" t="str">
            <v>Bolt-M20x50-ISO4017-8.8-Galv</v>
          </cell>
          <cell r="E320" t="str">
            <v>Pcs</v>
          </cell>
          <cell r="G320">
            <v>256</v>
          </cell>
          <cell r="I320">
            <v>256</v>
          </cell>
          <cell r="M320">
            <v>256</v>
          </cell>
          <cell r="O320" t="str">
            <v>Rev26-Braden bổ sung.</v>
          </cell>
        </row>
        <row r="321">
          <cell r="A321" t="str">
            <v>I90-C42</v>
          </cell>
          <cell r="B321" t="str">
            <v>Bu lông</v>
          </cell>
          <cell r="C321" t="str">
            <v>Bolt-M20x55-ISO4017-8.8-Galv</v>
          </cell>
          <cell r="E321" t="str">
            <v>Pcs</v>
          </cell>
          <cell r="G321">
            <v>549</v>
          </cell>
          <cell r="I321">
            <v>549</v>
          </cell>
          <cell r="M321">
            <v>549</v>
          </cell>
          <cell r="O321" t="str">
            <v>Rev26-Braden bổ sung.</v>
          </cell>
        </row>
        <row r="322">
          <cell r="A322" t="str">
            <v>I90-C43</v>
          </cell>
          <cell r="B322" t="str">
            <v>Bu lông</v>
          </cell>
          <cell r="C322" t="str">
            <v>Bolt-M20x60-ISO4017-10.9-Galv</v>
          </cell>
          <cell r="E322" t="str">
            <v>Pcs</v>
          </cell>
          <cell r="G322">
            <v>16</v>
          </cell>
          <cell r="I322">
            <v>16</v>
          </cell>
          <cell r="M322">
            <v>16</v>
          </cell>
          <cell r="O322" t="str">
            <v>Rev12-Braden bổ sung.</v>
          </cell>
        </row>
        <row r="323">
          <cell r="A323" t="str">
            <v>I90-C44</v>
          </cell>
          <cell r="B323" t="str">
            <v>Bu lông</v>
          </cell>
          <cell r="C323" t="str">
            <v>Bolt-M20x60-ISO4017-8.8-Galv</v>
          </cell>
          <cell r="E323" t="str">
            <v>Pcs</v>
          </cell>
          <cell r="G323">
            <v>616</v>
          </cell>
          <cell r="I323">
            <v>616</v>
          </cell>
          <cell r="M323">
            <v>616</v>
          </cell>
          <cell r="O323" t="str">
            <v>Rev26-Braden bổ sung.</v>
          </cell>
        </row>
        <row r="324">
          <cell r="A324" t="str">
            <v>I90-C45</v>
          </cell>
          <cell r="B324" t="str">
            <v>Bu lông</v>
          </cell>
          <cell r="C324" t="str">
            <v>Bolt-M20x65-ISO4017-8.8-Galv</v>
          </cell>
          <cell r="E324" t="str">
            <v>Pcs</v>
          </cell>
          <cell r="G324">
            <v>4</v>
          </cell>
          <cell r="I324">
            <v>4</v>
          </cell>
          <cell r="M324">
            <v>4</v>
          </cell>
          <cell r="O324" t="str">
            <v>Rev12-Braden bổ sung.</v>
          </cell>
        </row>
        <row r="325">
          <cell r="A325" t="str">
            <v>I90-C46</v>
          </cell>
          <cell r="B325" t="str">
            <v>Bu lông</v>
          </cell>
          <cell r="C325" t="str">
            <v>Bolt-M20x70-ISO4017-8.8-Galv</v>
          </cell>
          <cell r="E325" t="str">
            <v>Pcs</v>
          </cell>
          <cell r="G325">
            <v>464</v>
          </cell>
          <cell r="I325">
            <v>464</v>
          </cell>
          <cell r="M325">
            <v>464</v>
          </cell>
          <cell r="O325" t="str">
            <v>Rev26-Braden bổ sung.</v>
          </cell>
        </row>
        <row r="326">
          <cell r="A326" t="str">
            <v>I90-C47</v>
          </cell>
          <cell r="B326" t="str">
            <v>Bu lông</v>
          </cell>
          <cell r="C326" t="str">
            <v>Bolt-M20x80-ISO4017-8.8-Galv</v>
          </cell>
          <cell r="E326" t="str">
            <v>Pcs</v>
          </cell>
          <cell r="G326">
            <v>164</v>
          </cell>
          <cell r="I326">
            <v>164</v>
          </cell>
          <cell r="M326">
            <v>164</v>
          </cell>
          <cell r="O326" t="str">
            <v>Rev12-Braden bổ sung.</v>
          </cell>
        </row>
        <row r="327">
          <cell r="A327" t="str">
            <v>I90-C48</v>
          </cell>
          <cell r="B327" t="str">
            <v>Bu lông</v>
          </cell>
          <cell r="C327" t="str">
            <v>Bolt-M24x100-ISO4017-8.8-Galv</v>
          </cell>
          <cell r="E327" t="str">
            <v>Pcs</v>
          </cell>
          <cell r="G327">
            <v>576</v>
          </cell>
          <cell r="I327">
            <v>576</v>
          </cell>
          <cell r="M327">
            <v>576</v>
          </cell>
          <cell r="O327" t="str">
            <v>Rev26-Braden bổ sung.</v>
          </cell>
        </row>
        <row r="328">
          <cell r="A328" t="str">
            <v>I90-C49</v>
          </cell>
          <cell r="B328" t="str">
            <v>Bu lông</v>
          </cell>
          <cell r="C328" t="str">
            <v>Bolt-M24x110-ISO4017-10.9-Galv</v>
          </cell>
          <cell r="E328" t="str">
            <v>Pcs</v>
          </cell>
          <cell r="G328">
            <v>96</v>
          </cell>
          <cell r="I328">
            <v>96</v>
          </cell>
          <cell r="M328">
            <v>96</v>
          </cell>
          <cell r="O328" t="str">
            <v>Rev12-Braden bổ sung.</v>
          </cell>
        </row>
        <row r="329">
          <cell r="A329" t="str">
            <v>I90-C50</v>
          </cell>
          <cell r="B329" t="str">
            <v>Bu lông</v>
          </cell>
          <cell r="C329" t="str">
            <v>Bolt-M24x110-ISO4017-8.8-Galv</v>
          </cell>
          <cell r="E329" t="str">
            <v>Pcs</v>
          </cell>
          <cell r="G329">
            <v>176</v>
          </cell>
          <cell r="I329">
            <v>200</v>
          </cell>
          <cell r="M329">
            <v>200</v>
          </cell>
          <cell r="O329" t="str">
            <v>Rev31-IBS-REV</v>
          </cell>
        </row>
        <row r="330">
          <cell r="A330" t="str">
            <v>I90-C51</v>
          </cell>
          <cell r="B330" t="str">
            <v>Bu lông</v>
          </cell>
          <cell r="C330" t="str">
            <v>Bolt-M24x120-ISO4017-8.8-Galv</v>
          </cell>
          <cell r="E330" t="str">
            <v>Pcs</v>
          </cell>
          <cell r="G330">
            <v>192</v>
          </cell>
          <cell r="I330">
            <v>192</v>
          </cell>
          <cell r="M330">
            <v>192</v>
          </cell>
          <cell r="O330" t="str">
            <v>Rev12-Braden bổ sung.</v>
          </cell>
        </row>
        <row r="331">
          <cell r="A331" t="str">
            <v>I90-C52</v>
          </cell>
          <cell r="B331" t="str">
            <v>Bu lông</v>
          </cell>
          <cell r="C331" t="str">
            <v>Bolt-M24x90-ISO4017-8.8-Galv</v>
          </cell>
          <cell r="E331" t="str">
            <v>Pcs</v>
          </cell>
          <cell r="G331">
            <v>200</v>
          </cell>
          <cell r="I331">
            <v>200</v>
          </cell>
          <cell r="M331">
            <v>200</v>
          </cell>
          <cell r="O331" t="str">
            <v>Rev26-Braden bổ sung.</v>
          </cell>
        </row>
        <row r="332">
          <cell r="A332" t="str">
            <v>I90-C53</v>
          </cell>
          <cell r="B332" t="str">
            <v>Bu lông</v>
          </cell>
          <cell r="C332" t="str">
            <v>Bolt-M30x100-ISO4017-8.8-Galv</v>
          </cell>
          <cell r="E332" t="str">
            <v>Pcs</v>
          </cell>
          <cell r="G332">
            <v>32</v>
          </cell>
          <cell r="I332">
            <v>32</v>
          </cell>
          <cell r="M332">
            <v>32</v>
          </cell>
          <cell r="O332" t="str">
            <v>Rev12-Braden bổ sung.</v>
          </cell>
        </row>
        <row r="333">
          <cell r="A333" t="str">
            <v>I90-C54</v>
          </cell>
          <cell r="B333" t="str">
            <v>Bu lông</v>
          </cell>
          <cell r="C333" t="str">
            <v>Bolt-M30x120-ISO4017-8.8-Galv</v>
          </cell>
          <cell r="E333" t="str">
            <v>Pcs</v>
          </cell>
          <cell r="G333">
            <v>416</v>
          </cell>
          <cell r="I333">
            <v>416</v>
          </cell>
          <cell r="M333">
            <v>416</v>
          </cell>
          <cell r="O333" t="str">
            <v>Rev26-Braden bổ sung.</v>
          </cell>
        </row>
        <row r="334">
          <cell r="A334" t="str">
            <v>I90-C55</v>
          </cell>
          <cell r="B334" t="str">
            <v>Bu lông</v>
          </cell>
          <cell r="C334" t="str">
            <v>Bolt-M36x120-ISO4017-8.8-Galv</v>
          </cell>
          <cell r="E334" t="str">
            <v>Pcs</v>
          </cell>
          <cell r="G334">
            <v>64</v>
          </cell>
          <cell r="I334">
            <v>64</v>
          </cell>
          <cell r="M334">
            <v>64</v>
          </cell>
          <cell r="O334" t="str">
            <v>Rev12-Braden bổ sung.</v>
          </cell>
        </row>
        <row r="335">
          <cell r="A335" t="str">
            <v>I90-C56</v>
          </cell>
          <cell r="B335" t="str">
            <v>Ốc</v>
          </cell>
          <cell r="C335" t="str">
            <v>Nut-M16-ISO4032-8.0-Galv</v>
          </cell>
          <cell r="E335" t="str">
            <v>Pcs</v>
          </cell>
          <cell r="G335">
            <v>1774</v>
          </cell>
          <cell r="I335">
            <v>1774</v>
          </cell>
          <cell r="M335">
            <v>1774</v>
          </cell>
          <cell r="O335" t="str">
            <v>Rev26-Braden bổ sung.</v>
          </cell>
        </row>
        <row r="336">
          <cell r="A336" t="str">
            <v>I90-C57</v>
          </cell>
          <cell r="B336" t="str">
            <v>Ốc</v>
          </cell>
          <cell r="C336" t="str">
            <v>Nut-M16-ISO4032-8.0-tZn</v>
          </cell>
          <cell r="E336" t="str">
            <v>Pcs</v>
          </cell>
          <cell r="G336">
            <v>568</v>
          </cell>
          <cell r="I336">
            <v>568</v>
          </cell>
          <cell r="M336">
            <v>568</v>
          </cell>
          <cell r="O336" t="str">
            <v>Rev12-Braden bổ sung.</v>
          </cell>
        </row>
        <row r="337">
          <cell r="A337" t="str">
            <v>I90-C58</v>
          </cell>
          <cell r="B337" t="str">
            <v>Ốc</v>
          </cell>
          <cell r="C337" t="str">
            <v>Nut-M20-ISO4032-8.0-Galv</v>
          </cell>
          <cell r="E337" t="str">
            <v>Pcs</v>
          </cell>
          <cell r="G337">
            <v>1717</v>
          </cell>
          <cell r="I337">
            <v>1717</v>
          </cell>
          <cell r="M337">
            <v>1717</v>
          </cell>
          <cell r="O337" t="str">
            <v>Rev26-Braden bổ sung.</v>
          </cell>
        </row>
        <row r="338">
          <cell r="A338" t="str">
            <v>I90-C59</v>
          </cell>
          <cell r="B338" t="str">
            <v>Ốc</v>
          </cell>
          <cell r="C338" t="str">
            <v>Nut-M20-ISO4032-8.0-tZn</v>
          </cell>
          <cell r="E338" t="str">
            <v>Pcs</v>
          </cell>
          <cell r="G338">
            <v>792</v>
          </cell>
          <cell r="I338">
            <v>792</v>
          </cell>
          <cell r="M338">
            <v>792</v>
          </cell>
          <cell r="O338" t="str">
            <v>Rev12-Braden bổ sung.</v>
          </cell>
        </row>
        <row r="339">
          <cell r="A339" t="str">
            <v>I90-C60</v>
          </cell>
          <cell r="B339" t="str">
            <v>Ốc</v>
          </cell>
          <cell r="C339" t="str">
            <v>Nut-M24-ISO4032-8.0-Galv</v>
          </cell>
          <cell r="E339" t="str">
            <v>Pcs</v>
          </cell>
          <cell r="G339">
            <v>576</v>
          </cell>
          <cell r="I339">
            <v>600</v>
          </cell>
          <cell r="M339">
            <v>600</v>
          </cell>
          <cell r="O339" t="str">
            <v>Rev31-IBS-REV</v>
          </cell>
        </row>
        <row r="340">
          <cell r="A340" t="str">
            <v>I90-C61</v>
          </cell>
          <cell r="B340" t="str">
            <v>Ốc</v>
          </cell>
          <cell r="C340" t="str">
            <v>Nut-M24-ISO4032-8.0-tZn</v>
          </cell>
          <cell r="E340" t="str">
            <v>Pcs</v>
          </cell>
          <cell r="G340">
            <v>664</v>
          </cell>
          <cell r="I340">
            <v>664</v>
          </cell>
          <cell r="M340">
            <v>664</v>
          </cell>
          <cell r="O340" t="str">
            <v>Rev12-Braden bổ sung.</v>
          </cell>
        </row>
        <row r="341">
          <cell r="A341" t="str">
            <v>I90-C62</v>
          </cell>
          <cell r="B341" t="str">
            <v>Ốc</v>
          </cell>
          <cell r="C341" t="str">
            <v>Nut-M30-ISO4032-8.0-tZn</v>
          </cell>
          <cell r="E341" t="str">
            <v>Pcs</v>
          </cell>
          <cell r="G341">
            <v>352</v>
          </cell>
          <cell r="I341">
            <v>352</v>
          </cell>
          <cell r="M341">
            <v>352</v>
          </cell>
          <cell r="O341" t="str">
            <v>Rev12-Braden bổ sung.</v>
          </cell>
        </row>
        <row r="342">
          <cell r="A342" t="str">
            <v>I90-C63</v>
          </cell>
          <cell r="B342" t="str">
            <v>Ốc</v>
          </cell>
          <cell r="C342" t="str">
            <v>Nut-M36-ISO4032-8.0-tZn</v>
          </cell>
          <cell r="E342" t="str">
            <v>Pcs</v>
          </cell>
          <cell r="G342">
            <v>64</v>
          </cell>
          <cell r="I342">
            <v>64</v>
          </cell>
          <cell r="M342">
            <v>64</v>
          </cell>
          <cell r="O342" t="str">
            <v>Rev12-Braden bổ sung.</v>
          </cell>
        </row>
        <row r="343">
          <cell r="A343" t="str">
            <v>I90-C64</v>
          </cell>
          <cell r="B343" t="str">
            <v>Đệm</v>
          </cell>
          <cell r="C343" t="str">
            <v>Washer-M16-DIN434-St-Galv</v>
          </cell>
          <cell r="E343" t="str">
            <v>Pcs</v>
          </cell>
          <cell r="G343">
            <v>192</v>
          </cell>
          <cell r="I343">
            <v>192</v>
          </cell>
          <cell r="M343">
            <v>192</v>
          </cell>
          <cell r="O343" t="str">
            <v>Rev12-Braden bổ sung.</v>
          </cell>
        </row>
        <row r="344">
          <cell r="A344" t="str">
            <v>I90-C65</v>
          </cell>
          <cell r="B344" t="str">
            <v>Đệm</v>
          </cell>
          <cell r="C344" t="str">
            <v>Washer-M16-ISO7089-St-200HV-Galv</v>
          </cell>
          <cell r="E344" t="str">
            <v>Pcs</v>
          </cell>
          <cell r="G344">
            <v>704</v>
          </cell>
          <cell r="I344">
            <v>704</v>
          </cell>
          <cell r="M344">
            <v>704</v>
          </cell>
          <cell r="O344" t="str">
            <v>Rev26-Braden bổ sung.</v>
          </cell>
        </row>
        <row r="345">
          <cell r="A345" t="str">
            <v>I90-C66</v>
          </cell>
          <cell r="B345" t="str">
            <v>Đệm</v>
          </cell>
          <cell r="C345" t="str">
            <v>Washer-M16-ISO7089-St-200HV-tZn</v>
          </cell>
          <cell r="E345" t="str">
            <v>Pcs</v>
          </cell>
          <cell r="G345">
            <v>1128</v>
          </cell>
          <cell r="I345">
            <v>1128</v>
          </cell>
          <cell r="M345">
            <v>1128</v>
          </cell>
          <cell r="O345" t="str">
            <v>Rev12-Braden bổ sung.</v>
          </cell>
        </row>
        <row r="346">
          <cell r="A346" t="str">
            <v>I90-C67</v>
          </cell>
          <cell r="B346" t="str">
            <v>Đệm</v>
          </cell>
          <cell r="C346" t="str">
            <v>Washer-M16-ISO7093A-St-200HV-tZn</v>
          </cell>
          <cell r="E346" t="str">
            <v>Pcs</v>
          </cell>
          <cell r="G346">
            <v>96</v>
          </cell>
          <cell r="I346">
            <v>96</v>
          </cell>
          <cell r="M346">
            <v>96</v>
          </cell>
          <cell r="O346" t="str">
            <v>Rev26-IBS chỉnh lại lượng tinh</v>
          </cell>
        </row>
        <row r="347">
          <cell r="A347" t="str">
            <v>I90-C68</v>
          </cell>
          <cell r="B347" t="str">
            <v>Đệm</v>
          </cell>
          <cell r="C347" t="str">
            <v>Washer-M20-ISO7089-St-200HV-Galv</v>
          </cell>
          <cell r="E347" t="str">
            <v>Pcs</v>
          </cell>
          <cell r="G347">
            <v>1760</v>
          </cell>
          <cell r="I347">
            <v>1760</v>
          </cell>
          <cell r="M347">
            <v>1760</v>
          </cell>
          <cell r="O347" t="str">
            <v>Rev26-IBS chỉnh lại lượng tinh</v>
          </cell>
        </row>
        <row r="348">
          <cell r="A348" t="str">
            <v>I90-C69</v>
          </cell>
          <cell r="B348" t="str">
            <v>Đệm</v>
          </cell>
          <cell r="C348" t="str">
            <v>Washer-M20-ISO7089-St-200HV-tZn</v>
          </cell>
          <cell r="E348" t="str">
            <v>Pcs</v>
          </cell>
          <cell r="G348">
            <v>1580</v>
          </cell>
          <cell r="I348">
            <v>1580</v>
          </cell>
          <cell r="M348">
            <v>1580</v>
          </cell>
          <cell r="O348" t="str">
            <v>Rev12-Braden bổ sung.</v>
          </cell>
        </row>
        <row r="349">
          <cell r="A349" t="str">
            <v>I90-C70</v>
          </cell>
          <cell r="B349" t="str">
            <v>Đệm</v>
          </cell>
          <cell r="C349" t="str">
            <v>Washer-M20-ISO7089-St-Galv</v>
          </cell>
          <cell r="E349" t="str">
            <v>Pcs</v>
          </cell>
          <cell r="G349">
            <v>32</v>
          </cell>
          <cell r="I349">
            <v>32</v>
          </cell>
          <cell r="M349">
            <v>32</v>
          </cell>
          <cell r="O349" t="str">
            <v>Rev12-Braden bổ sung.</v>
          </cell>
        </row>
        <row r="350">
          <cell r="A350" t="str">
            <v>I90-C71</v>
          </cell>
          <cell r="B350" t="str">
            <v>Đệm</v>
          </cell>
          <cell r="C350" t="str">
            <v>Washer-M24-DIN434-St-Galv</v>
          </cell>
          <cell r="E350" t="str">
            <v>Pcs</v>
          </cell>
          <cell r="G350">
            <v>4</v>
          </cell>
          <cell r="I350">
            <v>4</v>
          </cell>
          <cell r="M350">
            <v>4</v>
          </cell>
          <cell r="O350" t="str">
            <v>Rev12-Braden bổ sung.</v>
          </cell>
        </row>
        <row r="351">
          <cell r="A351" t="str">
            <v>I90-C72</v>
          </cell>
          <cell r="B351" t="str">
            <v>Đệm</v>
          </cell>
          <cell r="C351" t="str">
            <v>Washer-M24-ISO7089-St-200HV-Galv</v>
          </cell>
          <cell r="E351" t="str">
            <v>Pcs</v>
          </cell>
          <cell r="G351">
            <v>576</v>
          </cell>
          <cell r="I351">
            <v>624</v>
          </cell>
          <cell r="M351">
            <v>624</v>
          </cell>
          <cell r="O351" t="str">
            <v>Rev31-IBS-REV</v>
          </cell>
        </row>
        <row r="352">
          <cell r="A352" t="str">
            <v>I90-C73</v>
          </cell>
          <cell r="B352" t="str">
            <v>Đệm</v>
          </cell>
          <cell r="C352" t="str">
            <v>Washer-M24-ISO7089-St-200HV-tZn</v>
          </cell>
          <cell r="E352" t="str">
            <v>Pcs</v>
          </cell>
          <cell r="G352">
            <v>1328</v>
          </cell>
          <cell r="I352">
            <v>1328</v>
          </cell>
          <cell r="M352">
            <v>1328</v>
          </cell>
          <cell r="O352" t="str">
            <v>Rev12-Braden bổ sung.</v>
          </cell>
        </row>
        <row r="353">
          <cell r="A353" t="str">
            <v>I90-C74</v>
          </cell>
          <cell r="B353" t="str">
            <v>Đệm</v>
          </cell>
          <cell r="C353" t="str">
            <v>Washer-M30-ISO7089-St-200HV-tZn</v>
          </cell>
          <cell r="E353" t="str">
            <v>Pcs</v>
          </cell>
          <cell r="G353">
            <v>704</v>
          </cell>
          <cell r="I353">
            <v>704</v>
          </cell>
          <cell r="M353">
            <v>704</v>
          </cell>
          <cell r="O353" t="str">
            <v>Rev12-Braden bổ sung.</v>
          </cell>
        </row>
        <row r="354">
          <cell r="A354" t="str">
            <v>I90-C75</v>
          </cell>
          <cell r="B354" t="str">
            <v>Đệm</v>
          </cell>
          <cell r="C354" t="str">
            <v>Washer-M36-ISO7089-St-200HV-tZn</v>
          </cell>
          <cell r="E354" t="str">
            <v>Pcs</v>
          </cell>
          <cell r="G354">
            <v>128</v>
          </cell>
          <cell r="I354">
            <v>128</v>
          </cell>
          <cell r="M354">
            <v>128</v>
          </cell>
          <cell r="O354" t="str">
            <v>Rev12-Braden bổ sung.</v>
          </cell>
        </row>
        <row r="355">
          <cell r="A355" t="str">
            <v>I90-C76</v>
          </cell>
          <cell r="B355" t="str">
            <v xml:space="preserve">Thread rod </v>
          </cell>
          <cell r="C355" t="str">
            <v>Thread rod M20x900-8.8 (tiện ren 2 đầu, mỗi đầu một đoạn ren dài 100mm)-Galv</v>
          </cell>
          <cell r="E355" t="str">
            <v>Pcs</v>
          </cell>
          <cell r="G355">
            <v>16</v>
          </cell>
          <cell r="I355">
            <v>16</v>
          </cell>
          <cell r="M355">
            <v>16</v>
          </cell>
          <cell r="O355" t="str">
            <v>Rev17-Braden thay đổi từ loại L1000 về loại L900</v>
          </cell>
        </row>
        <row r="356">
          <cell r="A356" t="str">
            <v>I90-C77</v>
          </cell>
          <cell r="B356" t="str">
            <v>Tai cẩu hàn</v>
          </cell>
          <cell r="C356" t="str">
            <v>Lifting Ring welded-on (5.3T)-Number : YD-085-05</v>
          </cell>
          <cell r="D356" t="str">
            <v>Number : YD-085-05</v>
          </cell>
          <cell r="E356" t="str">
            <v>Sets</v>
          </cell>
          <cell r="G356">
            <v>320</v>
          </cell>
          <cell r="I356">
            <v>352</v>
          </cell>
          <cell r="M356">
            <v>352</v>
          </cell>
          <cell r="O356" t="str">
            <v>Rev15-Braden bổ sung 32 sets</v>
          </cell>
        </row>
        <row r="357">
          <cell r="A357" t="str">
            <v>I90-C78</v>
          </cell>
          <cell r="B357" t="str">
            <v>Tai cẩu hàn</v>
          </cell>
          <cell r="C357" t="str">
            <v>Lifting Ring welded-on (10T)-Number: YD-085-10</v>
          </cell>
          <cell r="D357" t="str">
            <v>Number: YD-085-10</v>
          </cell>
          <cell r="E357" t="str">
            <v>Sets</v>
          </cell>
          <cell r="G357">
            <v>200</v>
          </cell>
          <cell r="I357">
            <v>200</v>
          </cell>
          <cell r="M357">
            <v>200</v>
          </cell>
          <cell r="O357" t="str">
            <v>Rev14-Braden bổ sung.</v>
          </cell>
        </row>
        <row r="358">
          <cell r="A358" t="str">
            <v>I90-C79</v>
          </cell>
          <cell r="B358" t="str">
            <v>Bạt che</v>
          </cell>
          <cell r="C358" t="str">
            <v>kích thước bạt: 10x9.5 m</v>
          </cell>
          <cell r="D358" t="str">
            <v>Bạt da 2 lớp chống nước. Viền bạt có đính khuy, khoảng cách khuy~1m</v>
          </cell>
          <cell r="E358" t="str">
            <v>Pcs</v>
          </cell>
          <cell r="G358">
            <v>4</v>
          </cell>
          <cell r="I358">
            <v>4</v>
          </cell>
          <cell r="M358">
            <v>4</v>
          </cell>
          <cell r="O358" t="str">
            <v>Rev27-chỉnh khớp với số liệu đã mua</v>
          </cell>
        </row>
        <row r="359">
          <cell r="A359" t="str">
            <v>I90-C80</v>
          </cell>
          <cell r="B359" t="str">
            <v>Bạt che</v>
          </cell>
          <cell r="C359" t="str">
            <v>kích thước bạt: 11x7.5 m</v>
          </cell>
          <cell r="E359" t="str">
            <v>Pcs</v>
          </cell>
          <cell r="G359">
            <v>4</v>
          </cell>
          <cell r="I359">
            <v>4</v>
          </cell>
          <cell r="M359">
            <v>4</v>
          </cell>
          <cell r="O359" t="str">
            <v>Rev27-chỉnh khớp với số liệu đã mua</v>
          </cell>
        </row>
        <row r="360">
          <cell r="A360" t="str">
            <v>I90-C81</v>
          </cell>
          <cell r="B360" t="str">
            <v>Bạt che</v>
          </cell>
          <cell r="C360" t="str">
            <v>kích thước bạt: 13.5x6 m</v>
          </cell>
          <cell r="E360" t="str">
            <v>Pcs</v>
          </cell>
          <cell r="G360">
            <v>4</v>
          </cell>
          <cell r="I360">
            <v>4</v>
          </cell>
          <cell r="M360">
            <v>4</v>
          </cell>
          <cell r="O360" t="str">
            <v>Rev27-chỉnh khớp với số liệu đã mua</v>
          </cell>
        </row>
        <row r="361">
          <cell r="A361" t="str">
            <v>I90-C82</v>
          </cell>
          <cell r="B361" t="str">
            <v>Bạt che</v>
          </cell>
          <cell r="C361" t="str">
            <v>kích thước bạt: 13.5x9.5 m</v>
          </cell>
          <cell r="E361" t="str">
            <v>Pcs</v>
          </cell>
          <cell r="G361">
            <v>4</v>
          </cell>
          <cell r="I361">
            <v>4</v>
          </cell>
          <cell r="M361">
            <v>4</v>
          </cell>
          <cell r="O361" t="str">
            <v>Rev27-chỉnh khớp với số liệu đã mua</v>
          </cell>
        </row>
        <row r="362">
          <cell r="A362" t="str">
            <v>I90-C83</v>
          </cell>
          <cell r="B362" t="str">
            <v>Bạt che</v>
          </cell>
          <cell r="C362" t="str">
            <v>kích thước bạt: 13.6x9 m</v>
          </cell>
          <cell r="E362" t="str">
            <v>Pcs</v>
          </cell>
          <cell r="G362">
            <v>4</v>
          </cell>
          <cell r="I362">
            <v>4</v>
          </cell>
          <cell r="M362">
            <v>4</v>
          </cell>
          <cell r="O362" t="str">
            <v>Rev27-chỉnh khớp với số liệu đã mua</v>
          </cell>
        </row>
        <row r="363">
          <cell r="A363" t="str">
            <v>I90-C84</v>
          </cell>
          <cell r="B363" t="str">
            <v>Bạt che</v>
          </cell>
          <cell r="C363" t="str">
            <v>kích thước bạt: 15.5x11.5 m</v>
          </cell>
          <cell r="E363" t="str">
            <v>Pcs</v>
          </cell>
          <cell r="G363">
            <v>8</v>
          </cell>
          <cell r="I363">
            <v>8</v>
          </cell>
          <cell r="M363">
            <v>8</v>
          </cell>
          <cell r="O363" t="str">
            <v>Rev27-chỉnh khớp với số liệu đã mua</v>
          </cell>
        </row>
        <row r="364">
          <cell r="A364" t="str">
            <v>I90-C85</v>
          </cell>
          <cell r="B364" t="str">
            <v>Bạt che</v>
          </cell>
          <cell r="C364" t="str">
            <v>kích thước bạt: 16.5x10.5 m</v>
          </cell>
          <cell r="E364" t="str">
            <v>Pcs</v>
          </cell>
          <cell r="G364">
            <v>4</v>
          </cell>
          <cell r="I364">
            <v>4</v>
          </cell>
          <cell r="M364">
            <v>4</v>
          </cell>
          <cell r="O364" t="str">
            <v>Rev27-chỉnh khớp với số liệu đã mua</v>
          </cell>
        </row>
        <row r="365">
          <cell r="A365" t="str">
            <v>I90-C86</v>
          </cell>
          <cell r="B365" t="str">
            <v>Bạt che</v>
          </cell>
          <cell r="C365" t="str">
            <v>kích thước bạt: 17x12 m</v>
          </cell>
          <cell r="E365" t="str">
            <v>Pcs</v>
          </cell>
          <cell r="G365">
            <v>4</v>
          </cell>
          <cell r="I365">
            <v>4</v>
          </cell>
          <cell r="M365">
            <v>4</v>
          </cell>
          <cell r="O365" t="str">
            <v>Rev27-chỉnh khớp với số liệu đã mua</v>
          </cell>
        </row>
        <row r="366">
          <cell r="A366" t="str">
            <v>I90-C87</v>
          </cell>
          <cell r="B366" t="str">
            <v>Bạt che</v>
          </cell>
          <cell r="C366" t="str">
            <v>kích thước bạt: 8x6.5 m</v>
          </cell>
          <cell r="E366" t="str">
            <v>Pcs</v>
          </cell>
          <cell r="G366">
            <v>4</v>
          </cell>
          <cell r="I366">
            <v>4</v>
          </cell>
          <cell r="M366">
            <v>4</v>
          </cell>
          <cell r="O366" t="str">
            <v>Rev27-chỉnh khớp với số liệu đã mua</v>
          </cell>
        </row>
        <row r="367">
          <cell r="A367" t="str">
            <v>I90-C87-A</v>
          </cell>
          <cell r="B367" t="str">
            <v>Bạt che</v>
          </cell>
          <cell r="C367" t="str">
            <v>kích thước bạt: 8x6.5 m</v>
          </cell>
          <cell r="E367" t="str">
            <v>Pcs</v>
          </cell>
          <cell r="G367">
            <v>4</v>
          </cell>
          <cell r="I367">
            <v>4</v>
          </cell>
          <cell r="M367">
            <v>4</v>
          </cell>
          <cell r="O367" t="str">
            <v>Rev19-Braden bổ sung</v>
          </cell>
        </row>
        <row r="368">
          <cell r="A368" t="str">
            <v>I90-C88</v>
          </cell>
          <cell r="B368" t="str">
            <v>Đệm</v>
          </cell>
          <cell r="C368" t="str">
            <v>Washer-17.5-DIN434-St-Galv</v>
          </cell>
          <cell r="E368" t="str">
            <v>Pcs</v>
          </cell>
          <cell r="G368">
            <v>64</v>
          </cell>
          <cell r="I368">
            <v>64</v>
          </cell>
          <cell r="M368">
            <v>64</v>
          </cell>
          <cell r="O368" t="str">
            <v>Rev15-Braden bổ sung.</v>
          </cell>
        </row>
        <row r="369">
          <cell r="A369" t="str">
            <v>I90-C89</v>
          </cell>
          <cell r="B369" t="str">
            <v>Đệm</v>
          </cell>
          <cell r="C369" t="str">
            <v>Washer-22-DIN434-8.8-Galv</v>
          </cell>
          <cell r="E369" t="str">
            <v>Pcs</v>
          </cell>
          <cell r="G369">
            <v>16</v>
          </cell>
          <cell r="I369">
            <v>16</v>
          </cell>
          <cell r="M369">
            <v>16</v>
          </cell>
          <cell r="O369" t="str">
            <v>Rev17-Braden bổ sung.</v>
          </cell>
        </row>
        <row r="370">
          <cell r="A370" t="str">
            <v>I90-C90</v>
          </cell>
          <cell r="B370" t="str">
            <v>Tôn tấm</v>
          </cell>
          <cell r="C370" t="str">
            <v>PL16x2000x12000</v>
          </cell>
          <cell r="D370" t="str">
            <v>1.0038/A36</v>
          </cell>
          <cell r="E370" t="str">
            <v>m2</v>
          </cell>
          <cell r="F370">
            <v>125.60000000000001</v>
          </cell>
          <cell r="I370">
            <v>48</v>
          </cell>
          <cell r="J370">
            <v>6028.8</v>
          </cell>
          <cell r="M370">
            <v>48</v>
          </cell>
          <cell r="N370">
            <v>6028.8</v>
          </cell>
          <cell r="O370" t="str">
            <v>Rev17-IBS đặt bổ sung sấn cho UPE360(H360x110x12x17), Khối lượng tinh được tính theo UPE360(H360x110x12x17).</v>
          </cell>
        </row>
        <row r="371">
          <cell r="A371" t="str">
            <v>I90-C92</v>
          </cell>
          <cell r="B371" t="str">
            <v>Thùng gỗ</v>
          </cell>
          <cell r="C371" t="str">
            <v>Thùng gỗ</v>
          </cell>
          <cell r="D371" t="str">
            <v>Gỗ có dấu khử trùng 
( ISPM 15)</v>
          </cell>
          <cell r="E371" t="str">
            <v>pcs</v>
          </cell>
          <cell r="G371">
            <v>5</v>
          </cell>
          <cell r="I371">
            <v>5</v>
          </cell>
          <cell r="M371">
            <v>5</v>
          </cell>
          <cell r="O371" t="str">
            <v>Rev22-IBS chỉnh lại tổng số lượng đặt mua là 5 thùng (số liệu đúng với bản vẽ đặt mua)</v>
          </cell>
        </row>
        <row r="372">
          <cell r="A372" t="str">
            <v>I90-C93</v>
          </cell>
          <cell r="B372" t="str">
            <v>Dây chằng kiện</v>
          </cell>
          <cell r="C372" t="str">
            <v>Polyme belt 50</v>
          </cell>
          <cell r="D372" t="str">
            <v>Polyeste</v>
          </cell>
          <cell r="E372" t="str">
            <v>m</v>
          </cell>
          <cell r="G372">
            <v>1000</v>
          </cell>
          <cell r="I372">
            <v>2000</v>
          </cell>
          <cell r="K372">
            <v>600</v>
          </cell>
          <cell r="M372">
            <v>2600</v>
          </cell>
          <cell r="O372" t="str">
            <v>Rev33-IBS-bổ sung cho làm hàng cont</v>
          </cell>
        </row>
        <row r="373">
          <cell r="A373" t="str">
            <v>I90-C94</v>
          </cell>
          <cell r="B373" t="str">
            <v>Khóa dây Polyme belt 50</v>
          </cell>
          <cell r="C373" t="str">
            <v>Khóa Polyme belt 50</v>
          </cell>
          <cell r="D373" t="str">
            <v>Steel</v>
          </cell>
          <cell r="E373" t="str">
            <v>Pcs</v>
          </cell>
          <cell r="G373">
            <v>200</v>
          </cell>
          <cell r="I373">
            <v>400</v>
          </cell>
          <cell r="K373">
            <v>200</v>
          </cell>
          <cell r="M373">
            <v>600</v>
          </cell>
          <cell r="O373" t="str">
            <v>Rev33-IBS-bổ sung cho làm hàng cont</v>
          </cell>
        </row>
        <row r="374">
          <cell r="A374" t="str">
            <v>I90-C95</v>
          </cell>
          <cell r="B374" t="str">
            <v xml:space="preserve">Mút xốp </v>
          </cell>
          <cell r="C374" t="str">
            <v>Mút xốp 5mm</v>
          </cell>
          <cell r="D374" t="str">
            <v>mút xốp chèn kiện</v>
          </cell>
          <cell r="E374" t="str">
            <v>m2</v>
          </cell>
          <cell r="G374">
            <v>300</v>
          </cell>
          <cell r="I374">
            <v>800</v>
          </cell>
          <cell r="M374">
            <v>800</v>
          </cell>
          <cell r="O374" t="str">
            <v>Rev30-IBS-Đóng kiện</v>
          </cell>
        </row>
        <row r="375">
          <cell r="A375" t="str">
            <v>I90-C96</v>
          </cell>
          <cell r="B375" t="str">
            <v>Gỗ đóng kiện</v>
          </cell>
          <cell r="C375" t="str">
            <v>Wood 50x100-L2000</v>
          </cell>
          <cell r="D375" t="str">
            <v>Gỗ  (có dấu khử trùng)</v>
          </cell>
          <cell r="E375" t="str">
            <v>m</v>
          </cell>
          <cell r="F375">
            <v>3</v>
          </cell>
          <cell r="G375">
            <v>300</v>
          </cell>
          <cell r="I375">
            <v>300</v>
          </cell>
          <cell r="M375">
            <v>300</v>
          </cell>
          <cell r="O375" t="str">
            <v>Rev21-Đóng kiện</v>
          </cell>
        </row>
        <row r="376">
          <cell r="A376" t="str">
            <v>I90-C97</v>
          </cell>
          <cell r="B376" t="str">
            <v>Gỗ đóng kiện</v>
          </cell>
          <cell r="C376" t="str">
            <v>Wood 100x100-L2000</v>
          </cell>
          <cell r="D376" t="str">
            <v>Gỗ  (có dấu khử trùng)</v>
          </cell>
          <cell r="E376" t="str">
            <v>m</v>
          </cell>
          <cell r="F376">
            <v>6</v>
          </cell>
          <cell r="G376">
            <v>300</v>
          </cell>
          <cell r="I376">
            <v>1900</v>
          </cell>
          <cell r="M376">
            <v>1900</v>
          </cell>
          <cell r="O376" t="str">
            <v>Rev31-IBS-Đóng kiện</v>
          </cell>
        </row>
        <row r="377">
          <cell r="A377" t="str">
            <v>I90-C98</v>
          </cell>
          <cell r="B377" t="str">
            <v>Đinh sắt</v>
          </cell>
          <cell r="C377" t="str">
            <v>đinh sắt 5 cm</v>
          </cell>
          <cell r="D377" t="str">
            <v>Steel</v>
          </cell>
          <cell r="E377" t="str">
            <v>Pcs</v>
          </cell>
          <cell r="G377">
            <v>500</v>
          </cell>
          <cell r="I377">
            <v>500</v>
          </cell>
          <cell r="M377">
            <v>500</v>
          </cell>
          <cell r="O377" t="str">
            <v>Rev21-Đóng kiện</v>
          </cell>
        </row>
        <row r="378">
          <cell r="A378" t="str">
            <v>I90-C99</v>
          </cell>
          <cell r="B378" t="str">
            <v>Đinh sắt</v>
          </cell>
          <cell r="C378" t="str">
            <v>đinh sắt 15 cm</v>
          </cell>
          <cell r="D378" t="str">
            <v>Steel</v>
          </cell>
          <cell r="E378" t="str">
            <v>Pcs</v>
          </cell>
          <cell r="G378">
            <v>500</v>
          </cell>
          <cell r="I378">
            <v>500</v>
          </cell>
          <cell r="M378">
            <v>500</v>
          </cell>
          <cell r="O378" t="str">
            <v>Rev21-Đóng kiện</v>
          </cell>
        </row>
        <row r="379">
          <cell r="A379" t="str">
            <v>I90-C100</v>
          </cell>
          <cell r="B379" t="str">
            <v>Thép hình-H</v>
          </cell>
          <cell r="C379" t="str">
            <v>HEA200(H190x200x6.5x10)-L12000</v>
          </cell>
          <cell r="D379" t="str">
            <v>1.0038/A36</v>
          </cell>
          <cell r="E379" t="str">
            <v>m</v>
          </cell>
          <cell r="F379">
            <v>42.2</v>
          </cell>
          <cell r="G379">
            <v>212.29599999999999</v>
          </cell>
          <cell r="H379">
            <v>8958.8912</v>
          </cell>
          <cell r="I379">
            <v>406</v>
          </cell>
          <cell r="J379">
            <v>17133.2</v>
          </cell>
          <cell r="M379">
            <v>406</v>
          </cell>
          <cell r="N379">
            <v>17133.2</v>
          </cell>
          <cell r="O379" t="str">
            <v>Rev32-IBS-REV. Mua bổ sung 60m về hoàn thiện U3+U4+U5. Phần 12 cây mua bằng I244 sẽ dùng cho U6+U7+U8+U9+U10</v>
          </cell>
        </row>
        <row r="380">
          <cell r="A380" t="str">
            <v>I90-C101</v>
          </cell>
          <cell r="B380" t="str">
            <v>Thép hình-H</v>
          </cell>
          <cell r="C380" t="str">
            <v>HEA160(H152x160x6x9)</v>
          </cell>
          <cell r="D380" t="str">
            <v>1.0038/A36</v>
          </cell>
          <cell r="E380" t="str">
            <v>m</v>
          </cell>
          <cell r="F380">
            <v>30.4</v>
          </cell>
          <cell r="G380">
            <v>18.276</v>
          </cell>
          <cell r="H380">
            <v>565.02</v>
          </cell>
          <cell r="I380">
            <v>24</v>
          </cell>
          <cell r="J380">
            <v>729.59999999999991</v>
          </cell>
          <cell r="M380">
            <v>24</v>
          </cell>
          <cell r="N380">
            <v>729.59999999999991</v>
          </cell>
          <cell r="O380" t="str">
            <v>Rev26-Braden bổ sung.</v>
          </cell>
        </row>
        <row r="381">
          <cell r="A381" t="str">
            <v>I90-C102</v>
          </cell>
          <cell r="B381" t="str">
            <v>Bu lông</v>
          </cell>
          <cell r="C381" t="str">
            <v>Bolt-M12x40-ISO4017-8.8-Galv</v>
          </cell>
          <cell r="E381" t="str">
            <v>Pcs</v>
          </cell>
          <cell r="G381">
            <v>280</v>
          </cell>
          <cell r="I381">
            <v>280</v>
          </cell>
          <cell r="M381">
            <v>280</v>
          </cell>
          <cell r="O381" t="str">
            <v>Rev26-Braden bổ sung.</v>
          </cell>
        </row>
        <row r="382">
          <cell r="A382" t="str">
            <v>I90-C103</v>
          </cell>
          <cell r="B382" t="str">
            <v>Bu lông</v>
          </cell>
          <cell r="C382" t="str">
            <v>Bolt-M16x65-ISO4017-8.8-Galv</v>
          </cell>
          <cell r="E382" t="str">
            <v>Pcs</v>
          </cell>
          <cell r="G382">
            <v>104</v>
          </cell>
          <cell r="I382">
            <v>104</v>
          </cell>
          <cell r="M382">
            <v>104</v>
          </cell>
          <cell r="O382" t="str">
            <v>Rev26-Braden bổ sung.</v>
          </cell>
        </row>
        <row r="383">
          <cell r="A383" t="str">
            <v>I90-C104</v>
          </cell>
          <cell r="B383" t="str">
            <v>Bu lông</v>
          </cell>
          <cell r="C383" t="str">
            <v>Bolt-M16x70-DIN933-8.8-Galv</v>
          </cell>
          <cell r="E383" t="str">
            <v>Pcs</v>
          </cell>
          <cell r="G383">
            <v>51</v>
          </cell>
          <cell r="I383">
            <v>51</v>
          </cell>
          <cell r="M383">
            <v>51</v>
          </cell>
          <cell r="O383" t="str">
            <v>Rev26-Braden bổ sung.</v>
          </cell>
        </row>
        <row r="384">
          <cell r="A384" t="str">
            <v>I90-C105</v>
          </cell>
          <cell r="B384" t="str">
            <v>Bu lông</v>
          </cell>
          <cell r="C384" t="str">
            <v>Bolt-M20x100-DIN933-8.8-Galv</v>
          </cell>
          <cell r="E384" t="str">
            <v>Pcs</v>
          </cell>
          <cell r="G384">
            <v>24</v>
          </cell>
          <cell r="I384">
            <v>24</v>
          </cell>
          <cell r="M384">
            <v>24</v>
          </cell>
          <cell r="O384" t="str">
            <v>Rev26-Braden bổ sung.</v>
          </cell>
        </row>
        <row r="385">
          <cell r="A385" t="str">
            <v>I90-C106</v>
          </cell>
          <cell r="B385" t="str">
            <v>Bu lông</v>
          </cell>
          <cell r="C385" t="str">
            <v>Bolt-M20x80-DIN933-8.8-Galv</v>
          </cell>
          <cell r="E385" t="str">
            <v>Pcs</v>
          </cell>
          <cell r="G385">
            <v>192</v>
          </cell>
          <cell r="I385">
            <v>192</v>
          </cell>
          <cell r="M385">
            <v>192</v>
          </cell>
          <cell r="O385" t="str">
            <v>Rev26-Braden bổ sung.</v>
          </cell>
        </row>
        <row r="386">
          <cell r="A386" t="str">
            <v>I90-C107</v>
          </cell>
          <cell r="B386" t="str">
            <v>Bu lông</v>
          </cell>
          <cell r="C386" t="str">
            <v>Bolt-M20x85-DIN933-8.8-Galv</v>
          </cell>
          <cell r="E386" t="str">
            <v>Pcs</v>
          </cell>
          <cell r="G386">
            <v>48</v>
          </cell>
          <cell r="I386">
            <v>56</v>
          </cell>
          <cell r="M386">
            <v>56</v>
          </cell>
          <cell r="O386" t="str">
            <v>Rev31-IBS-REV</v>
          </cell>
        </row>
        <row r="387">
          <cell r="A387" t="str">
            <v>I90-C108</v>
          </cell>
          <cell r="B387" t="str">
            <v>Bu lông</v>
          </cell>
          <cell r="C387" t="str">
            <v>Bolt-M24x110-DIN933-8.8-Galv</v>
          </cell>
          <cell r="E387" t="str">
            <v>Pcs</v>
          </cell>
          <cell r="G387">
            <v>72</v>
          </cell>
          <cell r="I387">
            <v>72</v>
          </cell>
          <cell r="M387">
            <v>72</v>
          </cell>
          <cell r="O387" t="str">
            <v>Rev26-Braden bổ sung.</v>
          </cell>
        </row>
        <row r="388">
          <cell r="A388" t="str">
            <v>I90-C109</v>
          </cell>
          <cell r="B388" t="str">
            <v>Bu lông</v>
          </cell>
          <cell r="C388" t="str">
            <v>Bolt-M24x85-DIN933-8.8-Galv</v>
          </cell>
          <cell r="E388" t="str">
            <v>Pcs</v>
          </cell>
          <cell r="G388">
            <v>72</v>
          </cell>
          <cell r="I388">
            <v>72</v>
          </cell>
          <cell r="M388">
            <v>72</v>
          </cell>
          <cell r="O388" t="str">
            <v>Rev26-Braden bổ sung.</v>
          </cell>
        </row>
        <row r="389">
          <cell r="A389" t="str">
            <v>I90-C110</v>
          </cell>
          <cell r="B389" t="str">
            <v>Bu lông</v>
          </cell>
          <cell r="C389" t="str">
            <v>Bolt-M24x90-DIN933-8.8-Galv</v>
          </cell>
          <cell r="E389" t="str">
            <v>Pcs</v>
          </cell>
          <cell r="G389">
            <v>48</v>
          </cell>
          <cell r="I389">
            <v>48</v>
          </cell>
          <cell r="M389">
            <v>48</v>
          </cell>
          <cell r="O389" t="str">
            <v>Rev26-Braden bổ sung.</v>
          </cell>
        </row>
        <row r="390">
          <cell r="A390" t="str">
            <v>I90-C111</v>
          </cell>
          <cell r="B390" t="str">
            <v>Bu lông</v>
          </cell>
          <cell r="C390" t="str">
            <v>Bolt-M30x100-DIN933-8.8-Galv</v>
          </cell>
          <cell r="E390" t="str">
            <v>Pcs</v>
          </cell>
          <cell r="G390">
            <v>72</v>
          </cell>
          <cell r="I390">
            <v>72</v>
          </cell>
          <cell r="M390">
            <v>72</v>
          </cell>
          <cell r="O390" t="str">
            <v>Rev26-Braden bổ sung.</v>
          </cell>
        </row>
        <row r="391">
          <cell r="A391" t="str">
            <v>I90-C112</v>
          </cell>
          <cell r="B391" t="str">
            <v>Bu lông</v>
          </cell>
          <cell r="C391" t="str">
            <v>Bolt-M36x100-DIN933-8.8-Galv</v>
          </cell>
          <cell r="E391" t="str">
            <v>Pcs</v>
          </cell>
          <cell r="G391">
            <v>48</v>
          </cell>
          <cell r="I391">
            <v>48</v>
          </cell>
          <cell r="M391">
            <v>48</v>
          </cell>
          <cell r="O391" t="str">
            <v>Rev26-Braden bổ sung.</v>
          </cell>
        </row>
        <row r="392">
          <cell r="A392" t="str">
            <v>I90-C113</v>
          </cell>
          <cell r="B392" t="str">
            <v>Ốc</v>
          </cell>
          <cell r="C392" t="str">
            <v>Nut-M12-ISO4032-8.0-Galv</v>
          </cell>
          <cell r="E392" t="str">
            <v>Pcs</v>
          </cell>
          <cell r="G392">
            <v>280</v>
          </cell>
          <cell r="I392">
            <v>280</v>
          </cell>
          <cell r="M392">
            <v>280</v>
          </cell>
          <cell r="O392" t="str">
            <v>Rev26-Braden bổ sung.</v>
          </cell>
        </row>
        <row r="393">
          <cell r="A393" t="str">
            <v>I90-C114</v>
          </cell>
          <cell r="B393" t="str">
            <v>Ốc</v>
          </cell>
          <cell r="C393" t="str">
            <v>Nut-M16-DIN934-8.0-Galv</v>
          </cell>
          <cell r="E393" t="str">
            <v>Pcs</v>
          </cell>
          <cell r="G393">
            <v>51</v>
          </cell>
          <cell r="I393">
            <v>51</v>
          </cell>
          <cell r="M393">
            <v>51</v>
          </cell>
          <cell r="O393" t="str">
            <v>Rev26-Braden bổ sung.</v>
          </cell>
        </row>
        <row r="394">
          <cell r="A394" t="str">
            <v>I90-C115</v>
          </cell>
          <cell r="B394" t="str">
            <v>Đệm</v>
          </cell>
          <cell r="C394" t="str">
            <v>Washer-M16-ISO7089-St-200HV-Galv</v>
          </cell>
          <cell r="E394" t="str">
            <v>Pcs</v>
          </cell>
          <cell r="G394">
            <v>432</v>
          </cell>
          <cell r="I394">
            <v>432</v>
          </cell>
          <cell r="M394">
            <v>432</v>
          </cell>
          <cell r="O394" t="str">
            <v>Rev27 Sửa lại từ ốc sang đệm cho chuẩn</v>
          </cell>
        </row>
        <row r="395">
          <cell r="A395" t="str">
            <v>I90-C116</v>
          </cell>
          <cell r="B395" t="str">
            <v>Ốc</v>
          </cell>
          <cell r="C395" t="str">
            <v>Nut-M20-DIN934-8.0-Galv</v>
          </cell>
          <cell r="E395" t="str">
            <v>Pcs</v>
          </cell>
          <cell r="G395">
            <v>264</v>
          </cell>
          <cell r="I395">
            <v>272</v>
          </cell>
          <cell r="M395">
            <v>272</v>
          </cell>
          <cell r="O395" t="str">
            <v>Rev31-IBS-REV</v>
          </cell>
        </row>
        <row r="396">
          <cell r="A396" t="str">
            <v>I90-C117</v>
          </cell>
          <cell r="B396" t="str">
            <v>Đệm</v>
          </cell>
          <cell r="C396" t="str">
            <v>Washer-M20-ISO7089-St-200HV-Galv</v>
          </cell>
          <cell r="E396" t="str">
            <v>Pcs</v>
          </cell>
          <cell r="G396">
            <v>112</v>
          </cell>
          <cell r="I396">
            <v>112</v>
          </cell>
          <cell r="M396">
            <v>112</v>
          </cell>
          <cell r="O396" t="str">
            <v>Rev27 Sửa lại từ ốc sang đệm cho chuẩn</v>
          </cell>
        </row>
        <row r="397">
          <cell r="A397" t="str">
            <v>I90-C118</v>
          </cell>
          <cell r="B397" t="str">
            <v>Ốc</v>
          </cell>
          <cell r="C397" t="str">
            <v>Nut-M24-DIN934-8.0-Galv</v>
          </cell>
          <cell r="E397" t="str">
            <v>Pcs</v>
          </cell>
          <cell r="G397">
            <v>192</v>
          </cell>
          <cell r="I397">
            <v>192</v>
          </cell>
          <cell r="M397">
            <v>192</v>
          </cell>
          <cell r="O397" t="str">
            <v>Rev26-Braden bổ sung.</v>
          </cell>
        </row>
        <row r="398">
          <cell r="A398" t="str">
            <v>I90-C119</v>
          </cell>
          <cell r="B398" t="str">
            <v>Ốc</v>
          </cell>
          <cell r="C398" t="str">
            <v>Nut-M30-DIN934-8.0-Galv</v>
          </cell>
          <cell r="E398" t="str">
            <v>Pcs</v>
          </cell>
          <cell r="G398">
            <v>72</v>
          </cell>
          <cell r="I398">
            <v>72</v>
          </cell>
          <cell r="M398">
            <v>72</v>
          </cell>
          <cell r="O398" t="str">
            <v>Rev26-Braden bổ sung.</v>
          </cell>
        </row>
        <row r="399">
          <cell r="A399" t="str">
            <v>I90-C120</v>
          </cell>
          <cell r="B399" t="str">
            <v>Ốc</v>
          </cell>
          <cell r="C399" t="str">
            <v>Nut-M30-ISO4032-8.0-Galv</v>
          </cell>
          <cell r="E399" t="str">
            <v>Pcs</v>
          </cell>
          <cell r="G399">
            <v>96</v>
          </cell>
          <cell r="I399">
            <v>96</v>
          </cell>
          <cell r="M399">
            <v>96</v>
          </cell>
          <cell r="O399" t="str">
            <v>Rev26-Braden bổ sung.</v>
          </cell>
        </row>
        <row r="400">
          <cell r="A400" t="str">
            <v>I90-C121</v>
          </cell>
          <cell r="B400" t="str">
            <v>Ốc</v>
          </cell>
          <cell r="C400" t="str">
            <v>Nut-M36-DIN934-8.0-Galv</v>
          </cell>
          <cell r="E400" t="str">
            <v>Pcs</v>
          </cell>
          <cell r="G400">
            <v>48</v>
          </cell>
          <cell r="I400">
            <v>48</v>
          </cell>
          <cell r="M400">
            <v>48</v>
          </cell>
          <cell r="O400" t="str">
            <v>Rev26-Braden bổ sung.</v>
          </cell>
        </row>
        <row r="401">
          <cell r="A401" t="str">
            <v>I90-C122</v>
          </cell>
          <cell r="B401" t="str">
            <v>Đệm</v>
          </cell>
          <cell r="C401" t="str">
            <v>Washer-12-ISO7089-St-200HV-Galv</v>
          </cell>
          <cell r="E401" t="str">
            <v>Pcs</v>
          </cell>
          <cell r="G401">
            <v>240</v>
          </cell>
          <cell r="I401">
            <v>240</v>
          </cell>
          <cell r="M401">
            <v>240</v>
          </cell>
          <cell r="O401" t="str">
            <v>Rev26-Braden bổ sung.</v>
          </cell>
        </row>
        <row r="402">
          <cell r="A402" t="str">
            <v>I90-C123</v>
          </cell>
          <cell r="B402" t="str">
            <v>Đệm</v>
          </cell>
          <cell r="C402" t="str">
            <v>Washer-16-ISO7089-St-200HV-Galv</v>
          </cell>
          <cell r="E402" t="str">
            <v>Pcs</v>
          </cell>
          <cell r="G402">
            <v>1926</v>
          </cell>
          <cell r="I402">
            <v>1926</v>
          </cell>
          <cell r="M402">
            <v>1926</v>
          </cell>
          <cell r="O402" t="str">
            <v>Rev26-Braden bổ sung.</v>
          </cell>
        </row>
        <row r="403">
          <cell r="A403" t="str">
            <v>I90-C124</v>
          </cell>
          <cell r="B403" t="str">
            <v>Đệm</v>
          </cell>
          <cell r="C403" t="str">
            <v>Washer-16-ISO7093A-St-200HV-Galv</v>
          </cell>
          <cell r="E403" t="str">
            <v>Pcs</v>
          </cell>
          <cell r="G403">
            <v>24</v>
          </cell>
          <cell r="I403">
            <v>24</v>
          </cell>
          <cell r="M403">
            <v>24</v>
          </cell>
          <cell r="O403" t="str">
            <v>Rev26-Braden bổ sung.</v>
          </cell>
        </row>
        <row r="404">
          <cell r="A404" t="str">
            <v>I90-C125</v>
          </cell>
          <cell r="B404" t="str">
            <v>Đệm</v>
          </cell>
          <cell r="C404" t="str">
            <v>Washer-17.5-DIN434-St-Galv</v>
          </cell>
          <cell r="E404" t="str">
            <v>Pcs</v>
          </cell>
          <cell r="G404">
            <v>32</v>
          </cell>
          <cell r="I404">
            <v>32</v>
          </cell>
          <cell r="M404">
            <v>32</v>
          </cell>
          <cell r="O404" t="str">
            <v>Rev26-Braden bổ sung.</v>
          </cell>
        </row>
        <row r="405">
          <cell r="A405" t="str">
            <v>I90-C126</v>
          </cell>
          <cell r="B405" t="str">
            <v>Đệm</v>
          </cell>
          <cell r="C405" t="str">
            <v>Washer-17.5-DIN434-St-Galv.-Galv</v>
          </cell>
          <cell r="E405" t="str">
            <v>Pcs</v>
          </cell>
          <cell r="G405">
            <v>32</v>
          </cell>
          <cell r="I405">
            <v>32</v>
          </cell>
          <cell r="M405">
            <v>32</v>
          </cell>
          <cell r="O405" t="str">
            <v>Rev26-Braden bổ sung.</v>
          </cell>
        </row>
        <row r="406">
          <cell r="A406" t="str">
            <v>I90-C127</v>
          </cell>
          <cell r="B406" t="str">
            <v>Đệm</v>
          </cell>
          <cell r="C406" t="str">
            <v>Washer-20-ISO7089-St-200HV-Galv</v>
          </cell>
          <cell r="E406" t="str">
            <v>Pcs</v>
          </cell>
          <cell r="G406">
            <v>1362</v>
          </cell>
          <cell r="I406">
            <v>1378</v>
          </cell>
          <cell r="M406">
            <v>1378</v>
          </cell>
          <cell r="O406" t="str">
            <v>Rev31-IBS-REV</v>
          </cell>
        </row>
        <row r="407">
          <cell r="A407" t="str">
            <v>I90-C128</v>
          </cell>
          <cell r="B407" t="str">
            <v>Đệm</v>
          </cell>
          <cell r="C407" t="str">
            <v>Washer-22-DIN434-8.8-Galv</v>
          </cell>
          <cell r="E407" t="str">
            <v>Pcs</v>
          </cell>
          <cell r="G407">
            <v>16</v>
          </cell>
          <cell r="I407">
            <v>16</v>
          </cell>
          <cell r="M407">
            <v>16</v>
          </cell>
          <cell r="O407" t="str">
            <v>Rev26-Braden bổ sung.</v>
          </cell>
        </row>
        <row r="408">
          <cell r="A408" t="str">
            <v>I90-C129</v>
          </cell>
          <cell r="B408" t="str">
            <v>Đệm</v>
          </cell>
          <cell r="C408" t="str">
            <v>Washer-22-DIN434-St-200HV-Galv</v>
          </cell>
          <cell r="E408" t="str">
            <v>Pcs</v>
          </cell>
          <cell r="G408">
            <v>12</v>
          </cell>
          <cell r="I408">
            <v>12</v>
          </cell>
          <cell r="M408">
            <v>12</v>
          </cell>
          <cell r="O408" t="str">
            <v>Rev26-Braden bổ sung.</v>
          </cell>
        </row>
        <row r="409">
          <cell r="A409" t="str">
            <v>I90-C130</v>
          </cell>
          <cell r="B409" t="str">
            <v>Đệm</v>
          </cell>
          <cell r="C409" t="str">
            <v>Washer-24-ISO7089-St-200HV-Galv</v>
          </cell>
          <cell r="E409" t="str">
            <v>Pcs</v>
          </cell>
          <cell r="G409">
            <v>576</v>
          </cell>
          <cell r="I409">
            <v>576</v>
          </cell>
          <cell r="M409">
            <v>576</v>
          </cell>
          <cell r="O409" t="str">
            <v>Rev26-Braden bổ sung.</v>
          </cell>
        </row>
        <row r="410">
          <cell r="A410" t="str">
            <v>I90-C131</v>
          </cell>
          <cell r="B410" t="str">
            <v>Đệm</v>
          </cell>
          <cell r="C410" t="str">
            <v>Washer-30-ISO7089-St-200HV-Galv</v>
          </cell>
          <cell r="E410" t="str">
            <v>Pcs</v>
          </cell>
          <cell r="G410">
            <v>192</v>
          </cell>
          <cell r="I410">
            <v>192</v>
          </cell>
          <cell r="M410">
            <v>192</v>
          </cell>
          <cell r="O410" t="str">
            <v>Rev26-Braden bổ sung.</v>
          </cell>
        </row>
        <row r="411">
          <cell r="A411" t="str">
            <v>I90-C132</v>
          </cell>
          <cell r="B411" t="str">
            <v>Đệm</v>
          </cell>
          <cell r="C411" t="str">
            <v>Washer-A16-DIN127-St-200HV-Galv</v>
          </cell>
          <cell r="E411" t="str">
            <v>Pcs</v>
          </cell>
          <cell r="G411">
            <v>102</v>
          </cell>
          <cell r="I411">
            <v>102</v>
          </cell>
          <cell r="M411">
            <v>102</v>
          </cell>
          <cell r="O411" t="str">
            <v>Rev26-Braden bổ sung.</v>
          </cell>
        </row>
        <row r="412">
          <cell r="A412" t="str">
            <v>I90-C133</v>
          </cell>
          <cell r="B412" t="str">
            <v>Đệm</v>
          </cell>
          <cell r="C412" t="str">
            <v>Washer-A20-DIN127-St-200HV-Galv</v>
          </cell>
          <cell r="E412" t="str">
            <v>Pcs</v>
          </cell>
          <cell r="G412">
            <v>528</v>
          </cell>
          <cell r="I412">
            <v>528</v>
          </cell>
          <cell r="M412">
            <v>528</v>
          </cell>
          <cell r="O412" t="str">
            <v>Rev26-Braden bổ sung.</v>
          </cell>
        </row>
        <row r="413">
          <cell r="A413" t="str">
            <v>I90-C134</v>
          </cell>
          <cell r="B413" t="str">
            <v>Đệm</v>
          </cell>
          <cell r="C413" t="str">
            <v>Washer-A24-DIN127-St-200HV-Galv</v>
          </cell>
          <cell r="E413" t="str">
            <v>Pcs</v>
          </cell>
          <cell r="G413">
            <v>384</v>
          </cell>
          <cell r="I413">
            <v>384</v>
          </cell>
          <cell r="M413">
            <v>384</v>
          </cell>
          <cell r="O413" t="str">
            <v>Rev26-Braden bổ sung.</v>
          </cell>
        </row>
        <row r="414">
          <cell r="A414" t="str">
            <v>I90-C135</v>
          </cell>
          <cell r="B414" t="str">
            <v>Đệm</v>
          </cell>
          <cell r="C414" t="str">
            <v>Washer-A30-DIN127-St-200HV-Galv</v>
          </cell>
          <cell r="E414" t="str">
            <v>Pcs</v>
          </cell>
          <cell r="G414">
            <v>144</v>
          </cell>
          <cell r="I414">
            <v>144</v>
          </cell>
          <cell r="M414">
            <v>144</v>
          </cell>
          <cell r="O414" t="str">
            <v>Rev26-Braden bổ sung.</v>
          </cell>
        </row>
        <row r="415">
          <cell r="A415" t="str">
            <v>I90-C136</v>
          </cell>
          <cell r="B415" t="str">
            <v>Đệm</v>
          </cell>
          <cell r="C415" t="str">
            <v>Washer-A36-DIN127-St-200HV-Galv</v>
          </cell>
          <cell r="E415" t="str">
            <v>Pcs</v>
          </cell>
          <cell r="G415">
            <v>96</v>
          </cell>
          <cell r="I415">
            <v>96</v>
          </cell>
          <cell r="M415">
            <v>96</v>
          </cell>
          <cell r="O415" t="str">
            <v>Rev26-Braden bổ sung.</v>
          </cell>
        </row>
        <row r="416">
          <cell r="A416" t="str">
            <v>I90-C137</v>
          </cell>
          <cell r="B416" t="str">
            <v>Đệm</v>
          </cell>
          <cell r="C416" t="str">
            <v>Washer-M12-ISO7089-St-200HV-tZn</v>
          </cell>
          <cell r="E416" t="str">
            <v>Pcs</v>
          </cell>
          <cell r="G416">
            <v>320</v>
          </cell>
          <cell r="I416">
            <v>320</v>
          </cell>
          <cell r="M416">
            <v>320</v>
          </cell>
          <cell r="O416" t="str">
            <v>Rev26-Braden bổ sung.</v>
          </cell>
        </row>
        <row r="417">
          <cell r="A417" t="str">
            <v>I90-C138</v>
          </cell>
          <cell r="B417" t="str">
            <v>Đệm</v>
          </cell>
          <cell r="C417" t="str">
            <v>Washer-M16-DIN434-St-200HV-Galv</v>
          </cell>
          <cell r="E417" t="str">
            <v>Pcs</v>
          </cell>
          <cell r="G417">
            <v>252</v>
          </cell>
          <cell r="I417">
            <v>252</v>
          </cell>
          <cell r="M417">
            <v>252</v>
          </cell>
          <cell r="O417" t="str">
            <v>Rev26-Braden bổ sung.</v>
          </cell>
        </row>
        <row r="418">
          <cell r="A418" t="str">
            <v>I90-C139</v>
          </cell>
          <cell r="B418" t="str">
            <v xml:space="preserve">Thread rod </v>
          </cell>
          <cell r="C418" t="str">
            <v>Thread rod M20-L1000-8.8 (tiện ren 2 đầu: độ dài ren một đầu 170mm,  một đầu 100mm)-Galv</v>
          </cell>
          <cell r="E418" t="str">
            <v>Pcs</v>
          </cell>
          <cell r="G418">
            <v>12</v>
          </cell>
          <cell r="I418">
            <v>12</v>
          </cell>
          <cell r="M418">
            <v>12</v>
          </cell>
          <cell r="O418" t="str">
            <v>Rev26-Braden bổ sung.</v>
          </cell>
        </row>
        <row r="419">
          <cell r="A419" t="str">
            <v>I90-C140</v>
          </cell>
          <cell r="B419" t="str">
            <v>Bạt che</v>
          </cell>
          <cell r="C419" t="str">
            <v>kích thước bạt: 10.5x6.5 m</v>
          </cell>
          <cell r="D419" t="str">
            <v>Bạt da 2 lớp chống nước. Viền bạt có đính khuy, khoảng cách khuy~1m</v>
          </cell>
          <cell r="E419" t="str">
            <v>Pcs</v>
          </cell>
          <cell r="G419">
            <v>3</v>
          </cell>
          <cell r="I419">
            <v>3</v>
          </cell>
          <cell r="M419">
            <v>3</v>
          </cell>
          <cell r="O419" t="str">
            <v>Rev27-điều chỉnh kích thước bạt che, khớp với kt đã đặt hàng</v>
          </cell>
        </row>
        <row r="420">
          <cell r="A420" t="str">
            <v>I90-C141</v>
          </cell>
          <cell r="B420" t="str">
            <v>Bạt che</v>
          </cell>
          <cell r="C420" t="str">
            <v>kích thước bạt: 12x8 m</v>
          </cell>
          <cell r="E420" t="str">
            <v>Pcs</v>
          </cell>
          <cell r="G420">
            <v>3</v>
          </cell>
          <cell r="I420">
            <v>3</v>
          </cell>
          <cell r="M420">
            <v>3</v>
          </cell>
          <cell r="O420" t="str">
            <v>Rev27-điều chỉnh kích thước bạt che, khớp với kt đã đặt hàng</v>
          </cell>
        </row>
        <row r="421">
          <cell r="A421" t="str">
            <v>I90-C142</v>
          </cell>
          <cell r="B421" t="str">
            <v>Bạt che</v>
          </cell>
          <cell r="C421" t="str">
            <v>kích thước bạt: 12x9.5m</v>
          </cell>
          <cell r="E421" t="str">
            <v>Pcs</v>
          </cell>
          <cell r="G421">
            <v>1</v>
          </cell>
          <cell r="I421">
            <v>1</v>
          </cell>
          <cell r="M421">
            <v>1</v>
          </cell>
          <cell r="O421" t="str">
            <v>Rev27-điều chỉnh kích thước bạt che, khớp với kt đã đặt hàng</v>
          </cell>
        </row>
        <row r="422">
          <cell r="A422" t="str">
            <v>I90-C143</v>
          </cell>
          <cell r="B422" t="str">
            <v>Bạt che</v>
          </cell>
          <cell r="C422" t="str">
            <v>kích thước bạt: 14x7 m</v>
          </cell>
          <cell r="E422" t="str">
            <v>Pcs</v>
          </cell>
          <cell r="G422">
            <v>4</v>
          </cell>
          <cell r="I422">
            <v>6</v>
          </cell>
          <cell r="M422">
            <v>6</v>
          </cell>
          <cell r="O422" t="str">
            <v>Rev27-Braden bổ sung</v>
          </cell>
        </row>
        <row r="423">
          <cell r="A423" t="str">
            <v>I90-C144</v>
          </cell>
          <cell r="B423" t="str">
            <v>Bạt che</v>
          </cell>
          <cell r="C423" t="str">
            <v>kích thước bạt: 15x11 m</v>
          </cell>
          <cell r="E423" t="str">
            <v>Pcs</v>
          </cell>
          <cell r="G423">
            <v>1</v>
          </cell>
          <cell r="I423">
            <v>1</v>
          </cell>
          <cell r="M423">
            <v>1</v>
          </cell>
          <cell r="O423" t="str">
            <v>Rev27-điều chỉnh kích thước bạt che, khớp với kt đã đặt hàng</v>
          </cell>
        </row>
        <row r="424">
          <cell r="A424" t="str">
            <v>I90-C145</v>
          </cell>
          <cell r="B424" t="str">
            <v>Bạt che</v>
          </cell>
          <cell r="C424" t="str">
            <v>kích thước bạt: 15x7 m</v>
          </cell>
          <cell r="E424" t="str">
            <v>Pcs</v>
          </cell>
          <cell r="G424">
            <v>3</v>
          </cell>
          <cell r="I424">
            <v>3</v>
          </cell>
          <cell r="M424">
            <v>3</v>
          </cell>
          <cell r="O424" t="str">
            <v>Rev27-điều chỉnh kích thước bạt che, khớp với kt đã đặt hàng</v>
          </cell>
        </row>
        <row r="425">
          <cell r="A425" t="str">
            <v>I90-C146</v>
          </cell>
          <cell r="B425" t="str">
            <v>Bạt che</v>
          </cell>
          <cell r="C425" t="str">
            <v>kích thước bạt: 15.5x9.5 m</v>
          </cell>
          <cell r="E425" t="str">
            <v>Pcs</v>
          </cell>
          <cell r="G425">
            <v>1</v>
          </cell>
          <cell r="I425">
            <v>1</v>
          </cell>
          <cell r="M425">
            <v>1</v>
          </cell>
          <cell r="O425" t="str">
            <v>Rev27-điều chỉnh kích thước bạt che, khớp với kt đã đặt hàng</v>
          </cell>
        </row>
        <row r="426">
          <cell r="A426" t="str">
            <v>I90-C147</v>
          </cell>
          <cell r="B426" t="str">
            <v>Bạt che</v>
          </cell>
          <cell r="C426" t="str">
            <v>kích thước bạt: 15.5x10 m</v>
          </cell>
          <cell r="E426" t="str">
            <v>Pcs</v>
          </cell>
          <cell r="G426">
            <v>1</v>
          </cell>
          <cell r="I426">
            <v>1</v>
          </cell>
          <cell r="M426">
            <v>1</v>
          </cell>
          <cell r="O426" t="str">
            <v>Rev27-điều chỉnh kích thước bạt che, khớp với kt đã đặt hàng</v>
          </cell>
        </row>
        <row r="427">
          <cell r="A427" t="str">
            <v>I90-C148</v>
          </cell>
          <cell r="B427" t="str">
            <v>Bạt che</v>
          </cell>
          <cell r="C427" t="str">
            <v>kích thước bạt: 17x12 m</v>
          </cell>
          <cell r="E427" t="str">
            <v>Pcs</v>
          </cell>
          <cell r="G427">
            <v>4</v>
          </cell>
          <cell r="I427">
            <v>4</v>
          </cell>
          <cell r="M427">
            <v>4</v>
          </cell>
          <cell r="O427" t="str">
            <v>Rev27-điều chỉnh kích thước bạt che, khớp với kt đã đặt hàng</v>
          </cell>
        </row>
        <row r="428">
          <cell r="A428" t="str">
            <v>I90-C149</v>
          </cell>
          <cell r="B428" t="str">
            <v>Bạt che</v>
          </cell>
          <cell r="C428" t="str">
            <v>kích thước bạt: 16.5x9 m</v>
          </cell>
          <cell r="E428" t="str">
            <v>Pcs</v>
          </cell>
          <cell r="G428">
            <v>3</v>
          </cell>
          <cell r="I428">
            <v>3</v>
          </cell>
          <cell r="M428">
            <v>3</v>
          </cell>
          <cell r="O428" t="str">
            <v>Rev27-điều chỉnh kích thước bạt che, khớp với kt đã đặt hàng</v>
          </cell>
        </row>
        <row r="429">
          <cell r="A429" t="str">
            <v>I90-C150</v>
          </cell>
          <cell r="B429" t="str">
            <v>Bạt che</v>
          </cell>
          <cell r="C429" t="str">
            <v>kích thước bạt: 16.5x10 m</v>
          </cell>
          <cell r="E429" t="str">
            <v>Pcs</v>
          </cell>
          <cell r="G429">
            <v>3</v>
          </cell>
          <cell r="I429">
            <v>3</v>
          </cell>
          <cell r="M429">
            <v>3</v>
          </cell>
          <cell r="O429" t="str">
            <v>Rev27-điều chỉnh kích thước bạt che, khớp với kt đã đặt hàng</v>
          </cell>
        </row>
        <row r="430">
          <cell r="A430" t="str">
            <v>I90-C151</v>
          </cell>
          <cell r="B430" t="str">
            <v>Bạt che</v>
          </cell>
          <cell r="C430" t="str">
            <v>kích thước bạt: 17.5x11.5 m</v>
          </cell>
          <cell r="E430" t="str">
            <v>Pcs</v>
          </cell>
          <cell r="G430">
            <v>3</v>
          </cell>
          <cell r="I430">
            <v>3</v>
          </cell>
          <cell r="M430">
            <v>3</v>
          </cell>
          <cell r="O430" t="str">
            <v>Rev27-điều chỉnh kích thước bạt che, khớp với kt đã đặt hàng</v>
          </cell>
        </row>
        <row r="431">
          <cell r="A431" t="str">
            <v>I90-C152</v>
          </cell>
          <cell r="B431" t="str">
            <v>Bạt che</v>
          </cell>
          <cell r="C431" t="str">
            <v>kích thước bạt: 9x7.5 m</v>
          </cell>
          <cell r="E431" t="str">
            <v>Pcs</v>
          </cell>
          <cell r="G431">
            <v>3</v>
          </cell>
          <cell r="I431">
            <v>3</v>
          </cell>
          <cell r="M431">
            <v>3</v>
          </cell>
          <cell r="O431" t="str">
            <v>Rev27-điều chỉnh kích thước bạt che, khớp với kt đã đặt hàng</v>
          </cell>
        </row>
        <row r="432">
          <cell r="A432" t="str">
            <v>I90-C153</v>
          </cell>
          <cell r="B432" t="str">
            <v>Tai cẩu hàn</v>
          </cell>
          <cell r="C432" t="str">
            <v>RUD W-ABA - 20T ( Tai  cẩu hàn 20T)</v>
          </cell>
          <cell r="D432" t="str">
            <v>Steel</v>
          </cell>
          <cell r="E432" t="str">
            <v>Pcs</v>
          </cell>
          <cell r="G432">
            <v>24</v>
          </cell>
          <cell r="I432">
            <v>24</v>
          </cell>
          <cell r="M432">
            <v>24</v>
          </cell>
          <cell r="O432" t="str">
            <v>Rev28-Braden-được chuyển sang loại 20T. Cái mà hình dáng giống loại 5.3T, 10T mà IBS đã đặt mua, ở đây chỉ khác là mua loại tải trọng 20T</v>
          </cell>
        </row>
        <row r="433">
          <cell r="A433" t="str">
            <v>I90-C154</v>
          </cell>
          <cell r="B433" t="str">
            <v>Bạt bảo quản</v>
          </cell>
          <cell r="C433" t="str">
            <v>Bạt che kích thước: 15x20 m</v>
          </cell>
          <cell r="D433" t="str">
            <v>Bạt xanh chống nước. Có may viền mép và đính khuy. Khoảng cách khuy ~ 2m</v>
          </cell>
          <cell r="E433" t="str">
            <v>Pcs</v>
          </cell>
          <cell r="G433">
            <v>10</v>
          </cell>
          <cell r="I433">
            <v>10</v>
          </cell>
          <cell r="M433">
            <v>10</v>
          </cell>
          <cell r="O433" t="str">
            <v>Rev27-IBS-bổ sung</v>
          </cell>
        </row>
        <row r="434">
          <cell r="A434" t="str">
            <v>I90-C155</v>
          </cell>
          <cell r="B434" t="str">
            <v>Dây chằng bạt</v>
          </cell>
          <cell r="C434" t="str">
            <v>Dây chằng bạt D8</v>
          </cell>
          <cell r="D434" t="str">
            <v>Dây chằng bạt D8</v>
          </cell>
          <cell r="E434" t="str">
            <v>m</v>
          </cell>
          <cell r="G434">
            <v>4000</v>
          </cell>
          <cell r="I434">
            <v>4000</v>
          </cell>
          <cell r="M434">
            <v>4000</v>
          </cell>
          <cell r="O434" t="str">
            <v>Rev27-IBS-bổ sung</v>
          </cell>
        </row>
        <row r="435">
          <cell r="A435" t="str">
            <v>I90-C156</v>
          </cell>
          <cell r="B435" t="str">
            <v>Thùng gỗ</v>
          </cell>
          <cell r="C435" t="str">
            <v>Thùng gỗ</v>
          </cell>
          <cell r="D435" t="str">
            <v>Gỗ có dấu khử trùng 
( ISPM 15)</v>
          </cell>
          <cell r="E435" t="str">
            <v>pcs</v>
          </cell>
          <cell r="G435">
            <v>6</v>
          </cell>
          <cell r="I435">
            <v>6</v>
          </cell>
          <cell r="M435">
            <v>6</v>
          </cell>
          <cell r="O435" t="str">
            <v>Rev29-BE bổ sung. Kích thước theo bản vẽ "I90-big wood box-U345"</v>
          </cell>
        </row>
        <row r="436">
          <cell r="A436" t="str">
            <v>I90-C157</v>
          </cell>
          <cell r="B436" t="str">
            <v>Thùng gỗ</v>
          </cell>
          <cell r="C436" t="str">
            <v>Thùng gỗ</v>
          </cell>
          <cell r="D436" t="str">
            <v>Gỗ có dấu khử trùng 
( ISPM 15)</v>
          </cell>
          <cell r="E436" t="str">
            <v>pcs</v>
          </cell>
          <cell r="G436">
            <v>3</v>
          </cell>
          <cell r="I436">
            <v>3</v>
          </cell>
          <cell r="M436">
            <v>3</v>
          </cell>
          <cell r="O436" t="str">
            <v>Rev29-BE bổ sung. Kích thước theo bản vẽ "I90-small wood box-U345"</v>
          </cell>
        </row>
        <row r="437">
          <cell r="A437" t="str">
            <v>I90-C158</v>
          </cell>
          <cell r="B437" t="str">
            <v>cáp thép</v>
          </cell>
          <cell r="C437" t="str">
            <v>Cáp thép bọc bỏ nhựa D14</v>
          </cell>
          <cell r="D437" t="str">
            <v>steel</v>
          </cell>
          <cell r="E437" t="str">
            <v>m</v>
          </cell>
          <cell r="K437">
            <v>300</v>
          </cell>
          <cell r="M437">
            <v>300</v>
          </cell>
          <cell r="O437" t="str">
            <v>Rev33-IBS-bổ sung cho làm hàng cont</v>
          </cell>
        </row>
        <row r="438">
          <cell r="A438" t="str">
            <v>I90-C159</v>
          </cell>
          <cell r="B438" t="str">
            <v>cóc cáp</v>
          </cell>
          <cell r="C438" t="str">
            <v>Cóc cáp 14mm mạ hợp kim</v>
          </cell>
          <cell r="D438" t="str">
            <v>steel-mạ</v>
          </cell>
          <cell r="E438" t="str">
            <v>pcs</v>
          </cell>
          <cell r="K438">
            <v>200</v>
          </cell>
          <cell r="M438">
            <v>200</v>
          </cell>
          <cell r="O438" t="str">
            <v>Rev33-IBS-bổ sung cho làm hàng cont</v>
          </cell>
        </row>
        <row r="439">
          <cell r="A439" t="str">
            <v>I90-C160</v>
          </cell>
          <cell r="B439" t="str">
            <v>tăng đơ</v>
          </cell>
          <cell r="C439" t="str">
            <v>Tăng 16 mạ TQ-loại to 1 móc 1 tròn</v>
          </cell>
          <cell r="D439" t="str">
            <v>steel-mạ</v>
          </cell>
          <cell r="E439" t="str">
            <v>pcs</v>
          </cell>
          <cell r="K439">
            <v>150</v>
          </cell>
          <cell r="M439">
            <v>150</v>
          </cell>
          <cell r="O439" t="str">
            <v>Rev33-IBS-bổ sung cho làm hàng cont</v>
          </cell>
        </row>
        <row r="440">
          <cell r="A440" t="str">
            <v>I90-C161</v>
          </cell>
          <cell r="B440" t="str">
            <v>củ tăng bạt</v>
          </cell>
          <cell r="C440" t="str">
            <v>củ và mỏ tăng bạt 5cm loại dầy</v>
          </cell>
          <cell r="E440" t="str">
            <v>Sets</v>
          </cell>
          <cell r="K440">
            <v>150</v>
          </cell>
          <cell r="M440">
            <v>150</v>
          </cell>
          <cell r="O440" t="str">
            <v>Rev33-IBS-bổ sung cho làm hàng cont</v>
          </cell>
        </row>
        <row r="441">
          <cell r="A441" t="str">
            <v>PRIORITY/  THỜI GIAN CẤP:</v>
          </cell>
        </row>
        <row r="442">
          <cell r="A442" t="str">
            <v xml:space="preserve">              CRITICAL (within 3 days) / NGAY LẬP TỨC (Dưới 3 ngày)                         </v>
          </cell>
          <cell r="D442" t="str">
            <v>URGENT / KHẨN CẤP</v>
          </cell>
          <cell r="G442" t="str">
            <v xml:space="preserve">    1 WEEK/ 1 TUẦN</v>
          </cell>
          <cell r="K442" t="str">
            <v>AS DELIVERY (Date: ……………)/ CẦN VÀO NGÀY :……………</v>
          </cell>
        </row>
        <row r="443">
          <cell r="A443" t="str">
            <v>REMARKS /  CHÚ Ý :</v>
          </cell>
        </row>
        <row r="444">
          <cell r="A444" t="str">
            <v xml:space="preserve">    </v>
          </cell>
        </row>
        <row r="445">
          <cell r="A445" t="str">
            <v>ASSIGN COST TO/ NGUỒN CHI PHÍ:</v>
          </cell>
        </row>
        <row r="446">
          <cell r="A446" t="str">
            <v xml:space="preserve">               PROJECT BUDGET/ NGÂN SÁCH DỰ ÁN</v>
          </cell>
          <cell r="D446" t="str">
            <v>PROJECT within IBS / DỰ ÁN NỘI BỘ</v>
          </cell>
          <cell r="G446" t="str">
            <v>TRADING &amp; SUPPLY / MMUA VÀ CUNG CẤP</v>
          </cell>
          <cell r="K446" t="str">
            <v>PRODUCTION,MAINTENANCE/ SẢN XUẤT,BẢO DƯỠNG</v>
          </cell>
          <cell r="O446" t="str">
            <v>OTHER/ Khác</v>
          </cell>
        </row>
        <row r="447">
          <cell r="A447" t="str">
            <v>REMARKS/  CHÚ Ý:</v>
          </cell>
        </row>
        <row r="449">
          <cell r="A449" t="str">
            <v>PURPOSE / MỤC DÍCH:</v>
          </cell>
        </row>
        <row r="450">
          <cell r="A450" t="str">
            <v>FOR IN-HOUSE/ CHO SỬ DỤNG</v>
          </cell>
          <cell r="I450" t="str">
            <v>FOR PROJECT/ DỰ ÁN</v>
          </cell>
        </row>
        <row r="451">
          <cell r="A451" t="str">
            <v xml:space="preserve">         Lost/Damaged/ Mất mát, hỏng hóc</v>
          </cell>
          <cell r="E451" t="str">
            <v xml:space="preserve">    Other/ Khác:</v>
          </cell>
          <cell r="I451" t="str">
            <v xml:space="preserve">         Shortage from previous ordered/Cấp thêm cho lần trước</v>
          </cell>
          <cell r="M451" t="str">
            <v xml:space="preserve">    Lost,Damaged/Mất mát,hỏng hóc</v>
          </cell>
          <cell r="O451" t="str">
            <v xml:space="preserve">    Other/ Khác:</v>
          </cell>
        </row>
        <row r="452">
          <cell r="A452" t="str">
            <v xml:space="preserve">          Req'd as Spares,Stock/ Dự phòng</v>
          </cell>
          <cell r="I452" t="str">
            <v xml:space="preserve">        Balance from previous ordered/ Phần còn lại chưa cấp</v>
          </cell>
          <cell r="M452" t="str">
            <v xml:space="preserve">    Req'd as Spares/ Dự phòng</v>
          </cell>
        </row>
        <row r="453">
          <cell r="A453" t="str">
            <v xml:space="preserve">          Consumables/ Vật tư tiêu hao</v>
          </cell>
          <cell r="I453" t="str">
            <v xml:space="preserve">         Replace wrong part/ Thay thế chi tiết sai</v>
          </cell>
          <cell r="M453" t="str">
            <v xml:space="preserve">    Consumables/Vật tư tiêu hao</v>
          </cell>
        </row>
        <row r="456">
          <cell r="C456" t="str">
            <v>Requested by/ Yêu cầu:</v>
          </cell>
          <cell r="D456" t="str">
            <v>Reviewed by/ Kiểm tra:</v>
          </cell>
          <cell r="I456" t="str">
            <v>Project Manager/ Giám đốc dự án</v>
          </cell>
          <cell r="M456" t="str">
            <v>Approved by/ Phê duyệt</v>
          </cell>
        </row>
        <row r="457">
          <cell r="A457" t="str">
            <v>Name/ Tên:</v>
          </cell>
        </row>
        <row r="458">
          <cell r="A458" t="str">
            <v>Position/ Vị trí:</v>
          </cell>
        </row>
        <row r="459">
          <cell r="A459" t="str">
            <v>Signature/ Chữ ký:</v>
          </cell>
        </row>
        <row r="460">
          <cell r="A460" t="str">
            <v>Date/ Ngày:</v>
          </cell>
        </row>
        <row r="462">
          <cell r="O462" t="str">
            <v>REF. DOC. NO.: ILS-PRC-F06A Rev. 0 (For Engineering only)</v>
          </cell>
        </row>
      </sheetData>
      <sheetData sheetId="1"/>
      <sheetData sheetId="2"/>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 (2)"/>
      <sheetName val="Sheet1"/>
      <sheetName val="WOODEN LIST"/>
      <sheetName val="REMAIN"/>
    </sheetNames>
    <sheetDataSet>
      <sheetData sheetId="0">
        <row r="12">
          <cell r="A12" t="str">
            <v>A.</v>
          </cell>
          <cell r="B12" t="str">
            <v>Main-Material /  Vật tư chính</v>
          </cell>
          <cell r="C12">
            <v>0</v>
          </cell>
          <cell r="D12">
            <v>0</v>
          </cell>
          <cell r="E12">
            <v>0</v>
          </cell>
          <cell r="F12">
            <v>0</v>
          </cell>
          <cell r="G12">
            <v>0</v>
          </cell>
          <cell r="H12">
            <v>0</v>
          </cell>
          <cell r="I12">
            <v>0</v>
          </cell>
          <cell r="J12">
            <v>0</v>
          </cell>
          <cell r="K12">
            <v>275101.40109695116</v>
          </cell>
          <cell r="L12">
            <v>0</v>
          </cell>
          <cell r="M12">
            <v>331656.4701853575</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3602.7608921933088</v>
          </cell>
          <cell r="AH12">
            <v>0</v>
          </cell>
          <cell r="AI12">
            <v>46360.430274818253</v>
          </cell>
          <cell r="AJ12">
            <v>0</v>
          </cell>
          <cell r="AK12">
            <v>0</v>
          </cell>
          <cell r="AL12">
            <v>0</v>
          </cell>
          <cell r="AM12">
            <v>0</v>
          </cell>
          <cell r="AN12">
            <v>0</v>
          </cell>
          <cell r="AO12">
            <v>669.3359999999999</v>
          </cell>
          <cell r="AP12">
            <v>0</v>
          </cell>
          <cell r="AQ12">
            <v>332325.80618535751</v>
          </cell>
        </row>
        <row r="13">
          <cell r="A13" t="str">
            <v>A-1</v>
          </cell>
          <cell r="B13" t="str">
            <v>Tôn tấm</v>
          </cell>
          <cell r="C13" t="str">
            <v>PL10*2000*12000</v>
          </cell>
          <cell r="D13">
            <v>10</v>
          </cell>
          <cell r="E13">
            <v>12000</v>
          </cell>
          <cell r="F13">
            <v>2000</v>
          </cell>
          <cell r="G13" t="str">
            <v>SS400 - JIS G3101</v>
          </cell>
          <cell r="H13" t="str">
            <v>m2</v>
          </cell>
          <cell r="I13">
            <v>78.5</v>
          </cell>
          <cell r="J13">
            <v>42.438923566878984</v>
          </cell>
          <cell r="K13">
            <v>3331.4555</v>
          </cell>
          <cell r="L13">
            <v>72</v>
          </cell>
          <cell r="M13">
            <v>5652</v>
          </cell>
          <cell r="N13">
            <v>24</v>
          </cell>
          <cell r="O13">
            <v>1884</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24</v>
          </cell>
          <cell r="AI13">
            <v>1884</v>
          </cell>
          <cell r="AJ13">
            <v>24</v>
          </cell>
          <cell r="AK13">
            <v>1884</v>
          </cell>
          <cell r="AL13">
            <v>0</v>
          </cell>
          <cell r="AM13">
            <v>0</v>
          </cell>
          <cell r="AN13">
            <v>0</v>
          </cell>
          <cell r="AO13">
            <v>0</v>
          </cell>
          <cell r="AP13">
            <v>72</v>
          </cell>
          <cell r="AQ13">
            <v>5652</v>
          </cell>
        </row>
        <row r="14">
          <cell r="A14" t="str">
            <v>A-2</v>
          </cell>
          <cell r="B14" t="str">
            <v>Tôn tấm</v>
          </cell>
          <cell r="C14" t="str">
            <v>PL10*2000*12000</v>
          </cell>
          <cell r="D14">
            <v>10</v>
          </cell>
          <cell r="E14">
            <v>6000</v>
          </cell>
          <cell r="F14">
            <v>2000</v>
          </cell>
          <cell r="G14" t="str">
            <v>ASTM A572-50</v>
          </cell>
          <cell r="H14" t="str">
            <v>m2</v>
          </cell>
          <cell r="I14">
            <v>78.5</v>
          </cell>
          <cell r="J14">
            <v>10.670445859872611</v>
          </cell>
          <cell r="K14">
            <v>837.63</v>
          </cell>
          <cell r="L14">
            <v>10.986407643312102</v>
          </cell>
          <cell r="M14">
            <v>862.43299999999999</v>
          </cell>
          <cell r="N14">
            <v>0</v>
          </cell>
          <cell r="O14">
            <v>0</v>
          </cell>
          <cell r="P14">
            <v>0</v>
          </cell>
          <cell r="Q14">
            <v>0</v>
          </cell>
          <cell r="R14">
            <v>0</v>
          </cell>
          <cell r="S14">
            <v>0</v>
          </cell>
          <cell r="T14">
            <v>12</v>
          </cell>
          <cell r="U14">
            <v>942</v>
          </cell>
          <cell r="V14">
            <v>-12</v>
          </cell>
          <cell r="W14">
            <v>-942</v>
          </cell>
          <cell r="X14">
            <v>0</v>
          </cell>
          <cell r="Y14">
            <v>0</v>
          </cell>
          <cell r="Z14">
            <v>10.986407643312102</v>
          </cell>
          <cell r="AA14">
            <v>862.43299999999999</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10.986407643312102</v>
          </cell>
          <cell r="AQ14">
            <v>862.43299999999999</v>
          </cell>
        </row>
        <row r="15">
          <cell r="A15" t="str">
            <v>A-3</v>
          </cell>
          <cell r="B15" t="str">
            <v>Tôn tấm</v>
          </cell>
          <cell r="C15" t="str">
            <v>PL12*2000*12000</v>
          </cell>
          <cell r="D15">
            <v>12</v>
          </cell>
          <cell r="E15">
            <v>12000</v>
          </cell>
          <cell r="F15">
            <v>2000</v>
          </cell>
          <cell r="G15" t="str">
            <v xml:space="preserve"> SS400</v>
          </cell>
          <cell r="H15" t="str">
            <v>m2</v>
          </cell>
          <cell r="I15">
            <v>94.2</v>
          </cell>
          <cell r="J15">
            <v>649.64925690021221</v>
          </cell>
          <cell r="K15">
            <v>61196.959999999992</v>
          </cell>
          <cell r="L15">
            <v>736.2107993630575</v>
          </cell>
          <cell r="M15">
            <v>69351.057300000015</v>
          </cell>
          <cell r="N15">
            <v>0</v>
          </cell>
          <cell r="O15">
            <v>0</v>
          </cell>
          <cell r="P15">
            <v>0</v>
          </cell>
          <cell r="Q15">
            <v>0</v>
          </cell>
          <cell r="R15">
            <v>0</v>
          </cell>
          <cell r="S15">
            <v>0</v>
          </cell>
          <cell r="T15">
            <v>384</v>
          </cell>
          <cell r="U15">
            <v>36172.799999999996</v>
          </cell>
          <cell r="V15">
            <v>64.210799363057447</v>
          </cell>
          <cell r="W15">
            <v>6048.6573000000108</v>
          </cell>
          <cell r="X15">
            <v>0</v>
          </cell>
          <cell r="Y15">
            <v>0</v>
          </cell>
          <cell r="Z15">
            <v>0</v>
          </cell>
          <cell r="AA15">
            <v>0</v>
          </cell>
          <cell r="AB15">
            <v>0</v>
          </cell>
          <cell r="AC15">
            <v>0</v>
          </cell>
          <cell r="AD15">
            <v>288</v>
          </cell>
          <cell r="AE15">
            <v>27129.599999999999</v>
          </cell>
          <cell r="AF15">
            <v>0</v>
          </cell>
          <cell r="AG15">
            <v>0</v>
          </cell>
          <cell r="AH15">
            <v>0</v>
          </cell>
          <cell r="AI15">
            <v>0</v>
          </cell>
          <cell r="AJ15">
            <v>0</v>
          </cell>
          <cell r="AK15">
            <v>0</v>
          </cell>
          <cell r="AL15">
            <v>0</v>
          </cell>
          <cell r="AM15">
            <v>0</v>
          </cell>
          <cell r="AN15">
            <v>0</v>
          </cell>
          <cell r="AO15">
            <v>0</v>
          </cell>
          <cell r="AP15">
            <v>736.2107993630575</v>
          </cell>
          <cell r="AQ15">
            <v>69351.057300000015</v>
          </cell>
        </row>
        <row r="16">
          <cell r="A16" t="str">
            <v>A-4</v>
          </cell>
          <cell r="B16" t="str">
            <v>Tôn tấm</v>
          </cell>
          <cell r="C16" t="str">
            <v>PL12*1500*12000</v>
          </cell>
          <cell r="D16">
            <v>12</v>
          </cell>
          <cell r="E16">
            <v>12000</v>
          </cell>
          <cell r="F16">
            <v>1500</v>
          </cell>
          <cell r="G16" t="str">
            <v>ASTM A572-50</v>
          </cell>
          <cell r="H16" t="str">
            <v>m2</v>
          </cell>
          <cell r="I16">
            <v>94.199999999999989</v>
          </cell>
          <cell r="J16">
            <v>40.787685774946922</v>
          </cell>
          <cell r="K16">
            <v>3842.2</v>
          </cell>
          <cell r="L16">
            <v>54</v>
          </cell>
          <cell r="M16">
            <v>5086.7999999999993</v>
          </cell>
          <cell r="N16">
            <v>0</v>
          </cell>
          <cell r="O16">
            <v>0</v>
          </cell>
          <cell r="P16">
            <v>0</v>
          </cell>
          <cell r="Q16">
            <v>0</v>
          </cell>
          <cell r="R16">
            <v>0</v>
          </cell>
          <cell r="S16">
            <v>0</v>
          </cell>
          <cell r="T16">
            <v>48</v>
          </cell>
          <cell r="U16">
            <v>4521.5999999999995</v>
          </cell>
          <cell r="V16">
            <v>-4.8794735399999993</v>
          </cell>
          <cell r="W16">
            <v>-459.64640746799989</v>
          </cell>
          <cell r="X16">
            <v>4.8794735399999993</v>
          </cell>
          <cell r="Y16">
            <v>459.64640746799989</v>
          </cell>
          <cell r="Z16">
            <v>0</v>
          </cell>
          <cell r="AA16">
            <v>0</v>
          </cell>
          <cell r="AB16">
            <v>0</v>
          </cell>
          <cell r="AC16">
            <v>0</v>
          </cell>
          <cell r="AD16">
            <v>6</v>
          </cell>
          <cell r="AE16">
            <v>565.19999999999993</v>
          </cell>
          <cell r="AF16">
            <v>0</v>
          </cell>
          <cell r="AG16">
            <v>0</v>
          </cell>
          <cell r="AH16">
            <v>0</v>
          </cell>
          <cell r="AI16">
            <v>0</v>
          </cell>
          <cell r="AJ16">
            <v>0</v>
          </cell>
          <cell r="AK16">
            <v>0</v>
          </cell>
          <cell r="AL16">
            <v>0</v>
          </cell>
          <cell r="AM16">
            <v>0</v>
          </cell>
          <cell r="AN16">
            <v>0</v>
          </cell>
          <cell r="AO16">
            <v>0</v>
          </cell>
          <cell r="AP16">
            <v>54</v>
          </cell>
          <cell r="AQ16">
            <v>5086.7999999999993</v>
          </cell>
        </row>
        <row r="17">
          <cell r="A17" t="str">
            <v>A-5</v>
          </cell>
          <cell r="B17" t="str">
            <v>Tôn tấm</v>
          </cell>
          <cell r="C17" t="str">
            <v>PL16*2000*12000</v>
          </cell>
          <cell r="D17">
            <v>16</v>
          </cell>
          <cell r="E17">
            <v>12000</v>
          </cell>
          <cell r="F17">
            <v>2000</v>
          </cell>
          <cell r="G17" t="str">
            <v>ASTM A572-50</v>
          </cell>
          <cell r="H17" t="str">
            <v>m2</v>
          </cell>
          <cell r="I17">
            <v>125.6</v>
          </cell>
          <cell r="J17">
            <v>14.155812101910829</v>
          </cell>
          <cell r="K17">
            <v>1777.97</v>
          </cell>
          <cell r="L17">
            <v>48</v>
          </cell>
          <cell r="M17">
            <v>6028.7999999999993</v>
          </cell>
          <cell r="N17">
            <v>0</v>
          </cell>
          <cell r="O17">
            <v>0</v>
          </cell>
          <cell r="P17">
            <v>0</v>
          </cell>
          <cell r="Q17">
            <v>0</v>
          </cell>
          <cell r="R17">
            <v>0</v>
          </cell>
          <cell r="S17">
            <v>0</v>
          </cell>
          <cell r="T17">
            <v>48</v>
          </cell>
          <cell r="U17">
            <v>6028.7999999999993</v>
          </cell>
          <cell r="V17">
            <v>-16.625587259999996</v>
          </cell>
          <cell r="W17">
            <v>-2088.1737598559994</v>
          </cell>
          <cell r="X17">
            <v>16.625587259999996</v>
          </cell>
          <cell r="Y17">
            <v>2088.1737598559994</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48</v>
          </cell>
          <cell r="AQ17">
            <v>6028.7999999999993</v>
          </cell>
        </row>
        <row r="18">
          <cell r="A18" t="str">
            <v>A-6</v>
          </cell>
          <cell r="B18" t="str">
            <v>Tôn tấm</v>
          </cell>
          <cell r="C18" t="str">
            <v>PL19*2000*12000</v>
          </cell>
          <cell r="D18">
            <v>19</v>
          </cell>
          <cell r="E18">
            <v>12000</v>
          </cell>
          <cell r="F18">
            <v>2000</v>
          </cell>
          <cell r="G18" t="str">
            <v>ASTM A572-50</v>
          </cell>
          <cell r="H18" t="str">
            <v>m2</v>
          </cell>
          <cell r="I18">
            <v>149.15</v>
          </cell>
          <cell r="J18">
            <v>64.797854508883674</v>
          </cell>
          <cell r="K18">
            <v>9664.6</v>
          </cell>
          <cell r="L18">
            <v>108</v>
          </cell>
          <cell r="M18">
            <v>16108.2</v>
          </cell>
          <cell r="N18">
            <v>0</v>
          </cell>
          <cell r="O18">
            <v>0</v>
          </cell>
          <cell r="P18">
            <v>0</v>
          </cell>
          <cell r="Q18">
            <v>0</v>
          </cell>
          <cell r="R18">
            <v>0</v>
          </cell>
          <cell r="S18">
            <v>0</v>
          </cell>
          <cell r="T18">
            <v>96</v>
          </cell>
          <cell r="U18">
            <v>14318.400000000001</v>
          </cell>
          <cell r="V18">
            <v>3.7032683350000042</v>
          </cell>
          <cell r="W18">
            <v>552.34247216525068</v>
          </cell>
          <cell r="X18">
            <v>8.2967316649999958</v>
          </cell>
          <cell r="Y18">
            <v>1237.4575278347495</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108</v>
          </cell>
          <cell r="AQ18">
            <v>16108.2</v>
          </cell>
        </row>
        <row r="19">
          <cell r="A19" t="str">
            <v>A-7</v>
          </cell>
          <cell r="B19" t="str">
            <v>Tôn tấm</v>
          </cell>
          <cell r="C19" t="str">
            <v>PL25*2000*12000</v>
          </cell>
          <cell r="D19">
            <v>25</v>
          </cell>
          <cell r="E19">
            <v>12000</v>
          </cell>
          <cell r="F19">
            <v>2000</v>
          </cell>
          <cell r="G19" t="str">
            <v>ASTM A572-50</v>
          </cell>
          <cell r="H19" t="str">
            <v>m2</v>
          </cell>
          <cell r="I19">
            <v>196.25</v>
          </cell>
          <cell r="J19">
            <v>58.831082802547769</v>
          </cell>
          <cell r="K19">
            <v>11545.6</v>
          </cell>
          <cell r="L19">
            <v>132</v>
          </cell>
          <cell r="M19">
            <v>25905</v>
          </cell>
          <cell r="N19">
            <v>0</v>
          </cell>
          <cell r="O19">
            <v>0</v>
          </cell>
          <cell r="P19">
            <v>0</v>
          </cell>
          <cell r="Q19">
            <v>0</v>
          </cell>
          <cell r="R19">
            <v>0</v>
          </cell>
          <cell r="S19">
            <v>0</v>
          </cell>
          <cell r="T19">
            <v>120</v>
          </cell>
          <cell r="U19">
            <v>23550</v>
          </cell>
          <cell r="V19">
            <v>-7.6497821299999913</v>
          </cell>
          <cell r="W19">
            <v>-1501.2697430124983</v>
          </cell>
          <cell r="X19">
            <v>19.649782129999991</v>
          </cell>
          <cell r="Y19">
            <v>3856.2697430124981</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132</v>
          </cell>
          <cell r="AQ19">
            <v>25905</v>
          </cell>
        </row>
        <row r="20">
          <cell r="A20" t="str">
            <v>A-8</v>
          </cell>
          <cell r="B20" t="str">
            <v>Thép hình</v>
          </cell>
          <cell r="C20" t="str">
            <v>C-200X80X7.5X11*12000</v>
          </cell>
          <cell r="D20" t="str">
            <v>C-200X80X7.5X11</v>
          </cell>
          <cell r="E20">
            <v>12000</v>
          </cell>
          <cell r="F20">
            <v>0</v>
          </cell>
          <cell r="G20" t="str">
            <v>JIS SS400</v>
          </cell>
          <cell r="H20" t="str">
            <v>m</v>
          </cell>
          <cell r="I20">
            <v>24.52</v>
          </cell>
          <cell r="J20">
            <v>1019.03</v>
          </cell>
          <cell r="K20">
            <v>24986.615599999997</v>
          </cell>
          <cell r="L20">
            <v>1079.1627243066882</v>
          </cell>
          <cell r="M20">
            <v>26461.07</v>
          </cell>
          <cell r="N20">
            <v>0</v>
          </cell>
          <cell r="O20">
            <v>0</v>
          </cell>
          <cell r="P20">
            <v>0</v>
          </cell>
          <cell r="Q20">
            <v>0</v>
          </cell>
          <cell r="R20">
            <v>0</v>
          </cell>
          <cell r="S20">
            <v>0</v>
          </cell>
          <cell r="T20">
            <v>228</v>
          </cell>
          <cell r="U20">
            <v>5590.5599999999995</v>
          </cell>
          <cell r="V20">
            <v>208.54272430668834</v>
          </cell>
          <cell r="W20">
            <v>5113.4675999999981</v>
          </cell>
          <cell r="X20">
            <v>0</v>
          </cell>
          <cell r="Y20">
            <v>0</v>
          </cell>
          <cell r="Z20">
            <v>0</v>
          </cell>
          <cell r="AA20">
            <v>0</v>
          </cell>
          <cell r="AB20">
            <v>78.62</v>
          </cell>
          <cell r="AC20">
            <v>1927.7624000000001</v>
          </cell>
          <cell r="AD20">
            <v>180</v>
          </cell>
          <cell r="AE20">
            <v>4413.6000000000004</v>
          </cell>
          <cell r="AF20">
            <v>0</v>
          </cell>
          <cell r="AG20">
            <v>0</v>
          </cell>
          <cell r="AH20">
            <v>384</v>
          </cell>
          <cell r="AI20">
            <v>9415.68</v>
          </cell>
          <cell r="AJ20">
            <v>0</v>
          </cell>
          <cell r="AK20">
            <v>0</v>
          </cell>
          <cell r="AL20">
            <v>0</v>
          </cell>
          <cell r="AM20">
            <v>0</v>
          </cell>
          <cell r="AN20">
            <v>0</v>
          </cell>
          <cell r="AO20">
            <v>0</v>
          </cell>
          <cell r="AP20">
            <v>1079.1627243066882</v>
          </cell>
          <cell r="AQ20">
            <v>26461.07</v>
          </cell>
        </row>
        <row r="21">
          <cell r="A21" t="str">
            <v>A-9</v>
          </cell>
          <cell r="B21" t="str">
            <v>Thép hình</v>
          </cell>
          <cell r="C21" t="str">
            <v>C-250X90X9X13*12000</v>
          </cell>
          <cell r="D21" t="str">
            <v>C-250X90X9X13</v>
          </cell>
          <cell r="E21">
            <v>12000</v>
          </cell>
          <cell r="F21">
            <v>0</v>
          </cell>
          <cell r="G21" t="str">
            <v>JIS SS400</v>
          </cell>
          <cell r="H21" t="str">
            <v>m</v>
          </cell>
          <cell r="I21">
            <v>34.590000000000003</v>
          </cell>
          <cell r="J21">
            <v>66.099999999999994</v>
          </cell>
          <cell r="K21">
            <v>2286.3989999999999</v>
          </cell>
          <cell r="L21">
            <v>141.88368603642672</v>
          </cell>
          <cell r="M21">
            <v>4907.7567000000017</v>
          </cell>
          <cell r="N21">
            <v>0</v>
          </cell>
          <cell r="O21">
            <v>0</v>
          </cell>
          <cell r="P21">
            <v>0</v>
          </cell>
          <cell r="Q21">
            <v>0</v>
          </cell>
          <cell r="R21">
            <v>0</v>
          </cell>
          <cell r="S21">
            <v>0</v>
          </cell>
          <cell r="T21">
            <v>336</v>
          </cell>
          <cell r="U21">
            <v>11622.240000000002</v>
          </cell>
          <cell r="V21">
            <v>-194.11631396357328</v>
          </cell>
          <cell r="W21">
            <v>-6714.4832999999999</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141.88368603642672</v>
          </cell>
          <cell r="AQ21">
            <v>4907.7567000000017</v>
          </cell>
        </row>
        <row r="22">
          <cell r="A22" t="str">
            <v>A-10</v>
          </cell>
          <cell r="B22" t="str">
            <v>Thép hình</v>
          </cell>
          <cell r="C22" t="str">
            <v>H175X175X7.5X11*12000</v>
          </cell>
          <cell r="D22" t="str">
            <v>H175X175X7.5X11</v>
          </cell>
          <cell r="E22">
            <v>12000</v>
          </cell>
          <cell r="F22">
            <v>0</v>
          </cell>
          <cell r="G22" t="str">
            <v>A572-50/SM520/SM490</v>
          </cell>
          <cell r="H22" t="str">
            <v>m</v>
          </cell>
          <cell r="I22">
            <v>40.200000000000003</v>
          </cell>
          <cell r="J22">
            <v>21.05</v>
          </cell>
          <cell r="K22">
            <v>846.21</v>
          </cell>
          <cell r="L22">
            <v>22.85</v>
          </cell>
          <cell r="M22">
            <v>918.57000000000016</v>
          </cell>
          <cell r="N22">
            <v>0</v>
          </cell>
          <cell r="O22">
            <v>0</v>
          </cell>
          <cell r="P22">
            <v>0</v>
          </cell>
          <cell r="Q22">
            <v>0</v>
          </cell>
          <cell r="R22">
            <v>0</v>
          </cell>
          <cell r="S22">
            <v>0</v>
          </cell>
          <cell r="T22">
            <v>12</v>
          </cell>
          <cell r="U22">
            <v>482.40000000000003</v>
          </cell>
          <cell r="V22">
            <v>2.8364999999999974</v>
          </cell>
          <cell r="W22">
            <v>114.0272999999999</v>
          </cell>
          <cell r="X22">
            <v>0</v>
          </cell>
          <cell r="Y22">
            <v>0</v>
          </cell>
          <cell r="Z22">
            <v>1.9635000000000034</v>
          </cell>
          <cell r="AA22">
            <v>78.932700000000139</v>
          </cell>
          <cell r="AB22">
            <v>0</v>
          </cell>
          <cell r="AC22">
            <v>0</v>
          </cell>
          <cell r="AD22">
            <v>6.0500000000000007</v>
          </cell>
          <cell r="AE22">
            <v>243.21000000000004</v>
          </cell>
          <cell r="AF22">
            <v>0</v>
          </cell>
          <cell r="AG22">
            <v>0</v>
          </cell>
          <cell r="AH22">
            <v>0</v>
          </cell>
          <cell r="AI22">
            <v>0</v>
          </cell>
          <cell r="AJ22">
            <v>0</v>
          </cell>
          <cell r="AK22">
            <v>0</v>
          </cell>
          <cell r="AL22">
            <v>0</v>
          </cell>
          <cell r="AM22">
            <v>0</v>
          </cell>
          <cell r="AN22">
            <v>0</v>
          </cell>
          <cell r="AO22">
            <v>0</v>
          </cell>
          <cell r="AP22">
            <v>22.85</v>
          </cell>
          <cell r="AQ22">
            <v>918.57000000000016</v>
          </cell>
        </row>
        <row r="23">
          <cell r="A23" t="str">
            <v>A-11</v>
          </cell>
          <cell r="B23" t="str">
            <v>Thép hình</v>
          </cell>
          <cell r="C23" t="str">
            <v>H300X150X6.5X9*12000</v>
          </cell>
          <cell r="D23" t="str">
            <v>H300X150X6.5X9</v>
          </cell>
          <cell r="E23">
            <v>12000</v>
          </cell>
          <cell r="F23">
            <v>0</v>
          </cell>
          <cell r="G23" t="str">
            <v>JIS SS400</v>
          </cell>
          <cell r="H23" t="str">
            <v>m</v>
          </cell>
          <cell r="I23">
            <v>36.72</v>
          </cell>
          <cell r="J23">
            <v>0</v>
          </cell>
          <cell r="K23">
            <v>0</v>
          </cell>
          <cell r="L23">
            <v>0</v>
          </cell>
          <cell r="M23">
            <v>0</v>
          </cell>
          <cell r="N23">
            <v>0</v>
          </cell>
          <cell r="O23">
            <v>0</v>
          </cell>
          <cell r="P23">
            <v>0</v>
          </cell>
          <cell r="Q23">
            <v>0</v>
          </cell>
          <cell r="R23">
            <v>0</v>
          </cell>
          <cell r="S23">
            <v>0</v>
          </cell>
          <cell r="T23">
            <v>24</v>
          </cell>
          <cell r="U23">
            <v>881.28</v>
          </cell>
          <cell r="V23">
            <v>-24</v>
          </cell>
          <cell r="W23">
            <v>-881.28</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row>
        <row r="24">
          <cell r="A24" t="str">
            <v>A-12</v>
          </cell>
          <cell r="B24" t="str">
            <v>Thép hình</v>
          </cell>
          <cell r="C24" t="str">
            <v>H350X175X7X11*12000</v>
          </cell>
          <cell r="D24" t="str">
            <v>H350X175X7X11</v>
          </cell>
          <cell r="E24">
            <v>12000</v>
          </cell>
          <cell r="F24">
            <v>0</v>
          </cell>
          <cell r="G24" t="str">
            <v>JIS SS400</v>
          </cell>
          <cell r="H24" t="str">
            <v>m</v>
          </cell>
          <cell r="I24">
            <v>49.56</v>
          </cell>
          <cell r="J24">
            <v>98.5</v>
          </cell>
          <cell r="K24">
            <v>4881.66</v>
          </cell>
          <cell r="L24">
            <v>128.71150423728812</v>
          </cell>
          <cell r="M24">
            <v>6378.9421499999999</v>
          </cell>
          <cell r="N24">
            <v>0</v>
          </cell>
          <cell r="O24">
            <v>0</v>
          </cell>
          <cell r="P24">
            <v>0</v>
          </cell>
          <cell r="Q24">
            <v>0</v>
          </cell>
          <cell r="R24">
            <v>0</v>
          </cell>
          <cell r="S24">
            <v>0</v>
          </cell>
          <cell r="T24">
            <v>36</v>
          </cell>
          <cell r="U24">
            <v>1784.16</v>
          </cell>
          <cell r="V24">
            <v>92.711504237288125</v>
          </cell>
          <cell r="W24">
            <v>4594.78215</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128.71150423728812</v>
          </cell>
          <cell r="AQ24">
            <v>6378.9421499999999</v>
          </cell>
        </row>
        <row r="25">
          <cell r="A25" t="str">
            <v>A-13</v>
          </cell>
          <cell r="B25" t="str">
            <v>Thép hình</v>
          </cell>
          <cell r="C25" t="str">
            <v>H400X200X8X13*12000</v>
          </cell>
          <cell r="D25" t="str">
            <v>H400X200X8X13</v>
          </cell>
          <cell r="E25">
            <v>12000</v>
          </cell>
          <cell r="F25">
            <v>0</v>
          </cell>
          <cell r="G25" t="str">
            <v>JIS SS400</v>
          </cell>
          <cell r="H25" t="str">
            <v>m</v>
          </cell>
          <cell r="I25">
            <v>66.03</v>
          </cell>
          <cell r="J25">
            <v>0</v>
          </cell>
          <cell r="K25">
            <v>0</v>
          </cell>
          <cell r="L25">
            <v>0</v>
          </cell>
          <cell r="M25">
            <v>0</v>
          </cell>
          <cell r="N25">
            <v>0</v>
          </cell>
          <cell r="O25">
            <v>0</v>
          </cell>
          <cell r="P25">
            <v>0</v>
          </cell>
          <cell r="Q25">
            <v>0</v>
          </cell>
          <cell r="R25">
            <v>0</v>
          </cell>
          <cell r="S25">
            <v>0</v>
          </cell>
          <cell r="T25">
            <v>60</v>
          </cell>
          <cell r="U25">
            <v>3961.8</v>
          </cell>
          <cell r="V25">
            <v>-60</v>
          </cell>
          <cell r="W25">
            <v>-3961.8</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row>
        <row r="26">
          <cell r="A26" t="str">
            <v>A-14</v>
          </cell>
          <cell r="B26" t="str">
            <v>Thép hình</v>
          </cell>
          <cell r="C26" t="str">
            <v>L100X100X10*12000</v>
          </cell>
          <cell r="D26" t="str">
            <v>L100X100X10</v>
          </cell>
          <cell r="E26">
            <v>12000</v>
          </cell>
          <cell r="F26">
            <v>0</v>
          </cell>
          <cell r="G26" t="str">
            <v>JIS SS400</v>
          </cell>
          <cell r="H26" t="str">
            <v>m</v>
          </cell>
          <cell r="I26">
            <v>14.917999999999999</v>
          </cell>
          <cell r="J26">
            <v>117.3</v>
          </cell>
          <cell r="K26">
            <v>1749.8813999999998</v>
          </cell>
          <cell r="L26">
            <v>130.47</v>
          </cell>
          <cell r="M26">
            <v>1946.3514599999999</v>
          </cell>
          <cell r="N26">
            <v>0</v>
          </cell>
          <cell r="O26">
            <v>0</v>
          </cell>
          <cell r="P26">
            <v>0</v>
          </cell>
          <cell r="Q26">
            <v>0</v>
          </cell>
          <cell r="R26">
            <v>0</v>
          </cell>
          <cell r="S26">
            <v>0</v>
          </cell>
          <cell r="T26">
            <v>12</v>
          </cell>
          <cell r="U26">
            <v>179.01599999999999</v>
          </cell>
          <cell r="V26">
            <v>1.6464807614961821</v>
          </cell>
          <cell r="W26">
            <v>24.562200000000043</v>
          </cell>
          <cell r="X26">
            <v>0</v>
          </cell>
          <cell r="Y26">
            <v>0</v>
          </cell>
          <cell r="Z26">
            <v>8.8235192385038168</v>
          </cell>
          <cell r="AA26">
            <v>131.62925999999993</v>
          </cell>
          <cell r="AB26">
            <v>48</v>
          </cell>
          <cell r="AC26">
            <v>716.06399999999996</v>
          </cell>
          <cell r="AD26">
            <v>24</v>
          </cell>
          <cell r="AE26">
            <v>358.03199999999998</v>
          </cell>
          <cell r="AF26">
            <v>0</v>
          </cell>
          <cell r="AG26">
            <v>0</v>
          </cell>
          <cell r="AH26">
            <v>36</v>
          </cell>
          <cell r="AI26">
            <v>537.048</v>
          </cell>
          <cell r="AJ26">
            <v>0</v>
          </cell>
          <cell r="AK26">
            <v>0</v>
          </cell>
          <cell r="AL26">
            <v>0</v>
          </cell>
          <cell r="AM26">
            <v>0</v>
          </cell>
          <cell r="AN26">
            <v>0</v>
          </cell>
          <cell r="AO26">
            <v>0</v>
          </cell>
          <cell r="AP26">
            <v>130.47</v>
          </cell>
          <cell r="AQ26">
            <v>1946.3514599999999</v>
          </cell>
        </row>
        <row r="27">
          <cell r="A27" t="str">
            <v>A-15</v>
          </cell>
          <cell r="B27" t="str">
            <v>Thép hình</v>
          </cell>
          <cell r="C27" t="str">
            <v>L100X100X7*12000</v>
          </cell>
          <cell r="D27" t="str">
            <v>L100X100X7</v>
          </cell>
          <cell r="E27">
            <v>12000</v>
          </cell>
          <cell r="F27">
            <v>0</v>
          </cell>
          <cell r="G27" t="str">
            <v>JIS SS400</v>
          </cell>
          <cell r="H27" t="str">
            <v>m</v>
          </cell>
          <cell r="I27">
            <v>10.689</v>
          </cell>
          <cell r="J27">
            <v>94.2</v>
          </cell>
          <cell r="K27">
            <v>1006.9038</v>
          </cell>
          <cell r="L27">
            <v>101.05</v>
          </cell>
          <cell r="M27">
            <v>1080.12345</v>
          </cell>
          <cell r="N27">
            <v>0</v>
          </cell>
          <cell r="O27">
            <v>0</v>
          </cell>
          <cell r="P27">
            <v>0</v>
          </cell>
          <cell r="Q27">
            <v>0</v>
          </cell>
          <cell r="R27">
            <v>0</v>
          </cell>
          <cell r="S27">
            <v>0</v>
          </cell>
          <cell r="T27">
            <v>12</v>
          </cell>
          <cell r="U27">
            <v>128.268</v>
          </cell>
          <cell r="V27">
            <v>-12</v>
          </cell>
          <cell r="W27">
            <v>-128.268</v>
          </cell>
          <cell r="X27">
            <v>0</v>
          </cell>
          <cell r="Y27">
            <v>0</v>
          </cell>
          <cell r="Z27">
            <v>14.700000000000001</v>
          </cell>
          <cell r="AA27">
            <v>157.12830000000002</v>
          </cell>
          <cell r="AB27">
            <v>0.35</v>
          </cell>
          <cell r="AC27">
            <v>3.7411499999999998</v>
          </cell>
          <cell r="AD27">
            <v>48</v>
          </cell>
          <cell r="AE27">
            <v>513.072</v>
          </cell>
          <cell r="AF27">
            <v>0</v>
          </cell>
          <cell r="AG27">
            <v>0</v>
          </cell>
          <cell r="AH27">
            <v>38</v>
          </cell>
          <cell r="AI27">
            <v>406.18200000000002</v>
          </cell>
          <cell r="AJ27">
            <v>0</v>
          </cell>
          <cell r="AK27">
            <v>0</v>
          </cell>
          <cell r="AL27">
            <v>0</v>
          </cell>
          <cell r="AM27">
            <v>0</v>
          </cell>
          <cell r="AN27">
            <v>0</v>
          </cell>
          <cell r="AO27">
            <v>0</v>
          </cell>
          <cell r="AP27">
            <v>101.05</v>
          </cell>
          <cell r="AQ27">
            <v>1080.12345</v>
          </cell>
        </row>
        <row r="28">
          <cell r="A28" t="str">
            <v>A-16</v>
          </cell>
          <cell r="B28" t="str">
            <v>Thép hình</v>
          </cell>
          <cell r="C28" t="str">
            <v>L90X90X6*12000</v>
          </cell>
          <cell r="D28" t="str">
            <v>L90X90X6</v>
          </cell>
          <cell r="E28">
            <v>12000</v>
          </cell>
          <cell r="F28">
            <v>0</v>
          </cell>
          <cell r="G28" t="str">
            <v>JIS SS400</v>
          </cell>
          <cell r="H28" t="str">
            <v>m</v>
          </cell>
          <cell r="I28">
            <v>8.2789999999999999</v>
          </cell>
          <cell r="J28">
            <v>12.14</v>
          </cell>
          <cell r="K28">
            <v>100.5</v>
          </cell>
          <cell r="L28">
            <v>18</v>
          </cell>
          <cell r="M28">
            <v>149.02199999999999</v>
          </cell>
          <cell r="N28">
            <v>0</v>
          </cell>
          <cell r="O28">
            <v>0</v>
          </cell>
          <cell r="P28">
            <v>0</v>
          </cell>
          <cell r="Q28">
            <v>0</v>
          </cell>
          <cell r="R28">
            <v>0</v>
          </cell>
          <cell r="S28">
            <v>0</v>
          </cell>
          <cell r="T28">
            <v>96</v>
          </cell>
          <cell r="U28">
            <v>794.78399999999999</v>
          </cell>
          <cell r="V28">
            <v>-96</v>
          </cell>
          <cell r="W28">
            <v>-794.78399999999999</v>
          </cell>
          <cell r="X28">
            <v>0</v>
          </cell>
          <cell r="Y28">
            <v>0</v>
          </cell>
          <cell r="Z28">
            <v>0</v>
          </cell>
          <cell r="AA28">
            <v>0</v>
          </cell>
          <cell r="AB28">
            <v>0</v>
          </cell>
          <cell r="AC28">
            <v>0</v>
          </cell>
          <cell r="AD28">
            <v>18</v>
          </cell>
          <cell r="AE28">
            <v>149.02199999999999</v>
          </cell>
          <cell r="AF28">
            <v>0</v>
          </cell>
          <cell r="AG28">
            <v>0</v>
          </cell>
          <cell r="AH28">
            <v>0</v>
          </cell>
          <cell r="AI28">
            <v>0</v>
          </cell>
          <cell r="AJ28">
            <v>0</v>
          </cell>
          <cell r="AK28">
            <v>0</v>
          </cell>
          <cell r="AL28">
            <v>0</v>
          </cell>
          <cell r="AM28">
            <v>0</v>
          </cell>
          <cell r="AN28">
            <v>0</v>
          </cell>
          <cell r="AO28">
            <v>0</v>
          </cell>
          <cell r="AP28">
            <v>18</v>
          </cell>
          <cell r="AQ28">
            <v>149.02199999999999</v>
          </cell>
        </row>
        <row r="29">
          <cell r="A29" t="str">
            <v>A-17</v>
          </cell>
          <cell r="B29" t="str">
            <v>Tôn liner-INOX</v>
          </cell>
          <cell r="C29" t="str">
            <v>PL1.5*1220*2440</v>
          </cell>
          <cell r="D29">
            <v>1.5</v>
          </cell>
          <cell r="E29">
            <v>2440</v>
          </cell>
          <cell r="F29">
            <v>1220</v>
          </cell>
          <cell r="G29" t="str">
            <v>JIS G4304-SUS304</v>
          </cell>
          <cell r="H29" t="str">
            <v>m2</v>
          </cell>
          <cell r="I29">
            <v>11.67</v>
          </cell>
          <cell r="J29">
            <v>427</v>
          </cell>
          <cell r="K29">
            <v>4356</v>
          </cell>
          <cell r="L29">
            <v>414.24000000000007</v>
          </cell>
          <cell r="M29">
            <v>4834.1808000000001</v>
          </cell>
          <cell r="N29">
            <v>0</v>
          </cell>
          <cell r="O29">
            <v>0</v>
          </cell>
          <cell r="P29">
            <v>0</v>
          </cell>
          <cell r="Q29">
            <v>0</v>
          </cell>
          <cell r="R29">
            <v>0</v>
          </cell>
          <cell r="S29">
            <v>0</v>
          </cell>
          <cell r="T29">
            <v>396</v>
          </cell>
          <cell r="U29">
            <v>4621.32</v>
          </cell>
          <cell r="V29">
            <v>74.502802056555424</v>
          </cell>
          <cell r="W29">
            <v>869.44770000000176</v>
          </cell>
          <cell r="X29">
            <v>-100</v>
          </cell>
          <cell r="Y29">
            <v>-1167</v>
          </cell>
          <cell r="Z29">
            <v>30</v>
          </cell>
          <cell r="AA29">
            <v>350.1</v>
          </cell>
          <cell r="AB29">
            <v>77.737197943444642</v>
          </cell>
          <cell r="AC29">
            <v>907.19309999999894</v>
          </cell>
          <cell r="AD29">
            <v>-82</v>
          </cell>
          <cell r="AE29">
            <v>-956.93999999999994</v>
          </cell>
          <cell r="AF29">
            <v>18</v>
          </cell>
          <cell r="AG29">
            <v>210.06</v>
          </cell>
          <cell r="AH29">
            <v>0</v>
          </cell>
          <cell r="AI29">
            <v>0</v>
          </cell>
          <cell r="AJ29">
            <v>0</v>
          </cell>
          <cell r="AK29">
            <v>0</v>
          </cell>
          <cell r="AL29">
            <v>0</v>
          </cell>
          <cell r="AM29">
            <v>0</v>
          </cell>
          <cell r="AN29">
            <v>0</v>
          </cell>
          <cell r="AO29">
            <v>0</v>
          </cell>
          <cell r="AP29">
            <v>414.24000000000007</v>
          </cell>
          <cell r="AQ29">
            <v>4834.1808000000001</v>
          </cell>
        </row>
        <row r="30">
          <cell r="A30" t="str">
            <v>A-18</v>
          </cell>
          <cell r="B30" t="str">
            <v>Thép hình</v>
          </cell>
          <cell r="C30" t="str">
            <v>L90X90X10*12000</v>
          </cell>
          <cell r="D30" t="str">
            <v>L90X90X10</v>
          </cell>
          <cell r="E30">
            <v>12000</v>
          </cell>
          <cell r="F30">
            <v>0</v>
          </cell>
          <cell r="G30" t="str">
            <v>JIS SS400</v>
          </cell>
          <cell r="H30" t="str">
            <v>m</v>
          </cell>
          <cell r="I30">
            <v>13.34</v>
          </cell>
          <cell r="J30">
            <v>184.03</v>
          </cell>
          <cell r="K30">
            <v>2454.9602</v>
          </cell>
          <cell r="L30">
            <v>204</v>
          </cell>
          <cell r="M30">
            <v>2721.3599999999997</v>
          </cell>
          <cell r="N30">
            <v>0</v>
          </cell>
          <cell r="O30">
            <v>0</v>
          </cell>
          <cell r="P30">
            <v>0</v>
          </cell>
          <cell r="Q30">
            <v>0</v>
          </cell>
          <cell r="R30">
            <v>0</v>
          </cell>
          <cell r="S30">
            <v>0</v>
          </cell>
          <cell r="T30">
            <v>0</v>
          </cell>
          <cell r="U30">
            <v>0</v>
          </cell>
          <cell r="V30">
            <v>168</v>
          </cell>
          <cell r="W30">
            <v>2241.12</v>
          </cell>
          <cell r="X30">
            <v>0</v>
          </cell>
          <cell r="Y30">
            <v>0</v>
          </cell>
          <cell r="Z30">
            <v>0</v>
          </cell>
          <cell r="AA30">
            <v>0</v>
          </cell>
          <cell r="AB30">
            <v>0</v>
          </cell>
          <cell r="AC30">
            <v>0</v>
          </cell>
          <cell r="AD30">
            <v>36</v>
          </cell>
          <cell r="AE30">
            <v>480.24</v>
          </cell>
          <cell r="AF30">
            <v>0</v>
          </cell>
          <cell r="AG30">
            <v>0</v>
          </cell>
          <cell r="AH30">
            <v>0</v>
          </cell>
          <cell r="AI30">
            <v>0</v>
          </cell>
          <cell r="AJ30">
            <v>0</v>
          </cell>
          <cell r="AK30">
            <v>0</v>
          </cell>
          <cell r="AL30">
            <v>0</v>
          </cell>
          <cell r="AM30">
            <v>0</v>
          </cell>
          <cell r="AN30">
            <v>0</v>
          </cell>
          <cell r="AO30">
            <v>0</v>
          </cell>
          <cell r="AP30">
            <v>204</v>
          </cell>
          <cell r="AQ30">
            <v>2721.3599999999997</v>
          </cell>
        </row>
        <row r="31">
          <cell r="A31" t="str">
            <v>A-19</v>
          </cell>
          <cell r="B31" t="str">
            <v>Tôn tấm</v>
          </cell>
          <cell r="C31" t="str">
            <v>PL1.5*1000*1000</v>
          </cell>
          <cell r="D31">
            <v>1.5</v>
          </cell>
          <cell r="E31">
            <v>1000</v>
          </cell>
          <cell r="F31">
            <v>1000</v>
          </cell>
          <cell r="G31" t="str">
            <v>ASTM A572-50</v>
          </cell>
          <cell r="H31" t="str">
            <v>m2</v>
          </cell>
          <cell r="I31">
            <v>11.774999999999999</v>
          </cell>
          <cell r="J31">
            <v>0.50460000000000005</v>
          </cell>
          <cell r="K31">
            <v>5.9416650000000004</v>
          </cell>
          <cell r="L31">
            <v>0</v>
          </cell>
          <cell r="M31">
            <v>0</v>
          </cell>
          <cell r="N31">
            <v>0</v>
          </cell>
          <cell r="O31">
            <v>0</v>
          </cell>
          <cell r="P31">
            <v>0</v>
          </cell>
          <cell r="Q31">
            <v>0</v>
          </cell>
          <cell r="R31">
            <v>0</v>
          </cell>
          <cell r="S31">
            <v>0</v>
          </cell>
          <cell r="T31">
            <v>0</v>
          </cell>
          <cell r="U31">
            <v>0</v>
          </cell>
          <cell r="V31">
            <v>0</v>
          </cell>
          <cell r="W31">
            <v>0</v>
          </cell>
          <cell r="X31">
            <v>1</v>
          </cell>
          <cell r="Y31">
            <v>11.774999999999999</v>
          </cell>
          <cell r="Z31">
            <v>-1</v>
          </cell>
          <cell r="AA31">
            <v>-11.774999999999999</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row>
        <row r="32">
          <cell r="A32" t="str">
            <v>A-20</v>
          </cell>
          <cell r="B32" t="str">
            <v>Tôn tấm</v>
          </cell>
          <cell r="C32" t="str">
            <v>PL3*6000*1500</v>
          </cell>
          <cell r="D32">
            <v>3</v>
          </cell>
          <cell r="E32">
            <v>1500</v>
          </cell>
          <cell r="F32">
            <v>6000</v>
          </cell>
          <cell r="G32" t="str">
            <v>ASTM A572-50</v>
          </cell>
          <cell r="H32" t="str">
            <v>m2</v>
          </cell>
          <cell r="I32">
            <v>23.549999999999997</v>
          </cell>
          <cell r="J32">
            <v>0.50460000000000005</v>
          </cell>
          <cell r="K32">
            <v>11.883330000000001</v>
          </cell>
          <cell r="L32">
            <v>1.5</v>
          </cell>
          <cell r="M32">
            <v>35.324999999999996</v>
          </cell>
          <cell r="N32">
            <v>0</v>
          </cell>
          <cell r="O32">
            <v>0</v>
          </cell>
          <cell r="P32">
            <v>0</v>
          </cell>
          <cell r="Q32">
            <v>0</v>
          </cell>
          <cell r="R32">
            <v>0</v>
          </cell>
          <cell r="S32">
            <v>0</v>
          </cell>
          <cell r="T32">
            <v>0</v>
          </cell>
          <cell r="U32">
            <v>0</v>
          </cell>
          <cell r="V32">
            <v>0</v>
          </cell>
          <cell r="W32">
            <v>0</v>
          </cell>
          <cell r="X32">
            <v>1.5</v>
          </cell>
          <cell r="Y32">
            <v>35.324999999999996</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1.5</v>
          </cell>
          <cell r="AQ32">
            <v>35.324999999999996</v>
          </cell>
        </row>
        <row r="33">
          <cell r="A33" t="str">
            <v>A-21</v>
          </cell>
          <cell r="B33" t="str">
            <v>Tôn tấm</v>
          </cell>
          <cell r="C33" t="str">
            <v>PL36*2000*6000</v>
          </cell>
          <cell r="D33">
            <v>36</v>
          </cell>
          <cell r="E33">
            <v>6000</v>
          </cell>
          <cell r="F33">
            <v>2000</v>
          </cell>
          <cell r="G33" t="str">
            <v>ASTM A572-50</v>
          </cell>
          <cell r="H33" t="str">
            <v>m2</v>
          </cell>
          <cell r="I33">
            <v>282.59999999999997</v>
          </cell>
          <cell r="J33">
            <v>7.7810000000000006</v>
          </cell>
          <cell r="K33">
            <v>2198.9105999999997</v>
          </cell>
          <cell r="L33">
            <v>11</v>
          </cell>
          <cell r="M33">
            <v>3108.5999999999995</v>
          </cell>
          <cell r="N33">
            <v>0</v>
          </cell>
          <cell r="O33">
            <v>0</v>
          </cell>
          <cell r="P33">
            <v>0</v>
          </cell>
          <cell r="Q33">
            <v>0</v>
          </cell>
          <cell r="R33">
            <v>0</v>
          </cell>
          <cell r="S33">
            <v>0</v>
          </cell>
          <cell r="T33">
            <v>0</v>
          </cell>
          <cell r="U33">
            <v>0</v>
          </cell>
          <cell r="V33">
            <v>0</v>
          </cell>
          <cell r="W33">
            <v>0</v>
          </cell>
          <cell r="X33">
            <v>9</v>
          </cell>
          <cell r="Y33">
            <v>2543.3999999999996</v>
          </cell>
          <cell r="Z33">
            <v>0</v>
          </cell>
          <cell r="AA33">
            <v>0</v>
          </cell>
          <cell r="AB33">
            <v>2</v>
          </cell>
          <cell r="AC33">
            <v>565.19999999999993</v>
          </cell>
          <cell r="AD33">
            <v>0</v>
          </cell>
          <cell r="AE33">
            <v>0</v>
          </cell>
          <cell r="AF33">
            <v>0</v>
          </cell>
          <cell r="AG33">
            <v>0</v>
          </cell>
          <cell r="AH33">
            <v>0</v>
          </cell>
          <cell r="AI33">
            <v>0</v>
          </cell>
          <cell r="AJ33">
            <v>0</v>
          </cell>
          <cell r="AK33">
            <v>0</v>
          </cell>
          <cell r="AL33">
            <v>0</v>
          </cell>
          <cell r="AM33">
            <v>0</v>
          </cell>
          <cell r="AN33">
            <v>0</v>
          </cell>
          <cell r="AO33">
            <v>0</v>
          </cell>
          <cell r="AP33">
            <v>11</v>
          </cell>
          <cell r="AQ33">
            <v>3108.5999999999995</v>
          </cell>
        </row>
        <row r="34">
          <cell r="A34" t="str">
            <v>A-22</v>
          </cell>
          <cell r="B34" t="str">
            <v>Tôn tấm</v>
          </cell>
          <cell r="C34" t="str">
            <v>PL65*1560*6900</v>
          </cell>
          <cell r="D34">
            <v>65</v>
          </cell>
          <cell r="E34">
            <v>6900</v>
          </cell>
          <cell r="F34">
            <v>1560</v>
          </cell>
          <cell r="G34" t="str">
            <v>ASTM A572-50</v>
          </cell>
          <cell r="H34" t="str">
            <v>m2</v>
          </cell>
          <cell r="I34">
            <v>510.25</v>
          </cell>
          <cell r="J34">
            <v>7.5347999999999997</v>
          </cell>
          <cell r="K34">
            <v>3844.6316999999999</v>
          </cell>
          <cell r="L34">
            <v>9</v>
          </cell>
          <cell r="M34">
            <v>4592.25</v>
          </cell>
          <cell r="N34">
            <v>0</v>
          </cell>
          <cell r="O34">
            <v>0</v>
          </cell>
          <cell r="P34">
            <v>0</v>
          </cell>
          <cell r="Q34">
            <v>0</v>
          </cell>
          <cell r="R34">
            <v>0</v>
          </cell>
          <cell r="S34">
            <v>0</v>
          </cell>
          <cell r="T34">
            <v>0</v>
          </cell>
          <cell r="U34">
            <v>0</v>
          </cell>
          <cell r="V34">
            <v>0</v>
          </cell>
          <cell r="W34">
            <v>0</v>
          </cell>
          <cell r="X34">
            <v>9</v>
          </cell>
          <cell r="Y34">
            <v>4592.25</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9</v>
          </cell>
          <cell r="AQ34">
            <v>4592.25</v>
          </cell>
        </row>
        <row r="35">
          <cell r="A35" t="str">
            <v>A-23</v>
          </cell>
          <cell r="B35" t="str">
            <v>Thép ống</v>
          </cell>
          <cell r="C35" t="str">
            <v>PIPE 5"SCH.XXS (PIPE Ø141.3x19.05)*6000</v>
          </cell>
          <cell r="D35" t="str">
            <v>PIPE 5"SCH.XXS (PIPE Ø141.3x19.05)</v>
          </cell>
          <cell r="E35">
            <v>6000</v>
          </cell>
          <cell r="F35">
            <v>0</v>
          </cell>
          <cell r="G35" t="str">
            <v>A53 Gr.B</v>
          </cell>
          <cell r="H35" t="str">
            <v>m</v>
          </cell>
          <cell r="I35">
            <v>57.43</v>
          </cell>
          <cell r="J35">
            <v>23.4</v>
          </cell>
          <cell r="K35">
            <v>1343.8619999999999</v>
          </cell>
          <cell r="L35">
            <v>24</v>
          </cell>
          <cell r="M35">
            <v>1378.32</v>
          </cell>
          <cell r="N35">
            <v>0</v>
          </cell>
          <cell r="O35">
            <v>0</v>
          </cell>
          <cell r="P35">
            <v>0</v>
          </cell>
          <cell r="Q35">
            <v>0</v>
          </cell>
          <cell r="R35">
            <v>0</v>
          </cell>
          <cell r="S35">
            <v>0</v>
          </cell>
          <cell r="T35">
            <v>0</v>
          </cell>
          <cell r="U35">
            <v>0</v>
          </cell>
          <cell r="V35">
            <v>0</v>
          </cell>
          <cell r="W35">
            <v>0</v>
          </cell>
          <cell r="X35">
            <v>18</v>
          </cell>
          <cell r="Y35">
            <v>1033.74</v>
          </cell>
          <cell r="Z35">
            <v>6</v>
          </cell>
          <cell r="AA35">
            <v>344.58</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24</v>
          </cell>
          <cell r="AQ35">
            <v>1378.32</v>
          </cell>
        </row>
        <row r="36">
          <cell r="A36" t="str">
            <v>A-24</v>
          </cell>
          <cell r="B36" t="str">
            <v>Thép vuông đặc</v>
          </cell>
          <cell r="C36" t="str">
            <v>S25*6000</v>
          </cell>
          <cell r="D36" t="str">
            <v>S25</v>
          </cell>
          <cell r="E36">
            <v>6000</v>
          </cell>
          <cell r="F36">
            <v>0</v>
          </cell>
          <cell r="G36" t="str">
            <v>ASTM A572-50</v>
          </cell>
          <cell r="H36" t="str">
            <v>m</v>
          </cell>
          <cell r="I36">
            <v>5</v>
          </cell>
          <cell r="J36">
            <v>19.8</v>
          </cell>
          <cell r="K36">
            <v>97.143750000000011</v>
          </cell>
          <cell r="L36">
            <v>0</v>
          </cell>
          <cell r="M36">
            <v>0</v>
          </cell>
          <cell r="N36">
            <v>0</v>
          </cell>
          <cell r="O36">
            <v>0</v>
          </cell>
          <cell r="P36">
            <v>0</v>
          </cell>
          <cell r="Q36">
            <v>0</v>
          </cell>
          <cell r="R36">
            <v>0</v>
          </cell>
          <cell r="S36">
            <v>0</v>
          </cell>
          <cell r="T36">
            <v>0</v>
          </cell>
          <cell r="U36">
            <v>0</v>
          </cell>
          <cell r="V36">
            <v>0</v>
          </cell>
          <cell r="W36">
            <v>0</v>
          </cell>
          <cell r="X36">
            <v>18</v>
          </cell>
          <cell r="Y36">
            <v>90</v>
          </cell>
          <cell r="Z36">
            <v>-18</v>
          </cell>
          <cell r="AA36">
            <v>-90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row>
        <row r="37">
          <cell r="A37" t="str">
            <v>A-25</v>
          </cell>
          <cell r="B37" t="str">
            <v>Thép hình</v>
          </cell>
          <cell r="C37" t="str">
            <v>C-150X75X6.5X10*12000</v>
          </cell>
          <cell r="D37" t="str">
            <v>C-150X75X6.5X10</v>
          </cell>
          <cell r="E37">
            <v>12000</v>
          </cell>
          <cell r="F37">
            <v>0</v>
          </cell>
          <cell r="G37" t="str">
            <v>JIS SS400</v>
          </cell>
          <cell r="H37" t="str">
            <v>m</v>
          </cell>
          <cell r="I37">
            <v>18.61</v>
          </cell>
          <cell r="J37">
            <v>27.97</v>
          </cell>
          <cell r="K37">
            <v>520.52170000000001</v>
          </cell>
          <cell r="L37">
            <v>36</v>
          </cell>
          <cell r="M37">
            <v>669.96</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2.95</v>
          </cell>
          <cell r="AC37">
            <v>54.899500000000003</v>
          </cell>
          <cell r="AD37">
            <v>16.55</v>
          </cell>
          <cell r="AE37">
            <v>307.99549999999999</v>
          </cell>
          <cell r="AF37">
            <v>21</v>
          </cell>
          <cell r="AG37">
            <v>390.81</v>
          </cell>
          <cell r="AH37">
            <v>12</v>
          </cell>
          <cell r="AI37">
            <v>223.32</v>
          </cell>
          <cell r="AJ37">
            <v>0</v>
          </cell>
          <cell r="AK37">
            <v>0</v>
          </cell>
          <cell r="AL37">
            <v>0</v>
          </cell>
          <cell r="AM37">
            <v>0</v>
          </cell>
          <cell r="AN37">
            <v>0</v>
          </cell>
          <cell r="AO37">
            <v>0</v>
          </cell>
          <cell r="AP37">
            <v>36</v>
          </cell>
          <cell r="AQ37">
            <v>669.96</v>
          </cell>
        </row>
        <row r="38">
          <cell r="A38" t="str">
            <v>A-26</v>
          </cell>
          <cell r="B38" t="str">
            <v>Thép hình</v>
          </cell>
          <cell r="C38" t="str">
            <v>L-75X75X6*6000</v>
          </cell>
          <cell r="D38" t="str">
            <v>L-75X75X6</v>
          </cell>
          <cell r="E38">
            <v>6000</v>
          </cell>
          <cell r="F38">
            <v>0</v>
          </cell>
          <cell r="G38" t="str">
            <v>JIS SS400</v>
          </cell>
          <cell r="H38" t="str">
            <v>m</v>
          </cell>
          <cell r="I38">
            <v>6.85</v>
          </cell>
          <cell r="J38">
            <v>225.46</v>
          </cell>
          <cell r="K38">
            <v>1544.4010000000001</v>
          </cell>
          <cell r="L38">
            <v>246</v>
          </cell>
          <cell r="M38">
            <v>1685.1</v>
          </cell>
          <cell r="N38">
            <v>0</v>
          </cell>
          <cell r="O38">
            <v>0</v>
          </cell>
          <cell r="P38">
            <v>0</v>
          </cell>
          <cell r="Q38">
            <v>0</v>
          </cell>
          <cell r="R38">
            <v>0</v>
          </cell>
          <cell r="S38">
            <v>0</v>
          </cell>
          <cell r="T38">
            <v>0</v>
          </cell>
          <cell r="U38">
            <v>0</v>
          </cell>
          <cell r="V38">
            <v>0</v>
          </cell>
          <cell r="W38">
            <v>0</v>
          </cell>
          <cell r="X38">
            <v>0</v>
          </cell>
          <cell r="Y38">
            <v>0</v>
          </cell>
          <cell r="Z38">
            <v>6</v>
          </cell>
          <cell r="AA38">
            <v>41.099999999999994</v>
          </cell>
          <cell r="AB38">
            <v>78</v>
          </cell>
          <cell r="AC38">
            <v>534.29999999999995</v>
          </cell>
          <cell r="AD38">
            <v>24</v>
          </cell>
          <cell r="AE38">
            <v>164.39999999999998</v>
          </cell>
          <cell r="AF38">
            <v>0</v>
          </cell>
          <cell r="AG38">
            <v>0</v>
          </cell>
          <cell r="AH38">
            <v>138</v>
          </cell>
          <cell r="AI38">
            <v>945.3</v>
          </cell>
          <cell r="AJ38">
            <v>0</v>
          </cell>
          <cell r="AK38">
            <v>0</v>
          </cell>
          <cell r="AL38">
            <v>0</v>
          </cell>
          <cell r="AM38">
            <v>0</v>
          </cell>
          <cell r="AN38">
            <v>0</v>
          </cell>
          <cell r="AO38">
            <v>0</v>
          </cell>
          <cell r="AP38">
            <v>246</v>
          </cell>
          <cell r="AQ38">
            <v>1685.1</v>
          </cell>
        </row>
        <row r="39">
          <cell r="A39" t="str">
            <v>A-27</v>
          </cell>
          <cell r="B39" t="str">
            <v>Tôn tấm</v>
          </cell>
          <cell r="C39" t="str">
            <v>PL6*1500*6000</v>
          </cell>
          <cell r="D39">
            <v>6</v>
          </cell>
          <cell r="E39">
            <v>6000</v>
          </cell>
          <cell r="F39">
            <v>1500</v>
          </cell>
          <cell r="G39" t="str">
            <v>JIS SS400</v>
          </cell>
          <cell r="H39" t="str">
            <v>m2</v>
          </cell>
          <cell r="I39">
            <v>47.099999999999994</v>
          </cell>
          <cell r="J39">
            <v>2.3779193205944803E-2</v>
          </cell>
          <cell r="K39">
            <v>1.1200000000000001</v>
          </cell>
          <cell r="L39">
            <v>2.6157112526539288E-2</v>
          </cell>
          <cell r="M39">
            <v>1.2320000000000002</v>
          </cell>
          <cell r="N39">
            <v>0</v>
          </cell>
          <cell r="O39">
            <v>0</v>
          </cell>
          <cell r="P39">
            <v>0</v>
          </cell>
          <cell r="Q39">
            <v>0</v>
          </cell>
          <cell r="R39">
            <v>0</v>
          </cell>
          <cell r="S39">
            <v>0</v>
          </cell>
          <cell r="T39">
            <v>0</v>
          </cell>
          <cell r="U39">
            <v>0</v>
          </cell>
          <cell r="V39">
            <v>0</v>
          </cell>
          <cell r="W39">
            <v>0</v>
          </cell>
          <cell r="X39">
            <v>0</v>
          </cell>
          <cell r="Y39">
            <v>0</v>
          </cell>
          <cell r="Z39">
            <v>2.6157112526539288E-2</v>
          </cell>
          <cell r="AA39">
            <v>1.2320000000000002</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2.6157112526539288E-2</v>
          </cell>
          <cell r="AQ39">
            <v>1.2320000000000002</v>
          </cell>
        </row>
        <row r="40">
          <cell r="A40" t="str">
            <v>A-28</v>
          </cell>
          <cell r="B40" t="str">
            <v>Tôn tấm</v>
          </cell>
          <cell r="C40" t="str">
            <v>PL32*1500*6000</v>
          </cell>
          <cell r="D40">
            <v>32</v>
          </cell>
          <cell r="E40">
            <v>6000</v>
          </cell>
          <cell r="F40">
            <v>1500</v>
          </cell>
          <cell r="G40" t="str">
            <v>ASTM A572-50</v>
          </cell>
          <cell r="H40" t="str">
            <v>m2</v>
          </cell>
          <cell r="I40">
            <v>251.2</v>
          </cell>
          <cell r="J40">
            <v>2.1775477707006372</v>
          </cell>
          <cell r="K40">
            <v>547</v>
          </cell>
          <cell r="L40">
            <v>2.3953025477707013</v>
          </cell>
          <cell r="M40">
            <v>601.70000000000016</v>
          </cell>
          <cell r="N40">
            <v>0</v>
          </cell>
          <cell r="O40">
            <v>0</v>
          </cell>
          <cell r="P40">
            <v>0</v>
          </cell>
          <cell r="Q40">
            <v>0</v>
          </cell>
          <cell r="R40">
            <v>0</v>
          </cell>
          <cell r="S40">
            <v>0</v>
          </cell>
          <cell r="T40">
            <v>0</v>
          </cell>
          <cell r="U40">
            <v>0</v>
          </cell>
          <cell r="V40">
            <v>0</v>
          </cell>
          <cell r="W40">
            <v>0</v>
          </cell>
          <cell r="X40">
            <v>0</v>
          </cell>
          <cell r="Y40">
            <v>0</v>
          </cell>
          <cell r="Z40">
            <v>2.3953025477707013</v>
          </cell>
          <cell r="AA40">
            <v>601.70000000000016</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2.3953025477707013</v>
          </cell>
          <cell r="AQ40">
            <v>601.70000000000016</v>
          </cell>
        </row>
        <row r="41">
          <cell r="A41" t="str">
            <v>A-29</v>
          </cell>
          <cell r="B41" t="str">
            <v>Thép tròn đặc</v>
          </cell>
          <cell r="C41" t="str">
            <v>RB10*6000</v>
          </cell>
          <cell r="D41" t="str">
            <v>RB10</v>
          </cell>
          <cell r="E41">
            <v>6000</v>
          </cell>
          <cell r="F41">
            <v>0</v>
          </cell>
          <cell r="G41" t="str">
            <v>JIS SS400</v>
          </cell>
          <cell r="H41" t="str">
            <v>m</v>
          </cell>
          <cell r="I41">
            <v>0.61651937499999998</v>
          </cell>
          <cell r="J41">
            <v>6.1760000000000002</v>
          </cell>
          <cell r="K41">
            <v>3.80762366</v>
          </cell>
          <cell r="L41">
            <v>6.8632</v>
          </cell>
          <cell r="M41">
            <v>4.2312957744999995</v>
          </cell>
          <cell r="N41">
            <v>0</v>
          </cell>
          <cell r="O41">
            <v>0</v>
          </cell>
          <cell r="P41">
            <v>0</v>
          </cell>
          <cell r="Q41">
            <v>0</v>
          </cell>
          <cell r="R41">
            <v>0</v>
          </cell>
          <cell r="S41">
            <v>0</v>
          </cell>
          <cell r="T41">
            <v>0</v>
          </cell>
          <cell r="U41">
            <v>0</v>
          </cell>
          <cell r="V41">
            <v>0</v>
          </cell>
          <cell r="W41">
            <v>0</v>
          </cell>
          <cell r="X41">
            <v>0</v>
          </cell>
          <cell r="Y41">
            <v>0</v>
          </cell>
          <cell r="Z41">
            <v>0.89760000000000006</v>
          </cell>
          <cell r="AA41">
            <v>0.55338779100000002</v>
          </cell>
          <cell r="AB41">
            <v>0.89760000000000006</v>
          </cell>
          <cell r="AC41">
            <v>0.55338779100000002</v>
          </cell>
          <cell r="AD41">
            <v>1.9679999999999997</v>
          </cell>
          <cell r="AE41">
            <v>1.2133101299999998</v>
          </cell>
          <cell r="AF41">
            <v>0</v>
          </cell>
          <cell r="AG41">
            <v>0</v>
          </cell>
          <cell r="AH41">
            <v>3.1</v>
          </cell>
          <cell r="AI41">
            <v>1.9112100624999999</v>
          </cell>
          <cell r="AJ41">
            <v>0</v>
          </cell>
          <cell r="AK41">
            <v>0</v>
          </cell>
          <cell r="AL41">
            <v>0</v>
          </cell>
          <cell r="AM41">
            <v>0</v>
          </cell>
          <cell r="AN41">
            <v>0</v>
          </cell>
          <cell r="AO41">
            <v>0</v>
          </cell>
          <cell r="AP41">
            <v>6.8632</v>
          </cell>
          <cell r="AQ41">
            <v>4.2312957744999995</v>
          </cell>
        </row>
        <row r="42">
          <cell r="A42" t="str">
            <v>A-30</v>
          </cell>
          <cell r="B42" t="str">
            <v>Thép tròn đặc</v>
          </cell>
          <cell r="C42" t="str">
            <v>RB13*6000</v>
          </cell>
          <cell r="D42" t="str">
            <v>RB13</v>
          </cell>
          <cell r="E42">
            <v>6000</v>
          </cell>
          <cell r="F42">
            <v>0</v>
          </cell>
          <cell r="G42" t="str">
            <v>JIS SS400</v>
          </cell>
          <cell r="H42" t="str">
            <v>m</v>
          </cell>
          <cell r="I42">
            <v>1.04191774375</v>
          </cell>
          <cell r="J42">
            <v>3.5449999999999999</v>
          </cell>
          <cell r="K42">
            <v>3.69359840159375</v>
          </cell>
          <cell r="L42">
            <v>3.8940000000000006</v>
          </cell>
          <cell r="M42">
            <v>4.8433155599064852</v>
          </cell>
          <cell r="N42">
            <v>0</v>
          </cell>
          <cell r="O42">
            <v>0</v>
          </cell>
          <cell r="P42">
            <v>0</v>
          </cell>
          <cell r="Q42">
            <v>0</v>
          </cell>
          <cell r="R42">
            <v>0</v>
          </cell>
          <cell r="S42">
            <v>0</v>
          </cell>
          <cell r="T42">
            <v>0</v>
          </cell>
          <cell r="U42">
            <v>0</v>
          </cell>
          <cell r="V42">
            <v>0</v>
          </cell>
          <cell r="W42">
            <v>0</v>
          </cell>
          <cell r="X42">
            <v>0</v>
          </cell>
          <cell r="Y42">
            <v>0</v>
          </cell>
          <cell r="Z42">
            <v>0.97350000000000014</v>
          </cell>
          <cell r="AA42">
            <v>97.350000000000009</v>
          </cell>
          <cell r="AB42">
            <v>0.97350000000000014</v>
          </cell>
          <cell r="AC42">
            <v>1.8003947892846097</v>
          </cell>
          <cell r="AD42">
            <v>1.9470000000000003</v>
          </cell>
          <cell r="AE42">
            <v>2.0286138470812505</v>
          </cell>
          <cell r="AF42">
            <v>0</v>
          </cell>
          <cell r="AG42">
            <v>0</v>
          </cell>
          <cell r="AH42">
            <v>0</v>
          </cell>
          <cell r="AI42">
            <v>0</v>
          </cell>
          <cell r="AJ42">
            <v>0</v>
          </cell>
          <cell r="AK42">
            <v>0</v>
          </cell>
          <cell r="AL42">
            <v>0</v>
          </cell>
          <cell r="AM42">
            <v>0</v>
          </cell>
          <cell r="AN42">
            <v>0</v>
          </cell>
          <cell r="AO42">
            <v>0</v>
          </cell>
          <cell r="AP42">
            <v>3.8940000000000006</v>
          </cell>
          <cell r="AQ42">
            <v>4.8433155599064852</v>
          </cell>
        </row>
        <row r="43">
          <cell r="A43" t="str">
            <v>A-31</v>
          </cell>
          <cell r="B43" t="str">
            <v>Thép tròn đặc</v>
          </cell>
          <cell r="C43" t="str">
            <v>RB16*6000</v>
          </cell>
          <cell r="D43" t="str">
            <v>RB16</v>
          </cell>
          <cell r="E43">
            <v>6000</v>
          </cell>
          <cell r="F43">
            <v>0</v>
          </cell>
          <cell r="G43" t="str">
            <v>JIS SS400</v>
          </cell>
          <cell r="H43" t="str">
            <v>m</v>
          </cell>
          <cell r="I43">
            <v>1.5782896000000002</v>
          </cell>
          <cell r="J43">
            <v>8.1940000000000008</v>
          </cell>
          <cell r="K43">
            <v>12.932504982400003</v>
          </cell>
          <cell r="L43">
            <v>9.6384000000000007</v>
          </cell>
          <cell r="M43">
            <v>15.212186480640003</v>
          </cell>
          <cell r="N43">
            <v>0</v>
          </cell>
          <cell r="O43">
            <v>0</v>
          </cell>
          <cell r="P43">
            <v>0</v>
          </cell>
          <cell r="Q43">
            <v>0</v>
          </cell>
          <cell r="R43">
            <v>0</v>
          </cell>
          <cell r="S43">
            <v>0</v>
          </cell>
          <cell r="T43">
            <v>0</v>
          </cell>
          <cell r="U43">
            <v>0</v>
          </cell>
          <cell r="V43">
            <v>0</v>
          </cell>
          <cell r="W43">
            <v>0</v>
          </cell>
          <cell r="X43">
            <v>0</v>
          </cell>
          <cell r="Y43">
            <v>0</v>
          </cell>
          <cell r="Z43">
            <v>0.87120000000000009</v>
          </cell>
          <cell r="AA43">
            <v>1.3750058995200003</v>
          </cell>
          <cell r="AB43">
            <v>0.87120000000000009</v>
          </cell>
          <cell r="AC43">
            <v>1.3750058995200003</v>
          </cell>
          <cell r="AD43">
            <v>1.8959999999999999</v>
          </cell>
          <cell r="AE43">
            <v>2.9924370816000003</v>
          </cell>
          <cell r="AF43">
            <v>0</v>
          </cell>
          <cell r="AG43">
            <v>0</v>
          </cell>
          <cell r="AH43">
            <v>6</v>
          </cell>
          <cell r="AI43">
            <v>9.469737600000002</v>
          </cell>
          <cell r="AJ43">
            <v>0</v>
          </cell>
          <cell r="AK43">
            <v>0</v>
          </cell>
          <cell r="AL43">
            <v>0</v>
          </cell>
          <cell r="AM43">
            <v>0</v>
          </cell>
          <cell r="AN43">
            <v>0</v>
          </cell>
          <cell r="AO43">
            <v>0</v>
          </cell>
          <cell r="AP43">
            <v>9.6384000000000007</v>
          </cell>
          <cell r="AQ43">
            <v>15.212186480640003</v>
          </cell>
        </row>
        <row r="44">
          <cell r="A44" t="str">
            <v>A-32</v>
          </cell>
          <cell r="B44" t="str">
            <v>Thép tròn đặc</v>
          </cell>
          <cell r="C44" t="str">
            <v>RB19*6000</v>
          </cell>
          <cell r="D44" t="str">
            <v>RB19</v>
          </cell>
          <cell r="E44">
            <v>6000</v>
          </cell>
          <cell r="F44">
            <v>0</v>
          </cell>
          <cell r="G44" t="str">
            <v>JIS SS400</v>
          </cell>
          <cell r="H44" t="str">
            <v>m</v>
          </cell>
          <cell r="I44">
            <v>2.2256349437500003</v>
          </cell>
          <cell r="J44">
            <v>114.23599999999999</v>
          </cell>
          <cell r="K44">
            <v>254.24763343422501</v>
          </cell>
          <cell r="L44">
            <v>122.354</v>
          </cell>
          <cell r="M44">
            <v>272.31533790758749</v>
          </cell>
          <cell r="N44">
            <v>0</v>
          </cell>
          <cell r="O44">
            <v>0</v>
          </cell>
          <cell r="P44">
            <v>0</v>
          </cell>
          <cell r="Q44">
            <v>0</v>
          </cell>
          <cell r="R44">
            <v>0</v>
          </cell>
          <cell r="S44">
            <v>0</v>
          </cell>
          <cell r="T44">
            <v>0</v>
          </cell>
          <cell r="U44">
            <v>0</v>
          </cell>
          <cell r="V44">
            <v>0</v>
          </cell>
          <cell r="W44">
            <v>0</v>
          </cell>
          <cell r="X44">
            <v>0</v>
          </cell>
          <cell r="Y44">
            <v>0</v>
          </cell>
          <cell r="Z44">
            <v>0.58850000000000013</v>
          </cell>
          <cell r="AA44">
            <v>1.3097861643968756</v>
          </cell>
          <cell r="AB44">
            <v>0.58850000000000013</v>
          </cell>
          <cell r="AC44">
            <v>1.3097861643968756</v>
          </cell>
          <cell r="AD44">
            <v>1.1770000000000003</v>
          </cell>
          <cell r="AE44">
            <v>2.6195723287937511</v>
          </cell>
          <cell r="AF44">
            <v>0</v>
          </cell>
          <cell r="AG44">
            <v>0</v>
          </cell>
          <cell r="AH44">
            <v>120</v>
          </cell>
          <cell r="AI44">
            <v>267.07619325000002</v>
          </cell>
          <cell r="AJ44">
            <v>0</v>
          </cell>
          <cell r="AK44">
            <v>0</v>
          </cell>
          <cell r="AL44">
            <v>0</v>
          </cell>
          <cell r="AM44">
            <v>0</v>
          </cell>
          <cell r="AN44">
            <v>0</v>
          </cell>
          <cell r="AO44">
            <v>0</v>
          </cell>
          <cell r="AP44">
            <v>122.354</v>
          </cell>
          <cell r="AQ44">
            <v>272.31533790758749</v>
          </cell>
        </row>
        <row r="45">
          <cell r="A45" t="str">
            <v>A-33</v>
          </cell>
          <cell r="B45" t="str">
            <v>Thép tròn đặc</v>
          </cell>
          <cell r="C45" t="str">
            <v>RB38*6000</v>
          </cell>
          <cell r="D45" t="str">
            <v>RB38</v>
          </cell>
          <cell r="E45">
            <v>6000</v>
          </cell>
          <cell r="F45">
            <v>0</v>
          </cell>
          <cell r="G45" t="str">
            <v>JIS SS400</v>
          </cell>
          <cell r="H45" t="str">
            <v>m</v>
          </cell>
          <cell r="I45">
            <v>8.902539775000001</v>
          </cell>
          <cell r="J45">
            <v>4.76</v>
          </cell>
          <cell r="K45">
            <v>42.376089329000003</v>
          </cell>
          <cell r="L45">
            <v>5.2359999999999998</v>
          </cell>
          <cell r="M45">
            <v>46.613698261900005</v>
          </cell>
          <cell r="N45">
            <v>0</v>
          </cell>
          <cell r="O45">
            <v>0</v>
          </cell>
          <cell r="P45">
            <v>0</v>
          </cell>
          <cell r="Q45">
            <v>0</v>
          </cell>
          <cell r="R45">
            <v>0</v>
          </cell>
          <cell r="S45">
            <v>0</v>
          </cell>
          <cell r="T45">
            <v>0</v>
          </cell>
          <cell r="U45">
            <v>0</v>
          </cell>
          <cell r="V45">
            <v>0</v>
          </cell>
          <cell r="W45">
            <v>0</v>
          </cell>
          <cell r="X45">
            <v>0</v>
          </cell>
          <cell r="Y45">
            <v>0</v>
          </cell>
          <cell r="Z45">
            <v>1.3089999999999999</v>
          </cell>
          <cell r="AA45">
            <v>11.653424565475001</v>
          </cell>
          <cell r="AB45">
            <v>1.3089999999999999</v>
          </cell>
          <cell r="AC45">
            <v>11.653424565475001</v>
          </cell>
          <cell r="AD45">
            <v>2.6179999999999999</v>
          </cell>
          <cell r="AE45">
            <v>23.306849130950003</v>
          </cell>
          <cell r="AF45">
            <v>0</v>
          </cell>
          <cell r="AG45">
            <v>0</v>
          </cell>
          <cell r="AH45">
            <v>0</v>
          </cell>
          <cell r="AI45">
            <v>0</v>
          </cell>
          <cell r="AJ45">
            <v>0</v>
          </cell>
          <cell r="AK45">
            <v>0</v>
          </cell>
          <cell r="AL45">
            <v>0</v>
          </cell>
          <cell r="AM45">
            <v>0</v>
          </cell>
          <cell r="AN45">
            <v>0</v>
          </cell>
          <cell r="AO45">
            <v>0</v>
          </cell>
          <cell r="AP45">
            <v>5.2359999999999998</v>
          </cell>
          <cell r="AQ45">
            <v>46.613698261900005</v>
          </cell>
        </row>
        <row r="46">
          <cell r="A46" t="str">
            <v>A-34</v>
          </cell>
          <cell r="B46" t="str">
            <v>Thép ống</v>
          </cell>
          <cell r="C46" t="str">
            <v>CHS88.9*5.5*6000</v>
          </cell>
          <cell r="D46" t="str">
            <v>CHS88.9*5.5</v>
          </cell>
          <cell r="E46">
            <v>6000</v>
          </cell>
          <cell r="F46">
            <v>0</v>
          </cell>
          <cell r="G46" t="str">
            <v>A-106 GR B</v>
          </cell>
          <cell r="H46" t="str">
            <v>m</v>
          </cell>
          <cell r="I46">
            <v>11.311542000000003</v>
          </cell>
          <cell r="J46">
            <v>0.45900000000000002</v>
          </cell>
          <cell r="K46">
            <v>5.191997778000002</v>
          </cell>
          <cell r="L46">
            <v>0.50190000000000001</v>
          </cell>
          <cell r="M46">
            <v>5.6772629298000012</v>
          </cell>
          <cell r="N46">
            <v>0</v>
          </cell>
          <cell r="O46">
            <v>0</v>
          </cell>
          <cell r="P46">
            <v>0</v>
          </cell>
          <cell r="Q46">
            <v>0</v>
          </cell>
          <cell r="R46">
            <v>0</v>
          </cell>
          <cell r="S46">
            <v>0</v>
          </cell>
          <cell r="T46">
            <v>0</v>
          </cell>
          <cell r="U46">
            <v>0</v>
          </cell>
          <cell r="V46">
            <v>0</v>
          </cell>
          <cell r="W46">
            <v>0</v>
          </cell>
          <cell r="X46">
            <v>0</v>
          </cell>
          <cell r="Y46">
            <v>0</v>
          </cell>
          <cell r="Z46">
            <v>0.25190000000000001</v>
          </cell>
          <cell r="AA46">
            <v>2.849377429800001</v>
          </cell>
          <cell r="AB46">
            <v>0</v>
          </cell>
          <cell r="AC46">
            <v>0</v>
          </cell>
          <cell r="AD46">
            <v>0.25</v>
          </cell>
          <cell r="AE46">
            <v>2.8278855000000007</v>
          </cell>
          <cell r="AF46">
            <v>0</v>
          </cell>
          <cell r="AG46">
            <v>0</v>
          </cell>
          <cell r="AH46">
            <v>0</v>
          </cell>
          <cell r="AI46">
            <v>0</v>
          </cell>
          <cell r="AJ46">
            <v>0</v>
          </cell>
          <cell r="AK46">
            <v>0</v>
          </cell>
          <cell r="AL46">
            <v>0</v>
          </cell>
          <cell r="AM46">
            <v>0</v>
          </cell>
          <cell r="AN46">
            <v>0</v>
          </cell>
          <cell r="AO46">
            <v>0</v>
          </cell>
          <cell r="AP46">
            <v>0.50190000000000001</v>
          </cell>
          <cell r="AQ46">
            <v>5.6772629298000012</v>
          </cell>
        </row>
        <row r="47">
          <cell r="A47" t="str">
            <v>A-35</v>
          </cell>
          <cell r="B47" t="str">
            <v>Tôn tấm</v>
          </cell>
          <cell r="C47" t="str">
            <v>PL2*1220*2440</v>
          </cell>
          <cell r="D47">
            <v>2</v>
          </cell>
          <cell r="E47">
            <v>2440</v>
          </cell>
          <cell r="F47">
            <v>1220</v>
          </cell>
          <cell r="G47" t="str">
            <v>JIS G4304-SUS304</v>
          </cell>
          <cell r="H47" t="str">
            <v>m2</v>
          </cell>
          <cell r="I47">
            <v>15.86</v>
          </cell>
          <cell r="J47">
            <v>250.22887767969738</v>
          </cell>
          <cell r="K47">
            <v>3968.63</v>
          </cell>
          <cell r="L47">
            <v>304.23538461538465</v>
          </cell>
          <cell r="M47">
            <v>4825.1732000000002</v>
          </cell>
          <cell r="N47">
            <v>0</v>
          </cell>
          <cell r="O47">
            <v>0</v>
          </cell>
          <cell r="P47">
            <v>0</v>
          </cell>
          <cell r="Q47">
            <v>0</v>
          </cell>
          <cell r="R47">
            <v>0</v>
          </cell>
          <cell r="S47">
            <v>0</v>
          </cell>
          <cell r="T47">
            <v>0</v>
          </cell>
          <cell r="U47">
            <v>0</v>
          </cell>
          <cell r="V47">
            <v>0</v>
          </cell>
          <cell r="W47">
            <v>0</v>
          </cell>
          <cell r="X47">
            <v>0</v>
          </cell>
          <cell r="Y47">
            <v>0</v>
          </cell>
          <cell r="Z47">
            <v>61.29538461538462</v>
          </cell>
          <cell r="AA47">
            <v>956.20800000000008</v>
          </cell>
          <cell r="AB47">
            <v>10.940000000000012</v>
          </cell>
          <cell r="AC47">
            <v>0</v>
          </cell>
          <cell r="AD47">
            <v>232</v>
          </cell>
          <cell r="AE47">
            <v>3679.52</v>
          </cell>
          <cell r="AF47">
            <v>0</v>
          </cell>
          <cell r="AG47">
            <v>0</v>
          </cell>
          <cell r="AH47">
            <v>0</v>
          </cell>
          <cell r="AI47">
            <v>0</v>
          </cell>
          <cell r="AJ47">
            <v>0</v>
          </cell>
          <cell r="AK47">
            <v>0</v>
          </cell>
          <cell r="AL47">
            <v>0</v>
          </cell>
          <cell r="AM47">
            <v>0</v>
          </cell>
          <cell r="AN47">
            <v>0</v>
          </cell>
          <cell r="AO47">
            <v>0</v>
          </cell>
          <cell r="AP47">
            <v>304.23538461538465</v>
          </cell>
          <cell r="AQ47">
            <v>4825.1732000000002</v>
          </cell>
        </row>
        <row r="48">
          <cell r="A48" t="str">
            <v>A-36</v>
          </cell>
          <cell r="B48" t="str">
            <v>Tôn tấm</v>
          </cell>
          <cell r="C48" t="str">
            <v>PL2.6*1220*2500</v>
          </cell>
          <cell r="D48">
            <v>2.6</v>
          </cell>
          <cell r="E48">
            <v>2500</v>
          </cell>
          <cell r="F48">
            <v>1220</v>
          </cell>
          <cell r="G48" t="str">
            <v>SUS304</v>
          </cell>
          <cell r="H48" t="str">
            <v>m2</v>
          </cell>
          <cell r="I48">
            <v>20.28</v>
          </cell>
          <cell r="J48">
            <v>24.013806706114398</v>
          </cell>
          <cell r="K48">
            <v>487</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26.415187376725839</v>
          </cell>
          <cell r="AA48">
            <v>535.70000000000005</v>
          </cell>
          <cell r="AB48">
            <v>0</v>
          </cell>
          <cell r="AC48">
            <v>0</v>
          </cell>
          <cell r="AD48">
            <v>-26</v>
          </cell>
          <cell r="AE48">
            <v>-535.70000000000005</v>
          </cell>
          <cell r="AF48">
            <v>0</v>
          </cell>
          <cell r="AG48">
            <v>0</v>
          </cell>
          <cell r="AH48">
            <v>0</v>
          </cell>
          <cell r="AI48">
            <v>0</v>
          </cell>
          <cell r="AJ48">
            <v>0</v>
          </cell>
          <cell r="AK48">
            <v>0</v>
          </cell>
          <cell r="AL48">
            <v>0</v>
          </cell>
          <cell r="AM48">
            <v>0</v>
          </cell>
          <cell r="AN48">
            <v>0</v>
          </cell>
          <cell r="AO48">
            <v>0</v>
          </cell>
          <cell r="AP48">
            <v>0</v>
          </cell>
          <cell r="AQ48">
            <v>0</v>
          </cell>
        </row>
        <row r="49">
          <cell r="A49" t="str">
            <v>A-37</v>
          </cell>
          <cell r="B49" t="str">
            <v>Tôn tấm</v>
          </cell>
          <cell r="C49" t="str">
            <v>PL3*1220*2500</v>
          </cell>
          <cell r="D49">
            <v>3</v>
          </cell>
          <cell r="E49">
            <v>2500</v>
          </cell>
          <cell r="F49">
            <v>1220</v>
          </cell>
          <cell r="G49" t="str">
            <v>SUH409</v>
          </cell>
          <cell r="H49" t="str">
            <v>m2</v>
          </cell>
          <cell r="I49">
            <v>23.4</v>
          </cell>
          <cell r="J49">
            <v>0.24786324786324787</v>
          </cell>
          <cell r="K49">
            <v>5.8</v>
          </cell>
          <cell r="L49">
            <v>0.53854700854700854</v>
          </cell>
          <cell r="M49">
            <v>12.601999999999999</v>
          </cell>
          <cell r="N49">
            <v>0</v>
          </cell>
          <cell r="O49">
            <v>0</v>
          </cell>
          <cell r="P49">
            <v>0</v>
          </cell>
          <cell r="Q49">
            <v>0</v>
          </cell>
          <cell r="R49">
            <v>0</v>
          </cell>
          <cell r="S49">
            <v>0</v>
          </cell>
          <cell r="T49">
            <v>0</v>
          </cell>
          <cell r="U49">
            <v>0</v>
          </cell>
          <cell r="V49">
            <v>0</v>
          </cell>
          <cell r="W49">
            <v>0</v>
          </cell>
          <cell r="X49">
            <v>0</v>
          </cell>
          <cell r="Y49">
            <v>0</v>
          </cell>
          <cell r="Z49">
            <v>3.854700854700855E-2</v>
          </cell>
          <cell r="AA49">
            <v>0.90200000000000002</v>
          </cell>
          <cell r="AB49">
            <v>0</v>
          </cell>
          <cell r="AC49">
            <v>0</v>
          </cell>
          <cell r="AD49">
            <v>0</v>
          </cell>
          <cell r="AE49">
            <v>0</v>
          </cell>
          <cell r="AF49">
            <v>0.5</v>
          </cell>
          <cell r="AG49">
            <v>11.7</v>
          </cell>
          <cell r="AH49">
            <v>0</v>
          </cell>
          <cell r="AI49">
            <v>0</v>
          </cell>
          <cell r="AJ49">
            <v>0</v>
          </cell>
          <cell r="AK49">
            <v>0</v>
          </cell>
          <cell r="AL49">
            <v>0</v>
          </cell>
          <cell r="AM49">
            <v>0</v>
          </cell>
          <cell r="AN49">
            <v>0</v>
          </cell>
          <cell r="AO49">
            <v>0</v>
          </cell>
          <cell r="AP49">
            <v>0.53854700854700854</v>
          </cell>
          <cell r="AQ49">
            <v>12.601999999999999</v>
          </cell>
        </row>
        <row r="50">
          <cell r="A50" t="str">
            <v>A-38</v>
          </cell>
          <cell r="B50" t="str">
            <v>Thép ống</v>
          </cell>
          <cell r="C50" t="str">
            <v>PIPE 4"SCH40 (CHS114.3*6)*6000</v>
          </cell>
          <cell r="D50" t="str">
            <v>PIPE 4"SCH40 (CHS114.3*6)</v>
          </cell>
          <cell r="E50">
            <v>6000</v>
          </cell>
          <cell r="F50">
            <v>0</v>
          </cell>
          <cell r="G50" t="str">
            <v>A-312 TP304</v>
          </cell>
          <cell r="H50" t="str">
            <v>m</v>
          </cell>
          <cell r="I50">
            <v>16.079999999999998</v>
          </cell>
          <cell r="J50">
            <v>0.92500000000000004</v>
          </cell>
          <cell r="K50">
            <v>14.873999999999999</v>
          </cell>
          <cell r="L50">
            <v>0.47850000000000004</v>
          </cell>
          <cell r="M50">
            <v>7.69428</v>
          </cell>
          <cell r="N50">
            <v>0</v>
          </cell>
          <cell r="O50">
            <v>0</v>
          </cell>
          <cell r="P50">
            <v>0</v>
          </cell>
          <cell r="Q50">
            <v>0</v>
          </cell>
          <cell r="R50">
            <v>0</v>
          </cell>
          <cell r="S50">
            <v>0</v>
          </cell>
          <cell r="T50">
            <v>0</v>
          </cell>
          <cell r="U50">
            <v>0</v>
          </cell>
          <cell r="V50">
            <v>0</v>
          </cell>
          <cell r="W50">
            <v>0</v>
          </cell>
          <cell r="X50">
            <v>0</v>
          </cell>
          <cell r="Y50">
            <v>0</v>
          </cell>
          <cell r="Z50">
            <v>0.47850000000000004</v>
          </cell>
          <cell r="AA50">
            <v>7.69428</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0.47850000000000004</v>
          </cell>
          <cell r="AQ50">
            <v>7.69428</v>
          </cell>
        </row>
        <row r="51">
          <cell r="A51" t="str">
            <v>A-39</v>
          </cell>
          <cell r="B51" t="str">
            <v>Thép ống</v>
          </cell>
          <cell r="C51" t="str">
            <v>PIPE 1/2"SCH80 (CHS21.3*3.7)*6000</v>
          </cell>
          <cell r="D51" t="str">
            <v>PIPE 1/2"SCH80 (CHS21.3*3.7)</v>
          </cell>
          <cell r="E51">
            <v>6000</v>
          </cell>
          <cell r="F51">
            <v>0</v>
          </cell>
          <cell r="G51" t="str">
            <v>A-312 TP304</v>
          </cell>
          <cell r="H51" t="str">
            <v>m</v>
          </cell>
          <cell r="I51">
            <v>1.27</v>
          </cell>
          <cell r="J51">
            <v>2.512</v>
          </cell>
          <cell r="K51">
            <v>3.92</v>
          </cell>
          <cell r="L51">
            <v>2.7632000000000003</v>
          </cell>
          <cell r="M51">
            <v>3.5092640000000004</v>
          </cell>
          <cell r="N51">
            <v>0</v>
          </cell>
          <cell r="O51">
            <v>0</v>
          </cell>
          <cell r="P51">
            <v>0</v>
          </cell>
          <cell r="Q51">
            <v>0</v>
          </cell>
          <cell r="R51">
            <v>0</v>
          </cell>
          <cell r="S51">
            <v>0</v>
          </cell>
          <cell r="T51">
            <v>0</v>
          </cell>
          <cell r="U51">
            <v>0</v>
          </cell>
          <cell r="V51">
            <v>0</v>
          </cell>
          <cell r="W51">
            <v>0</v>
          </cell>
          <cell r="X51">
            <v>0</v>
          </cell>
          <cell r="Y51">
            <v>0</v>
          </cell>
          <cell r="Z51">
            <v>2.7632000000000003</v>
          </cell>
          <cell r="AA51">
            <v>3.5092640000000004</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2.7632000000000003</v>
          </cell>
          <cell r="AQ51">
            <v>3.5092640000000004</v>
          </cell>
        </row>
        <row r="52">
          <cell r="A52" t="str">
            <v>A-40</v>
          </cell>
          <cell r="B52" t="str">
            <v>Thép ống</v>
          </cell>
          <cell r="C52" t="str">
            <v>PIPE 2"SCH40 (CHS60.3*3.9)*6000</v>
          </cell>
          <cell r="D52" t="str">
            <v>PIPE 2"SCH40 (CHS60.3*3.9)</v>
          </cell>
          <cell r="E52">
            <v>6000</v>
          </cell>
          <cell r="F52">
            <v>0</v>
          </cell>
          <cell r="G52" t="str">
            <v>A-312 TP304</v>
          </cell>
          <cell r="H52" t="str">
            <v>m</v>
          </cell>
          <cell r="I52">
            <v>5.44</v>
          </cell>
          <cell r="J52">
            <v>2.08</v>
          </cell>
          <cell r="K52">
            <v>11.13</v>
          </cell>
          <cell r="L52">
            <v>2.2880000000000003</v>
          </cell>
          <cell r="M52">
            <v>12.446720000000003</v>
          </cell>
          <cell r="N52">
            <v>0</v>
          </cell>
          <cell r="O52">
            <v>0</v>
          </cell>
          <cell r="P52">
            <v>0</v>
          </cell>
          <cell r="Q52">
            <v>0</v>
          </cell>
          <cell r="R52">
            <v>0</v>
          </cell>
          <cell r="S52">
            <v>0</v>
          </cell>
          <cell r="T52">
            <v>0</v>
          </cell>
          <cell r="U52">
            <v>0</v>
          </cell>
          <cell r="V52">
            <v>0</v>
          </cell>
          <cell r="W52">
            <v>0</v>
          </cell>
          <cell r="X52">
            <v>0</v>
          </cell>
          <cell r="Y52">
            <v>0</v>
          </cell>
          <cell r="Z52">
            <v>2.2880000000000003</v>
          </cell>
          <cell r="AA52">
            <v>12.446720000000003</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2.2880000000000003</v>
          </cell>
          <cell r="AQ52">
            <v>12.446720000000003</v>
          </cell>
        </row>
        <row r="53">
          <cell r="A53" t="str">
            <v>A-41</v>
          </cell>
          <cell r="B53" t="str">
            <v>Thép ống</v>
          </cell>
          <cell r="C53" t="str">
            <v>PIPE 2"SCH80 (CHS60.3*5.5)*6000</v>
          </cell>
          <cell r="D53" t="str">
            <v>PIPE 2"SCH80 (CHS60.3*5.5)</v>
          </cell>
          <cell r="E53">
            <v>6000</v>
          </cell>
          <cell r="F53">
            <v>0</v>
          </cell>
          <cell r="G53" t="str">
            <v>A-312 TP304</v>
          </cell>
          <cell r="H53" t="str">
            <v>m</v>
          </cell>
          <cell r="I53">
            <v>7.48</v>
          </cell>
          <cell r="J53">
            <v>0.215</v>
          </cell>
          <cell r="K53">
            <v>1.58</v>
          </cell>
          <cell r="L53">
            <v>0.23650000000000002</v>
          </cell>
          <cell r="M53">
            <v>1.7690200000000003</v>
          </cell>
          <cell r="N53">
            <v>0</v>
          </cell>
          <cell r="O53">
            <v>0</v>
          </cell>
          <cell r="P53">
            <v>0</v>
          </cell>
          <cell r="Q53">
            <v>0</v>
          </cell>
          <cell r="R53">
            <v>0</v>
          </cell>
          <cell r="S53">
            <v>0</v>
          </cell>
          <cell r="T53">
            <v>0</v>
          </cell>
          <cell r="U53">
            <v>0</v>
          </cell>
          <cell r="V53">
            <v>0</v>
          </cell>
          <cell r="W53">
            <v>0</v>
          </cell>
          <cell r="X53">
            <v>0</v>
          </cell>
          <cell r="Y53">
            <v>0</v>
          </cell>
          <cell r="Z53">
            <v>0.23650000000000002</v>
          </cell>
          <cell r="AA53">
            <v>1.7690200000000003</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0.23650000000000002</v>
          </cell>
          <cell r="AQ53">
            <v>1.7690200000000003</v>
          </cell>
        </row>
        <row r="54">
          <cell r="A54" t="str">
            <v>A-42</v>
          </cell>
          <cell r="B54" t="str">
            <v>Dây Ø1mm-INOX</v>
          </cell>
          <cell r="C54" t="str">
            <v>WIRE ROD D1</v>
          </cell>
          <cell r="D54">
            <v>0</v>
          </cell>
          <cell r="E54">
            <v>0</v>
          </cell>
          <cell r="F54">
            <v>0</v>
          </cell>
          <cell r="G54" t="str">
            <v>INOX (SUS304)</v>
          </cell>
          <cell r="H54" t="str">
            <v>m</v>
          </cell>
          <cell r="I54">
            <v>4.3989882327064786E-3</v>
          </cell>
          <cell r="J54">
            <v>127.30199999999999</v>
          </cell>
          <cell r="K54">
            <v>0.56000000000000005</v>
          </cell>
          <cell r="L54">
            <v>140.03219999999999</v>
          </cell>
          <cell r="M54">
            <v>0.6160000000000001</v>
          </cell>
          <cell r="N54">
            <v>0</v>
          </cell>
          <cell r="O54">
            <v>0</v>
          </cell>
          <cell r="P54">
            <v>0</v>
          </cell>
          <cell r="Q54">
            <v>0</v>
          </cell>
          <cell r="R54">
            <v>0</v>
          </cell>
          <cell r="S54">
            <v>0</v>
          </cell>
          <cell r="T54">
            <v>0</v>
          </cell>
          <cell r="U54">
            <v>0</v>
          </cell>
          <cell r="V54">
            <v>0</v>
          </cell>
          <cell r="W54">
            <v>0</v>
          </cell>
          <cell r="X54">
            <v>0</v>
          </cell>
          <cell r="Y54">
            <v>0</v>
          </cell>
          <cell r="Z54">
            <v>140.03219999999999</v>
          </cell>
          <cell r="AA54">
            <v>0.6160000000000001</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140.03219999999999</v>
          </cell>
          <cell r="AQ54">
            <v>0.6160000000000001</v>
          </cell>
        </row>
        <row r="55">
          <cell r="A55" t="str">
            <v>A-43</v>
          </cell>
          <cell r="B55" t="str">
            <v>Thép tròn đặc</v>
          </cell>
          <cell r="C55" t="str">
            <v>RB12*6000</v>
          </cell>
          <cell r="D55" t="str">
            <v>RB12</v>
          </cell>
          <cell r="E55">
            <v>6000</v>
          </cell>
          <cell r="F55">
            <v>0</v>
          </cell>
          <cell r="G55" t="str">
            <v>SUS304H</v>
          </cell>
          <cell r="H55" t="str">
            <v>m</v>
          </cell>
          <cell r="I55">
            <v>0.89683542000000005</v>
          </cell>
          <cell r="J55">
            <v>0.35599999999999998</v>
          </cell>
          <cell r="K55">
            <v>0.28999999999999998</v>
          </cell>
          <cell r="L55">
            <v>0.3916</v>
          </cell>
          <cell r="M55">
            <v>0.351200750472</v>
          </cell>
          <cell r="N55">
            <v>0</v>
          </cell>
          <cell r="O55">
            <v>0</v>
          </cell>
          <cell r="P55">
            <v>0</v>
          </cell>
          <cell r="Q55">
            <v>0</v>
          </cell>
          <cell r="R55">
            <v>0</v>
          </cell>
          <cell r="S55">
            <v>0</v>
          </cell>
          <cell r="T55">
            <v>0</v>
          </cell>
          <cell r="U55">
            <v>0</v>
          </cell>
          <cell r="V55">
            <v>0</v>
          </cell>
          <cell r="W55">
            <v>0</v>
          </cell>
          <cell r="X55">
            <v>0</v>
          </cell>
          <cell r="Y55">
            <v>0</v>
          </cell>
          <cell r="Z55">
            <v>0.3916</v>
          </cell>
          <cell r="AA55">
            <v>0.351200750472</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0.3916</v>
          </cell>
          <cell r="AQ55">
            <v>0.351200750472</v>
          </cell>
        </row>
        <row r="56">
          <cell r="A56" t="str">
            <v>A-44</v>
          </cell>
          <cell r="B56" t="str">
            <v>Lưới dập dãn</v>
          </cell>
          <cell r="C56" t="str">
            <v>EXPANDED METAL 3/4" #16</v>
          </cell>
          <cell r="D56">
            <v>0</v>
          </cell>
          <cell r="E56">
            <v>0</v>
          </cell>
          <cell r="F56">
            <v>0</v>
          </cell>
          <cell r="G56" t="str">
            <v>SS400/A36</v>
          </cell>
          <cell r="H56" t="str">
            <v>m2</v>
          </cell>
          <cell r="I56">
            <v>2.29</v>
          </cell>
          <cell r="J56">
            <v>40.799999999999997</v>
          </cell>
          <cell r="K56">
            <v>93.431999999999988</v>
          </cell>
          <cell r="L56">
            <v>47.6</v>
          </cell>
          <cell r="M56">
            <v>109.00400000000002</v>
          </cell>
          <cell r="N56">
            <v>0</v>
          </cell>
          <cell r="O56">
            <v>0</v>
          </cell>
          <cell r="P56">
            <v>0</v>
          </cell>
          <cell r="Q56">
            <v>0</v>
          </cell>
          <cell r="R56">
            <v>0</v>
          </cell>
          <cell r="S56">
            <v>0</v>
          </cell>
          <cell r="T56">
            <v>0</v>
          </cell>
          <cell r="U56">
            <v>0</v>
          </cell>
          <cell r="V56">
            <v>0</v>
          </cell>
          <cell r="W56">
            <v>0</v>
          </cell>
          <cell r="X56">
            <v>0</v>
          </cell>
          <cell r="Y56">
            <v>0</v>
          </cell>
          <cell r="Z56">
            <v>39.6</v>
          </cell>
          <cell r="AA56">
            <v>760.36400000000003</v>
          </cell>
          <cell r="AB56">
            <v>8</v>
          </cell>
          <cell r="AC56">
            <v>18.32</v>
          </cell>
          <cell r="AD56">
            <v>0</v>
          </cell>
          <cell r="AE56">
            <v>0</v>
          </cell>
          <cell r="AF56">
            <v>0</v>
          </cell>
          <cell r="AG56">
            <v>0</v>
          </cell>
          <cell r="AH56">
            <v>0</v>
          </cell>
          <cell r="AI56">
            <v>0</v>
          </cell>
          <cell r="AJ56">
            <v>0</v>
          </cell>
          <cell r="AK56">
            <v>0</v>
          </cell>
          <cell r="AL56">
            <v>0</v>
          </cell>
          <cell r="AM56">
            <v>0</v>
          </cell>
          <cell r="AN56">
            <v>0</v>
          </cell>
          <cell r="AO56">
            <v>0</v>
          </cell>
          <cell r="AP56">
            <v>47.6</v>
          </cell>
          <cell r="AQ56">
            <v>109.00400000000002</v>
          </cell>
        </row>
        <row r="57">
          <cell r="A57" t="str">
            <v>A-45</v>
          </cell>
          <cell r="B57" t="str">
            <v>Thép hình</v>
          </cell>
          <cell r="C57" t="str">
            <v>C125X65X6X8*12000</v>
          </cell>
          <cell r="D57">
            <v>0</v>
          </cell>
          <cell r="E57">
            <v>0</v>
          </cell>
          <cell r="F57">
            <v>0</v>
          </cell>
          <cell r="G57" t="str">
            <v>SS400</v>
          </cell>
          <cell r="H57" t="str">
            <v>m</v>
          </cell>
          <cell r="I57">
            <v>13.4</v>
          </cell>
          <cell r="J57">
            <v>222.02600000000001</v>
          </cell>
          <cell r="K57">
            <v>2792.3</v>
          </cell>
          <cell r="L57">
            <v>234</v>
          </cell>
          <cell r="M57">
            <v>3135.6000000000004</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90</v>
          </cell>
          <cell r="AC57">
            <v>1206</v>
          </cell>
          <cell r="AD57">
            <v>144</v>
          </cell>
          <cell r="AE57">
            <v>1929.6000000000001</v>
          </cell>
          <cell r="AF57">
            <v>0</v>
          </cell>
          <cell r="AG57">
            <v>0</v>
          </cell>
          <cell r="AH57">
            <v>0</v>
          </cell>
          <cell r="AI57">
            <v>0</v>
          </cell>
          <cell r="AJ57">
            <v>0</v>
          </cell>
          <cell r="AK57">
            <v>0</v>
          </cell>
          <cell r="AL57">
            <v>0</v>
          </cell>
          <cell r="AM57">
            <v>0</v>
          </cell>
          <cell r="AN57">
            <v>0</v>
          </cell>
          <cell r="AO57">
            <v>0</v>
          </cell>
          <cell r="AP57">
            <v>234</v>
          </cell>
          <cell r="AQ57">
            <v>3135.6000000000004</v>
          </cell>
        </row>
        <row r="58">
          <cell r="A58" t="str">
            <v>A-46</v>
          </cell>
          <cell r="B58" t="str">
            <v>Thép hình</v>
          </cell>
          <cell r="C58" t="str">
            <v>H150X150X7X10*12000</v>
          </cell>
          <cell r="D58">
            <v>0</v>
          </cell>
          <cell r="E58">
            <v>0</v>
          </cell>
          <cell r="F58">
            <v>0</v>
          </cell>
          <cell r="G58" t="str">
            <v>SS400</v>
          </cell>
          <cell r="H58" t="str">
            <v>m</v>
          </cell>
          <cell r="I58">
            <v>31.5</v>
          </cell>
          <cell r="J58">
            <v>1.21</v>
          </cell>
          <cell r="K58">
            <v>35.4</v>
          </cell>
          <cell r="L58">
            <v>1.2826</v>
          </cell>
          <cell r="M58">
            <v>40.401899999999998</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1.2826</v>
          </cell>
          <cell r="AC58">
            <v>40.401899999999998</v>
          </cell>
          <cell r="AD58">
            <v>0</v>
          </cell>
          <cell r="AE58">
            <v>0</v>
          </cell>
          <cell r="AF58">
            <v>0</v>
          </cell>
          <cell r="AG58">
            <v>0</v>
          </cell>
          <cell r="AH58">
            <v>0</v>
          </cell>
          <cell r="AI58">
            <v>0</v>
          </cell>
          <cell r="AJ58">
            <v>0</v>
          </cell>
          <cell r="AK58">
            <v>0</v>
          </cell>
          <cell r="AL58">
            <v>0</v>
          </cell>
          <cell r="AM58">
            <v>0</v>
          </cell>
          <cell r="AN58">
            <v>0</v>
          </cell>
          <cell r="AO58">
            <v>0</v>
          </cell>
          <cell r="AP58">
            <v>1.2826</v>
          </cell>
          <cell r="AQ58">
            <v>40.401899999999998</v>
          </cell>
        </row>
        <row r="59">
          <cell r="A59" t="str">
            <v>A-47</v>
          </cell>
          <cell r="B59" t="str">
            <v>Thép hình</v>
          </cell>
          <cell r="C59" t="str">
            <v>H194X150X6X9*12000</v>
          </cell>
          <cell r="D59">
            <v>0</v>
          </cell>
          <cell r="E59">
            <v>0</v>
          </cell>
          <cell r="F59">
            <v>0</v>
          </cell>
          <cell r="G59" t="str">
            <v>SS400</v>
          </cell>
          <cell r="H59" t="str">
            <v>m</v>
          </cell>
          <cell r="I59">
            <v>30.6</v>
          </cell>
          <cell r="J59">
            <v>31.380000000000003</v>
          </cell>
          <cell r="K59">
            <v>960.22800000000018</v>
          </cell>
          <cell r="L59">
            <v>34.735939999999999</v>
          </cell>
          <cell r="M59">
            <v>1062.919764</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1.5359400000000001</v>
          </cell>
          <cell r="AC59">
            <v>46.999764000000006</v>
          </cell>
          <cell r="AD59">
            <v>3.2</v>
          </cell>
          <cell r="AE59">
            <v>97.920000000000016</v>
          </cell>
          <cell r="AF59">
            <v>0</v>
          </cell>
          <cell r="AG59">
            <v>0</v>
          </cell>
          <cell r="AH59">
            <v>30</v>
          </cell>
          <cell r="AI59">
            <v>918</v>
          </cell>
          <cell r="AJ59">
            <v>0</v>
          </cell>
          <cell r="AK59">
            <v>0</v>
          </cell>
          <cell r="AL59">
            <v>0</v>
          </cell>
          <cell r="AM59">
            <v>0</v>
          </cell>
          <cell r="AN59">
            <v>0</v>
          </cell>
          <cell r="AO59">
            <v>0</v>
          </cell>
          <cell r="AP59">
            <v>34.735939999999999</v>
          </cell>
          <cell r="AQ59">
            <v>1062.919764</v>
          </cell>
        </row>
        <row r="60">
          <cell r="A60" t="str">
            <v>A-48</v>
          </cell>
          <cell r="B60" t="str">
            <v>Thép hình YÊU CẦU MUA DÀI 12000</v>
          </cell>
          <cell r="C60" t="str">
            <v>L130X130X9*12000</v>
          </cell>
          <cell r="D60">
            <v>0</v>
          </cell>
          <cell r="E60">
            <v>0</v>
          </cell>
          <cell r="F60">
            <v>0</v>
          </cell>
          <cell r="G60" t="str">
            <v>SS400</v>
          </cell>
          <cell r="H60" t="str">
            <v>m</v>
          </cell>
          <cell r="I60">
            <v>17.899999999999999</v>
          </cell>
          <cell r="J60">
            <v>230.369</v>
          </cell>
          <cell r="K60">
            <v>4112.3999999999996</v>
          </cell>
          <cell r="L60">
            <v>276</v>
          </cell>
          <cell r="M60">
            <v>4940.3999999999996</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252</v>
          </cell>
          <cell r="AC60">
            <v>4510.7999999999993</v>
          </cell>
          <cell r="AD60">
            <v>0</v>
          </cell>
          <cell r="AE60">
            <v>0</v>
          </cell>
          <cell r="AF60">
            <v>24</v>
          </cell>
          <cell r="AG60">
            <v>429.59999999999997</v>
          </cell>
          <cell r="AH60">
            <v>0</v>
          </cell>
          <cell r="AI60">
            <v>0</v>
          </cell>
          <cell r="AJ60">
            <v>0</v>
          </cell>
          <cell r="AK60">
            <v>0</v>
          </cell>
          <cell r="AL60">
            <v>0</v>
          </cell>
          <cell r="AM60">
            <v>0</v>
          </cell>
          <cell r="AN60">
            <v>0</v>
          </cell>
          <cell r="AO60">
            <v>0</v>
          </cell>
          <cell r="AP60">
            <v>276</v>
          </cell>
          <cell r="AQ60">
            <v>4940.3999999999996</v>
          </cell>
        </row>
        <row r="61">
          <cell r="A61" t="str">
            <v>A-49</v>
          </cell>
          <cell r="B61" t="str">
            <v>Thép hình</v>
          </cell>
          <cell r="C61" t="str">
            <v>L90X90X7*6000</v>
          </cell>
          <cell r="D61">
            <v>0</v>
          </cell>
          <cell r="E61">
            <v>0</v>
          </cell>
          <cell r="F61">
            <v>0</v>
          </cell>
          <cell r="G61" t="str">
            <v>SS400</v>
          </cell>
          <cell r="H61" t="str">
            <v>m</v>
          </cell>
          <cell r="I61">
            <v>9.6</v>
          </cell>
          <cell r="J61">
            <v>30.21</v>
          </cell>
          <cell r="K61">
            <v>290.01600000000002</v>
          </cell>
          <cell r="L61">
            <v>31.3</v>
          </cell>
          <cell r="M61">
            <v>300.48</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3.8</v>
          </cell>
          <cell r="AC61">
            <v>36.479999999999997</v>
          </cell>
          <cell r="AD61">
            <v>24</v>
          </cell>
          <cell r="AE61">
            <v>230.39999999999998</v>
          </cell>
          <cell r="AF61">
            <v>0</v>
          </cell>
          <cell r="AG61">
            <v>0</v>
          </cell>
          <cell r="AH61">
            <v>3.5</v>
          </cell>
          <cell r="AI61">
            <v>33.6</v>
          </cell>
          <cell r="AJ61">
            <v>0</v>
          </cell>
          <cell r="AK61">
            <v>0</v>
          </cell>
          <cell r="AL61">
            <v>0</v>
          </cell>
          <cell r="AM61">
            <v>0</v>
          </cell>
          <cell r="AN61">
            <v>0</v>
          </cell>
          <cell r="AO61">
            <v>0</v>
          </cell>
          <cell r="AP61">
            <v>31.3</v>
          </cell>
          <cell r="AQ61">
            <v>300.48</v>
          </cell>
        </row>
        <row r="62">
          <cell r="A62" t="str">
            <v>A-50</v>
          </cell>
          <cell r="B62" t="str">
            <v>Thép hình</v>
          </cell>
          <cell r="C62" t="str">
            <v>L65X65X8*60000</v>
          </cell>
          <cell r="D62">
            <v>0</v>
          </cell>
          <cell r="E62">
            <v>0</v>
          </cell>
          <cell r="F62">
            <v>0</v>
          </cell>
          <cell r="G62" t="str">
            <v>SS400</v>
          </cell>
          <cell r="H62" t="str">
            <v>m</v>
          </cell>
          <cell r="I62">
            <v>7.66</v>
          </cell>
          <cell r="J62">
            <v>7.3869999999999996</v>
          </cell>
          <cell r="K62">
            <v>56.599999999999994</v>
          </cell>
          <cell r="L62">
            <v>8</v>
          </cell>
          <cell r="M62">
            <v>61.28</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8</v>
          </cell>
          <cell r="AC62">
            <v>61.28</v>
          </cell>
          <cell r="AD62">
            <v>0</v>
          </cell>
          <cell r="AE62">
            <v>0</v>
          </cell>
          <cell r="AF62">
            <v>0</v>
          </cell>
          <cell r="AG62">
            <v>0</v>
          </cell>
          <cell r="AH62">
            <v>0</v>
          </cell>
          <cell r="AI62">
            <v>0</v>
          </cell>
          <cell r="AJ62">
            <v>0</v>
          </cell>
          <cell r="AK62">
            <v>0</v>
          </cell>
          <cell r="AL62">
            <v>0</v>
          </cell>
          <cell r="AM62">
            <v>0</v>
          </cell>
          <cell r="AN62">
            <v>0</v>
          </cell>
          <cell r="AO62">
            <v>0</v>
          </cell>
          <cell r="AP62">
            <v>8</v>
          </cell>
          <cell r="AQ62">
            <v>61.28</v>
          </cell>
        </row>
        <row r="63">
          <cell r="A63" t="str">
            <v>A-51</v>
          </cell>
          <cell r="B63" t="str">
            <v>Thép ống</v>
          </cell>
          <cell r="C63" t="str">
            <v>CHS114.3*6.0</v>
          </cell>
          <cell r="D63">
            <v>0</v>
          </cell>
          <cell r="E63">
            <v>0</v>
          </cell>
          <cell r="F63">
            <v>0</v>
          </cell>
          <cell r="G63" t="str">
            <v>A-106 GR B</v>
          </cell>
          <cell r="H63" t="str">
            <v>m</v>
          </cell>
          <cell r="I63">
            <v>15.983606557377049</v>
          </cell>
          <cell r="J63">
            <v>0.48799999999999999</v>
          </cell>
          <cell r="K63">
            <v>7.8</v>
          </cell>
          <cell r="L63">
            <v>0.51727999999999996</v>
          </cell>
          <cell r="M63">
            <v>8.2679999999999989</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0.51727999999999996</v>
          </cell>
          <cell r="AC63">
            <v>8.2679999999999989</v>
          </cell>
          <cell r="AD63">
            <v>0</v>
          </cell>
          <cell r="AE63">
            <v>0</v>
          </cell>
          <cell r="AF63">
            <v>0</v>
          </cell>
          <cell r="AG63">
            <v>0</v>
          </cell>
          <cell r="AH63">
            <v>0</v>
          </cell>
          <cell r="AI63">
            <v>0</v>
          </cell>
          <cell r="AJ63">
            <v>0</v>
          </cell>
          <cell r="AK63">
            <v>0</v>
          </cell>
          <cell r="AL63">
            <v>0</v>
          </cell>
          <cell r="AM63">
            <v>0</v>
          </cell>
          <cell r="AN63">
            <v>0</v>
          </cell>
          <cell r="AO63">
            <v>0</v>
          </cell>
          <cell r="AP63">
            <v>0.51727999999999996</v>
          </cell>
          <cell r="AQ63">
            <v>8.2679999999999989</v>
          </cell>
        </row>
        <row r="64">
          <cell r="A64" t="str">
            <v>A-52</v>
          </cell>
          <cell r="B64" t="str">
            <v>Thép ống</v>
          </cell>
          <cell r="C64" t="str">
            <v>CHS141.3*6.5</v>
          </cell>
          <cell r="D64">
            <v>0</v>
          </cell>
          <cell r="E64">
            <v>0</v>
          </cell>
          <cell r="F64">
            <v>0</v>
          </cell>
          <cell r="G64" t="str">
            <v>A-106 GR B</v>
          </cell>
          <cell r="H64" t="str">
            <v>m</v>
          </cell>
          <cell r="I64">
            <v>21.311475409836067</v>
          </cell>
          <cell r="J64">
            <v>0.48799999999999999</v>
          </cell>
          <cell r="K64">
            <v>10.4</v>
          </cell>
          <cell r="L64">
            <v>0.51727999999999996</v>
          </cell>
          <cell r="M64">
            <v>11.023999999999999</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0.51727999999999996</v>
          </cell>
          <cell r="AC64">
            <v>11.023999999999999</v>
          </cell>
          <cell r="AD64">
            <v>0</v>
          </cell>
          <cell r="AE64">
            <v>0</v>
          </cell>
          <cell r="AF64">
            <v>0</v>
          </cell>
          <cell r="AG64">
            <v>0</v>
          </cell>
          <cell r="AH64">
            <v>0</v>
          </cell>
          <cell r="AI64">
            <v>0</v>
          </cell>
          <cell r="AJ64">
            <v>0</v>
          </cell>
          <cell r="AK64">
            <v>0</v>
          </cell>
          <cell r="AL64">
            <v>0</v>
          </cell>
          <cell r="AM64">
            <v>0</v>
          </cell>
          <cell r="AN64">
            <v>0</v>
          </cell>
          <cell r="AO64">
            <v>0</v>
          </cell>
          <cell r="AP64">
            <v>0.51727999999999996</v>
          </cell>
          <cell r="AQ64">
            <v>11.023999999999999</v>
          </cell>
        </row>
        <row r="65">
          <cell r="A65" t="str">
            <v>A-53</v>
          </cell>
          <cell r="B65" t="str">
            <v>Thép ống</v>
          </cell>
          <cell r="C65" t="str">
            <v>CHS168.3*7.1</v>
          </cell>
          <cell r="D65">
            <v>0</v>
          </cell>
          <cell r="E65">
            <v>0</v>
          </cell>
          <cell r="F65">
            <v>0</v>
          </cell>
          <cell r="G65" t="str">
            <v>A-106 GR B</v>
          </cell>
          <cell r="H65" t="str">
            <v>m</v>
          </cell>
          <cell r="I65">
            <v>27.920081967213115</v>
          </cell>
          <cell r="J65">
            <v>2.6520000000000001</v>
          </cell>
          <cell r="K65">
            <v>74.044057377049185</v>
          </cell>
          <cell r="L65">
            <v>2.8391199999999999</v>
          </cell>
          <cell r="M65">
            <v>79.268463114754098</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2.0691199999999998</v>
          </cell>
          <cell r="AC65">
            <v>57.769999999999996</v>
          </cell>
          <cell r="AD65">
            <v>0.77</v>
          </cell>
          <cell r="AE65">
            <v>21.498463114754099</v>
          </cell>
          <cell r="AF65">
            <v>0</v>
          </cell>
          <cell r="AG65">
            <v>0</v>
          </cell>
          <cell r="AH65">
            <v>0</v>
          </cell>
          <cell r="AI65">
            <v>0</v>
          </cell>
          <cell r="AJ65">
            <v>0</v>
          </cell>
          <cell r="AK65">
            <v>0</v>
          </cell>
          <cell r="AL65">
            <v>0</v>
          </cell>
          <cell r="AM65">
            <v>0</v>
          </cell>
          <cell r="AN65">
            <v>0</v>
          </cell>
          <cell r="AO65">
            <v>0</v>
          </cell>
          <cell r="AP65">
            <v>2.8391199999999999</v>
          </cell>
          <cell r="AQ65">
            <v>79.268463114754098</v>
          </cell>
        </row>
        <row r="66">
          <cell r="A66" t="str">
            <v>A-54</v>
          </cell>
          <cell r="B66" t="str">
            <v>Thép ống</v>
          </cell>
          <cell r="C66" t="str">
            <v>CHS60.3*3.9*6000</v>
          </cell>
          <cell r="D66">
            <v>0</v>
          </cell>
          <cell r="E66">
            <v>0</v>
          </cell>
          <cell r="F66">
            <v>0</v>
          </cell>
          <cell r="G66" t="str">
            <v>A-106 GR B</v>
          </cell>
          <cell r="H66" t="str">
            <v>m</v>
          </cell>
          <cell r="I66">
            <v>5.2044609665427508</v>
          </cell>
          <cell r="J66">
            <v>15.218</v>
          </cell>
          <cell r="K66">
            <v>79.201486988847577</v>
          </cell>
          <cell r="L66">
            <v>16.50328</v>
          </cell>
          <cell r="M66">
            <v>85.890676579925639</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14.82728</v>
          </cell>
          <cell r="AC66">
            <v>77.167999999999992</v>
          </cell>
          <cell r="AD66">
            <v>1.476</v>
          </cell>
          <cell r="AE66">
            <v>7.6817843866171005</v>
          </cell>
          <cell r="AF66">
            <v>0.2</v>
          </cell>
          <cell r="AG66">
            <v>1.0408921933085502</v>
          </cell>
          <cell r="AH66">
            <v>0</v>
          </cell>
          <cell r="AI66">
            <v>0</v>
          </cell>
          <cell r="AJ66">
            <v>0</v>
          </cell>
          <cell r="AK66">
            <v>0</v>
          </cell>
          <cell r="AL66">
            <v>0</v>
          </cell>
          <cell r="AM66">
            <v>0</v>
          </cell>
          <cell r="AN66">
            <v>0</v>
          </cell>
          <cell r="AO66">
            <v>0</v>
          </cell>
          <cell r="AP66">
            <v>16.50328</v>
          </cell>
          <cell r="AQ66">
            <v>85.890676579925639</v>
          </cell>
        </row>
        <row r="67">
          <cell r="A67" t="str">
            <v>A-55</v>
          </cell>
          <cell r="B67" t="str">
            <v>Thép ống</v>
          </cell>
          <cell r="C67" t="str">
            <v>CHS88.9*5.5</v>
          </cell>
          <cell r="D67">
            <v>0</v>
          </cell>
          <cell r="E67">
            <v>0</v>
          </cell>
          <cell r="F67">
            <v>0</v>
          </cell>
          <cell r="G67" t="str">
            <v>A-312 TP304</v>
          </cell>
          <cell r="H67" t="str">
            <v>m</v>
          </cell>
          <cell r="I67">
            <v>11.131824234354195</v>
          </cell>
          <cell r="J67">
            <v>3.7549999999999999</v>
          </cell>
          <cell r="K67">
            <v>41.8</v>
          </cell>
          <cell r="L67">
            <v>3.9803000000000002</v>
          </cell>
          <cell r="M67">
            <v>44.308</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3.9803000000000002</v>
          </cell>
          <cell r="AC67">
            <v>44.308</v>
          </cell>
          <cell r="AD67">
            <v>0</v>
          </cell>
          <cell r="AE67">
            <v>0</v>
          </cell>
          <cell r="AF67">
            <v>0</v>
          </cell>
          <cell r="AG67">
            <v>0</v>
          </cell>
          <cell r="AH67">
            <v>0</v>
          </cell>
          <cell r="AI67">
            <v>0</v>
          </cell>
          <cell r="AJ67">
            <v>0</v>
          </cell>
          <cell r="AK67">
            <v>0</v>
          </cell>
          <cell r="AL67">
            <v>0</v>
          </cell>
          <cell r="AM67">
            <v>0</v>
          </cell>
          <cell r="AN67">
            <v>0</v>
          </cell>
          <cell r="AO67">
            <v>0</v>
          </cell>
          <cell r="AP67">
            <v>3.9803000000000002</v>
          </cell>
          <cell r="AQ67">
            <v>44.308</v>
          </cell>
        </row>
        <row r="68">
          <cell r="A68" t="str">
            <v>A-56</v>
          </cell>
          <cell r="B68" t="str">
            <v>Thép ống đề nghị mua dài 12000</v>
          </cell>
          <cell r="C68" t="str">
            <v>CHS114.3*6.0*12000L</v>
          </cell>
          <cell r="D68">
            <v>0</v>
          </cell>
          <cell r="E68">
            <v>0</v>
          </cell>
          <cell r="F68">
            <v>0</v>
          </cell>
          <cell r="G68" t="str">
            <v>A53 Gr.B</v>
          </cell>
          <cell r="H68" t="str">
            <v>m</v>
          </cell>
          <cell r="I68">
            <v>16.014785908635258</v>
          </cell>
          <cell r="J68">
            <v>111.72799999999999</v>
          </cell>
          <cell r="K68">
            <v>1789.3</v>
          </cell>
          <cell r="L68">
            <v>132</v>
          </cell>
          <cell r="M68">
            <v>2113.9517399398542</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120</v>
          </cell>
          <cell r="AC68">
            <v>1921.774309036231</v>
          </cell>
          <cell r="AD68">
            <v>12</v>
          </cell>
          <cell r="AE68">
            <v>192.17743090362308</v>
          </cell>
          <cell r="AF68">
            <v>0</v>
          </cell>
          <cell r="AG68">
            <v>0</v>
          </cell>
          <cell r="AH68">
            <v>0</v>
          </cell>
          <cell r="AI68">
            <v>0</v>
          </cell>
          <cell r="AJ68">
            <v>0</v>
          </cell>
          <cell r="AK68">
            <v>0</v>
          </cell>
          <cell r="AL68">
            <v>0</v>
          </cell>
          <cell r="AM68">
            <v>0</v>
          </cell>
          <cell r="AN68">
            <v>0</v>
          </cell>
          <cell r="AO68">
            <v>0</v>
          </cell>
          <cell r="AP68">
            <v>132</v>
          </cell>
          <cell r="AQ68">
            <v>2113.9517399398542</v>
          </cell>
        </row>
        <row r="69">
          <cell r="A69" t="str">
            <v>A-57</v>
          </cell>
          <cell r="B69" t="str">
            <v xml:space="preserve">thép tấm mua đúng khổ </v>
          </cell>
          <cell r="C69" t="str">
            <v>PL10X1500X12000</v>
          </cell>
          <cell r="D69">
            <v>0</v>
          </cell>
          <cell r="E69">
            <v>0</v>
          </cell>
          <cell r="F69">
            <v>0</v>
          </cell>
          <cell r="G69" t="str">
            <v>SS400</v>
          </cell>
          <cell r="H69" t="str">
            <v>m2</v>
          </cell>
          <cell r="I69">
            <v>78.5</v>
          </cell>
          <cell r="J69">
            <v>79.155414012738845</v>
          </cell>
          <cell r="K69">
            <v>6213.7</v>
          </cell>
          <cell r="L69">
            <v>80</v>
          </cell>
          <cell r="M69">
            <v>6280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80</v>
          </cell>
          <cell r="AC69">
            <v>6280</v>
          </cell>
          <cell r="AD69">
            <v>0</v>
          </cell>
          <cell r="AE69">
            <v>0</v>
          </cell>
          <cell r="AF69">
            <v>0</v>
          </cell>
          <cell r="AG69">
            <v>0</v>
          </cell>
          <cell r="AH69">
            <v>0</v>
          </cell>
          <cell r="AI69">
            <v>0</v>
          </cell>
          <cell r="AJ69">
            <v>0</v>
          </cell>
          <cell r="AK69">
            <v>0</v>
          </cell>
          <cell r="AL69">
            <v>0</v>
          </cell>
          <cell r="AM69">
            <v>0</v>
          </cell>
          <cell r="AN69">
            <v>0</v>
          </cell>
          <cell r="AO69">
            <v>0</v>
          </cell>
          <cell r="AP69">
            <v>80</v>
          </cell>
          <cell r="AQ69">
            <v>6280</v>
          </cell>
        </row>
        <row r="70">
          <cell r="A70" t="str">
            <v>A-58</v>
          </cell>
          <cell r="B70" t="str">
            <v xml:space="preserve">thép tấm mua đúng khổ </v>
          </cell>
          <cell r="C70" t="str">
            <v>PL12x1500x9500- tôn cuộn</v>
          </cell>
          <cell r="D70">
            <v>0</v>
          </cell>
          <cell r="E70">
            <v>0</v>
          </cell>
          <cell r="F70">
            <v>0</v>
          </cell>
          <cell r="G70" t="str">
            <v>SS400</v>
          </cell>
          <cell r="H70" t="str">
            <v>m2</v>
          </cell>
          <cell r="I70">
            <v>94.2</v>
          </cell>
          <cell r="J70">
            <v>89.65498938428874</v>
          </cell>
          <cell r="K70">
            <v>8445.5</v>
          </cell>
          <cell r="L70">
            <v>71.25</v>
          </cell>
          <cell r="M70">
            <v>6711.75</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71.25</v>
          </cell>
          <cell r="AC70">
            <v>6711.75</v>
          </cell>
          <cell r="AD70">
            <v>0</v>
          </cell>
          <cell r="AE70">
            <v>0</v>
          </cell>
          <cell r="AF70">
            <v>0</v>
          </cell>
          <cell r="AG70">
            <v>0</v>
          </cell>
          <cell r="AH70">
            <v>0</v>
          </cell>
          <cell r="AI70">
            <v>0</v>
          </cell>
          <cell r="AJ70">
            <v>0</v>
          </cell>
          <cell r="AK70">
            <v>0</v>
          </cell>
          <cell r="AL70">
            <v>0</v>
          </cell>
          <cell r="AM70">
            <v>0</v>
          </cell>
          <cell r="AN70">
            <v>0</v>
          </cell>
          <cell r="AO70">
            <v>0</v>
          </cell>
          <cell r="AP70">
            <v>71.25</v>
          </cell>
          <cell r="AQ70">
            <v>6711.75</v>
          </cell>
        </row>
        <row r="71">
          <cell r="A71" t="str">
            <v>A-59</v>
          </cell>
          <cell r="B71" t="str">
            <v>thép tấm</v>
          </cell>
          <cell r="C71" t="str">
            <v>PL15x2000x12000</v>
          </cell>
          <cell r="D71">
            <v>0</v>
          </cell>
          <cell r="E71">
            <v>0</v>
          </cell>
          <cell r="F71">
            <v>0</v>
          </cell>
          <cell r="G71" t="str">
            <v>SS400</v>
          </cell>
          <cell r="H71" t="str">
            <v>m2</v>
          </cell>
          <cell r="I71">
            <v>117.75</v>
          </cell>
          <cell r="J71">
            <v>97.267940552016981</v>
          </cell>
          <cell r="K71">
            <v>11460.599999999999</v>
          </cell>
          <cell r="L71">
            <v>120</v>
          </cell>
          <cell r="M71">
            <v>14130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120</v>
          </cell>
          <cell r="AC71">
            <v>14130</v>
          </cell>
          <cell r="AD71">
            <v>0</v>
          </cell>
          <cell r="AE71">
            <v>0</v>
          </cell>
          <cell r="AF71">
            <v>0</v>
          </cell>
          <cell r="AG71">
            <v>0</v>
          </cell>
          <cell r="AH71">
            <v>0</v>
          </cell>
          <cell r="AI71">
            <v>0</v>
          </cell>
          <cell r="AJ71">
            <v>0</v>
          </cell>
          <cell r="AK71">
            <v>0</v>
          </cell>
          <cell r="AL71">
            <v>0</v>
          </cell>
          <cell r="AM71">
            <v>0</v>
          </cell>
          <cell r="AN71">
            <v>0</v>
          </cell>
          <cell r="AO71">
            <v>0</v>
          </cell>
          <cell r="AP71">
            <v>120</v>
          </cell>
          <cell r="AQ71">
            <v>14130</v>
          </cell>
        </row>
        <row r="72">
          <cell r="A72" t="str">
            <v>A-60</v>
          </cell>
          <cell r="B72" t="str">
            <v>thép tấm đúng khổ 2000</v>
          </cell>
          <cell r="C72" t="str">
            <v>PL19x2000x12000</v>
          </cell>
          <cell r="D72">
            <v>0</v>
          </cell>
          <cell r="E72">
            <v>0</v>
          </cell>
          <cell r="F72">
            <v>0</v>
          </cell>
          <cell r="G72" t="str">
            <v>SS400</v>
          </cell>
          <cell r="H72" t="str">
            <v>m2</v>
          </cell>
          <cell r="I72">
            <v>149.15</v>
          </cell>
          <cell r="J72">
            <v>55.298692591350985</v>
          </cell>
          <cell r="K72">
            <v>8247.7999999999993</v>
          </cell>
          <cell r="L72">
            <v>56</v>
          </cell>
          <cell r="M72">
            <v>8352.4</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56</v>
          </cell>
          <cell r="AC72">
            <v>8352.4</v>
          </cell>
          <cell r="AD72">
            <v>0</v>
          </cell>
          <cell r="AE72">
            <v>0</v>
          </cell>
          <cell r="AF72">
            <v>0</v>
          </cell>
          <cell r="AG72">
            <v>0</v>
          </cell>
          <cell r="AH72">
            <v>0</v>
          </cell>
          <cell r="AI72">
            <v>0</v>
          </cell>
          <cell r="AJ72">
            <v>0</v>
          </cell>
          <cell r="AK72">
            <v>0</v>
          </cell>
          <cell r="AL72">
            <v>0</v>
          </cell>
          <cell r="AM72">
            <v>0</v>
          </cell>
          <cell r="AN72">
            <v>0</v>
          </cell>
          <cell r="AO72">
            <v>0</v>
          </cell>
          <cell r="AP72">
            <v>56</v>
          </cell>
          <cell r="AQ72">
            <v>8352.4</v>
          </cell>
        </row>
        <row r="73">
          <cell r="A73" t="str">
            <v>A-61</v>
          </cell>
          <cell r="B73" t="str">
            <v>thép tấm</v>
          </cell>
          <cell r="C73" t="str">
            <v>PL25x2000x12000</v>
          </cell>
          <cell r="D73">
            <v>0</v>
          </cell>
          <cell r="E73">
            <v>0</v>
          </cell>
          <cell r="F73">
            <v>0</v>
          </cell>
          <cell r="G73" t="str">
            <v>SS400</v>
          </cell>
          <cell r="H73" t="str">
            <v>m2</v>
          </cell>
          <cell r="I73">
            <v>196.25</v>
          </cell>
          <cell r="J73">
            <v>25.736560509554142</v>
          </cell>
          <cell r="K73">
            <v>5050.8</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row>
        <row r="74">
          <cell r="A74" t="str">
            <v>A-62</v>
          </cell>
          <cell r="B74" t="str">
            <v>thép tấm</v>
          </cell>
          <cell r="C74" t="str">
            <v>PL30x2000x6000</v>
          </cell>
          <cell r="D74">
            <v>0</v>
          </cell>
          <cell r="E74">
            <v>0</v>
          </cell>
          <cell r="F74">
            <v>0</v>
          </cell>
          <cell r="G74" t="str">
            <v>SS400</v>
          </cell>
          <cell r="H74" t="str">
            <v>m2</v>
          </cell>
          <cell r="I74">
            <v>235.5</v>
          </cell>
          <cell r="J74">
            <v>0.44203821656050957</v>
          </cell>
          <cell r="K74">
            <v>104.1</v>
          </cell>
          <cell r="L74">
            <v>0.8</v>
          </cell>
          <cell r="M74">
            <v>188.4</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0.8</v>
          </cell>
          <cell r="AC74">
            <v>188.4</v>
          </cell>
          <cell r="AD74">
            <v>0</v>
          </cell>
          <cell r="AE74">
            <v>0</v>
          </cell>
          <cell r="AF74">
            <v>0</v>
          </cell>
          <cell r="AG74">
            <v>0</v>
          </cell>
          <cell r="AH74">
            <v>0</v>
          </cell>
          <cell r="AI74">
            <v>0</v>
          </cell>
          <cell r="AJ74">
            <v>0</v>
          </cell>
          <cell r="AK74">
            <v>0</v>
          </cell>
          <cell r="AL74">
            <v>0</v>
          </cell>
          <cell r="AM74">
            <v>0</v>
          </cell>
          <cell r="AN74">
            <v>0</v>
          </cell>
          <cell r="AO74">
            <v>0</v>
          </cell>
          <cell r="AP74">
            <v>0.8</v>
          </cell>
          <cell r="AQ74">
            <v>188.4</v>
          </cell>
        </row>
        <row r="75">
          <cell r="A75" t="str">
            <v>A-63</v>
          </cell>
          <cell r="B75" t="str">
            <v>thép tấm mua đúng khổ  dài 12000 tổ hợp</v>
          </cell>
          <cell r="C75" t="str">
            <v>PL32x2000x12000</v>
          </cell>
          <cell r="D75">
            <v>0</v>
          </cell>
          <cell r="E75">
            <v>0</v>
          </cell>
          <cell r="F75">
            <v>0</v>
          </cell>
          <cell r="G75" t="str">
            <v>SS400</v>
          </cell>
          <cell r="H75" t="str">
            <v>m2</v>
          </cell>
          <cell r="I75">
            <v>251.20000000000002</v>
          </cell>
          <cell r="J75">
            <v>23.560907643312103</v>
          </cell>
          <cell r="K75">
            <v>5918.5</v>
          </cell>
          <cell r="L75">
            <v>29</v>
          </cell>
          <cell r="M75">
            <v>7284.8</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29</v>
          </cell>
          <cell r="AC75">
            <v>7284.8</v>
          </cell>
          <cell r="AD75">
            <v>0</v>
          </cell>
          <cell r="AE75">
            <v>0</v>
          </cell>
          <cell r="AF75">
            <v>0</v>
          </cell>
          <cell r="AG75">
            <v>0</v>
          </cell>
          <cell r="AH75">
            <v>0</v>
          </cell>
          <cell r="AI75">
            <v>0</v>
          </cell>
          <cell r="AJ75">
            <v>0</v>
          </cell>
          <cell r="AK75">
            <v>0</v>
          </cell>
          <cell r="AL75">
            <v>0</v>
          </cell>
          <cell r="AM75">
            <v>0</v>
          </cell>
          <cell r="AN75">
            <v>0</v>
          </cell>
          <cell r="AO75">
            <v>0</v>
          </cell>
          <cell r="AP75">
            <v>29</v>
          </cell>
          <cell r="AQ75">
            <v>7284.8</v>
          </cell>
        </row>
        <row r="76">
          <cell r="A76" t="str">
            <v>A-64</v>
          </cell>
          <cell r="B76" t="str">
            <v>thép tấm</v>
          </cell>
          <cell r="C76" t="str">
            <v>PL6X1500X6000</v>
          </cell>
          <cell r="D76">
            <v>0</v>
          </cell>
          <cell r="E76">
            <v>0</v>
          </cell>
          <cell r="F76">
            <v>0</v>
          </cell>
          <cell r="G76" t="str">
            <v>SS400</v>
          </cell>
          <cell r="H76" t="str">
            <v>m2</v>
          </cell>
          <cell r="I76">
            <v>47.099999999999994</v>
          </cell>
          <cell r="J76">
            <v>104.31549893842889</v>
          </cell>
          <cell r="K76">
            <v>4913.26</v>
          </cell>
          <cell r="L76">
            <v>144</v>
          </cell>
          <cell r="M76">
            <v>6782.3999999999987</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126</v>
          </cell>
          <cell r="AC76">
            <v>5934.5999999999995</v>
          </cell>
          <cell r="AD76">
            <v>9</v>
          </cell>
          <cell r="AE76">
            <v>423.9</v>
          </cell>
          <cell r="AF76">
            <v>0</v>
          </cell>
          <cell r="AG76">
            <v>0</v>
          </cell>
          <cell r="AH76">
            <v>0</v>
          </cell>
          <cell r="AI76">
            <v>0</v>
          </cell>
          <cell r="AJ76">
            <v>9</v>
          </cell>
          <cell r="AK76">
            <v>423.9</v>
          </cell>
          <cell r="AL76">
            <v>0</v>
          </cell>
          <cell r="AM76">
            <v>0</v>
          </cell>
          <cell r="AN76">
            <v>0</v>
          </cell>
          <cell r="AO76">
            <v>0</v>
          </cell>
          <cell r="AP76">
            <v>144</v>
          </cell>
          <cell r="AQ76">
            <v>6782.3999999999987</v>
          </cell>
        </row>
        <row r="77">
          <cell r="A77" t="str">
            <v>A-65</v>
          </cell>
          <cell r="B77" t="str">
            <v>thép tấm mua đúng khổ  dài 12000</v>
          </cell>
          <cell r="C77" t="str">
            <v>PL8X1500X12000</v>
          </cell>
          <cell r="D77">
            <v>0</v>
          </cell>
          <cell r="E77">
            <v>0</v>
          </cell>
          <cell r="F77">
            <v>0</v>
          </cell>
          <cell r="G77" t="str">
            <v>SS400</v>
          </cell>
          <cell r="H77" t="str">
            <v>m2</v>
          </cell>
          <cell r="I77">
            <v>62.8</v>
          </cell>
          <cell r="J77">
            <v>261.322038216561</v>
          </cell>
          <cell r="K77">
            <v>16453.170000000002</v>
          </cell>
          <cell r="L77">
            <v>288</v>
          </cell>
          <cell r="M77">
            <v>18086.399999999998</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288</v>
          </cell>
          <cell r="AC77">
            <v>18086.399999999998</v>
          </cell>
          <cell r="AD77">
            <v>0</v>
          </cell>
          <cell r="AE77">
            <v>0</v>
          </cell>
          <cell r="AF77">
            <v>0</v>
          </cell>
          <cell r="AG77">
            <v>0</v>
          </cell>
          <cell r="AH77">
            <v>0</v>
          </cell>
          <cell r="AI77">
            <v>0</v>
          </cell>
          <cell r="AJ77">
            <v>0</v>
          </cell>
          <cell r="AK77">
            <v>0</v>
          </cell>
          <cell r="AL77">
            <v>0</v>
          </cell>
          <cell r="AM77">
            <v>0</v>
          </cell>
          <cell r="AN77">
            <v>0</v>
          </cell>
          <cell r="AO77">
            <v>0</v>
          </cell>
          <cell r="AP77">
            <v>288</v>
          </cell>
          <cell r="AQ77">
            <v>18086.399999999998</v>
          </cell>
        </row>
        <row r="78">
          <cell r="A78" t="str">
            <v>A-66</v>
          </cell>
          <cell r="B78" t="str">
            <v>thép tấm</v>
          </cell>
          <cell r="C78" t="str">
            <v>PL80x2000x6000</v>
          </cell>
          <cell r="D78">
            <v>0</v>
          </cell>
          <cell r="E78">
            <v>0</v>
          </cell>
          <cell r="F78">
            <v>0</v>
          </cell>
          <cell r="G78" t="str">
            <v>SS400</v>
          </cell>
          <cell r="H78" t="str">
            <v>m2</v>
          </cell>
          <cell r="I78">
            <v>628</v>
          </cell>
          <cell r="J78">
            <v>7.5894904458598731</v>
          </cell>
          <cell r="K78">
            <v>4766.2</v>
          </cell>
          <cell r="L78">
            <v>12</v>
          </cell>
          <cell r="M78">
            <v>7536</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12</v>
          </cell>
          <cell r="AC78">
            <v>7536</v>
          </cell>
          <cell r="AD78">
            <v>0</v>
          </cell>
          <cell r="AE78">
            <v>0</v>
          </cell>
          <cell r="AF78">
            <v>0</v>
          </cell>
          <cell r="AG78">
            <v>0</v>
          </cell>
          <cell r="AH78">
            <v>0</v>
          </cell>
          <cell r="AI78">
            <v>0</v>
          </cell>
          <cell r="AJ78">
            <v>0</v>
          </cell>
          <cell r="AK78">
            <v>0</v>
          </cell>
          <cell r="AL78">
            <v>0</v>
          </cell>
          <cell r="AM78">
            <v>0</v>
          </cell>
          <cell r="AN78">
            <v>0</v>
          </cell>
          <cell r="AO78">
            <v>0</v>
          </cell>
          <cell r="AP78">
            <v>12</v>
          </cell>
          <cell r="AQ78">
            <v>7536</v>
          </cell>
        </row>
        <row r="79">
          <cell r="A79" t="str">
            <v>A-67</v>
          </cell>
          <cell r="B79" t="str">
            <v>Bích mù</v>
          </cell>
          <cell r="C79" t="str">
            <v>5"_BLIND_FLANGE_#150_RF</v>
          </cell>
          <cell r="D79">
            <v>0</v>
          </cell>
          <cell r="E79">
            <v>0</v>
          </cell>
          <cell r="F79">
            <v>0</v>
          </cell>
          <cell r="G79" t="str">
            <v>A105</v>
          </cell>
          <cell r="H79" t="str">
            <v>pcs</v>
          </cell>
          <cell r="I79">
            <v>0</v>
          </cell>
          <cell r="J79">
            <v>2</v>
          </cell>
          <cell r="K79">
            <v>18.3</v>
          </cell>
          <cell r="L79">
            <v>2</v>
          </cell>
          <cell r="M79">
            <v>18.3</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2</v>
          </cell>
          <cell r="AC79">
            <v>18.3</v>
          </cell>
          <cell r="AD79">
            <v>0</v>
          </cell>
          <cell r="AE79">
            <v>0</v>
          </cell>
          <cell r="AF79">
            <v>0</v>
          </cell>
          <cell r="AG79">
            <v>0</v>
          </cell>
          <cell r="AH79">
            <v>0</v>
          </cell>
          <cell r="AI79">
            <v>0</v>
          </cell>
          <cell r="AJ79">
            <v>0</v>
          </cell>
          <cell r="AK79">
            <v>0</v>
          </cell>
          <cell r="AL79">
            <v>0</v>
          </cell>
          <cell r="AM79">
            <v>0</v>
          </cell>
          <cell r="AN79">
            <v>0</v>
          </cell>
          <cell r="AO79">
            <v>0</v>
          </cell>
          <cell r="AP79">
            <v>2</v>
          </cell>
          <cell r="AQ79">
            <v>18.3</v>
          </cell>
        </row>
        <row r="80">
          <cell r="A80" t="str">
            <v>A-68</v>
          </cell>
          <cell r="B80" t="str">
            <v>Bích</v>
          </cell>
          <cell r="C80" t="str">
            <v>5"_FLANGE_#150_SORF</v>
          </cell>
          <cell r="D80">
            <v>0</v>
          </cell>
          <cell r="E80">
            <v>0</v>
          </cell>
          <cell r="F80">
            <v>0</v>
          </cell>
          <cell r="G80" t="str">
            <v>A105</v>
          </cell>
          <cell r="H80" t="str">
            <v>pcs</v>
          </cell>
          <cell r="I80">
            <v>0</v>
          </cell>
          <cell r="J80">
            <v>2</v>
          </cell>
          <cell r="K80">
            <v>13.3</v>
          </cell>
          <cell r="L80">
            <v>2</v>
          </cell>
          <cell r="M80">
            <v>13.3</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2</v>
          </cell>
          <cell r="AC80">
            <v>13.3</v>
          </cell>
          <cell r="AD80">
            <v>0</v>
          </cell>
          <cell r="AE80">
            <v>0</v>
          </cell>
          <cell r="AF80">
            <v>0</v>
          </cell>
          <cell r="AG80">
            <v>0</v>
          </cell>
          <cell r="AH80">
            <v>0</v>
          </cell>
          <cell r="AI80">
            <v>0</v>
          </cell>
          <cell r="AJ80">
            <v>0</v>
          </cell>
          <cell r="AK80">
            <v>0</v>
          </cell>
          <cell r="AL80">
            <v>0</v>
          </cell>
          <cell r="AM80">
            <v>0</v>
          </cell>
          <cell r="AN80">
            <v>0</v>
          </cell>
          <cell r="AO80">
            <v>0</v>
          </cell>
          <cell r="AP80">
            <v>2</v>
          </cell>
          <cell r="AQ80">
            <v>13.3</v>
          </cell>
        </row>
        <row r="81">
          <cell r="A81" t="str">
            <v>A-69</v>
          </cell>
          <cell r="B81" t="str">
            <v>Đệm làm kín</v>
          </cell>
          <cell r="C81" t="str">
            <v>5"_GASKET_#150_SORF</v>
          </cell>
          <cell r="D81">
            <v>0</v>
          </cell>
          <cell r="E81">
            <v>0</v>
          </cell>
          <cell r="F81">
            <v>0</v>
          </cell>
          <cell r="G81" t="str">
            <v>CERAMIC_FIBER</v>
          </cell>
          <cell r="H81" t="str">
            <v>pcs</v>
          </cell>
          <cell r="I81">
            <v>0</v>
          </cell>
          <cell r="J81">
            <v>2</v>
          </cell>
          <cell r="K81">
            <v>0.1</v>
          </cell>
          <cell r="L81">
            <v>2</v>
          </cell>
          <cell r="M81">
            <v>0.1</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2</v>
          </cell>
          <cell r="AC81">
            <v>0.1</v>
          </cell>
          <cell r="AD81">
            <v>0</v>
          </cell>
          <cell r="AE81">
            <v>0</v>
          </cell>
          <cell r="AF81">
            <v>0</v>
          </cell>
          <cell r="AG81">
            <v>0</v>
          </cell>
          <cell r="AH81">
            <v>0</v>
          </cell>
          <cell r="AI81">
            <v>0</v>
          </cell>
          <cell r="AJ81">
            <v>0</v>
          </cell>
          <cell r="AK81">
            <v>0</v>
          </cell>
          <cell r="AL81">
            <v>0</v>
          </cell>
          <cell r="AM81">
            <v>0</v>
          </cell>
          <cell r="AN81">
            <v>0</v>
          </cell>
          <cell r="AO81">
            <v>0</v>
          </cell>
          <cell r="AP81">
            <v>2</v>
          </cell>
          <cell r="AQ81">
            <v>0.1</v>
          </cell>
        </row>
        <row r="82">
          <cell r="A82" t="str">
            <v>A-70</v>
          </cell>
          <cell r="B82" t="str">
            <v>Bích mù</v>
          </cell>
          <cell r="C82" t="str">
            <v>6"_BLIND_FLANGE_#150_RF</v>
          </cell>
          <cell r="D82">
            <v>0</v>
          </cell>
          <cell r="E82">
            <v>0</v>
          </cell>
          <cell r="F82">
            <v>0</v>
          </cell>
          <cell r="G82" t="str">
            <v>A105</v>
          </cell>
          <cell r="H82" t="str">
            <v>pcs</v>
          </cell>
          <cell r="I82">
            <v>0</v>
          </cell>
          <cell r="J82">
            <v>11</v>
          </cell>
          <cell r="K82">
            <v>132.80000000000001</v>
          </cell>
          <cell r="L82">
            <v>14</v>
          </cell>
          <cell r="M82">
            <v>132.80000000000001</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8</v>
          </cell>
          <cell r="AC82">
            <v>96.6</v>
          </cell>
          <cell r="AD82">
            <v>3</v>
          </cell>
          <cell r="AE82">
            <v>0</v>
          </cell>
          <cell r="AF82">
            <v>3</v>
          </cell>
          <cell r="AG82">
            <v>0</v>
          </cell>
          <cell r="AH82">
            <v>0</v>
          </cell>
          <cell r="AI82">
            <v>0</v>
          </cell>
          <cell r="AJ82">
            <v>0</v>
          </cell>
          <cell r="AK82">
            <v>0</v>
          </cell>
          <cell r="AL82">
            <v>0</v>
          </cell>
          <cell r="AM82">
            <v>0</v>
          </cell>
          <cell r="AN82">
            <v>0</v>
          </cell>
          <cell r="AO82">
            <v>0</v>
          </cell>
          <cell r="AP82">
            <v>14</v>
          </cell>
          <cell r="AQ82">
            <v>132.80000000000001</v>
          </cell>
        </row>
        <row r="83">
          <cell r="A83" t="str">
            <v>A-71</v>
          </cell>
          <cell r="B83" t="str">
            <v>Bích</v>
          </cell>
          <cell r="C83" t="str">
            <v>6"_FLANGE_#150_SORF</v>
          </cell>
          <cell r="D83">
            <v>0</v>
          </cell>
          <cell r="E83">
            <v>0</v>
          </cell>
          <cell r="F83">
            <v>0</v>
          </cell>
          <cell r="G83" t="str">
            <v>A105</v>
          </cell>
          <cell r="H83" t="str">
            <v>pcs</v>
          </cell>
          <cell r="I83">
            <v>0</v>
          </cell>
          <cell r="J83">
            <v>11</v>
          </cell>
          <cell r="K83">
            <v>89.1</v>
          </cell>
          <cell r="L83">
            <v>11</v>
          </cell>
          <cell r="M83">
            <v>89.1</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8</v>
          </cell>
          <cell r="AC83">
            <v>64.8</v>
          </cell>
          <cell r="AD83">
            <v>3</v>
          </cell>
          <cell r="AE83">
            <v>24.3</v>
          </cell>
          <cell r="AF83">
            <v>0</v>
          </cell>
          <cell r="AG83">
            <v>0</v>
          </cell>
          <cell r="AH83">
            <v>0</v>
          </cell>
          <cell r="AI83">
            <v>0</v>
          </cell>
          <cell r="AJ83">
            <v>0</v>
          </cell>
          <cell r="AK83">
            <v>0</v>
          </cell>
          <cell r="AL83">
            <v>0</v>
          </cell>
          <cell r="AM83">
            <v>0</v>
          </cell>
          <cell r="AN83">
            <v>0</v>
          </cell>
          <cell r="AO83">
            <v>0</v>
          </cell>
          <cell r="AP83">
            <v>11</v>
          </cell>
          <cell r="AQ83">
            <v>89.1</v>
          </cell>
        </row>
        <row r="84">
          <cell r="A84" t="str">
            <v>A-72</v>
          </cell>
          <cell r="B84" t="str">
            <v>Đệm làm kín</v>
          </cell>
          <cell r="C84" t="str">
            <v>6"_GASKET_#150_SORF</v>
          </cell>
          <cell r="D84">
            <v>0</v>
          </cell>
          <cell r="E84">
            <v>0</v>
          </cell>
          <cell r="F84">
            <v>0</v>
          </cell>
          <cell r="G84" t="str">
            <v>CERAMIC_FIBER</v>
          </cell>
          <cell r="H84" t="str">
            <v>pcs</v>
          </cell>
          <cell r="I84">
            <v>0</v>
          </cell>
          <cell r="J84">
            <v>11</v>
          </cell>
          <cell r="K84">
            <v>0.4</v>
          </cell>
          <cell r="L84">
            <v>11</v>
          </cell>
          <cell r="M84">
            <v>0.4</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8</v>
          </cell>
          <cell r="AC84">
            <v>0.4</v>
          </cell>
          <cell r="AD84">
            <v>3</v>
          </cell>
          <cell r="AE84">
            <v>0</v>
          </cell>
          <cell r="AF84">
            <v>0</v>
          </cell>
          <cell r="AG84">
            <v>0</v>
          </cell>
          <cell r="AH84">
            <v>0</v>
          </cell>
          <cell r="AI84">
            <v>0</v>
          </cell>
          <cell r="AJ84">
            <v>0</v>
          </cell>
          <cell r="AK84">
            <v>0</v>
          </cell>
          <cell r="AL84">
            <v>0</v>
          </cell>
          <cell r="AM84">
            <v>0</v>
          </cell>
          <cell r="AN84">
            <v>0</v>
          </cell>
          <cell r="AO84">
            <v>0</v>
          </cell>
          <cell r="AP84">
            <v>11</v>
          </cell>
          <cell r="AQ84">
            <v>0.4</v>
          </cell>
        </row>
        <row r="85">
          <cell r="A85" t="str">
            <v>A-73</v>
          </cell>
          <cell r="B85" t="str">
            <v>Bịt đầu ống</v>
          </cell>
          <cell r="C85" t="str">
            <v>SQUARE HEAD PLUG 2"-3000#</v>
          </cell>
          <cell r="D85">
            <v>0</v>
          </cell>
          <cell r="E85">
            <v>0</v>
          </cell>
          <cell r="F85">
            <v>0</v>
          </cell>
          <cell r="G85" t="str">
            <v>A105</v>
          </cell>
          <cell r="H85" t="str">
            <v>pcs</v>
          </cell>
          <cell r="I85">
            <v>0</v>
          </cell>
          <cell r="J85">
            <v>4</v>
          </cell>
          <cell r="K85">
            <v>0</v>
          </cell>
          <cell r="L85">
            <v>4</v>
          </cell>
          <cell r="M85">
            <v>3.5</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4</v>
          </cell>
          <cell r="AC85">
            <v>3.5</v>
          </cell>
          <cell r="AD85">
            <v>0</v>
          </cell>
          <cell r="AE85">
            <v>0</v>
          </cell>
          <cell r="AF85">
            <v>0</v>
          </cell>
          <cell r="AG85">
            <v>0</v>
          </cell>
          <cell r="AH85">
            <v>0</v>
          </cell>
          <cell r="AI85">
            <v>0</v>
          </cell>
          <cell r="AJ85">
            <v>0</v>
          </cell>
          <cell r="AK85">
            <v>0</v>
          </cell>
          <cell r="AL85">
            <v>0</v>
          </cell>
          <cell r="AM85">
            <v>0</v>
          </cell>
          <cell r="AN85">
            <v>0</v>
          </cell>
          <cell r="AO85">
            <v>0</v>
          </cell>
          <cell r="AP85">
            <v>4</v>
          </cell>
          <cell r="AQ85">
            <v>3.5</v>
          </cell>
        </row>
        <row r="86">
          <cell r="A86" t="str">
            <v>A-74</v>
          </cell>
          <cell r="B86" t="str">
            <v>Bích</v>
          </cell>
          <cell r="C86" t="str">
            <v>3"_FLANGE_#150_SORF</v>
          </cell>
          <cell r="D86">
            <v>0</v>
          </cell>
          <cell r="E86">
            <v>0</v>
          </cell>
          <cell r="F86">
            <v>0</v>
          </cell>
          <cell r="G86" t="str">
            <v>A182-F304</v>
          </cell>
          <cell r="H86" t="str">
            <v>pcs</v>
          </cell>
          <cell r="I86">
            <v>0</v>
          </cell>
          <cell r="J86">
            <v>1</v>
          </cell>
          <cell r="K86">
            <v>4</v>
          </cell>
          <cell r="L86">
            <v>1</v>
          </cell>
          <cell r="M86">
            <v>4</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1</v>
          </cell>
          <cell r="AC86">
            <v>4</v>
          </cell>
          <cell r="AD86">
            <v>0</v>
          </cell>
          <cell r="AE86">
            <v>0</v>
          </cell>
          <cell r="AF86">
            <v>0</v>
          </cell>
          <cell r="AG86">
            <v>0</v>
          </cell>
          <cell r="AH86">
            <v>0</v>
          </cell>
          <cell r="AI86">
            <v>0</v>
          </cell>
          <cell r="AJ86">
            <v>0</v>
          </cell>
          <cell r="AK86">
            <v>0</v>
          </cell>
          <cell r="AL86">
            <v>0</v>
          </cell>
          <cell r="AM86">
            <v>0</v>
          </cell>
          <cell r="AN86">
            <v>0</v>
          </cell>
          <cell r="AO86">
            <v>0</v>
          </cell>
          <cell r="AP86">
            <v>1</v>
          </cell>
          <cell r="AQ86">
            <v>4</v>
          </cell>
        </row>
        <row r="87">
          <cell r="A87" t="str">
            <v>A-75</v>
          </cell>
          <cell r="B87" t="str">
            <v>CUT</v>
          </cell>
          <cell r="C87" t="str">
            <v>ELBOW 90-LR-CHS88.9*5.5</v>
          </cell>
          <cell r="D87">
            <v>0</v>
          </cell>
          <cell r="E87">
            <v>0</v>
          </cell>
          <cell r="F87">
            <v>0</v>
          </cell>
          <cell r="G87" t="str">
            <v>SA403-WP304</v>
          </cell>
          <cell r="H87" t="str">
            <v>pcs</v>
          </cell>
          <cell r="I87">
            <v>0</v>
          </cell>
          <cell r="J87">
            <v>1</v>
          </cell>
          <cell r="K87">
            <v>2.4</v>
          </cell>
          <cell r="L87">
            <v>1</v>
          </cell>
          <cell r="M87">
            <v>2.4</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1</v>
          </cell>
          <cell r="AC87">
            <v>2.4</v>
          </cell>
          <cell r="AD87">
            <v>0</v>
          </cell>
          <cell r="AE87">
            <v>0</v>
          </cell>
          <cell r="AF87">
            <v>0</v>
          </cell>
          <cell r="AG87">
            <v>0</v>
          </cell>
          <cell r="AH87">
            <v>0</v>
          </cell>
          <cell r="AI87">
            <v>0</v>
          </cell>
          <cell r="AJ87">
            <v>0</v>
          </cell>
          <cell r="AK87">
            <v>0</v>
          </cell>
          <cell r="AL87">
            <v>0</v>
          </cell>
          <cell r="AM87">
            <v>0</v>
          </cell>
          <cell r="AN87">
            <v>0</v>
          </cell>
          <cell r="AO87">
            <v>0</v>
          </cell>
          <cell r="AP87">
            <v>1</v>
          </cell>
          <cell r="AQ87">
            <v>2.4</v>
          </cell>
        </row>
        <row r="88">
          <cell r="A88" t="str">
            <v>A-76</v>
          </cell>
          <cell r="B88" t="str">
            <v>Tôn tấm</v>
          </cell>
          <cell r="C88" t="str">
            <v>PL1.5*1220*2440</v>
          </cell>
          <cell r="D88">
            <v>1.5</v>
          </cell>
          <cell r="E88">
            <v>2440</v>
          </cell>
          <cell r="F88">
            <v>1220</v>
          </cell>
          <cell r="G88" t="str">
            <v>SUH409</v>
          </cell>
          <cell r="H88" t="str">
            <v>m2</v>
          </cell>
          <cell r="I88">
            <v>11.895</v>
          </cell>
          <cell r="J88">
            <v>202.82274064733082</v>
          </cell>
          <cell r="K88">
            <v>2412.5765000000001</v>
          </cell>
          <cell r="L88">
            <v>219</v>
          </cell>
          <cell r="M88">
            <v>2605.0050000000001</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194</v>
          </cell>
          <cell r="AE88">
            <v>2307.63</v>
          </cell>
          <cell r="AF88">
            <v>25</v>
          </cell>
          <cell r="AG88">
            <v>297.375</v>
          </cell>
          <cell r="AH88">
            <v>0</v>
          </cell>
          <cell r="AI88">
            <v>0</v>
          </cell>
          <cell r="AJ88">
            <v>0</v>
          </cell>
          <cell r="AK88">
            <v>0</v>
          </cell>
          <cell r="AL88">
            <v>0</v>
          </cell>
          <cell r="AM88">
            <v>0</v>
          </cell>
          <cell r="AN88">
            <v>0</v>
          </cell>
          <cell r="AO88">
            <v>0</v>
          </cell>
          <cell r="AP88">
            <v>219</v>
          </cell>
          <cell r="AQ88">
            <v>2605.0050000000001</v>
          </cell>
        </row>
        <row r="89">
          <cell r="A89" t="str">
            <v>A-77</v>
          </cell>
          <cell r="B89" t="str">
            <v>Tôn tấm</v>
          </cell>
          <cell r="C89" t="str">
            <v>PL2*1220*2440</v>
          </cell>
          <cell r="D89">
            <v>2</v>
          </cell>
          <cell r="E89">
            <v>2440</v>
          </cell>
          <cell r="F89">
            <v>1220</v>
          </cell>
          <cell r="G89" t="str">
            <v>SUH409</v>
          </cell>
          <cell r="H89" t="str">
            <v>m2</v>
          </cell>
          <cell r="I89">
            <v>15.86</v>
          </cell>
          <cell r="J89">
            <v>26.147540983606561</v>
          </cell>
          <cell r="K89">
            <v>414.70000000000005</v>
          </cell>
          <cell r="L89">
            <v>34</v>
          </cell>
          <cell r="M89">
            <v>539.24</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27</v>
          </cell>
          <cell r="AE89">
            <v>428.21999999999997</v>
          </cell>
          <cell r="AF89">
            <v>7</v>
          </cell>
          <cell r="AG89">
            <v>111.02</v>
          </cell>
          <cell r="AH89">
            <v>0</v>
          </cell>
          <cell r="AI89">
            <v>0</v>
          </cell>
          <cell r="AJ89">
            <v>0</v>
          </cell>
          <cell r="AK89">
            <v>0</v>
          </cell>
          <cell r="AL89">
            <v>0</v>
          </cell>
          <cell r="AM89">
            <v>0</v>
          </cell>
          <cell r="AN89">
            <v>0</v>
          </cell>
          <cell r="AO89">
            <v>0</v>
          </cell>
          <cell r="AP89">
            <v>34</v>
          </cell>
          <cell r="AQ89">
            <v>539.24</v>
          </cell>
        </row>
        <row r="90">
          <cell r="A90" t="str">
            <v>A-78</v>
          </cell>
          <cell r="B90" t="str">
            <v>Thép tròn đầu ren dài 50mm</v>
          </cell>
          <cell r="C90" t="str">
            <v>STUD PIN M10X67( 01 PIN-SUS304H+02 NUT-SUS304H+02  PLATE WASHER-SUH409)</v>
          </cell>
          <cell r="D90">
            <v>0</v>
          </cell>
          <cell r="E90">
            <v>0</v>
          </cell>
          <cell r="F90">
            <v>0</v>
          </cell>
          <cell r="G90" t="str">
            <v>SUS304H+SUH409</v>
          </cell>
          <cell r="H90" t="str">
            <v>pcs</v>
          </cell>
          <cell r="I90">
            <v>0</v>
          </cell>
          <cell r="J90">
            <v>400</v>
          </cell>
          <cell r="K90">
            <v>0</v>
          </cell>
          <cell r="L90">
            <v>400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400</v>
          </cell>
          <cell r="AE90">
            <v>0</v>
          </cell>
          <cell r="AF90">
            <v>0</v>
          </cell>
          <cell r="AG90">
            <v>0</v>
          </cell>
          <cell r="AH90">
            <v>0</v>
          </cell>
          <cell r="AI90">
            <v>0</v>
          </cell>
          <cell r="AJ90">
            <v>0</v>
          </cell>
          <cell r="AK90">
            <v>0</v>
          </cell>
          <cell r="AL90">
            <v>0</v>
          </cell>
          <cell r="AM90">
            <v>0</v>
          </cell>
          <cell r="AN90">
            <v>0</v>
          </cell>
          <cell r="AO90">
            <v>0</v>
          </cell>
          <cell r="AP90">
            <v>400</v>
          </cell>
          <cell r="AQ90">
            <v>0</v>
          </cell>
        </row>
        <row r="91">
          <cell r="A91" t="str">
            <v>A-79</v>
          </cell>
          <cell r="B91" t="str">
            <v>Thép tròn đầu ren dài 50mm</v>
          </cell>
          <cell r="C91" t="str">
            <v>STUD PIN M10X89( 01 PIN-SUS304H+02 NUT-SUS304H+02  PLATE WASHER-SUH409)</v>
          </cell>
          <cell r="D91">
            <v>0</v>
          </cell>
          <cell r="E91">
            <v>0</v>
          </cell>
          <cell r="F91">
            <v>0</v>
          </cell>
          <cell r="G91" t="str">
            <v>SUS304H+SUH409</v>
          </cell>
          <cell r="H91" t="str">
            <v>pcs</v>
          </cell>
          <cell r="I91">
            <v>0</v>
          </cell>
          <cell r="J91">
            <v>420</v>
          </cell>
          <cell r="K91">
            <v>0</v>
          </cell>
          <cell r="L91">
            <v>420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420</v>
          </cell>
          <cell r="AE91">
            <v>0</v>
          </cell>
          <cell r="AF91">
            <v>0</v>
          </cell>
          <cell r="AG91">
            <v>0</v>
          </cell>
          <cell r="AH91">
            <v>0</v>
          </cell>
          <cell r="AI91">
            <v>0</v>
          </cell>
          <cell r="AJ91">
            <v>0</v>
          </cell>
          <cell r="AK91">
            <v>0</v>
          </cell>
          <cell r="AL91">
            <v>0</v>
          </cell>
          <cell r="AM91">
            <v>0</v>
          </cell>
          <cell r="AN91">
            <v>0</v>
          </cell>
          <cell r="AO91">
            <v>0</v>
          </cell>
          <cell r="AP91">
            <v>420</v>
          </cell>
          <cell r="AQ91">
            <v>0</v>
          </cell>
        </row>
        <row r="92">
          <cell r="A92" t="str">
            <v>A-80</v>
          </cell>
          <cell r="B92" t="str">
            <v>insulation pin AGM INDUSTRIES SC-250</v>
          </cell>
          <cell r="C92" t="str">
            <v>PIN Ø2.6X80( 01 PIN+01 SELF-LOCKING INSULAFTION  WASHER 2 1/2"X2 1/2" SQUARE )</v>
          </cell>
          <cell r="D92">
            <v>0</v>
          </cell>
          <cell r="E92">
            <v>0</v>
          </cell>
          <cell r="F92">
            <v>0</v>
          </cell>
          <cell r="G92" t="str">
            <v>STAINLESS STELL</v>
          </cell>
          <cell r="H92" t="str">
            <v>SET</v>
          </cell>
          <cell r="I92">
            <v>6.5094339622641509E-2</v>
          </cell>
          <cell r="J92">
            <v>600</v>
          </cell>
          <cell r="K92">
            <v>34.5</v>
          </cell>
          <cell r="L92">
            <v>600</v>
          </cell>
          <cell r="M92">
            <v>39.056603773584904</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600</v>
          </cell>
          <cell r="AE92">
            <v>0</v>
          </cell>
          <cell r="AF92">
            <v>0</v>
          </cell>
          <cell r="AG92">
            <v>0</v>
          </cell>
          <cell r="AH92">
            <v>0</v>
          </cell>
          <cell r="AI92">
            <v>0</v>
          </cell>
          <cell r="AJ92">
            <v>0</v>
          </cell>
          <cell r="AK92">
            <v>0</v>
          </cell>
          <cell r="AL92">
            <v>0</v>
          </cell>
          <cell r="AM92">
            <v>0</v>
          </cell>
          <cell r="AN92">
            <v>0</v>
          </cell>
          <cell r="AO92">
            <v>0</v>
          </cell>
          <cell r="AP92">
            <v>600</v>
          </cell>
          <cell r="AQ92">
            <v>39.056603773584904</v>
          </cell>
        </row>
        <row r="93">
          <cell r="A93" t="str">
            <v>A-81</v>
          </cell>
          <cell r="B93" t="str">
            <v>THÉP C</v>
          </cell>
          <cell r="C93" t="str">
            <v>C180X75X7X10.5*12000</v>
          </cell>
          <cell r="D93">
            <v>0</v>
          </cell>
          <cell r="E93">
            <v>0</v>
          </cell>
          <cell r="F93">
            <v>0</v>
          </cell>
          <cell r="G93" t="str">
            <v>SS400</v>
          </cell>
          <cell r="H93" t="str">
            <v>m</v>
          </cell>
          <cell r="I93">
            <v>20.9462360461788</v>
          </cell>
          <cell r="J93">
            <v>83.847999999999999</v>
          </cell>
          <cell r="K93">
            <v>1756.3</v>
          </cell>
          <cell r="L93">
            <v>96</v>
          </cell>
          <cell r="M93">
            <v>2010.8386604331649</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96</v>
          </cell>
          <cell r="AE93">
            <v>2010.8386604331649</v>
          </cell>
          <cell r="AF93">
            <v>0</v>
          </cell>
          <cell r="AG93">
            <v>0</v>
          </cell>
          <cell r="AH93">
            <v>0</v>
          </cell>
          <cell r="AI93">
            <v>0</v>
          </cell>
          <cell r="AJ93">
            <v>0</v>
          </cell>
          <cell r="AK93">
            <v>0</v>
          </cell>
          <cell r="AL93">
            <v>0</v>
          </cell>
          <cell r="AM93">
            <v>0</v>
          </cell>
          <cell r="AN93">
            <v>0</v>
          </cell>
          <cell r="AO93">
            <v>0</v>
          </cell>
          <cell r="AP93">
            <v>96</v>
          </cell>
          <cell r="AQ93">
            <v>2010.8386604331649</v>
          </cell>
        </row>
        <row r="94">
          <cell r="A94" t="str">
            <v>A-82</v>
          </cell>
          <cell r="B94" t="str">
            <v>THÉP ỐNG</v>
          </cell>
          <cell r="C94" t="str">
            <v>CHS168.3*7.1</v>
          </cell>
          <cell r="D94">
            <v>0</v>
          </cell>
          <cell r="E94">
            <v>0</v>
          </cell>
          <cell r="F94">
            <v>0</v>
          </cell>
          <cell r="G94" t="str">
            <v>A-312 TP304</v>
          </cell>
          <cell r="H94" t="str">
            <v>m</v>
          </cell>
          <cell r="I94">
            <v>28.061224489795919</v>
          </cell>
          <cell r="J94">
            <v>0.98</v>
          </cell>
          <cell r="K94">
            <v>27.5</v>
          </cell>
          <cell r="L94">
            <v>1.1759999999999999</v>
          </cell>
          <cell r="M94">
            <v>33</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1.1759999999999999</v>
          </cell>
          <cell r="AE94">
            <v>33</v>
          </cell>
          <cell r="AF94">
            <v>0</v>
          </cell>
          <cell r="AG94">
            <v>0</v>
          </cell>
          <cell r="AH94">
            <v>0</v>
          </cell>
          <cell r="AI94">
            <v>0</v>
          </cell>
          <cell r="AJ94">
            <v>0</v>
          </cell>
          <cell r="AK94">
            <v>0</v>
          </cell>
          <cell r="AL94">
            <v>0</v>
          </cell>
          <cell r="AM94">
            <v>0</v>
          </cell>
          <cell r="AN94">
            <v>0</v>
          </cell>
          <cell r="AO94">
            <v>0</v>
          </cell>
          <cell r="AP94">
            <v>1.1759999999999999</v>
          </cell>
          <cell r="AQ94">
            <v>33</v>
          </cell>
        </row>
        <row r="95">
          <cell r="A95" t="str">
            <v>A-83</v>
          </cell>
          <cell r="B95" t="str">
            <v>THÉP ỐNG</v>
          </cell>
          <cell r="C95" t="str">
            <v>CHS60.3*5.5</v>
          </cell>
          <cell r="D95">
            <v>0</v>
          </cell>
          <cell r="E95">
            <v>0</v>
          </cell>
          <cell r="F95">
            <v>0</v>
          </cell>
          <cell r="G95" t="str">
            <v>A-312 TP304</v>
          </cell>
          <cell r="H95" t="str">
            <v>m</v>
          </cell>
          <cell r="I95">
            <v>7.2727272727272734</v>
          </cell>
          <cell r="J95">
            <v>0.22</v>
          </cell>
          <cell r="K95">
            <v>1.6</v>
          </cell>
          <cell r="L95">
            <v>0.25</v>
          </cell>
          <cell r="M95">
            <v>1.8181818181818183</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0.25</v>
          </cell>
          <cell r="AE95">
            <v>1.8181818181818183</v>
          </cell>
          <cell r="AF95">
            <v>0</v>
          </cell>
          <cell r="AG95">
            <v>0</v>
          </cell>
          <cell r="AH95">
            <v>0</v>
          </cell>
          <cell r="AI95">
            <v>0</v>
          </cell>
          <cell r="AJ95">
            <v>0</v>
          </cell>
          <cell r="AK95">
            <v>0</v>
          </cell>
          <cell r="AL95">
            <v>0</v>
          </cell>
          <cell r="AM95">
            <v>0</v>
          </cell>
          <cell r="AN95">
            <v>0</v>
          </cell>
          <cell r="AO95">
            <v>0</v>
          </cell>
          <cell r="AP95">
            <v>0.25</v>
          </cell>
          <cell r="AQ95">
            <v>1.8181818181818183</v>
          </cell>
        </row>
        <row r="96">
          <cell r="A96" t="str">
            <v>A-84</v>
          </cell>
          <cell r="B96" t="str">
            <v>DÂY BUỘC INOX Ø1</v>
          </cell>
          <cell r="C96" t="str">
            <v>D1</v>
          </cell>
          <cell r="D96">
            <v>0</v>
          </cell>
          <cell r="E96">
            <v>0</v>
          </cell>
          <cell r="F96">
            <v>0</v>
          </cell>
          <cell r="G96" t="str">
            <v>SUS304</v>
          </cell>
          <cell r="H96" t="str">
            <v>KG</v>
          </cell>
          <cell r="I96">
            <v>0</v>
          </cell>
          <cell r="J96">
            <v>1</v>
          </cell>
          <cell r="K96">
            <v>0</v>
          </cell>
          <cell r="L96">
            <v>1</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1</v>
          </cell>
          <cell r="AE96">
            <v>0</v>
          </cell>
          <cell r="AF96">
            <v>0</v>
          </cell>
          <cell r="AG96">
            <v>0</v>
          </cell>
          <cell r="AH96">
            <v>0</v>
          </cell>
          <cell r="AI96">
            <v>0</v>
          </cell>
          <cell r="AJ96">
            <v>0</v>
          </cell>
          <cell r="AK96">
            <v>0</v>
          </cell>
          <cell r="AL96">
            <v>0</v>
          </cell>
          <cell r="AM96">
            <v>0</v>
          </cell>
          <cell r="AN96">
            <v>0</v>
          </cell>
          <cell r="AO96">
            <v>0</v>
          </cell>
          <cell r="AP96">
            <v>1</v>
          </cell>
          <cell r="AQ96">
            <v>0</v>
          </cell>
        </row>
        <row r="97">
          <cell r="A97" t="str">
            <v>A-85</v>
          </cell>
          <cell r="B97" t="str">
            <v>TÔN TẤM</v>
          </cell>
          <cell r="C97" t="str">
            <v>PL10</v>
          </cell>
          <cell r="D97">
            <v>0</v>
          </cell>
          <cell r="E97">
            <v>0</v>
          </cell>
          <cell r="F97">
            <v>0</v>
          </cell>
          <cell r="G97" t="str">
            <v>A-240TP304</v>
          </cell>
          <cell r="H97" t="str">
            <v>m2</v>
          </cell>
          <cell r="I97">
            <v>79.3</v>
          </cell>
          <cell r="J97">
            <v>0.1</v>
          </cell>
          <cell r="K97">
            <v>8.1</v>
          </cell>
          <cell r="L97">
            <v>0.2</v>
          </cell>
          <cell r="M97">
            <v>15.86</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0.2</v>
          </cell>
          <cell r="AE97">
            <v>15.86</v>
          </cell>
          <cell r="AF97">
            <v>0</v>
          </cell>
          <cell r="AG97">
            <v>0</v>
          </cell>
          <cell r="AH97">
            <v>0</v>
          </cell>
          <cell r="AI97">
            <v>0</v>
          </cell>
          <cell r="AJ97">
            <v>0</v>
          </cell>
          <cell r="AK97">
            <v>0</v>
          </cell>
          <cell r="AL97">
            <v>0</v>
          </cell>
          <cell r="AM97">
            <v>0</v>
          </cell>
          <cell r="AN97">
            <v>0</v>
          </cell>
          <cell r="AO97">
            <v>0</v>
          </cell>
          <cell r="AP97">
            <v>0.2</v>
          </cell>
          <cell r="AQ97">
            <v>15.86</v>
          </cell>
        </row>
        <row r="98">
          <cell r="A98" t="str">
            <v>A-86</v>
          </cell>
          <cell r="B98" t="str">
            <v>TÔN TẤM</v>
          </cell>
          <cell r="C98" t="str">
            <v>PL30x2000x6000</v>
          </cell>
          <cell r="D98">
            <v>0</v>
          </cell>
          <cell r="E98">
            <v>0</v>
          </cell>
          <cell r="F98">
            <v>0</v>
          </cell>
          <cell r="G98" t="str">
            <v>A572-GR.50</v>
          </cell>
          <cell r="H98" t="str">
            <v>m2</v>
          </cell>
          <cell r="I98">
            <v>235.5</v>
          </cell>
          <cell r="J98">
            <v>0.95583864118895967</v>
          </cell>
          <cell r="K98">
            <v>225.1</v>
          </cell>
          <cell r="L98">
            <v>1.5</v>
          </cell>
          <cell r="M98">
            <v>353.25</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1.5</v>
          </cell>
          <cell r="AE98">
            <v>353.25</v>
          </cell>
          <cell r="AF98">
            <v>0</v>
          </cell>
          <cell r="AG98">
            <v>0</v>
          </cell>
          <cell r="AH98">
            <v>0</v>
          </cell>
          <cell r="AI98">
            <v>0</v>
          </cell>
          <cell r="AJ98">
            <v>0</v>
          </cell>
          <cell r="AK98">
            <v>0</v>
          </cell>
          <cell r="AL98">
            <v>0</v>
          </cell>
          <cell r="AM98">
            <v>0</v>
          </cell>
          <cell r="AN98">
            <v>0</v>
          </cell>
          <cell r="AO98">
            <v>0</v>
          </cell>
          <cell r="AP98">
            <v>1.5</v>
          </cell>
          <cell r="AQ98">
            <v>353.25</v>
          </cell>
        </row>
        <row r="99">
          <cell r="A99" t="str">
            <v>A-87</v>
          </cell>
          <cell r="B99" t="str">
            <v>TÔN TẤM</v>
          </cell>
          <cell r="C99" t="str">
            <v>PL6X2000X6000</v>
          </cell>
          <cell r="D99">
            <v>0</v>
          </cell>
          <cell r="E99">
            <v>0</v>
          </cell>
          <cell r="F99">
            <v>0</v>
          </cell>
          <cell r="G99" t="str">
            <v>SS400</v>
          </cell>
          <cell r="H99" t="str">
            <v>m2</v>
          </cell>
          <cell r="I99">
            <v>47.099999999999994</v>
          </cell>
          <cell r="J99">
            <v>140.26539278131636</v>
          </cell>
          <cell r="K99">
            <v>6606.5</v>
          </cell>
          <cell r="L99">
            <v>144</v>
          </cell>
          <cell r="M99">
            <v>6782.3999999999987</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96</v>
          </cell>
          <cell r="AE99">
            <v>4521.5999999999995</v>
          </cell>
          <cell r="AF99">
            <v>36</v>
          </cell>
          <cell r="AG99">
            <v>1695.6</v>
          </cell>
          <cell r="AH99">
            <v>12</v>
          </cell>
          <cell r="AI99">
            <v>565.19999999999993</v>
          </cell>
          <cell r="AJ99">
            <v>0</v>
          </cell>
          <cell r="AK99">
            <v>0</v>
          </cell>
          <cell r="AL99">
            <v>0</v>
          </cell>
          <cell r="AM99">
            <v>0</v>
          </cell>
          <cell r="AN99">
            <v>0</v>
          </cell>
          <cell r="AO99">
            <v>0</v>
          </cell>
          <cell r="AP99">
            <v>144</v>
          </cell>
          <cell r="AQ99">
            <v>6782.3999999999987</v>
          </cell>
        </row>
        <row r="100">
          <cell r="A100" t="str">
            <v>A-88</v>
          </cell>
          <cell r="B100" t="str">
            <v>TÔN TẤM</v>
          </cell>
          <cell r="C100" t="str">
            <v>PL6X1500X6000</v>
          </cell>
          <cell r="D100">
            <v>0</v>
          </cell>
          <cell r="E100">
            <v>0</v>
          </cell>
          <cell r="F100">
            <v>0</v>
          </cell>
          <cell r="G100" t="str">
            <v>A572-GR.50</v>
          </cell>
          <cell r="H100" t="str">
            <v>m2</v>
          </cell>
          <cell r="I100">
            <v>47.099999999999994</v>
          </cell>
          <cell r="J100">
            <v>1.62</v>
          </cell>
          <cell r="K100">
            <v>76.301999999999992</v>
          </cell>
          <cell r="L100">
            <v>3.5</v>
          </cell>
          <cell r="M100">
            <v>164.84999999999997</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2</v>
          </cell>
          <cell r="AE100">
            <v>94.199999999999989</v>
          </cell>
          <cell r="AF100">
            <v>1.5</v>
          </cell>
          <cell r="AG100">
            <v>70.649999999999991</v>
          </cell>
          <cell r="AH100">
            <v>0</v>
          </cell>
          <cell r="AI100">
            <v>0</v>
          </cell>
          <cell r="AJ100">
            <v>0</v>
          </cell>
          <cell r="AK100">
            <v>0</v>
          </cell>
          <cell r="AL100">
            <v>0</v>
          </cell>
          <cell r="AM100">
            <v>0</v>
          </cell>
          <cell r="AN100">
            <v>0</v>
          </cell>
          <cell r="AO100">
            <v>0</v>
          </cell>
          <cell r="AP100">
            <v>3.5</v>
          </cell>
          <cell r="AQ100">
            <v>164.84999999999997</v>
          </cell>
        </row>
        <row r="101">
          <cell r="A101" t="str">
            <v>A-89</v>
          </cell>
          <cell r="B101" t="str">
            <v>TÔN TẤM</v>
          </cell>
          <cell r="C101" t="str">
            <v>PL6X1500X6000</v>
          </cell>
          <cell r="D101">
            <v>0</v>
          </cell>
          <cell r="E101">
            <v>0</v>
          </cell>
          <cell r="F101">
            <v>0</v>
          </cell>
          <cell r="G101" t="str">
            <v>SUS304</v>
          </cell>
          <cell r="H101" t="str">
            <v>m2</v>
          </cell>
          <cell r="I101">
            <v>47.099999999999994</v>
          </cell>
          <cell r="J101">
            <v>5.0955414012738856E-2</v>
          </cell>
          <cell r="K101">
            <v>2.4</v>
          </cell>
          <cell r="L101">
            <v>0.7</v>
          </cell>
          <cell r="M101">
            <v>32.97</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0.5</v>
          </cell>
          <cell r="AE101">
            <v>23.549999999999997</v>
          </cell>
          <cell r="AF101">
            <v>0.2</v>
          </cell>
          <cell r="AG101">
            <v>9.42</v>
          </cell>
          <cell r="AH101">
            <v>0</v>
          </cell>
          <cell r="AI101">
            <v>0</v>
          </cell>
          <cell r="AJ101">
            <v>0</v>
          </cell>
          <cell r="AK101">
            <v>0</v>
          </cell>
          <cell r="AL101">
            <v>0</v>
          </cell>
          <cell r="AM101">
            <v>0</v>
          </cell>
          <cell r="AN101">
            <v>0</v>
          </cell>
          <cell r="AO101">
            <v>0</v>
          </cell>
          <cell r="AP101">
            <v>0.7</v>
          </cell>
          <cell r="AQ101">
            <v>32.97</v>
          </cell>
        </row>
        <row r="102">
          <cell r="A102" t="str">
            <v>A-90</v>
          </cell>
          <cell r="B102" t="str">
            <v>TÔN TẤM</v>
          </cell>
          <cell r="C102" t="str">
            <v>PL8X1500X6000</v>
          </cell>
          <cell r="D102">
            <v>0</v>
          </cell>
          <cell r="E102">
            <v>0</v>
          </cell>
          <cell r="F102">
            <v>0</v>
          </cell>
          <cell r="G102" t="str">
            <v>SS400</v>
          </cell>
          <cell r="H102" t="str">
            <v>m2</v>
          </cell>
          <cell r="I102">
            <v>54.949999999999996</v>
          </cell>
          <cell r="J102">
            <v>6.23</v>
          </cell>
          <cell r="K102">
            <v>342.2</v>
          </cell>
          <cell r="L102">
            <v>6.9776000000000016</v>
          </cell>
          <cell r="M102">
            <v>383.41912000000008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6.9776000000000016</v>
          </cell>
          <cell r="AE102">
            <v>383.41912000000008</v>
          </cell>
          <cell r="AF102">
            <v>0</v>
          </cell>
          <cell r="AG102">
            <v>0</v>
          </cell>
          <cell r="AH102">
            <v>0</v>
          </cell>
          <cell r="AI102">
            <v>0</v>
          </cell>
          <cell r="AJ102">
            <v>0</v>
          </cell>
          <cell r="AK102">
            <v>0</v>
          </cell>
          <cell r="AL102">
            <v>0</v>
          </cell>
          <cell r="AM102">
            <v>0</v>
          </cell>
          <cell r="AN102">
            <v>0</v>
          </cell>
          <cell r="AO102">
            <v>0</v>
          </cell>
          <cell r="AP102">
            <v>6.9776000000000016</v>
          </cell>
          <cell r="AQ102">
            <v>383.41912000000008</v>
          </cell>
        </row>
        <row r="103">
          <cell r="A103" t="str">
            <v>A-91</v>
          </cell>
          <cell r="B103" t="str">
            <v>Lưới dập dãn</v>
          </cell>
          <cell r="C103" t="str">
            <v>EXPANDED_METAL_1/2"_#13</v>
          </cell>
          <cell r="D103">
            <v>0</v>
          </cell>
          <cell r="E103">
            <v>0</v>
          </cell>
          <cell r="F103">
            <v>0</v>
          </cell>
          <cell r="G103" t="str">
            <v>SS400/A36</v>
          </cell>
          <cell r="H103" t="str">
            <v>m2</v>
          </cell>
          <cell r="I103">
            <v>2.29</v>
          </cell>
          <cell r="J103">
            <v>1.572052401746725</v>
          </cell>
          <cell r="K103">
            <v>3.6</v>
          </cell>
          <cell r="L103">
            <v>2</v>
          </cell>
          <cell r="M103">
            <v>4.58</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2</v>
          </cell>
          <cell r="AG103">
            <v>4.58</v>
          </cell>
          <cell r="AH103">
            <v>0</v>
          </cell>
          <cell r="AI103">
            <v>0</v>
          </cell>
          <cell r="AJ103">
            <v>0</v>
          </cell>
          <cell r="AK103">
            <v>0</v>
          </cell>
          <cell r="AL103">
            <v>0</v>
          </cell>
          <cell r="AM103">
            <v>0</v>
          </cell>
          <cell r="AN103">
            <v>0</v>
          </cell>
          <cell r="AO103">
            <v>0</v>
          </cell>
          <cell r="AP103">
            <v>2</v>
          </cell>
          <cell r="AQ103">
            <v>4.58</v>
          </cell>
        </row>
        <row r="104">
          <cell r="A104" t="str">
            <v>A-92</v>
          </cell>
          <cell r="B104" t="str">
            <v>Nối ống</v>
          </cell>
          <cell r="C104" t="str">
            <v>2"-3000# THREADED COUPING</v>
          </cell>
          <cell r="D104">
            <v>0</v>
          </cell>
          <cell r="E104">
            <v>0</v>
          </cell>
          <cell r="F104">
            <v>0</v>
          </cell>
          <cell r="G104" t="str">
            <v>A105</v>
          </cell>
          <cell r="H104" t="str">
            <v>pcs</v>
          </cell>
          <cell r="I104">
            <v>0</v>
          </cell>
          <cell r="J104">
            <v>4</v>
          </cell>
          <cell r="K104">
            <v>0</v>
          </cell>
          <cell r="L104">
            <v>4</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4</v>
          </cell>
          <cell r="AG104">
            <v>0</v>
          </cell>
          <cell r="AH104">
            <v>0</v>
          </cell>
          <cell r="AI104">
            <v>0</v>
          </cell>
          <cell r="AJ104">
            <v>0</v>
          </cell>
          <cell r="AK104">
            <v>0</v>
          </cell>
          <cell r="AL104">
            <v>0</v>
          </cell>
          <cell r="AM104">
            <v>0</v>
          </cell>
          <cell r="AN104">
            <v>0</v>
          </cell>
          <cell r="AO104">
            <v>0</v>
          </cell>
          <cell r="AP104">
            <v>4</v>
          </cell>
          <cell r="AQ104">
            <v>0</v>
          </cell>
        </row>
        <row r="105">
          <cell r="A105" t="str">
            <v>A-93</v>
          </cell>
          <cell r="B105" t="str">
            <v>THÉP ỐNG</v>
          </cell>
          <cell r="C105" t="str">
            <v>CHS114.3X8.56</v>
          </cell>
          <cell r="D105">
            <v>0</v>
          </cell>
          <cell r="E105">
            <v>0</v>
          </cell>
          <cell r="F105">
            <v>0</v>
          </cell>
          <cell r="G105" t="str">
            <v>A-312 TP304</v>
          </cell>
          <cell r="H105" t="str">
            <v>m</v>
          </cell>
          <cell r="I105">
            <v>22.32</v>
          </cell>
          <cell r="J105">
            <v>9.3320000000000007</v>
          </cell>
          <cell r="K105">
            <v>208.29024000000001</v>
          </cell>
          <cell r="L105">
            <v>11</v>
          </cell>
          <cell r="M105">
            <v>245.52</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11</v>
          </cell>
          <cell r="AG105">
            <v>245.52</v>
          </cell>
          <cell r="AH105">
            <v>0</v>
          </cell>
          <cell r="AI105">
            <v>0</v>
          </cell>
          <cell r="AJ105">
            <v>0</v>
          </cell>
          <cell r="AK105">
            <v>0</v>
          </cell>
          <cell r="AL105">
            <v>0</v>
          </cell>
          <cell r="AM105">
            <v>0</v>
          </cell>
          <cell r="AN105">
            <v>0</v>
          </cell>
          <cell r="AO105">
            <v>0</v>
          </cell>
          <cell r="AP105">
            <v>11</v>
          </cell>
          <cell r="AQ105">
            <v>245.52</v>
          </cell>
        </row>
        <row r="106">
          <cell r="A106" t="str">
            <v>A-94</v>
          </cell>
          <cell r="B106" t="str">
            <v>THÉP ỐNG</v>
          </cell>
          <cell r="C106" t="str">
            <v>CHS88.9X7.62</v>
          </cell>
          <cell r="D106">
            <v>0</v>
          </cell>
          <cell r="E106">
            <v>0</v>
          </cell>
          <cell r="F106">
            <v>0</v>
          </cell>
          <cell r="G106" t="str">
            <v>A-312 TP304</v>
          </cell>
          <cell r="H106" t="str">
            <v>m</v>
          </cell>
          <cell r="I106">
            <v>15.27</v>
          </cell>
          <cell r="J106">
            <v>0.35599999999999998</v>
          </cell>
          <cell r="K106">
            <v>5.4361199999999998</v>
          </cell>
          <cell r="L106">
            <v>0.5</v>
          </cell>
          <cell r="M106">
            <v>7.6349999999999998</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0.5</v>
          </cell>
          <cell r="AG106">
            <v>7.6349999999999998</v>
          </cell>
          <cell r="AH106">
            <v>0</v>
          </cell>
          <cell r="AI106">
            <v>0</v>
          </cell>
          <cell r="AJ106">
            <v>0</v>
          </cell>
          <cell r="AK106">
            <v>0</v>
          </cell>
          <cell r="AL106">
            <v>0</v>
          </cell>
          <cell r="AM106">
            <v>0</v>
          </cell>
          <cell r="AN106">
            <v>0</v>
          </cell>
          <cell r="AO106">
            <v>0</v>
          </cell>
          <cell r="AP106">
            <v>0.5</v>
          </cell>
          <cell r="AQ106">
            <v>7.6349999999999998</v>
          </cell>
        </row>
        <row r="107">
          <cell r="A107" t="str">
            <v>A-95</v>
          </cell>
          <cell r="B107" t="str">
            <v>TÔN TẤM</v>
          </cell>
          <cell r="C107" t="str">
            <v>PL5</v>
          </cell>
          <cell r="D107">
            <v>0</v>
          </cell>
          <cell r="E107">
            <v>0</v>
          </cell>
          <cell r="F107">
            <v>0</v>
          </cell>
          <cell r="G107" t="str">
            <v>SS400</v>
          </cell>
          <cell r="H107" t="str">
            <v>m2</v>
          </cell>
          <cell r="I107">
            <v>39.25</v>
          </cell>
          <cell r="J107">
            <v>1.8850955414012738</v>
          </cell>
          <cell r="K107">
            <v>73.989999999999995</v>
          </cell>
          <cell r="L107">
            <v>3</v>
          </cell>
          <cell r="M107">
            <v>117.75</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3</v>
          </cell>
          <cell r="AG107">
            <v>117.75</v>
          </cell>
          <cell r="AH107">
            <v>0</v>
          </cell>
          <cell r="AI107">
            <v>0</v>
          </cell>
          <cell r="AJ107">
            <v>0</v>
          </cell>
          <cell r="AK107">
            <v>0</v>
          </cell>
          <cell r="AL107">
            <v>0</v>
          </cell>
          <cell r="AM107">
            <v>0</v>
          </cell>
          <cell r="AN107">
            <v>0</v>
          </cell>
          <cell r="AO107">
            <v>0</v>
          </cell>
          <cell r="AP107">
            <v>3</v>
          </cell>
          <cell r="AQ107">
            <v>117.75</v>
          </cell>
        </row>
        <row r="108">
          <cell r="A108" t="str">
            <v>A-96</v>
          </cell>
          <cell r="B108" t="str">
            <v>INSULATION PIN</v>
          </cell>
          <cell r="C108" t="str">
            <v>INSULATION CD PIN D3X55</v>
          </cell>
          <cell r="D108">
            <v>0</v>
          </cell>
          <cell r="E108">
            <v>0</v>
          </cell>
          <cell r="F108">
            <v>0</v>
          </cell>
          <cell r="G108" t="str">
            <v>SUS304</v>
          </cell>
          <cell r="H108" t="str">
            <v>PCS</v>
          </cell>
          <cell r="I108">
            <v>0</v>
          </cell>
          <cell r="J108">
            <v>1500</v>
          </cell>
          <cell r="K108">
            <v>0</v>
          </cell>
          <cell r="L108">
            <v>1800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1800</v>
          </cell>
          <cell r="AI108">
            <v>0</v>
          </cell>
          <cell r="AJ108">
            <v>0</v>
          </cell>
          <cell r="AK108">
            <v>0</v>
          </cell>
          <cell r="AL108">
            <v>0</v>
          </cell>
          <cell r="AM108">
            <v>0</v>
          </cell>
          <cell r="AN108">
            <v>0</v>
          </cell>
          <cell r="AO108">
            <v>0</v>
          </cell>
          <cell r="AP108">
            <v>1800</v>
          </cell>
          <cell r="AQ108">
            <v>0</v>
          </cell>
        </row>
        <row r="109">
          <cell r="A109" t="str">
            <v>A-97</v>
          </cell>
          <cell r="B109" t="str">
            <v>Thép hình</v>
          </cell>
          <cell r="C109" t="str">
            <v>C100X50X5X7.5*6000</v>
          </cell>
          <cell r="D109">
            <v>0</v>
          </cell>
          <cell r="E109">
            <v>0</v>
          </cell>
          <cell r="F109">
            <v>0</v>
          </cell>
          <cell r="G109" t="str">
            <v>SS400</v>
          </cell>
          <cell r="H109" t="str">
            <v>m</v>
          </cell>
          <cell r="I109">
            <v>9.3646138807429118</v>
          </cell>
          <cell r="J109">
            <v>5.1150000000000002</v>
          </cell>
          <cell r="K109">
            <v>47.9</v>
          </cell>
          <cell r="L109">
            <v>6</v>
          </cell>
          <cell r="M109">
            <v>56.187683284457471</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6</v>
          </cell>
          <cell r="AI109">
            <v>56.187683284457471</v>
          </cell>
          <cell r="AJ109">
            <v>0</v>
          </cell>
          <cell r="AK109">
            <v>0</v>
          </cell>
          <cell r="AL109">
            <v>0</v>
          </cell>
          <cell r="AM109">
            <v>0</v>
          </cell>
          <cell r="AN109">
            <v>0</v>
          </cell>
          <cell r="AO109">
            <v>0</v>
          </cell>
          <cell r="AP109">
            <v>6</v>
          </cell>
          <cell r="AQ109">
            <v>56.187683284457471</v>
          </cell>
        </row>
        <row r="110">
          <cell r="A110" t="str">
            <v>A-98</v>
          </cell>
          <cell r="B110" t="str">
            <v>Thép hình</v>
          </cell>
          <cell r="C110" t="str">
            <v>C200X90X8X13.5*12000</v>
          </cell>
          <cell r="D110">
            <v>0</v>
          </cell>
          <cell r="E110">
            <v>0</v>
          </cell>
          <cell r="F110">
            <v>0</v>
          </cell>
          <cell r="G110" t="str">
            <v>SS400</v>
          </cell>
          <cell r="H110" t="str">
            <v>m</v>
          </cell>
          <cell r="I110">
            <v>30.336800396235763</v>
          </cell>
          <cell r="J110">
            <v>28.265999999999998</v>
          </cell>
          <cell r="K110">
            <v>857.5</v>
          </cell>
          <cell r="L110">
            <v>36</v>
          </cell>
          <cell r="M110">
            <v>1092.1248142644874</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36</v>
          </cell>
          <cell r="AI110">
            <v>1092.1248142644874</v>
          </cell>
          <cell r="AJ110">
            <v>0</v>
          </cell>
          <cell r="AK110">
            <v>0</v>
          </cell>
          <cell r="AL110">
            <v>0</v>
          </cell>
          <cell r="AM110">
            <v>0</v>
          </cell>
          <cell r="AN110">
            <v>0</v>
          </cell>
          <cell r="AO110">
            <v>0</v>
          </cell>
          <cell r="AP110">
            <v>36</v>
          </cell>
          <cell r="AQ110">
            <v>1092.1248142644874</v>
          </cell>
        </row>
        <row r="111">
          <cell r="A111" t="str">
            <v>A-99</v>
          </cell>
          <cell r="B111" t="str">
            <v>Thép hình</v>
          </cell>
          <cell r="C111" t="str">
            <v>C300X90X9X13*12000</v>
          </cell>
          <cell r="D111">
            <v>0</v>
          </cell>
          <cell r="E111">
            <v>0</v>
          </cell>
          <cell r="F111">
            <v>0</v>
          </cell>
          <cell r="G111" t="str">
            <v>SS400</v>
          </cell>
          <cell r="H111" t="str">
            <v>m</v>
          </cell>
          <cell r="I111">
            <v>38.12880861658666</v>
          </cell>
          <cell r="J111">
            <v>145.39400000000001</v>
          </cell>
          <cell r="K111">
            <v>5543.7000000000007</v>
          </cell>
          <cell r="L111">
            <v>150</v>
          </cell>
          <cell r="M111">
            <v>5719.321292487999</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150</v>
          </cell>
          <cell r="AI111">
            <v>5719.321292487999</v>
          </cell>
          <cell r="AJ111">
            <v>0</v>
          </cell>
          <cell r="AK111">
            <v>0</v>
          </cell>
          <cell r="AL111">
            <v>0</v>
          </cell>
          <cell r="AM111">
            <v>0</v>
          </cell>
          <cell r="AN111">
            <v>0</v>
          </cell>
          <cell r="AO111">
            <v>0</v>
          </cell>
          <cell r="AP111">
            <v>150</v>
          </cell>
          <cell r="AQ111">
            <v>5719.321292487999</v>
          </cell>
        </row>
        <row r="112">
          <cell r="A112" t="str">
            <v>A-100</v>
          </cell>
          <cell r="B112" t="str">
            <v>thép ống</v>
          </cell>
          <cell r="C112" t="str">
            <v>CHS48.3x3.6*6000</v>
          </cell>
          <cell r="D112">
            <v>0</v>
          </cell>
          <cell r="E112">
            <v>0</v>
          </cell>
          <cell r="F112">
            <v>0</v>
          </cell>
          <cell r="G112" t="str">
            <v>A53-GR.B</v>
          </cell>
          <cell r="H112" t="str">
            <v>m</v>
          </cell>
          <cell r="I112">
            <v>3.9729619605424022</v>
          </cell>
          <cell r="J112">
            <v>878.61399999999946</v>
          </cell>
          <cell r="K112">
            <v>3490.7000000000003</v>
          </cell>
          <cell r="L112">
            <v>966</v>
          </cell>
          <cell r="M112">
            <v>3837.8812538839607</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936</v>
          </cell>
          <cell r="AI112">
            <v>3718.6923950676887</v>
          </cell>
          <cell r="AJ112">
            <v>0</v>
          </cell>
          <cell r="AK112">
            <v>0</v>
          </cell>
          <cell r="AL112">
            <v>30</v>
          </cell>
          <cell r="AM112">
            <v>119.18885881627207</v>
          </cell>
          <cell r="AN112">
            <v>0</v>
          </cell>
          <cell r="AO112">
            <v>0</v>
          </cell>
          <cell r="AP112">
            <v>966</v>
          </cell>
          <cell r="AQ112">
            <v>3837.8812538839607</v>
          </cell>
        </row>
        <row r="113">
          <cell r="A113" t="str">
            <v>A-101</v>
          </cell>
          <cell r="B113" t="str">
            <v>thép ống</v>
          </cell>
          <cell r="C113" t="str">
            <v>CHS48.3x5.0*6000</v>
          </cell>
          <cell r="D113">
            <v>0</v>
          </cell>
          <cell r="E113">
            <v>0</v>
          </cell>
          <cell r="F113">
            <v>0</v>
          </cell>
          <cell r="G113" t="str">
            <v>A53-GR.B</v>
          </cell>
          <cell r="H113" t="str">
            <v>m</v>
          </cell>
          <cell r="I113">
            <v>5.338853729778311</v>
          </cell>
          <cell r="J113">
            <v>427.26400000000001</v>
          </cell>
          <cell r="K113">
            <v>2281.1000000000004</v>
          </cell>
          <cell r="L113">
            <v>498</v>
          </cell>
          <cell r="M113">
            <v>2658.7491574295987</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444</v>
          </cell>
          <cell r="AI113">
            <v>2370.4510560215699</v>
          </cell>
          <cell r="AJ113">
            <v>0</v>
          </cell>
          <cell r="AK113">
            <v>0</v>
          </cell>
          <cell r="AL113">
            <v>54</v>
          </cell>
          <cell r="AM113">
            <v>288.2981014080288</v>
          </cell>
          <cell r="AN113">
            <v>0</v>
          </cell>
          <cell r="AO113">
            <v>0</v>
          </cell>
          <cell r="AP113">
            <v>498</v>
          </cell>
          <cell r="AQ113">
            <v>2658.7491574295987</v>
          </cell>
        </row>
        <row r="114">
          <cell r="A114" t="str">
            <v>A-102</v>
          </cell>
          <cell r="B114" t="str">
            <v>thép hình</v>
          </cell>
          <cell r="C114" t="str">
            <v>H200X200X8X12*12000</v>
          </cell>
          <cell r="D114">
            <v>0</v>
          </cell>
          <cell r="E114">
            <v>0</v>
          </cell>
          <cell r="F114">
            <v>0</v>
          </cell>
          <cell r="G114" t="str">
            <v>SS400</v>
          </cell>
          <cell r="H114" t="str">
            <v>m</v>
          </cell>
          <cell r="I114">
            <v>48.733462407228139</v>
          </cell>
          <cell r="J114">
            <v>22.225999999999999</v>
          </cell>
          <cell r="K114">
            <v>1102.51</v>
          </cell>
          <cell r="L114">
            <v>24</v>
          </cell>
          <cell r="M114">
            <v>1169.6030977734754</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14</v>
          </cell>
          <cell r="AI114">
            <v>682.2684737011939</v>
          </cell>
          <cell r="AJ114">
            <v>0</v>
          </cell>
          <cell r="AK114">
            <v>0</v>
          </cell>
          <cell r="AL114">
            <v>10</v>
          </cell>
          <cell r="AM114">
            <v>487.33462407228137</v>
          </cell>
          <cell r="AN114">
            <v>0</v>
          </cell>
          <cell r="AO114">
            <v>0</v>
          </cell>
          <cell r="AP114">
            <v>24</v>
          </cell>
          <cell r="AQ114">
            <v>1169.6030977734754</v>
          </cell>
        </row>
        <row r="115">
          <cell r="A115" t="str">
            <v>A-103</v>
          </cell>
          <cell r="B115" t="str">
            <v>thép hình</v>
          </cell>
          <cell r="C115" t="str">
            <v>H244X175X7X11*12000</v>
          </cell>
          <cell r="D115">
            <v>0</v>
          </cell>
          <cell r="E115">
            <v>0</v>
          </cell>
          <cell r="F115">
            <v>0</v>
          </cell>
          <cell r="G115" t="str">
            <v>SS400</v>
          </cell>
          <cell r="H115" t="str">
            <v>m</v>
          </cell>
          <cell r="I115">
            <v>44.150233135132829</v>
          </cell>
          <cell r="J115">
            <v>46.753999999999991</v>
          </cell>
          <cell r="K115">
            <v>2064.1999999999998</v>
          </cell>
          <cell r="L115">
            <v>48</v>
          </cell>
          <cell r="M115">
            <v>2119.2111904863759</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48</v>
          </cell>
          <cell r="AI115">
            <v>2119.2111904863759</v>
          </cell>
          <cell r="AJ115">
            <v>0</v>
          </cell>
          <cell r="AK115">
            <v>0</v>
          </cell>
          <cell r="AL115">
            <v>0</v>
          </cell>
          <cell r="AM115">
            <v>0</v>
          </cell>
          <cell r="AN115">
            <v>0</v>
          </cell>
          <cell r="AO115">
            <v>0</v>
          </cell>
          <cell r="AP115">
            <v>48</v>
          </cell>
          <cell r="AQ115">
            <v>2119.2111904863759</v>
          </cell>
        </row>
        <row r="116">
          <cell r="A116" t="str">
            <v>A-104</v>
          </cell>
          <cell r="B116" t="str">
            <v>thép hình</v>
          </cell>
          <cell r="C116" t="str">
            <v>H294X200X8X12*12000</v>
          </cell>
          <cell r="D116">
            <v>0</v>
          </cell>
          <cell r="E116">
            <v>0</v>
          </cell>
          <cell r="F116">
            <v>0</v>
          </cell>
          <cell r="G116" t="str">
            <v>SS400</v>
          </cell>
          <cell r="H116" t="str">
            <v>m</v>
          </cell>
          <cell r="I116">
            <v>54.513334397955937</v>
          </cell>
          <cell r="J116">
            <v>50.095999999999997</v>
          </cell>
          <cell r="K116">
            <v>2730.9000000000005</v>
          </cell>
          <cell r="L116">
            <v>51</v>
          </cell>
          <cell r="M116">
            <v>2780.1800542957526</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51</v>
          </cell>
          <cell r="AI116">
            <v>2780.1800542957526</v>
          </cell>
          <cell r="AJ116">
            <v>0</v>
          </cell>
          <cell r="AK116">
            <v>0</v>
          </cell>
          <cell r="AL116">
            <v>0</v>
          </cell>
          <cell r="AM116">
            <v>0</v>
          </cell>
          <cell r="AN116">
            <v>0</v>
          </cell>
          <cell r="AO116">
            <v>0</v>
          </cell>
          <cell r="AP116">
            <v>51</v>
          </cell>
          <cell r="AQ116">
            <v>2780.1800542957526</v>
          </cell>
        </row>
        <row r="117">
          <cell r="A117" t="str">
            <v>A-105</v>
          </cell>
          <cell r="B117" t="str">
            <v>thép hình</v>
          </cell>
          <cell r="C117" t="str">
            <v>H300X300X10X15*12000</v>
          </cell>
          <cell r="D117">
            <v>0</v>
          </cell>
          <cell r="E117">
            <v>0</v>
          </cell>
          <cell r="F117">
            <v>0</v>
          </cell>
          <cell r="G117" t="str">
            <v>SS400</v>
          </cell>
          <cell r="H117" t="str">
            <v>m</v>
          </cell>
          <cell r="I117">
            <v>94.043760129659645</v>
          </cell>
          <cell r="J117">
            <v>9.8719999999999999</v>
          </cell>
          <cell r="K117">
            <v>928.4</v>
          </cell>
          <cell r="L117">
            <v>12</v>
          </cell>
          <cell r="M117">
            <v>1128.5251215559158</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12</v>
          </cell>
          <cell r="AI117">
            <v>1128.5251215559158</v>
          </cell>
          <cell r="AJ117">
            <v>0</v>
          </cell>
          <cell r="AK117">
            <v>0</v>
          </cell>
          <cell r="AL117">
            <v>0</v>
          </cell>
          <cell r="AM117">
            <v>0</v>
          </cell>
          <cell r="AN117">
            <v>0</v>
          </cell>
          <cell r="AO117">
            <v>0</v>
          </cell>
          <cell r="AP117">
            <v>12</v>
          </cell>
          <cell r="AQ117">
            <v>1128.5251215559158</v>
          </cell>
        </row>
        <row r="118">
          <cell r="A118" t="str">
            <v>A-106</v>
          </cell>
          <cell r="B118" t="str">
            <v>thép hình</v>
          </cell>
          <cell r="C118" t="str">
            <v>L150X150X12*12000</v>
          </cell>
          <cell r="D118">
            <v>0</v>
          </cell>
          <cell r="E118">
            <v>0</v>
          </cell>
          <cell r="F118">
            <v>0</v>
          </cell>
          <cell r="G118" t="str">
            <v>SS400</v>
          </cell>
          <cell r="H118" t="str">
            <v>m</v>
          </cell>
          <cell r="I118">
            <v>27.309612983770286</v>
          </cell>
          <cell r="J118">
            <v>3.2040000000000002</v>
          </cell>
          <cell r="K118">
            <v>87.5</v>
          </cell>
          <cell r="L118">
            <v>4</v>
          </cell>
          <cell r="M118">
            <v>109.23845193508114</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4</v>
          </cell>
          <cell r="AI118">
            <v>109.23845193508114</v>
          </cell>
          <cell r="AJ118">
            <v>0</v>
          </cell>
          <cell r="AK118">
            <v>0</v>
          </cell>
          <cell r="AL118">
            <v>0</v>
          </cell>
          <cell r="AM118">
            <v>0</v>
          </cell>
          <cell r="AN118">
            <v>0</v>
          </cell>
          <cell r="AO118">
            <v>0</v>
          </cell>
          <cell r="AP118">
            <v>4</v>
          </cell>
          <cell r="AQ118">
            <v>109.23845193508114</v>
          </cell>
        </row>
        <row r="119">
          <cell r="A119" t="str">
            <v>A-107</v>
          </cell>
          <cell r="B119" t="str">
            <v>thép hình</v>
          </cell>
          <cell r="C119" t="str">
            <v>L50X50X6*6000</v>
          </cell>
          <cell r="D119">
            <v>0</v>
          </cell>
          <cell r="E119">
            <v>0</v>
          </cell>
          <cell r="F119">
            <v>0</v>
          </cell>
          <cell r="G119" t="str">
            <v>SS400</v>
          </cell>
          <cell r="H119" t="str">
            <v>m</v>
          </cell>
          <cell r="I119">
            <v>4.4287118977384461</v>
          </cell>
          <cell r="J119">
            <v>30.805</v>
          </cell>
          <cell r="K119">
            <v>136.63999999999999</v>
          </cell>
          <cell r="L119">
            <v>36</v>
          </cell>
          <cell r="M119">
            <v>159.43362831858406</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30</v>
          </cell>
          <cell r="AI119">
            <v>132.86135693215337</v>
          </cell>
          <cell r="AJ119">
            <v>0</v>
          </cell>
          <cell r="AK119">
            <v>0</v>
          </cell>
          <cell r="AL119">
            <v>6</v>
          </cell>
          <cell r="AM119">
            <v>26.572271386430678</v>
          </cell>
          <cell r="AN119">
            <v>0</v>
          </cell>
          <cell r="AO119">
            <v>0</v>
          </cell>
          <cell r="AP119">
            <v>36</v>
          </cell>
          <cell r="AQ119">
            <v>159.43362831858406</v>
          </cell>
        </row>
        <row r="120">
          <cell r="A120" t="str">
            <v>A-108</v>
          </cell>
          <cell r="B120" t="str">
            <v>thép hình</v>
          </cell>
          <cell r="C120" t="str">
            <v>T122X175X7X11*12000</v>
          </cell>
          <cell r="D120">
            <v>0</v>
          </cell>
          <cell r="E120">
            <v>0</v>
          </cell>
          <cell r="F120">
            <v>0</v>
          </cell>
          <cell r="G120" t="str">
            <v>SS400</v>
          </cell>
          <cell r="H120" t="str">
            <v>m</v>
          </cell>
          <cell r="I120">
            <v>14.779595664860359</v>
          </cell>
          <cell r="J120">
            <v>38.384</v>
          </cell>
          <cell r="K120">
            <v>567.30000000000007</v>
          </cell>
          <cell r="L120">
            <v>40</v>
          </cell>
          <cell r="M120">
            <v>591.18382659441431</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40</v>
          </cell>
          <cell r="AI120">
            <v>591.18382659441431</v>
          </cell>
          <cell r="AJ120">
            <v>0</v>
          </cell>
          <cell r="AK120">
            <v>0</v>
          </cell>
          <cell r="AL120">
            <v>0</v>
          </cell>
          <cell r="AM120">
            <v>0</v>
          </cell>
          <cell r="AN120">
            <v>0</v>
          </cell>
          <cell r="AO120">
            <v>0</v>
          </cell>
          <cell r="AP120">
            <v>40</v>
          </cell>
          <cell r="AQ120">
            <v>591.18382659441431</v>
          </cell>
        </row>
        <row r="121">
          <cell r="A121" t="str">
            <v>A-109</v>
          </cell>
          <cell r="B121" t="str">
            <v>thép hình</v>
          </cell>
          <cell r="C121" t="str">
            <v>T97X150X6X9*12000</v>
          </cell>
          <cell r="D121">
            <v>0</v>
          </cell>
          <cell r="E121">
            <v>0</v>
          </cell>
          <cell r="F121">
            <v>0</v>
          </cell>
          <cell r="G121" t="str">
            <v>SS400</v>
          </cell>
          <cell r="H121" t="str">
            <v>m</v>
          </cell>
          <cell r="I121">
            <v>14.780577381919029</v>
          </cell>
          <cell r="J121">
            <v>80.050999999999988</v>
          </cell>
          <cell r="K121">
            <v>1183.2</v>
          </cell>
          <cell r="L121">
            <v>84</v>
          </cell>
          <cell r="M121">
            <v>1241.5685000811984</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84</v>
          </cell>
          <cell r="AI121">
            <v>1241.5685000811984</v>
          </cell>
          <cell r="AJ121">
            <v>0</v>
          </cell>
          <cell r="AK121">
            <v>0</v>
          </cell>
          <cell r="AL121">
            <v>0</v>
          </cell>
          <cell r="AM121">
            <v>0</v>
          </cell>
          <cell r="AN121">
            <v>0</v>
          </cell>
          <cell r="AO121">
            <v>0</v>
          </cell>
          <cell r="AP121">
            <v>84</v>
          </cell>
          <cell r="AQ121">
            <v>1241.5685000811984</v>
          </cell>
        </row>
        <row r="122">
          <cell r="A122" t="str">
            <v>A-110</v>
          </cell>
          <cell r="B122" t="str">
            <v>tôn nhám</v>
          </cell>
          <cell r="C122" t="str">
            <v>CHKPL6</v>
          </cell>
          <cell r="D122">
            <v>0</v>
          </cell>
          <cell r="E122">
            <v>0</v>
          </cell>
          <cell r="F122">
            <v>0</v>
          </cell>
          <cell r="G122" t="str">
            <v>SS400</v>
          </cell>
          <cell r="H122" t="str">
            <v>m2</v>
          </cell>
          <cell r="I122">
            <v>50.099999999999994</v>
          </cell>
          <cell r="J122">
            <v>10.990219560878243</v>
          </cell>
          <cell r="K122">
            <v>550.61</v>
          </cell>
          <cell r="L122">
            <v>1.1363057324840766</v>
          </cell>
          <cell r="M122">
            <v>56.928917197452229</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1.1363057324840766</v>
          </cell>
          <cell r="AI122">
            <v>56.928917197452229</v>
          </cell>
          <cell r="AJ122">
            <v>0</v>
          </cell>
          <cell r="AK122">
            <v>0</v>
          </cell>
          <cell r="AL122">
            <v>0</v>
          </cell>
          <cell r="AM122">
            <v>0</v>
          </cell>
          <cell r="AN122">
            <v>13.36</v>
          </cell>
          <cell r="AO122">
            <v>669.3359999999999</v>
          </cell>
          <cell r="AP122">
            <v>14.496305732484077</v>
          </cell>
          <cell r="AQ122">
            <v>726.26491719745218</v>
          </cell>
        </row>
        <row r="123">
          <cell r="A123" t="str">
            <v>A-111</v>
          </cell>
          <cell r="B123" t="str">
            <v>gratting</v>
          </cell>
          <cell r="C123" t="str">
            <v>GRATTING32X5-HOT DIP GALV</v>
          </cell>
          <cell r="D123">
            <v>0</v>
          </cell>
          <cell r="E123">
            <v>0</v>
          </cell>
          <cell r="F123">
            <v>0</v>
          </cell>
          <cell r="G123" t="str">
            <v>SS400</v>
          </cell>
          <cell r="H123" t="str">
            <v>m2</v>
          </cell>
          <cell r="I123">
            <v>45.5</v>
          </cell>
          <cell r="J123">
            <v>205.60219780219779</v>
          </cell>
          <cell r="K123">
            <v>9354.9</v>
          </cell>
          <cell r="L123">
            <v>205.60219780219779</v>
          </cell>
          <cell r="M123">
            <v>9354.9</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205.60219780219779</v>
          </cell>
          <cell r="AI123">
            <v>9354.9</v>
          </cell>
          <cell r="AJ123">
            <v>0</v>
          </cell>
          <cell r="AK123">
            <v>0</v>
          </cell>
          <cell r="AL123">
            <v>0</v>
          </cell>
          <cell r="AM123">
            <v>0</v>
          </cell>
          <cell r="AN123">
            <v>0</v>
          </cell>
          <cell r="AO123">
            <v>0</v>
          </cell>
          <cell r="AP123">
            <v>205.60219780219779</v>
          </cell>
          <cell r="AQ123">
            <v>9354.9</v>
          </cell>
        </row>
        <row r="124">
          <cell r="A124" t="str">
            <v>A-112</v>
          </cell>
          <cell r="B124" t="str">
            <v>đệm</v>
          </cell>
          <cell r="C124" t="str">
            <v>WASHER M10</v>
          </cell>
          <cell r="D124">
            <v>0</v>
          </cell>
          <cell r="E124">
            <v>0</v>
          </cell>
          <cell r="F124">
            <v>0</v>
          </cell>
          <cell r="G124">
            <v>4.5999999999999996</v>
          </cell>
          <cell r="H124" t="str">
            <v>pcs</v>
          </cell>
          <cell r="I124">
            <v>0</v>
          </cell>
          <cell r="J124">
            <v>30</v>
          </cell>
          <cell r="K124">
            <v>0.1</v>
          </cell>
          <cell r="L124">
            <v>32</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32</v>
          </cell>
          <cell r="AI124">
            <v>0</v>
          </cell>
          <cell r="AJ124">
            <v>0</v>
          </cell>
          <cell r="AK124">
            <v>0</v>
          </cell>
          <cell r="AL124">
            <v>0</v>
          </cell>
          <cell r="AM124">
            <v>0</v>
          </cell>
          <cell r="AN124">
            <v>0</v>
          </cell>
          <cell r="AO124">
            <v>0</v>
          </cell>
          <cell r="AP124">
            <v>32</v>
          </cell>
          <cell r="AQ124">
            <v>0</v>
          </cell>
        </row>
        <row r="125">
          <cell r="A125" t="str">
            <v>A-113</v>
          </cell>
          <cell r="B125" t="str">
            <v>đệm</v>
          </cell>
          <cell r="C125" t="str">
            <v>WASHER M16</v>
          </cell>
          <cell r="D125">
            <v>0</v>
          </cell>
          <cell r="E125">
            <v>0</v>
          </cell>
          <cell r="F125">
            <v>0</v>
          </cell>
          <cell r="G125">
            <v>4.5999999999999996</v>
          </cell>
          <cell r="H125" t="str">
            <v>pcs</v>
          </cell>
          <cell r="I125">
            <v>0</v>
          </cell>
          <cell r="J125">
            <v>15</v>
          </cell>
          <cell r="K125">
            <v>0.2</v>
          </cell>
          <cell r="L125">
            <v>16</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16</v>
          </cell>
          <cell r="AI125">
            <v>0</v>
          </cell>
          <cell r="AJ125">
            <v>0</v>
          </cell>
          <cell r="AK125">
            <v>0</v>
          </cell>
          <cell r="AL125">
            <v>0</v>
          </cell>
          <cell r="AM125">
            <v>0</v>
          </cell>
          <cell r="AN125">
            <v>0</v>
          </cell>
          <cell r="AO125">
            <v>0</v>
          </cell>
          <cell r="AP125">
            <v>16</v>
          </cell>
          <cell r="AQ125">
            <v>0</v>
          </cell>
        </row>
        <row r="126">
          <cell r="A126" t="str">
            <v>A-114</v>
          </cell>
          <cell r="B126" t="str">
            <v>NUT-ĐEN</v>
          </cell>
          <cell r="C126" t="str">
            <v>NUT_M10</v>
          </cell>
          <cell r="D126">
            <v>0</v>
          </cell>
          <cell r="E126">
            <v>0</v>
          </cell>
          <cell r="F126">
            <v>0</v>
          </cell>
          <cell r="G126">
            <v>4.5999999999999996</v>
          </cell>
          <cell r="H126" t="str">
            <v>pcs</v>
          </cell>
          <cell r="I126">
            <v>0</v>
          </cell>
          <cell r="J126">
            <v>30</v>
          </cell>
          <cell r="K126">
            <v>0.2</v>
          </cell>
          <cell r="L126">
            <v>32</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32</v>
          </cell>
          <cell r="AI126">
            <v>0</v>
          </cell>
          <cell r="AJ126">
            <v>0</v>
          </cell>
          <cell r="AK126">
            <v>0</v>
          </cell>
          <cell r="AL126">
            <v>0</v>
          </cell>
          <cell r="AM126">
            <v>0</v>
          </cell>
          <cell r="AN126">
            <v>0</v>
          </cell>
          <cell r="AO126">
            <v>0</v>
          </cell>
          <cell r="AP126">
            <v>32</v>
          </cell>
          <cell r="AQ126">
            <v>0</v>
          </cell>
        </row>
        <row r="127">
          <cell r="A127" t="str">
            <v>A-115</v>
          </cell>
          <cell r="B127" t="str">
            <v>lò so</v>
          </cell>
          <cell r="C127" t="str">
            <v>SPRING-D3</v>
          </cell>
          <cell r="D127">
            <v>0</v>
          </cell>
          <cell r="E127">
            <v>0</v>
          </cell>
          <cell r="F127">
            <v>0</v>
          </cell>
          <cell r="G127" t="str">
            <v>SUS304</v>
          </cell>
          <cell r="H127" t="str">
            <v>pcs</v>
          </cell>
          <cell r="I127">
            <v>0</v>
          </cell>
          <cell r="J127">
            <v>15</v>
          </cell>
          <cell r="K127">
            <v>0.8</v>
          </cell>
          <cell r="L127">
            <v>16</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16</v>
          </cell>
          <cell r="AI127">
            <v>0</v>
          </cell>
          <cell r="AJ127">
            <v>0</v>
          </cell>
          <cell r="AK127">
            <v>0</v>
          </cell>
          <cell r="AL127">
            <v>0</v>
          </cell>
          <cell r="AM127">
            <v>0</v>
          </cell>
          <cell r="AN127">
            <v>0</v>
          </cell>
          <cell r="AO127">
            <v>0</v>
          </cell>
          <cell r="AP127">
            <v>16</v>
          </cell>
          <cell r="AQ127">
            <v>0</v>
          </cell>
        </row>
        <row r="128">
          <cell r="A128" t="str">
            <v>A-116</v>
          </cell>
          <cell r="B128" t="str">
            <v>Ổ BẠC</v>
          </cell>
          <cell r="C128" t="str">
            <v>PRESS_FIT_BUSHING_OD3/4"ID3/8"</v>
          </cell>
          <cell r="D128">
            <v>0</v>
          </cell>
          <cell r="E128">
            <v>0</v>
          </cell>
          <cell r="F128">
            <v>0</v>
          </cell>
          <cell r="G128" t="str">
            <v>BRONZE</v>
          </cell>
          <cell r="H128" t="str">
            <v>PCS</v>
          </cell>
          <cell r="I128">
            <v>0</v>
          </cell>
          <cell r="J128">
            <v>6</v>
          </cell>
          <cell r="K128">
            <v>0</v>
          </cell>
          <cell r="L128">
            <v>6</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6</v>
          </cell>
          <cell r="AK128">
            <v>0</v>
          </cell>
          <cell r="AL128">
            <v>0</v>
          </cell>
          <cell r="AM128">
            <v>0</v>
          </cell>
          <cell r="AN128">
            <v>0</v>
          </cell>
          <cell r="AO128">
            <v>0</v>
          </cell>
          <cell r="AP128">
            <v>6</v>
          </cell>
          <cell r="AQ128">
            <v>0</v>
          </cell>
        </row>
        <row r="129">
          <cell r="A129" t="str">
            <v>A-117</v>
          </cell>
          <cell r="B129" t="str">
            <v>THÉP HỘP</v>
          </cell>
          <cell r="C129" t="str">
            <v>SHS152.4X10</v>
          </cell>
          <cell r="D129">
            <v>0</v>
          </cell>
          <cell r="E129">
            <v>0</v>
          </cell>
          <cell r="F129">
            <v>0</v>
          </cell>
          <cell r="G129" t="str">
            <v>SS400</v>
          </cell>
          <cell r="H129" t="str">
            <v>m</v>
          </cell>
          <cell r="I129">
            <v>44.7</v>
          </cell>
          <cell r="J129">
            <v>1.554</v>
          </cell>
          <cell r="K129">
            <v>69.463800000000006</v>
          </cell>
          <cell r="L129">
            <v>2</v>
          </cell>
          <cell r="M129">
            <v>89.4</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2</v>
          </cell>
          <cell r="AK129">
            <v>89.4</v>
          </cell>
          <cell r="AL129">
            <v>0</v>
          </cell>
          <cell r="AM129">
            <v>0</v>
          </cell>
          <cell r="AN129">
            <v>0</v>
          </cell>
          <cell r="AO129">
            <v>0</v>
          </cell>
          <cell r="AP129">
            <v>2</v>
          </cell>
          <cell r="AQ129">
            <v>89.4</v>
          </cell>
        </row>
        <row r="130">
          <cell r="A130" t="str">
            <v>A-118</v>
          </cell>
          <cell r="B130" t="str">
            <v>thép hình H</v>
          </cell>
          <cell r="C130" t="str">
            <v>H100x100x6x8</v>
          </cell>
          <cell r="D130" t="str">
            <v>SS400</v>
          </cell>
          <cell r="E130">
            <v>0</v>
          </cell>
          <cell r="F130">
            <v>0</v>
          </cell>
          <cell r="G130" t="str">
            <v>SS400</v>
          </cell>
          <cell r="H130" t="str">
            <v>m</v>
          </cell>
          <cell r="I130">
            <v>17.41586137954015</v>
          </cell>
          <cell r="J130">
            <v>6.0020000000000007</v>
          </cell>
          <cell r="K130">
            <v>104.53</v>
          </cell>
          <cell r="L130">
            <v>6.6022000000000016</v>
          </cell>
          <cell r="M130">
            <v>114.983</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6.6022000000000016</v>
          </cell>
          <cell r="AM130">
            <v>114.983</v>
          </cell>
          <cell r="AN130">
            <v>0</v>
          </cell>
          <cell r="AO130">
            <v>0</v>
          </cell>
          <cell r="AP130">
            <v>6.6022000000000016</v>
          </cell>
          <cell r="AQ130">
            <v>114.983</v>
          </cell>
        </row>
        <row r="131">
          <cell r="A131" t="str">
            <v>A-119</v>
          </cell>
          <cell r="B131" t="str">
            <v>thép hình H</v>
          </cell>
          <cell r="C131" t="str">
            <v>H125x125x6.5x9</v>
          </cell>
          <cell r="D131" t="str">
            <v>SS400</v>
          </cell>
          <cell r="E131">
            <v>0</v>
          </cell>
          <cell r="F131">
            <v>0</v>
          </cell>
          <cell r="G131" t="str">
            <v>SS400</v>
          </cell>
          <cell r="H131" t="str">
            <v>m</v>
          </cell>
          <cell r="I131">
            <v>24.267515923566879</v>
          </cell>
          <cell r="J131">
            <v>0.157</v>
          </cell>
          <cell r="K131">
            <v>3.81</v>
          </cell>
          <cell r="L131">
            <v>0.17270000000000002</v>
          </cell>
          <cell r="M131">
            <v>4.1910000000000007</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0.17270000000000002</v>
          </cell>
          <cell r="AM131">
            <v>4.1910000000000007</v>
          </cell>
          <cell r="AN131">
            <v>0</v>
          </cell>
          <cell r="AO131">
            <v>0</v>
          </cell>
          <cell r="AP131">
            <v>0.17270000000000002</v>
          </cell>
          <cell r="AQ131">
            <v>4.1910000000000007</v>
          </cell>
        </row>
        <row r="132">
          <cell r="A132" t="str">
            <v>A-120</v>
          </cell>
          <cell r="B132" t="str">
            <v>thép hình H</v>
          </cell>
          <cell r="C132" t="str">
            <v>H200x100x5.5x8</v>
          </cell>
          <cell r="D132" t="str">
            <v>SS400</v>
          </cell>
          <cell r="E132">
            <v>0</v>
          </cell>
          <cell r="F132">
            <v>0</v>
          </cell>
          <cell r="G132" t="str">
            <v>SS400</v>
          </cell>
          <cell r="H132" t="str">
            <v>m</v>
          </cell>
          <cell r="I132">
            <v>21.64842454394693</v>
          </cell>
          <cell r="J132">
            <v>3.0150000000000001</v>
          </cell>
          <cell r="K132">
            <v>65.27</v>
          </cell>
          <cell r="L132">
            <v>3.3165000000000004</v>
          </cell>
          <cell r="M132">
            <v>71.797000000000011</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3.3165000000000004</v>
          </cell>
          <cell r="AM132">
            <v>71.797000000000011</v>
          </cell>
          <cell r="AN132">
            <v>0</v>
          </cell>
          <cell r="AO132">
            <v>0</v>
          </cell>
          <cell r="AP132">
            <v>3.3165000000000004</v>
          </cell>
          <cell r="AQ132">
            <v>71.797000000000011</v>
          </cell>
        </row>
        <row r="133">
          <cell r="A133" t="str">
            <v>A-121</v>
          </cell>
          <cell r="B133" t="str">
            <v>THÉP HỘP</v>
          </cell>
          <cell r="C133" t="str">
            <v>SHS100x100x6</v>
          </cell>
          <cell r="D133">
            <v>0</v>
          </cell>
          <cell r="E133">
            <v>0</v>
          </cell>
          <cell r="F133">
            <v>0</v>
          </cell>
          <cell r="G133" t="str">
            <v>STKR400</v>
          </cell>
          <cell r="H133" t="str">
            <v>m</v>
          </cell>
          <cell r="I133">
            <v>17.429822071500077</v>
          </cell>
          <cell r="J133">
            <v>66.936999999999983</v>
          </cell>
          <cell r="K133">
            <v>1166.7000000000003</v>
          </cell>
          <cell r="L133">
            <v>73.63069999999999</v>
          </cell>
          <cell r="M133">
            <v>1283.3700000000006</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73.63069999999999</v>
          </cell>
          <cell r="AM133">
            <v>1283.3700000000006</v>
          </cell>
          <cell r="AN133">
            <v>0</v>
          </cell>
          <cell r="AO133">
            <v>0</v>
          </cell>
          <cell r="AP133">
            <v>73.63069999999999</v>
          </cell>
          <cell r="AQ133">
            <v>1283.3700000000006</v>
          </cell>
        </row>
        <row r="134">
          <cell r="A134" t="str">
            <v>A-122</v>
          </cell>
          <cell r="B134" t="str">
            <v>THÉP HỘP</v>
          </cell>
          <cell r="C134" t="str">
            <v>SHS150x150x6</v>
          </cell>
          <cell r="D134">
            <v>0</v>
          </cell>
          <cell r="E134">
            <v>0</v>
          </cell>
          <cell r="F134">
            <v>0</v>
          </cell>
          <cell r="G134" t="str">
            <v>STKR400</v>
          </cell>
          <cell r="H134" t="str">
            <v>m</v>
          </cell>
          <cell r="I134">
            <v>26.992436936732947</v>
          </cell>
          <cell r="J134">
            <v>22.080999999999996</v>
          </cell>
          <cell r="K134">
            <v>596.0200000000001</v>
          </cell>
          <cell r="L134">
            <v>24.289099999999998</v>
          </cell>
          <cell r="M134">
            <v>655.62200000000018</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24.289099999999998</v>
          </cell>
          <cell r="AM134">
            <v>655.62200000000018</v>
          </cell>
          <cell r="AN134">
            <v>0</v>
          </cell>
          <cell r="AO134">
            <v>0</v>
          </cell>
          <cell r="AP134">
            <v>24.289099999999998</v>
          </cell>
          <cell r="AQ134">
            <v>655.62200000000018</v>
          </cell>
        </row>
        <row r="135">
          <cell r="A135" t="str">
            <v>A-123</v>
          </cell>
          <cell r="B135" t="str">
            <v>THÉP HỘP</v>
          </cell>
          <cell r="C135" t="str">
            <v>SHS200x200x6</v>
          </cell>
          <cell r="D135">
            <v>0</v>
          </cell>
          <cell r="E135">
            <v>0</v>
          </cell>
          <cell r="F135">
            <v>0</v>
          </cell>
          <cell r="G135" t="str">
            <v>STKR400</v>
          </cell>
          <cell r="H135" t="str">
            <v>m</v>
          </cell>
          <cell r="I135">
            <v>37.095322295450892</v>
          </cell>
          <cell r="J135">
            <v>6.2210000000000001</v>
          </cell>
          <cell r="K135">
            <v>230.76999999999998</v>
          </cell>
          <cell r="L135">
            <v>6.8431000000000006</v>
          </cell>
          <cell r="M135">
            <v>253.84700000000001</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6.8431000000000006</v>
          </cell>
          <cell r="AM135">
            <v>253.84700000000001</v>
          </cell>
          <cell r="AN135">
            <v>0</v>
          </cell>
          <cell r="AO135">
            <v>0</v>
          </cell>
          <cell r="AP135">
            <v>6.8431000000000006</v>
          </cell>
          <cell r="AQ135">
            <v>253.84700000000001</v>
          </cell>
        </row>
        <row r="136">
          <cell r="A136" t="str">
            <v>A-124</v>
          </cell>
          <cell r="B136" t="str">
            <v>THÉP HỘP</v>
          </cell>
          <cell r="C136" t="str">
            <v>SHS250x250x6</v>
          </cell>
          <cell r="D136">
            <v>0</v>
          </cell>
          <cell r="E136">
            <v>0</v>
          </cell>
          <cell r="F136">
            <v>0</v>
          </cell>
          <cell r="G136" t="str">
            <v>STKR400</v>
          </cell>
          <cell r="H136" t="str">
            <v>m</v>
          </cell>
          <cell r="I136">
            <v>46.834888323437937</v>
          </cell>
          <cell r="J136">
            <v>7.0740000000000007</v>
          </cell>
          <cell r="K136">
            <v>331.31</v>
          </cell>
          <cell r="L136">
            <v>7.7814000000000014</v>
          </cell>
          <cell r="M136">
            <v>364.44100000000003</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7.7814000000000014</v>
          </cell>
          <cell r="AM136">
            <v>364.44100000000003</v>
          </cell>
          <cell r="AN136">
            <v>0</v>
          </cell>
          <cell r="AO136">
            <v>0</v>
          </cell>
          <cell r="AP136">
            <v>7.7814000000000014</v>
          </cell>
          <cell r="AQ136">
            <v>364.44100000000003</v>
          </cell>
        </row>
        <row r="137">
          <cell r="A137" t="str">
            <v>A-125</v>
          </cell>
          <cell r="B137" t="str">
            <v>THÉP HỘP</v>
          </cell>
          <cell r="C137" t="str">
            <v>SHS75x75x6</v>
          </cell>
          <cell r="D137">
            <v>0</v>
          </cell>
          <cell r="E137">
            <v>0</v>
          </cell>
          <cell r="F137">
            <v>0</v>
          </cell>
          <cell r="G137" t="str">
            <v>STKR400</v>
          </cell>
          <cell r="H137" t="str">
            <v>m</v>
          </cell>
          <cell r="I137">
            <v>12.992125984251969</v>
          </cell>
          <cell r="J137">
            <v>0.76200000000000001</v>
          </cell>
          <cell r="K137">
            <v>9.9</v>
          </cell>
          <cell r="L137">
            <v>0.83820000000000006</v>
          </cell>
          <cell r="M137">
            <v>10.89</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0.83820000000000006</v>
          </cell>
          <cell r="AM137">
            <v>10.89</v>
          </cell>
          <cell r="AN137">
            <v>0</v>
          </cell>
          <cell r="AO137">
            <v>0</v>
          </cell>
          <cell r="AP137">
            <v>0.83820000000000006</v>
          </cell>
          <cell r="AQ137">
            <v>10.89</v>
          </cell>
        </row>
        <row r="138">
          <cell r="A138" t="str">
            <v>A-126</v>
          </cell>
          <cell r="B138" t="str">
            <v>u bolt-mạ kẽm</v>
          </cell>
          <cell r="C138" t="str">
            <v>U-BOLT 3/8" ROD x 2"NOM.PIPE( 1 Ubolt+4 Nuts)</v>
          </cell>
          <cell r="D138">
            <v>0</v>
          </cell>
          <cell r="E138">
            <v>0</v>
          </cell>
          <cell r="F138">
            <v>0</v>
          </cell>
          <cell r="G138" t="str">
            <v>CARBON STEEL(FIG.137)</v>
          </cell>
          <cell r="H138" t="str">
            <v>sets</v>
          </cell>
          <cell r="I138">
            <v>0.15</v>
          </cell>
          <cell r="J138">
            <v>3</v>
          </cell>
          <cell r="K138">
            <v>0.45</v>
          </cell>
          <cell r="L138">
            <v>4</v>
          </cell>
          <cell r="M138">
            <v>0.6</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4</v>
          </cell>
          <cell r="AM138">
            <v>0.6</v>
          </cell>
          <cell r="AN138">
            <v>0</v>
          </cell>
          <cell r="AO138">
            <v>0</v>
          </cell>
          <cell r="AP138">
            <v>4</v>
          </cell>
          <cell r="AQ138">
            <v>0.6</v>
          </cell>
        </row>
        <row r="139">
          <cell r="A139" t="str">
            <v>A-127</v>
          </cell>
          <cell r="B139" t="str">
            <v>thanh ren +nuts-mạ kẽm</v>
          </cell>
          <cell r="C139" t="str">
            <v>HILTI KWIK BOLT TZ 3/4"x10"(1 stud bolt+02 nuts)</v>
          </cell>
          <cell r="D139">
            <v>0</v>
          </cell>
          <cell r="E139">
            <v>0</v>
          </cell>
          <cell r="F139">
            <v>0</v>
          </cell>
          <cell r="G139" t="str">
            <v>CARBON STEEL</v>
          </cell>
          <cell r="H139" t="str">
            <v>sets</v>
          </cell>
          <cell r="I139">
            <v>0.68152777777777784</v>
          </cell>
          <cell r="J139">
            <v>144</v>
          </cell>
          <cell r="K139">
            <v>98.140000000000015</v>
          </cell>
          <cell r="L139">
            <v>160</v>
          </cell>
          <cell r="M139">
            <v>109.04444444444445</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160</v>
          </cell>
          <cell r="AM139">
            <v>109.04444444444445</v>
          </cell>
          <cell r="AN139">
            <v>0</v>
          </cell>
          <cell r="AO139">
            <v>0</v>
          </cell>
          <cell r="AP139">
            <v>160</v>
          </cell>
          <cell r="AQ139">
            <v>109.04444444444445</v>
          </cell>
        </row>
        <row r="140">
          <cell r="A140" t="str">
            <v>B.</v>
          </cell>
          <cell r="B140" t="str">
            <v>Accessory-Material / Vật tư phụ</v>
          </cell>
          <cell r="C140">
            <v>0</v>
          </cell>
          <cell r="D140">
            <v>0</v>
          </cell>
          <cell r="E140">
            <v>0</v>
          </cell>
          <cell r="F140">
            <v>0</v>
          </cell>
          <cell r="G140">
            <v>0</v>
          </cell>
          <cell r="H140">
            <v>0</v>
          </cell>
          <cell r="I140">
            <v>0</v>
          </cell>
          <cell r="J140">
            <v>0</v>
          </cell>
          <cell r="K140">
            <v>15531.552000000001</v>
          </cell>
          <cell r="L140">
            <v>0</v>
          </cell>
          <cell r="M140">
            <v>17715.408220000001</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5760</v>
          </cell>
          <cell r="AH140">
            <v>0</v>
          </cell>
          <cell r="AI140">
            <v>0</v>
          </cell>
          <cell r="AJ140">
            <v>0</v>
          </cell>
          <cell r="AK140">
            <v>0</v>
          </cell>
          <cell r="AL140">
            <v>0</v>
          </cell>
          <cell r="AM140">
            <v>0</v>
          </cell>
          <cell r="AN140">
            <v>0</v>
          </cell>
          <cell r="AO140">
            <v>0</v>
          </cell>
          <cell r="AP140">
            <v>0</v>
          </cell>
          <cell r="AQ140">
            <v>17715.408220000001</v>
          </cell>
        </row>
        <row r="141">
          <cell r="A141" t="str">
            <v>B-1</v>
          </cell>
          <cell r="B141" t="str">
            <v>Bu lông (1B+1N)</v>
          </cell>
          <cell r="C141" t="str">
            <v>BOLT 1/2" DIA x 1 1/2" (40mm) LG, GAL</v>
          </cell>
          <cell r="D141">
            <v>0</v>
          </cell>
          <cell r="E141">
            <v>0</v>
          </cell>
          <cell r="F141">
            <v>0</v>
          </cell>
          <cell r="G141" t="str">
            <v>A307</v>
          </cell>
          <cell r="H141" t="str">
            <v>set</v>
          </cell>
          <cell r="I141">
            <v>0</v>
          </cell>
          <cell r="J141">
            <v>18</v>
          </cell>
          <cell r="K141">
            <v>0</v>
          </cell>
          <cell r="L141">
            <v>22</v>
          </cell>
          <cell r="M141">
            <v>0</v>
          </cell>
          <cell r="N141">
            <v>20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2</v>
          </cell>
          <cell r="AG141">
            <v>0</v>
          </cell>
          <cell r="AH141">
            <v>0</v>
          </cell>
          <cell r="AI141">
            <v>0</v>
          </cell>
          <cell r="AJ141">
            <v>0</v>
          </cell>
          <cell r="AK141">
            <v>0</v>
          </cell>
          <cell r="AL141">
            <v>0</v>
          </cell>
          <cell r="AM141">
            <v>0</v>
          </cell>
          <cell r="AN141">
            <v>0</v>
          </cell>
          <cell r="AO141">
            <v>0</v>
          </cell>
          <cell r="AP141">
            <v>22</v>
          </cell>
          <cell r="AQ141">
            <v>0</v>
          </cell>
        </row>
        <row r="142">
          <cell r="A142" t="str">
            <v>B-2</v>
          </cell>
          <cell r="B142" t="str">
            <v>Bu lông neo 1" ( 1B+3N+1W )</v>
          </cell>
          <cell r="C142" t="str">
            <v>ANCHOR BOLT 1" DIA x29 3/8" (746mm) LG, HOT GAL</v>
          </cell>
          <cell r="D142">
            <v>0</v>
          </cell>
          <cell r="E142">
            <v>0</v>
          </cell>
          <cell r="F142">
            <v>0</v>
          </cell>
          <cell r="G142" t="str">
            <v>ASTM F1554 Gr36</v>
          </cell>
          <cell r="H142" t="str">
            <v>set</v>
          </cell>
          <cell r="I142">
            <v>0</v>
          </cell>
          <cell r="J142">
            <v>16</v>
          </cell>
          <cell r="K142">
            <v>0</v>
          </cell>
          <cell r="L142">
            <v>16</v>
          </cell>
          <cell r="M142">
            <v>0</v>
          </cell>
          <cell r="N142">
            <v>16</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16</v>
          </cell>
          <cell r="AQ142">
            <v>0</v>
          </cell>
        </row>
        <row r="143">
          <cell r="A143" t="str">
            <v>B-3</v>
          </cell>
          <cell r="B143" t="str">
            <v>Bu lông neo 1" ( 1B+3N+1W )</v>
          </cell>
          <cell r="C143" t="str">
            <v>ANCHOR BOLT 1" DIA x28" (711mm) LG, HOT GAL</v>
          </cell>
          <cell r="D143">
            <v>0</v>
          </cell>
          <cell r="E143">
            <v>0</v>
          </cell>
          <cell r="F143">
            <v>0</v>
          </cell>
          <cell r="G143" t="str">
            <v>ASTM F1554 Gr36</v>
          </cell>
          <cell r="H143" t="str">
            <v>set</v>
          </cell>
          <cell r="I143">
            <v>0</v>
          </cell>
          <cell r="J143">
            <v>8</v>
          </cell>
          <cell r="K143">
            <v>0</v>
          </cell>
          <cell r="L143">
            <v>8</v>
          </cell>
          <cell r="M143">
            <v>0</v>
          </cell>
          <cell r="N143">
            <v>8</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8</v>
          </cell>
          <cell r="AQ143">
            <v>0</v>
          </cell>
        </row>
        <row r="144">
          <cell r="A144" t="str">
            <v>B-4</v>
          </cell>
          <cell r="B144" t="str">
            <v>Bu lông neo 2 1/4" ( 1B+3N+2W )</v>
          </cell>
          <cell r="C144" t="str">
            <v>ANCHOR BOLT 2 1/4" DIA x 67 3/4" (1721mm) LG, HOT GAL</v>
          </cell>
          <cell r="D144">
            <v>0</v>
          </cell>
          <cell r="E144">
            <v>0</v>
          </cell>
          <cell r="F144">
            <v>0</v>
          </cell>
          <cell r="G144" t="str">
            <v>ASTM F1554 Gr55</v>
          </cell>
          <cell r="H144" t="str">
            <v>set</v>
          </cell>
          <cell r="I144">
            <v>0</v>
          </cell>
          <cell r="J144">
            <v>8</v>
          </cell>
          <cell r="K144">
            <v>0</v>
          </cell>
          <cell r="L144">
            <v>8</v>
          </cell>
          <cell r="M144">
            <v>0</v>
          </cell>
          <cell r="N144">
            <v>8</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8</v>
          </cell>
          <cell r="AQ144">
            <v>0</v>
          </cell>
        </row>
        <row r="145">
          <cell r="A145" t="str">
            <v>B-5</v>
          </cell>
          <cell r="B145" t="str">
            <v>Bu lông neo 2 1/4" ( 1B+3N+2W )</v>
          </cell>
          <cell r="C145" t="str">
            <v>ANCHOR BOLT 2 1/4" DIA x 64 3/4" (1645mm) LG, HOT GAL</v>
          </cell>
          <cell r="D145">
            <v>0</v>
          </cell>
          <cell r="E145">
            <v>0</v>
          </cell>
          <cell r="F145">
            <v>0</v>
          </cell>
          <cell r="G145" t="str">
            <v>ASTM F1554 Gr55</v>
          </cell>
          <cell r="H145" t="str">
            <v>set</v>
          </cell>
          <cell r="I145">
            <v>0</v>
          </cell>
          <cell r="J145">
            <v>8</v>
          </cell>
          <cell r="K145">
            <v>0</v>
          </cell>
          <cell r="L145">
            <v>8</v>
          </cell>
          <cell r="M145">
            <v>0</v>
          </cell>
          <cell r="N145">
            <v>8</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8</v>
          </cell>
          <cell r="AQ145">
            <v>0</v>
          </cell>
        </row>
        <row r="146">
          <cell r="A146" t="str">
            <v>B-6</v>
          </cell>
          <cell r="B146" t="str">
            <v>Bu lông neo 2 1/4" ( 1B+3N+2W )</v>
          </cell>
          <cell r="C146" t="str">
            <v>ANCHOR BOLT 2 1/4" DIA x 64 3/4" (1645mm) LG, HOT GAL</v>
          </cell>
          <cell r="D146">
            <v>0</v>
          </cell>
          <cell r="E146">
            <v>0</v>
          </cell>
          <cell r="F146">
            <v>0</v>
          </cell>
          <cell r="G146" t="str">
            <v>ASTM F1554 Gr55</v>
          </cell>
          <cell r="H146" t="str">
            <v>set</v>
          </cell>
          <cell r="I146">
            <v>0</v>
          </cell>
          <cell r="J146">
            <v>8</v>
          </cell>
          <cell r="K146">
            <v>0</v>
          </cell>
          <cell r="L146">
            <v>8</v>
          </cell>
          <cell r="M146">
            <v>0</v>
          </cell>
          <cell r="N146">
            <v>8</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8</v>
          </cell>
          <cell r="AQ146">
            <v>0</v>
          </cell>
        </row>
        <row r="147">
          <cell r="A147" t="str">
            <v>B-7</v>
          </cell>
          <cell r="B147" t="str">
            <v>Bu lông neo 2 1/4" ( 1B+3N+2W )</v>
          </cell>
          <cell r="C147" t="str">
            <v>ANCHOR BOLT 2 1/4" DIA x 64 3/4" (1645mm) LG, HOT GAL</v>
          </cell>
          <cell r="D147">
            <v>0</v>
          </cell>
          <cell r="E147">
            <v>0</v>
          </cell>
          <cell r="F147">
            <v>0</v>
          </cell>
          <cell r="G147" t="str">
            <v>ASTM F1554 Gr55</v>
          </cell>
          <cell r="H147" t="str">
            <v>set</v>
          </cell>
          <cell r="I147">
            <v>0</v>
          </cell>
          <cell r="J147">
            <v>48</v>
          </cell>
          <cell r="K147">
            <v>0</v>
          </cell>
          <cell r="L147">
            <v>48</v>
          </cell>
          <cell r="M147">
            <v>0</v>
          </cell>
          <cell r="N147">
            <v>48</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48</v>
          </cell>
          <cell r="AQ147">
            <v>0</v>
          </cell>
        </row>
        <row r="148">
          <cell r="A148" t="str">
            <v>B-8</v>
          </cell>
          <cell r="B148" t="str">
            <v>Ống bọc bulong neo 1" - 3"x10"</v>
          </cell>
          <cell r="C148" t="str">
            <v>WILSON ANCHOR BOLT SLEEVE FOR 1", 1 1/4 BOLT SIZE - 3"x10" SHELL SIZE</v>
          </cell>
          <cell r="D148">
            <v>0</v>
          </cell>
          <cell r="E148">
            <v>0</v>
          </cell>
          <cell r="F148">
            <v>0</v>
          </cell>
          <cell r="G148" t="str">
            <v>HIGH IMPACT PLASTIC</v>
          </cell>
          <cell r="H148" t="str">
            <v>pcs</v>
          </cell>
          <cell r="I148">
            <v>0</v>
          </cell>
          <cell r="J148">
            <v>40</v>
          </cell>
          <cell r="K148">
            <v>0</v>
          </cell>
          <cell r="L148">
            <v>40</v>
          </cell>
          <cell r="M148">
            <v>0</v>
          </cell>
          <cell r="N148">
            <v>24</v>
          </cell>
          <cell r="O148">
            <v>0</v>
          </cell>
          <cell r="P148">
            <v>0</v>
          </cell>
          <cell r="Q148">
            <v>0</v>
          </cell>
          <cell r="R148">
            <v>16</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40</v>
          </cell>
          <cell r="AQ148">
            <v>0</v>
          </cell>
        </row>
        <row r="149">
          <cell r="A149" t="str">
            <v>B-9</v>
          </cell>
          <cell r="B149" t="str">
            <v>Ống bọc bulong neo 2 1/4" - 4"x18"</v>
          </cell>
          <cell r="C149" t="str">
            <v>WILSON ANCHOR BOLT SLEEVE FOR 2 1/4" BOLT SIZE - 4"x18" SHELL SIZE</v>
          </cell>
          <cell r="D149">
            <v>0</v>
          </cell>
          <cell r="E149">
            <v>0</v>
          </cell>
          <cell r="F149">
            <v>0</v>
          </cell>
          <cell r="G149" t="str">
            <v>HIGH IMPACT PLASTIC</v>
          </cell>
          <cell r="H149" t="str">
            <v>pcs</v>
          </cell>
          <cell r="I149">
            <v>0</v>
          </cell>
          <cell r="J149">
            <v>72</v>
          </cell>
          <cell r="K149">
            <v>0</v>
          </cell>
          <cell r="L149">
            <v>72</v>
          </cell>
          <cell r="M149">
            <v>0</v>
          </cell>
          <cell r="N149">
            <v>72</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72</v>
          </cell>
          <cell r="AQ149">
            <v>0</v>
          </cell>
        </row>
        <row r="150">
          <cell r="A150" t="str">
            <v>B-10</v>
          </cell>
          <cell r="B150" t="str">
            <v>Ống bọc bulong neo 2 3/4" - 4"x18"</v>
          </cell>
          <cell r="C150" t="str">
            <v>WILSON ANCHOR BOLT SLEEVE FOR 2 3/4" BOLT SIZE - 6"x24" SHELL SIZE</v>
          </cell>
          <cell r="D150">
            <v>0</v>
          </cell>
          <cell r="E150">
            <v>0</v>
          </cell>
          <cell r="F150">
            <v>0</v>
          </cell>
          <cell r="G150" t="str">
            <v>HIGH IMPACT PLASTIC</v>
          </cell>
          <cell r="H150" t="str">
            <v>pcs</v>
          </cell>
          <cell r="I150">
            <v>0</v>
          </cell>
          <cell r="J150">
            <v>36</v>
          </cell>
          <cell r="K150">
            <v>0</v>
          </cell>
          <cell r="L150">
            <v>36</v>
          </cell>
          <cell r="M150">
            <v>0</v>
          </cell>
          <cell r="N150">
            <v>0</v>
          </cell>
          <cell r="O150">
            <v>0</v>
          </cell>
          <cell r="P150">
            <v>36</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36</v>
          </cell>
          <cell r="AQ150">
            <v>0</v>
          </cell>
        </row>
        <row r="151">
          <cell r="A151" t="str">
            <v>B-11</v>
          </cell>
          <cell r="B151" t="str">
            <v>Bu lông neo 3" ( 1B+3N+1W )</v>
          </cell>
          <cell r="C151" t="str">
            <v>ANCHOR BOLT 3" DIA x 7'-9" (2362mm) LG, HOT GAL</v>
          </cell>
          <cell r="D151">
            <v>0</v>
          </cell>
          <cell r="E151">
            <v>0</v>
          </cell>
          <cell r="F151">
            <v>0</v>
          </cell>
          <cell r="G151" t="str">
            <v>ASTM F1554 Gr36</v>
          </cell>
          <cell r="H151" t="str">
            <v>set</v>
          </cell>
          <cell r="I151">
            <v>0</v>
          </cell>
          <cell r="J151">
            <v>36</v>
          </cell>
          <cell r="K151">
            <v>0</v>
          </cell>
          <cell r="L151">
            <v>36</v>
          </cell>
          <cell r="M151">
            <v>0</v>
          </cell>
          <cell r="N151">
            <v>0</v>
          </cell>
          <cell r="O151">
            <v>0</v>
          </cell>
          <cell r="P151">
            <v>36</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36</v>
          </cell>
          <cell r="AQ151">
            <v>0</v>
          </cell>
        </row>
        <row r="152">
          <cell r="A152" t="str">
            <v>B-12</v>
          </cell>
          <cell r="B152" t="str">
            <v>Bu lông neo 1 1/4" ( 1B+3N+2W )</v>
          </cell>
          <cell r="C152" t="str">
            <v>ANCHOR BOLT 1 1/4" DIA x32 3/4" (832mm) LG, HOT GAL</v>
          </cell>
          <cell r="D152">
            <v>0</v>
          </cell>
          <cell r="E152">
            <v>0</v>
          </cell>
          <cell r="F152">
            <v>0</v>
          </cell>
          <cell r="G152" t="str">
            <v>ASTM F1554 Gr36</v>
          </cell>
          <cell r="H152" t="str">
            <v>set</v>
          </cell>
          <cell r="I152">
            <v>0</v>
          </cell>
          <cell r="J152">
            <v>16</v>
          </cell>
          <cell r="K152">
            <v>0</v>
          </cell>
          <cell r="L152">
            <v>16</v>
          </cell>
          <cell r="M152">
            <v>0</v>
          </cell>
          <cell r="N152">
            <v>0</v>
          </cell>
          <cell r="O152">
            <v>0</v>
          </cell>
          <cell r="P152">
            <v>0</v>
          </cell>
          <cell r="Q152">
            <v>0</v>
          </cell>
          <cell r="R152">
            <v>16</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16</v>
          </cell>
          <cell r="AQ152">
            <v>0</v>
          </cell>
        </row>
        <row r="153">
          <cell r="A153" t="str">
            <v>B-13</v>
          </cell>
          <cell r="B153" t="str">
            <v>Thép tròn đầu ren dài 50mm</v>
          </cell>
          <cell r="C153" t="str">
            <v>STUD PIN M12x203( 01 PIN SUS304H+02 NUT SUS304H+02 PLATE WASHER SUS304)</v>
          </cell>
          <cell r="D153" t="str">
            <v>STUD PIN M12x203</v>
          </cell>
          <cell r="E153">
            <v>0</v>
          </cell>
          <cell r="F153">
            <v>0</v>
          </cell>
          <cell r="G153" t="str">
            <v>A-479 TP 304H (SUS304H)
Tensile min 490MPa
Yield min 245MPa</v>
          </cell>
          <cell r="H153" t="str">
            <v>set</v>
          </cell>
          <cell r="I153">
            <v>0</v>
          </cell>
          <cell r="J153">
            <v>4617</v>
          </cell>
          <cell r="K153">
            <v>0</v>
          </cell>
          <cell r="L153">
            <v>5552</v>
          </cell>
          <cell r="M153">
            <v>0</v>
          </cell>
          <cell r="N153">
            <v>0</v>
          </cell>
          <cell r="O153">
            <v>0</v>
          </cell>
          <cell r="P153">
            <v>0</v>
          </cell>
          <cell r="Q153">
            <v>0</v>
          </cell>
          <cell r="R153">
            <v>0</v>
          </cell>
          <cell r="S153">
            <v>0</v>
          </cell>
          <cell r="T153">
            <v>11096</v>
          </cell>
          <cell r="U153">
            <v>2445</v>
          </cell>
          <cell r="V153">
            <v>731</v>
          </cell>
          <cell r="W153">
            <v>113.3129700000004</v>
          </cell>
          <cell r="X153">
            <v>0</v>
          </cell>
          <cell r="Y153">
            <v>0</v>
          </cell>
          <cell r="Z153">
            <v>-9143</v>
          </cell>
          <cell r="AA153">
            <v>-2558.31297</v>
          </cell>
          <cell r="AB153">
            <v>0</v>
          </cell>
          <cell r="AC153">
            <v>0</v>
          </cell>
          <cell r="AD153">
            <v>2868</v>
          </cell>
          <cell r="AE153">
            <v>0</v>
          </cell>
          <cell r="AF153">
            <v>0</v>
          </cell>
          <cell r="AG153">
            <v>0</v>
          </cell>
          <cell r="AH153">
            <v>0</v>
          </cell>
          <cell r="AI153">
            <v>0</v>
          </cell>
          <cell r="AJ153">
            <v>0</v>
          </cell>
          <cell r="AK153">
            <v>0</v>
          </cell>
          <cell r="AL153">
            <v>0</v>
          </cell>
          <cell r="AM153">
            <v>0</v>
          </cell>
          <cell r="AN153">
            <v>0</v>
          </cell>
          <cell r="AO153">
            <v>0</v>
          </cell>
          <cell r="AP153">
            <v>5552</v>
          </cell>
          <cell r="AQ153">
            <v>0</v>
          </cell>
        </row>
        <row r="154">
          <cell r="A154" t="str">
            <v>B-14</v>
          </cell>
          <cell r="B154" t="str">
            <v>Bảo ôn</v>
          </cell>
          <cell r="C154" t="str">
            <v>PL50</v>
          </cell>
          <cell r="D154">
            <v>50</v>
          </cell>
          <cell r="E154">
            <v>0</v>
          </cell>
          <cell r="F154">
            <v>0</v>
          </cell>
          <cell r="G154" t="str">
            <v>SUPERWOOD PLUS  (128kg/m3)</v>
          </cell>
          <cell r="H154" t="str">
            <v>m3</v>
          </cell>
          <cell r="I154">
            <v>0</v>
          </cell>
          <cell r="J154">
            <v>113</v>
          </cell>
          <cell r="K154">
            <v>14464</v>
          </cell>
          <cell r="L154">
            <v>135.81780953125002</v>
          </cell>
          <cell r="M154">
            <v>16584.679620000003</v>
          </cell>
          <cell r="N154">
            <v>0</v>
          </cell>
          <cell r="O154">
            <v>0</v>
          </cell>
          <cell r="P154">
            <v>0</v>
          </cell>
          <cell r="Q154">
            <v>0</v>
          </cell>
          <cell r="R154">
            <v>0</v>
          </cell>
          <cell r="S154">
            <v>0</v>
          </cell>
          <cell r="T154">
            <v>86</v>
          </cell>
          <cell r="U154">
            <v>10208</v>
          </cell>
          <cell r="V154">
            <v>4.8178095312500204</v>
          </cell>
          <cell r="W154">
            <v>616.67962000000261</v>
          </cell>
          <cell r="X154">
            <v>0</v>
          </cell>
          <cell r="Y154">
            <v>0</v>
          </cell>
          <cell r="Z154">
            <v>0</v>
          </cell>
          <cell r="AA154">
            <v>0</v>
          </cell>
          <cell r="AB154">
            <v>0</v>
          </cell>
          <cell r="AC154">
            <v>0</v>
          </cell>
          <cell r="AD154">
            <v>0</v>
          </cell>
          <cell r="AE154">
            <v>0</v>
          </cell>
          <cell r="AF154">
            <v>45</v>
          </cell>
          <cell r="AG154">
            <v>5760</v>
          </cell>
          <cell r="AH154">
            <v>0</v>
          </cell>
          <cell r="AI154">
            <v>0</v>
          </cell>
          <cell r="AJ154">
            <v>0</v>
          </cell>
          <cell r="AK154">
            <v>0</v>
          </cell>
          <cell r="AL154">
            <v>0</v>
          </cell>
          <cell r="AM154">
            <v>0</v>
          </cell>
          <cell r="AN154">
            <v>0</v>
          </cell>
          <cell r="AO154">
            <v>0</v>
          </cell>
          <cell r="AP154">
            <v>135.81780953125002</v>
          </cell>
          <cell r="AQ154">
            <v>16584.679620000003</v>
          </cell>
        </row>
        <row r="155">
          <cell r="A155" t="str">
            <v>B-15</v>
          </cell>
          <cell r="B155" t="str">
            <v>Đệm làm kín</v>
          </cell>
          <cell r="C155" t="str">
            <v>PL2</v>
          </cell>
          <cell r="D155">
            <v>2</v>
          </cell>
          <cell r="E155">
            <v>0</v>
          </cell>
          <cell r="F155">
            <v>0</v>
          </cell>
          <cell r="G155" t="str">
            <v>GARLOCK GYLON 3510</v>
          </cell>
          <cell r="H155" t="str">
            <v>pcs</v>
          </cell>
          <cell r="I155">
            <v>0</v>
          </cell>
          <cell r="J155">
            <v>12</v>
          </cell>
          <cell r="K155">
            <v>0</v>
          </cell>
          <cell r="L155">
            <v>10</v>
          </cell>
          <cell r="M155">
            <v>0</v>
          </cell>
          <cell r="N155">
            <v>0</v>
          </cell>
          <cell r="O155">
            <v>0</v>
          </cell>
          <cell r="P155">
            <v>0</v>
          </cell>
          <cell r="Q155">
            <v>0</v>
          </cell>
          <cell r="R155">
            <v>0</v>
          </cell>
          <cell r="S155">
            <v>0</v>
          </cell>
          <cell r="T155">
            <v>0</v>
          </cell>
          <cell r="U155">
            <v>0</v>
          </cell>
          <cell r="V155">
            <v>0</v>
          </cell>
          <cell r="W155">
            <v>0</v>
          </cell>
          <cell r="X155">
            <v>10</v>
          </cell>
          <cell r="Y155">
            <v>7.7759999999999998</v>
          </cell>
          <cell r="Z155">
            <v>2</v>
          </cell>
          <cell r="AA155">
            <v>0</v>
          </cell>
          <cell r="AB155">
            <v>0</v>
          </cell>
          <cell r="AC155">
            <v>0</v>
          </cell>
          <cell r="AD155">
            <v>-2</v>
          </cell>
          <cell r="AE155">
            <v>0</v>
          </cell>
          <cell r="AF155">
            <v>0</v>
          </cell>
          <cell r="AG155">
            <v>0</v>
          </cell>
          <cell r="AH155">
            <v>0</v>
          </cell>
          <cell r="AI155">
            <v>0</v>
          </cell>
          <cell r="AJ155">
            <v>0</v>
          </cell>
          <cell r="AK155">
            <v>0</v>
          </cell>
          <cell r="AL155">
            <v>0</v>
          </cell>
          <cell r="AM155">
            <v>0</v>
          </cell>
          <cell r="AN155">
            <v>0</v>
          </cell>
          <cell r="AO155">
            <v>0</v>
          </cell>
          <cell r="AP155">
            <v>10</v>
          </cell>
          <cell r="AQ155">
            <v>0</v>
          </cell>
        </row>
        <row r="156">
          <cell r="A156" t="str">
            <v>B-16</v>
          </cell>
          <cell r="B156" t="str">
            <v>Bịt đầu ống</v>
          </cell>
          <cell r="C156" t="str">
            <v>2"-3000# THREADED PIPE CAP</v>
          </cell>
          <cell r="D156">
            <v>0</v>
          </cell>
          <cell r="E156">
            <v>0</v>
          </cell>
          <cell r="F156">
            <v>0</v>
          </cell>
          <cell r="G156" t="str">
            <v>A105</v>
          </cell>
          <cell r="H156" t="str">
            <v>pcs</v>
          </cell>
          <cell r="I156">
            <v>0</v>
          </cell>
          <cell r="J156">
            <v>8</v>
          </cell>
          <cell r="K156">
            <v>14</v>
          </cell>
          <cell r="L156">
            <v>8</v>
          </cell>
          <cell r="M156">
            <v>13.92</v>
          </cell>
          <cell r="N156">
            <v>0</v>
          </cell>
          <cell r="O156">
            <v>0</v>
          </cell>
          <cell r="P156">
            <v>0</v>
          </cell>
          <cell r="Q156">
            <v>0</v>
          </cell>
          <cell r="R156">
            <v>0</v>
          </cell>
          <cell r="S156">
            <v>0</v>
          </cell>
          <cell r="T156">
            <v>0</v>
          </cell>
          <cell r="U156">
            <v>0</v>
          </cell>
          <cell r="V156">
            <v>0</v>
          </cell>
          <cell r="W156">
            <v>0</v>
          </cell>
          <cell r="X156">
            <v>0</v>
          </cell>
          <cell r="Y156">
            <v>0</v>
          </cell>
          <cell r="Z156">
            <v>2</v>
          </cell>
          <cell r="AA156">
            <v>3.46</v>
          </cell>
          <cell r="AB156">
            <v>2</v>
          </cell>
          <cell r="AC156">
            <v>3.5</v>
          </cell>
          <cell r="AD156">
            <v>4</v>
          </cell>
          <cell r="AE156">
            <v>6.96</v>
          </cell>
          <cell r="AF156">
            <v>0</v>
          </cell>
          <cell r="AG156">
            <v>0</v>
          </cell>
          <cell r="AH156">
            <v>0</v>
          </cell>
          <cell r="AI156">
            <v>0</v>
          </cell>
          <cell r="AJ156">
            <v>0</v>
          </cell>
          <cell r="AK156">
            <v>0</v>
          </cell>
          <cell r="AL156">
            <v>0</v>
          </cell>
          <cell r="AM156">
            <v>0</v>
          </cell>
          <cell r="AN156">
            <v>0</v>
          </cell>
          <cell r="AO156">
            <v>0</v>
          </cell>
          <cell r="AP156">
            <v>8</v>
          </cell>
          <cell r="AQ156">
            <v>13.92</v>
          </cell>
        </row>
        <row r="157">
          <cell r="A157" t="str">
            <v>B-17</v>
          </cell>
          <cell r="B157" t="str">
            <v>Bịt đầu ống</v>
          </cell>
          <cell r="C157" t="str">
            <v>3"-3000# THREADED PIPE CAP</v>
          </cell>
          <cell r="D157">
            <v>0</v>
          </cell>
          <cell r="E157">
            <v>0</v>
          </cell>
          <cell r="F157">
            <v>0</v>
          </cell>
          <cell r="G157" t="str">
            <v>A105</v>
          </cell>
          <cell r="H157" t="str">
            <v>pcs</v>
          </cell>
          <cell r="I157">
            <v>0</v>
          </cell>
          <cell r="J157">
            <v>2</v>
          </cell>
          <cell r="K157">
            <v>3.94</v>
          </cell>
          <cell r="L157">
            <v>2</v>
          </cell>
          <cell r="M157">
            <v>3.94</v>
          </cell>
          <cell r="N157">
            <v>0</v>
          </cell>
          <cell r="O157">
            <v>0</v>
          </cell>
          <cell r="P157">
            <v>0</v>
          </cell>
          <cell r="Q157">
            <v>0</v>
          </cell>
          <cell r="R157">
            <v>0</v>
          </cell>
          <cell r="S157">
            <v>0</v>
          </cell>
          <cell r="T157">
            <v>0</v>
          </cell>
          <cell r="U157">
            <v>0</v>
          </cell>
          <cell r="V157">
            <v>0</v>
          </cell>
          <cell r="W157">
            <v>0</v>
          </cell>
          <cell r="X157">
            <v>0</v>
          </cell>
          <cell r="Y157">
            <v>0</v>
          </cell>
          <cell r="Z157">
            <v>1</v>
          </cell>
          <cell r="AA157">
            <v>3.94</v>
          </cell>
          <cell r="AB157">
            <v>0</v>
          </cell>
          <cell r="AC157">
            <v>0</v>
          </cell>
          <cell r="AD157">
            <v>1</v>
          </cell>
          <cell r="AE157">
            <v>0</v>
          </cell>
          <cell r="AF157">
            <v>0</v>
          </cell>
          <cell r="AG157">
            <v>0</v>
          </cell>
          <cell r="AH157">
            <v>0</v>
          </cell>
          <cell r="AI157">
            <v>0</v>
          </cell>
          <cell r="AJ157">
            <v>0</v>
          </cell>
          <cell r="AK157">
            <v>0</v>
          </cell>
          <cell r="AL157">
            <v>0</v>
          </cell>
          <cell r="AM157">
            <v>0</v>
          </cell>
          <cell r="AN157">
            <v>0</v>
          </cell>
          <cell r="AO157">
            <v>0</v>
          </cell>
          <cell r="AP157">
            <v>2</v>
          </cell>
          <cell r="AQ157">
            <v>3.94</v>
          </cell>
        </row>
        <row r="158">
          <cell r="A158" t="str">
            <v>B-18</v>
          </cell>
          <cell r="B158" t="str">
            <v>Bích mù</v>
          </cell>
          <cell r="C158" t="str">
            <v>4"_BLIND_FLANGE_#150_RF</v>
          </cell>
          <cell r="D158">
            <v>0</v>
          </cell>
          <cell r="E158">
            <v>0</v>
          </cell>
          <cell r="F158">
            <v>0</v>
          </cell>
          <cell r="G158" t="str">
            <v>A105</v>
          </cell>
          <cell r="H158" t="str">
            <v>pcs</v>
          </cell>
          <cell r="I158">
            <v>0</v>
          </cell>
          <cell r="J158">
            <v>3</v>
          </cell>
          <cell r="K158">
            <v>14.84</v>
          </cell>
          <cell r="L158">
            <v>3</v>
          </cell>
          <cell r="M158">
            <v>14.84</v>
          </cell>
          <cell r="N158">
            <v>0</v>
          </cell>
          <cell r="O158">
            <v>0</v>
          </cell>
          <cell r="P158">
            <v>0</v>
          </cell>
          <cell r="Q158">
            <v>0</v>
          </cell>
          <cell r="R158">
            <v>0</v>
          </cell>
          <cell r="S158">
            <v>0</v>
          </cell>
          <cell r="T158">
            <v>0</v>
          </cell>
          <cell r="U158">
            <v>0</v>
          </cell>
          <cell r="V158">
            <v>0</v>
          </cell>
          <cell r="W158">
            <v>0</v>
          </cell>
          <cell r="X158">
            <v>0</v>
          </cell>
          <cell r="Y158">
            <v>0</v>
          </cell>
          <cell r="Z158">
            <v>1</v>
          </cell>
          <cell r="AA158">
            <v>0.04</v>
          </cell>
          <cell r="AB158">
            <v>2</v>
          </cell>
          <cell r="AC158">
            <v>14.8</v>
          </cell>
          <cell r="AD158">
            <v>0</v>
          </cell>
          <cell r="AE158">
            <v>0</v>
          </cell>
          <cell r="AF158">
            <v>0</v>
          </cell>
          <cell r="AG158">
            <v>0</v>
          </cell>
          <cell r="AH158">
            <v>0</v>
          </cell>
          <cell r="AI158">
            <v>0</v>
          </cell>
          <cell r="AJ158">
            <v>0</v>
          </cell>
          <cell r="AK158">
            <v>0</v>
          </cell>
          <cell r="AL158">
            <v>0</v>
          </cell>
          <cell r="AM158">
            <v>0</v>
          </cell>
          <cell r="AN158">
            <v>0</v>
          </cell>
          <cell r="AO158">
            <v>0</v>
          </cell>
          <cell r="AP158">
            <v>3</v>
          </cell>
          <cell r="AQ158">
            <v>14.84</v>
          </cell>
        </row>
        <row r="159">
          <cell r="A159" t="str">
            <v>B-19</v>
          </cell>
          <cell r="B159" t="str">
            <v>Bích</v>
          </cell>
          <cell r="C159" t="str">
            <v>4"_FLANGE_#150_SORF</v>
          </cell>
          <cell r="D159">
            <v>0</v>
          </cell>
          <cell r="E159">
            <v>0</v>
          </cell>
          <cell r="F159">
            <v>0</v>
          </cell>
          <cell r="G159" t="str">
            <v>A105</v>
          </cell>
          <cell r="H159" t="str">
            <v>pcs</v>
          </cell>
          <cell r="I159">
            <v>0</v>
          </cell>
          <cell r="J159">
            <v>3</v>
          </cell>
          <cell r="K159">
            <v>17.78</v>
          </cell>
          <cell r="L159">
            <v>3</v>
          </cell>
          <cell r="M159">
            <v>17.78</v>
          </cell>
          <cell r="N159">
            <v>0</v>
          </cell>
          <cell r="O159">
            <v>0</v>
          </cell>
          <cell r="P159">
            <v>0</v>
          </cell>
          <cell r="Q159">
            <v>0</v>
          </cell>
          <cell r="R159">
            <v>0</v>
          </cell>
          <cell r="S159">
            <v>0</v>
          </cell>
          <cell r="T159">
            <v>0</v>
          </cell>
          <cell r="U159">
            <v>0</v>
          </cell>
          <cell r="V159">
            <v>0</v>
          </cell>
          <cell r="W159">
            <v>0</v>
          </cell>
          <cell r="X159">
            <v>0</v>
          </cell>
          <cell r="Y159">
            <v>0</v>
          </cell>
          <cell r="Z159">
            <v>1</v>
          </cell>
          <cell r="AA159">
            <v>6.38</v>
          </cell>
          <cell r="AB159">
            <v>2</v>
          </cell>
          <cell r="AC159">
            <v>11.4</v>
          </cell>
          <cell r="AD159">
            <v>0</v>
          </cell>
          <cell r="AE159">
            <v>0</v>
          </cell>
          <cell r="AF159">
            <v>0</v>
          </cell>
          <cell r="AG159">
            <v>0</v>
          </cell>
          <cell r="AH159">
            <v>0</v>
          </cell>
          <cell r="AI159">
            <v>0</v>
          </cell>
          <cell r="AJ159">
            <v>0</v>
          </cell>
          <cell r="AK159">
            <v>0</v>
          </cell>
          <cell r="AL159">
            <v>0</v>
          </cell>
          <cell r="AM159">
            <v>0</v>
          </cell>
          <cell r="AN159">
            <v>0</v>
          </cell>
          <cell r="AO159">
            <v>0</v>
          </cell>
          <cell r="AP159">
            <v>3</v>
          </cell>
          <cell r="AQ159">
            <v>17.78</v>
          </cell>
        </row>
        <row r="160">
          <cell r="A160" t="str">
            <v>B-20</v>
          </cell>
          <cell r="B160" t="str">
            <v>Đệm làm kín</v>
          </cell>
          <cell r="C160" t="str">
            <v>4"_GASKET_#150_SORF</v>
          </cell>
          <cell r="D160">
            <v>0</v>
          </cell>
          <cell r="E160">
            <v>0</v>
          </cell>
          <cell r="F160">
            <v>0</v>
          </cell>
          <cell r="G160" t="str">
            <v>CERAMIC_FIBER</v>
          </cell>
          <cell r="H160" t="str">
            <v>pcs</v>
          </cell>
          <cell r="I160">
            <v>0</v>
          </cell>
          <cell r="J160">
            <v>3</v>
          </cell>
          <cell r="K160">
            <v>0.16</v>
          </cell>
          <cell r="L160">
            <v>3</v>
          </cell>
          <cell r="M160">
            <v>0.16</v>
          </cell>
          <cell r="N160">
            <v>0</v>
          </cell>
          <cell r="O160">
            <v>0</v>
          </cell>
          <cell r="P160">
            <v>0</v>
          </cell>
          <cell r="Q160">
            <v>0</v>
          </cell>
          <cell r="R160">
            <v>0</v>
          </cell>
          <cell r="S160">
            <v>0</v>
          </cell>
          <cell r="T160">
            <v>0</v>
          </cell>
          <cell r="U160">
            <v>0</v>
          </cell>
          <cell r="V160">
            <v>0</v>
          </cell>
          <cell r="W160">
            <v>0</v>
          </cell>
          <cell r="X160">
            <v>0</v>
          </cell>
          <cell r="Y160">
            <v>0</v>
          </cell>
          <cell r="Z160">
            <v>1</v>
          </cell>
          <cell r="AA160">
            <v>0.06</v>
          </cell>
          <cell r="AB160">
            <v>2</v>
          </cell>
          <cell r="AC160">
            <v>0.1</v>
          </cell>
          <cell r="AD160">
            <v>0</v>
          </cell>
          <cell r="AE160">
            <v>0</v>
          </cell>
          <cell r="AF160">
            <v>0</v>
          </cell>
          <cell r="AG160">
            <v>0</v>
          </cell>
          <cell r="AH160">
            <v>0</v>
          </cell>
          <cell r="AI160">
            <v>0</v>
          </cell>
          <cell r="AJ160">
            <v>0</v>
          </cell>
          <cell r="AK160">
            <v>0</v>
          </cell>
          <cell r="AL160">
            <v>0</v>
          </cell>
          <cell r="AM160">
            <v>0</v>
          </cell>
          <cell r="AN160">
            <v>0</v>
          </cell>
          <cell r="AO160">
            <v>0</v>
          </cell>
          <cell r="AP160">
            <v>3</v>
          </cell>
          <cell r="AQ160">
            <v>0.16</v>
          </cell>
        </row>
        <row r="161">
          <cell r="A161" t="str">
            <v>B-21</v>
          </cell>
          <cell r="B161" t="str">
            <v>Gioăng chịu nhiệt (-40°F đén 2300°F)</v>
          </cell>
          <cell r="C161" t="str">
            <v>GASKET TADPOLE MC MASTER-CARR PART 8853K26-3/4" BULB DIA X 1/2 WIDE</v>
          </cell>
          <cell r="D161">
            <v>0</v>
          </cell>
          <cell r="E161">
            <v>0</v>
          </cell>
          <cell r="F161">
            <v>0</v>
          </cell>
          <cell r="G161" t="str">
            <v>FIBER GLASS</v>
          </cell>
          <cell r="H161" t="str">
            <v>m</v>
          </cell>
          <cell r="I161">
            <v>0</v>
          </cell>
          <cell r="J161">
            <v>26</v>
          </cell>
          <cell r="K161">
            <v>0</v>
          </cell>
          <cell r="L161">
            <v>30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10</v>
          </cell>
          <cell r="AA161">
            <v>0</v>
          </cell>
          <cell r="AB161">
            <v>10</v>
          </cell>
          <cell r="AC161">
            <v>0</v>
          </cell>
          <cell r="AD161">
            <v>10</v>
          </cell>
          <cell r="AE161">
            <v>0</v>
          </cell>
          <cell r="AF161">
            <v>0</v>
          </cell>
          <cell r="AG161">
            <v>0</v>
          </cell>
          <cell r="AH161">
            <v>0</v>
          </cell>
          <cell r="AI161">
            <v>0</v>
          </cell>
          <cell r="AJ161">
            <v>0</v>
          </cell>
          <cell r="AK161">
            <v>0</v>
          </cell>
          <cell r="AL161">
            <v>0</v>
          </cell>
          <cell r="AM161">
            <v>0</v>
          </cell>
          <cell r="AN161">
            <v>0</v>
          </cell>
          <cell r="AO161">
            <v>0</v>
          </cell>
          <cell r="AP161">
            <v>30</v>
          </cell>
          <cell r="AQ161">
            <v>0</v>
          </cell>
        </row>
        <row r="162">
          <cell r="A162" t="str">
            <v>B-22</v>
          </cell>
          <cell r="B162" t="str">
            <v>Keo chịu nhiệt (-40°F đén 2300°F)</v>
          </cell>
          <cell r="C162" t="str">
            <v>HIGH TEMPERATURE ADHESIVE</v>
          </cell>
          <cell r="D162">
            <v>0</v>
          </cell>
          <cell r="E162">
            <v>0</v>
          </cell>
          <cell r="F162">
            <v>0</v>
          </cell>
          <cell r="G162" t="str">
            <v>SILICA W/ INCONEL</v>
          </cell>
          <cell r="H162" t="str">
            <v>LIT</v>
          </cell>
          <cell r="I162">
            <v>0</v>
          </cell>
          <cell r="J162">
            <v>0.1</v>
          </cell>
          <cell r="K162">
            <v>1.1099999999999999</v>
          </cell>
          <cell r="L162">
            <v>0.1</v>
          </cell>
          <cell r="M162">
            <v>1.1099999999999999</v>
          </cell>
          <cell r="N162">
            <v>0</v>
          </cell>
          <cell r="O162">
            <v>0</v>
          </cell>
          <cell r="P162">
            <v>0</v>
          </cell>
          <cell r="Q162">
            <v>0</v>
          </cell>
          <cell r="R162">
            <v>0</v>
          </cell>
          <cell r="S162">
            <v>0</v>
          </cell>
          <cell r="T162">
            <v>0</v>
          </cell>
          <cell r="U162">
            <v>0</v>
          </cell>
          <cell r="V162">
            <v>0</v>
          </cell>
          <cell r="W162">
            <v>0</v>
          </cell>
          <cell r="X162">
            <v>0</v>
          </cell>
          <cell r="Y162">
            <v>0</v>
          </cell>
          <cell r="Z162">
            <v>100</v>
          </cell>
          <cell r="AA162">
            <v>1.1099999999999999</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0.1</v>
          </cell>
          <cell r="AQ162">
            <v>1.1099999999999999</v>
          </cell>
        </row>
        <row r="163">
          <cell r="A163" t="str">
            <v>B-23</v>
          </cell>
          <cell r="B163" t="str">
            <v>Ốc</v>
          </cell>
          <cell r="C163" t="str">
            <v>NUT_M14</v>
          </cell>
          <cell r="D163">
            <v>0</v>
          </cell>
          <cell r="E163">
            <v>0</v>
          </cell>
          <cell r="F163">
            <v>0</v>
          </cell>
          <cell r="G163" t="str">
            <v>SS400</v>
          </cell>
          <cell r="H163" t="str">
            <v>pcs</v>
          </cell>
          <cell r="I163">
            <v>0</v>
          </cell>
          <cell r="J163">
            <v>2</v>
          </cell>
          <cell r="K163">
            <v>0.04</v>
          </cell>
          <cell r="L163">
            <v>0</v>
          </cell>
          <cell r="M163">
            <v>4.24E-2</v>
          </cell>
          <cell r="N163">
            <v>0</v>
          </cell>
          <cell r="O163">
            <v>0</v>
          </cell>
          <cell r="P163">
            <v>0</v>
          </cell>
          <cell r="Q163">
            <v>0</v>
          </cell>
          <cell r="R163">
            <v>0</v>
          </cell>
          <cell r="S163">
            <v>0</v>
          </cell>
          <cell r="T163">
            <v>0</v>
          </cell>
          <cell r="U163">
            <v>0</v>
          </cell>
          <cell r="V163">
            <v>0</v>
          </cell>
          <cell r="W163">
            <v>0</v>
          </cell>
          <cell r="X163">
            <v>0</v>
          </cell>
          <cell r="Y163">
            <v>0</v>
          </cell>
          <cell r="Z163">
            <v>3</v>
          </cell>
          <cell r="AA163">
            <v>4.24E-2</v>
          </cell>
          <cell r="AB163">
            <v>0</v>
          </cell>
          <cell r="AC163">
            <v>0</v>
          </cell>
          <cell r="AD163">
            <v>0</v>
          </cell>
          <cell r="AE163">
            <v>0</v>
          </cell>
          <cell r="AF163">
            <v>3</v>
          </cell>
          <cell r="AG163">
            <v>0</v>
          </cell>
          <cell r="AH163">
            <v>-6</v>
          </cell>
          <cell r="AI163">
            <v>0</v>
          </cell>
          <cell r="AJ163">
            <v>0</v>
          </cell>
          <cell r="AK163">
            <v>0</v>
          </cell>
          <cell r="AL163">
            <v>0</v>
          </cell>
          <cell r="AM163">
            <v>0</v>
          </cell>
          <cell r="AN163">
            <v>0</v>
          </cell>
          <cell r="AO163">
            <v>0</v>
          </cell>
          <cell r="AP163">
            <v>0</v>
          </cell>
          <cell r="AQ163">
            <v>4.24E-2</v>
          </cell>
        </row>
        <row r="164">
          <cell r="A164" t="str">
            <v>B-24</v>
          </cell>
          <cell r="B164" t="str">
            <v>Ốc</v>
          </cell>
          <cell r="C164" t="str">
            <v>NUT_M16</v>
          </cell>
          <cell r="D164">
            <v>0</v>
          </cell>
          <cell r="E164">
            <v>0</v>
          </cell>
          <cell r="F164">
            <v>0</v>
          </cell>
          <cell r="G164">
            <v>4.5999999999999996</v>
          </cell>
          <cell r="H164" t="str">
            <v>pcs</v>
          </cell>
          <cell r="I164">
            <v>0</v>
          </cell>
          <cell r="J164">
            <v>8</v>
          </cell>
          <cell r="K164">
            <v>0.43</v>
          </cell>
          <cell r="L164">
            <v>20</v>
          </cell>
          <cell r="M164">
            <v>0.85580000000000012</v>
          </cell>
          <cell r="N164">
            <v>0</v>
          </cell>
          <cell r="O164">
            <v>0</v>
          </cell>
          <cell r="P164">
            <v>0</v>
          </cell>
          <cell r="Q164">
            <v>0</v>
          </cell>
          <cell r="R164">
            <v>0</v>
          </cell>
          <cell r="S164">
            <v>0</v>
          </cell>
          <cell r="T164">
            <v>0</v>
          </cell>
          <cell r="U164">
            <v>0</v>
          </cell>
          <cell r="V164">
            <v>0</v>
          </cell>
          <cell r="W164">
            <v>0</v>
          </cell>
          <cell r="X164">
            <v>0</v>
          </cell>
          <cell r="Y164">
            <v>0</v>
          </cell>
          <cell r="Z164">
            <v>9</v>
          </cell>
          <cell r="AA164">
            <v>0.45580000000000004</v>
          </cell>
          <cell r="AB164">
            <v>8</v>
          </cell>
          <cell r="AC164">
            <v>0.4</v>
          </cell>
          <cell r="AD164">
            <v>16</v>
          </cell>
          <cell r="AE164">
            <v>0</v>
          </cell>
          <cell r="AF164">
            <v>4</v>
          </cell>
          <cell r="AG164">
            <v>0</v>
          </cell>
          <cell r="AH164">
            <v>-17</v>
          </cell>
          <cell r="AI164">
            <v>0</v>
          </cell>
          <cell r="AJ164">
            <v>0</v>
          </cell>
          <cell r="AK164">
            <v>0</v>
          </cell>
          <cell r="AL164">
            <v>0</v>
          </cell>
          <cell r="AM164">
            <v>0</v>
          </cell>
          <cell r="AN164">
            <v>0</v>
          </cell>
          <cell r="AO164">
            <v>0</v>
          </cell>
          <cell r="AP164">
            <v>20</v>
          </cell>
          <cell r="AQ164">
            <v>0.85580000000000012</v>
          </cell>
        </row>
        <row r="165">
          <cell r="A165" t="str">
            <v>B-25</v>
          </cell>
          <cell r="B165" t="str">
            <v>Ốc</v>
          </cell>
          <cell r="C165" t="str">
            <v>NUT_M20</v>
          </cell>
          <cell r="D165">
            <v>0</v>
          </cell>
          <cell r="E165">
            <v>0</v>
          </cell>
          <cell r="F165">
            <v>0</v>
          </cell>
          <cell r="G165" t="str">
            <v>A-563 HEX NUT</v>
          </cell>
          <cell r="H165" t="str">
            <v>pcs</v>
          </cell>
          <cell r="I165">
            <v>0</v>
          </cell>
          <cell r="J165">
            <v>88</v>
          </cell>
          <cell r="K165">
            <v>10.76</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94</v>
          </cell>
          <cell r="AA165">
            <v>11.4056</v>
          </cell>
          <cell r="AB165">
            <v>0</v>
          </cell>
          <cell r="AC165">
            <v>0</v>
          </cell>
          <cell r="AD165">
            <v>60</v>
          </cell>
          <cell r="AE165">
            <v>0</v>
          </cell>
          <cell r="AF165">
            <v>100</v>
          </cell>
          <cell r="AG165">
            <v>0</v>
          </cell>
          <cell r="AH165">
            <v>-254</v>
          </cell>
          <cell r="AI165">
            <v>-11.41</v>
          </cell>
          <cell r="AJ165">
            <v>0</v>
          </cell>
          <cell r="AK165">
            <v>0</v>
          </cell>
          <cell r="AL165">
            <v>0</v>
          </cell>
          <cell r="AM165">
            <v>0</v>
          </cell>
          <cell r="AN165">
            <v>0</v>
          </cell>
          <cell r="AO165">
            <v>0</v>
          </cell>
          <cell r="AP165">
            <v>0</v>
          </cell>
          <cell r="AQ165">
            <v>0</v>
          </cell>
        </row>
        <row r="166">
          <cell r="A166" t="str">
            <v>B-26</v>
          </cell>
          <cell r="B166" t="str">
            <v>Chốt-mạ kẽm</v>
          </cell>
          <cell r="C166" t="str">
            <v>CLEVIS PIN Ø12x52-DIN 1444-MẠ ĐIỆN PHÂN</v>
          </cell>
          <cell r="D166">
            <v>0</v>
          </cell>
          <cell r="E166">
            <v>0</v>
          </cell>
          <cell r="F166">
            <v>0</v>
          </cell>
          <cell r="G166" t="str">
            <v>SS400-MẠ KẼM</v>
          </cell>
          <cell r="H166" t="str">
            <v>pcs</v>
          </cell>
          <cell r="I166">
            <v>0</v>
          </cell>
          <cell r="J166">
            <v>16</v>
          </cell>
          <cell r="K166">
            <v>0.96</v>
          </cell>
          <cell r="L166">
            <v>34</v>
          </cell>
          <cell r="M166">
            <v>1.0176000000000001</v>
          </cell>
          <cell r="N166">
            <v>0</v>
          </cell>
          <cell r="O166">
            <v>0</v>
          </cell>
          <cell r="P166">
            <v>0</v>
          </cell>
          <cell r="Q166">
            <v>0</v>
          </cell>
          <cell r="R166">
            <v>0</v>
          </cell>
          <cell r="S166">
            <v>0</v>
          </cell>
          <cell r="T166">
            <v>0</v>
          </cell>
          <cell r="U166">
            <v>0</v>
          </cell>
          <cell r="V166">
            <v>0</v>
          </cell>
          <cell r="W166">
            <v>0</v>
          </cell>
          <cell r="X166">
            <v>0</v>
          </cell>
          <cell r="Y166">
            <v>0</v>
          </cell>
          <cell r="Z166">
            <v>9</v>
          </cell>
          <cell r="AA166">
            <v>0.50880000000000003</v>
          </cell>
          <cell r="AB166">
            <v>9</v>
          </cell>
          <cell r="AC166">
            <v>0.50880000000000003</v>
          </cell>
          <cell r="AD166">
            <v>16</v>
          </cell>
          <cell r="AE166">
            <v>0</v>
          </cell>
          <cell r="AF166">
            <v>0</v>
          </cell>
          <cell r="AG166">
            <v>0</v>
          </cell>
          <cell r="AH166">
            <v>0</v>
          </cell>
          <cell r="AI166">
            <v>0</v>
          </cell>
          <cell r="AJ166">
            <v>0</v>
          </cell>
          <cell r="AK166">
            <v>0</v>
          </cell>
          <cell r="AL166">
            <v>0</v>
          </cell>
          <cell r="AM166">
            <v>0</v>
          </cell>
          <cell r="AN166">
            <v>0</v>
          </cell>
          <cell r="AO166">
            <v>0</v>
          </cell>
          <cell r="AP166">
            <v>34</v>
          </cell>
          <cell r="AQ166">
            <v>1.0176000000000001</v>
          </cell>
        </row>
        <row r="167">
          <cell r="A167" t="str">
            <v>B-27</v>
          </cell>
          <cell r="B167" t="str">
            <v>Chốt chẻ</v>
          </cell>
          <cell r="C167" t="str">
            <v>COTTER PIN Ø3.2x25L-DIN 94- MẠ ĐIỆN PHÂN</v>
          </cell>
          <cell r="D167">
            <v>0</v>
          </cell>
          <cell r="E167">
            <v>0</v>
          </cell>
          <cell r="F167">
            <v>0</v>
          </cell>
          <cell r="G167" t="str">
            <v>SS400-MẠ KẼM</v>
          </cell>
          <cell r="H167" t="str">
            <v>pcs</v>
          </cell>
          <cell r="I167">
            <v>0</v>
          </cell>
          <cell r="J167">
            <v>16</v>
          </cell>
          <cell r="K167">
            <v>0.08</v>
          </cell>
          <cell r="L167">
            <v>34</v>
          </cell>
          <cell r="M167">
            <v>8.48E-2</v>
          </cell>
          <cell r="N167">
            <v>0</v>
          </cell>
          <cell r="O167">
            <v>0</v>
          </cell>
          <cell r="P167">
            <v>0</v>
          </cell>
          <cell r="Q167">
            <v>0</v>
          </cell>
          <cell r="R167">
            <v>0</v>
          </cell>
          <cell r="S167">
            <v>0</v>
          </cell>
          <cell r="T167">
            <v>0</v>
          </cell>
          <cell r="U167">
            <v>0</v>
          </cell>
          <cell r="V167">
            <v>0</v>
          </cell>
          <cell r="W167">
            <v>0</v>
          </cell>
          <cell r="X167">
            <v>0</v>
          </cell>
          <cell r="Y167">
            <v>0</v>
          </cell>
          <cell r="Z167">
            <v>9</v>
          </cell>
          <cell r="AA167">
            <v>4.24E-2</v>
          </cell>
          <cell r="AB167">
            <v>9</v>
          </cell>
          <cell r="AC167">
            <v>4.24E-2</v>
          </cell>
          <cell r="AD167">
            <v>16</v>
          </cell>
          <cell r="AE167">
            <v>0</v>
          </cell>
          <cell r="AF167">
            <v>0</v>
          </cell>
          <cell r="AG167">
            <v>0</v>
          </cell>
          <cell r="AH167">
            <v>0</v>
          </cell>
          <cell r="AI167">
            <v>0</v>
          </cell>
          <cell r="AJ167">
            <v>0</v>
          </cell>
          <cell r="AK167">
            <v>0</v>
          </cell>
          <cell r="AL167">
            <v>0</v>
          </cell>
          <cell r="AM167">
            <v>0</v>
          </cell>
          <cell r="AN167">
            <v>0</v>
          </cell>
          <cell r="AO167">
            <v>0</v>
          </cell>
          <cell r="AP167">
            <v>34</v>
          </cell>
          <cell r="AQ167">
            <v>8.48E-2</v>
          </cell>
        </row>
        <row r="168">
          <cell r="A168" t="str">
            <v>B-28</v>
          </cell>
          <cell r="B168" t="str">
            <v>Đệm phẳng-Mạ kẽm</v>
          </cell>
          <cell r="C168" t="str">
            <v>FLAT WASHER,ZINC PLATE,1/2"DIA- MẠ ĐIỆN PHÂN</v>
          </cell>
          <cell r="D168">
            <v>0</v>
          </cell>
          <cell r="E168">
            <v>0</v>
          </cell>
          <cell r="F168">
            <v>0</v>
          </cell>
          <cell r="G168" t="str">
            <v>ZINC</v>
          </cell>
          <cell r="H168" t="str">
            <v>pcs</v>
          </cell>
          <cell r="I168">
            <v>0</v>
          </cell>
          <cell r="J168">
            <v>24</v>
          </cell>
          <cell r="K168">
            <v>0.05</v>
          </cell>
          <cell r="L168">
            <v>33</v>
          </cell>
          <cell r="M168">
            <v>5.3000000000000005E-2</v>
          </cell>
          <cell r="N168">
            <v>0</v>
          </cell>
          <cell r="O168">
            <v>0</v>
          </cell>
          <cell r="P168">
            <v>0</v>
          </cell>
          <cell r="Q168">
            <v>0</v>
          </cell>
          <cell r="R168">
            <v>0</v>
          </cell>
          <cell r="S168">
            <v>0</v>
          </cell>
          <cell r="T168">
            <v>0</v>
          </cell>
          <cell r="U168">
            <v>0</v>
          </cell>
          <cell r="V168">
            <v>0</v>
          </cell>
          <cell r="W168">
            <v>0</v>
          </cell>
          <cell r="X168">
            <v>0</v>
          </cell>
          <cell r="Y168">
            <v>0</v>
          </cell>
          <cell r="Z168">
            <v>9</v>
          </cell>
          <cell r="AA168">
            <v>5.3000000000000005E-2</v>
          </cell>
          <cell r="AB168">
            <v>0</v>
          </cell>
          <cell r="AC168">
            <v>0</v>
          </cell>
          <cell r="AD168">
            <v>16</v>
          </cell>
          <cell r="AE168">
            <v>0</v>
          </cell>
          <cell r="AF168">
            <v>8</v>
          </cell>
          <cell r="AG168">
            <v>0</v>
          </cell>
          <cell r="AH168">
            <v>0</v>
          </cell>
          <cell r="AI168">
            <v>0</v>
          </cell>
          <cell r="AJ168">
            <v>0</v>
          </cell>
          <cell r="AK168">
            <v>0</v>
          </cell>
          <cell r="AL168">
            <v>0</v>
          </cell>
          <cell r="AM168">
            <v>0</v>
          </cell>
          <cell r="AN168">
            <v>0</v>
          </cell>
          <cell r="AO168">
            <v>0</v>
          </cell>
          <cell r="AP168">
            <v>33</v>
          </cell>
          <cell r="AQ168">
            <v>5.3000000000000005E-2</v>
          </cell>
        </row>
        <row r="169">
          <cell r="A169" t="str">
            <v>B-29</v>
          </cell>
          <cell r="B169" t="str">
            <v>Đệm phẳng-Mạ kẽm</v>
          </cell>
          <cell r="C169" t="str">
            <v>FLAT WASHER,ZINC PLATE,5/8"DIA- MẠ ĐIỆN PHÂN</v>
          </cell>
          <cell r="D169">
            <v>0</v>
          </cell>
          <cell r="E169">
            <v>0</v>
          </cell>
          <cell r="F169">
            <v>0</v>
          </cell>
          <cell r="G169" t="str">
            <v>ZINC</v>
          </cell>
          <cell r="H169" t="str">
            <v>pcs</v>
          </cell>
          <cell r="I169">
            <v>0</v>
          </cell>
          <cell r="J169">
            <v>24</v>
          </cell>
          <cell r="K169">
            <v>7.0000000000000007E-2</v>
          </cell>
          <cell r="L169">
            <v>33</v>
          </cell>
          <cell r="M169">
            <v>7.4200000000000016E-2</v>
          </cell>
          <cell r="N169">
            <v>0</v>
          </cell>
          <cell r="O169">
            <v>0</v>
          </cell>
          <cell r="P169">
            <v>0</v>
          </cell>
          <cell r="Q169">
            <v>0</v>
          </cell>
          <cell r="R169">
            <v>0</v>
          </cell>
          <cell r="S169">
            <v>0</v>
          </cell>
          <cell r="T169">
            <v>0</v>
          </cell>
          <cell r="U169">
            <v>0</v>
          </cell>
          <cell r="V169">
            <v>0</v>
          </cell>
          <cell r="W169">
            <v>0</v>
          </cell>
          <cell r="X169">
            <v>0</v>
          </cell>
          <cell r="Y169">
            <v>0</v>
          </cell>
          <cell r="Z169">
            <v>9</v>
          </cell>
          <cell r="AA169">
            <v>7.4200000000000016E-2</v>
          </cell>
          <cell r="AB169">
            <v>0</v>
          </cell>
          <cell r="AC169">
            <v>0</v>
          </cell>
          <cell r="AD169">
            <v>16</v>
          </cell>
          <cell r="AE169">
            <v>0</v>
          </cell>
          <cell r="AF169">
            <v>8</v>
          </cell>
          <cell r="AG169">
            <v>0</v>
          </cell>
          <cell r="AH169">
            <v>0</v>
          </cell>
          <cell r="AI169">
            <v>0</v>
          </cell>
          <cell r="AJ169">
            <v>0</v>
          </cell>
          <cell r="AK169">
            <v>0</v>
          </cell>
          <cell r="AL169">
            <v>0</v>
          </cell>
          <cell r="AM169">
            <v>0</v>
          </cell>
          <cell r="AN169">
            <v>0</v>
          </cell>
          <cell r="AO169">
            <v>0</v>
          </cell>
          <cell r="AP169">
            <v>33</v>
          </cell>
          <cell r="AQ169">
            <v>7.4200000000000016E-2</v>
          </cell>
        </row>
        <row r="170">
          <cell r="A170" t="str">
            <v>B-30</v>
          </cell>
          <cell r="B170" t="str">
            <v>EYE BOLT-mạ kẽm</v>
          </cell>
          <cell r="C170" t="str">
            <v>EYE BOLT M14+NUT-MẠ ĐIỆN PHÂN</v>
          </cell>
          <cell r="D170">
            <v>0</v>
          </cell>
          <cell r="E170">
            <v>0</v>
          </cell>
          <cell r="F170">
            <v>0</v>
          </cell>
          <cell r="G170" t="str">
            <v>SS400-HDG</v>
          </cell>
          <cell r="H170" t="str">
            <v>pcs</v>
          </cell>
          <cell r="I170">
            <v>0</v>
          </cell>
          <cell r="J170">
            <v>5</v>
          </cell>
          <cell r="K170">
            <v>0.23</v>
          </cell>
          <cell r="L170">
            <v>5</v>
          </cell>
          <cell r="M170">
            <v>0.44380000000000003</v>
          </cell>
          <cell r="N170">
            <v>0</v>
          </cell>
          <cell r="O170">
            <v>0</v>
          </cell>
          <cell r="P170">
            <v>0</v>
          </cell>
          <cell r="Q170">
            <v>0</v>
          </cell>
          <cell r="R170">
            <v>0</v>
          </cell>
          <cell r="S170">
            <v>0</v>
          </cell>
          <cell r="T170">
            <v>0</v>
          </cell>
          <cell r="U170">
            <v>0</v>
          </cell>
          <cell r="V170">
            <v>0</v>
          </cell>
          <cell r="W170">
            <v>0</v>
          </cell>
          <cell r="X170">
            <v>0</v>
          </cell>
          <cell r="Y170">
            <v>0</v>
          </cell>
          <cell r="Z170">
            <v>2</v>
          </cell>
          <cell r="AA170">
            <v>0.24380000000000002</v>
          </cell>
          <cell r="AB170">
            <v>1</v>
          </cell>
          <cell r="AC170">
            <v>0.2</v>
          </cell>
          <cell r="AD170">
            <v>2</v>
          </cell>
          <cell r="AE170">
            <v>0</v>
          </cell>
          <cell r="AF170">
            <v>0</v>
          </cell>
          <cell r="AG170">
            <v>0</v>
          </cell>
          <cell r="AH170">
            <v>0</v>
          </cell>
          <cell r="AI170">
            <v>0</v>
          </cell>
          <cell r="AJ170">
            <v>0</v>
          </cell>
          <cell r="AK170">
            <v>0</v>
          </cell>
          <cell r="AL170">
            <v>0</v>
          </cell>
          <cell r="AM170">
            <v>0</v>
          </cell>
          <cell r="AN170">
            <v>0</v>
          </cell>
          <cell r="AO170">
            <v>0</v>
          </cell>
          <cell r="AP170">
            <v>5</v>
          </cell>
          <cell r="AQ170">
            <v>0.44380000000000003</v>
          </cell>
        </row>
        <row r="171">
          <cell r="A171" t="str">
            <v>B-31</v>
          </cell>
          <cell r="B171" t="str">
            <v>Nối ống</v>
          </cell>
          <cell r="C171" t="str">
            <v>2"-3000# THREADED COUPING</v>
          </cell>
          <cell r="D171">
            <v>0</v>
          </cell>
          <cell r="E171">
            <v>0</v>
          </cell>
          <cell r="F171">
            <v>0</v>
          </cell>
          <cell r="G171" t="str">
            <v>A182-F304</v>
          </cell>
          <cell r="H171" t="str">
            <v>pcs</v>
          </cell>
          <cell r="I171">
            <v>0</v>
          </cell>
          <cell r="J171">
            <v>6</v>
          </cell>
          <cell r="K171">
            <v>18.18</v>
          </cell>
          <cell r="L171">
            <v>2</v>
          </cell>
          <cell r="M171">
            <v>22.58</v>
          </cell>
          <cell r="N171">
            <v>0</v>
          </cell>
          <cell r="O171">
            <v>0</v>
          </cell>
          <cell r="P171">
            <v>0</v>
          </cell>
          <cell r="Q171">
            <v>0</v>
          </cell>
          <cell r="R171">
            <v>0</v>
          </cell>
          <cell r="S171">
            <v>0</v>
          </cell>
          <cell r="T171">
            <v>0</v>
          </cell>
          <cell r="U171">
            <v>0</v>
          </cell>
          <cell r="V171">
            <v>0</v>
          </cell>
          <cell r="W171">
            <v>0</v>
          </cell>
          <cell r="X171">
            <v>0</v>
          </cell>
          <cell r="Y171">
            <v>0</v>
          </cell>
          <cell r="Z171">
            <v>6</v>
          </cell>
          <cell r="AA171">
            <v>18.18</v>
          </cell>
          <cell r="AB171">
            <v>4</v>
          </cell>
          <cell r="AC171">
            <v>4.4000000000000004</v>
          </cell>
          <cell r="AD171">
            <v>0</v>
          </cell>
          <cell r="AE171">
            <v>0</v>
          </cell>
          <cell r="AF171">
            <v>-4</v>
          </cell>
          <cell r="AG171">
            <v>0</v>
          </cell>
          <cell r="AH171">
            <v>0</v>
          </cell>
          <cell r="AI171">
            <v>0</v>
          </cell>
          <cell r="AJ171">
            <v>0</v>
          </cell>
          <cell r="AK171">
            <v>0</v>
          </cell>
          <cell r="AL171">
            <v>0</v>
          </cell>
          <cell r="AM171">
            <v>0</v>
          </cell>
          <cell r="AN171">
            <v>0</v>
          </cell>
          <cell r="AO171">
            <v>0</v>
          </cell>
          <cell r="AP171">
            <v>2</v>
          </cell>
          <cell r="AQ171">
            <v>22.58</v>
          </cell>
        </row>
        <row r="172">
          <cell r="A172" t="str">
            <v>B-32</v>
          </cell>
          <cell r="B172" t="str">
            <v>Côn thu</v>
          </cell>
          <cell r="C172" t="str">
            <v>3/4"X1/2"-3000#REDUCING COUPING</v>
          </cell>
          <cell r="D172">
            <v>0</v>
          </cell>
          <cell r="E172">
            <v>0</v>
          </cell>
          <cell r="F172">
            <v>0</v>
          </cell>
          <cell r="G172" t="str">
            <v>A182-F304</v>
          </cell>
          <cell r="H172" t="str">
            <v>pcs</v>
          </cell>
          <cell r="I172">
            <v>0</v>
          </cell>
          <cell r="J172">
            <v>8</v>
          </cell>
          <cell r="K172">
            <v>2.9</v>
          </cell>
          <cell r="L172">
            <v>8</v>
          </cell>
          <cell r="M172">
            <v>2.9</v>
          </cell>
          <cell r="N172">
            <v>0</v>
          </cell>
          <cell r="O172">
            <v>0</v>
          </cell>
          <cell r="P172">
            <v>0</v>
          </cell>
          <cell r="Q172">
            <v>0</v>
          </cell>
          <cell r="R172">
            <v>0</v>
          </cell>
          <cell r="S172">
            <v>0</v>
          </cell>
          <cell r="T172">
            <v>0</v>
          </cell>
          <cell r="U172">
            <v>0</v>
          </cell>
          <cell r="V172">
            <v>0</v>
          </cell>
          <cell r="W172">
            <v>0</v>
          </cell>
          <cell r="X172">
            <v>0</v>
          </cell>
          <cell r="Y172">
            <v>0</v>
          </cell>
          <cell r="Z172">
            <v>8</v>
          </cell>
          <cell r="AA172">
            <v>2.9</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8</v>
          </cell>
          <cell r="AQ172">
            <v>2.9</v>
          </cell>
        </row>
        <row r="173">
          <cell r="A173" t="str">
            <v>B-33</v>
          </cell>
          <cell r="B173" t="str">
            <v>Bịt đầu ống</v>
          </cell>
          <cell r="C173" t="str">
            <v>SQUARE HEAD PLUG 2"-3000#</v>
          </cell>
          <cell r="D173">
            <v>0</v>
          </cell>
          <cell r="E173">
            <v>0</v>
          </cell>
          <cell r="F173">
            <v>0</v>
          </cell>
          <cell r="G173" t="str">
            <v>A182-F304</v>
          </cell>
          <cell r="H173" t="str">
            <v>pcs</v>
          </cell>
          <cell r="I173">
            <v>0</v>
          </cell>
          <cell r="J173">
            <v>6</v>
          </cell>
          <cell r="K173">
            <v>0.8</v>
          </cell>
          <cell r="L173">
            <v>6</v>
          </cell>
          <cell r="M173">
            <v>0.8</v>
          </cell>
          <cell r="N173">
            <v>0</v>
          </cell>
          <cell r="O173">
            <v>0</v>
          </cell>
          <cell r="P173">
            <v>0</v>
          </cell>
          <cell r="Q173">
            <v>0</v>
          </cell>
          <cell r="R173">
            <v>0</v>
          </cell>
          <cell r="S173">
            <v>0</v>
          </cell>
          <cell r="T173">
            <v>0</v>
          </cell>
          <cell r="U173">
            <v>0</v>
          </cell>
          <cell r="V173">
            <v>0</v>
          </cell>
          <cell r="W173">
            <v>0</v>
          </cell>
          <cell r="X173">
            <v>0</v>
          </cell>
          <cell r="Y173">
            <v>0</v>
          </cell>
          <cell r="Z173">
            <v>6</v>
          </cell>
          <cell r="AA173">
            <v>0.8</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6</v>
          </cell>
          <cell r="AQ173">
            <v>0.8</v>
          </cell>
        </row>
        <row r="174">
          <cell r="A174" t="str">
            <v>B-34</v>
          </cell>
          <cell r="B174" t="str">
            <v>Ốc</v>
          </cell>
          <cell r="C174" t="str">
            <v>M10_NUT</v>
          </cell>
          <cell r="D174">
            <v>0</v>
          </cell>
          <cell r="E174">
            <v>0</v>
          </cell>
          <cell r="F174">
            <v>0</v>
          </cell>
          <cell r="G174" t="str">
            <v>SUS304H</v>
          </cell>
          <cell r="H174" t="str">
            <v>pcs</v>
          </cell>
          <cell r="I174">
            <v>0</v>
          </cell>
          <cell r="J174">
            <v>2</v>
          </cell>
          <cell r="K174">
            <v>0.01</v>
          </cell>
          <cell r="L174">
            <v>0</v>
          </cell>
          <cell r="M174">
            <v>1.06E-2</v>
          </cell>
          <cell r="N174">
            <v>0</v>
          </cell>
          <cell r="O174">
            <v>0</v>
          </cell>
          <cell r="P174">
            <v>0</v>
          </cell>
          <cell r="Q174">
            <v>0</v>
          </cell>
          <cell r="R174">
            <v>0</v>
          </cell>
          <cell r="S174">
            <v>0</v>
          </cell>
          <cell r="T174">
            <v>0</v>
          </cell>
          <cell r="U174">
            <v>0</v>
          </cell>
          <cell r="V174">
            <v>0</v>
          </cell>
          <cell r="W174">
            <v>0</v>
          </cell>
          <cell r="X174">
            <v>0</v>
          </cell>
          <cell r="Y174">
            <v>0</v>
          </cell>
          <cell r="Z174">
            <v>3</v>
          </cell>
          <cell r="AA174">
            <v>1.06E-2</v>
          </cell>
          <cell r="AB174">
            <v>0</v>
          </cell>
          <cell r="AC174">
            <v>0</v>
          </cell>
          <cell r="AD174">
            <v>0</v>
          </cell>
          <cell r="AE174">
            <v>0</v>
          </cell>
          <cell r="AF174">
            <v>3</v>
          </cell>
          <cell r="AG174">
            <v>0</v>
          </cell>
          <cell r="AH174">
            <v>-6</v>
          </cell>
          <cell r="AI174">
            <v>0</v>
          </cell>
          <cell r="AJ174">
            <v>0</v>
          </cell>
          <cell r="AK174">
            <v>0</v>
          </cell>
          <cell r="AL174">
            <v>0</v>
          </cell>
          <cell r="AM174">
            <v>0</v>
          </cell>
          <cell r="AN174">
            <v>0</v>
          </cell>
          <cell r="AO174">
            <v>0</v>
          </cell>
          <cell r="AP174">
            <v>0</v>
          </cell>
          <cell r="AQ174">
            <v>1.06E-2</v>
          </cell>
        </row>
        <row r="175">
          <cell r="A175" t="str">
            <v>B-35</v>
          </cell>
          <cell r="B175" t="str">
            <v>Ốc</v>
          </cell>
          <cell r="C175" t="str">
            <v>NUT_M10</v>
          </cell>
          <cell r="D175">
            <v>0</v>
          </cell>
          <cell r="E175">
            <v>0</v>
          </cell>
          <cell r="F175">
            <v>0</v>
          </cell>
          <cell r="G175" t="str">
            <v>SUS304H</v>
          </cell>
          <cell r="H175" t="str">
            <v>pcs</v>
          </cell>
          <cell r="I175">
            <v>0</v>
          </cell>
          <cell r="J175">
            <v>12</v>
          </cell>
          <cell r="K175">
            <v>0.12000000000000001</v>
          </cell>
          <cell r="L175">
            <v>0</v>
          </cell>
          <cell r="M175">
            <v>0.12720000000000001</v>
          </cell>
          <cell r="N175">
            <v>0</v>
          </cell>
          <cell r="O175">
            <v>0</v>
          </cell>
          <cell r="P175">
            <v>0</v>
          </cell>
          <cell r="Q175">
            <v>0</v>
          </cell>
          <cell r="R175">
            <v>0</v>
          </cell>
          <cell r="S175">
            <v>0</v>
          </cell>
          <cell r="T175">
            <v>0</v>
          </cell>
          <cell r="U175">
            <v>0</v>
          </cell>
          <cell r="V175">
            <v>0</v>
          </cell>
          <cell r="W175">
            <v>0</v>
          </cell>
          <cell r="X175">
            <v>0</v>
          </cell>
          <cell r="Y175">
            <v>0</v>
          </cell>
          <cell r="Z175">
            <v>13</v>
          </cell>
          <cell r="AA175">
            <v>0.12720000000000001</v>
          </cell>
          <cell r="AB175">
            <v>5</v>
          </cell>
          <cell r="AC175">
            <v>0</v>
          </cell>
          <cell r="AD175">
            <v>0</v>
          </cell>
          <cell r="AE175">
            <v>0</v>
          </cell>
          <cell r="AF175">
            <v>2</v>
          </cell>
          <cell r="AG175">
            <v>0</v>
          </cell>
          <cell r="AH175">
            <v>-20</v>
          </cell>
          <cell r="AI175">
            <v>0</v>
          </cell>
          <cell r="AJ175">
            <v>0</v>
          </cell>
          <cell r="AK175">
            <v>0</v>
          </cell>
          <cell r="AL175">
            <v>0</v>
          </cell>
          <cell r="AM175">
            <v>0</v>
          </cell>
          <cell r="AN175">
            <v>0</v>
          </cell>
          <cell r="AO175">
            <v>0</v>
          </cell>
          <cell r="AP175">
            <v>0</v>
          </cell>
          <cell r="AQ175">
            <v>0.12720000000000001</v>
          </cell>
        </row>
        <row r="176">
          <cell r="A176" t="str">
            <v>B-36</v>
          </cell>
          <cell r="B176" t="str">
            <v>Ốc (dung cho thanh ren M12x203)</v>
          </cell>
          <cell r="C176" t="str">
            <v>NUT_M12 (FOR STUD M12x203)</v>
          </cell>
          <cell r="D176">
            <v>0</v>
          </cell>
          <cell r="E176">
            <v>0</v>
          </cell>
          <cell r="F176">
            <v>0</v>
          </cell>
          <cell r="G176" t="str">
            <v>SUS304H</v>
          </cell>
          <cell r="H176" t="str">
            <v>pcs</v>
          </cell>
          <cell r="I176">
            <v>0</v>
          </cell>
          <cell r="J176">
            <v>5210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5523</v>
          </cell>
          <cell r="AA176">
            <v>98.315000000000012</v>
          </cell>
          <cell r="AB176">
            <v>-5523</v>
          </cell>
          <cell r="AC176">
            <v>-98.315000000000012</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row>
        <row r="177">
          <cell r="A177" t="str">
            <v>B-37</v>
          </cell>
          <cell r="B177" t="str">
            <v>Thép tròn đầu ren dài 50mm</v>
          </cell>
          <cell r="C177" t="str">
            <v>STUD PIN M10X133( 01 PIN-SUS304H+02 NUT-SUS304H+02  PLATE WAHER-SUS304)</v>
          </cell>
          <cell r="D177">
            <v>0</v>
          </cell>
          <cell r="E177">
            <v>0</v>
          </cell>
          <cell r="F177">
            <v>0</v>
          </cell>
          <cell r="G177" t="str">
            <v>SUS304H</v>
          </cell>
          <cell r="H177" t="str">
            <v>pcs</v>
          </cell>
          <cell r="I177">
            <v>0</v>
          </cell>
          <cell r="J177">
            <v>6</v>
          </cell>
          <cell r="K177">
            <v>0.42</v>
          </cell>
          <cell r="L177">
            <v>12</v>
          </cell>
          <cell r="M177">
            <v>0.6452</v>
          </cell>
          <cell r="N177">
            <v>0</v>
          </cell>
          <cell r="O177">
            <v>0</v>
          </cell>
          <cell r="P177">
            <v>0</v>
          </cell>
          <cell r="Q177">
            <v>0</v>
          </cell>
          <cell r="R177">
            <v>0</v>
          </cell>
          <cell r="S177">
            <v>0</v>
          </cell>
          <cell r="T177">
            <v>0</v>
          </cell>
          <cell r="U177">
            <v>0</v>
          </cell>
          <cell r="V177">
            <v>0</v>
          </cell>
          <cell r="W177">
            <v>0</v>
          </cell>
          <cell r="X177">
            <v>0</v>
          </cell>
          <cell r="Y177">
            <v>0</v>
          </cell>
          <cell r="Z177">
            <v>7</v>
          </cell>
          <cell r="AA177">
            <v>0.44519999999999998</v>
          </cell>
          <cell r="AB177">
            <v>5</v>
          </cell>
          <cell r="AC177">
            <v>0.2</v>
          </cell>
          <cell r="AD177">
            <v>0</v>
          </cell>
          <cell r="AE177">
            <v>0</v>
          </cell>
          <cell r="AF177">
            <v>0</v>
          </cell>
          <cell r="AG177">
            <v>0</v>
          </cell>
          <cell r="AH177">
            <v>0</v>
          </cell>
          <cell r="AI177">
            <v>0</v>
          </cell>
          <cell r="AJ177">
            <v>0</v>
          </cell>
          <cell r="AK177">
            <v>0</v>
          </cell>
          <cell r="AL177">
            <v>0</v>
          </cell>
          <cell r="AM177">
            <v>0</v>
          </cell>
          <cell r="AN177">
            <v>0</v>
          </cell>
          <cell r="AO177">
            <v>0</v>
          </cell>
          <cell r="AP177">
            <v>12</v>
          </cell>
          <cell r="AQ177">
            <v>0.6452</v>
          </cell>
        </row>
        <row r="178">
          <cell r="A178" t="str">
            <v>B-38</v>
          </cell>
          <cell r="B178" t="str">
            <v>Vít</v>
          </cell>
          <cell r="C178" t="str">
            <v>SCREW M5x10</v>
          </cell>
          <cell r="D178">
            <v>0</v>
          </cell>
          <cell r="E178">
            <v>0</v>
          </cell>
          <cell r="F178">
            <v>0</v>
          </cell>
          <cell r="G178" t="str">
            <v>SUS304</v>
          </cell>
          <cell r="H178" t="str">
            <v>pcs</v>
          </cell>
          <cell r="I178">
            <v>0</v>
          </cell>
          <cell r="J178">
            <v>60</v>
          </cell>
          <cell r="K178">
            <v>0</v>
          </cell>
          <cell r="L178">
            <v>64</v>
          </cell>
          <cell r="M178">
            <v>0</v>
          </cell>
          <cell r="N178">
            <v>0</v>
          </cell>
          <cell r="O178">
            <v>0</v>
          </cell>
          <cell r="P178">
            <v>0</v>
          </cell>
          <cell r="Q178">
            <v>0</v>
          </cell>
          <cell r="R178">
            <v>0</v>
          </cell>
          <cell r="S178">
            <v>0</v>
          </cell>
          <cell r="T178">
            <v>0</v>
          </cell>
          <cell r="U178">
            <v>0</v>
          </cell>
          <cell r="V178">
            <v>0</v>
          </cell>
          <cell r="W178">
            <v>0</v>
          </cell>
          <cell r="X178">
            <v>0</v>
          </cell>
          <cell r="Y178">
            <v>0</v>
          </cell>
          <cell r="Z178">
            <v>64</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64</v>
          </cell>
          <cell r="AQ178">
            <v>0</v>
          </cell>
        </row>
        <row r="179">
          <cell r="A179" t="str">
            <v>B-39</v>
          </cell>
          <cell r="B179" t="str">
            <v>Bu lông liên kết (1B+1N)-ĐEN</v>
          </cell>
          <cell r="C179" t="str">
            <v>BOLT 5/8"DIA x 3"L</v>
          </cell>
          <cell r="D179">
            <v>0</v>
          </cell>
          <cell r="E179">
            <v>0</v>
          </cell>
          <cell r="F179">
            <v>0</v>
          </cell>
          <cell r="G179" t="str">
            <v>A490</v>
          </cell>
          <cell r="H179" t="str">
            <v>set</v>
          </cell>
          <cell r="I179">
            <v>0</v>
          </cell>
          <cell r="J179">
            <v>8</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9</v>
          </cell>
          <cell r="AA179">
            <v>0</v>
          </cell>
          <cell r="AB179">
            <v>0</v>
          </cell>
          <cell r="AC179">
            <v>0</v>
          </cell>
          <cell r="AD179">
            <v>0</v>
          </cell>
          <cell r="AE179">
            <v>0</v>
          </cell>
          <cell r="AF179">
            <v>1</v>
          </cell>
          <cell r="AG179">
            <v>0</v>
          </cell>
          <cell r="AH179">
            <v>-10</v>
          </cell>
          <cell r="AI179">
            <v>0</v>
          </cell>
          <cell r="AJ179">
            <v>0</v>
          </cell>
          <cell r="AK179">
            <v>0</v>
          </cell>
          <cell r="AL179">
            <v>0</v>
          </cell>
          <cell r="AM179">
            <v>0</v>
          </cell>
          <cell r="AN179">
            <v>0</v>
          </cell>
          <cell r="AO179">
            <v>0</v>
          </cell>
          <cell r="AP179">
            <v>0</v>
          </cell>
          <cell r="AQ179">
            <v>0</v>
          </cell>
        </row>
        <row r="180">
          <cell r="A180" t="str">
            <v>B-40</v>
          </cell>
          <cell r="B180" t="str">
            <v>Bu lông liên kết (1B+1N)-ĐEN</v>
          </cell>
          <cell r="C180" t="str">
            <v>BOLT 3/4"DIAx 1"3/4L-A307(1B+1N)</v>
          </cell>
          <cell r="D180">
            <v>0</v>
          </cell>
          <cell r="E180">
            <v>0</v>
          </cell>
          <cell r="F180">
            <v>0</v>
          </cell>
          <cell r="G180" t="str">
            <v>A307</v>
          </cell>
          <cell r="H180" t="str">
            <v>set</v>
          </cell>
          <cell r="I180">
            <v>0</v>
          </cell>
          <cell r="J180">
            <v>364</v>
          </cell>
          <cell r="K180">
            <v>0</v>
          </cell>
          <cell r="L180">
            <v>402</v>
          </cell>
          <cell r="M180">
            <v>0</v>
          </cell>
          <cell r="N180">
            <v>0</v>
          </cell>
          <cell r="O180">
            <v>0</v>
          </cell>
          <cell r="P180">
            <v>0</v>
          </cell>
          <cell r="Q180">
            <v>0</v>
          </cell>
          <cell r="R180">
            <v>0</v>
          </cell>
          <cell r="S180">
            <v>0</v>
          </cell>
          <cell r="T180">
            <v>0</v>
          </cell>
          <cell r="U180">
            <v>0</v>
          </cell>
          <cell r="V180">
            <v>0</v>
          </cell>
          <cell r="W180">
            <v>0</v>
          </cell>
          <cell r="X180">
            <v>0</v>
          </cell>
          <cell r="Y180">
            <v>0</v>
          </cell>
          <cell r="Z180">
            <v>9</v>
          </cell>
          <cell r="AA180">
            <v>0</v>
          </cell>
          <cell r="AB180">
            <v>0</v>
          </cell>
          <cell r="AC180">
            <v>0</v>
          </cell>
          <cell r="AD180">
            <v>14</v>
          </cell>
          <cell r="AE180">
            <v>0</v>
          </cell>
          <cell r="AF180">
            <v>65</v>
          </cell>
          <cell r="AG180">
            <v>0</v>
          </cell>
          <cell r="AH180">
            <v>314</v>
          </cell>
          <cell r="AI180">
            <v>0</v>
          </cell>
          <cell r="AJ180">
            <v>0</v>
          </cell>
          <cell r="AK180">
            <v>0</v>
          </cell>
          <cell r="AL180">
            <v>0</v>
          </cell>
          <cell r="AM180">
            <v>0</v>
          </cell>
          <cell r="AN180">
            <v>0</v>
          </cell>
          <cell r="AO180">
            <v>0</v>
          </cell>
          <cell r="AP180">
            <v>402</v>
          </cell>
          <cell r="AQ180">
            <v>0</v>
          </cell>
        </row>
        <row r="181">
          <cell r="A181" t="str">
            <v>B-41</v>
          </cell>
          <cell r="B181" t="str">
            <v>Bu lông liên kết (1B+1N)-ĐEN</v>
          </cell>
          <cell r="C181" t="str">
            <v xml:space="preserve">BOLT 3/4"DIA x 2"L </v>
          </cell>
          <cell r="D181">
            <v>0</v>
          </cell>
          <cell r="E181">
            <v>0</v>
          </cell>
          <cell r="F181">
            <v>0</v>
          </cell>
          <cell r="G181" t="str">
            <v>A307</v>
          </cell>
          <cell r="H181" t="str">
            <v>set</v>
          </cell>
          <cell r="I181">
            <v>0</v>
          </cell>
          <cell r="J181">
            <v>144</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153</v>
          </cell>
          <cell r="AA181">
            <v>0</v>
          </cell>
          <cell r="AB181">
            <v>0</v>
          </cell>
          <cell r="AC181">
            <v>0</v>
          </cell>
          <cell r="AD181">
            <v>54</v>
          </cell>
          <cell r="AE181">
            <v>0</v>
          </cell>
          <cell r="AF181">
            <v>21</v>
          </cell>
          <cell r="AG181">
            <v>0</v>
          </cell>
          <cell r="AH181">
            <v>-228</v>
          </cell>
          <cell r="AI181">
            <v>0</v>
          </cell>
          <cell r="AJ181">
            <v>0</v>
          </cell>
          <cell r="AK181">
            <v>0</v>
          </cell>
          <cell r="AL181">
            <v>0</v>
          </cell>
          <cell r="AM181">
            <v>0</v>
          </cell>
          <cell r="AN181">
            <v>0</v>
          </cell>
          <cell r="AO181">
            <v>0</v>
          </cell>
          <cell r="AP181">
            <v>0</v>
          </cell>
          <cell r="AQ181">
            <v>0</v>
          </cell>
        </row>
        <row r="182">
          <cell r="A182" t="str">
            <v>B-42</v>
          </cell>
          <cell r="B182" t="str">
            <v>Bu lông liên kết (1B+1N+2W)-ĐEN</v>
          </cell>
          <cell r="C182" t="str">
            <v>BOLT 1"1/2DIAx4"1/2-A490(1B+1N+2W)</v>
          </cell>
          <cell r="D182">
            <v>0</v>
          </cell>
          <cell r="E182">
            <v>0</v>
          </cell>
          <cell r="F182">
            <v>0</v>
          </cell>
          <cell r="G182" t="str">
            <v>A490</v>
          </cell>
          <cell r="H182" t="str">
            <v>set</v>
          </cell>
          <cell r="I182">
            <v>0</v>
          </cell>
          <cell r="J182">
            <v>96</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102</v>
          </cell>
          <cell r="AA182">
            <v>0</v>
          </cell>
          <cell r="AB182">
            <v>0</v>
          </cell>
          <cell r="AC182">
            <v>0</v>
          </cell>
          <cell r="AD182">
            <v>0</v>
          </cell>
          <cell r="AE182">
            <v>0</v>
          </cell>
          <cell r="AF182">
            <v>11</v>
          </cell>
          <cell r="AG182">
            <v>0</v>
          </cell>
          <cell r="AH182">
            <v>-7</v>
          </cell>
          <cell r="AI182">
            <v>0</v>
          </cell>
          <cell r="AJ182">
            <v>0</v>
          </cell>
          <cell r="AK182">
            <v>0</v>
          </cell>
          <cell r="AL182">
            <v>-106</v>
          </cell>
          <cell r="AM182">
            <v>0</v>
          </cell>
          <cell r="AN182">
            <v>0</v>
          </cell>
          <cell r="AO182">
            <v>0</v>
          </cell>
          <cell r="AP182">
            <v>0</v>
          </cell>
          <cell r="AQ182">
            <v>0</v>
          </cell>
        </row>
        <row r="183">
          <cell r="A183" t="str">
            <v>B-43</v>
          </cell>
          <cell r="B183" t="str">
            <v>Gỗ Đóng Kiện có đóng dấu khử trùng</v>
          </cell>
          <cell r="C183" t="str">
            <v>WOODEN (SEE ATTACHED LIST )-ISPM15</v>
          </cell>
          <cell r="D183">
            <v>0</v>
          </cell>
          <cell r="E183">
            <v>0</v>
          </cell>
          <cell r="F183">
            <v>0</v>
          </cell>
          <cell r="G183" t="str">
            <v>WOODEN</v>
          </cell>
          <cell r="H183" t="str">
            <v>-</v>
          </cell>
          <cell r="I183">
            <v>0</v>
          </cell>
          <cell r="J183">
            <v>0</v>
          </cell>
          <cell r="K183">
            <v>200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188</v>
          </cell>
          <cell r="AB183">
            <v>0</v>
          </cell>
          <cell r="AC183">
            <v>-188</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row>
        <row r="184">
          <cell r="A184" t="str">
            <v>B-44</v>
          </cell>
          <cell r="B184" t="str">
            <v>Bu lông liên kết (1B+1N)-ĐEN</v>
          </cell>
          <cell r="C184" t="str">
            <v>BOLT 3/4"DIAx3"1/2L-A193 B7(1B+1N)</v>
          </cell>
          <cell r="D184">
            <v>0</v>
          </cell>
          <cell r="E184">
            <v>0</v>
          </cell>
          <cell r="F184">
            <v>0</v>
          </cell>
          <cell r="G184" t="str">
            <v>A-193 B7</v>
          </cell>
          <cell r="H184" t="str">
            <v>set</v>
          </cell>
          <cell r="I184">
            <v>0</v>
          </cell>
          <cell r="J184">
            <v>80</v>
          </cell>
          <cell r="K184">
            <v>0</v>
          </cell>
          <cell r="L184">
            <v>110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88</v>
          </cell>
          <cell r="AC184">
            <v>0</v>
          </cell>
          <cell r="AD184">
            <v>27</v>
          </cell>
          <cell r="AE184">
            <v>0</v>
          </cell>
          <cell r="AF184">
            <v>11</v>
          </cell>
          <cell r="AG184">
            <v>0</v>
          </cell>
          <cell r="AH184">
            <v>-8</v>
          </cell>
          <cell r="AI184">
            <v>0</v>
          </cell>
          <cell r="AJ184">
            <v>0</v>
          </cell>
          <cell r="AK184">
            <v>0</v>
          </cell>
          <cell r="AL184">
            <v>0</v>
          </cell>
          <cell r="AM184">
            <v>0</v>
          </cell>
          <cell r="AN184">
            <v>0</v>
          </cell>
          <cell r="AO184">
            <v>0</v>
          </cell>
          <cell r="AP184">
            <v>110</v>
          </cell>
          <cell r="AQ184">
            <v>0</v>
          </cell>
        </row>
        <row r="185">
          <cell r="A185" t="str">
            <v>B-45</v>
          </cell>
          <cell r="B185" t="str">
            <v>Bu lông liên kết (1B+1N)-ĐEN</v>
          </cell>
          <cell r="C185" t="str">
            <v>BOLT 5/8"DIA x3"L-A193 B7(1B+1N)</v>
          </cell>
          <cell r="D185">
            <v>0</v>
          </cell>
          <cell r="E185">
            <v>0</v>
          </cell>
          <cell r="F185">
            <v>0</v>
          </cell>
          <cell r="G185" t="str">
            <v>A-193 B7</v>
          </cell>
          <cell r="H185" t="str">
            <v>set</v>
          </cell>
          <cell r="I185">
            <v>0</v>
          </cell>
          <cell r="J185">
            <v>24</v>
          </cell>
          <cell r="K185">
            <v>0</v>
          </cell>
          <cell r="L185">
            <v>26</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18</v>
          </cell>
          <cell r="AC185">
            <v>0</v>
          </cell>
          <cell r="AD185">
            <v>0</v>
          </cell>
          <cell r="AE185">
            <v>0</v>
          </cell>
          <cell r="AF185">
            <v>2</v>
          </cell>
          <cell r="AG185">
            <v>0</v>
          </cell>
          <cell r="AH185">
            <v>8</v>
          </cell>
          <cell r="AI185">
            <v>0</v>
          </cell>
          <cell r="AJ185">
            <v>0</v>
          </cell>
          <cell r="AK185">
            <v>0</v>
          </cell>
          <cell r="AL185">
            <v>0</v>
          </cell>
          <cell r="AM185">
            <v>0</v>
          </cell>
          <cell r="AN185">
            <v>0</v>
          </cell>
          <cell r="AO185">
            <v>0</v>
          </cell>
          <cell r="AP185">
            <v>26</v>
          </cell>
          <cell r="AQ185">
            <v>0</v>
          </cell>
        </row>
        <row r="186">
          <cell r="A186" t="str">
            <v>B-46</v>
          </cell>
          <cell r="B186" t="str">
            <v>Bu lông liên kết (1B+1N)-ĐEN</v>
          </cell>
          <cell r="C186" t="str">
            <v>BOLT 3/4"X4"(B/N)</v>
          </cell>
          <cell r="D186">
            <v>0</v>
          </cell>
          <cell r="E186">
            <v>0</v>
          </cell>
          <cell r="F186">
            <v>0</v>
          </cell>
          <cell r="G186" t="str">
            <v>A307</v>
          </cell>
          <cell r="H186" t="str">
            <v>set</v>
          </cell>
          <cell r="I186">
            <v>0</v>
          </cell>
          <cell r="J186">
            <v>2</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3</v>
          </cell>
          <cell r="AC186">
            <v>0</v>
          </cell>
          <cell r="AD186">
            <v>0</v>
          </cell>
          <cell r="AE186">
            <v>0</v>
          </cell>
          <cell r="AF186">
            <v>1</v>
          </cell>
          <cell r="AG186">
            <v>0</v>
          </cell>
          <cell r="AH186">
            <v>-3</v>
          </cell>
          <cell r="AI186">
            <v>0</v>
          </cell>
          <cell r="AJ186">
            <v>0</v>
          </cell>
          <cell r="AK186">
            <v>0</v>
          </cell>
          <cell r="AL186">
            <v>0</v>
          </cell>
          <cell r="AM186">
            <v>0</v>
          </cell>
          <cell r="AN186">
            <v>0</v>
          </cell>
          <cell r="AO186">
            <v>0</v>
          </cell>
          <cell r="AP186">
            <v>0</v>
          </cell>
          <cell r="AQ186">
            <v>0</v>
          </cell>
        </row>
        <row r="187">
          <cell r="A187" t="str">
            <v>B-47</v>
          </cell>
          <cell r="B187" t="str">
            <v>Bu lông liên kết (1B+1N)-ĐEN</v>
          </cell>
          <cell r="C187" t="str">
            <v>BOLT 3/4"X2"(B/N)</v>
          </cell>
          <cell r="D187">
            <v>0</v>
          </cell>
          <cell r="E187">
            <v>0</v>
          </cell>
          <cell r="F187">
            <v>0</v>
          </cell>
          <cell r="G187" t="str">
            <v>A307</v>
          </cell>
          <cell r="H187" t="str">
            <v>set</v>
          </cell>
          <cell r="I187">
            <v>0</v>
          </cell>
          <cell r="J187">
            <v>43</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48</v>
          </cell>
          <cell r="AC187">
            <v>0</v>
          </cell>
          <cell r="AD187">
            <v>0</v>
          </cell>
          <cell r="AE187">
            <v>0</v>
          </cell>
          <cell r="AF187">
            <v>5</v>
          </cell>
          <cell r="AG187">
            <v>0</v>
          </cell>
          <cell r="AH187">
            <v>-48</v>
          </cell>
          <cell r="AI187">
            <v>0</v>
          </cell>
          <cell r="AJ187">
            <v>0</v>
          </cell>
          <cell r="AK187">
            <v>0</v>
          </cell>
          <cell r="AL187">
            <v>0</v>
          </cell>
          <cell r="AM187">
            <v>0</v>
          </cell>
          <cell r="AN187">
            <v>0</v>
          </cell>
          <cell r="AO187">
            <v>0</v>
          </cell>
          <cell r="AP187">
            <v>0</v>
          </cell>
          <cell r="AQ187">
            <v>0</v>
          </cell>
        </row>
        <row r="188">
          <cell r="A188" t="str">
            <v>B-48</v>
          </cell>
          <cell r="B188" t="str">
            <v>vít tự khoan</v>
          </cell>
          <cell r="C188" t="str">
            <v>HEAD SCREWS SELF DRILLING M6x40</v>
          </cell>
          <cell r="D188">
            <v>0</v>
          </cell>
          <cell r="E188">
            <v>0</v>
          </cell>
          <cell r="F188">
            <v>0</v>
          </cell>
          <cell r="G188" t="str">
            <v>Stee-galvanize</v>
          </cell>
          <cell r="H188" t="str">
            <v>pcs</v>
          </cell>
          <cell r="I188">
            <v>0</v>
          </cell>
          <cell r="J188">
            <v>152</v>
          </cell>
          <cell r="K188">
            <v>0</v>
          </cell>
          <cell r="L188">
            <v>290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170</v>
          </cell>
          <cell r="AC188">
            <v>0</v>
          </cell>
          <cell r="AD188">
            <v>0</v>
          </cell>
          <cell r="AE188">
            <v>0</v>
          </cell>
          <cell r="AF188">
            <v>0</v>
          </cell>
          <cell r="AG188">
            <v>0</v>
          </cell>
          <cell r="AH188">
            <v>138</v>
          </cell>
          <cell r="AI188">
            <v>0</v>
          </cell>
          <cell r="AJ188">
            <v>0</v>
          </cell>
          <cell r="AK188">
            <v>0</v>
          </cell>
          <cell r="AL188">
            <v>0</v>
          </cell>
          <cell r="AM188">
            <v>0</v>
          </cell>
          <cell r="AN188">
            <v>0</v>
          </cell>
          <cell r="AO188">
            <v>0</v>
          </cell>
          <cell r="AP188">
            <v>290</v>
          </cell>
          <cell r="AQ188">
            <v>0</v>
          </cell>
        </row>
        <row r="189">
          <cell r="A189" t="str">
            <v>B-49</v>
          </cell>
          <cell r="B189" t="str">
            <v>GIOĂNG CAO SU</v>
          </cell>
          <cell r="C189" t="str">
            <v>mcmaster-carr part no. 24175K46 style 2</v>
          </cell>
          <cell r="D189">
            <v>0</v>
          </cell>
          <cell r="E189">
            <v>0</v>
          </cell>
          <cell r="F189">
            <v>0</v>
          </cell>
          <cell r="G189" t="str">
            <v>EPDM</v>
          </cell>
          <cell r="H189" t="str">
            <v>m</v>
          </cell>
          <cell r="I189">
            <v>0</v>
          </cell>
          <cell r="J189">
            <v>25.5</v>
          </cell>
          <cell r="K189">
            <v>0</v>
          </cell>
          <cell r="L189">
            <v>30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30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30</v>
          </cell>
          <cell r="AQ189">
            <v>0</v>
          </cell>
        </row>
        <row r="190">
          <cell r="A190" t="str">
            <v>B-50</v>
          </cell>
          <cell r="B190" t="str">
            <v>Bu lông liên kết (1B+1N)-ĐEN</v>
          </cell>
          <cell r="C190" t="str">
            <v>BOLT 3/4"DIAx1"1/2 L</v>
          </cell>
          <cell r="D190">
            <v>0</v>
          </cell>
          <cell r="E190">
            <v>0</v>
          </cell>
          <cell r="F190">
            <v>0</v>
          </cell>
          <cell r="G190" t="str">
            <v>A325</v>
          </cell>
          <cell r="H190" t="str">
            <v>set</v>
          </cell>
          <cell r="I190">
            <v>0</v>
          </cell>
          <cell r="J190">
            <v>80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88</v>
          </cell>
          <cell r="AE190">
            <v>0</v>
          </cell>
          <cell r="AF190">
            <v>9</v>
          </cell>
          <cell r="AG190">
            <v>0</v>
          </cell>
          <cell r="AH190">
            <v>-97</v>
          </cell>
          <cell r="AI190">
            <v>0</v>
          </cell>
          <cell r="AJ190">
            <v>0</v>
          </cell>
          <cell r="AK190">
            <v>0</v>
          </cell>
          <cell r="AL190">
            <v>0</v>
          </cell>
          <cell r="AM190">
            <v>0</v>
          </cell>
          <cell r="AN190">
            <v>0</v>
          </cell>
          <cell r="AO190">
            <v>0</v>
          </cell>
          <cell r="AP190">
            <v>0</v>
          </cell>
          <cell r="AQ190">
            <v>0</v>
          </cell>
        </row>
        <row r="191">
          <cell r="A191" t="str">
            <v>B-51</v>
          </cell>
          <cell r="B191" t="str">
            <v>Bu lông liên kết (1B+1N)-ĐEN</v>
          </cell>
          <cell r="C191" t="str">
            <v>BOLT 3/4"DIAx1"3/4L-A325(1B+1N)</v>
          </cell>
          <cell r="D191">
            <v>0</v>
          </cell>
          <cell r="E191">
            <v>0</v>
          </cell>
          <cell r="F191">
            <v>0</v>
          </cell>
          <cell r="G191" t="str">
            <v>A325</v>
          </cell>
          <cell r="H191" t="str">
            <v>set</v>
          </cell>
          <cell r="I191">
            <v>0</v>
          </cell>
          <cell r="J191">
            <v>28</v>
          </cell>
          <cell r="K191">
            <v>0</v>
          </cell>
          <cell r="L191">
            <v>31</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9</v>
          </cell>
          <cell r="AE191">
            <v>0</v>
          </cell>
          <cell r="AF191">
            <v>1</v>
          </cell>
          <cell r="AG191">
            <v>0</v>
          </cell>
          <cell r="AH191">
            <v>21</v>
          </cell>
          <cell r="AI191">
            <v>0</v>
          </cell>
          <cell r="AJ191">
            <v>0</v>
          </cell>
          <cell r="AK191">
            <v>0</v>
          </cell>
          <cell r="AL191">
            <v>0</v>
          </cell>
          <cell r="AM191">
            <v>0</v>
          </cell>
          <cell r="AN191">
            <v>0</v>
          </cell>
          <cell r="AO191">
            <v>0</v>
          </cell>
          <cell r="AP191">
            <v>31</v>
          </cell>
          <cell r="AQ191">
            <v>0</v>
          </cell>
        </row>
        <row r="192">
          <cell r="A192" t="str">
            <v>B-52</v>
          </cell>
          <cell r="B192" t="str">
            <v>Bu lông liên kết (1B+1N)-ĐEN</v>
          </cell>
          <cell r="C192" t="str">
            <v>BOLT 7/8"DIA x2"1/4 L-A325(1B+1N)</v>
          </cell>
          <cell r="D192">
            <v>0</v>
          </cell>
          <cell r="E192">
            <v>0</v>
          </cell>
          <cell r="F192">
            <v>0</v>
          </cell>
          <cell r="G192" t="str">
            <v>A325</v>
          </cell>
          <cell r="H192" t="str">
            <v>set</v>
          </cell>
          <cell r="I192">
            <v>0</v>
          </cell>
          <cell r="J192">
            <v>8</v>
          </cell>
          <cell r="K192">
            <v>0</v>
          </cell>
          <cell r="L192">
            <v>9</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9</v>
          </cell>
          <cell r="AE192">
            <v>0</v>
          </cell>
          <cell r="AF192">
            <v>1</v>
          </cell>
          <cell r="AG192">
            <v>0</v>
          </cell>
          <cell r="AH192">
            <v>-1</v>
          </cell>
          <cell r="AI192">
            <v>0</v>
          </cell>
          <cell r="AJ192">
            <v>0</v>
          </cell>
          <cell r="AK192">
            <v>0</v>
          </cell>
          <cell r="AL192">
            <v>0</v>
          </cell>
          <cell r="AM192">
            <v>0</v>
          </cell>
          <cell r="AN192">
            <v>0</v>
          </cell>
          <cell r="AO192">
            <v>0</v>
          </cell>
          <cell r="AP192">
            <v>9</v>
          </cell>
          <cell r="AQ192">
            <v>0</v>
          </cell>
        </row>
        <row r="193">
          <cell r="A193" t="str">
            <v>B-53</v>
          </cell>
          <cell r="B193" t="str">
            <v>Bu lông liên kết (1B+1N+2W)-ĐEN</v>
          </cell>
          <cell r="C193" t="str">
            <v>BOLT 7/8"DIAx3"1/2-A490(1B+1N+2W)</v>
          </cell>
          <cell r="D193">
            <v>0</v>
          </cell>
          <cell r="E193">
            <v>0</v>
          </cell>
          <cell r="F193">
            <v>0</v>
          </cell>
          <cell r="G193" t="str">
            <v xml:space="preserve">A490 </v>
          </cell>
          <cell r="H193" t="str">
            <v>set</v>
          </cell>
          <cell r="I193">
            <v>0</v>
          </cell>
          <cell r="J193">
            <v>96</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106</v>
          </cell>
          <cell r="AE193">
            <v>0</v>
          </cell>
          <cell r="AF193">
            <v>11</v>
          </cell>
          <cell r="AG193">
            <v>0</v>
          </cell>
          <cell r="AH193">
            <v>-11</v>
          </cell>
          <cell r="AI193">
            <v>0</v>
          </cell>
          <cell r="AJ193">
            <v>0</v>
          </cell>
          <cell r="AK193">
            <v>0</v>
          </cell>
          <cell r="AL193">
            <v>-106</v>
          </cell>
          <cell r="AM193">
            <v>0</v>
          </cell>
          <cell r="AN193">
            <v>0</v>
          </cell>
          <cell r="AO193">
            <v>0</v>
          </cell>
          <cell r="AP193">
            <v>0</v>
          </cell>
          <cell r="AQ193">
            <v>0</v>
          </cell>
        </row>
        <row r="194">
          <cell r="A194" t="str">
            <v>B-54</v>
          </cell>
          <cell r="B194" t="str">
            <v>Vít</v>
          </cell>
          <cell r="C194" t="str">
            <v>SCREW M5x10</v>
          </cell>
          <cell r="D194">
            <v>0</v>
          </cell>
          <cell r="E194">
            <v>0</v>
          </cell>
          <cell r="F194">
            <v>0</v>
          </cell>
          <cell r="G194" t="str">
            <v>SUS304</v>
          </cell>
          <cell r="H194" t="str">
            <v>pcs</v>
          </cell>
          <cell r="I194">
            <v>0</v>
          </cell>
          <cell r="J194">
            <v>28</v>
          </cell>
          <cell r="K194">
            <v>0</v>
          </cell>
          <cell r="L194">
            <v>32</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32</v>
          </cell>
          <cell r="AE194">
            <v>0</v>
          </cell>
          <cell r="AF194">
            <v>0</v>
          </cell>
          <cell r="AG194">
            <v>0</v>
          </cell>
          <cell r="AH194">
            <v>0</v>
          </cell>
          <cell r="AI194">
            <v>0</v>
          </cell>
          <cell r="AJ194">
            <v>0</v>
          </cell>
          <cell r="AK194">
            <v>0</v>
          </cell>
          <cell r="AL194">
            <v>0</v>
          </cell>
          <cell r="AM194">
            <v>0</v>
          </cell>
          <cell r="AN194">
            <v>0</v>
          </cell>
          <cell r="AO194">
            <v>0</v>
          </cell>
          <cell r="AP194">
            <v>32</v>
          </cell>
          <cell r="AQ194">
            <v>0</v>
          </cell>
        </row>
        <row r="195">
          <cell r="A195" t="str">
            <v>B-55</v>
          </cell>
          <cell r="B195" t="str">
            <v>Vít</v>
          </cell>
          <cell r="C195" t="str">
            <v>SCREW M5x10</v>
          </cell>
          <cell r="D195">
            <v>0</v>
          </cell>
          <cell r="E195">
            <v>0</v>
          </cell>
          <cell r="F195">
            <v>0</v>
          </cell>
          <cell r="G195" t="str">
            <v>SUS304</v>
          </cell>
          <cell r="H195" t="str">
            <v>pcs</v>
          </cell>
          <cell r="I195">
            <v>0</v>
          </cell>
          <cell r="J195">
            <v>56</v>
          </cell>
          <cell r="K195">
            <v>0</v>
          </cell>
          <cell r="L195">
            <v>62</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62</v>
          </cell>
          <cell r="AE195">
            <v>0</v>
          </cell>
          <cell r="AF195">
            <v>0</v>
          </cell>
          <cell r="AG195">
            <v>0</v>
          </cell>
          <cell r="AH195">
            <v>0</v>
          </cell>
          <cell r="AI195">
            <v>0</v>
          </cell>
          <cell r="AJ195">
            <v>0</v>
          </cell>
          <cell r="AK195">
            <v>0</v>
          </cell>
          <cell r="AL195">
            <v>0</v>
          </cell>
          <cell r="AM195">
            <v>0</v>
          </cell>
          <cell r="AN195">
            <v>0</v>
          </cell>
          <cell r="AO195">
            <v>0</v>
          </cell>
          <cell r="AP195">
            <v>62</v>
          </cell>
          <cell r="AQ195">
            <v>0</v>
          </cell>
        </row>
        <row r="196">
          <cell r="A196" t="str">
            <v>B-56</v>
          </cell>
          <cell r="B196" t="str">
            <v>BOLT-ĐEN</v>
          </cell>
          <cell r="C196" t="str">
            <v>HEAVY HEX HEAD BOLT, 7/8" DIA. X 3 3/4" [95] LG</v>
          </cell>
          <cell r="D196">
            <v>0</v>
          </cell>
          <cell r="E196">
            <v>0</v>
          </cell>
          <cell r="F196">
            <v>0</v>
          </cell>
          <cell r="G196" t="str">
            <v>A325N</v>
          </cell>
          <cell r="H196" t="str">
            <v>pcs</v>
          </cell>
          <cell r="I196">
            <v>0</v>
          </cell>
          <cell r="J196">
            <v>18</v>
          </cell>
          <cell r="K196">
            <v>0</v>
          </cell>
          <cell r="L196">
            <v>18</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18</v>
          </cell>
          <cell r="AG196">
            <v>0</v>
          </cell>
          <cell r="AH196">
            <v>0</v>
          </cell>
          <cell r="AI196">
            <v>0</v>
          </cell>
          <cell r="AJ196">
            <v>0</v>
          </cell>
          <cell r="AK196">
            <v>0</v>
          </cell>
          <cell r="AL196">
            <v>0</v>
          </cell>
          <cell r="AM196">
            <v>0</v>
          </cell>
          <cell r="AN196">
            <v>0</v>
          </cell>
          <cell r="AO196">
            <v>0</v>
          </cell>
          <cell r="AP196">
            <v>18</v>
          </cell>
          <cell r="AQ196">
            <v>0</v>
          </cell>
        </row>
        <row r="197">
          <cell r="A197" t="str">
            <v>B-57</v>
          </cell>
          <cell r="B197" t="str">
            <v>NUT-ĐEN</v>
          </cell>
          <cell r="C197" t="str">
            <v>HEAVY HEX NUT: 7/8" DIA</v>
          </cell>
          <cell r="D197">
            <v>0</v>
          </cell>
          <cell r="E197">
            <v>0</v>
          </cell>
          <cell r="F197">
            <v>0</v>
          </cell>
          <cell r="G197" t="str">
            <v>A563 GR. DH</v>
          </cell>
          <cell r="H197" t="str">
            <v>pcs</v>
          </cell>
          <cell r="I197">
            <v>0</v>
          </cell>
          <cell r="J197">
            <v>18</v>
          </cell>
          <cell r="K197">
            <v>0</v>
          </cell>
          <cell r="L197">
            <v>18</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18</v>
          </cell>
          <cell r="AG197">
            <v>0</v>
          </cell>
          <cell r="AH197">
            <v>0</v>
          </cell>
          <cell r="AI197">
            <v>0</v>
          </cell>
          <cell r="AJ197">
            <v>0</v>
          </cell>
          <cell r="AK197">
            <v>0</v>
          </cell>
          <cell r="AL197">
            <v>0</v>
          </cell>
          <cell r="AM197">
            <v>0</v>
          </cell>
          <cell r="AN197">
            <v>0</v>
          </cell>
          <cell r="AO197">
            <v>0</v>
          </cell>
          <cell r="AP197">
            <v>18</v>
          </cell>
          <cell r="AQ197">
            <v>0</v>
          </cell>
        </row>
        <row r="198">
          <cell r="A198" t="str">
            <v>B-58</v>
          </cell>
          <cell r="B198" t="str">
            <v>WASHER-ĐEN</v>
          </cell>
          <cell r="C198" t="str">
            <v>FLAT WASHER: 7/8" DIA</v>
          </cell>
          <cell r="D198">
            <v>0</v>
          </cell>
          <cell r="E198">
            <v>0</v>
          </cell>
          <cell r="F198">
            <v>0</v>
          </cell>
          <cell r="G198" t="str">
            <v>F436</v>
          </cell>
          <cell r="H198" t="str">
            <v>pcs</v>
          </cell>
          <cell r="I198">
            <v>0</v>
          </cell>
          <cell r="J198">
            <v>36</v>
          </cell>
          <cell r="K198">
            <v>0</v>
          </cell>
          <cell r="L198">
            <v>36</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36</v>
          </cell>
          <cell r="AG198">
            <v>0</v>
          </cell>
          <cell r="AH198">
            <v>0</v>
          </cell>
          <cell r="AI198">
            <v>0</v>
          </cell>
          <cell r="AJ198">
            <v>0</v>
          </cell>
          <cell r="AK198">
            <v>0</v>
          </cell>
          <cell r="AL198">
            <v>0</v>
          </cell>
          <cell r="AM198">
            <v>0</v>
          </cell>
          <cell r="AN198">
            <v>0</v>
          </cell>
          <cell r="AO198">
            <v>0</v>
          </cell>
          <cell r="AP198">
            <v>36</v>
          </cell>
          <cell r="AQ198">
            <v>0</v>
          </cell>
        </row>
        <row r="199">
          <cell r="A199" t="str">
            <v>B-59</v>
          </cell>
          <cell r="B199" t="str">
            <v>BOLT-ĐEN</v>
          </cell>
          <cell r="C199" t="str">
            <v>HEAVY HEX HEAD BOLT, 3/4" DIA. X 3 1/2" [89] LG</v>
          </cell>
          <cell r="D199">
            <v>0</v>
          </cell>
          <cell r="E199">
            <v>0</v>
          </cell>
          <cell r="F199">
            <v>0</v>
          </cell>
          <cell r="G199" t="str">
            <v>A325N</v>
          </cell>
          <cell r="H199" t="str">
            <v>pcs</v>
          </cell>
          <cell r="I199">
            <v>0</v>
          </cell>
          <cell r="J199">
            <v>18</v>
          </cell>
          <cell r="K199">
            <v>0</v>
          </cell>
          <cell r="L199">
            <v>18</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18</v>
          </cell>
          <cell r="AG199">
            <v>0</v>
          </cell>
          <cell r="AH199">
            <v>0</v>
          </cell>
          <cell r="AI199">
            <v>0</v>
          </cell>
          <cell r="AJ199">
            <v>0</v>
          </cell>
          <cell r="AK199">
            <v>0</v>
          </cell>
          <cell r="AL199">
            <v>0</v>
          </cell>
          <cell r="AM199">
            <v>0</v>
          </cell>
          <cell r="AN199">
            <v>0</v>
          </cell>
          <cell r="AO199">
            <v>0</v>
          </cell>
          <cell r="AP199">
            <v>18</v>
          </cell>
          <cell r="AQ199">
            <v>0</v>
          </cell>
        </row>
        <row r="200">
          <cell r="A200" t="str">
            <v>B-60</v>
          </cell>
          <cell r="B200" t="str">
            <v>NUT-ĐEN</v>
          </cell>
          <cell r="C200" t="str">
            <v>HEAVY HEX NUT: 3/4" DIA</v>
          </cell>
          <cell r="D200">
            <v>0</v>
          </cell>
          <cell r="E200">
            <v>0</v>
          </cell>
          <cell r="F200">
            <v>0</v>
          </cell>
          <cell r="G200" t="str">
            <v>A563 GR. DH</v>
          </cell>
          <cell r="H200" t="str">
            <v>pcs</v>
          </cell>
          <cell r="I200">
            <v>0</v>
          </cell>
          <cell r="J200">
            <v>18</v>
          </cell>
          <cell r="K200">
            <v>0</v>
          </cell>
          <cell r="L200">
            <v>18</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18</v>
          </cell>
          <cell r="AG200">
            <v>0</v>
          </cell>
          <cell r="AH200">
            <v>0</v>
          </cell>
          <cell r="AI200">
            <v>0</v>
          </cell>
          <cell r="AJ200">
            <v>0</v>
          </cell>
          <cell r="AK200">
            <v>0</v>
          </cell>
          <cell r="AL200">
            <v>0</v>
          </cell>
          <cell r="AM200">
            <v>0</v>
          </cell>
          <cell r="AN200">
            <v>0</v>
          </cell>
          <cell r="AO200">
            <v>0</v>
          </cell>
          <cell r="AP200">
            <v>18</v>
          </cell>
          <cell r="AQ200">
            <v>0</v>
          </cell>
        </row>
        <row r="201">
          <cell r="A201" t="str">
            <v>B-61</v>
          </cell>
          <cell r="B201" t="str">
            <v>WASHER-ĐEN</v>
          </cell>
          <cell r="C201" t="str">
            <v>FLAT WASHER: 3/4" DIA</v>
          </cell>
          <cell r="D201">
            <v>0</v>
          </cell>
          <cell r="E201">
            <v>0</v>
          </cell>
          <cell r="F201">
            <v>0</v>
          </cell>
          <cell r="G201" t="str">
            <v>F436</v>
          </cell>
          <cell r="H201" t="str">
            <v>pcs</v>
          </cell>
          <cell r="I201">
            <v>0</v>
          </cell>
          <cell r="J201">
            <v>36</v>
          </cell>
          <cell r="K201">
            <v>0</v>
          </cell>
          <cell r="L201">
            <v>36</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36</v>
          </cell>
          <cell r="AG201">
            <v>0</v>
          </cell>
          <cell r="AH201">
            <v>0</v>
          </cell>
          <cell r="AI201">
            <v>0</v>
          </cell>
          <cell r="AJ201">
            <v>0</v>
          </cell>
          <cell r="AK201">
            <v>0</v>
          </cell>
          <cell r="AL201">
            <v>0</v>
          </cell>
          <cell r="AM201">
            <v>0</v>
          </cell>
          <cell r="AN201">
            <v>0</v>
          </cell>
          <cell r="AO201">
            <v>0</v>
          </cell>
          <cell r="AP201">
            <v>36</v>
          </cell>
          <cell r="AQ201">
            <v>0</v>
          </cell>
        </row>
        <row r="202">
          <cell r="A202" t="str">
            <v>B-62</v>
          </cell>
          <cell r="B202" t="str">
            <v>BOLT-ĐEN</v>
          </cell>
          <cell r="C202" t="str">
            <v>HEX HEAD BOLT, 5/8" DIA. X 3" LG</v>
          </cell>
          <cell r="D202">
            <v>0</v>
          </cell>
          <cell r="E202">
            <v>0</v>
          </cell>
          <cell r="F202">
            <v>0</v>
          </cell>
          <cell r="G202" t="str">
            <v>A325</v>
          </cell>
          <cell r="H202" t="str">
            <v>pcs</v>
          </cell>
          <cell r="I202">
            <v>0</v>
          </cell>
          <cell r="J202">
            <v>13</v>
          </cell>
          <cell r="K202">
            <v>0</v>
          </cell>
          <cell r="L202">
            <v>13</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13</v>
          </cell>
          <cell r="AG202">
            <v>0</v>
          </cell>
          <cell r="AH202">
            <v>0</v>
          </cell>
          <cell r="AI202">
            <v>0</v>
          </cell>
          <cell r="AJ202">
            <v>0</v>
          </cell>
          <cell r="AK202">
            <v>0</v>
          </cell>
          <cell r="AL202">
            <v>0</v>
          </cell>
          <cell r="AM202">
            <v>0</v>
          </cell>
          <cell r="AN202">
            <v>0</v>
          </cell>
          <cell r="AO202">
            <v>0</v>
          </cell>
          <cell r="AP202">
            <v>13</v>
          </cell>
          <cell r="AQ202">
            <v>0</v>
          </cell>
        </row>
        <row r="203">
          <cell r="A203" t="str">
            <v>B-63</v>
          </cell>
          <cell r="B203" t="str">
            <v>NUT-ĐEN</v>
          </cell>
          <cell r="C203" t="str">
            <v>HEX NUT: 5/8", GALV</v>
          </cell>
          <cell r="D203">
            <v>0</v>
          </cell>
          <cell r="E203">
            <v>0</v>
          </cell>
          <cell r="F203">
            <v>0</v>
          </cell>
          <cell r="G203" t="str">
            <v>A563 GR. DH</v>
          </cell>
          <cell r="H203" t="str">
            <v>pcs</v>
          </cell>
          <cell r="I203">
            <v>0</v>
          </cell>
          <cell r="J203">
            <v>13</v>
          </cell>
          <cell r="K203">
            <v>0</v>
          </cell>
          <cell r="L203">
            <v>13</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13</v>
          </cell>
          <cell r="AG203">
            <v>0</v>
          </cell>
          <cell r="AH203">
            <v>0</v>
          </cell>
          <cell r="AI203">
            <v>0</v>
          </cell>
          <cell r="AJ203">
            <v>0</v>
          </cell>
          <cell r="AK203">
            <v>0</v>
          </cell>
          <cell r="AL203">
            <v>0</v>
          </cell>
          <cell r="AM203">
            <v>0</v>
          </cell>
          <cell r="AN203">
            <v>0</v>
          </cell>
          <cell r="AO203">
            <v>0</v>
          </cell>
          <cell r="AP203">
            <v>13</v>
          </cell>
          <cell r="AQ203">
            <v>0</v>
          </cell>
        </row>
        <row r="204">
          <cell r="A204" t="str">
            <v>B-64</v>
          </cell>
          <cell r="B204" t="str">
            <v>WASHER-ĐEN</v>
          </cell>
          <cell r="C204" t="str">
            <v>HARDENED WASHER: 5/8"</v>
          </cell>
          <cell r="D204">
            <v>0</v>
          </cell>
          <cell r="E204">
            <v>0</v>
          </cell>
          <cell r="F204">
            <v>0</v>
          </cell>
          <cell r="G204" t="str">
            <v>F436</v>
          </cell>
          <cell r="H204" t="str">
            <v>pcs</v>
          </cell>
          <cell r="I204">
            <v>0</v>
          </cell>
          <cell r="J204">
            <v>13</v>
          </cell>
          <cell r="K204">
            <v>0</v>
          </cell>
          <cell r="L204">
            <v>13</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13</v>
          </cell>
          <cell r="AG204">
            <v>0</v>
          </cell>
          <cell r="AH204">
            <v>0</v>
          </cell>
          <cell r="AI204">
            <v>0</v>
          </cell>
          <cell r="AJ204">
            <v>0</v>
          </cell>
          <cell r="AK204">
            <v>0</v>
          </cell>
          <cell r="AL204">
            <v>0</v>
          </cell>
          <cell r="AM204">
            <v>0</v>
          </cell>
          <cell r="AN204">
            <v>0</v>
          </cell>
          <cell r="AO204">
            <v>0</v>
          </cell>
          <cell r="AP204">
            <v>13</v>
          </cell>
          <cell r="AQ204">
            <v>0</v>
          </cell>
        </row>
        <row r="205">
          <cell r="A205" t="str">
            <v>B-65</v>
          </cell>
          <cell r="B205" t="str">
            <v>Bảo ôn</v>
          </cell>
          <cell r="C205" t="str">
            <v>PL25</v>
          </cell>
          <cell r="D205">
            <v>50</v>
          </cell>
          <cell r="E205">
            <v>0</v>
          </cell>
          <cell r="F205">
            <v>0</v>
          </cell>
          <cell r="G205" t="str">
            <v>SUPERWOOD PLUS (128kg/m3)</v>
          </cell>
          <cell r="H205" t="str">
            <v>m3</v>
          </cell>
          <cell r="I205">
            <v>0</v>
          </cell>
          <cell r="J205">
            <v>6</v>
          </cell>
          <cell r="K205">
            <v>768</v>
          </cell>
          <cell r="L205">
            <v>8</v>
          </cell>
          <cell r="M205">
            <v>1024</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8</v>
          </cell>
          <cell r="AG205">
            <v>1024</v>
          </cell>
          <cell r="AH205">
            <v>0</v>
          </cell>
          <cell r="AI205">
            <v>0</v>
          </cell>
          <cell r="AJ205">
            <v>0</v>
          </cell>
          <cell r="AK205">
            <v>0</v>
          </cell>
          <cell r="AL205">
            <v>0</v>
          </cell>
          <cell r="AM205">
            <v>0</v>
          </cell>
          <cell r="AN205">
            <v>0</v>
          </cell>
          <cell r="AO205">
            <v>0</v>
          </cell>
          <cell r="AP205">
            <v>8</v>
          </cell>
          <cell r="AQ205">
            <v>1024</v>
          </cell>
        </row>
        <row r="206">
          <cell r="A206" t="str">
            <v>B-66</v>
          </cell>
          <cell r="B206" t="str">
            <v>Bảo ôn</v>
          </cell>
          <cell r="C206" t="str">
            <v>PL3-Superwool Plus Paper</v>
          </cell>
          <cell r="D206">
            <v>50</v>
          </cell>
          <cell r="E206">
            <v>0</v>
          </cell>
          <cell r="F206">
            <v>0</v>
          </cell>
          <cell r="G206" t="str">
            <v>SUPERWOOD PLUS PAPER (128kg/m3)</v>
          </cell>
          <cell r="H206" t="str">
            <v>m2</v>
          </cell>
          <cell r="I206">
            <v>0</v>
          </cell>
          <cell r="J206">
            <v>3.3</v>
          </cell>
          <cell r="K206">
            <v>12.671999999999999</v>
          </cell>
          <cell r="L206">
            <v>3.3</v>
          </cell>
          <cell r="M206">
            <v>25.343999999999998</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3.3</v>
          </cell>
          <cell r="AI206">
            <v>0</v>
          </cell>
          <cell r="AJ206">
            <v>0</v>
          </cell>
          <cell r="AK206">
            <v>0</v>
          </cell>
          <cell r="AL206">
            <v>0</v>
          </cell>
          <cell r="AM206">
            <v>0</v>
          </cell>
          <cell r="AN206">
            <v>0</v>
          </cell>
          <cell r="AO206">
            <v>0</v>
          </cell>
          <cell r="AP206">
            <v>3.3</v>
          </cell>
          <cell r="AQ206">
            <v>25.343999999999998</v>
          </cell>
        </row>
        <row r="207">
          <cell r="A207" t="str">
            <v>B-67</v>
          </cell>
          <cell r="B207" t="str">
            <v>HEX BOLT</v>
          </cell>
          <cell r="C207" t="str">
            <v>HEAVY HEX HEAD BOLT, 3/4" DIA. X 1 3/4" LG., A307</v>
          </cell>
          <cell r="D207">
            <v>0</v>
          </cell>
          <cell r="E207">
            <v>0</v>
          </cell>
          <cell r="F207">
            <v>0</v>
          </cell>
          <cell r="G207" t="str">
            <v>A307</v>
          </cell>
          <cell r="H207" t="str">
            <v>pcs</v>
          </cell>
          <cell r="I207">
            <v>0</v>
          </cell>
          <cell r="J207">
            <v>62</v>
          </cell>
          <cell r="K207">
            <v>0</v>
          </cell>
          <cell r="L207">
            <v>62</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62</v>
          </cell>
          <cell r="AK207">
            <v>0</v>
          </cell>
          <cell r="AL207">
            <v>0</v>
          </cell>
          <cell r="AM207">
            <v>0</v>
          </cell>
          <cell r="AN207">
            <v>0</v>
          </cell>
          <cell r="AO207">
            <v>0</v>
          </cell>
          <cell r="AP207">
            <v>62</v>
          </cell>
          <cell r="AQ207">
            <v>0</v>
          </cell>
        </row>
        <row r="208">
          <cell r="A208" t="str">
            <v>B-68</v>
          </cell>
          <cell r="B208" t="str">
            <v>HEX NUT</v>
          </cell>
          <cell r="C208" t="str">
            <v>HEAVY HEX NUT: 3/4" DIA., A563 GR. A</v>
          </cell>
          <cell r="D208">
            <v>0</v>
          </cell>
          <cell r="E208">
            <v>0</v>
          </cell>
          <cell r="F208">
            <v>0</v>
          </cell>
          <cell r="G208" t="str">
            <v>A563 GR. A</v>
          </cell>
          <cell r="H208" t="str">
            <v>pcs</v>
          </cell>
          <cell r="I208">
            <v>0</v>
          </cell>
          <cell r="J208">
            <v>62</v>
          </cell>
          <cell r="K208">
            <v>0</v>
          </cell>
          <cell r="L208">
            <v>62</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62</v>
          </cell>
          <cell r="AK208">
            <v>0</v>
          </cell>
          <cell r="AL208">
            <v>0</v>
          </cell>
          <cell r="AM208">
            <v>0</v>
          </cell>
          <cell r="AN208">
            <v>0</v>
          </cell>
          <cell r="AO208">
            <v>0</v>
          </cell>
          <cell r="AP208">
            <v>62</v>
          </cell>
          <cell r="AQ208">
            <v>0</v>
          </cell>
        </row>
        <row r="209">
          <cell r="A209" t="str">
            <v>B-69</v>
          </cell>
          <cell r="B209" t="str">
            <v>Bolt+nut+washer-mạ kẽm</v>
          </cell>
          <cell r="C209" t="str">
            <v>3/8"-16UNC x 1" LG. MACH BOLT W/NUT WASHER( 1B+1n+1w)</v>
          </cell>
          <cell r="D209">
            <v>0</v>
          </cell>
          <cell r="E209">
            <v>0</v>
          </cell>
          <cell r="F209">
            <v>0</v>
          </cell>
          <cell r="G209" t="str">
            <v>ZINC PLT'D</v>
          </cell>
          <cell r="H209" t="str">
            <v>set</v>
          </cell>
          <cell r="I209">
            <v>0</v>
          </cell>
          <cell r="J209">
            <v>8</v>
          </cell>
          <cell r="K209">
            <v>0</v>
          </cell>
          <cell r="L209">
            <v>9</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9</v>
          </cell>
          <cell r="AK209">
            <v>0</v>
          </cell>
          <cell r="AL209">
            <v>0</v>
          </cell>
          <cell r="AM209">
            <v>0</v>
          </cell>
          <cell r="AN209">
            <v>0</v>
          </cell>
          <cell r="AO209">
            <v>0</v>
          </cell>
          <cell r="AP209">
            <v>9</v>
          </cell>
          <cell r="AQ209">
            <v>0</v>
          </cell>
        </row>
        <row r="210">
          <cell r="A210" t="str">
            <v>B-70</v>
          </cell>
          <cell r="B210" t="str">
            <v>SET BOLT+NUT+WASHER MẠ KẼM NHÚNG NÓNG</v>
          </cell>
          <cell r="C210" t="str">
            <v>BOLT 3/4"DIAx3"1/2L(1B+1N+1W)</v>
          </cell>
          <cell r="D210">
            <v>0</v>
          </cell>
          <cell r="E210">
            <v>0</v>
          </cell>
          <cell r="F210">
            <v>0</v>
          </cell>
          <cell r="G210" t="str">
            <v>A325N</v>
          </cell>
          <cell r="H210" t="str">
            <v>SET</v>
          </cell>
          <cell r="I210">
            <v>0</v>
          </cell>
          <cell r="J210">
            <v>28</v>
          </cell>
          <cell r="K210">
            <v>0</v>
          </cell>
          <cell r="L210">
            <v>30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30</v>
          </cell>
          <cell r="AK210">
            <v>0</v>
          </cell>
          <cell r="AL210">
            <v>0</v>
          </cell>
          <cell r="AM210">
            <v>0</v>
          </cell>
          <cell r="AN210">
            <v>0</v>
          </cell>
          <cell r="AO210">
            <v>0</v>
          </cell>
          <cell r="AP210">
            <v>30</v>
          </cell>
          <cell r="AQ210">
            <v>0</v>
          </cell>
        </row>
        <row r="211">
          <cell r="A211" t="str">
            <v>B-71</v>
          </cell>
          <cell r="B211" t="str">
            <v>SET BOLT+NUT+WASHER MẠ KẼM NHÚNG NÓNG</v>
          </cell>
          <cell r="C211" t="str">
            <v>BOLT 3/8"DIAx1"1/2L(1B+1N+1W)</v>
          </cell>
          <cell r="D211">
            <v>0</v>
          </cell>
          <cell r="E211">
            <v>0</v>
          </cell>
          <cell r="F211">
            <v>0</v>
          </cell>
          <cell r="G211" t="str">
            <v>A307</v>
          </cell>
          <cell r="H211" t="str">
            <v>SET</v>
          </cell>
          <cell r="I211">
            <v>0</v>
          </cell>
          <cell r="J211">
            <v>520</v>
          </cell>
          <cell r="K211">
            <v>0</v>
          </cell>
          <cell r="L211">
            <v>546</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546</v>
          </cell>
          <cell r="AK211">
            <v>0</v>
          </cell>
          <cell r="AL211">
            <v>0</v>
          </cell>
          <cell r="AM211">
            <v>0</v>
          </cell>
          <cell r="AN211">
            <v>0</v>
          </cell>
          <cell r="AO211">
            <v>0</v>
          </cell>
          <cell r="AP211">
            <v>546</v>
          </cell>
          <cell r="AQ211">
            <v>0</v>
          </cell>
        </row>
        <row r="212">
          <cell r="A212" t="str">
            <v>B-72</v>
          </cell>
          <cell r="B212" t="str">
            <v>SET BOLT+NUT+WASHER MẠ KẼM NHÚNG NÓNG</v>
          </cell>
          <cell r="C212" t="str">
            <v>BOLT 5/8"DIAx1"3/4L(1B+1N+2W)</v>
          </cell>
          <cell r="D212">
            <v>0</v>
          </cell>
          <cell r="E212">
            <v>0</v>
          </cell>
          <cell r="F212">
            <v>0</v>
          </cell>
          <cell r="G212" t="str">
            <v>A325N</v>
          </cell>
          <cell r="H212" t="str">
            <v>SET</v>
          </cell>
          <cell r="I212">
            <v>0</v>
          </cell>
          <cell r="J212">
            <v>10</v>
          </cell>
          <cell r="K212">
            <v>0</v>
          </cell>
          <cell r="L212">
            <v>11</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11</v>
          </cell>
          <cell r="AK212">
            <v>0</v>
          </cell>
          <cell r="AL212">
            <v>0</v>
          </cell>
          <cell r="AM212">
            <v>0</v>
          </cell>
          <cell r="AN212">
            <v>0</v>
          </cell>
          <cell r="AO212">
            <v>0</v>
          </cell>
          <cell r="AP212">
            <v>11</v>
          </cell>
          <cell r="AQ212">
            <v>0</v>
          </cell>
        </row>
        <row r="213">
          <cell r="A213" t="str">
            <v>B-73</v>
          </cell>
          <cell r="B213" t="str">
            <v>SET BOLT+NUT+WASHER MẠ KẼM NHÚNG NÓNG</v>
          </cell>
          <cell r="C213" t="str">
            <v>BOLT 5/8"DIAx2"L(1B+1N+2W)</v>
          </cell>
          <cell r="D213">
            <v>0</v>
          </cell>
          <cell r="E213">
            <v>0</v>
          </cell>
          <cell r="F213">
            <v>0</v>
          </cell>
          <cell r="G213" t="str">
            <v>A325N</v>
          </cell>
          <cell r="H213" t="str">
            <v>SET</v>
          </cell>
          <cell r="I213">
            <v>0</v>
          </cell>
          <cell r="J213">
            <v>635</v>
          </cell>
          <cell r="K213">
            <v>0</v>
          </cell>
          <cell r="L213">
            <v>699</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699</v>
          </cell>
          <cell r="AK213">
            <v>0</v>
          </cell>
          <cell r="AL213">
            <v>0</v>
          </cell>
          <cell r="AM213">
            <v>0</v>
          </cell>
          <cell r="AN213">
            <v>0</v>
          </cell>
          <cell r="AO213">
            <v>0</v>
          </cell>
          <cell r="AP213">
            <v>699</v>
          </cell>
          <cell r="AQ213">
            <v>0</v>
          </cell>
        </row>
        <row r="214">
          <cell r="A214" t="str">
            <v>B-74</v>
          </cell>
          <cell r="B214" t="str">
            <v>SET BOLT+NUT+WASHER MẠ KẼM NHÚNG NÓNG</v>
          </cell>
          <cell r="C214" t="str">
            <v>BOLT 5/8"DIAx2"1/4L(1B+1N+2W)</v>
          </cell>
          <cell r="D214">
            <v>0</v>
          </cell>
          <cell r="E214">
            <v>0</v>
          </cell>
          <cell r="F214">
            <v>0</v>
          </cell>
          <cell r="G214" t="str">
            <v>A325N</v>
          </cell>
          <cell r="H214" t="str">
            <v>SET</v>
          </cell>
          <cell r="I214">
            <v>0</v>
          </cell>
          <cell r="J214">
            <v>24</v>
          </cell>
          <cell r="K214">
            <v>0</v>
          </cell>
          <cell r="L214">
            <v>27</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27</v>
          </cell>
          <cell r="AK214">
            <v>0</v>
          </cell>
          <cell r="AL214">
            <v>0</v>
          </cell>
          <cell r="AM214">
            <v>0</v>
          </cell>
          <cell r="AN214">
            <v>0</v>
          </cell>
          <cell r="AO214">
            <v>0</v>
          </cell>
          <cell r="AP214">
            <v>27</v>
          </cell>
          <cell r="AQ214">
            <v>0</v>
          </cell>
        </row>
        <row r="215">
          <cell r="A215" t="str">
            <v>B-75</v>
          </cell>
          <cell r="B215" t="str">
            <v>SET BOLT+NUT+WASHER MẠ KẼM NHÚNG NÓNG-(FW ĐỆM PHẲNG,TW LÀ ĐỆM VÁT)</v>
          </cell>
          <cell r="C215" t="str">
            <v>BOLT 5/8"DIAx2"1/4L(1B+1N+1FW+1TW)</v>
          </cell>
          <cell r="D215">
            <v>0</v>
          </cell>
          <cell r="E215">
            <v>0</v>
          </cell>
          <cell r="F215">
            <v>0</v>
          </cell>
          <cell r="G215" t="str">
            <v>A325N</v>
          </cell>
          <cell r="H215" t="str">
            <v>SET</v>
          </cell>
          <cell r="I215">
            <v>0</v>
          </cell>
          <cell r="J215">
            <v>166</v>
          </cell>
          <cell r="K215">
            <v>0</v>
          </cell>
          <cell r="L215">
            <v>183</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183</v>
          </cell>
          <cell r="AK215">
            <v>0</v>
          </cell>
          <cell r="AL215">
            <v>0</v>
          </cell>
          <cell r="AM215">
            <v>0</v>
          </cell>
          <cell r="AN215">
            <v>0</v>
          </cell>
          <cell r="AO215">
            <v>0</v>
          </cell>
          <cell r="AP215">
            <v>183</v>
          </cell>
          <cell r="AQ215">
            <v>0</v>
          </cell>
        </row>
        <row r="216">
          <cell r="A216" t="str">
            <v>B-76</v>
          </cell>
          <cell r="B216" t="str">
            <v>SET BOLT+NUT+WASHER MẠ KẼM NHÚNG NÓNG</v>
          </cell>
          <cell r="C216" t="str">
            <v>BOLT 5/8"DIAx3"3/4L(1B+1N+2W)</v>
          </cell>
          <cell r="D216">
            <v>0</v>
          </cell>
          <cell r="E216">
            <v>0</v>
          </cell>
          <cell r="F216">
            <v>0</v>
          </cell>
          <cell r="G216" t="str">
            <v>A325N</v>
          </cell>
          <cell r="H216" t="str">
            <v>SET</v>
          </cell>
          <cell r="I216">
            <v>0</v>
          </cell>
          <cell r="J216">
            <v>60</v>
          </cell>
          <cell r="K216">
            <v>0</v>
          </cell>
          <cell r="L216">
            <v>63</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63</v>
          </cell>
          <cell r="AK216">
            <v>0</v>
          </cell>
          <cell r="AL216">
            <v>0</v>
          </cell>
          <cell r="AM216">
            <v>0</v>
          </cell>
          <cell r="AN216">
            <v>0</v>
          </cell>
          <cell r="AO216">
            <v>0</v>
          </cell>
          <cell r="AP216">
            <v>63</v>
          </cell>
          <cell r="AQ216">
            <v>0</v>
          </cell>
        </row>
        <row r="217">
          <cell r="A217" t="str">
            <v>B-77</v>
          </cell>
          <cell r="B217" t="str">
            <v>SET BOLT+NUT+WASHER MẠ KẼM NHÚNG NÓNG</v>
          </cell>
          <cell r="C217" t="str">
            <v>BOLT 5/8"DIAx1"1/2L(1B+1N+1W)</v>
          </cell>
          <cell r="D217">
            <v>0</v>
          </cell>
          <cell r="E217">
            <v>0</v>
          </cell>
          <cell r="F217">
            <v>0</v>
          </cell>
          <cell r="G217" t="str">
            <v>A325N</v>
          </cell>
          <cell r="H217" t="str">
            <v>SET</v>
          </cell>
          <cell r="I217">
            <v>0</v>
          </cell>
          <cell r="J217">
            <v>2</v>
          </cell>
          <cell r="K217">
            <v>0</v>
          </cell>
          <cell r="L217">
            <v>3</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3</v>
          </cell>
          <cell r="AK217">
            <v>0</v>
          </cell>
          <cell r="AL217">
            <v>0</v>
          </cell>
          <cell r="AM217">
            <v>0</v>
          </cell>
          <cell r="AN217">
            <v>0</v>
          </cell>
          <cell r="AO217">
            <v>0</v>
          </cell>
          <cell r="AP217">
            <v>3</v>
          </cell>
          <cell r="AQ217">
            <v>0</v>
          </cell>
        </row>
        <row r="218">
          <cell r="A218" t="str">
            <v>B-78</v>
          </cell>
          <cell r="B218" t="str">
            <v>SET BOLT+NUT+WASHER MẠ KẼM NHÚNG NÓNG</v>
          </cell>
          <cell r="C218" t="str">
            <v>BOLT 5/8"DIAx1"3/4L(1B+1N+1W)</v>
          </cell>
          <cell r="D218">
            <v>0</v>
          </cell>
          <cell r="E218">
            <v>0</v>
          </cell>
          <cell r="F218">
            <v>0</v>
          </cell>
          <cell r="G218" t="str">
            <v>A325N</v>
          </cell>
          <cell r="H218" t="str">
            <v>SET</v>
          </cell>
          <cell r="I218">
            <v>0</v>
          </cell>
          <cell r="J218">
            <v>46</v>
          </cell>
          <cell r="K218">
            <v>0</v>
          </cell>
          <cell r="L218">
            <v>51</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51</v>
          </cell>
          <cell r="AK218">
            <v>0</v>
          </cell>
          <cell r="AL218">
            <v>0</v>
          </cell>
          <cell r="AM218">
            <v>0</v>
          </cell>
          <cell r="AN218">
            <v>0</v>
          </cell>
          <cell r="AO218">
            <v>0</v>
          </cell>
          <cell r="AP218">
            <v>51</v>
          </cell>
          <cell r="AQ218">
            <v>0</v>
          </cell>
        </row>
        <row r="219">
          <cell r="A219" t="str">
            <v>B-79</v>
          </cell>
          <cell r="B219" t="str">
            <v>SET BOLT+NUT+WASHER MẠ KẼM NHÚNG NÓNG</v>
          </cell>
          <cell r="C219" t="str">
            <v>BOLT 5/8"DIAx2"L(1B+1N+1W)</v>
          </cell>
          <cell r="D219">
            <v>0</v>
          </cell>
          <cell r="E219">
            <v>0</v>
          </cell>
          <cell r="F219">
            <v>0</v>
          </cell>
          <cell r="G219" t="str">
            <v>A325N</v>
          </cell>
          <cell r="H219" t="str">
            <v>SET</v>
          </cell>
          <cell r="I219">
            <v>0</v>
          </cell>
          <cell r="J219">
            <v>72</v>
          </cell>
          <cell r="K219">
            <v>0</v>
          </cell>
          <cell r="L219">
            <v>77</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77</v>
          </cell>
          <cell r="AK219">
            <v>0</v>
          </cell>
          <cell r="AL219">
            <v>0</v>
          </cell>
          <cell r="AM219">
            <v>0</v>
          </cell>
          <cell r="AN219">
            <v>0</v>
          </cell>
          <cell r="AO219">
            <v>0</v>
          </cell>
          <cell r="AP219">
            <v>77</v>
          </cell>
          <cell r="AQ219">
            <v>0</v>
          </cell>
        </row>
        <row r="220">
          <cell r="A220" t="str">
            <v>B-80</v>
          </cell>
          <cell r="B220" t="str">
            <v>SET BOLT+NUT+WASHER MẠ KẼM NHÚNG NÓNG</v>
          </cell>
          <cell r="C220" t="str">
            <v>BOLT 5/8"DIAx3"1/2L(1B+1N+1W)</v>
          </cell>
          <cell r="D220">
            <v>0</v>
          </cell>
          <cell r="E220">
            <v>0</v>
          </cell>
          <cell r="F220">
            <v>0</v>
          </cell>
          <cell r="G220" t="str">
            <v>A325N</v>
          </cell>
          <cell r="H220" t="str">
            <v>SET</v>
          </cell>
          <cell r="I220">
            <v>0</v>
          </cell>
          <cell r="J220">
            <v>28</v>
          </cell>
          <cell r="K220">
            <v>0</v>
          </cell>
          <cell r="L220">
            <v>31</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31</v>
          </cell>
          <cell r="AK220">
            <v>0</v>
          </cell>
          <cell r="AL220">
            <v>0</v>
          </cell>
          <cell r="AM220">
            <v>0</v>
          </cell>
          <cell r="AN220">
            <v>0</v>
          </cell>
          <cell r="AO220">
            <v>0</v>
          </cell>
          <cell r="AP220">
            <v>31</v>
          </cell>
          <cell r="AQ220">
            <v>0</v>
          </cell>
        </row>
        <row r="221">
          <cell r="A221" t="str">
            <v>B-81</v>
          </cell>
          <cell r="B221" t="str">
            <v>SET BOLT+NUT+WASHER MẠ KẼM NHÚNG NÓNG</v>
          </cell>
          <cell r="C221" t="str">
            <v>BOLT 5/8"DIAx3"1/4L(1B+1N+1W)</v>
          </cell>
          <cell r="D221">
            <v>0</v>
          </cell>
          <cell r="E221">
            <v>0</v>
          </cell>
          <cell r="F221">
            <v>0</v>
          </cell>
          <cell r="G221" t="str">
            <v>A325N</v>
          </cell>
          <cell r="H221" t="str">
            <v>SET</v>
          </cell>
          <cell r="I221">
            <v>0</v>
          </cell>
          <cell r="J221">
            <v>32</v>
          </cell>
          <cell r="K221">
            <v>0</v>
          </cell>
          <cell r="L221">
            <v>36</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36</v>
          </cell>
          <cell r="AK221">
            <v>0</v>
          </cell>
          <cell r="AL221">
            <v>0</v>
          </cell>
          <cell r="AM221">
            <v>0</v>
          </cell>
          <cell r="AN221">
            <v>0</v>
          </cell>
          <cell r="AO221">
            <v>0</v>
          </cell>
          <cell r="AP221">
            <v>36</v>
          </cell>
          <cell r="AQ221">
            <v>0</v>
          </cell>
        </row>
        <row r="222">
          <cell r="A222" t="str">
            <v>B-82</v>
          </cell>
          <cell r="B222" t="str">
            <v>SET BOLT+NUT+WASHER MẠ KẼM NHÚNG NÓNG</v>
          </cell>
          <cell r="C222" t="str">
            <v>BOLT 7/8"DIAx2"L(1B+1N+2W)</v>
          </cell>
          <cell r="D222">
            <v>0</v>
          </cell>
          <cell r="E222">
            <v>0</v>
          </cell>
          <cell r="F222">
            <v>0</v>
          </cell>
          <cell r="G222" t="str">
            <v>A325N</v>
          </cell>
          <cell r="H222" t="str">
            <v>SET</v>
          </cell>
          <cell r="I222">
            <v>0</v>
          </cell>
          <cell r="J222">
            <v>20</v>
          </cell>
          <cell r="K222">
            <v>0</v>
          </cell>
          <cell r="L222">
            <v>22</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22</v>
          </cell>
          <cell r="AK222">
            <v>0</v>
          </cell>
          <cell r="AL222">
            <v>0</v>
          </cell>
          <cell r="AM222">
            <v>0</v>
          </cell>
          <cell r="AN222">
            <v>0</v>
          </cell>
          <cell r="AO222">
            <v>0</v>
          </cell>
          <cell r="AP222">
            <v>22</v>
          </cell>
          <cell r="AQ222">
            <v>0</v>
          </cell>
        </row>
        <row r="223">
          <cell r="A223" t="str">
            <v>B-83</v>
          </cell>
          <cell r="B223" t="str">
            <v>SET BOLT+NUT+WASHER MẠ KẼM NHÚNG NÓNG</v>
          </cell>
          <cell r="C223" t="str">
            <v>BOLT 7/8"DIAx2"1/2L(1B+1N+2W)</v>
          </cell>
          <cell r="D223">
            <v>0</v>
          </cell>
          <cell r="E223">
            <v>0</v>
          </cell>
          <cell r="F223">
            <v>0</v>
          </cell>
          <cell r="G223" t="str">
            <v>A325N</v>
          </cell>
          <cell r="H223" t="str">
            <v>SET</v>
          </cell>
          <cell r="I223">
            <v>0</v>
          </cell>
          <cell r="J223">
            <v>255</v>
          </cell>
          <cell r="K223">
            <v>0</v>
          </cell>
          <cell r="L223">
            <v>281</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281</v>
          </cell>
          <cell r="AK223">
            <v>0</v>
          </cell>
          <cell r="AL223">
            <v>0</v>
          </cell>
          <cell r="AM223">
            <v>0</v>
          </cell>
          <cell r="AN223">
            <v>0</v>
          </cell>
          <cell r="AO223">
            <v>0</v>
          </cell>
          <cell r="AP223">
            <v>281</v>
          </cell>
          <cell r="AQ223">
            <v>0</v>
          </cell>
        </row>
        <row r="224">
          <cell r="A224" t="str">
            <v>B-84</v>
          </cell>
          <cell r="B224" t="str">
            <v>SET BOLT+NUT+WASHER MẠ KẼM NHÚNG NÓNG-(FW ĐỆM PHẲNG,TW LÀ ĐỆM VÁT)</v>
          </cell>
          <cell r="C224" t="str">
            <v>BOLT 7/8"DIAx2"1/2L(1B+1N+1FW+1TW)</v>
          </cell>
          <cell r="D224">
            <v>0</v>
          </cell>
          <cell r="E224">
            <v>0</v>
          </cell>
          <cell r="F224">
            <v>0</v>
          </cell>
          <cell r="G224" t="str">
            <v>A325N</v>
          </cell>
          <cell r="H224" t="str">
            <v>SET</v>
          </cell>
          <cell r="I224">
            <v>0</v>
          </cell>
          <cell r="J224">
            <v>109</v>
          </cell>
          <cell r="K224">
            <v>0</v>
          </cell>
          <cell r="L224">
            <v>120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120</v>
          </cell>
          <cell r="AK224">
            <v>0</v>
          </cell>
          <cell r="AL224">
            <v>0</v>
          </cell>
          <cell r="AM224">
            <v>0</v>
          </cell>
          <cell r="AN224">
            <v>0</v>
          </cell>
          <cell r="AO224">
            <v>0</v>
          </cell>
          <cell r="AP224">
            <v>120</v>
          </cell>
          <cell r="AQ224">
            <v>0</v>
          </cell>
        </row>
        <row r="225">
          <cell r="A225" t="str">
            <v>B-85</v>
          </cell>
          <cell r="B225" t="str">
            <v>SET BOLT+NUT+WASHER MẠ KẼM NHÚNG NÓNG</v>
          </cell>
          <cell r="C225" t="str">
            <v>BOLT 7/8"DIAx2"1/4L(1B+1N+2W)</v>
          </cell>
          <cell r="D225">
            <v>0</v>
          </cell>
          <cell r="E225">
            <v>0</v>
          </cell>
          <cell r="F225">
            <v>0</v>
          </cell>
          <cell r="G225" t="str">
            <v>A325N</v>
          </cell>
          <cell r="H225" t="str">
            <v>SET</v>
          </cell>
          <cell r="I225">
            <v>0</v>
          </cell>
          <cell r="J225">
            <v>196</v>
          </cell>
          <cell r="K225">
            <v>0</v>
          </cell>
          <cell r="L225">
            <v>216</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216</v>
          </cell>
          <cell r="AK225">
            <v>0</v>
          </cell>
          <cell r="AL225">
            <v>0</v>
          </cell>
          <cell r="AM225">
            <v>0</v>
          </cell>
          <cell r="AN225">
            <v>0</v>
          </cell>
          <cell r="AO225">
            <v>0</v>
          </cell>
          <cell r="AP225">
            <v>216</v>
          </cell>
          <cell r="AQ225">
            <v>0</v>
          </cell>
        </row>
        <row r="226">
          <cell r="A226" t="str">
            <v>B-86</v>
          </cell>
          <cell r="B226" t="str">
            <v>SET BOLT+NUT+WASHER MẠ KẼM NHÚNG NÓNG-(FW ĐỆM PHẲNG,TW LÀ ĐỆM VÁT)</v>
          </cell>
          <cell r="C226" t="str">
            <v>BOLT 7/8"DIAx2"1/4L(1B+1N+1FW+1TW)</v>
          </cell>
          <cell r="D226">
            <v>0</v>
          </cell>
          <cell r="E226">
            <v>0</v>
          </cell>
          <cell r="F226">
            <v>0</v>
          </cell>
          <cell r="G226" t="str">
            <v>A325N</v>
          </cell>
          <cell r="H226" t="str">
            <v>SET</v>
          </cell>
          <cell r="I226">
            <v>0</v>
          </cell>
          <cell r="J226">
            <v>2</v>
          </cell>
          <cell r="K226">
            <v>0</v>
          </cell>
          <cell r="L226">
            <v>3</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3</v>
          </cell>
          <cell r="AK226">
            <v>0</v>
          </cell>
          <cell r="AL226">
            <v>0</v>
          </cell>
          <cell r="AM226">
            <v>0</v>
          </cell>
          <cell r="AN226">
            <v>0</v>
          </cell>
          <cell r="AO226">
            <v>0</v>
          </cell>
          <cell r="AP226">
            <v>3</v>
          </cell>
          <cell r="AQ226">
            <v>0</v>
          </cell>
        </row>
        <row r="227">
          <cell r="A227" t="str">
            <v>B-87</v>
          </cell>
          <cell r="B227" t="str">
            <v>SET BOLT+NUT+WASHER MẠ KẼM NHÚNG NÓNG</v>
          </cell>
          <cell r="C227" t="str">
            <v>BOLT 7/8"DIAx2"3/4L(1B+1N+2W)</v>
          </cell>
          <cell r="D227">
            <v>0</v>
          </cell>
          <cell r="E227">
            <v>0</v>
          </cell>
          <cell r="F227">
            <v>0</v>
          </cell>
          <cell r="G227" t="str">
            <v>A325N</v>
          </cell>
          <cell r="H227" t="str">
            <v>SET</v>
          </cell>
          <cell r="I227">
            <v>0</v>
          </cell>
          <cell r="J227">
            <v>80</v>
          </cell>
          <cell r="K227">
            <v>0</v>
          </cell>
          <cell r="L227">
            <v>88</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88</v>
          </cell>
          <cell r="AK227">
            <v>0</v>
          </cell>
          <cell r="AL227">
            <v>0</v>
          </cell>
          <cell r="AM227">
            <v>0</v>
          </cell>
          <cell r="AN227">
            <v>0</v>
          </cell>
          <cell r="AO227">
            <v>0</v>
          </cell>
          <cell r="AP227">
            <v>88</v>
          </cell>
          <cell r="AQ227">
            <v>0</v>
          </cell>
        </row>
        <row r="228">
          <cell r="A228" t="str">
            <v>B-88</v>
          </cell>
          <cell r="B228" t="str">
            <v>SET BOLT+NUT+WASHER MẠ KẼM NHÚNG NÓNG-(FW ĐỆM PHẲNG,TW LÀ ĐỆM VÁT)</v>
          </cell>
          <cell r="C228" t="str">
            <v>BOLT 7/8"DIAx2"3/4L(1B+1N+1FW+1TW)</v>
          </cell>
          <cell r="D228">
            <v>0</v>
          </cell>
          <cell r="E228">
            <v>0</v>
          </cell>
          <cell r="F228">
            <v>0</v>
          </cell>
          <cell r="G228" t="str">
            <v>A325N</v>
          </cell>
          <cell r="H228" t="str">
            <v>SET</v>
          </cell>
          <cell r="I228">
            <v>0</v>
          </cell>
          <cell r="J228">
            <v>48</v>
          </cell>
          <cell r="K228">
            <v>0</v>
          </cell>
          <cell r="L228">
            <v>53</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53</v>
          </cell>
          <cell r="AK228">
            <v>0</v>
          </cell>
          <cell r="AL228">
            <v>0</v>
          </cell>
          <cell r="AM228">
            <v>0</v>
          </cell>
          <cell r="AN228">
            <v>0</v>
          </cell>
          <cell r="AO228">
            <v>0</v>
          </cell>
          <cell r="AP228">
            <v>53</v>
          </cell>
          <cell r="AQ228">
            <v>0</v>
          </cell>
        </row>
        <row r="229">
          <cell r="A229" t="str">
            <v>B-89</v>
          </cell>
          <cell r="B229" t="str">
            <v>SET BOLT+NUT+WASHER MẠ KẼM NHÚNG NÓNG</v>
          </cell>
          <cell r="C229" t="str">
            <v>BOLT 7/8"DIAx3"L(1B+1N+2W)</v>
          </cell>
          <cell r="D229">
            <v>0</v>
          </cell>
          <cell r="E229">
            <v>0</v>
          </cell>
          <cell r="F229">
            <v>0</v>
          </cell>
          <cell r="G229" t="str">
            <v>A325N</v>
          </cell>
          <cell r="H229" t="str">
            <v>SET</v>
          </cell>
          <cell r="I229">
            <v>0</v>
          </cell>
          <cell r="J229">
            <v>132</v>
          </cell>
          <cell r="K229">
            <v>0</v>
          </cell>
          <cell r="L229">
            <v>146</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146</v>
          </cell>
          <cell r="AK229">
            <v>0</v>
          </cell>
          <cell r="AL229">
            <v>0</v>
          </cell>
          <cell r="AM229">
            <v>0</v>
          </cell>
          <cell r="AN229">
            <v>0</v>
          </cell>
          <cell r="AO229">
            <v>0</v>
          </cell>
          <cell r="AP229">
            <v>146</v>
          </cell>
          <cell r="AQ229">
            <v>0</v>
          </cell>
        </row>
        <row r="230">
          <cell r="A230" t="str">
            <v>B-90</v>
          </cell>
          <cell r="B230" t="str">
            <v>SET BOLT+NUT+WASHER MẠ KẼM NHÚNG NÓNG-(FW ĐỆM PHẲNG,TW LÀ ĐỆM VÁT)</v>
          </cell>
          <cell r="C230" t="str">
            <v>BOLT 7/8"DIAx3"L(1B+1N+1FW+1TW)</v>
          </cell>
          <cell r="D230">
            <v>0</v>
          </cell>
          <cell r="E230">
            <v>0</v>
          </cell>
          <cell r="F230">
            <v>0</v>
          </cell>
          <cell r="G230" t="str">
            <v>A325N</v>
          </cell>
          <cell r="H230" t="str">
            <v>SET</v>
          </cell>
          <cell r="I230">
            <v>0</v>
          </cell>
          <cell r="J230">
            <v>8</v>
          </cell>
          <cell r="K230">
            <v>0</v>
          </cell>
          <cell r="L230">
            <v>9</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9</v>
          </cell>
          <cell r="AK230">
            <v>0</v>
          </cell>
          <cell r="AL230">
            <v>0</v>
          </cell>
          <cell r="AM230">
            <v>0</v>
          </cell>
          <cell r="AN230">
            <v>0</v>
          </cell>
          <cell r="AO230">
            <v>0</v>
          </cell>
          <cell r="AP230">
            <v>9</v>
          </cell>
          <cell r="AQ230">
            <v>0</v>
          </cell>
        </row>
        <row r="231">
          <cell r="A231" t="str">
            <v>B-91</v>
          </cell>
          <cell r="B231" t="str">
            <v>SET BOLT+NUT+WASHER MẠ KẼM NHÚNG NÓNG</v>
          </cell>
          <cell r="C231" t="str">
            <v>BOLT 7/8"DIAx3"1/4L(1B+1N+2W)</v>
          </cell>
          <cell r="D231">
            <v>0</v>
          </cell>
          <cell r="E231">
            <v>0</v>
          </cell>
          <cell r="F231">
            <v>0</v>
          </cell>
          <cell r="G231" t="str">
            <v>A325N</v>
          </cell>
          <cell r="H231" t="str">
            <v>SET</v>
          </cell>
          <cell r="I231">
            <v>0</v>
          </cell>
          <cell r="J231">
            <v>6</v>
          </cell>
          <cell r="K231">
            <v>0</v>
          </cell>
          <cell r="L231">
            <v>7</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7</v>
          </cell>
          <cell r="AK231">
            <v>0</v>
          </cell>
          <cell r="AL231">
            <v>0</v>
          </cell>
          <cell r="AM231">
            <v>0</v>
          </cell>
          <cell r="AN231">
            <v>0</v>
          </cell>
          <cell r="AO231">
            <v>0</v>
          </cell>
          <cell r="AP231">
            <v>7</v>
          </cell>
          <cell r="AQ231">
            <v>0</v>
          </cell>
        </row>
        <row r="232">
          <cell r="A232" t="str">
            <v>B-92</v>
          </cell>
          <cell r="B232" t="str">
            <v>SET BOLT+NUT+WASHER MẠ KẼM NHÚNG NÓNG(FW ĐỆM PHẲNG, LW ĐỆM RĂNG CƯA)</v>
          </cell>
          <cell r="C232" t="str">
            <v>BOLT 1/2"DIAx2"L-A325-H.D.Galv(1B+1N+1FW+1LW)</v>
          </cell>
          <cell r="D232">
            <v>0</v>
          </cell>
          <cell r="E232">
            <v>0</v>
          </cell>
          <cell r="F232">
            <v>0</v>
          </cell>
          <cell r="G232" t="str">
            <v>A325N</v>
          </cell>
          <cell r="H232" t="str">
            <v>SET</v>
          </cell>
          <cell r="I232">
            <v>0</v>
          </cell>
          <cell r="J232">
            <v>51</v>
          </cell>
          <cell r="K232">
            <v>0</v>
          </cell>
          <cell r="L232">
            <v>57</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57</v>
          </cell>
          <cell r="AM232">
            <v>0</v>
          </cell>
          <cell r="AN232">
            <v>0</v>
          </cell>
          <cell r="AO232">
            <v>0</v>
          </cell>
          <cell r="AP232">
            <v>57</v>
          </cell>
          <cell r="AQ232">
            <v>0</v>
          </cell>
        </row>
        <row r="233">
          <cell r="A233" t="str">
            <v>C.</v>
          </cell>
          <cell r="B233" t="str">
            <v>PACKAGE/ ĐÓNG KIỆN</v>
          </cell>
          <cell r="C233">
            <v>0</v>
          </cell>
          <cell r="D233">
            <v>0</v>
          </cell>
          <cell r="E233">
            <v>0</v>
          </cell>
          <cell r="F233">
            <v>0</v>
          </cell>
          <cell r="G233">
            <v>0</v>
          </cell>
          <cell r="H233">
            <v>0</v>
          </cell>
          <cell r="I233">
            <v>0</v>
          </cell>
          <cell r="J233">
            <v>0</v>
          </cell>
          <cell r="K233">
            <v>29703.494699140399</v>
          </cell>
          <cell r="L233">
            <v>0</v>
          </cell>
          <cell r="M233">
            <v>335.93580134357001</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25667.876934097425</v>
          </cell>
          <cell r="AN233">
            <v>0</v>
          </cell>
          <cell r="AO233">
            <v>0</v>
          </cell>
          <cell r="AP233">
            <v>0</v>
          </cell>
          <cell r="AQ233">
            <v>31609.217491887983</v>
          </cell>
        </row>
        <row r="234">
          <cell r="A234" t="str">
            <v>C-1</v>
          </cell>
          <cell r="B234" t="str">
            <v>Thép hình</v>
          </cell>
          <cell r="C234" t="str">
            <v>C120*50*5</v>
          </cell>
          <cell r="D234">
            <v>0</v>
          </cell>
          <cell r="E234">
            <v>0</v>
          </cell>
          <cell r="F234">
            <v>0</v>
          </cell>
          <cell r="G234" t="str">
            <v>SS400</v>
          </cell>
          <cell r="H234" t="str">
            <v>m</v>
          </cell>
          <cell r="I234">
            <v>8.1190019193857967</v>
          </cell>
          <cell r="J234">
            <v>26.05</v>
          </cell>
          <cell r="K234">
            <v>211.5</v>
          </cell>
          <cell r="L234">
            <v>27.792000000000002</v>
          </cell>
          <cell r="M234">
            <v>225.64330134357007</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27.792000000000002</v>
          </cell>
          <cell r="AC234">
            <v>225.64330134357007</v>
          </cell>
          <cell r="AD234">
            <v>0</v>
          </cell>
          <cell r="AE234">
            <v>0</v>
          </cell>
          <cell r="AF234">
            <v>0</v>
          </cell>
          <cell r="AG234">
            <v>0</v>
          </cell>
          <cell r="AH234">
            <v>0</v>
          </cell>
          <cell r="AI234">
            <v>0</v>
          </cell>
          <cell r="AJ234">
            <v>0</v>
          </cell>
          <cell r="AK234">
            <v>0</v>
          </cell>
          <cell r="AL234">
            <v>0</v>
          </cell>
          <cell r="AM234">
            <v>0</v>
          </cell>
          <cell r="AN234">
            <v>0</v>
          </cell>
          <cell r="AO234">
            <v>0</v>
          </cell>
          <cell r="AP234">
            <v>27.792000000000002</v>
          </cell>
          <cell r="AQ234">
            <v>225.64330134357007</v>
          </cell>
        </row>
        <row r="235">
          <cell r="A235" t="str">
            <v>C-2</v>
          </cell>
          <cell r="B235" t="str">
            <v>Tôn tấm</v>
          </cell>
          <cell r="C235" t="str">
            <v>PL3</v>
          </cell>
          <cell r="D235">
            <v>0</v>
          </cell>
          <cell r="E235">
            <v>0</v>
          </cell>
          <cell r="F235">
            <v>0</v>
          </cell>
          <cell r="G235" t="str">
            <v>SS400</v>
          </cell>
          <cell r="H235" t="str">
            <v>m2</v>
          </cell>
          <cell r="I235">
            <v>23.549999999999997</v>
          </cell>
          <cell r="J235">
            <v>2.4968152866242042</v>
          </cell>
          <cell r="K235">
            <v>58.8</v>
          </cell>
          <cell r="L235">
            <v>3.3499999999999996</v>
          </cell>
          <cell r="M235">
            <v>78.892499999999984</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2.8499999999999996</v>
          </cell>
          <cell r="AC235">
            <v>67.117499999999978</v>
          </cell>
          <cell r="AD235">
            <v>0.5</v>
          </cell>
          <cell r="AE235">
            <v>11.774999999999999</v>
          </cell>
          <cell r="AF235">
            <v>0</v>
          </cell>
          <cell r="AG235">
            <v>0</v>
          </cell>
          <cell r="AH235">
            <v>0</v>
          </cell>
          <cell r="AI235">
            <v>0</v>
          </cell>
          <cell r="AJ235">
            <v>0</v>
          </cell>
          <cell r="AK235">
            <v>0</v>
          </cell>
          <cell r="AL235">
            <v>0</v>
          </cell>
          <cell r="AM235">
            <v>0</v>
          </cell>
          <cell r="AN235">
            <v>0</v>
          </cell>
          <cell r="AO235">
            <v>0</v>
          </cell>
          <cell r="AP235">
            <v>3.3499999999999996</v>
          </cell>
          <cell r="AQ235">
            <v>78.892499999999984</v>
          </cell>
        </row>
        <row r="236">
          <cell r="A236" t="str">
            <v>C-3</v>
          </cell>
          <cell r="B236" t="str">
            <v>Tôn tấm</v>
          </cell>
          <cell r="C236" t="str">
            <v>PL6</v>
          </cell>
          <cell r="D236">
            <v>0</v>
          </cell>
          <cell r="E236">
            <v>0</v>
          </cell>
          <cell r="F236">
            <v>0</v>
          </cell>
          <cell r="G236" t="str">
            <v>SS400</v>
          </cell>
          <cell r="H236" t="str">
            <v>m2</v>
          </cell>
          <cell r="I236">
            <v>47.099999999999994</v>
          </cell>
          <cell r="J236">
            <v>0.23354564755838644</v>
          </cell>
          <cell r="K236">
            <v>11</v>
          </cell>
          <cell r="L236">
            <v>0.25</v>
          </cell>
          <cell r="M236">
            <v>11.774999999999999</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0.25</v>
          </cell>
          <cell r="AC236">
            <v>11.774999999999999</v>
          </cell>
          <cell r="AD236">
            <v>0</v>
          </cell>
          <cell r="AE236">
            <v>0</v>
          </cell>
          <cell r="AF236">
            <v>0</v>
          </cell>
          <cell r="AG236">
            <v>0</v>
          </cell>
          <cell r="AH236">
            <v>0</v>
          </cell>
          <cell r="AI236">
            <v>0</v>
          </cell>
          <cell r="AJ236">
            <v>0</v>
          </cell>
          <cell r="AK236">
            <v>0</v>
          </cell>
          <cell r="AL236">
            <v>0</v>
          </cell>
          <cell r="AM236">
            <v>0</v>
          </cell>
          <cell r="AN236">
            <v>10</v>
          </cell>
          <cell r="AO236">
            <v>470.99999999999994</v>
          </cell>
          <cell r="AP236">
            <v>10.25</v>
          </cell>
          <cell r="AQ236">
            <v>482.77499999999992</v>
          </cell>
        </row>
        <row r="237">
          <cell r="A237" t="str">
            <v>C-4</v>
          </cell>
          <cell r="B237" t="str">
            <v>Tôn tấm</v>
          </cell>
          <cell r="C237" t="str">
            <v>PL20</v>
          </cell>
          <cell r="D237">
            <v>0</v>
          </cell>
          <cell r="E237">
            <v>0</v>
          </cell>
          <cell r="F237">
            <v>0</v>
          </cell>
          <cell r="G237" t="str">
            <v>SS400</v>
          </cell>
          <cell r="H237" t="str">
            <v>m2</v>
          </cell>
          <cell r="I237">
            <v>157</v>
          </cell>
          <cell r="J237">
            <v>4.2038216560509552E-2</v>
          </cell>
          <cell r="K237">
            <v>6.6</v>
          </cell>
          <cell r="L237">
            <v>0.125</v>
          </cell>
          <cell r="M237">
            <v>19.625</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0.125</v>
          </cell>
          <cell r="AC237">
            <v>19.625</v>
          </cell>
          <cell r="AD237">
            <v>0</v>
          </cell>
          <cell r="AE237">
            <v>0</v>
          </cell>
          <cell r="AF237">
            <v>0</v>
          </cell>
          <cell r="AG237">
            <v>0</v>
          </cell>
          <cell r="AH237">
            <v>0</v>
          </cell>
          <cell r="AI237">
            <v>0</v>
          </cell>
          <cell r="AJ237">
            <v>0</v>
          </cell>
          <cell r="AK237">
            <v>0</v>
          </cell>
          <cell r="AL237">
            <v>0</v>
          </cell>
          <cell r="AM237">
            <v>0</v>
          </cell>
          <cell r="AN237">
            <v>0</v>
          </cell>
          <cell r="AO237">
            <v>0</v>
          </cell>
          <cell r="AP237">
            <v>0.125</v>
          </cell>
          <cell r="AQ237">
            <v>19.625</v>
          </cell>
        </row>
        <row r="238">
          <cell r="A238" t="str">
            <v>C-5</v>
          </cell>
          <cell r="B238" t="str">
            <v>THÉP TRÒN</v>
          </cell>
          <cell r="C238" t="str">
            <v>RB10*6000</v>
          </cell>
          <cell r="D238">
            <v>0</v>
          </cell>
          <cell r="E238">
            <v>0</v>
          </cell>
          <cell r="F238">
            <v>0</v>
          </cell>
          <cell r="G238" t="str">
            <v>SS400</v>
          </cell>
          <cell r="H238" t="str">
            <v>m</v>
          </cell>
          <cell r="I238">
            <v>0.61599999999999999</v>
          </cell>
          <cell r="J238">
            <v>150</v>
          </cell>
          <cell r="K238">
            <v>92.4</v>
          </cell>
          <cell r="L238">
            <v>150</v>
          </cell>
          <cell r="M238">
            <v>92.4</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150</v>
          </cell>
          <cell r="AM238">
            <v>92.4</v>
          </cell>
          <cell r="AN238">
            <v>0</v>
          </cell>
          <cell r="AO238">
            <v>0</v>
          </cell>
          <cell r="AP238">
            <v>150</v>
          </cell>
          <cell r="AQ238">
            <v>92.4</v>
          </cell>
        </row>
        <row r="239">
          <cell r="A239" t="str">
            <v>C-6</v>
          </cell>
          <cell r="B239" t="str">
            <v>Thép hình H</v>
          </cell>
          <cell r="C239" t="str">
            <v>H150X150X7X10*12000</v>
          </cell>
          <cell r="D239">
            <v>0</v>
          </cell>
          <cell r="E239">
            <v>0</v>
          </cell>
          <cell r="F239">
            <v>0</v>
          </cell>
          <cell r="G239" t="str">
            <v>SS400</v>
          </cell>
          <cell r="H239" t="str">
            <v>m</v>
          </cell>
          <cell r="I239">
            <v>30.644699140401148</v>
          </cell>
          <cell r="J239">
            <v>350</v>
          </cell>
          <cell r="K239">
            <v>10725.644699140401</v>
          </cell>
          <cell r="L239">
            <v>732.9</v>
          </cell>
          <cell r="M239">
            <v>22459.5</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367.5</v>
          </cell>
          <cell r="AM239">
            <v>11261.926934097422</v>
          </cell>
          <cell r="AN239">
            <v>-372.9</v>
          </cell>
          <cell r="AO239">
            <v>-11427.408309455588</v>
          </cell>
          <cell r="AP239">
            <v>360</v>
          </cell>
          <cell r="AQ239">
            <v>11032.091690544412</v>
          </cell>
        </row>
        <row r="240">
          <cell r="A240" t="str">
            <v>C-7</v>
          </cell>
          <cell r="B240" t="str">
            <v>THÉP C SẤN</v>
          </cell>
          <cell r="C240" t="str">
            <v>C120X50X5</v>
          </cell>
          <cell r="D240">
            <v>0</v>
          </cell>
          <cell r="E240">
            <v>0</v>
          </cell>
          <cell r="F240">
            <v>0</v>
          </cell>
          <cell r="G240" t="str">
            <v>SS400</v>
          </cell>
          <cell r="H240" t="str">
            <v>m</v>
          </cell>
          <cell r="I240">
            <v>8.24</v>
          </cell>
          <cell r="J240">
            <v>1419.9029126213593</v>
          </cell>
          <cell r="K240">
            <v>11700</v>
          </cell>
          <cell r="L240">
            <v>1520</v>
          </cell>
          <cell r="M240">
            <v>12524.800000000001</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1520</v>
          </cell>
          <cell r="AM240">
            <v>12524.800000000001</v>
          </cell>
          <cell r="AN240">
            <v>0</v>
          </cell>
          <cell r="AO240">
            <v>0</v>
          </cell>
          <cell r="AP240">
            <v>1520</v>
          </cell>
          <cell r="AQ240">
            <v>12524.800000000001</v>
          </cell>
        </row>
        <row r="241">
          <cell r="A241" t="str">
            <v>C-8</v>
          </cell>
          <cell r="B241" t="str">
            <v>tôn tấm</v>
          </cell>
          <cell r="C241" t="str">
            <v>PL12</v>
          </cell>
          <cell r="D241">
            <v>0</v>
          </cell>
          <cell r="E241">
            <v>0</v>
          </cell>
          <cell r="F241">
            <v>0</v>
          </cell>
          <cell r="G241" t="str">
            <v>SS400</v>
          </cell>
          <cell r="H241" t="str">
            <v>m2</v>
          </cell>
          <cell r="I241">
            <v>94.199999999999989</v>
          </cell>
          <cell r="J241">
            <v>10.615711252653929</v>
          </cell>
          <cell r="K241">
            <v>1000</v>
          </cell>
          <cell r="L241">
            <v>10.615711252653929</v>
          </cell>
          <cell r="M241">
            <v>1000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10.615711252653929</v>
          </cell>
          <cell r="AM241">
            <v>1000</v>
          </cell>
          <cell r="AN241">
            <v>0</v>
          </cell>
          <cell r="AO241">
            <v>0</v>
          </cell>
          <cell r="AP241">
            <v>10.615711252653929</v>
          </cell>
          <cell r="AQ241">
            <v>1000</v>
          </cell>
        </row>
        <row r="242">
          <cell r="A242" t="str">
            <v>C-9</v>
          </cell>
          <cell r="B242" t="str">
            <v>tôn tấm</v>
          </cell>
          <cell r="C242" t="str">
            <v>PL25</v>
          </cell>
          <cell r="D242">
            <v>0</v>
          </cell>
          <cell r="E242">
            <v>0</v>
          </cell>
          <cell r="F242">
            <v>0</v>
          </cell>
          <cell r="G242" t="str">
            <v>SS400</v>
          </cell>
          <cell r="H242" t="str">
            <v>m2</v>
          </cell>
          <cell r="I242">
            <v>196.25</v>
          </cell>
          <cell r="J242">
            <v>1.0191082802547771</v>
          </cell>
          <cell r="K242">
            <v>200</v>
          </cell>
          <cell r="L242">
            <v>1.0191082802547771</v>
          </cell>
          <cell r="M242">
            <v>200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1.0191082802547771</v>
          </cell>
          <cell r="AM242">
            <v>200</v>
          </cell>
          <cell r="AN242">
            <v>0</v>
          </cell>
          <cell r="AO242">
            <v>0</v>
          </cell>
          <cell r="AP242">
            <v>1.0191082802547771</v>
          </cell>
          <cell r="AQ242">
            <v>200</v>
          </cell>
        </row>
        <row r="243">
          <cell r="A243" t="str">
            <v>C-10</v>
          </cell>
          <cell r="B243" t="str">
            <v>tôn tấm</v>
          </cell>
          <cell r="C243" t="str">
            <v>PL1.5x1250x2440</v>
          </cell>
          <cell r="D243">
            <v>0</v>
          </cell>
          <cell r="E243">
            <v>0</v>
          </cell>
          <cell r="F243">
            <v>0</v>
          </cell>
          <cell r="G243" t="str">
            <v>SS400</v>
          </cell>
          <cell r="H243" t="str">
            <v>m2</v>
          </cell>
          <cell r="I243">
            <v>11.774999999999999</v>
          </cell>
          <cell r="J243">
            <v>50</v>
          </cell>
          <cell r="K243">
            <v>588.74999999999989</v>
          </cell>
          <cell r="L243">
            <v>50</v>
          </cell>
          <cell r="M243">
            <v>588.74999999999989</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50</v>
          </cell>
          <cell r="AM243">
            <v>588.74999999999989</v>
          </cell>
          <cell r="AN243">
            <v>0</v>
          </cell>
          <cell r="AO243">
            <v>0</v>
          </cell>
          <cell r="AP243">
            <v>50</v>
          </cell>
          <cell r="AQ243">
            <v>588.74999999999989</v>
          </cell>
        </row>
        <row r="244">
          <cell r="A244" t="str">
            <v>C-11</v>
          </cell>
          <cell r="B244" t="str">
            <v>đai chằng</v>
          </cell>
          <cell r="C244" t="str">
            <v>dây Polyme belt 32</v>
          </cell>
          <cell r="D244">
            <v>0</v>
          </cell>
          <cell r="E244">
            <v>0</v>
          </cell>
          <cell r="F244">
            <v>0</v>
          </cell>
          <cell r="G244" t="str">
            <v>Polyme belt 32</v>
          </cell>
          <cell r="H244" t="str">
            <v>m</v>
          </cell>
          <cell r="I244">
            <v>0</v>
          </cell>
          <cell r="J244">
            <v>1600</v>
          </cell>
          <cell r="K244">
            <v>0</v>
          </cell>
          <cell r="L244">
            <v>1800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1800</v>
          </cell>
          <cell r="AM244">
            <v>0</v>
          </cell>
          <cell r="AN244">
            <v>0</v>
          </cell>
          <cell r="AO244">
            <v>0</v>
          </cell>
          <cell r="AP244">
            <v>1800</v>
          </cell>
          <cell r="AQ244">
            <v>0</v>
          </cell>
        </row>
        <row r="245">
          <cell r="A245" t="str">
            <v>C-12</v>
          </cell>
          <cell r="B245" t="str">
            <v>khóa đai</v>
          </cell>
          <cell r="C245" t="str">
            <v>Khóa cho dây Polyme belt 32</v>
          </cell>
          <cell r="D245">
            <v>0</v>
          </cell>
          <cell r="E245">
            <v>0</v>
          </cell>
          <cell r="F245">
            <v>0</v>
          </cell>
          <cell r="G245" t="str">
            <v>Thép</v>
          </cell>
          <cell r="H245" t="str">
            <v>cái</v>
          </cell>
          <cell r="I245">
            <v>0</v>
          </cell>
          <cell r="J245">
            <v>400</v>
          </cell>
          <cell r="K245">
            <v>0</v>
          </cell>
          <cell r="L245">
            <v>400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400</v>
          </cell>
          <cell r="AM245">
            <v>0</v>
          </cell>
          <cell r="AN245">
            <v>0</v>
          </cell>
          <cell r="AO245">
            <v>0</v>
          </cell>
          <cell r="AP245">
            <v>400</v>
          </cell>
          <cell r="AQ245">
            <v>0</v>
          </cell>
        </row>
        <row r="246">
          <cell r="A246" t="str">
            <v>C-13</v>
          </cell>
          <cell r="B246" t="str">
            <v>đai chằng</v>
          </cell>
          <cell r="C246" t="str">
            <v>dây cáp vải  rộng 50</v>
          </cell>
          <cell r="D246">
            <v>0</v>
          </cell>
          <cell r="E246">
            <v>0</v>
          </cell>
          <cell r="F246">
            <v>0</v>
          </cell>
          <cell r="G246" t="str">
            <v>cáp vải rộng 50</v>
          </cell>
          <cell r="H246" t="str">
            <v>m</v>
          </cell>
          <cell r="I246">
            <v>0</v>
          </cell>
          <cell r="J246">
            <v>3000</v>
          </cell>
          <cell r="K246">
            <v>0</v>
          </cell>
          <cell r="L246">
            <v>3200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3200</v>
          </cell>
          <cell r="AM246">
            <v>0</v>
          </cell>
          <cell r="AN246">
            <v>0</v>
          </cell>
          <cell r="AO246">
            <v>0</v>
          </cell>
          <cell r="AP246">
            <v>3200</v>
          </cell>
          <cell r="AQ246">
            <v>0</v>
          </cell>
        </row>
        <row r="247">
          <cell r="A247" t="str">
            <v>C-14</v>
          </cell>
          <cell r="B247" t="str">
            <v>khóa đai</v>
          </cell>
          <cell r="C247" t="str">
            <v>Khóa cho dây cáp vải 50</v>
          </cell>
          <cell r="D247">
            <v>0</v>
          </cell>
          <cell r="E247">
            <v>0</v>
          </cell>
          <cell r="F247">
            <v>0</v>
          </cell>
          <cell r="G247" t="str">
            <v>Thép</v>
          </cell>
          <cell r="H247" t="str">
            <v>cái</v>
          </cell>
          <cell r="I247">
            <v>0</v>
          </cell>
          <cell r="J247">
            <v>600</v>
          </cell>
          <cell r="K247">
            <v>0</v>
          </cell>
          <cell r="L247">
            <v>800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800</v>
          </cell>
          <cell r="AM247">
            <v>0</v>
          </cell>
          <cell r="AN247">
            <v>0</v>
          </cell>
          <cell r="AO247">
            <v>0</v>
          </cell>
          <cell r="AP247">
            <v>800</v>
          </cell>
          <cell r="AQ247">
            <v>0</v>
          </cell>
        </row>
        <row r="248">
          <cell r="A248" t="str">
            <v>C-15</v>
          </cell>
          <cell r="B248" t="str">
            <v>bạt nilong chống nước</v>
          </cell>
          <cell r="C248" t="str">
            <v>bạt nilong 2 lớp chống nước</v>
          </cell>
          <cell r="D248">
            <v>0</v>
          </cell>
          <cell r="E248">
            <v>0</v>
          </cell>
          <cell r="F248">
            <v>0</v>
          </cell>
          <cell r="G248" t="str">
            <v>PVC-nhựa</v>
          </cell>
          <cell r="H248" t="str">
            <v>m2</v>
          </cell>
          <cell r="I248">
            <v>0</v>
          </cell>
          <cell r="J248">
            <v>1700</v>
          </cell>
          <cell r="K248">
            <v>0</v>
          </cell>
          <cell r="L248">
            <v>1700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1700</v>
          </cell>
          <cell r="AM248">
            <v>0</v>
          </cell>
          <cell r="AN248">
            <v>0</v>
          </cell>
          <cell r="AO248">
            <v>0</v>
          </cell>
          <cell r="AP248">
            <v>1700</v>
          </cell>
          <cell r="AQ248">
            <v>0</v>
          </cell>
        </row>
        <row r="249">
          <cell r="A249" t="str">
            <v>C-16</v>
          </cell>
          <cell r="B249" t="str">
            <v>dây thừng D6-8</v>
          </cell>
          <cell r="C249" t="str">
            <v>dây thừng D6-8</v>
          </cell>
          <cell r="D249">
            <v>0</v>
          </cell>
          <cell r="E249">
            <v>0</v>
          </cell>
          <cell r="F249">
            <v>0</v>
          </cell>
          <cell r="G249" t="str">
            <v>PVC-nhựa</v>
          </cell>
          <cell r="H249" t="str">
            <v>m</v>
          </cell>
          <cell r="I249">
            <v>0</v>
          </cell>
          <cell r="J249">
            <v>3000</v>
          </cell>
          <cell r="K249">
            <v>0</v>
          </cell>
          <cell r="L249">
            <v>3000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3000</v>
          </cell>
          <cell r="AM249">
            <v>0</v>
          </cell>
          <cell r="AN249">
            <v>0</v>
          </cell>
          <cell r="AO249">
            <v>0</v>
          </cell>
          <cell r="AP249">
            <v>3000</v>
          </cell>
          <cell r="AQ249">
            <v>0</v>
          </cell>
        </row>
        <row r="250">
          <cell r="A250" t="str">
            <v>C-17</v>
          </cell>
          <cell r="B250" t="str">
            <v>BOLT+NUT-ĐEN</v>
          </cell>
          <cell r="C250" t="str">
            <v>BOLT M16X50(1B+1N)</v>
          </cell>
          <cell r="D250">
            <v>0</v>
          </cell>
          <cell r="E250">
            <v>0</v>
          </cell>
          <cell r="F250">
            <v>0</v>
          </cell>
          <cell r="G250">
            <v>4.5999999999999996</v>
          </cell>
          <cell r="H250" t="str">
            <v>SETS</v>
          </cell>
          <cell r="I250">
            <v>0</v>
          </cell>
          <cell r="J250">
            <v>250</v>
          </cell>
          <cell r="K250">
            <v>0</v>
          </cell>
          <cell r="L250">
            <v>300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300</v>
          </cell>
          <cell r="AM250">
            <v>0</v>
          </cell>
          <cell r="AN250">
            <v>0</v>
          </cell>
          <cell r="AO250">
            <v>0</v>
          </cell>
          <cell r="AP250">
            <v>300</v>
          </cell>
          <cell r="AQ250">
            <v>0</v>
          </cell>
        </row>
        <row r="251">
          <cell r="A251" t="str">
            <v>C-18</v>
          </cell>
          <cell r="B251" t="str">
            <v>tấm nhựa lót kiện</v>
          </cell>
          <cell r="C251" t="str">
            <v>nhựa 5x1220x2440</v>
          </cell>
          <cell r="D251">
            <v>0</v>
          </cell>
          <cell r="E251">
            <v>0</v>
          </cell>
          <cell r="F251">
            <v>0</v>
          </cell>
          <cell r="G251" t="str">
            <v>nhựa</v>
          </cell>
          <cell r="H251" t="str">
            <v>tấm</v>
          </cell>
          <cell r="I251">
            <v>0</v>
          </cell>
          <cell r="J251">
            <v>100</v>
          </cell>
          <cell r="K251">
            <v>0</v>
          </cell>
          <cell r="L251">
            <v>100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100</v>
          </cell>
          <cell r="AM251">
            <v>0</v>
          </cell>
          <cell r="AN251">
            <v>0</v>
          </cell>
          <cell r="AO251">
            <v>0</v>
          </cell>
          <cell r="AP251">
            <v>100</v>
          </cell>
          <cell r="AQ251">
            <v>0</v>
          </cell>
        </row>
        <row r="252">
          <cell r="A252" t="str">
            <v>C-19</v>
          </cell>
          <cell r="B252" t="str">
            <v>cuộn xốp lót kiện</v>
          </cell>
          <cell r="C252" t="str">
            <v>cuộn xốp lót</v>
          </cell>
          <cell r="D252">
            <v>0</v>
          </cell>
          <cell r="E252">
            <v>0</v>
          </cell>
          <cell r="F252">
            <v>0</v>
          </cell>
          <cell r="G252" t="str">
            <v>PVC-nhựa</v>
          </cell>
          <cell r="H252" t="str">
            <v>cuộn</v>
          </cell>
          <cell r="I252">
            <v>0</v>
          </cell>
          <cell r="J252">
            <v>2</v>
          </cell>
          <cell r="K252">
            <v>0</v>
          </cell>
          <cell r="L252">
            <v>2</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2</v>
          </cell>
          <cell r="AM252">
            <v>0</v>
          </cell>
          <cell r="AN252">
            <v>0</v>
          </cell>
          <cell r="AO252">
            <v>0</v>
          </cell>
          <cell r="AP252">
            <v>2</v>
          </cell>
          <cell r="AQ252">
            <v>0</v>
          </cell>
        </row>
        <row r="253">
          <cell r="A253" t="str">
            <v>C-20</v>
          </cell>
          <cell r="B253" t="str">
            <v>thép 2C hàn</v>
          </cell>
          <cell r="C253" t="str">
            <v>2U120X50X5</v>
          </cell>
          <cell r="D253">
            <v>0</v>
          </cell>
          <cell r="E253">
            <v>0</v>
          </cell>
          <cell r="F253">
            <v>0</v>
          </cell>
          <cell r="G253" t="str">
            <v>SS400</v>
          </cell>
          <cell r="H253" t="str">
            <v>m</v>
          </cell>
          <cell r="I253">
            <v>16.48</v>
          </cell>
          <cell r="J253">
            <v>310</v>
          </cell>
          <cell r="K253">
            <v>5108.8</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325.5</v>
          </cell>
          <cell r="AO253">
            <v>5364.24</v>
          </cell>
          <cell r="AP253">
            <v>325.5</v>
          </cell>
          <cell r="AQ253">
            <v>5364.24</v>
          </cell>
        </row>
      </sheetData>
      <sheetData sheetId="1"/>
      <sheetData sheetId="2"/>
      <sheetData sheetId="3"/>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ự toán chung"/>
      <sheetName val="Dự toán SX"/>
    </sheetNames>
    <sheetDataSet>
      <sheetData sheetId="0">
        <row r="7">
          <cell r="M7">
            <v>29626099870.507893</v>
          </cell>
        </row>
        <row r="32">
          <cell r="M32">
            <v>3065605578</v>
          </cell>
        </row>
        <row r="86">
          <cell r="M86">
            <v>399803400.00000006</v>
          </cell>
        </row>
        <row r="87">
          <cell r="M87">
            <v>1299361050</v>
          </cell>
        </row>
        <row r="98">
          <cell r="M98">
            <v>9777972900</v>
          </cell>
        </row>
        <row r="106">
          <cell r="M106">
            <v>1790742464.4568963</v>
          </cell>
        </row>
        <row r="111">
          <cell r="M111">
            <v>199901700.00000003</v>
          </cell>
        </row>
      </sheetData>
      <sheetData sheetId="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ngHop"/>
      <sheetName val="ChiTiet"/>
    </sheetNames>
    <sheetDataSet>
      <sheetData sheetId="0"/>
      <sheetData sheetId="1">
        <row r="7">
          <cell r="I7">
            <v>1496.2869499999997</v>
          </cell>
          <cell r="K7">
            <v>28974314279.620625</v>
          </cell>
        </row>
        <row r="281">
          <cell r="K281">
            <v>398339091.26504999</v>
          </cell>
        </row>
        <row r="337">
          <cell r="K337">
            <v>490286995.662</v>
          </cell>
        </row>
        <row r="372">
          <cell r="K372">
            <v>8663002559.7597809</v>
          </cell>
        </row>
      </sheetData>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T03 (TM) 2"/>
      <sheetName val="DT04 (TM) 1 "/>
      <sheetName val="DT05 (TM) "/>
      <sheetName val="DT02 (TCKT)"/>
    </sheetNames>
    <sheetDataSet>
      <sheetData sheetId="0"/>
      <sheetData sheetId="1">
        <row r="6">
          <cell r="L6">
            <v>697924599.58985496</v>
          </cell>
        </row>
        <row r="8">
          <cell r="J8"/>
          <cell r="K8"/>
          <cell r="L8"/>
        </row>
        <row r="9">
          <cell r="J9"/>
          <cell r="K9"/>
          <cell r="L9"/>
        </row>
        <row r="10">
          <cell r="J10"/>
          <cell r="K10"/>
          <cell r="L10"/>
        </row>
        <row r="11">
          <cell r="J11"/>
          <cell r="K11"/>
          <cell r="L11"/>
        </row>
        <row r="13">
          <cell r="J13"/>
          <cell r="K13"/>
          <cell r="L13"/>
        </row>
        <row r="14">
          <cell r="J14"/>
          <cell r="K14"/>
          <cell r="L14"/>
        </row>
        <row r="15">
          <cell r="J15"/>
          <cell r="K15"/>
          <cell r="L15"/>
        </row>
        <row r="16">
          <cell r="J16"/>
          <cell r="K16"/>
          <cell r="L16"/>
        </row>
        <row r="17">
          <cell r="J17"/>
          <cell r="K17"/>
          <cell r="L17"/>
        </row>
        <row r="18">
          <cell r="J18"/>
          <cell r="K18"/>
          <cell r="L18"/>
        </row>
        <row r="19">
          <cell r="J19"/>
          <cell r="K19"/>
        </row>
        <row r="20">
          <cell r="J20"/>
          <cell r="K20"/>
          <cell r="L20"/>
        </row>
        <row r="21">
          <cell r="J21"/>
          <cell r="K21"/>
          <cell r="L21"/>
        </row>
        <row r="22">
          <cell r="J22"/>
          <cell r="K22"/>
        </row>
        <row r="23">
          <cell r="J23"/>
          <cell r="K23"/>
          <cell r="L23"/>
        </row>
        <row r="24">
          <cell r="J24"/>
          <cell r="K24"/>
          <cell r="L24"/>
        </row>
        <row r="25">
          <cell r="J25"/>
          <cell r="K25"/>
          <cell r="L25"/>
        </row>
        <row r="30">
          <cell r="J30"/>
          <cell r="K30"/>
          <cell r="L30"/>
        </row>
        <row r="34">
          <cell r="L34"/>
        </row>
        <row r="40">
          <cell r="L40"/>
        </row>
        <row r="44">
          <cell r="L44"/>
        </row>
      </sheetData>
      <sheetData sheetId="2"/>
      <sheetData sheetId="3">
        <row r="6">
          <cell r="F6">
            <v>697924599.58985496</v>
          </cell>
        </row>
      </sheetData>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3CDE1-18B5-46AC-93C5-4AF1451D7AD1}">
  <dimension ref="A1:P35"/>
  <sheetViews>
    <sheetView topLeftCell="A12" zoomScale="70" zoomScaleNormal="70" workbookViewId="0">
      <selection activeCell="E11" sqref="E11:F25"/>
    </sheetView>
  </sheetViews>
  <sheetFormatPr defaultColWidth="10" defaultRowHeight="14.5"/>
  <cols>
    <col min="1" max="1" width="24.796875" style="560" customWidth="1"/>
    <col min="2" max="2" width="33.5" style="560" customWidth="1"/>
    <col min="3" max="3" width="8" style="562" customWidth="1"/>
    <col min="4" max="4" width="16.59765625" style="567" customWidth="1"/>
    <col min="5" max="5" width="14" style="568" customWidth="1"/>
    <col min="6" max="6" width="21.59765625" style="569" customWidth="1"/>
    <col min="7" max="7" width="17.59765625" style="570" bestFit="1" customWidth="1"/>
    <col min="8" max="8" width="23.09765625" style="560" customWidth="1"/>
    <col min="9" max="9" width="12" style="560" bestFit="1" customWidth="1"/>
    <col min="10" max="11" width="10" style="560" customWidth="1"/>
    <col min="12" max="12" width="28.69921875" style="560" customWidth="1"/>
    <col min="13" max="13" width="36.69921875" style="560" customWidth="1"/>
    <col min="14" max="14" width="29.796875" style="560" customWidth="1"/>
    <col min="15" max="15" width="11.69921875" style="560" bestFit="1" customWidth="1"/>
    <col min="16" max="16" width="19.796875" style="560" customWidth="1"/>
    <col min="17" max="16384" width="10" style="560"/>
  </cols>
  <sheetData>
    <row r="1" spans="1:12" ht="19.5">
      <c r="B1" s="561" t="s">
        <v>1903</v>
      </c>
      <c r="D1" s="563" t="s">
        <v>1904</v>
      </c>
      <c r="E1" s="564"/>
      <c r="F1" s="565"/>
      <c r="G1" s="560"/>
    </row>
    <row r="2" spans="1:12" ht="15.75" customHeight="1">
      <c r="B2" s="566" t="s">
        <v>1905</v>
      </c>
      <c r="D2" s="1323" t="s">
        <v>1906</v>
      </c>
      <c r="E2" s="1323"/>
      <c r="F2" s="1323"/>
      <c r="G2" s="560"/>
    </row>
    <row r="3" spans="1:12" ht="16">
      <c r="A3" s="1324" t="s">
        <v>1907</v>
      </c>
      <c r="B3" s="1324"/>
      <c r="C3" s="1324"/>
      <c r="D3" s="1325" t="s">
        <v>1908</v>
      </c>
      <c r="E3" s="1325"/>
      <c r="F3" s="1325"/>
      <c r="G3" s="560"/>
    </row>
    <row r="4" spans="1:12" ht="16">
      <c r="D4" s="1326" t="s">
        <v>1909</v>
      </c>
      <c r="E4" s="1326"/>
      <c r="F4" s="1326"/>
      <c r="G4" s="560"/>
    </row>
    <row r="5" spans="1:12">
      <c r="G5" s="560"/>
    </row>
    <row r="6" spans="1:12" ht="28.5" customHeight="1">
      <c r="C6" s="1327" t="s">
        <v>1910</v>
      </c>
      <c r="D6" s="1327"/>
      <c r="E6" s="1327"/>
      <c r="G6" s="560"/>
    </row>
    <row r="7" spans="1:12" ht="23.25" customHeight="1">
      <c r="B7" s="1321" t="s">
        <v>1911</v>
      </c>
      <c r="C7" s="1322"/>
      <c r="D7" s="1322"/>
      <c r="E7" s="1322"/>
      <c r="F7" s="1322"/>
      <c r="G7" s="560"/>
    </row>
    <row r="8" spans="1:12" ht="36.75" customHeight="1" thickBot="1">
      <c r="A8" s="1331" t="s">
        <v>1912</v>
      </c>
      <c r="B8" s="1331"/>
      <c r="C8" s="1331"/>
      <c r="D8" s="1331"/>
      <c r="E8" s="1331"/>
      <c r="F8" s="1332"/>
      <c r="L8" s="571">
        <f>L5+L6</f>
        <v>0</v>
      </c>
    </row>
    <row r="9" spans="1:12" ht="15.5" thickTop="1" thickBot="1">
      <c r="G9" s="560"/>
    </row>
    <row r="10" spans="1:12" s="580" customFormat="1" ht="47.25" customHeight="1" thickTop="1">
      <c r="A10" s="572" t="s">
        <v>85</v>
      </c>
      <c r="B10" s="573" t="s">
        <v>1713</v>
      </c>
      <c r="C10" s="574" t="s">
        <v>1913</v>
      </c>
      <c r="D10" s="575" t="s">
        <v>1914</v>
      </c>
      <c r="E10" s="576" t="s">
        <v>1915</v>
      </c>
      <c r="F10" s="577" t="s">
        <v>1916</v>
      </c>
      <c r="G10" s="578" t="s">
        <v>1917</v>
      </c>
      <c r="H10" s="579"/>
    </row>
    <row r="11" spans="1:12" s="580" customFormat="1" ht="25.5" customHeight="1">
      <c r="A11" s="581" t="s">
        <v>1030</v>
      </c>
      <c r="B11" s="582" t="s">
        <v>1918</v>
      </c>
      <c r="C11" s="583">
        <v>1</v>
      </c>
      <c r="D11" s="584">
        <f>ROUND(10*2*12*7.85*C11,0)</f>
        <v>1884</v>
      </c>
      <c r="E11" s="585">
        <f>ROUND(G11/1.1,2)</f>
        <v>13636.36</v>
      </c>
      <c r="F11" s="586">
        <f>ROUND(E11*D11,0)</f>
        <v>25690902</v>
      </c>
      <c r="G11" s="578">
        <v>15000</v>
      </c>
      <c r="H11" s="579" t="s">
        <v>1919</v>
      </c>
    </row>
    <row r="12" spans="1:12" s="580" customFormat="1" ht="25.5" customHeight="1">
      <c r="A12" s="581" t="s">
        <v>1031</v>
      </c>
      <c r="B12" s="582" t="s">
        <v>1920</v>
      </c>
      <c r="C12" s="587">
        <v>1</v>
      </c>
      <c r="D12" s="584">
        <f>ROUND(12*2*12*7.85*C12,0)</f>
        <v>2261</v>
      </c>
      <c r="E12" s="585">
        <f t="shared" ref="E12:E25" si="0">ROUND(G12/1.1,2)</f>
        <v>13636.36</v>
      </c>
      <c r="F12" s="586">
        <f t="shared" ref="F12:F25" si="1">ROUND(E12*D12,0)</f>
        <v>30831810</v>
      </c>
      <c r="G12" s="578">
        <v>15000</v>
      </c>
      <c r="H12" s="579" t="s">
        <v>1919</v>
      </c>
    </row>
    <row r="13" spans="1:12" s="580" customFormat="1" ht="25.5" customHeight="1">
      <c r="A13" s="581" t="s">
        <v>1032</v>
      </c>
      <c r="B13" s="582" t="s">
        <v>1921</v>
      </c>
      <c r="C13" s="583">
        <v>1</v>
      </c>
      <c r="D13" s="584">
        <f>ROUND(16*2*6*7.85*C13,0)</f>
        <v>1507</v>
      </c>
      <c r="E13" s="585">
        <f t="shared" si="0"/>
        <v>14000</v>
      </c>
      <c r="F13" s="586">
        <f t="shared" si="1"/>
        <v>21098000</v>
      </c>
      <c r="G13" s="578">
        <v>15400</v>
      </c>
      <c r="H13" s="579" t="s">
        <v>1919</v>
      </c>
    </row>
    <row r="14" spans="1:12" s="580" customFormat="1" ht="25.5" customHeight="1">
      <c r="A14" s="581" t="s">
        <v>1034</v>
      </c>
      <c r="B14" s="582" t="s">
        <v>1922</v>
      </c>
      <c r="C14" s="583">
        <v>1</v>
      </c>
      <c r="D14" s="584">
        <f>ROUND(20*2*12*7.85*C14,0)</f>
        <v>3768</v>
      </c>
      <c r="E14" s="585">
        <f t="shared" si="0"/>
        <v>14181.82</v>
      </c>
      <c r="F14" s="586">
        <f t="shared" si="1"/>
        <v>53437098</v>
      </c>
      <c r="G14" s="578">
        <v>15600</v>
      </c>
      <c r="H14" s="579" t="s">
        <v>1919</v>
      </c>
    </row>
    <row r="15" spans="1:12" s="580" customFormat="1" ht="25.5" customHeight="1">
      <c r="A15" s="588" t="s">
        <v>1041</v>
      </c>
      <c r="B15" s="582" t="s">
        <v>1923</v>
      </c>
      <c r="C15" s="587">
        <v>6</v>
      </c>
      <c r="D15" s="584">
        <f>ROUND(23.6*12*C15,0)</f>
        <v>1699</v>
      </c>
      <c r="E15" s="585">
        <f t="shared" si="0"/>
        <v>17545.45</v>
      </c>
      <c r="F15" s="586">
        <f t="shared" si="1"/>
        <v>29809720</v>
      </c>
      <c r="G15" s="578">
        <v>19300</v>
      </c>
      <c r="H15" s="579" t="s">
        <v>1919</v>
      </c>
      <c r="I15" s="589">
        <f>C15*12</f>
        <v>72</v>
      </c>
      <c r="J15" s="580">
        <v>74</v>
      </c>
      <c r="K15" s="580" t="s">
        <v>1304</v>
      </c>
    </row>
    <row r="16" spans="1:12" s="580" customFormat="1" ht="25.5" customHeight="1">
      <c r="A16" s="581" t="s">
        <v>1042</v>
      </c>
      <c r="B16" s="582" t="s">
        <v>1924</v>
      </c>
      <c r="C16" s="587">
        <v>12</v>
      </c>
      <c r="D16" s="584">
        <f>ROUND(49.9*12*C16,0)</f>
        <v>7186</v>
      </c>
      <c r="E16" s="585">
        <f t="shared" si="0"/>
        <v>17545.45</v>
      </c>
      <c r="F16" s="586">
        <f t="shared" si="1"/>
        <v>126081604</v>
      </c>
      <c r="G16" s="578">
        <v>19300</v>
      </c>
      <c r="H16" s="579" t="s">
        <v>1919</v>
      </c>
      <c r="I16" s="589">
        <f t="shared" ref="I16:I26" si="2">C16*12</f>
        <v>144</v>
      </c>
      <c r="J16" s="580">
        <v>139.26525200000003</v>
      </c>
      <c r="K16" s="580" t="s">
        <v>1305</v>
      </c>
      <c r="L16" s="580" t="s">
        <v>1305</v>
      </c>
    </row>
    <row r="17" spans="1:16" s="580" customFormat="1" ht="25.5" customHeight="1">
      <c r="A17" s="581" t="s">
        <v>1046</v>
      </c>
      <c r="B17" s="582" t="s">
        <v>1925</v>
      </c>
      <c r="C17" s="587">
        <v>3</v>
      </c>
      <c r="D17" s="584">
        <f>ROUND(71.8*12*C17,0)</f>
        <v>2585</v>
      </c>
      <c r="E17" s="585">
        <f t="shared" si="0"/>
        <v>17545.45</v>
      </c>
      <c r="F17" s="586">
        <f t="shared" si="1"/>
        <v>45354988</v>
      </c>
      <c r="G17" s="578">
        <v>19300</v>
      </c>
      <c r="H17" s="579" t="s">
        <v>1919</v>
      </c>
      <c r="I17" s="589">
        <f t="shared" si="2"/>
        <v>36</v>
      </c>
      <c r="J17" s="580">
        <v>25.68</v>
      </c>
      <c r="K17" s="580" t="s">
        <v>1306</v>
      </c>
      <c r="L17" s="580" t="s">
        <v>1306</v>
      </c>
    </row>
    <row r="18" spans="1:16" s="580" customFormat="1" ht="25.5" customHeight="1">
      <c r="A18" s="581" t="s">
        <v>1048</v>
      </c>
      <c r="B18" s="582" t="s">
        <v>1926</v>
      </c>
      <c r="C18" s="587">
        <v>3.5</v>
      </c>
      <c r="D18" s="584">
        <f>ROUND(31.1*12*C18,0)</f>
        <v>1306</v>
      </c>
      <c r="E18" s="585">
        <f t="shared" si="0"/>
        <v>17545.45</v>
      </c>
      <c r="F18" s="586">
        <f t="shared" si="1"/>
        <v>22914358</v>
      </c>
      <c r="G18" s="578">
        <v>19300</v>
      </c>
      <c r="H18" s="579" t="s">
        <v>1919</v>
      </c>
      <c r="I18" s="589">
        <f t="shared" si="2"/>
        <v>42</v>
      </c>
      <c r="J18" s="580">
        <v>42</v>
      </c>
      <c r="K18" s="580" t="s">
        <v>1307</v>
      </c>
      <c r="L18" s="580" t="s">
        <v>1307</v>
      </c>
    </row>
    <row r="19" spans="1:16" s="580" customFormat="1" ht="25.5" customHeight="1">
      <c r="A19" s="588" t="s">
        <v>1056</v>
      </c>
      <c r="B19" s="582" t="s">
        <v>1927</v>
      </c>
      <c r="C19" s="587">
        <v>8</v>
      </c>
      <c r="D19" s="584">
        <f>ROUND(30.3*12*C19,0)</f>
        <v>2909</v>
      </c>
      <c r="E19" s="585">
        <f t="shared" si="0"/>
        <v>17545.45</v>
      </c>
      <c r="F19" s="586">
        <f t="shared" si="1"/>
        <v>51039714</v>
      </c>
      <c r="G19" s="578">
        <v>19300</v>
      </c>
      <c r="H19" s="579" t="s">
        <v>1919</v>
      </c>
      <c r="I19" s="589">
        <f t="shared" si="2"/>
        <v>96</v>
      </c>
      <c r="J19" s="580">
        <v>93.5</v>
      </c>
      <c r="K19" s="580" t="s">
        <v>1310</v>
      </c>
      <c r="L19" s="580" t="s">
        <v>1517</v>
      </c>
      <c r="M19" s="580" t="s">
        <v>1310</v>
      </c>
    </row>
    <row r="20" spans="1:16" s="580" customFormat="1" ht="25.5" customHeight="1">
      <c r="A20" s="588" t="s">
        <v>1057</v>
      </c>
      <c r="B20" s="582" t="s">
        <v>1928</v>
      </c>
      <c r="C20" s="587">
        <v>35</v>
      </c>
      <c r="D20" s="584">
        <f>ROUND(34.6*12*C20,0)</f>
        <v>14532</v>
      </c>
      <c r="E20" s="585">
        <f t="shared" si="0"/>
        <v>17545.45</v>
      </c>
      <c r="F20" s="586">
        <f t="shared" si="1"/>
        <v>254970479</v>
      </c>
      <c r="G20" s="578">
        <v>19300</v>
      </c>
      <c r="H20" s="579" t="s">
        <v>1919</v>
      </c>
      <c r="I20" s="589">
        <f t="shared" si="2"/>
        <v>420</v>
      </c>
      <c r="J20" s="580">
        <v>420.75739999999996</v>
      </c>
      <c r="K20" s="580" t="s">
        <v>1898</v>
      </c>
      <c r="L20" s="580" t="s">
        <v>1518</v>
      </c>
      <c r="M20" s="580" t="s">
        <v>1898</v>
      </c>
    </row>
    <row r="21" spans="1:16" s="580" customFormat="1" ht="25.5" customHeight="1">
      <c r="A21" s="581" t="s">
        <v>1061</v>
      </c>
      <c r="B21" s="582" t="s">
        <v>1929</v>
      </c>
      <c r="C21" s="587">
        <v>1</v>
      </c>
      <c r="D21" s="584">
        <f>ROUND(38.1*12*C21,0)</f>
        <v>457</v>
      </c>
      <c r="E21" s="585">
        <f t="shared" si="0"/>
        <v>17545.45</v>
      </c>
      <c r="F21" s="586">
        <f t="shared" si="1"/>
        <v>8018271</v>
      </c>
      <c r="G21" s="578">
        <v>19300</v>
      </c>
      <c r="H21" s="579" t="s">
        <v>1919</v>
      </c>
      <c r="I21" s="589">
        <f t="shared" si="2"/>
        <v>12</v>
      </c>
      <c r="J21" s="580">
        <v>12</v>
      </c>
      <c r="K21" s="580" t="s">
        <v>1897</v>
      </c>
      <c r="L21" s="580" t="s">
        <v>1312</v>
      </c>
      <c r="M21" s="260" t="s">
        <v>1897</v>
      </c>
    </row>
    <row r="22" spans="1:16" s="580" customFormat="1" ht="25.5" customHeight="1">
      <c r="A22" s="588" t="s">
        <v>1064</v>
      </c>
      <c r="B22" s="582" t="s">
        <v>1930</v>
      </c>
      <c r="C22" s="587">
        <v>11</v>
      </c>
      <c r="D22" s="584">
        <f>ROUND(13.4*12*C22,0)</f>
        <v>1769</v>
      </c>
      <c r="E22" s="585">
        <f t="shared" si="0"/>
        <v>17545.45</v>
      </c>
      <c r="F22" s="586">
        <f t="shared" si="1"/>
        <v>31037901</v>
      </c>
      <c r="G22" s="578">
        <v>19300</v>
      </c>
      <c r="H22" s="579" t="s">
        <v>1919</v>
      </c>
      <c r="I22" s="589">
        <f t="shared" si="2"/>
        <v>132</v>
      </c>
      <c r="J22" s="580">
        <v>127</v>
      </c>
      <c r="K22" s="580" t="s">
        <v>1309</v>
      </c>
      <c r="L22" s="580" t="s">
        <v>1669</v>
      </c>
      <c r="M22" s="590" t="s">
        <v>1309</v>
      </c>
    </row>
    <row r="23" spans="1:16" s="580" customFormat="1" ht="25.5" customHeight="1">
      <c r="A23" s="581" t="s">
        <v>1066</v>
      </c>
      <c r="B23" s="582" t="s">
        <v>1931</v>
      </c>
      <c r="C23" s="587">
        <v>1</v>
      </c>
      <c r="D23" s="584">
        <f>ROUND(23*6*C23,0)</f>
        <v>138</v>
      </c>
      <c r="E23" s="585">
        <f t="shared" si="0"/>
        <v>15909.09</v>
      </c>
      <c r="F23" s="586">
        <f t="shared" si="1"/>
        <v>2195454</v>
      </c>
      <c r="G23" s="578">
        <v>17500</v>
      </c>
      <c r="H23" s="579" t="s">
        <v>1919</v>
      </c>
      <c r="I23" s="589">
        <f t="shared" si="2"/>
        <v>12</v>
      </c>
      <c r="J23" s="580">
        <v>3</v>
      </c>
    </row>
    <row r="24" spans="1:16" s="580" customFormat="1" ht="25.5" customHeight="1">
      <c r="A24" s="581" t="s">
        <v>1068</v>
      </c>
      <c r="B24" s="582" t="s">
        <v>1932</v>
      </c>
      <c r="C24" s="587">
        <v>3</v>
      </c>
      <c r="D24" s="584">
        <f>ROUND(9.63*6*C24,0)</f>
        <v>173</v>
      </c>
      <c r="E24" s="585">
        <f t="shared" si="0"/>
        <v>13909.09</v>
      </c>
      <c r="F24" s="586">
        <f t="shared" si="1"/>
        <v>2406273</v>
      </c>
      <c r="G24" s="578">
        <v>15300</v>
      </c>
      <c r="H24" s="579" t="s">
        <v>1919</v>
      </c>
      <c r="I24" s="589">
        <f t="shared" si="2"/>
        <v>36</v>
      </c>
      <c r="J24" s="591">
        <v>32.406312000000014</v>
      </c>
      <c r="K24" s="580" t="s">
        <v>1181</v>
      </c>
    </row>
    <row r="25" spans="1:16" s="580" customFormat="1" ht="25.5" customHeight="1">
      <c r="A25" s="581" t="s">
        <v>1070</v>
      </c>
      <c r="B25" s="582" t="s">
        <v>1933</v>
      </c>
      <c r="C25" s="587">
        <v>3</v>
      </c>
      <c r="D25" s="584">
        <f>ROUND(6.85*12*C25,0)</f>
        <v>247</v>
      </c>
      <c r="E25" s="585">
        <f t="shared" si="0"/>
        <v>13909.09</v>
      </c>
      <c r="F25" s="586">
        <f t="shared" si="1"/>
        <v>3435545</v>
      </c>
      <c r="G25" s="578">
        <v>15300</v>
      </c>
      <c r="H25" s="579" t="s">
        <v>1919</v>
      </c>
      <c r="I25" s="589">
        <f t="shared" si="2"/>
        <v>36</v>
      </c>
      <c r="J25" s="591">
        <v>15.840000000000003</v>
      </c>
      <c r="K25" s="592" t="s">
        <v>1182</v>
      </c>
      <c r="L25" s="593"/>
    </row>
    <row r="26" spans="1:16" s="593" customFormat="1" ht="27" customHeight="1">
      <c r="A26" s="594">
        <v>16</v>
      </c>
      <c r="B26" s="439"/>
      <c r="C26" s="440"/>
      <c r="D26" s="595"/>
      <c r="E26" s="596"/>
      <c r="F26" s="597">
        <f>ROUND(SUM(F11:F25),0)</f>
        <v>708322117</v>
      </c>
      <c r="G26" s="598"/>
      <c r="H26" s="599"/>
      <c r="I26" s="589">
        <f t="shared" si="2"/>
        <v>0</v>
      </c>
      <c r="M26" s="600"/>
      <c r="N26" s="601"/>
      <c r="O26" s="600"/>
      <c r="P26" s="602"/>
    </row>
    <row r="27" spans="1:16" s="593" customFormat="1" ht="27" customHeight="1">
      <c r="A27" s="594">
        <v>17</v>
      </c>
      <c r="B27" s="439" t="s">
        <v>1934</v>
      </c>
      <c r="C27" s="440"/>
      <c r="D27" s="595"/>
      <c r="E27" s="596"/>
      <c r="F27" s="603">
        <f>ROUND(F26*10%,0)</f>
        <v>70832212</v>
      </c>
      <c r="G27" s="598"/>
      <c r="H27" s="599"/>
      <c r="K27" s="592"/>
      <c r="M27" s="600"/>
      <c r="N27" s="601"/>
      <c r="O27" s="600"/>
      <c r="P27" s="602"/>
    </row>
    <row r="28" spans="1:16" s="593" customFormat="1" ht="21.75" customHeight="1">
      <c r="A28" s="1333"/>
      <c r="B28" s="1334"/>
      <c r="C28" s="604"/>
      <c r="D28" s="605"/>
      <c r="E28" s="605"/>
      <c r="F28" s="606"/>
      <c r="G28" s="598"/>
      <c r="H28" s="599"/>
      <c r="J28" s="591"/>
      <c r="K28" s="592"/>
      <c r="M28" s="600"/>
      <c r="N28" s="601"/>
      <c r="O28" s="600"/>
      <c r="P28" s="602"/>
    </row>
    <row r="29" spans="1:16" s="580" customFormat="1" ht="21.75" customHeight="1" thickBot="1">
      <c r="A29" s="1335" t="s">
        <v>1935</v>
      </c>
      <c r="B29" s="1336"/>
      <c r="C29" s="607"/>
      <c r="D29" s="608">
        <f>SUM(D11:D28)</f>
        <v>42421</v>
      </c>
      <c r="E29" s="609"/>
      <c r="F29" s="571">
        <f>F26+F27</f>
        <v>779154329</v>
      </c>
      <c r="G29" s="610"/>
      <c r="H29" s="610"/>
    </row>
    <row r="30" spans="1:16" ht="18.75" customHeight="1" thickTop="1">
      <c r="B30" s="1337" t="s">
        <v>1936</v>
      </c>
      <c r="C30" s="1337"/>
      <c r="D30" s="1337"/>
      <c r="E30" s="1337"/>
      <c r="F30" s="1337"/>
      <c r="G30" s="560"/>
      <c r="H30" s="560">
        <v>1</v>
      </c>
      <c r="K30" s="560" t="s">
        <v>1937</v>
      </c>
    </row>
    <row r="31" spans="1:16" s="611" customFormat="1" ht="18.75" customHeight="1">
      <c r="B31" s="1338" t="s">
        <v>1938</v>
      </c>
      <c r="C31" s="1338"/>
      <c r="D31" s="1338"/>
      <c r="E31" s="1338"/>
      <c r="F31" s="1338"/>
      <c r="G31" s="560"/>
      <c r="H31" s="560"/>
      <c r="I31" s="560" t="s">
        <v>1939</v>
      </c>
      <c r="J31" s="560"/>
      <c r="K31" s="560"/>
      <c r="L31" s="560"/>
      <c r="M31" s="560"/>
      <c r="N31" s="560"/>
      <c r="O31" s="560"/>
      <c r="P31" s="560"/>
    </row>
    <row r="32" spans="1:16" ht="18.75" customHeight="1">
      <c r="B32" s="1339" t="s">
        <v>1940</v>
      </c>
      <c r="C32" s="1339"/>
      <c r="D32" s="1339"/>
      <c r="E32" s="1339"/>
      <c r="F32" s="1339"/>
      <c r="G32" s="560"/>
    </row>
    <row r="33" spans="1:7" s="611" customFormat="1" ht="18.75" customHeight="1">
      <c r="B33" s="1328" t="s">
        <v>1941</v>
      </c>
      <c r="C33" s="1328"/>
      <c r="D33" s="1328"/>
      <c r="E33" s="1328"/>
      <c r="F33" s="1328"/>
    </row>
    <row r="34" spans="1:7" s="611" customFormat="1" ht="15.5">
      <c r="B34" s="612" t="s">
        <v>1942</v>
      </c>
      <c r="C34" s="613"/>
      <c r="D34" s="614"/>
      <c r="E34" s="615"/>
      <c r="F34" s="616"/>
    </row>
    <row r="35" spans="1:7" s="611" customFormat="1" ht="17">
      <c r="A35" s="617"/>
      <c r="B35" s="1329" t="s">
        <v>1943</v>
      </c>
      <c r="C35" s="1329"/>
      <c r="D35" s="1329" t="s">
        <v>1944</v>
      </c>
      <c r="E35" s="1329"/>
      <c r="F35" s="1330"/>
      <c r="G35" s="618"/>
    </row>
  </sheetData>
  <mergeCells count="15">
    <mergeCell ref="B33:F33"/>
    <mergeCell ref="B35:C35"/>
    <mergeCell ref="D35:F35"/>
    <mergeCell ref="A8:F8"/>
    <mergeCell ref="A28:B28"/>
    <mergeCell ref="A29:B29"/>
    <mergeCell ref="B30:F30"/>
    <mergeCell ref="B31:F31"/>
    <mergeCell ref="B32:F32"/>
    <mergeCell ref="B7:F7"/>
    <mergeCell ref="D2:F2"/>
    <mergeCell ref="A3:C3"/>
    <mergeCell ref="D3:F3"/>
    <mergeCell ref="D4:F4"/>
    <mergeCell ref="C6:E6"/>
  </mergeCells>
  <conditionalFormatting sqref="A11:A22">
    <cfRule type="duplicateValues" dxfId="86" priority="4"/>
  </conditionalFormatting>
  <conditionalFormatting sqref="A23:A25">
    <cfRule type="duplicateValues" dxfId="85" priority="1"/>
  </conditionalFormatting>
  <conditionalFormatting sqref="D11:D16 D27">
    <cfRule type="expression" dxfId="84" priority="5" stopIfTrue="1">
      <formula>K11&lt;0</formula>
    </cfRule>
  </conditionalFormatting>
  <conditionalFormatting sqref="D11:D24">
    <cfRule type="expression" dxfId="83" priority="21" stopIfTrue="1">
      <formula>K751&lt;0</formula>
    </cfRule>
    <cfRule type="expression" dxfId="82" priority="22" stopIfTrue="1">
      <formula>K752&lt;0</formula>
    </cfRule>
  </conditionalFormatting>
  <conditionalFormatting sqref="D13:D24">
    <cfRule type="expression" dxfId="81" priority="20" stopIfTrue="1">
      <formula>K752&lt;0</formula>
    </cfRule>
  </conditionalFormatting>
  <conditionalFormatting sqref="D14:D24">
    <cfRule type="expression" dxfId="80" priority="19" stopIfTrue="1">
      <formula>K752&lt;0</formula>
    </cfRule>
  </conditionalFormatting>
  <conditionalFormatting sqref="D15:D24">
    <cfRule type="expression" dxfId="79" priority="18" stopIfTrue="1">
      <formula>K752&lt;0</formula>
    </cfRule>
  </conditionalFormatting>
  <conditionalFormatting sqref="D16:D24">
    <cfRule type="expression" dxfId="78" priority="17" stopIfTrue="1">
      <formula>K752&lt;0</formula>
    </cfRule>
  </conditionalFormatting>
  <conditionalFormatting sqref="D17">
    <cfRule type="expression" dxfId="77" priority="26" stopIfTrue="1">
      <formula>#REF!&lt;0</formula>
    </cfRule>
  </conditionalFormatting>
  <conditionalFormatting sqref="D17:D24">
    <cfRule type="expression" dxfId="76" priority="16" stopIfTrue="1">
      <formula>K752&lt;0</formula>
    </cfRule>
  </conditionalFormatting>
  <conditionalFormatting sqref="D18:D24">
    <cfRule type="expression" dxfId="75" priority="15" stopIfTrue="1">
      <formula>K752&lt;0</formula>
    </cfRule>
  </conditionalFormatting>
  <conditionalFormatting sqref="D18:D26">
    <cfRule type="expression" dxfId="74" priority="25" stopIfTrue="1">
      <formula>K17&lt;0</formula>
    </cfRule>
  </conditionalFormatting>
  <conditionalFormatting sqref="D19:D24">
    <cfRule type="expression" dxfId="73" priority="14" stopIfTrue="1">
      <formula>K752&lt;0</formula>
    </cfRule>
  </conditionalFormatting>
  <conditionalFormatting sqref="D20:D24">
    <cfRule type="expression" dxfId="72" priority="13" stopIfTrue="1">
      <formula>K752&lt;0</formula>
    </cfRule>
  </conditionalFormatting>
  <conditionalFormatting sqref="D21:D24">
    <cfRule type="expression" dxfId="71" priority="12" stopIfTrue="1">
      <formula>K752&lt;0</formula>
    </cfRule>
  </conditionalFormatting>
  <conditionalFormatting sqref="D22:D24">
    <cfRule type="expression" dxfId="70" priority="23" stopIfTrue="1">
      <formula>K752&lt;0</formula>
    </cfRule>
    <cfRule type="expression" dxfId="69" priority="24" stopIfTrue="1">
      <formula>K753&lt;0</formula>
    </cfRule>
  </conditionalFormatting>
  <conditionalFormatting sqref="D23:D24 D26">
    <cfRule type="expression" dxfId="68" priority="6" stopIfTrue="1">
      <formula>K752&lt;0</formula>
    </cfRule>
    <cfRule type="expression" dxfId="67" priority="7" stopIfTrue="1">
      <formula>K753&lt;0</formula>
    </cfRule>
  </conditionalFormatting>
  <conditionalFormatting sqref="D25">
    <cfRule type="expression" dxfId="66" priority="10" stopIfTrue="1">
      <formula>K752&lt;0</formula>
    </cfRule>
    <cfRule type="expression" dxfId="65" priority="11" stopIfTrue="1">
      <formula>K753&lt;0</formula>
    </cfRule>
  </conditionalFormatting>
  <conditionalFormatting sqref="D27">
    <cfRule type="expression" dxfId="64" priority="8" stopIfTrue="1">
      <formula>K755&lt;0</formula>
    </cfRule>
    <cfRule type="expression" dxfId="63" priority="9" stopIfTrue="1">
      <formula>K756&lt;0</formula>
    </cfRule>
  </conditionalFormatting>
  <conditionalFormatting sqref="M21">
    <cfRule type="duplicateValues" dxfId="62" priority="3"/>
  </conditionalFormatting>
  <conditionalFormatting sqref="M22">
    <cfRule type="duplicateValues" dxfId="61" priority="2"/>
  </conditionalFormatting>
  <pageMargins left="0.69" right="0.33" top="0.55000000000000004" bottom="0.26" header="0.2" footer="0.3"/>
  <pageSetup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D52D4-037D-4361-8E6C-9BA3F1971A33}">
  <sheetPr>
    <pageSetUpPr fitToPage="1"/>
  </sheetPr>
  <dimension ref="A1:N37"/>
  <sheetViews>
    <sheetView view="pageBreakPreview" topLeftCell="A7" zoomScale="70" zoomScaleNormal="55" zoomScaleSheetLayoutView="70" workbookViewId="0">
      <selection activeCell="G12" sqref="F12:L66"/>
    </sheetView>
  </sheetViews>
  <sheetFormatPr defaultColWidth="9.796875" defaultRowHeight="18"/>
  <cols>
    <col min="1" max="1" width="16.19921875" style="491" bestFit="1" customWidth="1"/>
    <col min="2" max="2" width="38.296875" style="476" customWidth="1"/>
    <col min="3" max="4" width="11" style="476" customWidth="1"/>
    <col min="5" max="5" width="12.5" style="476" customWidth="1"/>
    <col min="6" max="6" width="15.296875" style="476" customWidth="1"/>
    <col min="7" max="7" width="23.19921875" style="476" customWidth="1"/>
    <col min="8" max="8" width="10.09765625" style="491" customWidth="1"/>
    <col min="9" max="9" width="19.3984375" style="476" bestFit="1" customWidth="1"/>
    <col min="10" max="10" width="22.296875" style="476" customWidth="1"/>
    <col min="11" max="11" width="15.69921875" style="476" customWidth="1"/>
    <col min="12" max="12" width="21.8984375" style="476" customWidth="1"/>
    <col min="13" max="16384" width="9.796875" style="476"/>
  </cols>
  <sheetData>
    <row r="1" spans="1:12" ht="51.65" customHeight="1">
      <c r="A1" s="1349" t="s">
        <v>2064</v>
      </c>
      <c r="B1" s="1350"/>
      <c r="C1" s="1350"/>
      <c r="D1" s="1350"/>
      <c r="E1" s="1350"/>
      <c r="F1" s="1350"/>
      <c r="G1" s="1350"/>
      <c r="H1" s="1350"/>
      <c r="I1" s="1350"/>
      <c r="J1" s="1350"/>
      <c r="K1" s="1350"/>
      <c r="L1" s="1351"/>
    </row>
    <row r="2" spans="1:12">
      <c r="A2" s="1352"/>
      <c r="B2" s="1353"/>
      <c r="C2" s="1353"/>
      <c r="D2" s="1353"/>
      <c r="E2" s="1353"/>
      <c r="F2" s="1353"/>
      <c r="G2" s="1353"/>
      <c r="H2" s="1353"/>
      <c r="I2" s="1353"/>
      <c r="J2" s="1353"/>
      <c r="K2" s="1353"/>
      <c r="L2" s="1354"/>
    </row>
    <row r="3" spans="1:12" ht="15" customHeight="1">
      <c r="A3" s="477" t="s">
        <v>2065</v>
      </c>
      <c r="B3" s="478" t="s">
        <v>2250</v>
      </c>
      <c r="C3" s="479"/>
      <c r="D3" s="479"/>
      <c r="E3" s="480"/>
      <c r="F3" s="480"/>
      <c r="G3" s="480"/>
      <c r="H3" s="481"/>
      <c r="I3" s="480"/>
      <c r="J3" s="480"/>
      <c r="K3" s="480"/>
      <c r="L3" s="482"/>
    </row>
    <row r="4" spans="1:12" ht="15" customHeight="1">
      <c r="A4" s="483" t="s">
        <v>2066</v>
      </c>
      <c r="B4" s="484"/>
      <c r="C4" s="485"/>
      <c r="D4" s="485"/>
      <c r="E4" s="486"/>
      <c r="F4" s="486"/>
      <c r="G4" s="486"/>
      <c r="H4" s="487"/>
      <c r="I4" s="486"/>
      <c r="J4" s="486"/>
      <c r="K4" s="486"/>
      <c r="L4" s="488"/>
    </row>
    <row r="5" spans="1:12" ht="15" customHeight="1">
      <c r="A5" s="477" t="s">
        <v>2067</v>
      </c>
      <c r="B5" s="1355" t="s">
        <v>2251</v>
      </c>
      <c r="C5" s="1356"/>
      <c r="D5" s="1356"/>
      <c r="E5" s="1356"/>
      <c r="F5" s="1356"/>
      <c r="G5" s="1356"/>
      <c r="H5" s="1356"/>
      <c r="I5" s="480"/>
      <c r="L5" s="489"/>
    </row>
    <row r="6" spans="1:12" ht="15" customHeight="1">
      <c r="A6" s="483" t="s">
        <v>2068</v>
      </c>
      <c r="B6" s="1357"/>
      <c r="C6" s="1358"/>
      <c r="D6" s="1358"/>
      <c r="E6" s="1358"/>
      <c r="F6" s="1358"/>
      <c r="G6" s="1358"/>
      <c r="H6" s="1358"/>
      <c r="I6" s="486"/>
      <c r="J6" s="486"/>
      <c r="K6" s="486"/>
      <c r="L6" s="488"/>
    </row>
    <row r="7" spans="1:12">
      <c r="A7" s="490"/>
      <c r="L7" s="489"/>
    </row>
    <row r="8" spans="1:12" ht="32.5" customHeight="1">
      <c r="A8" s="492" t="s">
        <v>2069</v>
      </c>
      <c r="B8" s="493" t="s">
        <v>2070</v>
      </c>
      <c r="C8" s="493"/>
      <c r="D8" s="1359" t="s">
        <v>2072</v>
      </c>
      <c r="E8" s="1359"/>
      <c r="F8" s="1359"/>
      <c r="G8" s="493" t="s">
        <v>2157</v>
      </c>
      <c r="H8" s="1360" t="s">
        <v>2074</v>
      </c>
      <c r="I8" s="1360"/>
      <c r="J8" s="1360"/>
      <c r="K8" s="1361" t="s">
        <v>2075</v>
      </c>
      <c r="L8" s="1362" t="s">
        <v>1964</v>
      </c>
    </row>
    <row r="9" spans="1:12" ht="40.5" customHeight="1">
      <c r="A9" s="1363" t="s">
        <v>2076</v>
      </c>
      <c r="B9" s="1347" t="s">
        <v>2077</v>
      </c>
      <c r="C9" s="1347" t="s">
        <v>2248</v>
      </c>
      <c r="D9" s="1348" t="s">
        <v>1714</v>
      </c>
      <c r="E9" s="1348" t="s">
        <v>1715</v>
      </c>
      <c r="F9" s="1348" t="s">
        <v>1716</v>
      </c>
      <c r="G9" s="1348" t="s">
        <v>1716</v>
      </c>
      <c r="H9" s="1364" t="s">
        <v>2247</v>
      </c>
      <c r="I9" s="1364"/>
      <c r="J9" s="1364"/>
      <c r="K9" s="1361"/>
      <c r="L9" s="1362"/>
    </row>
    <row r="10" spans="1:12" ht="56.5" customHeight="1">
      <c r="A10" s="1363"/>
      <c r="B10" s="1347"/>
      <c r="C10" s="1347" t="s">
        <v>1913</v>
      </c>
      <c r="D10" s="1348"/>
      <c r="E10" s="1348"/>
      <c r="F10" s="1348"/>
      <c r="G10" s="1348"/>
      <c r="H10" s="496" t="s">
        <v>2079</v>
      </c>
      <c r="I10" s="496" t="s">
        <v>2245</v>
      </c>
      <c r="J10" s="496" t="s">
        <v>2252</v>
      </c>
      <c r="K10" s="1361"/>
      <c r="L10" s="1362"/>
    </row>
    <row r="11" spans="1:12" s="502" customFormat="1" ht="26" customHeight="1">
      <c r="A11" s="494" t="s">
        <v>1960</v>
      </c>
      <c r="B11" s="495"/>
      <c r="C11" s="495"/>
      <c r="D11" s="497" t="s">
        <v>477</v>
      </c>
      <c r="E11" s="497" t="s">
        <v>477</v>
      </c>
      <c r="F11" s="498"/>
      <c r="G11" s="498"/>
      <c r="H11" s="499"/>
      <c r="I11" s="499"/>
      <c r="J11" s="499">
        <f>SUM(J12:J12)</f>
        <v>600000000</v>
      </c>
      <c r="K11" s="500"/>
      <c r="L11" s="501">
        <f>F11-G11-J11</f>
        <v>-600000000</v>
      </c>
    </row>
    <row r="12" spans="1:12" s="740" customFormat="1" ht="99">
      <c r="A12" s="737">
        <v>1</v>
      </c>
      <c r="B12" s="741" t="s">
        <v>2244</v>
      </c>
      <c r="C12" s="504">
        <v>20</v>
      </c>
      <c r="D12" s="738" t="s">
        <v>477</v>
      </c>
      <c r="E12" s="738" t="s">
        <v>477</v>
      </c>
      <c r="F12" s="738" t="s">
        <v>477</v>
      </c>
      <c r="G12" s="738" t="s">
        <v>477</v>
      </c>
      <c r="H12" s="508" t="s">
        <v>2083</v>
      </c>
      <c r="I12" s="509">
        <v>27777778</v>
      </c>
      <c r="J12" s="509">
        <v>600000000</v>
      </c>
      <c r="K12" s="509" t="s">
        <v>2246</v>
      </c>
      <c r="L12" s="739"/>
    </row>
    <row r="13" spans="1:12" s="518" customFormat="1">
      <c r="A13" s="619"/>
      <c r="B13" s="620" t="s">
        <v>2106</v>
      </c>
      <c r="C13" s="622"/>
      <c r="D13" s="622"/>
      <c r="E13" s="623"/>
      <c r="F13" s="623"/>
      <c r="G13" s="623"/>
      <c r="H13" s="624"/>
      <c r="I13" s="625"/>
      <c r="J13" s="625"/>
      <c r="K13" s="625"/>
      <c r="L13" s="626"/>
    </row>
    <row r="14" spans="1:12" ht="15.5" hidden="1" customHeight="1">
      <c r="A14" s="519" t="s">
        <v>2107</v>
      </c>
      <c r="B14" s="520" t="s">
        <v>2108</v>
      </c>
      <c r="C14" s="521"/>
      <c r="D14" s="521"/>
      <c r="E14" s="507"/>
      <c r="F14" s="514"/>
      <c r="G14" s="514"/>
      <c r="H14" s="515"/>
      <c r="I14" s="522"/>
      <c r="J14" s="522"/>
      <c r="K14" s="522"/>
      <c r="L14" s="523"/>
    </row>
    <row r="15" spans="1:12" ht="15.5" hidden="1" customHeight="1">
      <c r="A15" s="524">
        <v>1</v>
      </c>
      <c r="B15" s="525" t="s">
        <v>2109</v>
      </c>
      <c r="C15" s="526"/>
      <c r="D15" s="526"/>
      <c r="E15" s="507"/>
      <c r="F15" s="514"/>
      <c r="G15" s="514"/>
      <c r="H15" s="515"/>
      <c r="I15" s="522"/>
      <c r="J15" s="522"/>
      <c r="K15" s="522"/>
      <c r="L15" s="523"/>
    </row>
    <row r="16" spans="1:12" ht="15.5" hidden="1" customHeight="1">
      <c r="A16" s="524">
        <v>2</v>
      </c>
      <c r="B16" s="525" t="s">
        <v>2109</v>
      </c>
      <c r="C16" s="527"/>
      <c r="D16" s="527"/>
      <c r="E16" s="507"/>
      <c r="F16" s="514"/>
      <c r="G16" s="514"/>
      <c r="H16" s="515"/>
      <c r="I16" s="522"/>
      <c r="J16" s="522"/>
      <c r="K16" s="522"/>
      <c r="L16" s="523"/>
    </row>
    <row r="17" spans="1:14" ht="15.5" hidden="1" customHeight="1">
      <c r="A17" s="519" t="s">
        <v>2110</v>
      </c>
      <c r="B17" s="520" t="s">
        <v>2111</v>
      </c>
      <c r="C17" s="528"/>
      <c r="D17" s="528"/>
      <c r="E17" s="507"/>
      <c r="F17" s="514"/>
      <c r="G17" s="514"/>
      <c r="H17" s="515"/>
      <c r="I17" s="522"/>
      <c r="J17" s="522"/>
      <c r="K17" s="522"/>
      <c r="L17" s="523"/>
    </row>
    <row r="18" spans="1:14" ht="15.5" hidden="1" customHeight="1">
      <c r="A18" s="524">
        <v>1</v>
      </c>
      <c r="B18" s="525" t="s">
        <v>2114</v>
      </c>
      <c r="C18" s="526"/>
      <c r="D18" s="526"/>
      <c r="E18" s="507"/>
      <c r="F18" s="514"/>
      <c r="G18" s="514"/>
      <c r="H18" s="515"/>
      <c r="I18" s="522"/>
      <c r="J18" s="522"/>
      <c r="K18" s="522"/>
      <c r="L18" s="523"/>
    </row>
    <row r="19" spans="1:14" ht="15.5" hidden="1" customHeight="1">
      <c r="A19" s="524"/>
      <c r="B19" s="525"/>
      <c r="C19" s="527"/>
      <c r="D19" s="527"/>
      <c r="E19" s="507"/>
      <c r="F19" s="514"/>
      <c r="G19" s="514"/>
      <c r="H19" s="515"/>
      <c r="I19" s="522"/>
      <c r="J19" s="522"/>
      <c r="K19" s="522"/>
      <c r="L19" s="523"/>
    </row>
    <row r="20" spans="1:14" hidden="1">
      <c r="A20" s="529" t="s">
        <v>2115</v>
      </c>
      <c r="B20" s="525" t="s">
        <v>2116</v>
      </c>
      <c r="C20" s="530"/>
      <c r="D20" s="530"/>
      <c r="E20" s="507"/>
      <c r="F20" s="514"/>
      <c r="G20" s="514"/>
      <c r="H20" s="515"/>
      <c r="I20" s="522"/>
      <c r="J20" s="522"/>
      <c r="K20" s="522"/>
      <c r="L20" s="523"/>
    </row>
    <row r="21" spans="1:14" ht="35" hidden="1">
      <c r="A21" s="524">
        <v>1</v>
      </c>
      <c r="B21" s="525" t="s">
        <v>2117</v>
      </c>
      <c r="C21" s="526"/>
      <c r="D21" s="526"/>
      <c r="E21" s="507"/>
      <c r="F21" s="514"/>
      <c r="G21" s="514"/>
      <c r="H21" s="515"/>
      <c r="I21" s="522"/>
      <c r="J21" s="522"/>
      <c r="K21" s="522"/>
      <c r="L21" s="523"/>
    </row>
    <row r="22" spans="1:14" hidden="1">
      <c r="A22" s="524"/>
      <c r="B22" s="525" t="s">
        <v>2114</v>
      </c>
      <c r="C22" s="526"/>
      <c r="D22" s="526"/>
      <c r="E22" s="507"/>
      <c r="F22" s="514"/>
      <c r="G22" s="514"/>
      <c r="H22" s="515"/>
      <c r="I22" s="522"/>
      <c r="J22" s="522"/>
      <c r="K22" s="522"/>
      <c r="L22" s="523"/>
    </row>
    <row r="23" spans="1:14" ht="70" hidden="1">
      <c r="A23" s="519" t="s">
        <v>2083</v>
      </c>
      <c r="B23" s="520" t="s">
        <v>2118</v>
      </c>
      <c r="C23" s="521"/>
      <c r="D23" s="521"/>
      <c r="E23" s="507"/>
      <c r="F23" s="514"/>
      <c r="G23" s="514"/>
      <c r="H23" s="515"/>
      <c r="I23" s="522"/>
      <c r="J23" s="522"/>
      <c r="K23" s="522"/>
      <c r="L23" s="523"/>
    </row>
    <row r="24" spans="1:14" s="518" customFormat="1">
      <c r="A24" s="510"/>
      <c r="B24" s="511" t="s">
        <v>2119</v>
      </c>
      <c r="C24" s="513"/>
      <c r="D24" s="513"/>
      <c r="E24" s="514"/>
      <c r="F24" s="514"/>
      <c r="G24" s="514"/>
      <c r="H24" s="515"/>
      <c r="I24" s="531">
        <v>1</v>
      </c>
      <c r="J24" s="531"/>
      <c r="K24" s="531"/>
      <c r="L24" s="517"/>
    </row>
    <row r="25" spans="1:14" ht="34.5" customHeight="1">
      <c r="A25" s="540" t="s">
        <v>2249</v>
      </c>
      <c r="L25" s="489"/>
    </row>
    <row r="26" spans="1:14" ht="55.25" customHeight="1">
      <c r="A26" s="1346" t="s">
        <v>2160</v>
      </c>
      <c r="B26" s="1342"/>
      <c r="C26" s="1342" t="s">
        <v>2161</v>
      </c>
      <c r="D26" s="1342"/>
      <c r="E26" s="1342"/>
      <c r="F26" s="1342"/>
      <c r="G26" s="1344" t="s">
        <v>2122</v>
      </c>
      <c r="H26" s="1344"/>
      <c r="I26" s="1344"/>
      <c r="J26" s="1344"/>
      <c r="K26" s="1344"/>
      <c r="L26" s="1345"/>
      <c r="M26" s="725"/>
    </row>
    <row r="27" spans="1:14" ht="14.4" customHeight="1">
      <c r="A27" s="490"/>
      <c r="B27" s="534"/>
      <c r="C27" s="502"/>
      <c r="G27" s="1340" t="s">
        <v>2123</v>
      </c>
      <c r="H27" s="1340"/>
      <c r="I27" s="1343" t="s">
        <v>2124</v>
      </c>
      <c r="J27" s="1343"/>
      <c r="K27" s="730" t="s">
        <v>2125</v>
      </c>
      <c r="L27" s="728"/>
    </row>
    <row r="28" spans="1:14">
      <c r="A28" s="490"/>
      <c r="L28" s="489"/>
    </row>
    <row r="29" spans="1:14">
      <c r="A29" s="490"/>
      <c r="L29" s="489"/>
    </row>
    <row r="30" spans="1:14" ht="167" hidden="1" customHeight="1" thickBot="1">
      <c r="A30" s="536"/>
      <c r="B30" s="537"/>
      <c r="C30" s="537"/>
      <c r="D30" s="537"/>
      <c r="E30" s="537"/>
      <c r="F30" s="537"/>
      <c r="G30" s="537"/>
      <c r="H30" s="1340" t="s">
        <v>2123</v>
      </c>
      <c r="I30" s="1340"/>
      <c r="J30" s="1341" t="s">
        <v>2124</v>
      </c>
      <c r="K30" s="1341"/>
      <c r="L30" s="728"/>
      <c r="M30" s="1340" t="s">
        <v>2125</v>
      </c>
      <c r="N30" s="1340"/>
    </row>
    <row r="31" spans="1:14">
      <c r="A31" s="490"/>
      <c r="L31" s="489"/>
    </row>
    <row r="32" spans="1:14">
      <c r="A32" s="490"/>
      <c r="L32" s="489"/>
    </row>
    <row r="33" spans="1:12">
      <c r="A33" s="490"/>
      <c r="L33" s="489"/>
    </row>
    <row r="34" spans="1:12">
      <c r="A34" s="490"/>
      <c r="L34" s="489"/>
    </row>
    <row r="35" spans="1:12">
      <c r="A35" s="490"/>
      <c r="L35" s="489"/>
    </row>
    <row r="36" spans="1:12" ht="40" customHeight="1">
      <c r="A36" s="490"/>
      <c r="L36" s="489"/>
    </row>
    <row r="37" spans="1:12" ht="63" customHeight="1" thickBot="1">
      <c r="A37" s="536"/>
      <c r="B37" s="537"/>
      <c r="C37" s="537"/>
      <c r="D37" s="537"/>
      <c r="E37" s="537"/>
      <c r="F37" s="537"/>
      <c r="G37" s="537"/>
      <c r="H37" s="538"/>
      <c r="I37" s="537"/>
      <c r="J37" s="537"/>
      <c r="K37" s="537"/>
      <c r="L37" s="539"/>
    </row>
  </sheetData>
  <mergeCells count="22">
    <mergeCell ref="A1:L2"/>
    <mergeCell ref="B5:H6"/>
    <mergeCell ref="D8:F8"/>
    <mergeCell ref="H8:J8"/>
    <mergeCell ref="K8:K10"/>
    <mergeCell ref="L8:L10"/>
    <mergeCell ref="A9:A10"/>
    <mergeCell ref="B9:B10"/>
    <mergeCell ref="G9:G10"/>
    <mergeCell ref="H9:J9"/>
    <mergeCell ref="A26:B26"/>
    <mergeCell ref="C9:C10"/>
    <mergeCell ref="D9:D10"/>
    <mergeCell ref="E9:E10"/>
    <mergeCell ref="F9:F10"/>
    <mergeCell ref="H30:I30"/>
    <mergeCell ref="J30:K30"/>
    <mergeCell ref="M30:N30"/>
    <mergeCell ref="C26:F26"/>
    <mergeCell ref="G27:H27"/>
    <mergeCell ref="I27:J27"/>
    <mergeCell ref="G26:L26"/>
  </mergeCells>
  <conditionalFormatting sqref="A12">
    <cfRule type="duplicateValues" dxfId="60" priority="586"/>
  </conditionalFormatting>
  <pageMargins left="0.42" right="0.42" top="0.3" bottom="0.19" header="0.17" footer="0.17"/>
  <pageSetup paperSize="9" scale="71" fitToHeight="1111" orientation="landscape" r:id="rId1"/>
  <headerFooter>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AC4F3-6F13-414F-94AB-BDE3EB44BA15}">
  <sheetPr>
    <pageSetUpPr fitToPage="1"/>
  </sheetPr>
  <dimension ref="A1:O108"/>
  <sheetViews>
    <sheetView view="pageBreakPreview" topLeftCell="A84" zoomScale="40" zoomScaleNormal="55" zoomScaleSheetLayoutView="40" workbookViewId="0">
      <selection activeCell="A102" sqref="A102"/>
    </sheetView>
  </sheetViews>
  <sheetFormatPr defaultColWidth="9.796875" defaultRowHeight="20.5"/>
  <cols>
    <col min="1" max="1" width="49.296875" style="648" customWidth="1"/>
    <col min="2" max="2" width="49.296875" style="634" customWidth="1"/>
    <col min="3" max="3" width="31.296875" style="634" bestFit="1" customWidth="1"/>
    <col min="4" max="4" width="15.3984375" style="634" customWidth="1"/>
    <col min="5" max="5" width="11" style="634" customWidth="1"/>
    <col min="6" max="6" width="14.296875" style="634" customWidth="1"/>
    <col min="7" max="7" width="11" style="634" customWidth="1"/>
    <col min="8" max="8" width="12.5" style="634" customWidth="1"/>
    <col min="9" max="9" width="20.59765625" style="634" customWidth="1"/>
    <col min="10" max="10" width="23.19921875" style="634" customWidth="1"/>
    <col min="11" max="11" width="10.09765625" style="648" customWidth="1"/>
    <col min="12" max="12" width="23.296875" style="634" customWidth="1"/>
    <col min="13" max="13" width="22.09765625" style="634" customWidth="1"/>
    <col min="14" max="14" width="15.69921875" style="634" customWidth="1"/>
    <col min="15" max="15" width="21.8984375" style="634" customWidth="1"/>
    <col min="16" max="16384" width="9.796875" style="634"/>
  </cols>
  <sheetData>
    <row r="1" spans="1:15" ht="51.65" customHeight="1">
      <c r="A1" s="1368" t="s">
        <v>2064</v>
      </c>
      <c r="B1" s="1369"/>
      <c r="C1" s="1369"/>
      <c r="D1" s="1369"/>
      <c r="E1" s="1369"/>
      <c r="F1" s="1369"/>
      <c r="G1" s="1369"/>
      <c r="H1" s="1369"/>
      <c r="I1" s="1369"/>
      <c r="J1" s="1369"/>
      <c r="K1" s="1369"/>
      <c r="L1" s="1369"/>
      <c r="M1" s="1369"/>
      <c r="N1" s="1369"/>
      <c r="O1" s="1370"/>
    </row>
    <row r="2" spans="1:15">
      <c r="A2" s="1371"/>
      <c r="B2" s="1372"/>
      <c r="C2" s="1372"/>
      <c r="D2" s="1372"/>
      <c r="E2" s="1372"/>
      <c r="F2" s="1372"/>
      <c r="G2" s="1372"/>
      <c r="H2" s="1372"/>
      <c r="I2" s="1372"/>
      <c r="J2" s="1372"/>
      <c r="K2" s="1372"/>
      <c r="L2" s="1372"/>
      <c r="M2" s="1372"/>
      <c r="N2" s="1372"/>
      <c r="O2" s="1373"/>
    </row>
    <row r="3" spans="1:15" ht="15" customHeight="1">
      <c r="A3" s="636" t="s">
        <v>2065</v>
      </c>
      <c r="B3" s="637" t="s">
        <v>2155</v>
      </c>
      <c r="C3" s="638"/>
      <c r="D3" s="638"/>
      <c r="E3" s="638"/>
      <c r="F3" s="638"/>
      <c r="G3" s="638"/>
      <c r="H3" s="639"/>
      <c r="I3" s="639"/>
      <c r="J3" s="639"/>
      <c r="K3" s="640"/>
      <c r="L3" s="639"/>
      <c r="M3" s="639"/>
      <c r="N3" s="639"/>
      <c r="O3" s="641"/>
    </row>
    <row r="4" spans="1:15" ht="15" customHeight="1">
      <c r="A4" s="642" t="s">
        <v>2066</v>
      </c>
      <c r="B4" s="643"/>
      <c r="C4" s="644"/>
      <c r="D4" s="644"/>
      <c r="E4" s="644"/>
      <c r="F4" s="644"/>
      <c r="G4" s="644"/>
      <c r="H4" s="645"/>
      <c r="I4" s="645"/>
      <c r="J4" s="645"/>
      <c r="K4" s="646"/>
      <c r="L4" s="645"/>
      <c r="M4" s="645"/>
      <c r="N4" s="645"/>
      <c r="O4" s="647"/>
    </row>
    <row r="5" spans="1:15" ht="15" customHeight="1">
      <c r="A5" s="636" t="s">
        <v>2067</v>
      </c>
      <c r="B5" s="1374" t="s">
        <v>2299</v>
      </c>
      <c r="C5" s="1375"/>
      <c r="D5" s="1375"/>
      <c r="E5" s="1375"/>
      <c r="F5" s="1375"/>
      <c r="G5" s="1375"/>
      <c r="H5" s="1375"/>
      <c r="I5" s="1375"/>
      <c r="J5" s="1375"/>
      <c r="K5" s="1375"/>
      <c r="L5" s="639"/>
      <c r="O5" s="635"/>
    </row>
    <row r="6" spans="1:15" ht="15" customHeight="1">
      <c r="A6" s="642" t="s">
        <v>2068</v>
      </c>
      <c r="B6" s="1376"/>
      <c r="C6" s="1377"/>
      <c r="D6" s="1377"/>
      <c r="E6" s="1377"/>
      <c r="F6" s="1377"/>
      <c r="G6" s="1377"/>
      <c r="H6" s="1377"/>
      <c r="I6" s="1377"/>
      <c r="J6" s="1377"/>
      <c r="K6" s="1377"/>
      <c r="L6" s="645"/>
      <c r="M6" s="645"/>
      <c r="N6" s="645"/>
      <c r="O6" s="647"/>
    </row>
    <row r="7" spans="1:15">
      <c r="A7" s="632"/>
      <c r="O7" s="635"/>
    </row>
    <row r="8" spans="1:15" ht="58" customHeight="1">
      <c r="A8" s="649" t="s">
        <v>2069</v>
      </c>
      <c r="B8" s="1386" t="s">
        <v>2070</v>
      </c>
      <c r="C8" s="1387"/>
      <c r="D8" s="1387"/>
      <c r="E8" s="1387"/>
      <c r="F8" s="1388"/>
      <c r="G8" s="1378" t="s">
        <v>2072</v>
      </c>
      <c r="H8" s="1378"/>
      <c r="I8" s="1378"/>
      <c r="J8" s="650" t="s">
        <v>2157</v>
      </c>
      <c r="K8" s="1379" t="s">
        <v>2074</v>
      </c>
      <c r="L8" s="1379"/>
      <c r="M8" s="1379"/>
      <c r="N8" s="1380" t="s">
        <v>2075</v>
      </c>
      <c r="O8" s="1381" t="s">
        <v>1964</v>
      </c>
    </row>
    <row r="9" spans="1:15" ht="52" customHeight="1">
      <c r="A9" s="1382" t="s">
        <v>2253</v>
      </c>
      <c r="B9" s="1383" t="s">
        <v>2254</v>
      </c>
      <c r="C9" s="1383" t="s">
        <v>2255</v>
      </c>
      <c r="D9" s="1383" t="s">
        <v>2256</v>
      </c>
      <c r="E9" s="1383" t="s">
        <v>2257</v>
      </c>
      <c r="F9" s="1365" t="s">
        <v>227</v>
      </c>
      <c r="G9" s="1367" t="s">
        <v>2258</v>
      </c>
      <c r="H9" s="1367" t="s">
        <v>1715</v>
      </c>
      <c r="I9" s="1367" t="s">
        <v>1716</v>
      </c>
      <c r="J9" s="1367" t="s">
        <v>1716</v>
      </c>
      <c r="K9" s="1398" t="s">
        <v>2298</v>
      </c>
      <c r="L9" s="1398"/>
      <c r="M9" s="1398"/>
      <c r="N9" s="1380"/>
      <c r="O9" s="1381"/>
    </row>
    <row r="10" spans="1:15" ht="56.5" customHeight="1">
      <c r="A10" s="1382"/>
      <c r="B10" s="1383"/>
      <c r="C10" s="1383"/>
      <c r="D10" s="1383"/>
      <c r="E10" s="1383" t="s">
        <v>1913</v>
      </c>
      <c r="F10" s="1366" t="s">
        <v>1914</v>
      </c>
      <c r="G10" s="1367"/>
      <c r="H10" s="1367"/>
      <c r="I10" s="1367"/>
      <c r="J10" s="1367"/>
      <c r="K10" s="742" t="s">
        <v>2079</v>
      </c>
      <c r="L10" s="742" t="s">
        <v>2080</v>
      </c>
      <c r="M10" s="742" t="s">
        <v>2081</v>
      </c>
      <c r="N10" s="1380"/>
      <c r="O10" s="1381"/>
    </row>
    <row r="11" spans="1:15" s="633" customFormat="1" ht="26" customHeight="1">
      <c r="A11" s="651"/>
      <c r="B11" s="652"/>
      <c r="C11" s="652"/>
      <c r="D11" s="652"/>
      <c r="E11" s="652"/>
      <c r="F11" s="652"/>
      <c r="G11" s="653"/>
      <c r="H11" s="653"/>
      <c r="I11" s="654"/>
      <c r="J11" s="654"/>
      <c r="K11" s="743"/>
      <c r="L11" s="743"/>
      <c r="M11" s="743">
        <f>SUM(M12:M89)</f>
        <v>255444000</v>
      </c>
      <c r="N11" s="655"/>
      <c r="O11" s="656">
        <f>I11-J11-M11</f>
        <v>-255444000</v>
      </c>
    </row>
    <row r="12" spans="1:15" ht="21">
      <c r="A12" s="697" t="s">
        <v>2259</v>
      </c>
      <c r="B12" s="744" t="s">
        <v>2260</v>
      </c>
      <c r="C12" s="745">
        <v>790</v>
      </c>
      <c r="D12" s="658">
        <v>600</v>
      </c>
      <c r="E12" s="659">
        <v>30</v>
      </c>
      <c r="F12" s="746" t="s">
        <v>2261</v>
      </c>
      <c r="G12" s="660">
        <v>10</v>
      </c>
      <c r="H12" s="660" t="s">
        <v>477</v>
      </c>
      <c r="I12" s="660" t="s">
        <v>477</v>
      </c>
      <c r="J12" s="660" t="s">
        <v>477</v>
      </c>
      <c r="K12" s="661" t="s">
        <v>2083</v>
      </c>
      <c r="L12" s="662">
        <v>690000</v>
      </c>
      <c r="M12" s="662">
        <v>6900000</v>
      </c>
      <c r="N12" s="662" t="s">
        <v>2300</v>
      </c>
      <c r="O12" s="1389" t="s">
        <v>2302</v>
      </c>
    </row>
    <row r="13" spans="1:15" ht="21">
      <c r="A13" s="697" t="s">
        <v>2259</v>
      </c>
      <c r="B13" s="744" t="s">
        <v>2262</v>
      </c>
      <c r="C13" s="745">
        <v>790</v>
      </c>
      <c r="D13" s="658">
        <v>425</v>
      </c>
      <c r="E13" s="659">
        <v>30</v>
      </c>
      <c r="F13" s="746" t="s">
        <v>2261</v>
      </c>
      <c r="G13" s="660">
        <v>4</v>
      </c>
      <c r="H13" s="660" t="s">
        <v>477</v>
      </c>
      <c r="I13" s="660" t="s">
        <v>477</v>
      </c>
      <c r="J13" s="660" t="s">
        <v>477</v>
      </c>
      <c r="K13" s="661" t="s">
        <v>2083</v>
      </c>
      <c r="L13" s="662">
        <v>590000</v>
      </c>
      <c r="M13" s="662">
        <v>2360000</v>
      </c>
      <c r="N13" s="662" t="s">
        <v>2300</v>
      </c>
      <c r="O13" s="1390"/>
    </row>
    <row r="14" spans="1:15" ht="21">
      <c r="A14" s="697" t="s">
        <v>2259</v>
      </c>
      <c r="B14" s="744" t="s">
        <v>2263</v>
      </c>
      <c r="C14" s="745">
        <v>790</v>
      </c>
      <c r="D14" s="658">
        <v>600</v>
      </c>
      <c r="E14" s="659">
        <v>30</v>
      </c>
      <c r="F14" s="746" t="s">
        <v>2261</v>
      </c>
      <c r="G14" s="660">
        <v>2</v>
      </c>
      <c r="H14" s="660" t="s">
        <v>477</v>
      </c>
      <c r="I14" s="660" t="s">
        <v>477</v>
      </c>
      <c r="J14" s="660" t="s">
        <v>477</v>
      </c>
      <c r="K14" s="661" t="s">
        <v>2083</v>
      </c>
      <c r="L14" s="662">
        <v>690000</v>
      </c>
      <c r="M14" s="662">
        <v>1380000</v>
      </c>
      <c r="N14" s="662" t="s">
        <v>2300</v>
      </c>
      <c r="O14" s="1390"/>
    </row>
    <row r="15" spans="1:15" ht="21">
      <c r="A15" s="697" t="s">
        <v>2259</v>
      </c>
      <c r="B15" s="744" t="s">
        <v>2264</v>
      </c>
      <c r="C15" s="745">
        <v>679</v>
      </c>
      <c r="D15" s="658">
        <v>425</v>
      </c>
      <c r="E15" s="659">
        <v>30</v>
      </c>
      <c r="F15" s="746" t="s">
        <v>2261</v>
      </c>
      <c r="G15" s="660">
        <v>4</v>
      </c>
      <c r="H15" s="660" t="s">
        <v>477</v>
      </c>
      <c r="I15" s="660" t="s">
        <v>477</v>
      </c>
      <c r="J15" s="660" t="s">
        <v>477</v>
      </c>
      <c r="K15" s="661" t="s">
        <v>2083</v>
      </c>
      <c r="L15" s="662">
        <v>510000</v>
      </c>
      <c r="M15" s="662">
        <v>2040000</v>
      </c>
      <c r="N15" s="662" t="s">
        <v>2300</v>
      </c>
      <c r="O15" s="1390"/>
    </row>
    <row r="16" spans="1:15" ht="21">
      <c r="A16" s="697" t="s">
        <v>2259</v>
      </c>
      <c r="B16" s="744" t="s">
        <v>2265</v>
      </c>
      <c r="C16" s="745">
        <v>679</v>
      </c>
      <c r="D16" s="658">
        <v>425</v>
      </c>
      <c r="E16" s="659">
        <v>30</v>
      </c>
      <c r="F16" s="746" t="s">
        <v>2261</v>
      </c>
      <c r="G16" s="660">
        <v>4</v>
      </c>
      <c r="H16" s="660" t="s">
        <v>477</v>
      </c>
      <c r="I16" s="660" t="s">
        <v>477</v>
      </c>
      <c r="J16" s="660" t="s">
        <v>477</v>
      </c>
      <c r="K16" s="661" t="s">
        <v>2083</v>
      </c>
      <c r="L16" s="662">
        <v>510000</v>
      </c>
      <c r="M16" s="662">
        <v>2040000</v>
      </c>
      <c r="N16" s="662" t="s">
        <v>2300</v>
      </c>
      <c r="O16" s="1391"/>
    </row>
    <row r="17" spans="1:15" ht="42" customHeight="1">
      <c r="A17" s="697" t="s">
        <v>2266</v>
      </c>
      <c r="B17" s="744" t="s">
        <v>2267</v>
      </c>
      <c r="C17" s="745">
        <v>790</v>
      </c>
      <c r="D17" s="658">
        <v>600</v>
      </c>
      <c r="E17" s="659">
        <v>30</v>
      </c>
      <c r="F17" s="746" t="s">
        <v>2261</v>
      </c>
      <c r="G17" s="660">
        <v>15</v>
      </c>
      <c r="H17" s="660" t="s">
        <v>477</v>
      </c>
      <c r="I17" s="660" t="s">
        <v>477</v>
      </c>
      <c r="J17" s="660" t="s">
        <v>477</v>
      </c>
      <c r="K17" s="661" t="s">
        <v>2083</v>
      </c>
      <c r="L17" s="662">
        <v>690000</v>
      </c>
      <c r="M17" s="662">
        <v>10350000</v>
      </c>
      <c r="N17" s="662" t="s">
        <v>2300</v>
      </c>
      <c r="O17" s="1392" t="s">
        <v>2303</v>
      </c>
    </row>
    <row r="18" spans="1:15" ht="42" customHeight="1">
      <c r="A18" s="697" t="s">
        <v>2266</v>
      </c>
      <c r="B18" s="744" t="s">
        <v>2268</v>
      </c>
      <c r="C18" s="745">
        <v>790</v>
      </c>
      <c r="D18" s="658">
        <v>425</v>
      </c>
      <c r="E18" s="659">
        <v>30</v>
      </c>
      <c r="F18" s="746" t="s">
        <v>2261</v>
      </c>
      <c r="G18" s="660">
        <v>6</v>
      </c>
      <c r="H18" s="660" t="s">
        <v>477</v>
      </c>
      <c r="I18" s="660" t="s">
        <v>477</v>
      </c>
      <c r="J18" s="660" t="s">
        <v>477</v>
      </c>
      <c r="K18" s="661" t="s">
        <v>2083</v>
      </c>
      <c r="L18" s="662">
        <v>590000</v>
      </c>
      <c r="M18" s="662">
        <v>3540000</v>
      </c>
      <c r="N18" s="662" t="s">
        <v>2300</v>
      </c>
      <c r="O18" s="1394"/>
    </row>
    <row r="19" spans="1:15" ht="42" customHeight="1">
      <c r="A19" s="697" t="s">
        <v>2266</v>
      </c>
      <c r="B19" s="744" t="s">
        <v>2269</v>
      </c>
      <c r="C19" s="745">
        <v>830</v>
      </c>
      <c r="D19" s="658">
        <v>425</v>
      </c>
      <c r="E19" s="659">
        <v>30</v>
      </c>
      <c r="F19" s="746" t="s">
        <v>2261</v>
      </c>
      <c r="G19" s="660">
        <v>6</v>
      </c>
      <c r="H19" s="660" t="s">
        <v>477</v>
      </c>
      <c r="I19" s="660" t="s">
        <v>477</v>
      </c>
      <c r="J19" s="660" t="s">
        <v>477</v>
      </c>
      <c r="K19" s="661" t="s">
        <v>2083</v>
      </c>
      <c r="L19" s="662">
        <v>670000</v>
      </c>
      <c r="M19" s="662">
        <v>4020000</v>
      </c>
      <c r="N19" s="662" t="s">
        <v>2300</v>
      </c>
      <c r="O19" s="1394"/>
    </row>
    <row r="20" spans="1:15" ht="42" customHeight="1">
      <c r="A20" s="697" t="s">
        <v>2266</v>
      </c>
      <c r="B20" s="744" t="s">
        <v>2270</v>
      </c>
      <c r="C20" s="745">
        <v>860</v>
      </c>
      <c r="D20" s="658">
        <v>425</v>
      </c>
      <c r="E20" s="659">
        <v>30</v>
      </c>
      <c r="F20" s="746" t="s">
        <v>2261</v>
      </c>
      <c r="G20" s="660">
        <v>6</v>
      </c>
      <c r="H20" s="660" t="s">
        <v>477</v>
      </c>
      <c r="I20" s="660" t="s">
        <v>477</v>
      </c>
      <c r="J20" s="660" t="s">
        <v>477</v>
      </c>
      <c r="K20" s="661" t="s">
        <v>2083</v>
      </c>
      <c r="L20" s="662">
        <v>670000</v>
      </c>
      <c r="M20" s="662">
        <v>4020000</v>
      </c>
      <c r="N20" s="662" t="s">
        <v>2300</v>
      </c>
      <c r="O20" s="1394"/>
    </row>
    <row r="21" spans="1:15" ht="42" customHeight="1">
      <c r="A21" s="697" t="s">
        <v>2266</v>
      </c>
      <c r="B21" s="744" t="s">
        <v>2271</v>
      </c>
      <c r="C21" s="745">
        <v>790</v>
      </c>
      <c r="D21" s="658">
        <v>600</v>
      </c>
      <c r="E21" s="659">
        <v>30</v>
      </c>
      <c r="F21" s="746" t="s">
        <v>2261</v>
      </c>
      <c r="G21" s="660">
        <v>3</v>
      </c>
      <c r="H21" s="660" t="s">
        <v>477</v>
      </c>
      <c r="I21" s="660" t="s">
        <v>477</v>
      </c>
      <c r="J21" s="660" t="s">
        <v>477</v>
      </c>
      <c r="K21" s="661" t="s">
        <v>2083</v>
      </c>
      <c r="L21" s="662">
        <v>690000</v>
      </c>
      <c r="M21" s="662">
        <v>2070000</v>
      </c>
      <c r="N21" s="662" t="s">
        <v>2300</v>
      </c>
      <c r="O21" s="1393"/>
    </row>
    <row r="22" spans="1:15" ht="56" customHeight="1">
      <c r="A22" s="697" t="s">
        <v>2272</v>
      </c>
      <c r="B22" s="744" t="s">
        <v>2273</v>
      </c>
      <c r="C22" s="745">
        <v>1172</v>
      </c>
      <c r="D22" s="658">
        <v>610</v>
      </c>
      <c r="E22" s="659">
        <v>50</v>
      </c>
      <c r="F22" s="746" t="s">
        <v>2261</v>
      </c>
      <c r="G22" s="660">
        <v>8</v>
      </c>
      <c r="H22" s="660" t="s">
        <v>477</v>
      </c>
      <c r="I22" s="660" t="s">
        <v>477</v>
      </c>
      <c r="J22" s="660" t="s">
        <v>477</v>
      </c>
      <c r="K22" s="661" t="s">
        <v>2083</v>
      </c>
      <c r="L22" s="662">
        <v>1500000</v>
      </c>
      <c r="M22" s="662">
        <v>12000000</v>
      </c>
      <c r="N22" s="662" t="s">
        <v>2300</v>
      </c>
      <c r="O22" s="1392" t="s">
        <v>2307</v>
      </c>
    </row>
    <row r="23" spans="1:15" ht="42" customHeight="1">
      <c r="A23" s="697" t="s">
        <v>2272</v>
      </c>
      <c r="B23" s="744" t="s">
        <v>2274</v>
      </c>
      <c r="C23" s="745">
        <v>568</v>
      </c>
      <c r="D23" s="658">
        <v>610</v>
      </c>
      <c r="E23" s="659">
        <v>50</v>
      </c>
      <c r="F23" s="746" t="s">
        <v>2261</v>
      </c>
      <c r="G23" s="660">
        <v>8</v>
      </c>
      <c r="H23" s="660" t="s">
        <v>477</v>
      </c>
      <c r="I23" s="660" t="s">
        <v>477</v>
      </c>
      <c r="J23" s="660" t="s">
        <v>477</v>
      </c>
      <c r="K23" s="661" t="s">
        <v>2083</v>
      </c>
      <c r="L23" s="662">
        <v>800000</v>
      </c>
      <c r="M23" s="662">
        <v>6400000</v>
      </c>
      <c r="N23" s="662" t="s">
        <v>2300</v>
      </c>
      <c r="O23" s="1393"/>
    </row>
    <row r="24" spans="1:15" ht="28" customHeight="1">
      <c r="A24" s="697" t="s">
        <v>2272</v>
      </c>
      <c r="B24" s="744" t="s">
        <v>2275</v>
      </c>
      <c r="C24" s="745">
        <v>1485</v>
      </c>
      <c r="D24" s="658">
        <v>490</v>
      </c>
      <c r="E24" s="659">
        <v>50</v>
      </c>
      <c r="F24" s="746" t="s">
        <v>2261</v>
      </c>
      <c r="G24" s="660">
        <v>2</v>
      </c>
      <c r="H24" s="660" t="s">
        <v>477</v>
      </c>
      <c r="I24" s="660" t="s">
        <v>477</v>
      </c>
      <c r="J24" s="660" t="s">
        <v>477</v>
      </c>
      <c r="K24" s="661" t="s">
        <v>2083</v>
      </c>
      <c r="L24" s="662">
        <v>1364000</v>
      </c>
      <c r="M24" s="662">
        <v>2728000</v>
      </c>
      <c r="N24" s="662" t="s">
        <v>2300</v>
      </c>
      <c r="O24" s="1392" t="s">
        <v>2304</v>
      </c>
    </row>
    <row r="25" spans="1:15" ht="28" customHeight="1">
      <c r="A25" s="697" t="s">
        <v>2272</v>
      </c>
      <c r="B25" s="744" t="s">
        <v>2276</v>
      </c>
      <c r="C25" s="745">
        <v>1485</v>
      </c>
      <c r="D25" s="658">
        <v>299</v>
      </c>
      <c r="E25" s="659">
        <v>50</v>
      </c>
      <c r="F25" s="746" t="s">
        <v>2261</v>
      </c>
      <c r="G25" s="660">
        <v>1</v>
      </c>
      <c r="H25" s="660" t="s">
        <v>477</v>
      </c>
      <c r="I25" s="660" t="s">
        <v>477</v>
      </c>
      <c r="J25" s="660" t="s">
        <v>477</v>
      </c>
      <c r="K25" s="661" t="s">
        <v>2083</v>
      </c>
      <c r="L25" s="662">
        <v>855000</v>
      </c>
      <c r="M25" s="662">
        <v>855000</v>
      </c>
      <c r="N25" s="662" t="s">
        <v>2300</v>
      </c>
      <c r="O25" s="1394"/>
    </row>
    <row r="26" spans="1:15" ht="28" customHeight="1">
      <c r="A26" s="747" t="s">
        <v>2272</v>
      </c>
      <c r="B26" s="748" t="s">
        <v>2277</v>
      </c>
      <c r="C26" s="749">
        <v>1485</v>
      </c>
      <c r="D26" s="750">
        <v>259</v>
      </c>
      <c r="E26" s="751">
        <v>50</v>
      </c>
      <c r="F26" s="752" t="s">
        <v>2261</v>
      </c>
      <c r="G26" s="753">
        <v>1</v>
      </c>
      <c r="H26" s="660" t="s">
        <v>477</v>
      </c>
      <c r="I26" s="660" t="s">
        <v>477</v>
      </c>
      <c r="J26" s="660" t="s">
        <v>477</v>
      </c>
      <c r="K26" s="754"/>
      <c r="L26" s="755">
        <v>770000</v>
      </c>
      <c r="M26" s="755">
        <v>770000</v>
      </c>
      <c r="N26" s="662" t="s">
        <v>2300</v>
      </c>
      <c r="O26" s="1394"/>
    </row>
    <row r="27" spans="1:15" ht="28" customHeight="1">
      <c r="A27" s="747" t="s">
        <v>2272</v>
      </c>
      <c r="B27" s="748" t="s">
        <v>2278</v>
      </c>
      <c r="C27" s="749">
        <v>1750</v>
      </c>
      <c r="D27" s="750">
        <v>428.5</v>
      </c>
      <c r="E27" s="751">
        <v>50</v>
      </c>
      <c r="F27" s="752" t="s">
        <v>2261</v>
      </c>
      <c r="G27" s="753">
        <v>1</v>
      </c>
      <c r="H27" s="660" t="s">
        <v>477</v>
      </c>
      <c r="I27" s="660" t="s">
        <v>477</v>
      </c>
      <c r="J27" s="660" t="s">
        <v>477</v>
      </c>
      <c r="K27" s="754"/>
      <c r="L27" s="755">
        <v>1350000</v>
      </c>
      <c r="M27" s="755">
        <v>1350000</v>
      </c>
      <c r="N27" s="662" t="s">
        <v>2300</v>
      </c>
      <c r="O27" s="1394"/>
    </row>
    <row r="28" spans="1:15" ht="28" customHeight="1">
      <c r="A28" s="747" t="s">
        <v>2272</v>
      </c>
      <c r="B28" s="748" t="s">
        <v>2279</v>
      </c>
      <c r="C28" s="749">
        <v>1290</v>
      </c>
      <c r="D28" s="750">
        <v>660</v>
      </c>
      <c r="E28" s="751">
        <v>50</v>
      </c>
      <c r="F28" s="752" t="s">
        <v>2261</v>
      </c>
      <c r="G28" s="753">
        <v>1</v>
      </c>
      <c r="H28" s="660" t="s">
        <v>477</v>
      </c>
      <c r="I28" s="660" t="s">
        <v>477</v>
      </c>
      <c r="J28" s="660" t="s">
        <v>477</v>
      </c>
      <c r="K28" s="754"/>
      <c r="L28" s="755">
        <v>1565000</v>
      </c>
      <c r="M28" s="755">
        <v>1565000</v>
      </c>
      <c r="N28" s="662" t="s">
        <v>2300</v>
      </c>
      <c r="O28" s="1394"/>
    </row>
    <row r="29" spans="1:15" ht="28" customHeight="1">
      <c r="A29" s="747" t="s">
        <v>2272</v>
      </c>
      <c r="B29" s="748" t="s">
        <v>2280</v>
      </c>
      <c r="C29" s="749">
        <v>1750</v>
      </c>
      <c r="D29" s="750">
        <v>610</v>
      </c>
      <c r="E29" s="751">
        <v>50</v>
      </c>
      <c r="F29" s="752" t="s">
        <v>2261</v>
      </c>
      <c r="G29" s="753">
        <v>15</v>
      </c>
      <c r="H29" s="660" t="s">
        <v>477</v>
      </c>
      <c r="I29" s="660" t="s">
        <v>477</v>
      </c>
      <c r="J29" s="660" t="s">
        <v>477</v>
      </c>
      <c r="K29" s="754"/>
      <c r="L29" s="755">
        <v>1905000</v>
      </c>
      <c r="M29" s="755">
        <v>28575000</v>
      </c>
      <c r="N29" s="662" t="s">
        <v>2300</v>
      </c>
      <c r="O29" s="1394"/>
    </row>
    <row r="30" spans="1:15" ht="28" customHeight="1">
      <c r="A30" s="747" t="s">
        <v>2272</v>
      </c>
      <c r="B30" s="748" t="s">
        <v>2281</v>
      </c>
      <c r="C30" s="749">
        <v>1750</v>
      </c>
      <c r="D30" s="750">
        <v>396</v>
      </c>
      <c r="E30" s="751">
        <v>50</v>
      </c>
      <c r="F30" s="752" t="s">
        <v>2261</v>
      </c>
      <c r="G30" s="753">
        <v>1</v>
      </c>
      <c r="H30" s="660" t="s">
        <v>477</v>
      </c>
      <c r="I30" s="660" t="s">
        <v>477</v>
      </c>
      <c r="J30" s="660" t="s">
        <v>477</v>
      </c>
      <c r="K30" s="754"/>
      <c r="L30" s="755">
        <v>1305000</v>
      </c>
      <c r="M30" s="755">
        <v>1305000</v>
      </c>
      <c r="N30" s="662" t="s">
        <v>2300</v>
      </c>
      <c r="O30" s="1394"/>
    </row>
    <row r="31" spans="1:15" ht="28" customHeight="1">
      <c r="A31" s="747" t="s">
        <v>2272</v>
      </c>
      <c r="B31" s="748" t="s">
        <v>2282</v>
      </c>
      <c r="C31" s="749">
        <v>779</v>
      </c>
      <c r="D31" s="750" t="s">
        <v>2283</v>
      </c>
      <c r="E31" s="751">
        <v>50</v>
      </c>
      <c r="F31" s="752" t="s">
        <v>2261</v>
      </c>
      <c r="G31" s="753">
        <v>1</v>
      </c>
      <c r="H31" s="660" t="s">
        <v>477</v>
      </c>
      <c r="I31" s="660" t="s">
        <v>477</v>
      </c>
      <c r="J31" s="660" t="s">
        <v>477</v>
      </c>
      <c r="K31" s="754"/>
      <c r="L31" s="755">
        <v>955000</v>
      </c>
      <c r="M31" s="755">
        <v>955000</v>
      </c>
      <c r="N31" s="662" t="s">
        <v>2300</v>
      </c>
      <c r="O31" s="1394"/>
    </row>
    <row r="32" spans="1:15" ht="28" customHeight="1">
      <c r="A32" s="747" t="s">
        <v>2272</v>
      </c>
      <c r="B32" s="748" t="s">
        <v>2284</v>
      </c>
      <c r="C32" s="749">
        <v>961</v>
      </c>
      <c r="D32" s="750">
        <v>643</v>
      </c>
      <c r="E32" s="751">
        <v>50</v>
      </c>
      <c r="F32" s="752" t="s">
        <v>2261</v>
      </c>
      <c r="G32" s="753">
        <v>1</v>
      </c>
      <c r="H32" s="660" t="s">
        <v>477</v>
      </c>
      <c r="I32" s="660" t="s">
        <v>477</v>
      </c>
      <c r="J32" s="660" t="s">
        <v>477</v>
      </c>
      <c r="K32" s="754"/>
      <c r="L32" s="755">
        <v>1250000</v>
      </c>
      <c r="M32" s="755">
        <v>1250000</v>
      </c>
      <c r="N32" s="662" t="s">
        <v>2300</v>
      </c>
      <c r="O32" s="1394"/>
    </row>
    <row r="33" spans="1:15" ht="28" customHeight="1">
      <c r="A33" s="747" t="s">
        <v>2272</v>
      </c>
      <c r="B33" s="748" t="s">
        <v>2285</v>
      </c>
      <c r="C33" s="749">
        <v>1243</v>
      </c>
      <c r="D33" s="750">
        <v>305</v>
      </c>
      <c r="E33" s="751">
        <v>50</v>
      </c>
      <c r="F33" s="752" t="s">
        <v>2261</v>
      </c>
      <c r="G33" s="753">
        <v>2</v>
      </c>
      <c r="H33" s="660" t="s">
        <v>477</v>
      </c>
      <c r="I33" s="660" t="s">
        <v>477</v>
      </c>
      <c r="J33" s="660" t="s">
        <v>477</v>
      </c>
      <c r="K33" s="754"/>
      <c r="L33" s="755">
        <v>755000</v>
      </c>
      <c r="M33" s="755">
        <v>1510000</v>
      </c>
      <c r="N33" s="662" t="s">
        <v>2300</v>
      </c>
      <c r="O33" s="1394"/>
    </row>
    <row r="34" spans="1:15" ht="28" customHeight="1">
      <c r="A34" s="747" t="s">
        <v>2272</v>
      </c>
      <c r="B34" s="748" t="s">
        <v>2286</v>
      </c>
      <c r="C34" s="749">
        <v>850</v>
      </c>
      <c r="D34" s="750">
        <v>738.5</v>
      </c>
      <c r="E34" s="751">
        <v>50</v>
      </c>
      <c r="F34" s="752" t="s">
        <v>2261</v>
      </c>
      <c r="G34" s="753">
        <v>1</v>
      </c>
      <c r="H34" s="660" t="s">
        <v>477</v>
      </c>
      <c r="I34" s="660" t="s">
        <v>477</v>
      </c>
      <c r="J34" s="660" t="s">
        <v>477</v>
      </c>
      <c r="K34" s="754"/>
      <c r="L34" s="755">
        <v>1255000</v>
      </c>
      <c r="M34" s="755">
        <v>1255000</v>
      </c>
      <c r="N34" s="662" t="s">
        <v>2300</v>
      </c>
      <c r="O34" s="1394"/>
    </row>
    <row r="35" spans="1:15" ht="28" customHeight="1">
      <c r="A35" s="747" t="s">
        <v>2272</v>
      </c>
      <c r="B35" s="748" t="s">
        <v>2287</v>
      </c>
      <c r="C35" s="749">
        <v>850</v>
      </c>
      <c r="D35" s="750">
        <v>738.5</v>
      </c>
      <c r="E35" s="751">
        <v>50</v>
      </c>
      <c r="F35" s="752" t="s">
        <v>2261</v>
      </c>
      <c r="G35" s="753">
        <v>1</v>
      </c>
      <c r="H35" s="660" t="s">
        <v>477</v>
      </c>
      <c r="I35" s="660" t="s">
        <v>477</v>
      </c>
      <c r="J35" s="660" t="s">
        <v>477</v>
      </c>
      <c r="K35" s="754"/>
      <c r="L35" s="755">
        <v>1255000</v>
      </c>
      <c r="M35" s="755">
        <v>1255000</v>
      </c>
      <c r="N35" s="662" t="s">
        <v>2300</v>
      </c>
      <c r="O35" s="1394"/>
    </row>
    <row r="36" spans="1:15" ht="28" customHeight="1">
      <c r="A36" s="747" t="s">
        <v>2272</v>
      </c>
      <c r="B36" s="748" t="s">
        <v>2288</v>
      </c>
      <c r="C36" s="749">
        <v>1610</v>
      </c>
      <c r="D36" s="750">
        <v>600</v>
      </c>
      <c r="E36" s="751">
        <v>50</v>
      </c>
      <c r="F36" s="752" t="s">
        <v>2261</v>
      </c>
      <c r="G36" s="753">
        <v>3</v>
      </c>
      <c r="H36" s="660" t="s">
        <v>477</v>
      </c>
      <c r="I36" s="660" t="s">
        <v>477</v>
      </c>
      <c r="J36" s="660" t="s">
        <v>477</v>
      </c>
      <c r="K36" s="754"/>
      <c r="L36" s="755">
        <v>1750000</v>
      </c>
      <c r="M36" s="755">
        <v>5250000</v>
      </c>
      <c r="N36" s="662" t="s">
        <v>2300</v>
      </c>
      <c r="O36" s="1394"/>
    </row>
    <row r="37" spans="1:15" ht="28" customHeight="1">
      <c r="A37" s="747" t="s">
        <v>2272</v>
      </c>
      <c r="B37" s="748" t="s">
        <v>2289</v>
      </c>
      <c r="C37" s="749">
        <v>1750</v>
      </c>
      <c r="D37" s="750">
        <v>565</v>
      </c>
      <c r="E37" s="751">
        <v>50</v>
      </c>
      <c r="F37" s="752" t="s">
        <v>2261</v>
      </c>
      <c r="G37" s="753">
        <v>2</v>
      </c>
      <c r="H37" s="660" t="s">
        <v>477</v>
      </c>
      <c r="I37" s="660" t="s">
        <v>477</v>
      </c>
      <c r="J37" s="660" t="s">
        <v>477</v>
      </c>
      <c r="K37" s="754"/>
      <c r="L37" s="755">
        <v>1750000</v>
      </c>
      <c r="M37" s="755">
        <v>3500000</v>
      </c>
      <c r="N37" s="662" t="s">
        <v>2300</v>
      </c>
      <c r="O37" s="1394"/>
    </row>
    <row r="38" spans="1:15" ht="28" customHeight="1">
      <c r="A38" s="747" t="s">
        <v>2272</v>
      </c>
      <c r="B38" s="748" t="s">
        <v>2290</v>
      </c>
      <c r="C38" s="749">
        <v>2695</v>
      </c>
      <c r="D38" s="750">
        <v>1220</v>
      </c>
      <c r="E38" s="751">
        <v>50</v>
      </c>
      <c r="F38" s="752" t="s">
        <v>2261</v>
      </c>
      <c r="G38" s="753">
        <v>1</v>
      </c>
      <c r="H38" s="660" t="s">
        <v>477</v>
      </c>
      <c r="I38" s="660" t="s">
        <v>477</v>
      </c>
      <c r="J38" s="660" t="s">
        <v>477</v>
      </c>
      <c r="K38" s="754"/>
      <c r="L38" s="755">
        <v>5550000</v>
      </c>
      <c r="M38" s="755">
        <v>5550000</v>
      </c>
      <c r="N38" s="662" t="s">
        <v>2300</v>
      </c>
      <c r="O38" s="1394"/>
    </row>
    <row r="39" spans="1:15" ht="28" customHeight="1">
      <c r="A39" s="747" t="s">
        <v>2272</v>
      </c>
      <c r="B39" s="748" t="s">
        <v>2291</v>
      </c>
      <c r="C39" s="749">
        <v>600</v>
      </c>
      <c r="D39" s="750">
        <v>501</v>
      </c>
      <c r="E39" s="751">
        <v>50</v>
      </c>
      <c r="F39" s="752" t="s">
        <v>2261</v>
      </c>
      <c r="G39" s="753">
        <v>1</v>
      </c>
      <c r="H39" s="660" t="s">
        <v>477</v>
      </c>
      <c r="I39" s="660" t="s">
        <v>477</v>
      </c>
      <c r="J39" s="660" t="s">
        <v>477</v>
      </c>
      <c r="K39" s="754"/>
      <c r="L39" s="755">
        <v>615000</v>
      </c>
      <c r="M39" s="755">
        <v>615000</v>
      </c>
      <c r="N39" s="662" t="s">
        <v>2300</v>
      </c>
      <c r="O39" s="1394"/>
    </row>
    <row r="40" spans="1:15" ht="28" customHeight="1">
      <c r="A40" s="747" t="s">
        <v>2272</v>
      </c>
      <c r="B40" s="748" t="s">
        <v>2292</v>
      </c>
      <c r="C40" s="749">
        <v>1109</v>
      </c>
      <c r="D40" s="750">
        <v>600</v>
      </c>
      <c r="E40" s="751">
        <v>50</v>
      </c>
      <c r="F40" s="752" t="s">
        <v>2261</v>
      </c>
      <c r="G40" s="753">
        <v>1</v>
      </c>
      <c r="H40" s="660" t="s">
        <v>477</v>
      </c>
      <c r="I40" s="660" t="s">
        <v>477</v>
      </c>
      <c r="J40" s="660" t="s">
        <v>477</v>
      </c>
      <c r="K40" s="754"/>
      <c r="L40" s="755">
        <v>1265000</v>
      </c>
      <c r="M40" s="755">
        <v>1265000</v>
      </c>
      <c r="N40" s="662" t="s">
        <v>2300</v>
      </c>
      <c r="O40" s="1394"/>
    </row>
    <row r="41" spans="1:15" ht="28" customHeight="1">
      <c r="A41" s="747" t="s">
        <v>2272</v>
      </c>
      <c r="B41" s="748" t="s">
        <v>2293</v>
      </c>
      <c r="C41" s="749">
        <v>1750</v>
      </c>
      <c r="D41" s="750">
        <v>517</v>
      </c>
      <c r="E41" s="751">
        <v>50</v>
      </c>
      <c r="F41" s="752" t="s">
        <v>2261</v>
      </c>
      <c r="G41" s="753">
        <v>1</v>
      </c>
      <c r="H41" s="660" t="s">
        <v>477</v>
      </c>
      <c r="I41" s="660" t="s">
        <v>477</v>
      </c>
      <c r="J41" s="660" t="s">
        <v>477</v>
      </c>
      <c r="K41" s="754"/>
      <c r="L41" s="755">
        <v>1650000</v>
      </c>
      <c r="M41" s="755">
        <v>1650000</v>
      </c>
      <c r="N41" s="662" t="s">
        <v>2300</v>
      </c>
      <c r="O41" s="1394"/>
    </row>
    <row r="42" spans="1:15" ht="28" customHeight="1">
      <c r="A42" s="747" t="s">
        <v>2272</v>
      </c>
      <c r="B42" s="748" t="s">
        <v>2294</v>
      </c>
      <c r="C42" s="749">
        <v>1750</v>
      </c>
      <c r="D42" s="750">
        <v>653</v>
      </c>
      <c r="E42" s="751">
        <v>50</v>
      </c>
      <c r="F42" s="752" t="s">
        <v>2261</v>
      </c>
      <c r="G42" s="753">
        <v>1</v>
      </c>
      <c r="H42" s="660" t="s">
        <v>477</v>
      </c>
      <c r="I42" s="660" t="s">
        <v>477</v>
      </c>
      <c r="J42" s="660" t="s">
        <v>477</v>
      </c>
      <c r="K42" s="754"/>
      <c r="L42" s="755">
        <v>2250000</v>
      </c>
      <c r="M42" s="755">
        <v>2250000</v>
      </c>
      <c r="N42" s="662" t="s">
        <v>2300</v>
      </c>
      <c r="O42" s="1394"/>
    </row>
    <row r="43" spans="1:15" ht="28" customHeight="1">
      <c r="A43" s="747" t="s">
        <v>2272</v>
      </c>
      <c r="B43" s="748" t="s">
        <v>2295</v>
      </c>
      <c r="C43" s="749">
        <v>1290</v>
      </c>
      <c r="D43" s="750">
        <v>610</v>
      </c>
      <c r="E43" s="751">
        <v>50</v>
      </c>
      <c r="F43" s="752" t="s">
        <v>2261</v>
      </c>
      <c r="G43" s="753">
        <v>1</v>
      </c>
      <c r="H43" s="660" t="s">
        <v>477</v>
      </c>
      <c r="I43" s="660" t="s">
        <v>477</v>
      </c>
      <c r="J43" s="660" t="s">
        <v>477</v>
      </c>
      <c r="K43" s="754"/>
      <c r="L43" s="755">
        <v>1450000</v>
      </c>
      <c r="M43" s="755">
        <v>1450000</v>
      </c>
      <c r="N43" s="662" t="s">
        <v>2300</v>
      </c>
      <c r="O43" s="1394"/>
    </row>
    <row r="44" spans="1:15" ht="28" customHeight="1">
      <c r="A44" s="747" t="s">
        <v>2272</v>
      </c>
      <c r="B44" s="748" t="s">
        <v>2296</v>
      </c>
      <c r="C44" s="749">
        <v>610</v>
      </c>
      <c r="D44" s="750">
        <v>450</v>
      </c>
      <c r="E44" s="751">
        <v>50</v>
      </c>
      <c r="F44" s="752" t="s">
        <v>2261</v>
      </c>
      <c r="G44" s="753">
        <v>1</v>
      </c>
      <c r="H44" s="660" t="s">
        <v>477</v>
      </c>
      <c r="I44" s="660" t="s">
        <v>477</v>
      </c>
      <c r="J44" s="660" t="s">
        <v>477</v>
      </c>
      <c r="K44" s="754"/>
      <c r="L44" s="755">
        <v>600000</v>
      </c>
      <c r="M44" s="755">
        <v>600000</v>
      </c>
      <c r="N44" s="662" t="s">
        <v>2300</v>
      </c>
      <c r="O44" s="1394"/>
    </row>
    <row r="45" spans="1:15" ht="28" customHeight="1">
      <c r="A45" s="747" t="s">
        <v>2272</v>
      </c>
      <c r="B45" s="748" t="s">
        <v>2297</v>
      </c>
      <c r="C45" s="749">
        <v>660</v>
      </c>
      <c r="D45" s="750">
        <v>450</v>
      </c>
      <c r="E45" s="751">
        <v>50</v>
      </c>
      <c r="F45" s="752" t="s">
        <v>2261</v>
      </c>
      <c r="G45" s="753">
        <v>1</v>
      </c>
      <c r="H45" s="660" t="s">
        <v>477</v>
      </c>
      <c r="I45" s="660" t="s">
        <v>477</v>
      </c>
      <c r="J45" s="660" t="s">
        <v>477</v>
      </c>
      <c r="K45" s="754"/>
      <c r="L45" s="755">
        <v>605000</v>
      </c>
      <c r="M45" s="755">
        <v>605000</v>
      </c>
      <c r="N45" s="662" t="s">
        <v>2300</v>
      </c>
      <c r="O45" s="1393"/>
    </row>
    <row r="46" spans="1:15" ht="28" customHeight="1">
      <c r="A46" s="747" t="s">
        <v>2272</v>
      </c>
      <c r="B46" s="748" t="s">
        <v>2275</v>
      </c>
      <c r="C46" s="749">
        <v>1485</v>
      </c>
      <c r="D46" s="750">
        <v>490</v>
      </c>
      <c r="E46" s="751">
        <v>50</v>
      </c>
      <c r="F46" s="752" t="s">
        <v>2261</v>
      </c>
      <c r="G46" s="753">
        <v>2</v>
      </c>
      <c r="H46" s="660" t="s">
        <v>477</v>
      </c>
      <c r="I46" s="660" t="s">
        <v>477</v>
      </c>
      <c r="J46" s="660" t="s">
        <v>477</v>
      </c>
      <c r="K46" s="754"/>
      <c r="L46" s="755">
        <v>1364000</v>
      </c>
      <c r="M46" s="755">
        <v>2728000</v>
      </c>
      <c r="N46" s="662" t="s">
        <v>2300</v>
      </c>
      <c r="O46" s="1395" t="s">
        <v>2305</v>
      </c>
    </row>
    <row r="47" spans="1:15" ht="28" customHeight="1">
      <c r="A47" s="747" t="s">
        <v>2272</v>
      </c>
      <c r="B47" s="748" t="s">
        <v>2276</v>
      </c>
      <c r="C47" s="749">
        <v>1485</v>
      </c>
      <c r="D47" s="750">
        <v>299</v>
      </c>
      <c r="E47" s="751">
        <v>50</v>
      </c>
      <c r="F47" s="752" t="s">
        <v>2261</v>
      </c>
      <c r="G47" s="753">
        <v>1</v>
      </c>
      <c r="H47" s="660" t="s">
        <v>477</v>
      </c>
      <c r="I47" s="660" t="s">
        <v>477</v>
      </c>
      <c r="J47" s="660" t="s">
        <v>477</v>
      </c>
      <c r="K47" s="754"/>
      <c r="L47" s="755">
        <v>855000</v>
      </c>
      <c r="M47" s="755">
        <v>855000</v>
      </c>
      <c r="N47" s="662" t="s">
        <v>2300</v>
      </c>
      <c r="O47" s="1396"/>
    </row>
    <row r="48" spans="1:15" ht="28" customHeight="1">
      <c r="A48" s="747" t="s">
        <v>2272</v>
      </c>
      <c r="B48" s="748" t="s">
        <v>2277</v>
      </c>
      <c r="C48" s="749">
        <v>1485</v>
      </c>
      <c r="D48" s="750">
        <v>259</v>
      </c>
      <c r="E48" s="751">
        <v>50</v>
      </c>
      <c r="F48" s="752" t="s">
        <v>2261</v>
      </c>
      <c r="G48" s="753">
        <v>1</v>
      </c>
      <c r="H48" s="660" t="s">
        <v>477</v>
      </c>
      <c r="I48" s="660" t="s">
        <v>477</v>
      </c>
      <c r="J48" s="660" t="s">
        <v>477</v>
      </c>
      <c r="K48" s="754"/>
      <c r="L48" s="755">
        <v>770000</v>
      </c>
      <c r="M48" s="755">
        <v>770000</v>
      </c>
      <c r="N48" s="662" t="s">
        <v>2300</v>
      </c>
      <c r="O48" s="1396"/>
    </row>
    <row r="49" spans="1:15" ht="28" customHeight="1">
      <c r="A49" s="747" t="s">
        <v>2272</v>
      </c>
      <c r="B49" s="748" t="s">
        <v>2278</v>
      </c>
      <c r="C49" s="749">
        <v>1750</v>
      </c>
      <c r="D49" s="750">
        <v>428.5</v>
      </c>
      <c r="E49" s="751">
        <v>50</v>
      </c>
      <c r="F49" s="752" t="s">
        <v>2261</v>
      </c>
      <c r="G49" s="753">
        <v>1</v>
      </c>
      <c r="H49" s="660" t="s">
        <v>477</v>
      </c>
      <c r="I49" s="660" t="s">
        <v>477</v>
      </c>
      <c r="J49" s="660" t="s">
        <v>477</v>
      </c>
      <c r="K49" s="754"/>
      <c r="L49" s="755">
        <v>1350000</v>
      </c>
      <c r="M49" s="755">
        <v>1350000</v>
      </c>
      <c r="N49" s="662" t="s">
        <v>2300</v>
      </c>
      <c r="O49" s="1396"/>
    </row>
    <row r="50" spans="1:15" ht="28" customHeight="1">
      <c r="A50" s="747" t="s">
        <v>2272</v>
      </c>
      <c r="B50" s="748" t="s">
        <v>2279</v>
      </c>
      <c r="C50" s="749">
        <v>1290</v>
      </c>
      <c r="D50" s="750">
        <v>660</v>
      </c>
      <c r="E50" s="751">
        <v>50</v>
      </c>
      <c r="F50" s="752" t="s">
        <v>2261</v>
      </c>
      <c r="G50" s="753">
        <v>1</v>
      </c>
      <c r="H50" s="660" t="s">
        <v>477</v>
      </c>
      <c r="I50" s="660" t="s">
        <v>477</v>
      </c>
      <c r="J50" s="660" t="s">
        <v>477</v>
      </c>
      <c r="K50" s="754"/>
      <c r="L50" s="755">
        <v>1565000</v>
      </c>
      <c r="M50" s="755">
        <v>1565000</v>
      </c>
      <c r="N50" s="662" t="s">
        <v>2300</v>
      </c>
      <c r="O50" s="1396"/>
    </row>
    <row r="51" spans="1:15" ht="28" customHeight="1">
      <c r="A51" s="747" t="s">
        <v>2272</v>
      </c>
      <c r="B51" s="748" t="s">
        <v>2280</v>
      </c>
      <c r="C51" s="749">
        <v>1750</v>
      </c>
      <c r="D51" s="750">
        <v>610</v>
      </c>
      <c r="E51" s="751">
        <v>50</v>
      </c>
      <c r="F51" s="752" t="s">
        <v>2261</v>
      </c>
      <c r="G51" s="753">
        <v>15</v>
      </c>
      <c r="H51" s="660" t="s">
        <v>477</v>
      </c>
      <c r="I51" s="660" t="s">
        <v>477</v>
      </c>
      <c r="J51" s="660" t="s">
        <v>477</v>
      </c>
      <c r="K51" s="754"/>
      <c r="L51" s="755">
        <v>1905000</v>
      </c>
      <c r="M51" s="755">
        <v>28575000</v>
      </c>
      <c r="N51" s="662" t="s">
        <v>2300</v>
      </c>
      <c r="O51" s="1396"/>
    </row>
    <row r="52" spans="1:15" ht="28" customHeight="1">
      <c r="A52" s="747" t="s">
        <v>2272</v>
      </c>
      <c r="B52" s="748" t="s">
        <v>2281</v>
      </c>
      <c r="C52" s="749">
        <v>1750</v>
      </c>
      <c r="D52" s="750">
        <v>396</v>
      </c>
      <c r="E52" s="751">
        <v>50</v>
      </c>
      <c r="F52" s="752" t="s">
        <v>2261</v>
      </c>
      <c r="G52" s="753">
        <v>1</v>
      </c>
      <c r="H52" s="660" t="s">
        <v>477</v>
      </c>
      <c r="I52" s="660" t="s">
        <v>477</v>
      </c>
      <c r="J52" s="660" t="s">
        <v>477</v>
      </c>
      <c r="K52" s="754"/>
      <c r="L52" s="755">
        <v>1305000</v>
      </c>
      <c r="M52" s="755">
        <v>1305000</v>
      </c>
      <c r="N52" s="662" t="s">
        <v>2300</v>
      </c>
      <c r="O52" s="1396"/>
    </row>
    <row r="53" spans="1:15" ht="28" customHeight="1">
      <c r="A53" s="747" t="s">
        <v>2272</v>
      </c>
      <c r="B53" s="748" t="s">
        <v>2282</v>
      </c>
      <c r="C53" s="749">
        <v>779</v>
      </c>
      <c r="D53" s="750" t="s">
        <v>2283</v>
      </c>
      <c r="E53" s="751">
        <v>50</v>
      </c>
      <c r="F53" s="752" t="s">
        <v>2261</v>
      </c>
      <c r="G53" s="753">
        <v>1</v>
      </c>
      <c r="H53" s="660" t="s">
        <v>477</v>
      </c>
      <c r="I53" s="660" t="s">
        <v>477</v>
      </c>
      <c r="J53" s="660" t="s">
        <v>477</v>
      </c>
      <c r="K53" s="754"/>
      <c r="L53" s="755">
        <v>955000</v>
      </c>
      <c r="M53" s="755">
        <v>955000</v>
      </c>
      <c r="N53" s="662" t="s">
        <v>2300</v>
      </c>
      <c r="O53" s="1396"/>
    </row>
    <row r="54" spans="1:15" ht="28" customHeight="1">
      <c r="A54" s="747" t="s">
        <v>2272</v>
      </c>
      <c r="B54" s="748" t="s">
        <v>2284</v>
      </c>
      <c r="C54" s="749">
        <v>961</v>
      </c>
      <c r="D54" s="750">
        <v>643</v>
      </c>
      <c r="E54" s="751">
        <v>50</v>
      </c>
      <c r="F54" s="752" t="s">
        <v>2261</v>
      </c>
      <c r="G54" s="753">
        <v>1</v>
      </c>
      <c r="H54" s="660" t="s">
        <v>477</v>
      </c>
      <c r="I54" s="660" t="s">
        <v>477</v>
      </c>
      <c r="J54" s="660" t="s">
        <v>477</v>
      </c>
      <c r="K54" s="754"/>
      <c r="L54" s="755">
        <v>1250000</v>
      </c>
      <c r="M54" s="755">
        <v>1250000</v>
      </c>
      <c r="N54" s="662" t="s">
        <v>2300</v>
      </c>
      <c r="O54" s="1396"/>
    </row>
    <row r="55" spans="1:15" ht="28" customHeight="1">
      <c r="A55" s="747" t="s">
        <v>2272</v>
      </c>
      <c r="B55" s="748" t="s">
        <v>2285</v>
      </c>
      <c r="C55" s="749">
        <v>1243</v>
      </c>
      <c r="D55" s="750">
        <v>305</v>
      </c>
      <c r="E55" s="751">
        <v>50</v>
      </c>
      <c r="F55" s="752" t="s">
        <v>2261</v>
      </c>
      <c r="G55" s="753">
        <v>2</v>
      </c>
      <c r="H55" s="660" t="s">
        <v>477</v>
      </c>
      <c r="I55" s="660" t="s">
        <v>477</v>
      </c>
      <c r="J55" s="660" t="s">
        <v>477</v>
      </c>
      <c r="K55" s="754"/>
      <c r="L55" s="755">
        <v>755000</v>
      </c>
      <c r="M55" s="755">
        <v>1510000</v>
      </c>
      <c r="N55" s="662" t="s">
        <v>2300</v>
      </c>
      <c r="O55" s="1396"/>
    </row>
    <row r="56" spans="1:15" ht="28" customHeight="1">
      <c r="A56" s="747" t="s">
        <v>2272</v>
      </c>
      <c r="B56" s="748" t="s">
        <v>2286</v>
      </c>
      <c r="C56" s="749">
        <v>850</v>
      </c>
      <c r="D56" s="750">
        <v>738.5</v>
      </c>
      <c r="E56" s="751">
        <v>50</v>
      </c>
      <c r="F56" s="752" t="s">
        <v>2261</v>
      </c>
      <c r="G56" s="753">
        <v>1</v>
      </c>
      <c r="H56" s="660" t="s">
        <v>477</v>
      </c>
      <c r="I56" s="660" t="s">
        <v>477</v>
      </c>
      <c r="J56" s="660" t="s">
        <v>477</v>
      </c>
      <c r="K56" s="754"/>
      <c r="L56" s="755">
        <v>1255000</v>
      </c>
      <c r="M56" s="755">
        <v>1255000</v>
      </c>
      <c r="N56" s="662" t="s">
        <v>2300</v>
      </c>
      <c r="O56" s="1396"/>
    </row>
    <row r="57" spans="1:15" ht="28" customHeight="1">
      <c r="A57" s="747" t="s">
        <v>2272</v>
      </c>
      <c r="B57" s="748" t="s">
        <v>2287</v>
      </c>
      <c r="C57" s="749">
        <v>850</v>
      </c>
      <c r="D57" s="750">
        <v>738.5</v>
      </c>
      <c r="E57" s="751">
        <v>50</v>
      </c>
      <c r="F57" s="752" t="s">
        <v>2261</v>
      </c>
      <c r="G57" s="753">
        <v>1</v>
      </c>
      <c r="H57" s="660" t="s">
        <v>477</v>
      </c>
      <c r="I57" s="660" t="s">
        <v>477</v>
      </c>
      <c r="J57" s="660" t="s">
        <v>477</v>
      </c>
      <c r="K57" s="754"/>
      <c r="L57" s="755">
        <v>1255000</v>
      </c>
      <c r="M57" s="755">
        <v>1255000</v>
      </c>
      <c r="N57" s="662" t="s">
        <v>2300</v>
      </c>
      <c r="O57" s="1396"/>
    </row>
    <row r="58" spans="1:15" ht="28" customHeight="1">
      <c r="A58" s="747" t="s">
        <v>2272</v>
      </c>
      <c r="B58" s="748" t="s">
        <v>2288</v>
      </c>
      <c r="C58" s="749">
        <v>1610</v>
      </c>
      <c r="D58" s="750">
        <v>600</v>
      </c>
      <c r="E58" s="751">
        <v>50</v>
      </c>
      <c r="F58" s="752" t="s">
        <v>2261</v>
      </c>
      <c r="G58" s="753">
        <v>3</v>
      </c>
      <c r="H58" s="660" t="s">
        <v>477</v>
      </c>
      <c r="I58" s="660" t="s">
        <v>477</v>
      </c>
      <c r="J58" s="660" t="s">
        <v>477</v>
      </c>
      <c r="K58" s="754"/>
      <c r="L58" s="755">
        <v>1750000</v>
      </c>
      <c r="M58" s="755">
        <v>5250000</v>
      </c>
      <c r="N58" s="662" t="s">
        <v>2300</v>
      </c>
      <c r="O58" s="1396"/>
    </row>
    <row r="59" spans="1:15" ht="28" customHeight="1">
      <c r="A59" s="747" t="s">
        <v>2272</v>
      </c>
      <c r="B59" s="748" t="s">
        <v>2289</v>
      </c>
      <c r="C59" s="749">
        <v>1750</v>
      </c>
      <c r="D59" s="750">
        <v>565</v>
      </c>
      <c r="E59" s="751">
        <v>50</v>
      </c>
      <c r="F59" s="752" t="s">
        <v>2261</v>
      </c>
      <c r="G59" s="753">
        <v>2</v>
      </c>
      <c r="H59" s="660" t="s">
        <v>477</v>
      </c>
      <c r="I59" s="660" t="s">
        <v>477</v>
      </c>
      <c r="J59" s="660" t="s">
        <v>477</v>
      </c>
      <c r="K59" s="754"/>
      <c r="L59" s="755">
        <v>1750000</v>
      </c>
      <c r="M59" s="755">
        <v>3500000</v>
      </c>
      <c r="N59" s="662" t="s">
        <v>2300</v>
      </c>
      <c r="O59" s="1396"/>
    </row>
    <row r="60" spans="1:15" ht="28" customHeight="1">
      <c r="A60" s="747" t="s">
        <v>2272</v>
      </c>
      <c r="B60" s="748" t="s">
        <v>2290</v>
      </c>
      <c r="C60" s="749">
        <v>2695</v>
      </c>
      <c r="D60" s="750">
        <v>1220</v>
      </c>
      <c r="E60" s="751">
        <v>50</v>
      </c>
      <c r="F60" s="752" t="s">
        <v>2261</v>
      </c>
      <c r="G60" s="753">
        <v>1</v>
      </c>
      <c r="H60" s="660" t="s">
        <v>477</v>
      </c>
      <c r="I60" s="660" t="s">
        <v>477</v>
      </c>
      <c r="J60" s="660" t="s">
        <v>477</v>
      </c>
      <c r="K60" s="754"/>
      <c r="L60" s="755">
        <v>5550000</v>
      </c>
      <c r="M60" s="755">
        <v>5550000</v>
      </c>
      <c r="N60" s="662" t="s">
        <v>2300</v>
      </c>
      <c r="O60" s="1396"/>
    </row>
    <row r="61" spans="1:15" ht="28" customHeight="1">
      <c r="A61" s="747" t="s">
        <v>2272</v>
      </c>
      <c r="B61" s="748" t="s">
        <v>2291</v>
      </c>
      <c r="C61" s="749">
        <v>600</v>
      </c>
      <c r="D61" s="750">
        <v>501</v>
      </c>
      <c r="E61" s="751">
        <v>50</v>
      </c>
      <c r="F61" s="752" t="s">
        <v>2261</v>
      </c>
      <c r="G61" s="753">
        <v>1</v>
      </c>
      <c r="H61" s="660" t="s">
        <v>477</v>
      </c>
      <c r="I61" s="660" t="s">
        <v>477</v>
      </c>
      <c r="J61" s="660" t="s">
        <v>477</v>
      </c>
      <c r="K61" s="754"/>
      <c r="L61" s="755">
        <v>615000</v>
      </c>
      <c r="M61" s="755">
        <v>615000</v>
      </c>
      <c r="N61" s="662" t="s">
        <v>2300</v>
      </c>
      <c r="O61" s="1396"/>
    </row>
    <row r="62" spans="1:15" ht="28" customHeight="1">
      <c r="A62" s="747" t="s">
        <v>2272</v>
      </c>
      <c r="B62" s="748" t="s">
        <v>2292</v>
      </c>
      <c r="C62" s="749">
        <v>1109</v>
      </c>
      <c r="D62" s="750">
        <v>600</v>
      </c>
      <c r="E62" s="751">
        <v>50</v>
      </c>
      <c r="F62" s="752" t="s">
        <v>2261</v>
      </c>
      <c r="G62" s="753">
        <v>1</v>
      </c>
      <c r="H62" s="660" t="s">
        <v>477</v>
      </c>
      <c r="I62" s="660" t="s">
        <v>477</v>
      </c>
      <c r="J62" s="660" t="s">
        <v>477</v>
      </c>
      <c r="K62" s="754"/>
      <c r="L62" s="755">
        <v>1265000</v>
      </c>
      <c r="M62" s="755">
        <v>1265000</v>
      </c>
      <c r="N62" s="662" t="s">
        <v>2300</v>
      </c>
      <c r="O62" s="1396"/>
    </row>
    <row r="63" spans="1:15" ht="28" customHeight="1">
      <c r="A63" s="747" t="s">
        <v>2272</v>
      </c>
      <c r="B63" s="748" t="s">
        <v>2293</v>
      </c>
      <c r="C63" s="749">
        <v>1750</v>
      </c>
      <c r="D63" s="750">
        <v>517</v>
      </c>
      <c r="E63" s="751">
        <v>50</v>
      </c>
      <c r="F63" s="752" t="s">
        <v>2261</v>
      </c>
      <c r="G63" s="753">
        <v>1</v>
      </c>
      <c r="H63" s="660" t="s">
        <v>477</v>
      </c>
      <c r="I63" s="660" t="s">
        <v>477</v>
      </c>
      <c r="J63" s="660" t="s">
        <v>477</v>
      </c>
      <c r="K63" s="754"/>
      <c r="L63" s="755">
        <v>1650000</v>
      </c>
      <c r="M63" s="755">
        <v>1650000</v>
      </c>
      <c r="N63" s="662" t="s">
        <v>2300</v>
      </c>
      <c r="O63" s="1396"/>
    </row>
    <row r="64" spans="1:15" ht="28" customHeight="1">
      <c r="A64" s="747" t="s">
        <v>2272</v>
      </c>
      <c r="B64" s="748" t="s">
        <v>2294</v>
      </c>
      <c r="C64" s="749">
        <v>1750</v>
      </c>
      <c r="D64" s="750">
        <v>653</v>
      </c>
      <c r="E64" s="751">
        <v>50</v>
      </c>
      <c r="F64" s="752" t="s">
        <v>2261</v>
      </c>
      <c r="G64" s="753">
        <v>1</v>
      </c>
      <c r="H64" s="660" t="s">
        <v>477</v>
      </c>
      <c r="I64" s="660" t="s">
        <v>477</v>
      </c>
      <c r="J64" s="660" t="s">
        <v>477</v>
      </c>
      <c r="K64" s="754"/>
      <c r="L64" s="755">
        <v>2250000</v>
      </c>
      <c r="M64" s="755">
        <v>2250000</v>
      </c>
      <c r="N64" s="662" t="s">
        <v>2300</v>
      </c>
      <c r="O64" s="1396"/>
    </row>
    <row r="65" spans="1:15" ht="28" customHeight="1">
      <c r="A65" s="747" t="s">
        <v>2272</v>
      </c>
      <c r="B65" s="748" t="s">
        <v>2295</v>
      </c>
      <c r="C65" s="749">
        <v>1290</v>
      </c>
      <c r="D65" s="750">
        <v>610</v>
      </c>
      <c r="E65" s="751">
        <v>50</v>
      </c>
      <c r="F65" s="752" t="s">
        <v>2261</v>
      </c>
      <c r="G65" s="753">
        <v>1</v>
      </c>
      <c r="H65" s="660" t="s">
        <v>477</v>
      </c>
      <c r="I65" s="660" t="s">
        <v>477</v>
      </c>
      <c r="J65" s="660" t="s">
        <v>477</v>
      </c>
      <c r="K65" s="754"/>
      <c r="L65" s="755">
        <v>1450000</v>
      </c>
      <c r="M65" s="755">
        <v>1450000</v>
      </c>
      <c r="N65" s="662" t="s">
        <v>2300</v>
      </c>
      <c r="O65" s="1396"/>
    </row>
    <row r="66" spans="1:15" ht="28" customHeight="1">
      <c r="A66" s="747" t="s">
        <v>2272</v>
      </c>
      <c r="B66" s="748" t="s">
        <v>2296</v>
      </c>
      <c r="C66" s="749">
        <v>610</v>
      </c>
      <c r="D66" s="750">
        <v>450</v>
      </c>
      <c r="E66" s="751">
        <v>50</v>
      </c>
      <c r="F66" s="752" t="s">
        <v>2261</v>
      </c>
      <c r="G66" s="753">
        <v>1</v>
      </c>
      <c r="H66" s="660" t="s">
        <v>477</v>
      </c>
      <c r="I66" s="660" t="s">
        <v>477</v>
      </c>
      <c r="J66" s="660" t="s">
        <v>477</v>
      </c>
      <c r="K66" s="754"/>
      <c r="L66" s="755">
        <v>600000</v>
      </c>
      <c r="M66" s="755">
        <v>600000</v>
      </c>
      <c r="N66" s="662" t="s">
        <v>2300</v>
      </c>
      <c r="O66" s="1396"/>
    </row>
    <row r="67" spans="1:15" ht="28" customHeight="1">
      <c r="A67" s="747" t="s">
        <v>2272</v>
      </c>
      <c r="B67" s="748" t="s">
        <v>2297</v>
      </c>
      <c r="C67" s="749">
        <v>660</v>
      </c>
      <c r="D67" s="750">
        <v>450</v>
      </c>
      <c r="E67" s="751">
        <v>50</v>
      </c>
      <c r="F67" s="752" t="s">
        <v>2261</v>
      </c>
      <c r="G67" s="753">
        <v>1</v>
      </c>
      <c r="H67" s="660" t="s">
        <v>477</v>
      </c>
      <c r="I67" s="660" t="s">
        <v>477</v>
      </c>
      <c r="J67" s="660" t="s">
        <v>477</v>
      </c>
      <c r="K67" s="754"/>
      <c r="L67" s="755">
        <v>605000</v>
      </c>
      <c r="M67" s="755">
        <v>605000</v>
      </c>
      <c r="N67" s="662" t="s">
        <v>2300</v>
      </c>
      <c r="O67" s="1397"/>
    </row>
    <row r="68" spans="1:15" ht="28" customHeight="1">
      <c r="A68" s="747" t="s">
        <v>2272</v>
      </c>
      <c r="B68" s="748" t="s">
        <v>2275</v>
      </c>
      <c r="C68" s="749">
        <v>1485</v>
      </c>
      <c r="D68" s="750">
        <v>490</v>
      </c>
      <c r="E68" s="751">
        <v>50</v>
      </c>
      <c r="F68" s="752" t="s">
        <v>2261</v>
      </c>
      <c r="G68" s="753">
        <v>2</v>
      </c>
      <c r="H68" s="660" t="s">
        <v>477</v>
      </c>
      <c r="I68" s="660" t="s">
        <v>477</v>
      </c>
      <c r="J68" s="660" t="s">
        <v>477</v>
      </c>
      <c r="K68" s="754"/>
      <c r="L68" s="755">
        <v>1364000</v>
      </c>
      <c r="M68" s="755">
        <v>2728000</v>
      </c>
      <c r="N68" s="662" t="s">
        <v>2300</v>
      </c>
      <c r="O68" s="1392" t="s">
        <v>2306</v>
      </c>
    </row>
    <row r="69" spans="1:15" ht="28" customHeight="1">
      <c r="A69" s="747" t="s">
        <v>2272</v>
      </c>
      <c r="B69" s="748" t="s">
        <v>2276</v>
      </c>
      <c r="C69" s="749">
        <v>1485</v>
      </c>
      <c r="D69" s="750">
        <v>299</v>
      </c>
      <c r="E69" s="751">
        <v>50</v>
      </c>
      <c r="F69" s="752" t="s">
        <v>2261</v>
      </c>
      <c r="G69" s="753">
        <v>1</v>
      </c>
      <c r="H69" s="660" t="s">
        <v>477</v>
      </c>
      <c r="I69" s="660" t="s">
        <v>477</v>
      </c>
      <c r="J69" s="660" t="s">
        <v>477</v>
      </c>
      <c r="K69" s="754"/>
      <c r="L69" s="755">
        <v>855000</v>
      </c>
      <c r="M69" s="755">
        <v>855000</v>
      </c>
      <c r="N69" s="662" t="s">
        <v>2300</v>
      </c>
      <c r="O69" s="1394"/>
    </row>
    <row r="70" spans="1:15" ht="28" customHeight="1">
      <c r="A70" s="747" t="s">
        <v>2272</v>
      </c>
      <c r="B70" s="748" t="s">
        <v>2277</v>
      </c>
      <c r="C70" s="749">
        <v>1485</v>
      </c>
      <c r="D70" s="750">
        <v>259</v>
      </c>
      <c r="E70" s="751">
        <v>50</v>
      </c>
      <c r="F70" s="752" t="s">
        <v>2261</v>
      </c>
      <c r="G70" s="753">
        <v>1</v>
      </c>
      <c r="H70" s="660" t="s">
        <v>477</v>
      </c>
      <c r="I70" s="660" t="s">
        <v>477</v>
      </c>
      <c r="J70" s="660" t="s">
        <v>477</v>
      </c>
      <c r="K70" s="754"/>
      <c r="L70" s="755">
        <v>770000</v>
      </c>
      <c r="M70" s="755">
        <v>770000</v>
      </c>
      <c r="N70" s="662" t="s">
        <v>2300</v>
      </c>
      <c r="O70" s="1394"/>
    </row>
    <row r="71" spans="1:15" ht="28" customHeight="1">
      <c r="A71" s="747" t="s">
        <v>2272</v>
      </c>
      <c r="B71" s="748" t="s">
        <v>2278</v>
      </c>
      <c r="C71" s="749">
        <v>1750</v>
      </c>
      <c r="D71" s="750">
        <v>428.5</v>
      </c>
      <c r="E71" s="751">
        <v>50</v>
      </c>
      <c r="F71" s="752" t="s">
        <v>2261</v>
      </c>
      <c r="G71" s="753">
        <v>1</v>
      </c>
      <c r="H71" s="660" t="s">
        <v>477</v>
      </c>
      <c r="I71" s="660" t="s">
        <v>477</v>
      </c>
      <c r="J71" s="660" t="s">
        <v>477</v>
      </c>
      <c r="K71" s="754"/>
      <c r="L71" s="755">
        <v>1350000</v>
      </c>
      <c r="M71" s="755">
        <v>1350000</v>
      </c>
      <c r="N71" s="662" t="s">
        <v>2300</v>
      </c>
      <c r="O71" s="1394"/>
    </row>
    <row r="72" spans="1:15" ht="28" customHeight="1">
      <c r="A72" s="747" t="s">
        <v>2272</v>
      </c>
      <c r="B72" s="748" t="s">
        <v>2279</v>
      </c>
      <c r="C72" s="749">
        <v>1290</v>
      </c>
      <c r="D72" s="750">
        <v>660</v>
      </c>
      <c r="E72" s="751">
        <v>50</v>
      </c>
      <c r="F72" s="752" t="s">
        <v>2261</v>
      </c>
      <c r="G72" s="753">
        <v>1</v>
      </c>
      <c r="H72" s="660" t="s">
        <v>477</v>
      </c>
      <c r="I72" s="660" t="s">
        <v>477</v>
      </c>
      <c r="J72" s="660" t="s">
        <v>477</v>
      </c>
      <c r="K72" s="754"/>
      <c r="L72" s="755">
        <v>1565000</v>
      </c>
      <c r="M72" s="755">
        <v>1565000</v>
      </c>
      <c r="N72" s="662" t="s">
        <v>2300</v>
      </c>
      <c r="O72" s="1394"/>
    </row>
    <row r="73" spans="1:15" ht="28" customHeight="1">
      <c r="A73" s="747" t="s">
        <v>2272</v>
      </c>
      <c r="B73" s="748" t="s">
        <v>2280</v>
      </c>
      <c r="C73" s="749">
        <v>1750</v>
      </c>
      <c r="D73" s="750">
        <v>610</v>
      </c>
      <c r="E73" s="751">
        <v>50</v>
      </c>
      <c r="F73" s="752" t="s">
        <v>2261</v>
      </c>
      <c r="G73" s="753">
        <v>15</v>
      </c>
      <c r="H73" s="660" t="s">
        <v>477</v>
      </c>
      <c r="I73" s="660" t="s">
        <v>477</v>
      </c>
      <c r="J73" s="660" t="s">
        <v>477</v>
      </c>
      <c r="K73" s="754"/>
      <c r="L73" s="755">
        <v>1905000</v>
      </c>
      <c r="M73" s="755">
        <v>28575000</v>
      </c>
      <c r="N73" s="662" t="s">
        <v>2300</v>
      </c>
      <c r="O73" s="1394"/>
    </row>
    <row r="74" spans="1:15" ht="28" customHeight="1">
      <c r="A74" s="747" t="s">
        <v>2272</v>
      </c>
      <c r="B74" s="748" t="s">
        <v>2281</v>
      </c>
      <c r="C74" s="749">
        <v>1750</v>
      </c>
      <c r="D74" s="750">
        <v>396</v>
      </c>
      <c r="E74" s="751">
        <v>50</v>
      </c>
      <c r="F74" s="752" t="s">
        <v>2261</v>
      </c>
      <c r="G74" s="753">
        <v>1</v>
      </c>
      <c r="H74" s="660" t="s">
        <v>477</v>
      </c>
      <c r="I74" s="660" t="s">
        <v>477</v>
      </c>
      <c r="J74" s="660" t="s">
        <v>477</v>
      </c>
      <c r="K74" s="754"/>
      <c r="L74" s="755">
        <v>1305000</v>
      </c>
      <c r="M74" s="755">
        <v>1305000</v>
      </c>
      <c r="N74" s="662" t="s">
        <v>2300</v>
      </c>
      <c r="O74" s="1394"/>
    </row>
    <row r="75" spans="1:15" ht="28" customHeight="1">
      <c r="A75" s="747" t="s">
        <v>2272</v>
      </c>
      <c r="B75" s="748" t="s">
        <v>2282</v>
      </c>
      <c r="C75" s="749">
        <v>779</v>
      </c>
      <c r="D75" s="750" t="s">
        <v>2283</v>
      </c>
      <c r="E75" s="751">
        <v>50</v>
      </c>
      <c r="F75" s="752" t="s">
        <v>2261</v>
      </c>
      <c r="G75" s="753">
        <v>1</v>
      </c>
      <c r="H75" s="660" t="s">
        <v>477</v>
      </c>
      <c r="I75" s="660" t="s">
        <v>477</v>
      </c>
      <c r="J75" s="660" t="s">
        <v>477</v>
      </c>
      <c r="K75" s="754"/>
      <c r="L75" s="755">
        <v>955000</v>
      </c>
      <c r="M75" s="755">
        <v>955000</v>
      </c>
      <c r="N75" s="662" t="s">
        <v>2300</v>
      </c>
      <c r="O75" s="1394"/>
    </row>
    <row r="76" spans="1:15" ht="28" customHeight="1">
      <c r="A76" s="747" t="s">
        <v>2272</v>
      </c>
      <c r="B76" s="748" t="s">
        <v>2284</v>
      </c>
      <c r="C76" s="749">
        <v>961</v>
      </c>
      <c r="D76" s="750">
        <v>643</v>
      </c>
      <c r="E76" s="751">
        <v>50</v>
      </c>
      <c r="F76" s="752" t="s">
        <v>2261</v>
      </c>
      <c r="G76" s="753">
        <v>1</v>
      </c>
      <c r="H76" s="660" t="s">
        <v>477</v>
      </c>
      <c r="I76" s="660" t="s">
        <v>477</v>
      </c>
      <c r="J76" s="660" t="s">
        <v>477</v>
      </c>
      <c r="K76" s="754"/>
      <c r="L76" s="755">
        <v>1250000</v>
      </c>
      <c r="M76" s="755">
        <v>1250000</v>
      </c>
      <c r="N76" s="662" t="s">
        <v>2300</v>
      </c>
      <c r="O76" s="1394"/>
    </row>
    <row r="77" spans="1:15" ht="28" customHeight="1">
      <c r="A77" s="747" t="s">
        <v>2272</v>
      </c>
      <c r="B77" s="748" t="s">
        <v>2285</v>
      </c>
      <c r="C77" s="749">
        <v>1243</v>
      </c>
      <c r="D77" s="750">
        <v>305</v>
      </c>
      <c r="E77" s="751">
        <v>50</v>
      </c>
      <c r="F77" s="752" t="s">
        <v>2261</v>
      </c>
      <c r="G77" s="753">
        <v>2</v>
      </c>
      <c r="H77" s="660" t="s">
        <v>477</v>
      </c>
      <c r="I77" s="660" t="s">
        <v>477</v>
      </c>
      <c r="J77" s="660" t="s">
        <v>477</v>
      </c>
      <c r="K77" s="754"/>
      <c r="L77" s="755">
        <v>755000</v>
      </c>
      <c r="M77" s="755">
        <v>1510000</v>
      </c>
      <c r="N77" s="662" t="s">
        <v>2300</v>
      </c>
      <c r="O77" s="1394"/>
    </row>
    <row r="78" spans="1:15" ht="28" customHeight="1">
      <c r="A78" s="747" t="s">
        <v>2272</v>
      </c>
      <c r="B78" s="748" t="s">
        <v>2286</v>
      </c>
      <c r="C78" s="749">
        <v>850</v>
      </c>
      <c r="D78" s="750">
        <v>738.5</v>
      </c>
      <c r="E78" s="751">
        <v>50</v>
      </c>
      <c r="F78" s="752" t="s">
        <v>2261</v>
      </c>
      <c r="G78" s="753">
        <v>1</v>
      </c>
      <c r="H78" s="660" t="s">
        <v>477</v>
      </c>
      <c r="I78" s="660" t="s">
        <v>477</v>
      </c>
      <c r="J78" s="660" t="s">
        <v>477</v>
      </c>
      <c r="K78" s="754"/>
      <c r="L78" s="755">
        <v>1255000</v>
      </c>
      <c r="M78" s="755">
        <v>1255000</v>
      </c>
      <c r="N78" s="662" t="s">
        <v>2300</v>
      </c>
      <c r="O78" s="1394"/>
    </row>
    <row r="79" spans="1:15" ht="28" customHeight="1">
      <c r="A79" s="747" t="s">
        <v>2272</v>
      </c>
      <c r="B79" s="748" t="s">
        <v>2287</v>
      </c>
      <c r="C79" s="749">
        <v>850</v>
      </c>
      <c r="D79" s="750">
        <v>738.5</v>
      </c>
      <c r="E79" s="751">
        <v>50</v>
      </c>
      <c r="F79" s="752" t="s">
        <v>2261</v>
      </c>
      <c r="G79" s="753">
        <v>1</v>
      </c>
      <c r="H79" s="660" t="s">
        <v>477</v>
      </c>
      <c r="I79" s="660" t="s">
        <v>477</v>
      </c>
      <c r="J79" s="660" t="s">
        <v>477</v>
      </c>
      <c r="K79" s="754"/>
      <c r="L79" s="755">
        <v>1255000</v>
      </c>
      <c r="M79" s="755">
        <v>1255000</v>
      </c>
      <c r="N79" s="662" t="s">
        <v>2300</v>
      </c>
      <c r="O79" s="1394"/>
    </row>
    <row r="80" spans="1:15" ht="28" customHeight="1">
      <c r="A80" s="747" t="s">
        <v>2272</v>
      </c>
      <c r="B80" s="748" t="s">
        <v>2288</v>
      </c>
      <c r="C80" s="749">
        <v>1610</v>
      </c>
      <c r="D80" s="750">
        <v>600</v>
      </c>
      <c r="E80" s="751">
        <v>50</v>
      </c>
      <c r="F80" s="752" t="s">
        <v>2261</v>
      </c>
      <c r="G80" s="753">
        <v>3</v>
      </c>
      <c r="H80" s="660" t="s">
        <v>477</v>
      </c>
      <c r="I80" s="660" t="s">
        <v>477</v>
      </c>
      <c r="J80" s="660" t="s">
        <v>477</v>
      </c>
      <c r="K80" s="754"/>
      <c r="L80" s="755">
        <v>1750000</v>
      </c>
      <c r="M80" s="755">
        <v>5250000</v>
      </c>
      <c r="N80" s="662" t="s">
        <v>2300</v>
      </c>
      <c r="O80" s="1394"/>
    </row>
    <row r="81" spans="1:15" ht="28" customHeight="1">
      <c r="A81" s="747" t="s">
        <v>2272</v>
      </c>
      <c r="B81" s="748" t="s">
        <v>2289</v>
      </c>
      <c r="C81" s="749">
        <v>1750</v>
      </c>
      <c r="D81" s="750">
        <v>565</v>
      </c>
      <c r="E81" s="751">
        <v>50</v>
      </c>
      <c r="F81" s="752" t="s">
        <v>2261</v>
      </c>
      <c r="G81" s="753">
        <v>2</v>
      </c>
      <c r="H81" s="660" t="s">
        <v>477</v>
      </c>
      <c r="I81" s="660" t="s">
        <v>477</v>
      </c>
      <c r="J81" s="660" t="s">
        <v>477</v>
      </c>
      <c r="K81" s="754"/>
      <c r="L81" s="755">
        <v>1750000</v>
      </c>
      <c r="M81" s="755">
        <v>3500000</v>
      </c>
      <c r="N81" s="662" t="s">
        <v>2300</v>
      </c>
      <c r="O81" s="1394"/>
    </row>
    <row r="82" spans="1:15" ht="28" customHeight="1">
      <c r="A82" s="747" t="s">
        <v>2272</v>
      </c>
      <c r="B82" s="748" t="s">
        <v>2290</v>
      </c>
      <c r="C82" s="749">
        <v>2695</v>
      </c>
      <c r="D82" s="750">
        <v>1220</v>
      </c>
      <c r="E82" s="751">
        <v>50</v>
      </c>
      <c r="F82" s="752" t="s">
        <v>2261</v>
      </c>
      <c r="G82" s="753">
        <v>1</v>
      </c>
      <c r="H82" s="660" t="s">
        <v>477</v>
      </c>
      <c r="I82" s="660" t="s">
        <v>477</v>
      </c>
      <c r="J82" s="660" t="s">
        <v>477</v>
      </c>
      <c r="K82" s="754"/>
      <c r="L82" s="755">
        <v>5550000</v>
      </c>
      <c r="M82" s="755">
        <v>5550000</v>
      </c>
      <c r="N82" s="662" t="s">
        <v>2300</v>
      </c>
      <c r="O82" s="1394"/>
    </row>
    <row r="83" spans="1:15" ht="28" customHeight="1">
      <c r="A83" s="747" t="s">
        <v>2272</v>
      </c>
      <c r="B83" s="748" t="s">
        <v>2291</v>
      </c>
      <c r="C83" s="749">
        <v>600</v>
      </c>
      <c r="D83" s="750">
        <v>501</v>
      </c>
      <c r="E83" s="751">
        <v>50</v>
      </c>
      <c r="F83" s="752" t="s">
        <v>2261</v>
      </c>
      <c r="G83" s="753">
        <v>1</v>
      </c>
      <c r="H83" s="660" t="s">
        <v>477</v>
      </c>
      <c r="I83" s="660" t="s">
        <v>477</v>
      </c>
      <c r="J83" s="660" t="s">
        <v>477</v>
      </c>
      <c r="K83" s="754"/>
      <c r="L83" s="755">
        <v>615000</v>
      </c>
      <c r="M83" s="755">
        <v>615000</v>
      </c>
      <c r="N83" s="662" t="s">
        <v>2300</v>
      </c>
      <c r="O83" s="1394"/>
    </row>
    <row r="84" spans="1:15" ht="28" customHeight="1">
      <c r="A84" s="747" t="s">
        <v>2272</v>
      </c>
      <c r="B84" s="748" t="s">
        <v>2292</v>
      </c>
      <c r="C84" s="749">
        <v>1109</v>
      </c>
      <c r="D84" s="750">
        <v>600</v>
      </c>
      <c r="E84" s="751">
        <v>50</v>
      </c>
      <c r="F84" s="752" t="s">
        <v>2261</v>
      </c>
      <c r="G84" s="753">
        <v>1</v>
      </c>
      <c r="H84" s="660" t="s">
        <v>477</v>
      </c>
      <c r="I84" s="660" t="s">
        <v>477</v>
      </c>
      <c r="J84" s="660" t="s">
        <v>477</v>
      </c>
      <c r="K84" s="754"/>
      <c r="L84" s="755">
        <v>1265000</v>
      </c>
      <c r="M84" s="755">
        <v>1265000</v>
      </c>
      <c r="N84" s="662" t="s">
        <v>2300</v>
      </c>
      <c r="O84" s="1394"/>
    </row>
    <row r="85" spans="1:15" ht="28" customHeight="1">
      <c r="A85" s="747" t="s">
        <v>2272</v>
      </c>
      <c r="B85" s="748" t="s">
        <v>2293</v>
      </c>
      <c r="C85" s="749">
        <v>1750</v>
      </c>
      <c r="D85" s="750">
        <v>517</v>
      </c>
      <c r="E85" s="751">
        <v>50</v>
      </c>
      <c r="F85" s="752" t="s">
        <v>2261</v>
      </c>
      <c r="G85" s="753">
        <v>1</v>
      </c>
      <c r="H85" s="660" t="s">
        <v>477</v>
      </c>
      <c r="I85" s="660" t="s">
        <v>477</v>
      </c>
      <c r="J85" s="660" t="s">
        <v>477</v>
      </c>
      <c r="K85" s="754"/>
      <c r="L85" s="755">
        <v>1650000</v>
      </c>
      <c r="M85" s="755">
        <v>1650000</v>
      </c>
      <c r="N85" s="662" t="s">
        <v>2300</v>
      </c>
      <c r="O85" s="1394"/>
    </row>
    <row r="86" spans="1:15" ht="28" customHeight="1">
      <c r="A86" s="747" t="s">
        <v>2272</v>
      </c>
      <c r="B86" s="748" t="s">
        <v>2294</v>
      </c>
      <c r="C86" s="749">
        <v>1750</v>
      </c>
      <c r="D86" s="750">
        <v>653</v>
      </c>
      <c r="E86" s="751">
        <v>50</v>
      </c>
      <c r="F86" s="752" t="s">
        <v>2261</v>
      </c>
      <c r="G86" s="753">
        <v>1</v>
      </c>
      <c r="H86" s="660" t="s">
        <v>477</v>
      </c>
      <c r="I86" s="660" t="s">
        <v>477</v>
      </c>
      <c r="J86" s="660" t="s">
        <v>477</v>
      </c>
      <c r="K86" s="754"/>
      <c r="L86" s="755">
        <v>2250000</v>
      </c>
      <c r="M86" s="755">
        <v>2250000</v>
      </c>
      <c r="N86" s="662" t="s">
        <v>2300</v>
      </c>
      <c r="O86" s="1394"/>
    </row>
    <row r="87" spans="1:15" ht="28" customHeight="1">
      <c r="A87" s="747" t="s">
        <v>2272</v>
      </c>
      <c r="B87" s="748" t="s">
        <v>2295</v>
      </c>
      <c r="C87" s="749">
        <v>1290</v>
      </c>
      <c r="D87" s="750">
        <v>610</v>
      </c>
      <c r="E87" s="751">
        <v>50</v>
      </c>
      <c r="F87" s="752" t="s">
        <v>2261</v>
      </c>
      <c r="G87" s="753">
        <v>1</v>
      </c>
      <c r="H87" s="660" t="s">
        <v>477</v>
      </c>
      <c r="I87" s="660" t="s">
        <v>477</v>
      </c>
      <c r="J87" s="660" t="s">
        <v>477</v>
      </c>
      <c r="K87" s="754"/>
      <c r="L87" s="755">
        <v>1450000</v>
      </c>
      <c r="M87" s="755">
        <v>1450000</v>
      </c>
      <c r="N87" s="662" t="s">
        <v>2300</v>
      </c>
      <c r="O87" s="1394"/>
    </row>
    <row r="88" spans="1:15" ht="28" customHeight="1">
      <c r="A88" s="747" t="s">
        <v>2272</v>
      </c>
      <c r="B88" s="748" t="s">
        <v>2296</v>
      </c>
      <c r="C88" s="749">
        <v>610</v>
      </c>
      <c r="D88" s="750">
        <v>450</v>
      </c>
      <c r="E88" s="751">
        <v>50</v>
      </c>
      <c r="F88" s="752" t="s">
        <v>2261</v>
      </c>
      <c r="G88" s="753">
        <v>1</v>
      </c>
      <c r="H88" s="660" t="s">
        <v>477</v>
      </c>
      <c r="I88" s="660" t="s">
        <v>477</v>
      </c>
      <c r="J88" s="660" t="s">
        <v>477</v>
      </c>
      <c r="K88" s="754"/>
      <c r="L88" s="755">
        <v>600000</v>
      </c>
      <c r="M88" s="755">
        <v>600000</v>
      </c>
      <c r="N88" s="662" t="s">
        <v>2300</v>
      </c>
      <c r="O88" s="1394"/>
    </row>
    <row r="89" spans="1:15" ht="28" customHeight="1">
      <c r="A89" s="747" t="s">
        <v>2272</v>
      </c>
      <c r="B89" s="748" t="s">
        <v>2297</v>
      </c>
      <c r="C89" s="749">
        <v>660</v>
      </c>
      <c r="D89" s="750">
        <v>450</v>
      </c>
      <c r="E89" s="751">
        <v>50</v>
      </c>
      <c r="F89" s="752" t="s">
        <v>2261</v>
      </c>
      <c r="G89" s="753">
        <v>1</v>
      </c>
      <c r="H89" s="660" t="s">
        <v>477</v>
      </c>
      <c r="I89" s="660" t="s">
        <v>477</v>
      </c>
      <c r="J89" s="660" t="s">
        <v>477</v>
      </c>
      <c r="K89" s="754"/>
      <c r="L89" s="755">
        <v>605000</v>
      </c>
      <c r="M89" s="755">
        <v>605000</v>
      </c>
      <c r="N89" s="662" t="s">
        <v>2300</v>
      </c>
      <c r="O89" s="1393"/>
    </row>
    <row r="90" spans="1:15" s="671" customFormat="1">
      <c r="A90" s="663"/>
      <c r="B90" s="664" t="s">
        <v>2106</v>
      </c>
      <c r="C90" s="665"/>
      <c r="D90" s="666"/>
      <c r="E90" s="666"/>
      <c r="F90" s="666"/>
      <c r="G90" s="666"/>
      <c r="H90" s="667"/>
      <c r="I90" s="667"/>
      <c r="J90" s="667"/>
      <c r="K90" s="668"/>
      <c r="L90" s="669"/>
      <c r="M90" s="669"/>
      <c r="N90" s="669"/>
      <c r="O90" s="670"/>
    </row>
    <row r="91" spans="1:15" ht="15.5" hidden="1" customHeight="1">
      <c r="A91" s="672" t="s">
        <v>2107</v>
      </c>
      <c r="B91" s="673" t="s">
        <v>2167</v>
      </c>
      <c r="C91" s="674"/>
      <c r="D91" s="674"/>
      <c r="E91" s="674"/>
      <c r="F91" s="674"/>
      <c r="G91" s="674"/>
      <c r="H91" s="675"/>
      <c r="I91" s="676"/>
      <c r="J91" s="676"/>
      <c r="K91" s="677"/>
      <c r="L91" s="678"/>
      <c r="M91" s="678"/>
      <c r="N91" s="678"/>
      <c r="O91" s="679"/>
    </row>
    <row r="92" spans="1:15" ht="15.5" hidden="1" customHeight="1">
      <c r="A92" s="680">
        <v>1</v>
      </c>
      <c r="B92" s="681" t="s">
        <v>2109</v>
      </c>
      <c r="C92" s="682" t="s">
        <v>1725</v>
      </c>
      <c r="D92" s="682"/>
      <c r="E92" s="682"/>
      <c r="F92" s="682"/>
      <c r="G92" s="682"/>
      <c r="H92" s="675"/>
      <c r="I92" s="676"/>
      <c r="J92" s="676"/>
      <c r="K92" s="677"/>
      <c r="L92" s="678"/>
      <c r="M92" s="678"/>
      <c r="N92" s="678"/>
      <c r="O92" s="679"/>
    </row>
    <row r="93" spans="1:15" ht="15.5" hidden="1" customHeight="1">
      <c r="A93" s="680">
        <v>2</v>
      </c>
      <c r="B93" s="681" t="s">
        <v>2109</v>
      </c>
      <c r="C93" s="683"/>
      <c r="D93" s="683"/>
      <c r="E93" s="683"/>
      <c r="F93" s="683"/>
      <c r="G93" s="683"/>
      <c r="H93" s="675"/>
      <c r="I93" s="676"/>
      <c r="J93" s="676"/>
      <c r="K93" s="677"/>
      <c r="L93" s="678"/>
      <c r="M93" s="678"/>
      <c r="N93" s="678"/>
      <c r="O93" s="679"/>
    </row>
    <row r="94" spans="1:15" ht="15.5" hidden="1" customHeight="1">
      <c r="A94" s="672" t="s">
        <v>2110</v>
      </c>
      <c r="B94" s="673" t="s">
        <v>2168</v>
      </c>
      <c r="C94" s="684" t="s">
        <v>2112</v>
      </c>
      <c r="D94" s="684" t="s">
        <v>2113</v>
      </c>
      <c r="E94" s="684"/>
      <c r="F94" s="684"/>
      <c r="G94" s="684"/>
      <c r="H94" s="675"/>
      <c r="I94" s="676"/>
      <c r="J94" s="676"/>
      <c r="K94" s="677"/>
      <c r="L94" s="678"/>
      <c r="M94" s="678"/>
      <c r="N94" s="678"/>
      <c r="O94" s="679"/>
    </row>
    <row r="95" spans="1:15" ht="15.5" hidden="1" customHeight="1">
      <c r="A95" s="680">
        <v>1</v>
      </c>
      <c r="B95" s="681" t="s">
        <v>2114</v>
      </c>
      <c r="C95" s="683"/>
      <c r="D95" s="682"/>
      <c r="E95" s="682"/>
      <c r="F95" s="682"/>
      <c r="G95" s="682"/>
      <c r="H95" s="675"/>
      <c r="I95" s="676"/>
      <c r="J95" s="676"/>
      <c r="K95" s="677"/>
      <c r="L95" s="678"/>
      <c r="M95" s="678"/>
      <c r="N95" s="678"/>
      <c r="O95" s="679"/>
    </row>
    <row r="96" spans="1:15" ht="15.5" hidden="1" customHeight="1">
      <c r="A96" s="680"/>
      <c r="B96" s="681"/>
      <c r="C96" s="683"/>
      <c r="D96" s="683"/>
      <c r="E96" s="683"/>
      <c r="F96" s="683"/>
      <c r="G96" s="683"/>
      <c r="H96" s="675"/>
      <c r="I96" s="676"/>
      <c r="J96" s="676"/>
      <c r="K96" s="677"/>
      <c r="L96" s="678"/>
      <c r="M96" s="678"/>
      <c r="N96" s="678"/>
      <c r="O96" s="679"/>
    </row>
    <row r="97" spans="1:15" hidden="1">
      <c r="A97" s="685" t="s">
        <v>2115</v>
      </c>
      <c r="B97" s="681" t="s">
        <v>2169</v>
      </c>
      <c r="C97" s="686"/>
      <c r="D97" s="686"/>
      <c r="E97" s="686"/>
      <c r="F97" s="686"/>
      <c r="G97" s="686"/>
      <c r="H97" s="675"/>
      <c r="I97" s="676"/>
      <c r="J97" s="676"/>
      <c r="K97" s="677"/>
      <c r="L97" s="678"/>
      <c r="M97" s="678"/>
      <c r="N97" s="678"/>
      <c r="O97" s="679"/>
    </row>
    <row r="98" spans="1:15" ht="40" hidden="1">
      <c r="A98" s="680">
        <v>1</v>
      </c>
      <c r="B98" s="681" t="s">
        <v>2117</v>
      </c>
      <c r="C98" s="683"/>
      <c r="D98" s="682"/>
      <c r="E98" s="682"/>
      <c r="F98" s="682"/>
      <c r="G98" s="682"/>
      <c r="H98" s="675"/>
      <c r="I98" s="676"/>
      <c r="J98" s="676"/>
      <c r="K98" s="677"/>
      <c r="L98" s="678"/>
      <c r="M98" s="678"/>
      <c r="N98" s="678"/>
      <c r="O98" s="679"/>
    </row>
    <row r="99" spans="1:15" hidden="1">
      <c r="A99" s="680"/>
      <c r="B99" s="681" t="s">
        <v>2114</v>
      </c>
      <c r="C99" s="683"/>
      <c r="D99" s="682"/>
      <c r="E99" s="682"/>
      <c r="F99" s="682"/>
      <c r="G99" s="682"/>
      <c r="H99" s="675"/>
      <c r="I99" s="676"/>
      <c r="J99" s="676"/>
      <c r="K99" s="677"/>
      <c r="L99" s="678"/>
      <c r="M99" s="678"/>
      <c r="N99" s="678"/>
      <c r="O99" s="679"/>
    </row>
    <row r="100" spans="1:15" ht="80" hidden="1">
      <c r="A100" s="672" t="s">
        <v>2083</v>
      </c>
      <c r="B100" s="673" t="s">
        <v>2170</v>
      </c>
      <c r="C100" s="674"/>
      <c r="D100" s="674"/>
      <c r="E100" s="674"/>
      <c r="F100" s="674"/>
      <c r="G100" s="674"/>
      <c r="H100" s="675"/>
      <c r="I100" s="676"/>
      <c r="J100" s="676"/>
      <c r="K100" s="677"/>
      <c r="L100" s="678"/>
      <c r="M100" s="678"/>
      <c r="N100" s="678"/>
      <c r="O100" s="679"/>
    </row>
    <row r="101" spans="1:15" s="671" customFormat="1">
      <c r="A101" s="687"/>
      <c r="B101" s="688" t="s">
        <v>2119</v>
      </c>
      <c r="C101" s="689"/>
      <c r="D101" s="690"/>
      <c r="E101" s="690"/>
      <c r="F101" s="690"/>
      <c r="G101" s="690"/>
      <c r="H101" s="676"/>
      <c r="I101" s="676"/>
      <c r="J101" s="676"/>
      <c r="K101" s="677"/>
      <c r="L101" s="691">
        <v>1</v>
      </c>
      <c r="M101" s="691"/>
      <c r="N101" s="691"/>
      <c r="O101" s="692"/>
    </row>
    <row r="102" spans="1:15" ht="34.5" customHeight="1">
      <c r="A102" s="756" t="s">
        <v>2301</v>
      </c>
      <c r="O102" s="635"/>
    </row>
    <row r="103" spans="1:15" ht="55.25" customHeight="1">
      <c r="A103" s="1399" t="s">
        <v>2160</v>
      </c>
      <c r="B103" s="1400"/>
      <c r="C103" s="1400" t="s">
        <v>2161</v>
      </c>
      <c r="D103" s="1400"/>
      <c r="E103" s="757"/>
      <c r="F103" s="1401" t="s">
        <v>2122</v>
      </c>
      <c r="G103" s="1401"/>
      <c r="H103" s="1401"/>
      <c r="I103" s="1401"/>
      <c r="J103" s="1401"/>
      <c r="K103" s="1401"/>
      <c r="L103" s="1401"/>
      <c r="M103" s="1401"/>
      <c r="N103" s="1401"/>
      <c r="O103" s="635"/>
    </row>
    <row r="104" spans="1:15" ht="48.5" customHeight="1">
      <c r="A104" s="632"/>
      <c r="B104" s="698"/>
      <c r="C104" s="698"/>
      <c r="D104" s="633"/>
      <c r="E104" s="633"/>
      <c r="F104" s="726" t="s">
        <v>2123</v>
      </c>
      <c r="G104" s="726"/>
      <c r="J104" s="1384" t="s">
        <v>2124</v>
      </c>
      <c r="K104" s="1384"/>
      <c r="M104" s="1385" t="s">
        <v>2125</v>
      </c>
      <c r="N104" s="1385"/>
      <c r="O104" s="635"/>
    </row>
    <row r="105" spans="1:15">
      <c r="A105" s="632"/>
      <c r="O105" s="635"/>
    </row>
    <row r="106" spans="1:15">
      <c r="A106" s="632"/>
      <c r="O106" s="635"/>
    </row>
    <row r="107" spans="1:15" ht="323.5" customHeight="1" thickBot="1">
      <c r="A107" s="693"/>
      <c r="B107" s="694"/>
      <c r="C107" s="694"/>
      <c r="D107" s="694"/>
      <c r="E107" s="694"/>
      <c r="F107" s="694"/>
      <c r="G107" s="694"/>
      <c r="H107" s="694"/>
      <c r="I107" s="694"/>
      <c r="J107" s="694"/>
      <c r="K107" s="695"/>
      <c r="L107" s="694"/>
      <c r="M107" s="694"/>
      <c r="N107" s="694"/>
      <c r="O107" s="696"/>
    </row>
    <row r="108" spans="1:15" ht="167" hidden="1" customHeight="1" thickBot="1">
      <c r="A108" s="693"/>
      <c r="B108" s="694"/>
      <c r="C108" s="694"/>
      <c r="D108" s="694"/>
      <c r="E108" s="694"/>
      <c r="F108" s="694"/>
      <c r="G108" s="694"/>
      <c r="H108" s="694"/>
      <c r="I108" s="694"/>
      <c r="J108" s="694"/>
      <c r="K108" s="695"/>
      <c r="L108" s="694"/>
      <c r="M108" s="694"/>
      <c r="N108" s="694"/>
      <c r="O108" s="696"/>
    </row>
  </sheetData>
  <mergeCells count="29">
    <mergeCell ref="J104:K104"/>
    <mergeCell ref="M104:N104"/>
    <mergeCell ref="B8:F8"/>
    <mergeCell ref="O12:O16"/>
    <mergeCell ref="O22:O23"/>
    <mergeCell ref="O17:O21"/>
    <mergeCell ref="O24:O45"/>
    <mergeCell ref="O46:O67"/>
    <mergeCell ref="O68:O89"/>
    <mergeCell ref="J9:J10"/>
    <mergeCell ref="K9:M9"/>
    <mergeCell ref="A103:B103"/>
    <mergeCell ref="C103:D103"/>
    <mergeCell ref="F103:N103"/>
    <mergeCell ref="D9:D10"/>
    <mergeCell ref="E9:E10"/>
    <mergeCell ref="F9:F10"/>
    <mergeCell ref="G9:G10"/>
    <mergeCell ref="H9:H10"/>
    <mergeCell ref="I9:I10"/>
    <mergeCell ref="A1:O2"/>
    <mergeCell ref="B5:K6"/>
    <mergeCell ref="G8:I8"/>
    <mergeCell ref="K8:M8"/>
    <mergeCell ref="N8:N10"/>
    <mergeCell ref="O8:O10"/>
    <mergeCell ref="A9:A10"/>
    <mergeCell ref="B9:B10"/>
    <mergeCell ref="C9:C10"/>
  </mergeCells>
  <conditionalFormatting sqref="O17 O22 O24 O46 O68">
    <cfRule type="expression" dxfId="59" priority="1">
      <formula>$AT17="LV 8"</formula>
    </cfRule>
    <cfRule type="expression" dxfId="58" priority="2">
      <formula>$AT17="LV 7"</formula>
    </cfRule>
    <cfRule type="expression" dxfId="57" priority="3">
      <formula>$AT17="LV 6"</formula>
    </cfRule>
    <cfRule type="expression" dxfId="56" priority="4">
      <formula>$AT17="LV 5"</formula>
    </cfRule>
    <cfRule type="expression" dxfId="55" priority="5">
      <formula>$AT17="LV 4"</formula>
    </cfRule>
    <cfRule type="expression" dxfId="54" priority="6">
      <formula>$AT17="LV 3"</formula>
    </cfRule>
    <cfRule type="expression" dxfId="53" priority="7">
      <formula>$AT17="LV 2"</formula>
    </cfRule>
    <cfRule type="expression" dxfId="52" priority="8">
      <formula>$AT17="LV 1"</formula>
    </cfRule>
  </conditionalFormatting>
  <pageMargins left="0.42" right="0.42" top="0.3" bottom="0.5" header="0.17" footer="0.17"/>
  <pageSetup paperSize="9" scale="46" fitToHeight="1111" orientation="landscape" r:id="rId1"/>
  <headerFooter>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05CAF-9C69-45C5-9347-AE25A0C49083}">
  <sheetPr>
    <pageSetUpPr fitToPage="1"/>
  </sheetPr>
  <dimension ref="A1:O44"/>
  <sheetViews>
    <sheetView view="pageBreakPreview" topLeftCell="A11" zoomScale="55" zoomScaleNormal="55" zoomScaleSheetLayoutView="55" workbookViewId="0">
      <selection activeCell="G12" sqref="F12:L66"/>
    </sheetView>
  </sheetViews>
  <sheetFormatPr defaultColWidth="9.796875" defaultRowHeight="18"/>
  <cols>
    <col min="1" max="1" width="16.19921875" style="491" bestFit="1" customWidth="1"/>
    <col min="2" max="2" width="47" style="476" bestFit="1" customWidth="1"/>
    <col min="3" max="3" width="31.296875" style="476" bestFit="1" customWidth="1"/>
    <col min="4" max="4" width="15.3984375" style="476" customWidth="1"/>
    <col min="5" max="5" width="11" style="476" customWidth="1"/>
    <col min="6" max="6" width="14.296875" style="476" customWidth="1"/>
    <col min="7" max="7" width="11" style="476" customWidth="1"/>
    <col min="8" max="8" width="12.5" style="476" customWidth="1"/>
    <col min="9" max="9" width="20.59765625" style="476" customWidth="1"/>
    <col min="10" max="10" width="23.19921875" style="476" customWidth="1"/>
    <col min="11" max="11" width="10.09765625" style="491" customWidth="1"/>
    <col min="12" max="12" width="11.19921875" style="476" bestFit="1" customWidth="1"/>
    <col min="13" max="13" width="17.59765625" style="476" customWidth="1"/>
    <col min="14" max="14" width="15.69921875" style="476" customWidth="1"/>
    <col min="15" max="15" width="21.8984375" style="476" customWidth="1"/>
    <col min="16" max="16384" width="9.796875" style="476"/>
  </cols>
  <sheetData>
    <row r="1" spans="1:15" ht="51.65" customHeight="1">
      <c r="A1" s="1349" t="s">
        <v>2064</v>
      </c>
      <c r="B1" s="1350"/>
      <c r="C1" s="1350"/>
      <c r="D1" s="1350"/>
      <c r="E1" s="1350"/>
      <c r="F1" s="1350"/>
      <c r="G1" s="1350"/>
      <c r="H1" s="1350"/>
      <c r="I1" s="1350"/>
      <c r="J1" s="1350"/>
      <c r="K1" s="1350"/>
      <c r="L1" s="1350"/>
      <c r="M1" s="1350"/>
      <c r="N1" s="1350"/>
      <c r="O1" s="1351"/>
    </row>
    <row r="2" spans="1:15">
      <c r="A2" s="1352"/>
      <c r="B2" s="1353"/>
      <c r="C2" s="1353"/>
      <c r="D2" s="1353"/>
      <c r="E2" s="1353"/>
      <c r="F2" s="1353"/>
      <c r="G2" s="1353"/>
      <c r="H2" s="1353"/>
      <c r="I2" s="1353"/>
      <c r="J2" s="1353"/>
      <c r="K2" s="1353"/>
      <c r="L2" s="1353"/>
      <c r="M2" s="1353"/>
      <c r="N2" s="1353"/>
      <c r="O2" s="1354"/>
    </row>
    <row r="3" spans="1:15" ht="15" customHeight="1">
      <c r="A3" s="477" t="s">
        <v>2065</v>
      </c>
      <c r="B3" s="478" t="s">
        <v>2155</v>
      </c>
      <c r="C3" s="479"/>
      <c r="D3" s="479"/>
      <c r="E3" s="479"/>
      <c r="F3" s="479"/>
      <c r="G3" s="479"/>
      <c r="H3" s="480"/>
      <c r="I3" s="480"/>
      <c r="J3" s="480"/>
      <c r="K3" s="481"/>
      <c r="L3" s="480"/>
      <c r="M3" s="480"/>
      <c r="N3" s="480"/>
      <c r="O3" s="482"/>
    </row>
    <row r="4" spans="1:15" ht="15" customHeight="1">
      <c r="A4" s="483" t="s">
        <v>2066</v>
      </c>
      <c r="B4" s="484"/>
      <c r="C4" s="485"/>
      <c r="D4" s="485"/>
      <c r="E4" s="485"/>
      <c r="F4" s="485"/>
      <c r="G4" s="485"/>
      <c r="H4" s="486"/>
      <c r="I4" s="486"/>
      <c r="J4" s="486"/>
      <c r="K4" s="487"/>
      <c r="L4" s="486"/>
      <c r="M4" s="486"/>
      <c r="N4" s="486"/>
      <c r="O4" s="488"/>
    </row>
    <row r="5" spans="1:15" ht="15" customHeight="1">
      <c r="A5" s="477" t="s">
        <v>2067</v>
      </c>
      <c r="B5" s="1355" t="s">
        <v>2156</v>
      </c>
      <c r="C5" s="1356"/>
      <c r="D5" s="1356"/>
      <c r="E5" s="1356"/>
      <c r="F5" s="1356"/>
      <c r="G5" s="1356"/>
      <c r="H5" s="1356"/>
      <c r="I5" s="1356"/>
      <c r="J5" s="1356"/>
      <c r="K5" s="1356"/>
      <c r="L5" s="480"/>
      <c r="O5" s="489"/>
    </row>
    <row r="6" spans="1:15" ht="15" customHeight="1">
      <c r="A6" s="483" t="s">
        <v>2068</v>
      </c>
      <c r="B6" s="1357"/>
      <c r="C6" s="1358"/>
      <c r="D6" s="1358"/>
      <c r="E6" s="1358"/>
      <c r="F6" s="1358"/>
      <c r="G6" s="1358"/>
      <c r="H6" s="1358"/>
      <c r="I6" s="1358"/>
      <c r="J6" s="1358"/>
      <c r="K6" s="1358"/>
      <c r="L6" s="486"/>
      <c r="M6" s="486"/>
      <c r="N6" s="486"/>
      <c r="O6" s="488"/>
    </row>
    <row r="7" spans="1:15">
      <c r="A7" s="490"/>
      <c r="O7" s="489"/>
    </row>
    <row r="8" spans="1:15" ht="32.5" customHeight="1">
      <c r="A8" s="492" t="s">
        <v>2069</v>
      </c>
      <c r="B8" s="493" t="s">
        <v>2070</v>
      </c>
      <c r="C8" s="1359" t="s">
        <v>2071</v>
      </c>
      <c r="D8" s="1359"/>
      <c r="E8" s="1359"/>
      <c r="F8" s="1359"/>
      <c r="G8" s="1359" t="s">
        <v>2072</v>
      </c>
      <c r="H8" s="1359"/>
      <c r="I8" s="1359"/>
      <c r="J8" s="493" t="s">
        <v>2157</v>
      </c>
      <c r="K8" s="1360" t="s">
        <v>2074</v>
      </c>
      <c r="L8" s="1360"/>
      <c r="M8" s="1360"/>
      <c r="N8" s="1361" t="s">
        <v>2075</v>
      </c>
      <c r="O8" s="1362" t="s">
        <v>1964</v>
      </c>
    </row>
    <row r="9" spans="1:15" ht="28.5" customHeight="1">
      <c r="A9" s="1363" t="s">
        <v>2076</v>
      </c>
      <c r="B9" s="1347" t="s">
        <v>2077</v>
      </c>
      <c r="C9" s="1347" t="s">
        <v>12</v>
      </c>
      <c r="D9" s="1347" t="s">
        <v>13</v>
      </c>
      <c r="E9" s="1347" t="s">
        <v>2163</v>
      </c>
      <c r="F9" s="1404" t="s">
        <v>2158</v>
      </c>
      <c r="G9" s="1348" t="s">
        <v>1714</v>
      </c>
      <c r="H9" s="1348" t="s">
        <v>1715</v>
      </c>
      <c r="I9" s="1348" t="s">
        <v>1716</v>
      </c>
      <c r="J9" s="1348" t="s">
        <v>1716</v>
      </c>
      <c r="K9" s="1360" t="s">
        <v>1395</v>
      </c>
      <c r="L9" s="1360"/>
      <c r="M9" s="1360"/>
      <c r="N9" s="1361"/>
      <c r="O9" s="1362"/>
    </row>
    <row r="10" spans="1:15" ht="56.5" customHeight="1">
      <c r="A10" s="1363"/>
      <c r="B10" s="1347"/>
      <c r="C10" s="1347"/>
      <c r="D10" s="1347"/>
      <c r="E10" s="1347" t="s">
        <v>1913</v>
      </c>
      <c r="F10" s="1405" t="s">
        <v>1914</v>
      </c>
      <c r="G10" s="1348"/>
      <c r="H10" s="1348"/>
      <c r="I10" s="1348"/>
      <c r="J10" s="1348"/>
      <c r="K10" s="496" t="s">
        <v>2079</v>
      </c>
      <c r="L10" s="496" t="s">
        <v>2080</v>
      </c>
      <c r="M10" s="496" t="s">
        <v>2081</v>
      </c>
      <c r="N10" s="1361"/>
      <c r="O10" s="1362"/>
    </row>
    <row r="11" spans="1:15" s="502" customFormat="1" ht="26" customHeight="1">
      <c r="A11" s="494" t="s">
        <v>1960</v>
      </c>
      <c r="B11" s="495"/>
      <c r="C11" s="495"/>
      <c r="D11" s="495"/>
      <c r="E11" s="495"/>
      <c r="F11" s="495"/>
      <c r="G11" s="497" t="s">
        <v>477</v>
      </c>
      <c r="H11" s="497" t="s">
        <v>477</v>
      </c>
      <c r="I11" s="498">
        <f>'DT04 (TM) 1 '!L17</f>
        <v>2538751590</v>
      </c>
      <c r="J11" s="498">
        <f>'Vật tư đóng kiện Ngọc hiếu 090'!K11+'Vật tư đóng kiện Ngọc hiếu 090'!N11</f>
        <v>4994165028.8798904</v>
      </c>
      <c r="K11" s="499"/>
      <c r="L11" s="499"/>
      <c r="M11" s="499">
        <f>SUM(M12:M25)</f>
        <v>262257375</v>
      </c>
      <c r="N11" s="500"/>
      <c r="O11" s="501">
        <f>I11-J11-M11</f>
        <v>-2717670813.8798904</v>
      </c>
    </row>
    <row r="12" spans="1:15" ht="18.5">
      <c r="A12" s="629" t="s">
        <v>1851</v>
      </c>
      <c r="B12" s="631" t="s">
        <v>1947</v>
      </c>
      <c r="C12" s="627"/>
      <c r="D12" s="628" t="s">
        <v>2165</v>
      </c>
      <c r="E12" s="504">
        <v>204.75</v>
      </c>
      <c r="F12" s="505" t="s">
        <v>477</v>
      </c>
      <c r="G12" s="506" t="s">
        <v>477</v>
      </c>
      <c r="H12" s="506" t="s">
        <v>477</v>
      </c>
      <c r="I12" s="506" t="s">
        <v>477</v>
      </c>
      <c r="J12" s="506" t="s">
        <v>477</v>
      </c>
      <c r="K12" s="508" t="s">
        <v>2083</v>
      </c>
      <c r="L12" s="509">
        <v>50500</v>
      </c>
      <c r="M12" s="509">
        <f>L12*E12</f>
        <v>10339875</v>
      </c>
      <c r="N12" s="509" t="s">
        <v>1395</v>
      </c>
      <c r="O12" s="1402" t="s">
        <v>2153</v>
      </c>
    </row>
    <row r="13" spans="1:15" ht="18.5">
      <c r="A13" s="629" t="s">
        <v>1853</v>
      </c>
      <c r="B13" s="631" t="s">
        <v>1948</v>
      </c>
      <c r="C13" s="627"/>
      <c r="D13" s="628" t="s">
        <v>2165</v>
      </c>
      <c r="E13" s="504">
        <v>288</v>
      </c>
      <c r="F13" s="505" t="s">
        <v>477</v>
      </c>
      <c r="G13" s="506" t="s">
        <v>477</v>
      </c>
      <c r="H13" s="506" t="s">
        <v>477</v>
      </c>
      <c r="I13" s="506" t="s">
        <v>477</v>
      </c>
      <c r="J13" s="506" t="s">
        <v>477</v>
      </c>
      <c r="K13" s="508" t="s">
        <v>2083</v>
      </c>
      <c r="L13" s="509">
        <v>50500</v>
      </c>
      <c r="M13" s="509">
        <f t="shared" ref="M13:M25" si="0">L13*E13</f>
        <v>14544000</v>
      </c>
      <c r="N13" s="509" t="s">
        <v>1395</v>
      </c>
      <c r="O13" s="1403"/>
    </row>
    <row r="14" spans="1:15" ht="18.5">
      <c r="A14" s="629" t="s">
        <v>1855</v>
      </c>
      <c r="B14" s="631" t="s">
        <v>1949</v>
      </c>
      <c r="C14" s="627"/>
      <c r="D14" s="628" t="s">
        <v>2165</v>
      </c>
      <c r="E14" s="504">
        <v>114</v>
      </c>
      <c r="F14" s="505" t="s">
        <v>477</v>
      </c>
      <c r="G14" s="506" t="s">
        <v>477</v>
      </c>
      <c r="H14" s="506" t="s">
        <v>477</v>
      </c>
      <c r="I14" s="506" t="s">
        <v>477</v>
      </c>
      <c r="J14" s="506" t="s">
        <v>477</v>
      </c>
      <c r="K14" s="508" t="s">
        <v>2083</v>
      </c>
      <c r="L14" s="509">
        <v>50500</v>
      </c>
      <c r="M14" s="509">
        <f t="shared" si="0"/>
        <v>5757000</v>
      </c>
      <c r="N14" s="509" t="s">
        <v>1395</v>
      </c>
      <c r="O14" s="1403"/>
    </row>
    <row r="15" spans="1:15" ht="18.5">
      <c r="A15" s="629" t="s">
        <v>1857</v>
      </c>
      <c r="B15" s="631" t="s">
        <v>1950</v>
      </c>
      <c r="C15" s="627"/>
      <c r="D15" s="628" t="s">
        <v>2165</v>
      </c>
      <c r="E15" s="504">
        <f>392+196</f>
        <v>588</v>
      </c>
      <c r="F15" s="505" t="s">
        <v>477</v>
      </c>
      <c r="G15" s="506" t="s">
        <v>477</v>
      </c>
      <c r="H15" s="506" t="s">
        <v>477</v>
      </c>
      <c r="I15" s="506" t="s">
        <v>477</v>
      </c>
      <c r="J15" s="506" t="s">
        <v>477</v>
      </c>
      <c r="K15" s="508" t="s">
        <v>2083</v>
      </c>
      <c r="L15" s="509">
        <v>50500</v>
      </c>
      <c r="M15" s="509">
        <f t="shared" si="0"/>
        <v>29694000</v>
      </c>
      <c r="N15" s="509" t="s">
        <v>1395</v>
      </c>
      <c r="O15" s="1403"/>
    </row>
    <row r="16" spans="1:15" ht="18.5">
      <c r="A16" s="629" t="s">
        <v>1859</v>
      </c>
      <c r="B16" s="631" t="s">
        <v>1951</v>
      </c>
      <c r="C16" s="627"/>
      <c r="D16" s="628" t="s">
        <v>2165</v>
      </c>
      <c r="E16" s="504">
        <v>165</v>
      </c>
      <c r="F16" s="505" t="s">
        <v>477</v>
      </c>
      <c r="G16" s="506" t="s">
        <v>477</v>
      </c>
      <c r="H16" s="506" t="s">
        <v>477</v>
      </c>
      <c r="I16" s="506" t="s">
        <v>477</v>
      </c>
      <c r="J16" s="506" t="s">
        <v>477</v>
      </c>
      <c r="K16" s="508" t="s">
        <v>2083</v>
      </c>
      <c r="L16" s="509">
        <v>50500</v>
      </c>
      <c r="M16" s="509">
        <f t="shared" si="0"/>
        <v>8332500</v>
      </c>
      <c r="N16" s="509" t="s">
        <v>1395</v>
      </c>
      <c r="O16" s="1403"/>
    </row>
    <row r="17" spans="1:15" ht="18.5">
      <c r="A17" s="629" t="s">
        <v>1861</v>
      </c>
      <c r="B17" s="631" t="s">
        <v>1952</v>
      </c>
      <c r="C17" s="627"/>
      <c r="D17" s="628" t="s">
        <v>2165</v>
      </c>
      <c r="E17" s="504">
        <v>315</v>
      </c>
      <c r="F17" s="505" t="s">
        <v>477</v>
      </c>
      <c r="G17" s="506" t="s">
        <v>477</v>
      </c>
      <c r="H17" s="506" t="s">
        <v>477</v>
      </c>
      <c r="I17" s="506" t="s">
        <v>477</v>
      </c>
      <c r="J17" s="506" t="s">
        <v>477</v>
      </c>
      <c r="K17" s="508" t="s">
        <v>2083</v>
      </c>
      <c r="L17" s="509">
        <v>50500</v>
      </c>
      <c r="M17" s="509">
        <f t="shared" si="0"/>
        <v>15907500</v>
      </c>
      <c r="N17" s="509" t="s">
        <v>1395</v>
      </c>
      <c r="O17" s="1403"/>
    </row>
    <row r="18" spans="1:15" ht="18.5">
      <c r="A18" s="629" t="s">
        <v>1863</v>
      </c>
      <c r="B18" s="631" t="s">
        <v>1953</v>
      </c>
      <c r="C18" s="627"/>
      <c r="D18" s="628" t="s">
        <v>2165</v>
      </c>
      <c r="E18" s="504">
        <v>147.25</v>
      </c>
      <c r="F18" s="505" t="s">
        <v>477</v>
      </c>
      <c r="G18" s="506" t="s">
        <v>477</v>
      </c>
      <c r="H18" s="506" t="s">
        <v>477</v>
      </c>
      <c r="I18" s="506" t="s">
        <v>477</v>
      </c>
      <c r="J18" s="506" t="s">
        <v>477</v>
      </c>
      <c r="K18" s="508" t="s">
        <v>2083</v>
      </c>
      <c r="L18" s="509">
        <v>50500</v>
      </c>
      <c r="M18" s="509">
        <f t="shared" si="0"/>
        <v>7436125</v>
      </c>
      <c r="N18" s="509" t="s">
        <v>1395</v>
      </c>
      <c r="O18" s="1403"/>
    </row>
    <row r="19" spans="1:15" ht="18.5">
      <c r="A19" s="629" t="s">
        <v>1865</v>
      </c>
      <c r="B19" s="631" t="s">
        <v>1954</v>
      </c>
      <c r="C19" s="627"/>
      <c r="D19" s="628" t="s">
        <v>2165</v>
      </c>
      <c r="E19" s="504">
        <v>155</v>
      </c>
      <c r="F19" s="505" t="s">
        <v>477</v>
      </c>
      <c r="G19" s="506" t="s">
        <v>477</v>
      </c>
      <c r="H19" s="506" t="s">
        <v>477</v>
      </c>
      <c r="I19" s="506" t="s">
        <v>477</v>
      </c>
      <c r="J19" s="506" t="s">
        <v>477</v>
      </c>
      <c r="K19" s="508" t="s">
        <v>2083</v>
      </c>
      <c r="L19" s="509">
        <v>50500</v>
      </c>
      <c r="M19" s="509">
        <f t="shared" si="0"/>
        <v>7827500</v>
      </c>
      <c r="N19" s="509" t="s">
        <v>1395</v>
      </c>
      <c r="O19" s="1403"/>
    </row>
    <row r="20" spans="1:15" ht="18.5">
      <c r="A20" s="629" t="s">
        <v>1867</v>
      </c>
      <c r="B20" s="631" t="s">
        <v>1955</v>
      </c>
      <c r="C20" s="627"/>
      <c r="D20" s="628" t="s">
        <v>2165</v>
      </c>
      <c r="E20" s="504">
        <v>816</v>
      </c>
      <c r="F20" s="505" t="s">
        <v>477</v>
      </c>
      <c r="G20" s="506" t="s">
        <v>477</v>
      </c>
      <c r="H20" s="506" t="s">
        <v>477</v>
      </c>
      <c r="I20" s="506" t="s">
        <v>477</v>
      </c>
      <c r="J20" s="506" t="s">
        <v>477</v>
      </c>
      <c r="K20" s="508" t="s">
        <v>2083</v>
      </c>
      <c r="L20" s="509">
        <v>50500</v>
      </c>
      <c r="M20" s="509">
        <f t="shared" si="0"/>
        <v>41208000</v>
      </c>
      <c r="N20" s="509" t="s">
        <v>1395</v>
      </c>
      <c r="O20" s="1403"/>
    </row>
    <row r="21" spans="1:15" ht="18.5">
      <c r="A21" s="629" t="s">
        <v>1869</v>
      </c>
      <c r="B21" s="631" t="s">
        <v>1956</v>
      </c>
      <c r="C21" s="627"/>
      <c r="D21" s="628" t="s">
        <v>2165</v>
      </c>
      <c r="E21" s="504">
        <v>445.5</v>
      </c>
      <c r="F21" s="505" t="s">
        <v>477</v>
      </c>
      <c r="G21" s="506" t="s">
        <v>477</v>
      </c>
      <c r="H21" s="506" t="s">
        <v>477</v>
      </c>
      <c r="I21" s="506" t="s">
        <v>477</v>
      </c>
      <c r="J21" s="506" t="s">
        <v>477</v>
      </c>
      <c r="K21" s="508" t="s">
        <v>2083</v>
      </c>
      <c r="L21" s="509">
        <v>50500</v>
      </c>
      <c r="M21" s="509">
        <f t="shared" si="0"/>
        <v>22497750</v>
      </c>
      <c r="N21" s="509" t="s">
        <v>1395</v>
      </c>
      <c r="O21" s="1403"/>
    </row>
    <row r="22" spans="1:15" ht="18.5">
      <c r="A22" s="629" t="s">
        <v>1871</v>
      </c>
      <c r="B22" s="631" t="s">
        <v>1957</v>
      </c>
      <c r="C22" s="627"/>
      <c r="D22" s="628" t="s">
        <v>2165</v>
      </c>
      <c r="E22" s="504">
        <v>495</v>
      </c>
      <c r="F22" s="505" t="s">
        <v>477</v>
      </c>
      <c r="G22" s="506" t="s">
        <v>477</v>
      </c>
      <c r="H22" s="506" t="s">
        <v>477</v>
      </c>
      <c r="I22" s="506" t="s">
        <v>477</v>
      </c>
      <c r="J22" s="506" t="s">
        <v>477</v>
      </c>
      <c r="K22" s="508" t="s">
        <v>2083</v>
      </c>
      <c r="L22" s="509">
        <v>50500</v>
      </c>
      <c r="M22" s="509">
        <f t="shared" si="0"/>
        <v>24997500</v>
      </c>
      <c r="N22" s="509" t="s">
        <v>1395</v>
      </c>
      <c r="O22" s="1403"/>
    </row>
    <row r="23" spans="1:15" ht="18.5">
      <c r="A23" s="629" t="s">
        <v>1873</v>
      </c>
      <c r="B23" s="631" t="s">
        <v>1958</v>
      </c>
      <c r="C23" s="627"/>
      <c r="D23" s="628" t="s">
        <v>2165</v>
      </c>
      <c r="E23" s="504">
        <v>603.75</v>
      </c>
      <c r="F23" s="505" t="s">
        <v>477</v>
      </c>
      <c r="G23" s="506" t="s">
        <v>477</v>
      </c>
      <c r="H23" s="506" t="s">
        <v>477</v>
      </c>
      <c r="I23" s="506" t="s">
        <v>477</v>
      </c>
      <c r="J23" s="506" t="s">
        <v>477</v>
      </c>
      <c r="K23" s="508" t="s">
        <v>2083</v>
      </c>
      <c r="L23" s="509">
        <v>50500</v>
      </c>
      <c r="M23" s="509">
        <f t="shared" si="0"/>
        <v>30489375</v>
      </c>
      <c r="N23" s="509" t="s">
        <v>1395</v>
      </c>
      <c r="O23" s="1403"/>
    </row>
    <row r="24" spans="1:15" ht="18.5">
      <c r="A24" s="629" t="s">
        <v>1875</v>
      </c>
      <c r="B24" s="631" t="s">
        <v>1959</v>
      </c>
      <c r="C24" s="627"/>
      <c r="D24" s="628" t="s">
        <v>2165</v>
      </c>
      <c r="E24" s="504">
        <v>202.5</v>
      </c>
      <c r="F24" s="505" t="s">
        <v>477</v>
      </c>
      <c r="G24" s="506" t="s">
        <v>477</v>
      </c>
      <c r="H24" s="506" t="s">
        <v>477</v>
      </c>
      <c r="I24" s="506" t="s">
        <v>477</v>
      </c>
      <c r="J24" s="506" t="s">
        <v>477</v>
      </c>
      <c r="K24" s="508" t="s">
        <v>2083</v>
      </c>
      <c r="L24" s="509">
        <v>50500</v>
      </c>
      <c r="M24" s="509">
        <f t="shared" si="0"/>
        <v>10226250</v>
      </c>
      <c r="N24" s="509" t="s">
        <v>1395</v>
      </c>
      <c r="O24" s="1403"/>
    </row>
    <row r="25" spans="1:15" ht="18.5">
      <c r="A25" s="629" t="s">
        <v>2042</v>
      </c>
      <c r="B25" s="631" t="s">
        <v>2162</v>
      </c>
      <c r="C25" s="627"/>
      <c r="D25" s="628" t="s">
        <v>2164</v>
      </c>
      <c r="E25" s="504">
        <v>3000</v>
      </c>
      <c r="F25" s="505" t="s">
        <v>477</v>
      </c>
      <c r="G25" s="506" t="s">
        <v>477</v>
      </c>
      <c r="H25" s="506" t="s">
        <v>477</v>
      </c>
      <c r="I25" s="506" t="s">
        <v>477</v>
      </c>
      <c r="J25" s="506" t="s">
        <v>477</v>
      </c>
      <c r="K25" s="508" t="s">
        <v>2083</v>
      </c>
      <c r="L25" s="509">
        <v>11000</v>
      </c>
      <c r="M25" s="509">
        <f t="shared" si="0"/>
        <v>33000000</v>
      </c>
      <c r="N25" s="509" t="s">
        <v>1395</v>
      </c>
      <c r="O25" s="1403"/>
    </row>
    <row r="26" spans="1:15" s="518" customFormat="1">
      <c r="A26" s="619"/>
      <c r="B26" s="620" t="s">
        <v>2106</v>
      </c>
      <c r="C26" s="621"/>
      <c r="D26" s="622"/>
      <c r="E26" s="622"/>
      <c r="F26" s="622"/>
      <c r="G26" s="622"/>
      <c r="H26" s="623"/>
      <c r="I26" s="623"/>
      <c r="J26" s="623"/>
      <c r="K26" s="624"/>
      <c r="L26" s="625"/>
      <c r="M26" s="625"/>
      <c r="N26" s="625"/>
      <c r="O26" s="626"/>
    </row>
    <row r="27" spans="1:15" ht="15.5" hidden="1" customHeight="1">
      <c r="A27" s="519" t="s">
        <v>2107</v>
      </c>
      <c r="B27" s="520" t="s">
        <v>2108</v>
      </c>
      <c r="C27" s="521"/>
      <c r="D27" s="521"/>
      <c r="E27" s="521"/>
      <c r="F27" s="521"/>
      <c r="G27" s="521"/>
      <c r="H27" s="507"/>
      <c r="I27" s="514"/>
      <c r="J27" s="514"/>
      <c r="K27" s="515"/>
      <c r="L27" s="522"/>
      <c r="M27" s="522"/>
      <c r="N27" s="522"/>
      <c r="O27" s="523"/>
    </row>
    <row r="28" spans="1:15" ht="15.5" hidden="1" customHeight="1">
      <c r="A28" s="524">
        <v>1</v>
      </c>
      <c r="B28" s="525" t="s">
        <v>2109</v>
      </c>
      <c r="C28" s="526" t="s">
        <v>1725</v>
      </c>
      <c r="D28" s="526"/>
      <c r="E28" s="526"/>
      <c r="F28" s="526"/>
      <c r="G28" s="526"/>
      <c r="H28" s="507"/>
      <c r="I28" s="514"/>
      <c r="J28" s="514"/>
      <c r="K28" s="515"/>
      <c r="L28" s="522"/>
      <c r="M28" s="522"/>
      <c r="N28" s="522"/>
      <c r="O28" s="523"/>
    </row>
    <row r="29" spans="1:15" ht="15.5" hidden="1" customHeight="1">
      <c r="A29" s="524">
        <v>2</v>
      </c>
      <c r="B29" s="525" t="s">
        <v>2109</v>
      </c>
      <c r="C29" s="527"/>
      <c r="D29" s="527"/>
      <c r="E29" s="527"/>
      <c r="F29" s="527"/>
      <c r="G29" s="527"/>
      <c r="H29" s="507"/>
      <c r="I29" s="514"/>
      <c r="J29" s="514"/>
      <c r="K29" s="515"/>
      <c r="L29" s="522"/>
      <c r="M29" s="522"/>
      <c r="N29" s="522"/>
      <c r="O29" s="523"/>
    </row>
    <row r="30" spans="1:15" ht="15.5" hidden="1" customHeight="1">
      <c r="A30" s="519" t="s">
        <v>2110</v>
      </c>
      <c r="B30" s="520" t="s">
        <v>2111</v>
      </c>
      <c r="C30" s="528" t="s">
        <v>2112</v>
      </c>
      <c r="D30" s="528" t="s">
        <v>2113</v>
      </c>
      <c r="E30" s="528"/>
      <c r="F30" s="528"/>
      <c r="G30" s="528"/>
      <c r="H30" s="507"/>
      <c r="I30" s="514"/>
      <c r="J30" s="514"/>
      <c r="K30" s="515"/>
      <c r="L30" s="522"/>
      <c r="M30" s="522"/>
      <c r="N30" s="522"/>
      <c r="O30" s="523"/>
    </row>
    <row r="31" spans="1:15" ht="15.5" hidden="1" customHeight="1">
      <c r="A31" s="524">
        <v>1</v>
      </c>
      <c r="B31" s="525" t="s">
        <v>2114</v>
      </c>
      <c r="C31" s="527"/>
      <c r="D31" s="526"/>
      <c r="E31" s="526"/>
      <c r="F31" s="526"/>
      <c r="G31" s="526"/>
      <c r="H31" s="507"/>
      <c r="I31" s="514"/>
      <c r="J31" s="514"/>
      <c r="K31" s="515"/>
      <c r="L31" s="522"/>
      <c r="M31" s="522"/>
      <c r="N31" s="522"/>
      <c r="O31" s="523"/>
    </row>
    <row r="32" spans="1:15" ht="15.5" hidden="1" customHeight="1">
      <c r="A32" s="524"/>
      <c r="B32" s="525"/>
      <c r="C32" s="527"/>
      <c r="D32" s="527"/>
      <c r="E32" s="527"/>
      <c r="F32" s="527"/>
      <c r="G32" s="527"/>
      <c r="H32" s="507"/>
      <c r="I32" s="514"/>
      <c r="J32" s="514"/>
      <c r="K32" s="515"/>
      <c r="L32" s="522"/>
      <c r="M32" s="522"/>
      <c r="N32" s="522"/>
      <c r="O32" s="523"/>
    </row>
    <row r="33" spans="1:15" hidden="1">
      <c r="A33" s="529" t="s">
        <v>2115</v>
      </c>
      <c r="B33" s="525" t="s">
        <v>2116</v>
      </c>
      <c r="C33" s="530"/>
      <c r="D33" s="530"/>
      <c r="E33" s="530"/>
      <c r="F33" s="530"/>
      <c r="G33" s="530"/>
      <c r="H33" s="507"/>
      <c r="I33" s="514"/>
      <c r="J33" s="514"/>
      <c r="K33" s="515"/>
      <c r="L33" s="522"/>
      <c r="M33" s="522"/>
      <c r="N33" s="522"/>
      <c r="O33" s="523"/>
    </row>
    <row r="34" spans="1:15" hidden="1">
      <c r="A34" s="524">
        <v>1</v>
      </c>
      <c r="B34" s="525" t="s">
        <v>2117</v>
      </c>
      <c r="C34" s="527"/>
      <c r="D34" s="526"/>
      <c r="E34" s="526"/>
      <c r="F34" s="526"/>
      <c r="G34" s="526"/>
      <c r="H34" s="507"/>
      <c r="I34" s="514"/>
      <c r="J34" s="514"/>
      <c r="K34" s="515"/>
      <c r="L34" s="522"/>
      <c r="M34" s="522"/>
      <c r="N34" s="522"/>
      <c r="O34" s="523"/>
    </row>
    <row r="35" spans="1:15" hidden="1">
      <c r="A35" s="524"/>
      <c r="B35" s="525" t="s">
        <v>2114</v>
      </c>
      <c r="C35" s="527"/>
      <c r="D35" s="526"/>
      <c r="E35" s="526"/>
      <c r="F35" s="526"/>
      <c r="G35" s="526"/>
      <c r="H35" s="507"/>
      <c r="I35" s="514"/>
      <c r="J35" s="514"/>
      <c r="K35" s="515"/>
      <c r="L35" s="522"/>
      <c r="M35" s="522"/>
      <c r="N35" s="522"/>
      <c r="O35" s="523"/>
    </row>
    <row r="36" spans="1:15" ht="70" hidden="1">
      <c r="A36" s="519" t="s">
        <v>2083</v>
      </c>
      <c r="B36" s="520" t="s">
        <v>2118</v>
      </c>
      <c r="C36" s="521"/>
      <c r="D36" s="521"/>
      <c r="E36" s="521"/>
      <c r="F36" s="521"/>
      <c r="G36" s="521"/>
      <c r="H36" s="507"/>
      <c r="I36" s="514"/>
      <c r="J36" s="514"/>
      <c r="K36" s="515"/>
      <c r="L36" s="522"/>
      <c r="M36" s="522"/>
      <c r="N36" s="522"/>
      <c r="O36" s="523"/>
    </row>
    <row r="37" spans="1:15" s="518" customFormat="1">
      <c r="A37" s="510"/>
      <c r="B37" s="511" t="s">
        <v>2119</v>
      </c>
      <c r="C37" s="512"/>
      <c r="D37" s="513"/>
      <c r="E37" s="513"/>
      <c r="F37" s="513"/>
      <c r="G37" s="513"/>
      <c r="H37" s="514"/>
      <c r="I37" s="514"/>
      <c r="J37" s="514"/>
      <c r="K37" s="515"/>
      <c r="L37" s="531">
        <v>1</v>
      </c>
      <c r="M37" s="531"/>
      <c r="N37" s="531"/>
      <c r="O37" s="517"/>
    </row>
    <row r="38" spans="1:15" ht="34.5" customHeight="1">
      <c r="A38" s="540" t="s">
        <v>2154</v>
      </c>
      <c r="O38" s="489"/>
    </row>
    <row r="39" spans="1:15" ht="55.25" customHeight="1">
      <c r="A39" s="1346" t="s">
        <v>2160</v>
      </c>
      <c r="B39" s="1342"/>
      <c r="C39" s="1342" t="s">
        <v>2161</v>
      </c>
      <c r="D39" s="1342"/>
      <c r="E39" s="532"/>
      <c r="F39" s="1344" t="s">
        <v>2122</v>
      </c>
      <c r="G39" s="1344"/>
      <c r="H39" s="1344"/>
      <c r="I39" s="1344"/>
      <c r="J39" s="1344"/>
      <c r="K39" s="1344"/>
      <c r="L39" s="1344"/>
      <c r="M39" s="533"/>
      <c r="N39" s="533"/>
      <c r="O39" s="489"/>
    </row>
    <row r="40" spans="1:15" ht="14.4" customHeight="1">
      <c r="A40" s="490"/>
      <c r="B40" s="534"/>
      <c r="C40" s="534"/>
      <c r="D40" s="502"/>
      <c r="E40" s="502"/>
      <c r="F40" s="1340" t="s">
        <v>2123</v>
      </c>
      <c r="G40" s="1340"/>
      <c r="H40" s="1341" t="s">
        <v>2124</v>
      </c>
      <c r="I40" s="1341"/>
      <c r="J40" s="535"/>
      <c r="K40" s="1340" t="s">
        <v>2125</v>
      </c>
      <c r="L40" s="1340"/>
      <c r="O40" s="489"/>
    </row>
    <row r="41" spans="1:15">
      <c r="A41" s="490"/>
      <c r="O41" s="489"/>
    </row>
    <row r="42" spans="1:15">
      <c r="A42" s="490"/>
      <c r="O42" s="489"/>
    </row>
    <row r="43" spans="1:15" ht="231.5" customHeight="1" thickBot="1">
      <c r="A43" s="536"/>
      <c r="B43" s="537"/>
      <c r="C43" s="537"/>
      <c r="D43" s="537"/>
      <c r="E43" s="537"/>
      <c r="F43" s="537"/>
      <c r="G43" s="537"/>
      <c r="H43" s="537"/>
      <c r="I43" s="537"/>
      <c r="J43" s="537"/>
      <c r="K43" s="538"/>
      <c r="L43" s="537"/>
      <c r="M43" s="537"/>
      <c r="N43" s="537"/>
      <c r="O43" s="539"/>
    </row>
    <row r="44" spans="1:15" ht="167" hidden="1" customHeight="1" thickBot="1">
      <c r="A44" s="536"/>
      <c r="B44" s="537"/>
      <c r="C44" s="537"/>
      <c r="D44" s="537"/>
      <c r="E44" s="537"/>
      <c r="F44" s="537"/>
      <c r="G44" s="537"/>
      <c r="H44" s="537"/>
      <c r="I44" s="537"/>
      <c r="J44" s="537"/>
      <c r="K44" s="538"/>
      <c r="L44" s="537"/>
      <c r="M44" s="537"/>
      <c r="N44" s="537"/>
      <c r="O44" s="539"/>
    </row>
  </sheetData>
  <mergeCells count="25">
    <mergeCell ref="F40:G40"/>
    <mergeCell ref="H40:I40"/>
    <mergeCell ref="K40:L40"/>
    <mergeCell ref="I9:I10"/>
    <mergeCell ref="J9:J10"/>
    <mergeCell ref="K9:M9"/>
    <mergeCell ref="O12:O25"/>
    <mergeCell ref="A39:B39"/>
    <mergeCell ref="C39:D39"/>
    <mergeCell ref="F39:L39"/>
    <mergeCell ref="C9:C10"/>
    <mergeCell ref="D9:D10"/>
    <mergeCell ref="E9:E10"/>
    <mergeCell ref="F9:F10"/>
    <mergeCell ref="G9:G10"/>
    <mergeCell ref="H9:H10"/>
    <mergeCell ref="A1:O2"/>
    <mergeCell ref="B5:K6"/>
    <mergeCell ref="C8:F8"/>
    <mergeCell ref="G8:I8"/>
    <mergeCell ref="K8:M8"/>
    <mergeCell ref="N8:N10"/>
    <mergeCell ref="O8:O10"/>
    <mergeCell ref="A9:A10"/>
    <mergeCell ref="B9:B10"/>
  </mergeCells>
  <phoneticPr fontId="37" type="noConversion"/>
  <conditionalFormatting sqref="A12:A25">
    <cfRule type="duplicateValues" dxfId="51" priority="578"/>
  </conditionalFormatting>
  <pageMargins left="0.42" right="0.42" top="0.3" bottom="0.5" header="0.17" footer="0.17"/>
  <pageSetup paperSize="9" scale="55" fitToHeight="1111" orientation="landscape" r:id="rId1"/>
  <headerFooter>
    <oddFooter>Page &amp;P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AF315-39B0-44A2-8FAE-CF3779A3EDD8}">
  <sheetPr>
    <pageSetUpPr fitToPage="1"/>
  </sheetPr>
  <dimension ref="A1:N30"/>
  <sheetViews>
    <sheetView view="pageBreakPreview" topLeftCell="A7" zoomScale="55" zoomScaleNormal="55" zoomScaleSheetLayoutView="55" workbookViewId="0">
      <selection activeCell="I12" sqref="I12"/>
    </sheetView>
  </sheetViews>
  <sheetFormatPr defaultColWidth="9.796875" defaultRowHeight="18"/>
  <cols>
    <col min="1" max="1" width="16.19921875" style="491" bestFit="1" customWidth="1"/>
    <col min="2" max="2" width="47" style="476" bestFit="1" customWidth="1"/>
    <col min="3" max="3" width="31.296875" style="476" bestFit="1" customWidth="1"/>
    <col min="4" max="4" width="15.3984375" style="476" customWidth="1"/>
    <col min="5" max="5" width="14.296875" style="476" customWidth="1"/>
    <col min="6" max="6" width="11" style="476" customWidth="1"/>
    <col min="7" max="7" width="12.5" style="476" customWidth="1"/>
    <col min="8" max="8" width="20.59765625" style="476" customWidth="1"/>
    <col min="9" max="9" width="19" style="476" customWidth="1"/>
    <col min="10" max="10" width="10.09765625" style="491" customWidth="1"/>
    <col min="11" max="11" width="14.19921875" style="476" bestFit="1" customWidth="1"/>
    <col min="12" max="12" width="17.59765625" style="476" customWidth="1"/>
    <col min="13" max="13" width="15.69921875" style="476" customWidth="1"/>
    <col min="14" max="14" width="21.8984375" style="476" customWidth="1"/>
    <col min="15" max="16384" width="9.796875" style="476"/>
  </cols>
  <sheetData>
    <row r="1" spans="1:14" ht="51.65" customHeight="1">
      <c r="A1" s="1349" t="s">
        <v>2064</v>
      </c>
      <c r="B1" s="1350"/>
      <c r="C1" s="1350"/>
      <c r="D1" s="1350"/>
      <c r="E1" s="1350"/>
      <c r="F1" s="1350"/>
      <c r="G1" s="1350"/>
      <c r="H1" s="1350"/>
      <c r="I1" s="1350"/>
      <c r="J1" s="1350"/>
      <c r="K1" s="1350"/>
      <c r="L1" s="1350"/>
      <c r="M1" s="1350"/>
      <c r="N1" s="1351"/>
    </row>
    <row r="2" spans="1:14">
      <c r="A2" s="1352"/>
      <c r="B2" s="1353"/>
      <c r="C2" s="1353"/>
      <c r="D2" s="1353"/>
      <c r="E2" s="1353"/>
      <c r="F2" s="1353"/>
      <c r="G2" s="1353"/>
      <c r="H2" s="1353"/>
      <c r="I2" s="1353"/>
      <c r="J2" s="1353"/>
      <c r="K2" s="1353"/>
      <c r="L2" s="1353"/>
      <c r="M2" s="1353"/>
      <c r="N2" s="1354"/>
    </row>
    <row r="3" spans="1:14" ht="15" customHeight="1">
      <c r="A3" s="477" t="s">
        <v>2065</v>
      </c>
      <c r="B3" s="478" t="s">
        <v>2155</v>
      </c>
      <c r="C3" s="479"/>
      <c r="D3" s="479"/>
      <c r="E3" s="479"/>
      <c r="F3" s="479"/>
      <c r="G3" s="480"/>
      <c r="H3" s="480"/>
      <c r="I3" s="480"/>
      <c r="J3" s="481"/>
      <c r="K3" s="480"/>
      <c r="L3" s="480"/>
      <c r="M3" s="480"/>
      <c r="N3" s="482"/>
    </row>
    <row r="4" spans="1:14" ht="15" customHeight="1">
      <c r="A4" s="483" t="s">
        <v>2066</v>
      </c>
      <c r="B4" s="484"/>
      <c r="C4" s="485"/>
      <c r="D4" s="485"/>
      <c r="E4" s="485"/>
      <c r="F4" s="485"/>
      <c r="G4" s="486"/>
      <c r="H4" s="486"/>
      <c r="I4" s="486"/>
      <c r="J4" s="487"/>
      <c r="K4" s="486"/>
      <c r="L4" s="486"/>
      <c r="M4" s="486"/>
      <c r="N4" s="488"/>
    </row>
    <row r="5" spans="1:14" ht="15" customHeight="1">
      <c r="A5" s="477" t="s">
        <v>2067</v>
      </c>
      <c r="B5" s="1355" t="s">
        <v>2227</v>
      </c>
      <c r="C5" s="1356"/>
      <c r="D5" s="1356"/>
      <c r="E5" s="1356"/>
      <c r="F5" s="1356"/>
      <c r="G5" s="1356"/>
      <c r="H5" s="1356"/>
      <c r="I5" s="1356"/>
      <c r="J5" s="1356"/>
      <c r="K5" s="480"/>
      <c r="N5" s="489"/>
    </row>
    <row r="6" spans="1:14" ht="15" customHeight="1">
      <c r="A6" s="483" t="s">
        <v>2068</v>
      </c>
      <c r="B6" s="1357"/>
      <c r="C6" s="1358"/>
      <c r="D6" s="1358"/>
      <c r="E6" s="1358"/>
      <c r="F6" s="1358"/>
      <c r="G6" s="1358"/>
      <c r="H6" s="1358"/>
      <c r="I6" s="1358"/>
      <c r="J6" s="1358"/>
      <c r="K6" s="486"/>
      <c r="L6" s="486"/>
      <c r="M6" s="486"/>
      <c r="N6" s="488"/>
    </row>
    <row r="7" spans="1:14">
      <c r="A7" s="490"/>
      <c r="N7" s="489"/>
    </row>
    <row r="8" spans="1:14" ht="62.5" customHeight="1">
      <c r="A8" s="492" t="s">
        <v>2069</v>
      </c>
      <c r="B8" s="493" t="s">
        <v>2070</v>
      </c>
      <c r="C8" s="1359" t="s">
        <v>2071</v>
      </c>
      <c r="D8" s="1359"/>
      <c r="E8" s="1359"/>
      <c r="F8" s="1359" t="s">
        <v>2072</v>
      </c>
      <c r="G8" s="1359"/>
      <c r="H8" s="1359"/>
      <c r="I8" s="493" t="s">
        <v>2157</v>
      </c>
      <c r="J8" s="1360" t="s">
        <v>2074</v>
      </c>
      <c r="K8" s="1360"/>
      <c r="L8" s="1360"/>
      <c r="M8" s="1361" t="s">
        <v>2075</v>
      </c>
      <c r="N8" s="1362" t="s">
        <v>1964</v>
      </c>
    </row>
    <row r="9" spans="1:14" ht="45" customHeight="1">
      <c r="A9" s="1363" t="s">
        <v>2076</v>
      </c>
      <c r="B9" s="1347" t="s">
        <v>2077</v>
      </c>
      <c r="C9" s="1347" t="s">
        <v>2232</v>
      </c>
      <c r="D9" s="1347" t="s">
        <v>2230</v>
      </c>
      <c r="E9" s="1347" t="s">
        <v>2229</v>
      </c>
      <c r="F9" s="1348" t="s">
        <v>1714</v>
      </c>
      <c r="G9" s="1348" t="s">
        <v>1715</v>
      </c>
      <c r="H9" s="1348" t="s">
        <v>1716</v>
      </c>
      <c r="I9" s="1348" t="s">
        <v>1716</v>
      </c>
      <c r="J9" s="1360" t="s">
        <v>2233</v>
      </c>
      <c r="K9" s="1360"/>
      <c r="L9" s="1360"/>
      <c r="M9" s="1361"/>
      <c r="N9" s="1362"/>
    </row>
    <row r="10" spans="1:14" ht="76.5" customHeight="1">
      <c r="A10" s="1363"/>
      <c r="B10" s="1347"/>
      <c r="C10" s="1347"/>
      <c r="D10" s="1347"/>
      <c r="E10" s="1347" t="s">
        <v>1914</v>
      </c>
      <c r="F10" s="1348"/>
      <c r="G10" s="1348"/>
      <c r="H10" s="1348"/>
      <c r="I10" s="1348"/>
      <c r="J10" s="496" t="s">
        <v>2079</v>
      </c>
      <c r="K10" s="496" t="s">
        <v>2080</v>
      </c>
      <c r="L10" s="496" t="s">
        <v>2081</v>
      </c>
      <c r="M10" s="1361"/>
      <c r="N10" s="1362"/>
    </row>
    <row r="11" spans="1:14" s="502" customFormat="1" ht="26" customHeight="1">
      <c r="A11" s="494" t="s">
        <v>1960</v>
      </c>
      <c r="B11" s="495" t="s">
        <v>2222</v>
      </c>
      <c r="C11" s="495"/>
      <c r="D11" s="495"/>
      <c r="E11" s="495"/>
      <c r="F11" s="497" t="s">
        <v>477</v>
      </c>
      <c r="G11" s="497" t="s">
        <v>477</v>
      </c>
      <c r="H11" s="498"/>
      <c r="I11" s="498"/>
      <c r="J11" s="499"/>
      <c r="K11" s="499"/>
      <c r="L11" s="499">
        <f>SUM(L12:L12)</f>
        <v>79800000</v>
      </c>
      <c r="M11" s="500"/>
      <c r="N11" s="501">
        <f>H11-I11-L11</f>
        <v>-79800000</v>
      </c>
    </row>
    <row r="12" spans="1:14" ht="71.5" customHeight="1">
      <c r="A12" s="629">
        <v>1</v>
      </c>
      <c r="B12" s="507" t="s">
        <v>2228</v>
      </c>
      <c r="C12" s="507">
        <v>7</v>
      </c>
      <c r="D12" s="506" t="s">
        <v>2231</v>
      </c>
      <c r="E12" s="505">
        <v>133</v>
      </c>
      <c r="F12" s="506" t="s">
        <v>477</v>
      </c>
      <c r="G12" s="506" t="s">
        <v>477</v>
      </c>
      <c r="H12" s="506" t="s">
        <v>477</v>
      </c>
      <c r="I12" s="506" t="s">
        <v>477</v>
      </c>
      <c r="J12" s="508" t="s">
        <v>2083</v>
      </c>
      <c r="K12" s="509">
        <v>600000</v>
      </c>
      <c r="L12" s="509">
        <f>E12*K12</f>
        <v>79800000</v>
      </c>
      <c r="M12" s="509" t="s">
        <v>2233</v>
      </c>
      <c r="N12" s="731"/>
    </row>
    <row r="13" spans="1:14" ht="15.5" hidden="1" customHeight="1">
      <c r="A13" s="519" t="s">
        <v>2107</v>
      </c>
      <c r="B13" s="520" t="s">
        <v>2108</v>
      </c>
      <c r="C13" s="521"/>
      <c r="D13" s="521"/>
      <c r="E13" s="521"/>
      <c r="F13" s="521"/>
      <c r="G13" s="507"/>
      <c r="H13" s="514"/>
      <c r="I13" s="514"/>
      <c r="J13" s="515"/>
      <c r="K13" s="522"/>
      <c r="L13" s="522"/>
      <c r="M13" s="522"/>
      <c r="N13" s="523"/>
    </row>
    <row r="14" spans="1:14" ht="15.5" hidden="1" customHeight="1">
      <c r="A14" s="524">
        <v>1</v>
      </c>
      <c r="B14" s="525" t="s">
        <v>2109</v>
      </c>
      <c r="C14" s="526" t="s">
        <v>1725</v>
      </c>
      <c r="D14" s="526"/>
      <c r="E14" s="526"/>
      <c r="F14" s="526"/>
      <c r="G14" s="507"/>
      <c r="H14" s="514"/>
      <c r="I14" s="514"/>
      <c r="J14" s="515"/>
      <c r="K14" s="522"/>
      <c r="L14" s="522"/>
      <c r="M14" s="522"/>
      <c r="N14" s="523"/>
    </row>
    <row r="15" spans="1:14" ht="15.5" hidden="1" customHeight="1">
      <c r="A15" s="524">
        <v>2</v>
      </c>
      <c r="B15" s="525" t="s">
        <v>2109</v>
      </c>
      <c r="C15" s="527"/>
      <c r="D15" s="527"/>
      <c r="E15" s="527"/>
      <c r="F15" s="527"/>
      <c r="G15" s="507"/>
      <c r="H15" s="514"/>
      <c r="I15" s="514"/>
      <c r="J15" s="515"/>
      <c r="K15" s="522"/>
      <c r="L15" s="522"/>
      <c r="M15" s="522"/>
      <c r="N15" s="523"/>
    </row>
    <row r="16" spans="1:14" ht="15.5" hidden="1" customHeight="1">
      <c r="A16" s="519" t="s">
        <v>2110</v>
      </c>
      <c r="B16" s="520" t="s">
        <v>2111</v>
      </c>
      <c r="C16" s="528" t="s">
        <v>2112</v>
      </c>
      <c r="D16" s="528" t="s">
        <v>2113</v>
      </c>
      <c r="E16" s="528"/>
      <c r="F16" s="528"/>
      <c r="G16" s="507"/>
      <c r="H16" s="514"/>
      <c r="I16" s="514"/>
      <c r="J16" s="515"/>
      <c r="K16" s="522"/>
      <c r="L16" s="522"/>
      <c r="M16" s="522"/>
      <c r="N16" s="523"/>
    </row>
    <row r="17" spans="1:14" ht="15.5" hidden="1" customHeight="1">
      <c r="A17" s="524">
        <v>1</v>
      </c>
      <c r="B17" s="525" t="s">
        <v>2114</v>
      </c>
      <c r="C17" s="527"/>
      <c r="D17" s="526"/>
      <c r="E17" s="526"/>
      <c r="F17" s="526"/>
      <c r="G17" s="507"/>
      <c r="H17" s="514"/>
      <c r="I17" s="514"/>
      <c r="J17" s="515"/>
      <c r="K17" s="522"/>
      <c r="L17" s="522"/>
      <c r="M17" s="522"/>
      <c r="N17" s="523"/>
    </row>
    <row r="18" spans="1:14" ht="15.5" hidden="1" customHeight="1">
      <c r="A18" s="524"/>
      <c r="B18" s="525"/>
      <c r="C18" s="527"/>
      <c r="D18" s="527"/>
      <c r="E18" s="527"/>
      <c r="F18" s="527"/>
      <c r="G18" s="507"/>
      <c r="H18" s="514"/>
      <c r="I18" s="514"/>
      <c r="J18" s="515"/>
      <c r="K18" s="522"/>
      <c r="L18" s="522"/>
      <c r="M18" s="522"/>
      <c r="N18" s="523"/>
    </row>
    <row r="19" spans="1:14" hidden="1">
      <c r="A19" s="529" t="s">
        <v>2115</v>
      </c>
      <c r="B19" s="525" t="s">
        <v>2116</v>
      </c>
      <c r="C19" s="530"/>
      <c r="D19" s="530"/>
      <c r="E19" s="530"/>
      <c r="F19" s="530"/>
      <c r="G19" s="507"/>
      <c r="H19" s="514"/>
      <c r="I19" s="514"/>
      <c r="J19" s="515"/>
      <c r="K19" s="522"/>
      <c r="L19" s="522"/>
      <c r="M19" s="522"/>
      <c r="N19" s="523"/>
    </row>
    <row r="20" spans="1:14" hidden="1">
      <c r="A20" s="524">
        <v>1</v>
      </c>
      <c r="B20" s="525" t="s">
        <v>2117</v>
      </c>
      <c r="C20" s="527"/>
      <c r="D20" s="526"/>
      <c r="E20" s="526"/>
      <c r="F20" s="526"/>
      <c r="G20" s="507"/>
      <c r="H20" s="514"/>
      <c r="I20" s="514"/>
      <c r="J20" s="515"/>
      <c r="K20" s="522"/>
      <c r="L20" s="522"/>
      <c r="M20" s="522"/>
      <c r="N20" s="523"/>
    </row>
    <row r="21" spans="1:14" hidden="1">
      <c r="A21" s="524"/>
      <c r="B21" s="525" t="s">
        <v>2114</v>
      </c>
      <c r="C21" s="527"/>
      <c r="D21" s="526"/>
      <c r="E21" s="526"/>
      <c r="F21" s="526"/>
      <c r="G21" s="507"/>
      <c r="H21" s="514"/>
      <c r="I21" s="514"/>
      <c r="J21" s="515"/>
      <c r="K21" s="522"/>
      <c r="L21" s="522"/>
      <c r="M21" s="522"/>
      <c r="N21" s="523"/>
    </row>
    <row r="22" spans="1:14" ht="70" hidden="1">
      <c r="A22" s="519" t="s">
        <v>2083</v>
      </c>
      <c r="B22" s="520" t="s">
        <v>2118</v>
      </c>
      <c r="C22" s="521"/>
      <c r="D22" s="521"/>
      <c r="E22" s="521"/>
      <c r="F22" s="521"/>
      <c r="G22" s="507"/>
      <c r="H22" s="514"/>
      <c r="I22" s="514"/>
      <c r="J22" s="515"/>
      <c r="K22" s="522"/>
      <c r="L22" s="522"/>
      <c r="M22" s="522"/>
      <c r="N22" s="523"/>
    </row>
    <row r="23" spans="1:14" s="518" customFormat="1">
      <c r="A23" s="510"/>
      <c r="B23" s="511" t="s">
        <v>2119</v>
      </c>
      <c r="C23" s="512"/>
      <c r="D23" s="513"/>
      <c r="E23" s="513"/>
      <c r="F23" s="513"/>
      <c r="G23" s="514"/>
      <c r="H23" s="514"/>
      <c r="I23" s="514"/>
      <c r="J23" s="515"/>
      <c r="K23" s="531">
        <v>1</v>
      </c>
      <c r="L23" s="531"/>
      <c r="M23" s="531"/>
      <c r="N23" s="517"/>
    </row>
    <row r="24" spans="1:14" ht="34.5" customHeight="1">
      <c r="A24" s="540" t="s">
        <v>2226</v>
      </c>
      <c r="N24" s="489"/>
    </row>
    <row r="25" spans="1:14" ht="55.25" customHeight="1">
      <c r="A25" s="1346" t="s">
        <v>2160</v>
      </c>
      <c r="B25" s="1342"/>
      <c r="C25" s="1342" t="s">
        <v>2161</v>
      </c>
      <c r="D25" s="1342"/>
      <c r="E25" s="1344" t="s">
        <v>2122</v>
      </c>
      <c r="F25" s="1344"/>
      <c r="G25" s="1344"/>
      <c r="H25" s="1344"/>
      <c r="I25" s="1344"/>
      <c r="J25" s="1344"/>
      <c r="K25" s="1344"/>
      <c r="L25" s="533"/>
      <c r="M25" s="533"/>
      <c r="N25" s="489"/>
    </row>
    <row r="26" spans="1:14" s="735" customFormat="1" ht="28.5" customHeight="1">
      <c r="A26" s="732"/>
      <c r="B26" s="733"/>
      <c r="C26" s="733"/>
      <c r="D26" s="734"/>
      <c r="E26" s="1406" t="s">
        <v>2123</v>
      </c>
      <c r="F26" s="1406"/>
      <c r="G26" s="1407" t="s">
        <v>2124</v>
      </c>
      <c r="H26" s="1407"/>
      <c r="I26" s="730"/>
      <c r="J26" s="1344" t="s">
        <v>2125</v>
      </c>
      <c r="K26" s="1344"/>
      <c r="N26" s="736"/>
    </row>
    <row r="27" spans="1:14">
      <c r="A27" s="490"/>
      <c r="N27" s="489"/>
    </row>
    <row r="28" spans="1:14">
      <c r="A28" s="490"/>
      <c r="N28" s="489"/>
    </row>
    <row r="29" spans="1:14" ht="231.5" customHeight="1" thickBot="1">
      <c r="A29" s="536"/>
      <c r="B29" s="537"/>
      <c r="C29" s="537"/>
      <c r="D29" s="537"/>
      <c r="E29" s="537"/>
      <c r="F29" s="537"/>
      <c r="G29" s="537"/>
      <c r="H29" s="537"/>
      <c r="I29" s="537"/>
      <c r="J29" s="538"/>
      <c r="K29" s="537"/>
      <c r="L29" s="537"/>
      <c r="M29" s="537"/>
      <c r="N29" s="539"/>
    </row>
    <row r="30" spans="1:14" ht="167" hidden="1" customHeight="1" thickBot="1">
      <c r="A30" s="536"/>
      <c r="B30" s="537"/>
      <c r="C30" s="537"/>
      <c r="D30" s="537"/>
      <c r="E30" s="537"/>
      <c r="F30" s="537"/>
      <c r="G30" s="537"/>
      <c r="H30" s="537"/>
      <c r="I30" s="537"/>
      <c r="J30" s="538"/>
      <c r="K30" s="537"/>
      <c r="L30" s="537"/>
      <c r="M30" s="537"/>
      <c r="N30" s="539"/>
    </row>
  </sheetData>
  <mergeCells count="23">
    <mergeCell ref="A1:N2"/>
    <mergeCell ref="B5:J6"/>
    <mergeCell ref="C8:E8"/>
    <mergeCell ref="F8:H8"/>
    <mergeCell ref="J8:L8"/>
    <mergeCell ref="M8:M10"/>
    <mergeCell ref="N8:N10"/>
    <mergeCell ref="A9:A10"/>
    <mergeCell ref="B9:B10"/>
    <mergeCell ref="C9:C10"/>
    <mergeCell ref="J9:L9"/>
    <mergeCell ref="D9:D10"/>
    <mergeCell ref="E9:E10"/>
    <mergeCell ref="F9:F10"/>
    <mergeCell ref="G9:G10"/>
    <mergeCell ref="H9:H10"/>
    <mergeCell ref="I9:I10"/>
    <mergeCell ref="A25:B25"/>
    <mergeCell ref="C25:D25"/>
    <mergeCell ref="E25:K25"/>
    <mergeCell ref="E26:F26"/>
    <mergeCell ref="G26:H26"/>
    <mergeCell ref="J26:K26"/>
  </mergeCells>
  <conditionalFormatting sqref="A12">
    <cfRule type="duplicateValues" dxfId="50" priority="1"/>
  </conditionalFormatting>
  <pageMargins left="0.42" right="0.42" top="0.3" bottom="0.5" header="0.17" footer="0.17"/>
  <pageSetup paperSize="9" scale="58" fitToHeight="1111" orientation="landscape" r:id="rId1"/>
  <headerFooter>
    <oddFooter>Page &amp;P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F1C35-524B-45B9-81E4-9B390A479E5E}">
  <sheetPr>
    <pageSetUpPr fitToPage="1"/>
  </sheetPr>
  <dimension ref="A1:N30"/>
  <sheetViews>
    <sheetView view="pageBreakPreview" zoomScale="55" zoomScaleNormal="55" zoomScaleSheetLayoutView="55" workbookViewId="0">
      <selection activeCell="L29" sqref="L29"/>
    </sheetView>
  </sheetViews>
  <sheetFormatPr defaultColWidth="9.796875" defaultRowHeight="18"/>
  <cols>
    <col min="1" max="1" width="16.19921875" style="491" bestFit="1" customWidth="1"/>
    <col min="2" max="2" width="47" style="476" bestFit="1" customWidth="1"/>
    <col min="3" max="3" width="31.296875" style="476" bestFit="1" customWidth="1"/>
    <col min="4" max="4" width="15.3984375" style="476" customWidth="1"/>
    <col min="5" max="5" width="14.296875" style="476" customWidth="1"/>
    <col min="6" max="6" width="11" style="476" customWidth="1"/>
    <col min="7" max="7" width="12.5" style="476" customWidth="1"/>
    <col min="8" max="8" width="20.59765625" style="476" customWidth="1"/>
    <col min="9" max="9" width="19" style="476" customWidth="1"/>
    <col min="10" max="10" width="10.09765625" style="491" customWidth="1"/>
    <col min="11" max="11" width="14.19921875" style="476" bestFit="1" customWidth="1"/>
    <col min="12" max="12" width="17.59765625" style="476" customWidth="1"/>
    <col min="13" max="13" width="15.69921875" style="476" customWidth="1"/>
    <col min="14" max="14" width="21.8984375" style="476" customWidth="1"/>
    <col min="15" max="16384" width="9.796875" style="476"/>
  </cols>
  <sheetData>
    <row r="1" spans="1:14" ht="51.65" customHeight="1">
      <c r="A1" s="1349" t="s">
        <v>2064</v>
      </c>
      <c r="B1" s="1350"/>
      <c r="C1" s="1350"/>
      <c r="D1" s="1350"/>
      <c r="E1" s="1350"/>
      <c r="F1" s="1350"/>
      <c r="G1" s="1350"/>
      <c r="H1" s="1350"/>
      <c r="I1" s="1350"/>
      <c r="J1" s="1350"/>
      <c r="K1" s="1350"/>
      <c r="L1" s="1350"/>
      <c r="M1" s="1350"/>
      <c r="N1" s="1351"/>
    </row>
    <row r="2" spans="1:14">
      <c r="A2" s="1352"/>
      <c r="B2" s="1353"/>
      <c r="C2" s="1353"/>
      <c r="D2" s="1353"/>
      <c r="E2" s="1353"/>
      <c r="F2" s="1353"/>
      <c r="G2" s="1353"/>
      <c r="H2" s="1353"/>
      <c r="I2" s="1353"/>
      <c r="J2" s="1353"/>
      <c r="K2" s="1353"/>
      <c r="L2" s="1353"/>
      <c r="M2" s="1353"/>
      <c r="N2" s="1354"/>
    </row>
    <row r="3" spans="1:14" ht="15" customHeight="1">
      <c r="A3" s="477" t="s">
        <v>2065</v>
      </c>
      <c r="B3" s="478" t="s">
        <v>2155</v>
      </c>
      <c r="C3" s="479"/>
      <c r="D3" s="479"/>
      <c r="E3" s="479"/>
      <c r="F3" s="479"/>
      <c r="G3" s="480"/>
      <c r="H3" s="480"/>
      <c r="I3" s="480"/>
      <c r="J3" s="481"/>
      <c r="K3" s="480"/>
      <c r="L3" s="480"/>
      <c r="M3" s="480"/>
      <c r="N3" s="482"/>
    </row>
    <row r="4" spans="1:14" ht="15" customHeight="1">
      <c r="A4" s="483" t="s">
        <v>2066</v>
      </c>
      <c r="B4" s="484"/>
      <c r="C4" s="485"/>
      <c r="D4" s="485"/>
      <c r="E4" s="485"/>
      <c r="F4" s="485"/>
      <c r="G4" s="486"/>
      <c r="H4" s="486"/>
      <c r="I4" s="486"/>
      <c r="J4" s="487"/>
      <c r="K4" s="486"/>
      <c r="L4" s="486"/>
      <c r="M4" s="486"/>
      <c r="N4" s="488"/>
    </row>
    <row r="5" spans="1:14" ht="15" customHeight="1">
      <c r="A5" s="477" t="s">
        <v>2067</v>
      </c>
      <c r="B5" s="1355" t="s">
        <v>2227</v>
      </c>
      <c r="C5" s="1356"/>
      <c r="D5" s="1356"/>
      <c r="E5" s="1356"/>
      <c r="F5" s="1356"/>
      <c r="G5" s="1356"/>
      <c r="H5" s="1356"/>
      <c r="I5" s="1356"/>
      <c r="J5" s="1356"/>
      <c r="K5" s="480"/>
      <c r="N5" s="489"/>
    </row>
    <row r="6" spans="1:14" ht="15" customHeight="1">
      <c r="A6" s="483" t="s">
        <v>2068</v>
      </c>
      <c r="B6" s="1357"/>
      <c r="C6" s="1358"/>
      <c r="D6" s="1358"/>
      <c r="E6" s="1358"/>
      <c r="F6" s="1358"/>
      <c r="G6" s="1358"/>
      <c r="H6" s="1358"/>
      <c r="I6" s="1358"/>
      <c r="J6" s="1358"/>
      <c r="K6" s="486"/>
      <c r="L6" s="486"/>
      <c r="M6" s="486"/>
      <c r="N6" s="488"/>
    </row>
    <row r="7" spans="1:14">
      <c r="A7" s="490"/>
      <c r="N7" s="489"/>
    </row>
    <row r="8" spans="1:14" ht="62.5" customHeight="1">
      <c r="A8" s="492" t="s">
        <v>2069</v>
      </c>
      <c r="B8" s="493" t="s">
        <v>2070</v>
      </c>
      <c r="C8" s="1359" t="s">
        <v>2071</v>
      </c>
      <c r="D8" s="1359"/>
      <c r="E8" s="1359"/>
      <c r="F8" s="1359" t="s">
        <v>2072</v>
      </c>
      <c r="G8" s="1359"/>
      <c r="H8" s="1359"/>
      <c r="I8" s="493" t="s">
        <v>2157</v>
      </c>
      <c r="J8" s="1360" t="s">
        <v>2074</v>
      </c>
      <c r="K8" s="1360"/>
      <c r="L8" s="1360"/>
      <c r="M8" s="1361" t="s">
        <v>2075</v>
      </c>
      <c r="N8" s="1362" t="s">
        <v>1964</v>
      </c>
    </row>
    <row r="9" spans="1:14" ht="45" customHeight="1">
      <c r="A9" s="1363" t="s">
        <v>2076</v>
      </c>
      <c r="B9" s="1347" t="s">
        <v>2077</v>
      </c>
      <c r="C9" s="1347" t="s">
        <v>12</v>
      </c>
      <c r="D9" s="1347" t="s">
        <v>13</v>
      </c>
      <c r="E9" s="1347" t="s">
        <v>2158</v>
      </c>
      <c r="F9" s="1348" t="s">
        <v>1714</v>
      </c>
      <c r="G9" s="1348" t="s">
        <v>1715</v>
      </c>
      <c r="H9" s="1348" t="s">
        <v>1716</v>
      </c>
      <c r="I9" s="1348" t="s">
        <v>1716</v>
      </c>
      <c r="J9" s="1360" t="s">
        <v>2224</v>
      </c>
      <c r="K9" s="1360"/>
      <c r="L9" s="1360"/>
      <c r="M9" s="1361"/>
      <c r="N9" s="1362"/>
    </row>
    <row r="10" spans="1:14" ht="76.5" customHeight="1">
      <c r="A10" s="1363"/>
      <c r="B10" s="1347"/>
      <c r="C10" s="1347"/>
      <c r="D10" s="1347"/>
      <c r="E10" s="1347" t="s">
        <v>1914</v>
      </c>
      <c r="F10" s="1348"/>
      <c r="G10" s="1348"/>
      <c r="H10" s="1348"/>
      <c r="I10" s="1348"/>
      <c r="J10" s="496" t="s">
        <v>2079</v>
      </c>
      <c r="K10" s="496" t="s">
        <v>2080</v>
      </c>
      <c r="L10" s="496" t="s">
        <v>2081</v>
      </c>
      <c r="M10" s="1361"/>
      <c r="N10" s="1362"/>
    </row>
    <row r="11" spans="1:14" s="502" customFormat="1" ht="26" customHeight="1">
      <c r="A11" s="494" t="s">
        <v>1960</v>
      </c>
      <c r="B11" s="495" t="s">
        <v>2222</v>
      </c>
      <c r="C11" s="495"/>
      <c r="D11" s="495"/>
      <c r="E11" s="495"/>
      <c r="F11" s="497" t="s">
        <v>477</v>
      </c>
      <c r="G11" s="497" t="s">
        <v>477</v>
      </c>
      <c r="H11" s="498"/>
      <c r="I11" s="498"/>
      <c r="J11" s="499"/>
      <c r="K11" s="499"/>
      <c r="L11" s="499">
        <f>SUM(L12:L12)</f>
        <v>17400000</v>
      </c>
      <c r="M11" s="500"/>
      <c r="N11" s="501">
        <f>H11-I11-L11</f>
        <v>-17400000</v>
      </c>
    </row>
    <row r="12" spans="1:14" ht="71.5" customHeight="1">
      <c r="A12" s="629">
        <v>1</v>
      </c>
      <c r="B12" s="507" t="s">
        <v>2223</v>
      </c>
      <c r="C12" s="507" t="s">
        <v>2223</v>
      </c>
      <c r="D12" s="506" t="s">
        <v>477</v>
      </c>
      <c r="E12" s="505">
        <v>2000</v>
      </c>
      <c r="F12" s="506" t="s">
        <v>477</v>
      </c>
      <c r="G12" s="506" t="s">
        <v>477</v>
      </c>
      <c r="H12" s="506" t="s">
        <v>477</v>
      </c>
      <c r="I12" s="506" t="s">
        <v>477</v>
      </c>
      <c r="J12" s="508" t="s">
        <v>2083</v>
      </c>
      <c r="K12" s="509">
        <v>8700000</v>
      </c>
      <c r="L12" s="509">
        <f>K12*2</f>
        <v>17400000</v>
      </c>
      <c r="M12" s="509" t="s">
        <v>2225</v>
      </c>
      <c r="N12" s="731"/>
    </row>
    <row r="13" spans="1:14" ht="15.5" hidden="1" customHeight="1">
      <c r="A13" s="519" t="s">
        <v>2107</v>
      </c>
      <c r="B13" s="520" t="s">
        <v>2108</v>
      </c>
      <c r="C13" s="521"/>
      <c r="D13" s="521"/>
      <c r="E13" s="521"/>
      <c r="F13" s="521"/>
      <c r="G13" s="507"/>
      <c r="H13" s="514"/>
      <c r="I13" s="514"/>
      <c r="J13" s="515"/>
      <c r="K13" s="522"/>
      <c r="L13" s="522"/>
      <c r="M13" s="522"/>
      <c r="N13" s="523"/>
    </row>
    <row r="14" spans="1:14" ht="15.5" hidden="1" customHeight="1">
      <c r="A14" s="524">
        <v>1</v>
      </c>
      <c r="B14" s="525" t="s">
        <v>2109</v>
      </c>
      <c r="C14" s="526" t="s">
        <v>1725</v>
      </c>
      <c r="D14" s="526"/>
      <c r="E14" s="526"/>
      <c r="F14" s="526"/>
      <c r="G14" s="507"/>
      <c r="H14" s="514"/>
      <c r="I14" s="514"/>
      <c r="J14" s="515"/>
      <c r="K14" s="522"/>
      <c r="L14" s="522"/>
      <c r="M14" s="522"/>
      <c r="N14" s="523"/>
    </row>
    <row r="15" spans="1:14" ht="15.5" hidden="1" customHeight="1">
      <c r="A15" s="524">
        <v>2</v>
      </c>
      <c r="B15" s="525" t="s">
        <v>2109</v>
      </c>
      <c r="C15" s="527"/>
      <c r="D15" s="527"/>
      <c r="E15" s="527"/>
      <c r="F15" s="527"/>
      <c r="G15" s="507"/>
      <c r="H15" s="514"/>
      <c r="I15" s="514"/>
      <c r="J15" s="515"/>
      <c r="K15" s="522"/>
      <c r="L15" s="522"/>
      <c r="M15" s="522"/>
      <c r="N15" s="523"/>
    </row>
    <row r="16" spans="1:14" ht="15.5" hidden="1" customHeight="1">
      <c r="A16" s="519" t="s">
        <v>2110</v>
      </c>
      <c r="B16" s="520" t="s">
        <v>2111</v>
      </c>
      <c r="C16" s="528" t="s">
        <v>2112</v>
      </c>
      <c r="D16" s="528" t="s">
        <v>2113</v>
      </c>
      <c r="E16" s="528"/>
      <c r="F16" s="528"/>
      <c r="G16" s="507"/>
      <c r="H16" s="514"/>
      <c r="I16" s="514"/>
      <c r="J16" s="515"/>
      <c r="K16" s="522"/>
      <c r="L16" s="522"/>
      <c r="M16" s="522"/>
      <c r="N16" s="523"/>
    </row>
    <row r="17" spans="1:14" ht="15.5" hidden="1" customHeight="1">
      <c r="A17" s="524">
        <v>1</v>
      </c>
      <c r="B17" s="525" t="s">
        <v>2114</v>
      </c>
      <c r="C17" s="527"/>
      <c r="D17" s="526"/>
      <c r="E17" s="526"/>
      <c r="F17" s="526"/>
      <c r="G17" s="507"/>
      <c r="H17" s="514"/>
      <c r="I17" s="514"/>
      <c r="J17" s="515"/>
      <c r="K17" s="522"/>
      <c r="L17" s="522"/>
      <c r="M17" s="522"/>
      <c r="N17" s="523"/>
    </row>
    <row r="18" spans="1:14" ht="15.5" hidden="1" customHeight="1">
      <c r="A18" s="524"/>
      <c r="B18" s="525"/>
      <c r="C18" s="527"/>
      <c r="D18" s="527"/>
      <c r="E18" s="527"/>
      <c r="F18" s="527"/>
      <c r="G18" s="507"/>
      <c r="H18" s="514"/>
      <c r="I18" s="514"/>
      <c r="J18" s="515"/>
      <c r="K18" s="522"/>
      <c r="L18" s="522"/>
      <c r="M18" s="522"/>
      <c r="N18" s="523"/>
    </row>
    <row r="19" spans="1:14" hidden="1">
      <c r="A19" s="529" t="s">
        <v>2115</v>
      </c>
      <c r="B19" s="525" t="s">
        <v>2116</v>
      </c>
      <c r="C19" s="530"/>
      <c r="D19" s="530"/>
      <c r="E19" s="530"/>
      <c r="F19" s="530"/>
      <c r="G19" s="507"/>
      <c r="H19" s="514"/>
      <c r="I19" s="514"/>
      <c r="J19" s="515"/>
      <c r="K19" s="522"/>
      <c r="L19" s="522"/>
      <c r="M19" s="522"/>
      <c r="N19" s="523"/>
    </row>
    <row r="20" spans="1:14" hidden="1">
      <c r="A20" s="524">
        <v>1</v>
      </c>
      <c r="B20" s="525" t="s">
        <v>2117</v>
      </c>
      <c r="C20" s="527"/>
      <c r="D20" s="526"/>
      <c r="E20" s="526"/>
      <c r="F20" s="526"/>
      <c r="G20" s="507"/>
      <c r="H20" s="514"/>
      <c r="I20" s="514"/>
      <c r="J20" s="515"/>
      <c r="K20" s="522"/>
      <c r="L20" s="522"/>
      <c r="M20" s="522"/>
      <c r="N20" s="523"/>
    </row>
    <row r="21" spans="1:14" hidden="1">
      <c r="A21" s="524"/>
      <c r="B21" s="525" t="s">
        <v>2114</v>
      </c>
      <c r="C21" s="527"/>
      <c r="D21" s="526"/>
      <c r="E21" s="526"/>
      <c r="F21" s="526"/>
      <c r="G21" s="507"/>
      <c r="H21" s="514"/>
      <c r="I21" s="514"/>
      <c r="J21" s="515"/>
      <c r="K21" s="522"/>
      <c r="L21" s="522"/>
      <c r="M21" s="522"/>
      <c r="N21" s="523"/>
    </row>
    <row r="22" spans="1:14" ht="70" hidden="1">
      <c r="A22" s="519" t="s">
        <v>2083</v>
      </c>
      <c r="B22" s="520" t="s">
        <v>2118</v>
      </c>
      <c r="C22" s="521"/>
      <c r="D22" s="521"/>
      <c r="E22" s="521"/>
      <c r="F22" s="521"/>
      <c r="G22" s="507"/>
      <c r="H22" s="514"/>
      <c r="I22" s="514"/>
      <c r="J22" s="515"/>
      <c r="K22" s="522"/>
      <c r="L22" s="522"/>
      <c r="M22" s="522"/>
      <c r="N22" s="523"/>
    </row>
    <row r="23" spans="1:14" s="518" customFormat="1">
      <c r="A23" s="510"/>
      <c r="B23" s="511" t="s">
        <v>2119</v>
      </c>
      <c r="C23" s="512"/>
      <c r="D23" s="513"/>
      <c r="E23" s="513"/>
      <c r="F23" s="513"/>
      <c r="G23" s="514"/>
      <c r="H23" s="514"/>
      <c r="I23" s="514"/>
      <c r="J23" s="515"/>
      <c r="K23" s="531">
        <v>1</v>
      </c>
      <c r="L23" s="531"/>
      <c r="M23" s="531"/>
      <c r="N23" s="517"/>
    </row>
    <row r="24" spans="1:14" ht="34.5" customHeight="1">
      <c r="A24" s="540" t="s">
        <v>2226</v>
      </c>
      <c r="N24" s="489"/>
    </row>
    <row r="25" spans="1:14" ht="55.25" customHeight="1">
      <c r="A25" s="1346" t="s">
        <v>2160</v>
      </c>
      <c r="B25" s="1342"/>
      <c r="C25" s="1342" t="s">
        <v>2161</v>
      </c>
      <c r="D25" s="1342"/>
      <c r="E25" s="1344" t="s">
        <v>2122</v>
      </c>
      <c r="F25" s="1344"/>
      <c r="G25" s="1344"/>
      <c r="H25" s="1344"/>
      <c r="I25" s="1344"/>
      <c r="J25" s="1344"/>
      <c r="K25" s="1344"/>
      <c r="L25" s="533"/>
      <c r="M25" s="533"/>
      <c r="N25" s="489"/>
    </row>
    <row r="26" spans="1:14" ht="14.4" customHeight="1">
      <c r="A26" s="490"/>
      <c r="B26" s="534"/>
      <c r="C26" s="534"/>
      <c r="D26" s="502"/>
      <c r="E26" s="1406" t="s">
        <v>2123</v>
      </c>
      <c r="F26" s="1406"/>
      <c r="G26" s="1341" t="s">
        <v>2124</v>
      </c>
      <c r="H26" s="1341"/>
      <c r="I26" s="535"/>
      <c r="J26" s="1340" t="s">
        <v>2125</v>
      </c>
      <c r="K26" s="1340"/>
      <c r="N26" s="489"/>
    </row>
    <row r="27" spans="1:14">
      <c r="A27" s="490"/>
      <c r="N27" s="489"/>
    </row>
    <row r="28" spans="1:14">
      <c r="A28" s="490"/>
      <c r="N28" s="489"/>
    </row>
    <row r="29" spans="1:14" ht="231.5" customHeight="1" thickBot="1">
      <c r="A29" s="536"/>
      <c r="B29" s="537"/>
      <c r="C29" s="537"/>
      <c r="D29" s="537"/>
      <c r="E29" s="537"/>
      <c r="F29" s="537"/>
      <c r="G29" s="537"/>
      <c r="H29" s="537"/>
      <c r="I29" s="537"/>
      <c r="J29" s="538"/>
      <c r="K29" s="537"/>
      <c r="L29" s="537"/>
      <c r="M29" s="537"/>
      <c r="N29" s="539"/>
    </row>
    <row r="30" spans="1:14" ht="167" hidden="1" customHeight="1" thickBot="1">
      <c r="A30" s="536"/>
      <c r="B30" s="537"/>
      <c r="C30" s="537"/>
      <c r="D30" s="537"/>
      <c r="E30" s="537"/>
      <c r="F30" s="537"/>
      <c r="G30" s="537"/>
      <c r="H30" s="537"/>
      <c r="I30" s="537"/>
      <c r="J30" s="538"/>
      <c r="K30" s="537"/>
      <c r="L30" s="537"/>
      <c r="M30" s="537"/>
      <c r="N30" s="539"/>
    </row>
  </sheetData>
  <mergeCells count="23">
    <mergeCell ref="E26:F26"/>
    <mergeCell ref="G26:H26"/>
    <mergeCell ref="J26:K26"/>
    <mergeCell ref="H9:H10"/>
    <mergeCell ref="I9:I10"/>
    <mergeCell ref="J9:L9"/>
    <mergeCell ref="A25:B25"/>
    <mergeCell ref="C25:D25"/>
    <mergeCell ref="E25:K25"/>
    <mergeCell ref="C9:C10"/>
    <mergeCell ref="D9:D10"/>
    <mergeCell ref="E9:E10"/>
    <mergeCell ref="F9:F10"/>
    <mergeCell ref="G9:G10"/>
    <mergeCell ref="A1:N2"/>
    <mergeCell ref="B5:J6"/>
    <mergeCell ref="C8:E8"/>
    <mergeCell ref="F8:H8"/>
    <mergeCell ref="J8:L8"/>
    <mergeCell ref="M8:M10"/>
    <mergeCell ref="N8:N10"/>
    <mergeCell ref="A9:A10"/>
    <mergeCell ref="B9:B10"/>
  </mergeCells>
  <conditionalFormatting sqref="A12">
    <cfRule type="duplicateValues" dxfId="49" priority="585"/>
  </conditionalFormatting>
  <pageMargins left="0.42" right="0.42" top="0.3" bottom="0.5" header="0.17" footer="0.17"/>
  <pageSetup paperSize="9" scale="58" fitToHeight="1111" orientation="landscape" r:id="rId1"/>
  <headerFooter>
    <oddFooter>Page &amp;P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77B54-A8EC-4723-9193-50FB5DBC0223}">
  <sheetPr>
    <pageSetUpPr fitToPage="1"/>
  </sheetPr>
  <dimension ref="A1:R33"/>
  <sheetViews>
    <sheetView view="pageBreakPreview" topLeftCell="C10" zoomScale="55" zoomScaleNormal="55" zoomScaleSheetLayoutView="55" workbookViewId="0">
      <selection activeCell="R11" sqref="R11"/>
    </sheetView>
  </sheetViews>
  <sheetFormatPr defaultColWidth="9.796875" defaultRowHeight="20.5"/>
  <cols>
    <col min="1" max="1" width="16.19921875" style="648" bestFit="1" customWidth="1"/>
    <col min="2" max="2" width="47" style="634" bestFit="1" customWidth="1"/>
    <col min="3" max="3" width="31.296875" style="634" bestFit="1" customWidth="1"/>
    <col min="4" max="4" width="15.3984375" style="634" customWidth="1"/>
    <col min="5" max="5" width="11" style="634" customWidth="1"/>
    <col min="6" max="6" width="14.296875" style="634" customWidth="1"/>
    <col min="7" max="7" width="11" style="634" customWidth="1"/>
    <col min="8" max="8" width="12.5" style="634" customWidth="1"/>
    <col min="9" max="9" width="27.09765625" style="634" customWidth="1"/>
    <col min="10" max="10" width="26.296875" style="634" customWidth="1"/>
    <col min="11" max="11" width="10.09765625" style="648" customWidth="1"/>
    <col min="12" max="12" width="18.69921875" style="634" customWidth="1"/>
    <col min="13" max="15" width="17.59765625" style="634" customWidth="1"/>
    <col min="16" max="16" width="24.296875" style="634" customWidth="1"/>
    <col min="17" max="17" width="15.69921875" style="634" customWidth="1"/>
    <col min="18" max="18" width="32.19921875" style="634" customWidth="1"/>
    <col min="19" max="16384" width="9.796875" style="634"/>
  </cols>
  <sheetData>
    <row r="1" spans="1:18" ht="51.65" customHeight="1">
      <c r="A1" s="1368" t="s">
        <v>2064</v>
      </c>
      <c r="B1" s="1369"/>
      <c r="C1" s="1369"/>
      <c r="D1" s="1369"/>
      <c r="E1" s="1369"/>
      <c r="F1" s="1369"/>
      <c r="G1" s="1369"/>
      <c r="H1" s="1369"/>
      <c r="I1" s="1369"/>
      <c r="J1" s="1369"/>
      <c r="K1" s="1369"/>
      <c r="L1" s="1369"/>
      <c r="M1" s="1369"/>
      <c r="N1" s="1369"/>
      <c r="O1" s="1369"/>
      <c r="P1" s="1369"/>
      <c r="Q1" s="1369"/>
      <c r="R1" s="1370"/>
    </row>
    <row r="2" spans="1:18">
      <c r="A2" s="1371"/>
      <c r="B2" s="1372"/>
      <c r="C2" s="1372"/>
      <c r="D2" s="1372"/>
      <c r="E2" s="1372"/>
      <c r="F2" s="1372"/>
      <c r="G2" s="1372"/>
      <c r="H2" s="1372"/>
      <c r="I2" s="1372"/>
      <c r="J2" s="1372"/>
      <c r="K2" s="1372"/>
      <c r="L2" s="1372"/>
      <c r="M2" s="1372"/>
      <c r="N2" s="1372"/>
      <c r="O2" s="1372"/>
      <c r="P2" s="1372"/>
      <c r="Q2" s="1372"/>
      <c r="R2" s="1373"/>
    </row>
    <row r="3" spans="1:18" ht="29.5" customHeight="1">
      <c r="A3" s="636" t="s">
        <v>2065</v>
      </c>
      <c r="B3" s="637" t="s">
        <v>2155</v>
      </c>
      <c r="C3" s="638"/>
      <c r="D3" s="638"/>
      <c r="E3" s="638"/>
      <c r="F3" s="638"/>
      <c r="G3" s="638"/>
      <c r="H3" s="639"/>
      <c r="I3" s="639"/>
      <c r="J3" s="639"/>
      <c r="K3" s="640"/>
      <c r="L3" s="639"/>
      <c r="M3" s="639"/>
      <c r="N3" s="639"/>
      <c r="O3" s="639"/>
      <c r="P3" s="639"/>
      <c r="Q3" s="639"/>
      <c r="R3" s="641"/>
    </row>
    <row r="4" spans="1:18" ht="15" customHeight="1">
      <c r="A4" s="642" t="s">
        <v>2066</v>
      </c>
      <c r="B4" s="643"/>
      <c r="C4" s="644"/>
      <c r="D4" s="644"/>
      <c r="E4" s="644"/>
      <c r="F4" s="644"/>
      <c r="G4" s="644"/>
      <c r="H4" s="645"/>
      <c r="I4" s="645"/>
      <c r="J4" s="645"/>
      <c r="K4" s="646"/>
      <c r="L4" s="645"/>
      <c r="M4" s="645"/>
      <c r="N4" s="645"/>
      <c r="O4" s="645"/>
      <c r="P4" s="645"/>
      <c r="Q4" s="645"/>
      <c r="R4" s="647"/>
    </row>
    <row r="5" spans="1:18" ht="15" customHeight="1">
      <c r="A5" s="636" t="s">
        <v>2067</v>
      </c>
      <c r="B5" s="1374" t="s">
        <v>2333</v>
      </c>
      <c r="C5" s="1375"/>
      <c r="D5" s="1375"/>
      <c r="E5" s="1375"/>
      <c r="F5" s="1375"/>
      <c r="G5" s="1375"/>
      <c r="H5" s="1375"/>
      <c r="I5" s="1375"/>
      <c r="J5" s="1375"/>
      <c r="K5" s="1375"/>
      <c r="L5" s="639"/>
      <c r="R5" s="635"/>
    </row>
    <row r="6" spans="1:18" ht="15" customHeight="1">
      <c r="A6" s="642" t="s">
        <v>2068</v>
      </c>
      <c r="B6" s="1376"/>
      <c r="C6" s="1377"/>
      <c r="D6" s="1377"/>
      <c r="E6" s="1377"/>
      <c r="F6" s="1377"/>
      <c r="G6" s="1377"/>
      <c r="H6" s="1377"/>
      <c r="I6" s="1377"/>
      <c r="J6" s="1377"/>
      <c r="K6" s="1377"/>
      <c r="L6" s="645"/>
      <c r="M6" s="645"/>
      <c r="N6" s="645"/>
      <c r="O6" s="645"/>
      <c r="P6" s="645"/>
      <c r="Q6" s="645"/>
      <c r="R6" s="647"/>
    </row>
    <row r="7" spans="1:18">
      <c r="A7" s="632"/>
      <c r="R7" s="635"/>
    </row>
    <row r="8" spans="1:18" ht="62.5" customHeight="1">
      <c r="A8" s="649" t="s">
        <v>2069</v>
      </c>
      <c r="B8" s="650" t="s">
        <v>2070</v>
      </c>
      <c r="C8" s="1378" t="s">
        <v>2071</v>
      </c>
      <c r="D8" s="1378"/>
      <c r="E8" s="1378"/>
      <c r="F8" s="1378"/>
      <c r="G8" s="1378" t="s">
        <v>2072</v>
      </c>
      <c r="H8" s="1378"/>
      <c r="I8" s="1378"/>
      <c r="J8" s="650" t="s">
        <v>2157</v>
      </c>
      <c r="K8" s="1379" t="s">
        <v>2074</v>
      </c>
      <c r="L8" s="1379"/>
      <c r="M8" s="1379"/>
      <c r="N8" s="1379" t="s">
        <v>2074</v>
      </c>
      <c r="O8" s="1379"/>
      <c r="P8" s="1379"/>
      <c r="Q8" s="1380" t="s">
        <v>2075</v>
      </c>
      <c r="R8" s="1381" t="s">
        <v>1964</v>
      </c>
    </row>
    <row r="9" spans="1:18" ht="45" customHeight="1">
      <c r="A9" s="1382" t="s">
        <v>2076</v>
      </c>
      <c r="B9" s="1383" t="s">
        <v>2077</v>
      </c>
      <c r="C9" s="1383" t="s">
        <v>12</v>
      </c>
      <c r="D9" s="1383" t="s">
        <v>13</v>
      </c>
      <c r="E9" s="1383" t="s">
        <v>2331</v>
      </c>
      <c r="F9" s="1383" t="s">
        <v>2330</v>
      </c>
      <c r="G9" s="1367" t="s">
        <v>1714</v>
      </c>
      <c r="H9" s="1367" t="s">
        <v>1715</v>
      </c>
      <c r="I9" s="1367" t="s">
        <v>1716</v>
      </c>
      <c r="J9" s="1367" t="s">
        <v>1716</v>
      </c>
      <c r="K9" s="1379" t="s">
        <v>1511</v>
      </c>
      <c r="L9" s="1379"/>
      <c r="M9" s="1379"/>
      <c r="N9" s="1379" t="s">
        <v>45</v>
      </c>
      <c r="O9" s="1379"/>
      <c r="P9" s="1379"/>
      <c r="Q9" s="1380"/>
      <c r="R9" s="1381"/>
    </row>
    <row r="10" spans="1:18" ht="76.5" customHeight="1">
      <c r="A10" s="1382"/>
      <c r="B10" s="1383"/>
      <c r="C10" s="1383"/>
      <c r="D10" s="1383"/>
      <c r="E10" s="1383" t="s">
        <v>1913</v>
      </c>
      <c r="F10" s="1383" t="s">
        <v>1913</v>
      </c>
      <c r="G10" s="1367"/>
      <c r="H10" s="1367"/>
      <c r="I10" s="1367"/>
      <c r="J10" s="1367"/>
      <c r="K10" s="742" t="s">
        <v>2079</v>
      </c>
      <c r="L10" s="742" t="s">
        <v>2080</v>
      </c>
      <c r="M10" s="742" t="s">
        <v>2081</v>
      </c>
      <c r="N10" s="742" t="s">
        <v>2079</v>
      </c>
      <c r="O10" s="742" t="s">
        <v>2080</v>
      </c>
      <c r="P10" s="742" t="s">
        <v>2081</v>
      </c>
      <c r="Q10" s="1380"/>
      <c r="R10" s="1381"/>
    </row>
    <row r="11" spans="1:18" s="633" customFormat="1" ht="26" customHeight="1">
      <c r="A11" s="651" t="s">
        <v>1960</v>
      </c>
      <c r="B11" s="652"/>
      <c r="C11" s="652"/>
      <c r="D11" s="652"/>
      <c r="E11" s="652"/>
      <c r="F11" s="652"/>
      <c r="G11" s="653" t="s">
        <v>477</v>
      </c>
      <c r="H11" s="653" t="s">
        <v>477</v>
      </c>
      <c r="I11" s="654">
        <f>'DT04 (TM) 1 '!L8</f>
        <v>26838358652.707893</v>
      </c>
      <c r="J11" s="654">
        <f>'DT04 (TM) 1 '!Q8</f>
        <v>28199692950.43084</v>
      </c>
      <c r="K11" s="743"/>
      <c r="L11" s="743"/>
      <c r="M11" s="743"/>
      <c r="N11" s="743"/>
      <c r="O11" s="743"/>
      <c r="P11" s="743">
        <f>SUM(P12:P12)</f>
        <v>6401319</v>
      </c>
      <c r="Q11" s="655"/>
      <c r="R11" s="656">
        <f>I11-J11-M11-P11</f>
        <v>-1367735616.7229462</v>
      </c>
    </row>
    <row r="12" spans="1:18" s="773" customFormat="1" ht="64" customHeight="1">
      <c r="A12" s="764" t="s">
        <v>245</v>
      </c>
      <c r="B12" s="765" t="s">
        <v>291</v>
      </c>
      <c r="C12" s="765" t="s">
        <v>2329</v>
      </c>
      <c r="D12" s="766" t="s">
        <v>43</v>
      </c>
      <c r="E12" s="767">
        <v>12</v>
      </c>
      <c r="F12" s="768">
        <v>9</v>
      </c>
      <c r="G12" s="769" t="s">
        <v>477</v>
      </c>
      <c r="H12" s="769" t="s">
        <v>477</v>
      </c>
      <c r="I12" s="769" t="s">
        <v>477</v>
      </c>
      <c r="J12" s="769" t="s">
        <v>477</v>
      </c>
      <c r="K12" s="770" t="s">
        <v>2083</v>
      </c>
      <c r="L12" s="771">
        <v>13636.36</v>
      </c>
      <c r="M12" s="771" t="s">
        <v>477</v>
      </c>
      <c r="N12" s="770" t="s">
        <v>2083</v>
      </c>
      <c r="O12" s="771">
        <v>13727.27</v>
      </c>
      <c r="P12" s="771">
        <v>6401319</v>
      </c>
      <c r="Q12" s="771" t="s">
        <v>45</v>
      </c>
      <c r="R12" s="772" t="s">
        <v>2332</v>
      </c>
    </row>
    <row r="13" spans="1:18" s="633" customFormat="1" ht="26" customHeight="1">
      <c r="A13" s="651" t="s">
        <v>1960</v>
      </c>
      <c r="B13" s="652"/>
      <c r="C13" s="652"/>
      <c r="D13" s="652"/>
      <c r="E13" s="652"/>
      <c r="F13" s="652"/>
      <c r="G13" s="653" t="s">
        <v>477</v>
      </c>
      <c r="H13" s="653" t="s">
        <v>477</v>
      </c>
      <c r="I13" s="654">
        <f>'DT04 (TM) 1 '!L17</f>
        <v>2538751590</v>
      </c>
      <c r="J13" s="654">
        <f>'Tổng hợp'!J16</f>
        <v>4227979301.8798904</v>
      </c>
      <c r="K13" s="743"/>
      <c r="L13" s="743"/>
      <c r="M13" s="743">
        <f>SUM(M14:M14)</f>
        <v>0</v>
      </c>
      <c r="N13" s="743"/>
      <c r="O13" s="743"/>
      <c r="P13" s="743">
        <f>SUM(P14:P14)</f>
        <v>156776769</v>
      </c>
      <c r="Q13" s="655"/>
      <c r="R13" s="656">
        <f>I13-J13-M13-P13</f>
        <v>-1846004480.8798904</v>
      </c>
    </row>
    <row r="14" spans="1:18" s="780" customFormat="1" ht="64" customHeight="1">
      <c r="A14" s="774" t="s">
        <v>1667</v>
      </c>
      <c r="B14" s="775" t="s">
        <v>309</v>
      </c>
      <c r="C14" s="775" t="s">
        <v>2328</v>
      </c>
      <c r="D14" s="776" t="s">
        <v>43</v>
      </c>
      <c r="E14" s="777">
        <v>170</v>
      </c>
      <c r="F14" s="777">
        <v>170</v>
      </c>
      <c r="G14" s="778" t="s">
        <v>477</v>
      </c>
      <c r="H14" s="778" t="s">
        <v>477</v>
      </c>
      <c r="I14" s="778" t="s">
        <v>477</v>
      </c>
      <c r="J14" s="778" t="s">
        <v>477</v>
      </c>
      <c r="K14" s="779" t="s">
        <v>2083</v>
      </c>
      <c r="L14" s="771">
        <f>19300/1.1</f>
        <v>17545.454545454544</v>
      </c>
      <c r="M14" s="771" t="s">
        <v>477</v>
      </c>
      <c r="N14" s="779" t="s">
        <v>2083</v>
      </c>
      <c r="O14" s="771">
        <f>19200/1.1</f>
        <v>17454.545454545452</v>
      </c>
      <c r="P14" s="771">
        <f>3*52258923</f>
        <v>156776769</v>
      </c>
      <c r="Q14" s="771" t="s">
        <v>45</v>
      </c>
      <c r="R14" s="772" t="s">
        <v>2332</v>
      </c>
    </row>
    <row r="15" spans="1:18" s="671" customFormat="1">
      <c r="A15" s="663"/>
      <c r="B15" s="664" t="s">
        <v>2106</v>
      </c>
      <c r="C15" s="665"/>
      <c r="D15" s="666"/>
      <c r="E15" s="666"/>
      <c r="F15" s="666"/>
      <c r="G15" s="666"/>
      <c r="H15" s="667"/>
      <c r="I15" s="667"/>
      <c r="J15" s="667"/>
      <c r="K15" s="668"/>
      <c r="L15" s="669"/>
      <c r="M15" s="669"/>
      <c r="N15" s="669"/>
      <c r="O15" s="669"/>
      <c r="P15" s="669"/>
      <c r="Q15" s="669"/>
      <c r="R15" s="670"/>
    </row>
    <row r="16" spans="1:18" ht="15.5" hidden="1" customHeight="1">
      <c r="A16" s="672" t="s">
        <v>2107</v>
      </c>
      <c r="B16" s="673" t="s">
        <v>2167</v>
      </c>
      <c r="C16" s="674"/>
      <c r="D16" s="674"/>
      <c r="E16" s="674"/>
      <c r="F16" s="674"/>
      <c r="G16" s="674"/>
      <c r="H16" s="675"/>
      <c r="I16" s="676"/>
      <c r="J16" s="676"/>
      <c r="K16" s="677"/>
      <c r="L16" s="678"/>
      <c r="M16" s="678"/>
      <c r="N16" s="678"/>
      <c r="O16" s="678"/>
      <c r="P16" s="678"/>
      <c r="Q16" s="678"/>
      <c r="R16" s="679"/>
    </row>
    <row r="17" spans="1:18" ht="15.5" hidden="1" customHeight="1">
      <c r="A17" s="680">
        <v>1</v>
      </c>
      <c r="B17" s="681" t="s">
        <v>2109</v>
      </c>
      <c r="C17" s="682" t="s">
        <v>1725</v>
      </c>
      <c r="D17" s="682"/>
      <c r="E17" s="682"/>
      <c r="F17" s="682"/>
      <c r="G17" s="682"/>
      <c r="H17" s="675"/>
      <c r="I17" s="676"/>
      <c r="J17" s="676"/>
      <c r="K17" s="677"/>
      <c r="L17" s="678"/>
      <c r="M17" s="678"/>
      <c r="N17" s="678"/>
      <c r="O17" s="678"/>
      <c r="P17" s="678"/>
      <c r="Q17" s="678"/>
      <c r="R17" s="679"/>
    </row>
    <row r="18" spans="1:18" ht="15.5" hidden="1" customHeight="1">
      <c r="A18" s="680">
        <v>2</v>
      </c>
      <c r="B18" s="681" t="s">
        <v>2109</v>
      </c>
      <c r="C18" s="683"/>
      <c r="D18" s="683"/>
      <c r="E18" s="683"/>
      <c r="F18" s="683"/>
      <c r="G18" s="683"/>
      <c r="H18" s="675"/>
      <c r="I18" s="676"/>
      <c r="J18" s="676"/>
      <c r="K18" s="677"/>
      <c r="L18" s="678"/>
      <c r="M18" s="678"/>
      <c r="N18" s="678"/>
      <c r="O18" s="678"/>
      <c r="P18" s="678"/>
      <c r="Q18" s="678"/>
      <c r="R18" s="679"/>
    </row>
    <row r="19" spans="1:18" ht="15.5" hidden="1" customHeight="1">
      <c r="A19" s="672" t="s">
        <v>2110</v>
      </c>
      <c r="B19" s="673" t="s">
        <v>2168</v>
      </c>
      <c r="C19" s="684" t="s">
        <v>2112</v>
      </c>
      <c r="D19" s="684" t="s">
        <v>2113</v>
      </c>
      <c r="E19" s="684"/>
      <c r="F19" s="684"/>
      <c r="G19" s="684"/>
      <c r="H19" s="675"/>
      <c r="I19" s="676"/>
      <c r="J19" s="676"/>
      <c r="K19" s="677"/>
      <c r="L19" s="678"/>
      <c r="M19" s="678"/>
      <c r="N19" s="678"/>
      <c r="O19" s="678"/>
      <c r="P19" s="678"/>
      <c r="Q19" s="678"/>
      <c r="R19" s="679"/>
    </row>
    <row r="20" spans="1:18" ht="15.5" hidden="1" customHeight="1">
      <c r="A20" s="680">
        <v>1</v>
      </c>
      <c r="B20" s="681" t="s">
        <v>2114</v>
      </c>
      <c r="C20" s="683"/>
      <c r="D20" s="682"/>
      <c r="E20" s="682"/>
      <c r="F20" s="682"/>
      <c r="G20" s="682"/>
      <c r="H20" s="675"/>
      <c r="I20" s="676"/>
      <c r="J20" s="676"/>
      <c r="K20" s="677"/>
      <c r="L20" s="678"/>
      <c r="M20" s="678"/>
      <c r="N20" s="678"/>
      <c r="O20" s="678"/>
      <c r="P20" s="678"/>
      <c r="Q20" s="678"/>
      <c r="R20" s="679"/>
    </row>
    <row r="21" spans="1:18" ht="15.5" hidden="1" customHeight="1">
      <c r="A21" s="680"/>
      <c r="B21" s="681"/>
      <c r="C21" s="683"/>
      <c r="D21" s="683"/>
      <c r="E21" s="683"/>
      <c r="F21" s="683"/>
      <c r="G21" s="683"/>
      <c r="H21" s="675"/>
      <c r="I21" s="676"/>
      <c r="J21" s="676"/>
      <c r="K21" s="677"/>
      <c r="L21" s="678"/>
      <c r="M21" s="678"/>
      <c r="N21" s="678"/>
      <c r="O21" s="678"/>
      <c r="P21" s="678"/>
      <c r="Q21" s="678"/>
      <c r="R21" s="679"/>
    </row>
    <row r="22" spans="1:18" hidden="1">
      <c r="A22" s="685" t="s">
        <v>2115</v>
      </c>
      <c r="B22" s="681" t="s">
        <v>2169</v>
      </c>
      <c r="C22" s="686"/>
      <c r="D22" s="686"/>
      <c r="E22" s="686"/>
      <c r="F22" s="686"/>
      <c r="G22" s="686"/>
      <c r="H22" s="675"/>
      <c r="I22" s="676"/>
      <c r="J22" s="676"/>
      <c r="K22" s="677"/>
      <c r="L22" s="678"/>
      <c r="M22" s="678"/>
      <c r="N22" s="678"/>
      <c r="O22" s="678"/>
      <c r="P22" s="678"/>
      <c r="Q22" s="678"/>
      <c r="R22" s="679"/>
    </row>
    <row r="23" spans="1:18" ht="40" hidden="1">
      <c r="A23" s="680">
        <v>1</v>
      </c>
      <c r="B23" s="681" t="s">
        <v>2117</v>
      </c>
      <c r="C23" s="683"/>
      <c r="D23" s="682"/>
      <c r="E23" s="682"/>
      <c r="F23" s="682"/>
      <c r="G23" s="682"/>
      <c r="H23" s="675"/>
      <c r="I23" s="676"/>
      <c r="J23" s="676"/>
      <c r="K23" s="677"/>
      <c r="L23" s="678"/>
      <c r="M23" s="678"/>
      <c r="N23" s="678"/>
      <c r="O23" s="678"/>
      <c r="P23" s="678"/>
      <c r="Q23" s="678"/>
      <c r="R23" s="679"/>
    </row>
    <row r="24" spans="1:18" hidden="1">
      <c r="A24" s="680"/>
      <c r="B24" s="681" t="s">
        <v>2114</v>
      </c>
      <c r="C24" s="683"/>
      <c r="D24" s="682"/>
      <c r="E24" s="682"/>
      <c r="F24" s="682"/>
      <c r="G24" s="682"/>
      <c r="H24" s="675"/>
      <c r="I24" s="676"/>
      <c r="J24" s="676"/>
      <c r="K24" s="677"/>
      <c r="L24" s="678"/>
      <c r="M24" s="678"/>
      <c r="N24" s="678"/>
      <c r="O24" s="678"/>
      <c r="P24" s="678"/>
      <c r="Q24" s="678"/>
      <c r="R24" s="679"/>
    </row>
    <row r="25" spans="1:18" ht="80" hidden="1">
      <c r="A25" s="672" t="s">
        <v>2083</v>
      </c>
      <c r="B25" s="673" t="s">
        <v>2170</v>
      </c>
      <c r="C25" s="674"/>
      <c r="D25" s="674"/>
      <c r="E25" s="674"/>
      <c r="F25" s="674"/>
      <c r="G25" s="674"/>
      <c r="H25" s="675"/>
      <c r="I25" s="676"/>
      <c r="J25" s="676"/>
      <c r="K25" s="677"/>
      <c r="L25" s="678"/>
      <c r="M25" s="678"/>
      <c r="N25" s="678"/>
      <c r="O25" s="678"/>
      <c r="P25" s="678"/>
      <c r="Q25" s="678"/>
      <c r="R25" s="679"/>
    </row>
    <row r="26" spans="1:18" s="671" customFormat="1">
      <c r="A26" s="687"/>
      <c r="B26" s="688" t="s">
        <v>2119</v>
      </c>
      <c r="C26" s="689"/>
      <c r="D26" s="690"/>
      <c r="E26" s="690"/>
      <c r="F26" s="690"/>
      <c r="G26" s="690"/>
      <c r="H26" s="676"/>
      <c r="I26" s="676"/>
      <c r="J26" s="676"/>
      <c r="K26" s="677"/>
      <c r="L26" s="691">
        <v>2</v>
      </c>
      <c r="M26" s="691"/>
      <c r="N26" s="691"/>
      <c r="O26" s="691">
        <v>1</v>
      </c>
      <c r="P26" s="691"/>
      <c r="Q26" s="691"/>
      <c r="R26" s="692"/>
    </row>
    <row r="27" spans="1:18" ht="34.5" customHeight="1">
      <c r="A27" s="756" t="s">
        <v>2301</v>
      </c>
      <c r="R27" s="635"/>
    </row>
    <row r="28" spans="1:18" ht="55.25" customHeight="1">
      <c r="A28" s="1399" t="s">
        <v>2160</v>
      </c>
      <c r="B28" s="1400"/>
      <c r="C28" s="1400" t="s">
        <v>2161</v>
      </c>
      <c r="D28" s="1400"/>
      <c r="E28" s="1400"/>
      <c r="F28" s="1400"/>
      <c r="G28" s="723"/>
      <c r="H28" s="723"/>
      <c r="I28" s="723"/>
      <c r="J28" s="723"/>
      <c r="K28" s="1401" t="s">
        <v>2122</v>
      </c>
      <c r="L28" s="1401"/>
      <c r="M28" s="1401"/>
      <c r="N28" s="1401"/>
      <c r="O28" s="1401"/>
      <c r="P28" s="1401"/>
      <c r="Q28" s="1401"/>
      <c r="R28" s="635"/>
    </row>
    <row r="29" spans="1:18" s="785" customFormat="1" ht="67" customHeight="1">
      <c r="A29" s="781"/>
      <c r="B29" s="782"/>
      <c r="C29" s="782"/>
      <c r="D29" s="783"/>
      <c r="E29" s="783"/>
      <c r="F29" s="723"/>
      <c r="G29" s="723"/>
      <c r="H29" s="723"/>
      <c r="I29" s="723"/>
      <c r="J29" s="1401" t="s">
        <v>2123</v>
      </c>
      <c r="K29" s="1401"/>
      <c r="L29" s="1401"/>
      <c r="M29" s="1401" t="s">
        <v>2124</v>
      </c>
      <c r="N29" s="1401"/>
      <c r="O29" s="1401"/>
      <c r="P29" s="1401" t="s">
        <v>2125</v>
      </c>
      <c r="Q29" s="1401"/>
      <c r="R29" s="784"/>
    </row>
    <row r="30" spans="1:18">
      <c r="A30" s="632"/>
      <c r="R30" s="635"/>
    </row>
    <row r="31" spans="1:18">
      <c r="A31" s="632"/>
      <c r="R31" s="635"/>
    </row>
    <row r="32" spans="1:18" ht="231.5" customHeight="1" thickBot="1">
      <c r="A32" s="693"/>
      <c r="B32" s="694"/>
      <c r="C32" s="694"/>
      <c r="D32" s="694"/>
      <c r="E32" s="694"/>
      <c r="F32" s="694"/>
      <c r="G32" s="694"/>
      <c r="H32" s="694"/>
      <c r="I32" s="694"/>
      <c r="J32" s="694"/>
      <c r="K32" s="695"/>
      <c r="L32" s="694"/>
      <c r="M32" s="694"/>
      <c r="N32" s="694"/>
      <c r="O32" s="694"/>
      <c r="P32" s="694"/>
      <c r="Q32" s="694"/>
      <c r="R32" s="696"/>
    </row>
    <row r="33" spans="1:18" ht="167" hidden="1" customHeight="1" thickBot="1">
      <c r="A33" s="693"/>
      <c r="B33" s="694"/>
      <c r="C33" s="694"/>
      <c r="D33" s="694"/>
      <c r="E33" s="694"/>
      <c r="F33" s="694"/>
      <c r="G33" s="694"/>
      <c r="H33" s="694"/>
      <c r="I33" s="694"/>
      <c r="J33" s="694"/>
      <c r="K33" s="695"/>
      <c r="L33" s="694"/>
      <c r="M33" s="694"/>
      <c r="N33" s="694"/>
      <c r="O33" s="694"/>
      <c r="P33" s="694"/>
      <c r="Q33" s="694"/>
      <c r="R33" s="696"/>
    </row>
  </sheetData>
  <mergeCells count="26">
    <mergeCell ref="A1:R2"/>
    <mergeCell ref="B5:K6"/>
    <mergeCell ref="C8:F8"/>
    <mergeCell ref="G8:I8"/>
    <mergeCell ref="K8:M8"/>
    <mergeCell ref="N8:P8"/>
    <mergeCell ref="Q8:Q10"/>
    <mergeCell ref="R8:R10"/>
    <mergeCell ref="A9:A10"/>
    <mergeCell ref="B9:B10"/>
    <mergeCell ref="I9:I10"/>
    <mergeCell ref="J9:J10"/>
    <mergeCell ref="K9:M9"/>
    <mergeCell ref="N9:P9"/>
    <mergeCell ref="G9:G10"/>
    <mergeCell ref="H9:H10"/>
    <mergeCell ref="A28:B28"/>
    <mergeCell ref="C9:C10"/>
    <mergeCell ref="D9:D10"/>
    <mergeCell ref="E9:E10"/>
    <mergeCell ref="F9:F10"/>
    <mergeCell ref="K28:Q28"/>
    <mergeCell ref="P29:Q29"/>
    <mergeCell ref="J29:L29"/>
    <mergeCell ref="M29:O29"/>
    <mergeCell ref="C28:F28"/>
  </mergeCells>
  <conditionalFormatting sqref="A12">
    <cfRule type="duplicateValues" dxfId="48" priority="2"/>
  </conditionalFormatting>
  <conditionalFormatting sqref="A14">
    <cfRule type="duplicateValues" dxfId="47" priority="1"/>
  </conditionalFormatting>
  <pageMargins left="0.42" right="0.42" top="0.3" bottom="0.5" header="0.17" footer="0.17"/>
  <pageSetup paperSize="8" scale="61" fitToHeight="1111" orientation="landscape" r:id="rId1"/>
  <headerFooter>
    <oddFooter>Page &amp;P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A6E7E-BB6C-4871-8EC4-0840BC49AD95}">
  <sheetPr>
    <pageSetUpPr fitToPage="1"/>
  </sheetPr>
  <dimension ref="A1:S31"/>
  <sheetViews>
    <sheetView view="pageBreakPreview" topLeftCell="A7" zoomScale="55" zoomScaleNormal="55" zoomScaleSheetLayoutView="55" workbookViewId="0">
      <selection activeCell="B12" sqref="B12"/>
    </sheetView>
  </sheetViews>
  <sheetFormatPr defaultColWidth="9.796875" defaultRowHeight="20.5"/>
  <cols>
    <col min="1" max="1" width="16.296875" style="949" bestFit="1" customWidth="1"/>
    <col min="2" max="2" width="47" style="940" bestFit="1" customWidth="1"/>
    <col min="3" max="3" width="31.296875" style="940" bestFit="1" customWidth="1"/>
    <col min="4" max="4" width="24.09765625" style="940" customWidth="1"/>
    <col min="5" max="6" width="11" style="940" customWidth="1"/>
    <col min="7" max="7" width="18.8984375" style="940" bestFit="1" customWidth="1"/>
    <col min="8" max="8" width="11" style="940" customWidth="1"/>
    <col min="9" max="9" width="12.5" style="940" customWidth="1"/>
    <col min="10" max="10" width="24.59765625" style="940" bestFit="1" customWidth="1"/>
    <col min="11" max="11" width="28.09765625" style="940" customWidth="1"/>
    <col min="12" max="12" width="14.59765625" style="949" customWidth="1"/>
    <col min="13" max="13" width="12.5" style="940" bestFit="1" customWidth="1"/>
    <col min="14" max="14" width="22.5" style="940" customWidth="1"/>
    <col min="15" max="15" width="13.8984375" style="940" customWidth="1"/>
    <col min="16" max="16" width="13.19921875" style="940" customWidth="1"/>
    <col min="17" max="17" width="17.59765625" style="940" customWidth="1"/>
    <col min="18" max="18" width="15.69921875" style="940" customWidth="1"/>
    <col min="19" max="19" width="40.69921875" style="940" bestFit="1" customWidth="1"/>
    <col min="20" max="16384" width="9.796875" style="940"/>
  </cols>
  <sheetData>
    <row r="1" spans="1:19" ht="51.65" customHeight="1">
      <c r="A1" s="1368" t="s">
        <v>2064</v>
      </c>
      <c r="B1" s="1369"/>
      <c r="C1" s="1369"/>
      <c r="D1" s="1369"/>
      <c r="E1" s="1369"/>
      <c r="F1" s="1369"/>
      <c r="G1" s="1369"/>
      <c r="H1" s="1369"/>
      <c r="I1" s="1369"/>
      <c r="J1" s="1369"/>
      <c r="K1" s="1369"/>
      <c r="L1" s="1369"/>
      <c r="M1" s="1369"/>
      <c r="N1" s="1369"/>
      <c r="O1" s="1369"/>
      <c r="P1" s="1369"/>
      <c r="Q1" s="1369"/>
      <c r="R1" s="1369"/>
      <c r="S1" s="1370"/>
    </row>
    <row r="2" spans="1:19">
      <c r="A2" s="1371"/>
      <c r="B2" s="1372"/>
      <c r="C2" s="1372"/>
      <c r="D2" s="1372"/>
      <c r="E2" s="1372"/>
      <c r="F2" s="1372"/>
      <c r="G2" s="1372"/>
      <c r="H2" s="1372"/>
      <c r="I2" s="1372"/>
      <c r="J2" s="1372"/>
      <c r="K2" s="1372"/>
      <c r="L2" s="1372"/>
      <c r="M2" s="1372"/>
      <c r="N2" s="1372"/>
      <c r="O2" s="1372"/>
      <c r="P2" s="1372"/>
      <c r="Q2" s="1372"/>
      <c r="R2" s="1372"/>
      <c r="S2" s="1373"/>
    </row>
    <row r="3" spans="1:19" ht="25.5" customHeight="1">
      <c r="A3" s="636" t="s">
        <v>2065</v>
      </c>
      <c r="B3" s="637" t="s">
        <v>2155</v>
      </c>
      <c r="C3" s="638"/>
      <c r="D3" s="638"/>
      <c r="E3" s="638"/>
      <c r="F3" s="638"/>
      <c r="G3" s="638"/>
      <c r="H3" s="638"/>
      <c r="I3" s="941"/>
      <c r="J3" s="941"/>
      <c r="K3" s="941"/>
      <c r="L3" s="942"/>
      <c r="M3" s="941"/>
      <c r="N3" s="941"/>
      <c r="O3" s="941"/>
      <c r="P3" s="941"/>
      <c r="Q3" s="941"/>
      <c r="R3" s="941"/>
      <c r="S3" s="943"/>
    </row>
    <row r="4" spans="1:19" ht="15" customHeight="1">
      <c r="A4" s="642" t="s">
        <v>2066</v>
      </c>
      <c r="B4" s="643"/>
      <c r="C4" s="644"/>
      <c r="D4" s="644"/>
      <c r="E4" s="644"/>
      <c r="F4" s="644"/>
      <c r="G4" s="644"/>
      <c r="H4" s="644"/>
      <c r="I4" s="944"/>
      <c r="J4" s="944"/>
      <c r="K4" s="944"/>
      <c r="L4" s="945"/>
      <c r="M4" s="944"/>
      <c r="N4" s="944"/>
      <c r="O4" s="944"/>
      <c r="P4" s="944"/>
      <c r="Q4" s="944"/>
      <c r="R4" s="944"/>
      <c r="S4" s="946"/>
    </row>
    <row r="5" spans="1:19" ht="15" customHeight="1">
      <c r="A5" s="636" t="s">
        <v>2067</v>
      </c>
      <c r="B5" s="1374" t="s">
        <v>2570</v>
      </c>
      <c r="C5" s="1375"/>
      <c r="D5" s="1375"/>
      <c r="E5" s="1375"/>
      <c r="F5" s="1375"/>
      <c r="G5" s="1375"/>
      <c r="H5" s="1375"/>
      <c r="I5" s="1375"/>
      <c r="J5" s="1375"/>
      <c r="K5" s="1375"/>
      <c r="L5" s="1375"/>
      <c r="M5" s="941"/>
      <c r="S5" s="947"/>
    </row>
    <row r="6" spans="1:19" ht="15" customHeight="1">
      <c r="A6" s="642" t="s">
        <v>2068</v>
      </c>
      <c r="B6" s="1376"/>
      <c r="C6" s="1377"/>
      <c r="D6" s="1377"/>
      <c r="E6" s="1377"/>
      <c r="F6" s="1377"/>
      <c r="G6" s="1377"/>
      <c r="H6" s="1377"/>
      <c r="I6" s="1377"/>
      <c r="J6" s="1377"/>
      <c r="K6" s="1377"/>
      <c r="L6" s="1377"/>
      <c r="M6" s="944"/>
      <c r="N6" s="944"/>
      <c r="O6" s="944"/>
      <c r="P6" s="944"/>
      <c r="Q6" s="944"/>
      <c r="R6" s="944"/>
      <c r="S6" s="946"/>
    </row>
    <row r="7" spans="1:19">
      <c r="A7" s="948"/>
      <c r="S7" s="947"/>
    </row>
    <row r="8" spans="1:19" ht="62.5" customHeight="1">
      <c r="A8" s="649" t="s">
        <v>2069</v>
      </c>
      <c r="B8" s="650" t="s">
        <v>2070</v>
      </c>
      <c r="C8" s="1378" t="s">
        <v>2071</v>
      </c>
      <c r="D8" s="1378"/>
      <c r="E8" s="1378"/>
      <c r="F8" s="1378"/>
      <c r="G8" s="1378"/>
      <c r="H8" s="1378" t="s">
        <v>2072</v>
      </c>
      <c r="I8" s="1378"/>
      <c r="J8" s="1378"/>
      <c r="K8" s="650" t="s">
        <v>2157</v>
      </c>
      <c r="L8" s="1398" t="s">
        <v>2074</v>
      </c>
      <c r="M8" s="1398"/>
      <c r="N8" s="1398"/>
      <c r="O8" s="1398" t="s">
        <v>2074</v>
      </c>
      <c r="P8" s="1398"/>
      <c r="Q8" s="1398"/>
      <c r="R8" s="1378" t="s">
        <v>2075</v>
      </c>
      <c r="S8" s="1381" t="s">
        <v>1964</v>
      </c>
    </row>
    <row r="9" spans="1:19" ht="45" customHeight="1">
      <c r="A9" s="1412" t="s">
        <v>2076</v>
      </c>
      <c r="B9" s="1411" t="s">
        <v>2077</v>
      </c>
      <c r="C9" s="1411" t="s">
        <v>12</v>
      </c>
      <c r="D9" s="1411" t="s">
        <v>13</v>
      </c>
      <c r="E9" s="1411" t="s">
        <v>2567</v>
      </c>
      <c r="F9" s="1411" t="s">
        <v>2569</v>
      </c>
      <c r="G9" s="1411" t="s">
        <v>2158</v>
      </c>
      <c r="H9" s="1367" t="s">
        <v>1714</v>
      </c>
      <c r="I9" s="1367" t="s">
        <v>1715</v>
      </c>
      <c r="J9" s="1367" t="s">
        <v>1716</v>
      </c>
      <c r="K9" s="1367" t="s">
        <v>1716</v>
      </c>
      <c r="L9" s="1398" t="s">
        <v>2568</v>
      </c>
      <c r="M9" s="1398"/>
      <c r="N9" s="1398"/>
      <c r="O9" s="1398" t="s">
        <v>45</v>
      </c>
      <c r="P9" s="1398"/>
      <c r="Q9" s="1398"/>
      <c r="R9" s="1378"/>
      <c r="S9" s="1381"/>
    </row>
    <row r="10" spans="1:19" ht="76.5" customHeight="1">
      <c r="A10" s="1412"/>
      <c r="B10" s="1411"/>
      <c r="C10" s="1411"/>
      <c r="D10" s="1411"/>
      <c r="E10" s="1411" t="s">
        <v>1913</v>
      </c>
      <c r="F10" s="1411" t="s">
        <v>1913</v>
      </c>
      <c r="G10" s="1411" t="s">
        <v>1914</v>
      </c>
      <c r="H10" s="1367"/>
      <c r="I10" s="1367"/>
      <c r="J10" s="1367"/>
      <c r="K10" s="1367"/>
      <c r="L10" s="964" t="s">
        <v>2079</v>
      </c>
      <c r="M10" s="964" t="s">
        <v>2080</v>
      </c>
      <c r="N10" s="964" t="s">
        <v>2081</v>
      </c>
      <c r="O10" s="964" t="s">
        <v>2079</v>
      </c>
      <c r="P10" s="964" t="s">
        <v>2080</v>
      </c>
      <c r="Q10" s="964" t="s">
        <v>2081</v>
      </c>
      <c r="R10" s="1378"/>
      <c r="S10" s="1381"/>
    </row>
    <row r="11" spans="1:19" s="782" customFormat="1" ht="26" customHeight="1">
      <c r="A11" s="962" t="s">
        <v>1960</v>
      </c>
      <c r="B11" s="963"/>
      <c r="C11" s="963"/>
      <c r="D11" s="963"/>
      <c r="E11" s="963"/>
      <c r="F11" s="963"/>
      <c r="G11" s="963"/>
      <c r="H11" s="965" t="s">
        <v>477</v>
      </c>
      <c r="I11" s="965" t="s">
        <v>477</v>
      </c>
      <c r="J11" s="654">
        <f>'Tổng hợp'!K14</f>
        <v>27375766652.707893</v>
      </c>
      <c r="K11" s="654">
        <f>'Tổng hợp'!J14</f>
        <v>28199692950.43084</v>
      </c>
      <c r="L11" s="966"/>
      <c r="M11" s="966"/>
      <c r="N11" s="966">
        <f>SUM(N12:N12)</f>
        <v>31690449</v>
      </c>
      <c r="O11" s="966"/>
      <c r="P11" s="966"/>
      <c r="Q11" s="966">
        <f>SUM(Q12:Q12)</f>
        <v>0</v>
      </c>
      <c r="R11" s="965"/>
      <c r="S11" s="656">
        <f>J11-K11-N11</f>
        <v>-855616746.72294617</v>
      </c>
    </row>
    <row r="12" spans="1:19" ht="182.5" customHeight="1">
      <c r="A12" s="970" t="s">
        <v>1649</v>
      </c>
      <c r="B12" s="967" t="s">
        <v>1650</v>
      </c>
      <c r="C12" s="950" t="s">
        <v>2566</v>
      </c>
      <c r="D12" s="967" t="s">
        <v>87</v>
      </c>
      <c r="E12" s="951">
        <f>6*98</f>
        <v>588</v>
      </c>
      <c r="F12" s="951">
        <v>582</v>
      </c>
      <c r="G12" s="952">
        <v>2015</v>
      </c>
      <c r="H12" s="968" t="s">
        <v>477</v>
      </c>
      <c r="I12" s="968" t="s">
        <v>477</v>
      </c>
      <c r="J12" s="968" t="s">
        <v>477</v>
      </c>
      <c r="K12" s="968" t="s">
        <v>477</v>
      </c>
      <c r="L12" s="682" t="s">
        <v>2083</v>
      </c>
      <c r="M12" s="969">
        <v>15727.27</v>
      </c>
      <c r="N12" s="969">
        <v>31690449</v>
      </c>
      <c r="O12" s="682" t="s">
        <v>2083</v>
      </c>
      <c r="P12" s="969">
        <f>18000/1.1</f>
        <v>16363.636363636362</v>
      </c>
      <c r="Q12" s="969" t="s">
        <v>477</v>
      </c>
      <c r="R12" s="969" t="s">
        <v>2565</v>
      </c>
      <c r="S12" s="939" t="s">
        <v>2153</v>
      </c>
    </row>
    <row r="13" spans="1:19" s="955" customFormat="1">
      <c r="A13" s="663"/>
      <c r="B13" s="664" t="s">
        <v>2106</v>
      </c>
      <c r="C13" s="665"/>
      <c r="D13" s="666"/>
      <c r="E13" s="666"/>
      <c r="F13" s="666"/>
      <c r="G13" s="666"/>
      <c r="H13" s="666"/>
      <c r="I13" s="665"/>
      <c r="J13" s="665"/>
      <c r="K13" s="665"/>
      <c r="L13" s="666"/>
      <c r="M13" s="953"/>
      <c r="N13" s="953"/>
      <c r="O13" s="953"/>
      <c r="P13" s="953"/>
      <c r="Q13" s="953"/>
      <c r="R13" s="953"/>
      <c r="S13" s="954"/>
    </row>
    <row r="14" spans="1:19" ht="15.5" hidden="1" customHeight="1">
      <c r="A14" s="672" t="s">
        <v>2107</v>
      </c>
      <c r="B14" s="673" t="s">
        <v>2167</v>
      </c>
      <c r="C14" s="674"/>
      <c r="D14" s="674"/>
      <c r="E14" s="674"/>
      <c r="F14" s="674"/>
      <c r="G14" s="674"/>
      <c r="H14" s="674"/>
      <c r="I14" s="683"/>
      <c r="J14" s="689"/>
      <c r="K14" s="689"/>
      <c r="L14" s="690"/>
      <c r="M14" s="681"/>
      <c r="N14" s="681"/>
      <c r="O14" s="681"/>
      <c r="P14" s="681"/>
      <c r="Q14" s="681"/>
      <c r="R14" s="681"/>
      <c r="S14" s="956"/>
    </row>
    <row r="15" spans="1:19" ht="15.5" hidden="1" customHeight="1">
      <c r="A15" s="680">
        <v>1</v>
      </c>
      <c r="B15" s="681" t="s">
        <v>2109</v>
      </c>
      <c r="C15" s="682" t="s">
        <v>1725</v>
      </c>
      <c r="D15" s="682"/>
      <c r="E15" s="682"/>
      <c r="F15" s="682"/>
      <c r="G15" s="682"/>
      <c r="H15" s="682"/>
      <c r="I15" s="683"/>
      <c r="J15" s="689"/>
      <c r="K15" s="689"/>
      <c r="L15" s="690"/>
      <c r="M15" s="681"/>
      <c r="N15" s="681"/>
      <c r="O15" s="681"/>
      <c r="P15" s="681"/>
      <c r="Q15" s="681"/>
      <c r="R15" s="681"/>
      <c r="S15" s="956"/>
    </row>
    <row r="16" spans="1:19" ht="15.5" hidden="1" customHeight="1">
      <c r="A16" s="680">
        <v>2</v>
      </c>
      <c r="B16" s="681" t="s">
        <v>2109</v>
      </c>
      <c r="C16" s="683"/>
      <c r="D16" s="683"/>
      <c r="E16" s="683"/>
      <c r="F16" s="683"/>
      <c r="G16" s="683"/>
      <c r="H16" s="683"/>
      <c r="I16" s="683"/>
      <c r="J16" s="689"/>
      <c r="K16" s="689"/>
      <c r="L16" s="690"/>
      <c r="M16" s="681"/>
      <c r="N16" s="681"/>
      <c r="O16" s="681"/>
      <c r="P16" s="681"/>
      <c r="Q16" s="681"/>
      <c r="R16" s="681"/>
      <c r="S16" s="956"/>
    </row>
    <row r="17" spans="1:19" ht="15.5" hidden="1" customHeight="1">
      <c r="A17" s="672" t="s">
        <v>2110</v>
      </c>
      <c r="B17" s="673" t="s">
        <v>2168</v>
      </c>
      <c r="C17" s="684" t="s">
        <v>2112</v>
      </c>
      <c r="D17" s="684" t="s">
        <v>2113</v>
      </c>
      <c r="E17" s="684"/>
      <c r="F17" s="684"/>
      <c r="G17" s="684"/>
      <c r="H17" s="684"/>
      <c r="I17" s="683"/>
      <c r="J17" s="689"/>
      <c r="K17" s="689"/>
      <c r="L17" s="690"/>
      <c r="M17" s="681"/>
      <c r="N17" s="681"/>
      <c r="O17" s="681"/>
      <c r="P17" s="681"/>
      <c r="Q17" s="681"/>
      <c r="R17" s="681"/>
      <c r="S17" s="956"/>
    </row>
    <row r="18" spans="1:19" ht="15.5" hidden="1" customHeight="1">
      <c r="A18" s="680">
        <v>1</v>
      </c>
      <c r="B18" s="681" t="s">
        <v>2114</v>
      </c>
      <c r="C18" s="683"/>
      <c r="D18" s="682"/>
      <c r="E18" s="682"/>
      <c r="F18" s="682"/>
      <c r="G18" s="682"/>
      <c r="H18" s="682"/>
      <c r="I18" s="683"/>
      <c r="J18" s="689"/>
      <c r="K18" s="689"/>
      <c r="L18" s="690"/>
      <c r="M18" s="681"/>
      <c r="N18" s="681"/>
      <c r="O18" s="681"/>
      <c r="P18" s="681"/>
      <c r="Q18" s="681"/>
      <c r="R18" s="681"/>
      <c r="S18" s="956"/>
    </row>
    <row r="19" spans="1:19" ht="15.5" hidden="1" customHeight="1">
      <c r="A19" s="680"/>
      <c r="B19" s="681"/>
      <c r="C19" s="683"/>
      <c r="D19" s="683"/>
      <c r="E19" s="683"/>
      <c r="F19" s="683"/>
      <c r="G19" s="683"/>
      <c r="H19" s="683"/>
      <c r="I19" s="683"/>
      <c r="J19" s="689"/>
      <c r="K19" s="689"/>
      <c r="L19" s="690"/>
      <c r="M19" s="681"/>
      <c r="N19" s="681"/>
      <c r="O19" s="681"/>
      <c r="P19" s="681"/>
      <c r="Q19" s="681"/>
      <c r="R19" s="681"/>
      <c r="S19" s="956"/>
    </row>
    <row r="20" spans="1:19" hidden="1">
      <c r="A20" s="685" t="s">
        <v>2115</v>
      </c>
      <c r="B20" s="681" t="s">
        <v>2169</v>
      </c>
      <c r="C20" s="686"/>
      <c r="D20" s="686"/>
      <c r="E20" s="686"/>
      <c r="F20" s="686"/>
      <c r="G20" s="686"/>
      <c r="H20" s="686"/>
      <c r="I20" s="683"/>
      <c r="J20" s="689"/>
      <c r="K20" s="689"/>
      <c r="L20" s="690"/>
      <c r="M20" s="681"/>
      <c r="N20" s="681"/>
      <c r="O20" s="681"/>
      <c r="P20" s="681"/>
      <c r="Q20" s="681"/>
      <c r="R20" s="681"/>
      <c r="S20" s="956"/>
    </row>
    <row r="21" spans="1:19" ht="40" hidden="1">
      <c r="A21" s="680">
        <v>1</v>
      </c>
      <c r="B21" s="681" t="s">
        <v>2117</v>
      </c>
      <c r="C21" s="683"/>
      <c r="D21" s="682"/>
      <c r="E21" s="682"/>
      <c r="F21" s="682"/>
      <c r="G21" s="682"/>
      <c r="H21" s="682"/>
      <c r="I21" s="683"/>
      <c r="J21" s="689"/>
      <c r="K21" s="689"/>
      <c r="L21" s="690"/>
      <c r="M21" s="681"/>
      <c r="N21" s="681"/>
      <c r="O21" s="681"/>
      <c r="P21" s="681"/>
      <c r="Q21" s="681"/>
      <c r="R21" s="681"/>
      <c r="S21" s="956"/>
    </row>
    <row r="22" spans="1:19" hidden="1">
      <c r="A22" s="680"/>
      <c r="B22" s="681" t="s">
        <v>2114</v>
      </c>
      <c r="C22" s="683"/>
      <c r="D22" s="682"/>
      <c r="E22" s="682"/>
      <c r="F22" s="682"/>
      <c r="G22" s="682"/>
      <c r="H22" s="682"/>
      <c r="I22" s="683"/>
      <c r="J22" s="689"/>
      <c r="K22" s="689"/>
      <c r="L22" s="690"/>
      <c r="M22" s="681"/>
      <c r="N22" s="681"/>
      <c r="O22" s="681"/>
      <c r="P22" s="681"/>
      <c r="Q22" s="681"/>
      <c r="R22" s="681"/>
      <c r="S22" s="956"/>
    </row>
    <row r="23" spans="1:19" ht="80" hidden="1">
      <c r="A23" s="672" t="s">
        <v>2083</v>
      </c>
      <c r="B23" s="673" t="s">
        <v>2170</v>
      </c>
      <c r="C23" s="674"/>
      <c r="D23" s="674"/>
      <c r="E23" s="674"/>
      <c r="F23" s="674"/>
      <c r="G23" s="674"/>
      <c r="H23" s="674"/>
      <c r="I23" s="683"/>
      <c r="J23" s="689"/>
      <c r="K23" s="689"/>
      <c r="L23" s="690"/>
      <c r="M23" s="681"/>
      <c r="N23" s="681"/>
      <c r="O23" s="681"/>
      <c r="P23" s="681"/>
      <c r="Q23" s="681"/>
      <c r="R23" s="681"/>
      <c r="S23" s="956"/>
    </row>
    <row r="24" spans="1:19" s="955" customFormat="1">
      <c r="A24" s="687"/>
      <c r="B24" s="688" t="s">
        <v>2119</v>
      </c>
      <c r="C24" s="689"/>
      <c r="D24" s="690"/>
      <c r="E24" s="690"/>
      <c r="F24" s="690"/>
      <c r="G24" s="690"/>
      <c r="H24" s="690"/>
      <c r="I24" s="689"/>
      <c r="J24" s="689"/>
      <c r="K24" s="689"/>
      <c r="L24" s="690"/>
      <c r="M24" s="688">
        <v>1</v>
      </c>
      <c r="N24" s="688"/>
      <c r="O24" s="688"/>
      <c r="P24" s="688">
        <v>2</v>
      </c>
      <c r="Q24" s="688"/>
      <c r="R24" s="688"/>
      <c r="S24" s="957"/>
    </row>
    <row r="25" spans="1:19" ht="34.5" customHeight="1">
      <c r="A25" s="756" t="s">
        <v>2301</v>
      </c>
      <c r="S25" s="947"/>
    </row>
    <row r="26" spans="1:19" ht="55.25" customHeight="1">
      <c r="A26" s="1399" t="s">
        <v>2160</v>
      </c>
      <c r="B26" s="1400"/>
      <c r="C26" s="1400" t="s">
        <v>2161</v>
      </c>
      <c r="D26" s="1400"/>
      <c r="E26" s="1400"/>
      <c r="F26" s="1400"/>
      <c r="K26" s="1410" t="s">
        <v>2122</v>
      </c>
      <c r="L26" s="1410"/>
      <c r="M26" s="1410"/>
      <c r="N26" s="1410"/>
      <c r="O26" s="1410"/>
      <c r="P26" s="1410"/>
      <c r="Q26" s="1410"/>
      <c r="S26" s="947"/>
    </row>
    <row r="27" spans="1:19" ht="43" customHeight="1">
      <c r="A27" s="948"/>
      <c r="B27" s="782"/>
      <c r="C27" s="782"/>
      <c r="D27" s="782"/>
      <c r="E27" s="782"/>
      <c r="F27" s="782"/>
      <c r="K27" s="1408" t="s">
        <v>2123</v>
      </c>
      <c r="L27" s="1408"/>
      <c r="M27" s="1409" t="s">
        <v>2124</v>
      </c>
      <c r="N27" s="1409"/>
      <c r="O27" s="971"/>
      <c r="P27" s="1410" t="s">
        <v>2125</v>
      </c>
      <c r="Q27" s="1410"/>
      <c r="S27" s="947"/>
    </row>
    <row r="28" spans="1:19" ht="118" customHeight="1">
      <c r="A28" s="948"/>
      <c r="S28" s="947"/>
    </row>
    <row r="29" spans="1:19" ht="148" customHeight="1">
      <c r="A29" s="948"/>
      <c r="S29" s="947"/>
    </row>
    <row r="30" spans="1:19" ht="231.5" customHeight="1" thickBot="1">
      <c r="A30" s="958"/>
      <c r="B30" s="959"/>
      <c r="C30" s="959"/>
      <c r="D30" s="959"/>
      <c r="E30" s="959"/>
      <c r="F30" s="959"/>
      <c r="G30" s="959"/>
      <c r="H30" s="959"/>
      <c r="I30" s="959"/>
      <c r="J30" s="959"/>
      <c r="K30" s="959"/>
      <c r="L30" s="960"/>
      <c r="M30" s="959"/>
      <c r="N30" s="959"/>
      <c r="O30" s="959"/>
      <c r="P30" s="959"/>
      <c r="Q30" s="959"/>
      <c r="R30" s="959"/>
      <c r="S30" s="961"/>
    </row>
    <row r="31" spans="1:19" ht="167" hidden="1" customHeight="1" thickBot="1">
      <c r="A31" s="958"/>
      <c r="B31" s="959"/>
      <c r="C31" s="959"/>
      <c r="D31" s="959"/>
      <c r="E31" s="959"/>
      <c r="F31" s="959"/>
      <c r="G31" s="959"/>
      <c r="H31" s="959"/>
      <c r="I31" s="959"/>
      <c r="J31" s="959"/>
      <c r="K31" s="959"/>
      <c r="L31" s="960"/>
      <c r="M31" s="959"/>
      <c r="N31" s="959"/>
      <c r="O31" s="959"/>
      <c r="P31" s="959"/>
      <c r="Q31" s="959"/>
      <c r="R31" s="959"/>
      <c r="S31" s="961"/>
    </row>
  </sheetData>
  <mergeCells count="27">
    <mergeCell ref="A1:S2"/>
    <mergeCell ref="B5:L6"/>
    <mergeCell ref="C8:G8"/>
    <mergeCell ref="H8:J8"/>
    <mergeCell ref="L8:N8"/>
    <mergeCell ref="O8:Q8"/>
    <mergeCell ref="R8:R10"/>
    <mergeCell ref="S8:S10"/>
    <mergeCell ref="A9:A10"/>
    <mergeCell ref="B9:B10"/>
    <mergeCell ref="A26:B26"/>
    <mergeCell ref="K26:Q26"/>
    <mergeCell ref="C9:C10"/>
    <mergeCell ref="D9:D10"/>
    <mergeCell ref="E9:E10"/>
    <mergeCell ref="G9:G10"/>
    <mergeCell ref="H9:H10"/>
    <mergeCell ref="I9:I10"/>
    <mergeCell ref="K27:L27"/>
    <mergeCell ref="M27:N27"/>
    <mergeCell ref="P27:Q27"/>
    <mergeCell ref="F9:F10"/>
    <mergeCell ref="C26:F26"/>
    <mergeCell ref="J9:J10"/>
    <mergeCell ref="K9:K10"/>
    <mergeCell ref="L9:N9"/>
    <mergeCell ref="O9:Q9"/>
  </mergeCells>
  <pageMargins left="0.42" right="0.42" top="0.3" bottom="0.5" header="0.17" footer="0.17"/>
  <pageSetup paperSize="8" scale="57" fitToHeight="1111" orientation="landscape" r:id="rId1"/>
  <headerFooter>
    <oddFooter>Page &amp;P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299EE-5E77-48DD-8737-935C73B35CA0}">
  <sheetPr>
    <pageSetUpPr fitToPage="1"/>
  </sheetPr>
  <dimension ref="A1:S45"/>
  <sheetViews>
    <sheetView view="pageBreakPreview" topLeftCell="A4" zoomScale="55" zoomScaleNormal="55" zoomScaleSheetLayoutView="55" workbookViewId="0">
      <selection activeCell="A41" sqref="A41:XFD41"/>
    </sheetView>
  </sheetViews>
  <sheetFormatPr defaultColWidth="9.796875" defaultRowHeight="18"/>
  <cols>
    <col min="1" max="1" width="16.19921875" style="491" bestFit="1" customWidth="1"/>
    <col min="2" max="2" width="47" style="476" bestFit="1" customWidth="1"/>
    <col min="3" max="3" width="31.296875" style="476" bestFit="1" customWidth="1"/>
    <col min="4" max="4" width="15.3984375" style="476" customWidth="1"/>
    <col min="5" max="6" width="11" style="476" customWidth="1"/>
    <col min="7" max="7" width="14.296875" style="476" customWidth="1"/>
    <col min="8" max="8" width="11" style="476" customWidth="1"/>
    <col min="9" max="9" width="12.5" style="476" customWidth="1"/>
    <col min="10" max="10" width="20.59765625" style="476" customWidth="1"/>
    <col min="11" max="11" width="19" style="476" customWidth="1"/>
    <col min="12" max="12" width="10.09765625" style="491" customWidth="1"/>
    <col min="13" max="13" width="11.19921875" style="476" bestFit="1" customWidth="1"/>
    <col min="14" max="17" width="17.59765625" style="476" customWidth="1"/>
    <col min="18" max="18" width="15.69921875" style="476" customWidth="1"/>
    <col min="19" max="19" width="21.8984375" style="476" customWidth="1"/>
    <col min="20" max="16384" width="9.796875" style="476"/>
  </cols>
  <sheetData>
    <row r="1" spans="1:19" ht="51.65" customHeight="1">
      <c r="A1" s="1349" t="s">
        <v>2064</v>
      </c>
      <c r="B1" s="1350"/>
      <c r="C1" s="1350"/>
      <c r="D1" s="1350"/>
      <c r="E1" s="1350"/>
      <c r="F1" s="1350"/>
      <c r="G1" s="1350"/>
      <c r="H1" s="1350"/>
      <c r="I1" s="1350"/>
      <c r="J1" s="1350"/>
      <c r="K1" s="1350"/>
      <c r="L1" s="1350"/>
      <c r="M1" s="1350"/>
      <c r="N1" s="1350"/>
      <c r="O1" s="1350"/>
      <c r="P1" s="1350"/>
      <c r="Q1" s="1350"/>
      <c r="R1" s="1350"/>
      <c r="S1" s="1351"/>
    </row>
    <row r="2" spans="1:19">
      <c r="A2" s="1352"/>
      <c r="B2" s="1353"/>
      <c r="C2" s="1353"/>
      <c r="D2" s="1353"/>
      <c r="E2" s="1353"/>
      <c r="F2" s="1353"/>
      <c r="G2" s="1353"/>
      <c r="H2" s="1353"/>
      <c r="I2" s="1353"/>
      <c r="J2" s="1353"/>
      <c r="K2" s="1353"/>
      <c r="L2" s="1353"/>
      <c r="M2" s="1353"/>
      <c r="N2" s="1353"/>
      <c r="O2" s="1353"/>
      <c r="P2" s="1353"/>
      <c r="Q2" s="1353"/>
      <c r="R2" s="1353"/>
      <c r="S2" s="1354"/>
    </row>
    <row r="3" spans="1:19" ht="15" customHeight="1">
      <c r="A3" s="477" t="s">
        <v>2065</v>
      </c>
      <c r="B3" s="478" t="s">
        <v>2155</v>
      </c>
      <c r="C3" s="479"/>
      <c r="D3" s="479"/>
      <c r="E3" s="479"/>
      <c r="F3" s="479"/>
      <c r="G3" s="479"/>
      <c r="H3" s="479"/>
      <c r="I3" s="480"/>
      <c r="J3" s="480"/>
      <c r="K3" s="480"/>
      <c r="L3" s="481"/>
      <c r="M3" s="480"/>
      <c r="N3" s="480"/>
      <c r="O3" s="480"/>
      <c r="P3" s="480"/>
      <c r="Q3" s="480"/>
      <c r="R3" s="480"/>
      <c r="S3" s="482"/>
    </row>
    <row r="4" spans="1:19" ht="15" customHeight="1">
      <c r="A4" s="483" t="s">
        <v>2066</v>
      </c>
      <c r="B4" s="484"/>
      <c r="C4" s="485"/>
      <c r="D4" s="485"/>
      <c r="E4" s="485"/>
      <c r="F4" s="485"/>
      <c r="G4" s="485"/>
      <c r="H4" s="485"/>
      <c r="I4" s="486"/>
      <c r="J4" s="486"/>
      <c r="K4" s="486"/>
      <c r="L4" s="487"/>
      <c r="M4" s="486"/>
      <c r="N4" s="486"/>
      <c r="O4" s="486"/>
      <c r="P4" s="486"/>
      <c r="Q4" s="486"/>
      <c r="R4" s="486"/>
      <c r="S4" s="488"/>
    </row>
    <row r="5" spans="1:19" ht="15" customHeight="1">
      <c r="A5" s="477" t="s">
        <v>2067</v>
      </c>
      <c r="B5" s="1355" t="s">
        <v>2156</v>
      </c>
      <c r="C5" s="1356"/>
      <c r="D5" s="1356"/>
      <c r="E5" s="1356"/>
      <c r="F5" s="1356"/>
      <c r="G5" s="1356"/>
      <c r="H5" s="1356"/>
      <c r="I5" s="1356"/>
      <c r="J5" s="1356"/>
      <c r="K5" s="1356"/>
      <c r="L5" s="1356"/>
      <c r="M5" s="480"/>
      <c r="S5" s="489"/>
    </row>
    <row r="6" spans="1:19" ht="15" customHeight="1">
      <c r="A6" s="483" t="s">
        <v>2068</v>
      </c>
      <c r="B6" s="1357"/>
      <c r="C6" s="1358"/>
      <c r="D6" s="1358"/>
      <c r="E6" s="1358"/>
      <c r="F6" s="1358"/>
      <c r="G6" s="1358"/>
      <c r="H6" s="1358"/>
      <c r="I6" s="1358"/>
      <c r="J6" s="1358"/>
      <c r="K6" s="1358"/>
      <c r="L6" s="1358"/>
      <c r="M6" s="486"/>
      <c r="N6" s="486"/>
      <c r="O6" s="486"/>
      <c r="P6" s="486"/>
      <c r="Q6" s="486"/>
      <c r="R6" s="486"/>
      <c r="S6" s="488"/>
    </row>
    <row r="7" spans="1:19">
      <c r="A7" s="490"/>
      <c r="S7" s="489"/>
    </row>
    <row r="8" spans="1:19" ht="62.5" customHeight="1">
      <c r="A8" s="492" t="s">
        <v>2069</v>
      </c>
      <c r="B8" s="493" t="s">
        <v>2070</v>
      </c>
      <c r="C8" s="1359" t="s">
        <v>2071</v>
      </c>
      <c r="D8" s="1359"/>
      <c r="E8" s="1359"/>
      <c r="F8" s="1359"/>
      <c r="G8" s="1359"/>
      <c r="H8" s="1359" t="s">
        <v>2072</v>
      </c>
      <c r="I8" s="1359"/>
      <c r="J8" s="1359"/>
      <c r="K8" s="493" t="s">
        <v>2157</v>
      </c>
      <c r="L8" s="1360" t="s">
        <v>2074</v>
      </c>
      <c r="M8" s="1360"/>
      <c r="N8" s="1360"/>
      <c r="O8" s="1360" t="s">
        <v>2074</v>
      </c>
      <c r="P8" s="1360"/>
      <c r="Q8" s="1360"/>
      <c r="R8" s="1361" t="s">
        <v>2075</v>
      </c>
      <c r="S8" s="1362" t="s">
        <v>1964</v>
      </c>
    </row>
    <row r="9" spans="1:19" ht="45" customHeight="1">
      <c r="A9" s="1363" t="s">
        <v>2076</v>
      </c>
      <c r="B9" s="1347" t="s">
        <v>2077</v>
      </c>
      <c r="C9" s="1347" t="s">
        <v>12</v>
      </c>
      <c r="D9" s="1347" t="s">
        <v>13</v>
      </c>
      <c r="E9" s="1347" t="s">
        <v>1913</v>
      </c>
      <c r="F9" s="495"/>
      <c r="G9" s="1347" t="s">
        <v>2158</v>
      </c>
      <c r="H9" s="1348" t="s">
        <v>1714</v>
      </c>
      <c r="I9" s="1348" t="s">
        <v>1715</v>
      </c>
      <c r="J9" s="1348" t="s">
        <v>1716</v>
      </c>
      <c r="K9" s="1348" t="s">
        <v>1716</v>
      </c>
      <c r="L9" s="1360" t="s">
        <v>1511</v>
      </c>
      <c r="M9" s="1360"/>
      <c r="N9" s="1360"/>
      <c r="O9" s="1360" t="s">
        <v>45</v>
      </c>
      <c r="P9" s="1360"/>
      <c r="Q9" s="1360"/>
      <c r="R9" s="1361"/>
      <c r="S9" s="1362"/>
    </row>
    <row r="10" spans="1:19" ht="76.5" customHeight="1">
      <c r="A10" s="1363"/>
      <c r="B10" s="1347"/>
      <c r="C10" s="1347"/>
      <c r="D10" s="1347"/>
      <c r="E10" s="1347" t="s">
        <v>1913</v>
      </c>
      <c r="F10" s="495"/>
      <c r="G10" s="1347" t="s">
        <v>1914</v>
      </c>
      <c r="H10" s="1348"/>
      <c r="I10" s="1348"/>
      <c r="J10" s="1348"/>
      <c r="K10" s="1348"/>
      <c r="L10" s="496" t="s">
        <v>2079</v>
      </c>
      <c r="M10" s="496" t="s">
        <v>2080</v>
      </c>
      <c r="N10" s="496" t="s">
        <v>2081</v>
      </c>
      <c r="O10" s="496" t="s">
        <v>2079</v>
      </c>
      <c r="P10" s="496" t="s">
        <v>2080</v>
      </c>
      <c r="Q10" s="496" t="s">
        <v>2081</v>
      </c>
      <c r="R10" s="1361"/>
      <c r="S10" s="1362"/>
    </row>
    <row r="11" spans="1:19" s="502" customFormat="1" ht="26" customHeight="1">
      <c r="A11" s="494" t="s">
        <v>1960</v>
      </c>
      <c r="B11" s="495"/>
      <c r="C11" s="495"/>
      <c r="D11" s="495"/>
      <c r="E11" s="495"/>
      <c r="F11" s="495"/>
      <c r="G11" s="495"/>
      <c r="H11" s="497" t="s">
        <v>477</v>
      </c>
      <c r="I11" s="497" t="s">
        <v>477</v>
      </c>
      <c r="J11" s="498">
        <f>'DT04 (TM) 1 '!L17</f>
        <v>2538751590</v>
      </c>
      <c r="K11" s="498">
        <f>'Tổng hợp'!J16+'Vật tư đóng kiện Hoàng hà 090'!N11</f>
        <v>4285842911.8798904</v>
      </c>
      <c r="L11" s="499"/>
      <c r="M11" s="499"/>
      <c r="N11" s="499">
        <f>SUM(N12:N26)</f>
        <v>708322117</v>
      </c>
      <c r="O11" s="499"/>
      <c r="P11" s="499"/>
      <c r="Q11" s="499">
        <f>SUM(Q12:Q26)</f>
        <v>0</v>
      </c>
      <c r="R11" s="500"/>
      <c r="S11" s="501">
        <f>J11-K11-N11</f>
        <v>-2455413438.8798904</v>
      </c>
    </row>
    <row r="12" spans="1:19" ht="18.5">
      <c r="A12" s="629" t="s">
        <v>1030</v>
      </c>
      <c r="B12" s="507" t="s">
        <v>55</v>
      </c>
      <c r="C12" s="627" t="s">
        <v>1918</v>
      </c>
      <c r="D12" s="628" t="s">
        <v>43</v>
      </c>
      <c r="E12" s="504">
        <v>1</v>
      </c>
      <c r="F12" s="504">
        <v>24</v>
      </c>
      <c r="G12" s="505">
        <v>1884</v>
      </c>
      <c r="H12" s="506" t="s">
        <v>477</v>
      </c>
      <c r="I12" s="506" t="s">
        <v>477</v>
      </c>
      <c r="J12" s="506" t="s">
        <v>477</v>
      </c>
      <c r="K12" s="506" t="s">
        <v>477</v>
      </c>
      <c r="L12" s="508" t="s">
        <v>2083</v>
      </c>
      <c r="M12" s="509">
        <v>13636.36</v>
      </c>
      <c r="N12" s="509">
        <v>25690902</v>
      </c>
      <c r="O12" s="508" t="s">
        <v>2083</v>
      </c>
      <c r="P12" s="509">
        <v>13727.27</v>
      </c>
      <c r="Q12" s="509" t="s">
        <v>477</v>
      </c>
      <c r="R12" s="509" t="s">
        <v>1511</v>
      </c>
      <c r="S12" s="1402" t="s">
        <v>2153</v>
      </c>
    </row>
    <row r="13" spans="1:19" ht="18.5">
      <c r="A13" s="629" t="s">
        <v>1031</v>
      </c>
      <c r="B13" s="507" t="s">
        <v>56</v>
      </c>
      <c r="C13" s="627" t="s">
        <v>1920</v>
      </c>
      <c r="D13" s="628" t="s">
        <v>43</v>
      </c>
      <c r="E13" s="504">
        <v>1</v>
      </c>
      <c r="F13" s="504">
        <v>24</v>
      </c>
      <c r="G13" s="505">
        <v>2261</v>
      </c>
      <c r="H13" s="506" t="s">
        <v>477</v>
      </c>
      <c r="I13" s="506" t="s">
        <v>477</v>
      </c>
      <c r="J13" s="506" t="s">
        <v>477</v>
      </c>
      <c r="K13" s="506" t="s">
        <v>477</v>
      </c>
      <c r="L13" s="508" t="s">
        <v>2083</v>
      </c>
      <c r="M13" s="509">
        <v>13636.36</v>
      </c>
      <c r="N13" s="509">
        <v>30831810</v>
      </c>
      <c r="O13" s="508" t="s">
        <v>2083</v>
      </c>
      <c r="P13" s="509">
        <v>13727.27</v>
      </c>
      <c r="Q13" s="509" t="s">
        <v>477</v>
      </c>
      <c r="R13" s="509" t="s">
        <v>1511</v>
      </c>
      <c r="S13" s="1403"/>
    </row>
    <row r="14" spans="1:19" ht="18.5">
      <c r="A14" s="629" t="s">
        <v>1032</v>
      </c>
      <c r="B14" s="507" t="s">
        <v>1033</v>
      </c>
      <c r="C14" s="627" t="s">
        <v>1921</v>
      </c>
      <c r="D14" s="628" t="s">
        <v>43</v>
      </c>
      <c r="E14" s="504">
        <v>1</v>
      </c>
      <c r="F14" s="504">
        <v>12</v>
      </c>
      <c r="G14" s="505">
        <v>1507</v>
      </c>
      <c r="H14" s="506" t="s">
        <v>477</v>
      </c>
      <c r="I14" s="506" t="s">
        <v>477</v>
      </c>
      <c r="J14" s="506" t="s">
        <v>477</v>
      </c>
      <c r="K14" s="506" t="s">
        <v>477</v>
      </c>
      <c r="L14" s="508" t="s">
        <v>2083</v>
      </c>
      <c r="M14" s="509">
        <v>14000</v>
      </c>
      <c r="N14" s="509">
        <v>21098000</v>
      </c>
      <c r="O14" s="508" t="s">
        <v>2083</v>
      </c>
      <c r="P14" s="509">
        <v>14000</v>
      </c>
      <c r="Q14" s="509" t="s">
        <v>477</v>
      </c>
      <c r="R14" s="509" t="s">
        <v>1511</v>
      </c>
      <c r="S14" s="1403"/>
    </row>
    <row r="15" spans="1:19" ht="18.5">
      <c r="A15" s="629" t="s">
        <v>1034</v>
      </c>
      <c r="B15" s="507" t="s">
        <v>58</v>
      </c>
      <c r="C15" s="627" t="s">
        <v>1922</v>
      </c>
      <c r="D15" s="628" t="s">
        <v>43</v>
      </c>
      <c r="E15" s="504">
        <v>1</v>
      </c>
      <c r="F15" s="504">
        <v>24</v>
      </c>
      <c r="G15" s="505">
        <v>3768</v>
      </c>
      <c r="H15" s="506" t="s">
        <v>477</v>
      </c>
      <c r="I15" s="506" t="s">
        <v>477</v>
      </c>
      <c r="J15" s="506" t="s">
        <v>477</v>
      </c>
      <c r="K15" s="506" t="s">
        <v>477</v>
      </c>
      <c r="L15" s="508" t="s">
        <v>2083</v>
      </c>
      <c r="M15" s="509">
        <v>14181.82</v>
      </c>
      <c r="N15" s="509">
        <v>53437098</v>
      </c>
      <c r="O15" s="508" t="s">
        <v>2083</v>
      </c>
      <c r="P15" s="509">
        <v>14545.45</v>
      </c>
      <c r="Q15" s="509" t="s">
        <v>477</v>
      </c>
      <c r="R15" s="509" t="s">
        <v>1511</v>
      </c>
      <c r="S15" s="1403"/>
    </row>
    <row r="16" spans="1:19" ht="18.5">
      <c r="A16" s="630" t="s">
        <v>1041</v>
      </c>
      <c r="B16" s="507" t="s">
        <v>307</v>
      </c>
      <c r="C16" s="627" t="s">
        <v>1923</v>
      </c>
      <c r="D16" s="628" t="s">
        <v>43</v>
      </c>
      <c r="E16" s="504">
        <v>6</v>
      </c>
      <c r="F16" s="504">
        <v>72</v>
      </c>
      <c r="G16" s="505">
        <v>1699</v>
      </c>
      <c r="H16" s="506" t="s">
        <v>477</v>
      </c>
      <c r="I16" s="506" t="s">
        <v>477</v>
      </c>
      <c r="J16" s="506" t="s">
        <v>477</v>
      </c>
      <c r="K16" s="506" t="s">
        <v>477</v>
      </c>
      <c r="L16" s="508" t="s">
        <v>2083</v>
      </c>
      <c r="M16" s="509">
        <v>17545.45</v>
      </c>
      <c r="N16" s="509">
        <v>29809720</v>
      </c>
      <c r="O16" s="508" t="s">
        <v>2083</v>
      </c>
      <c r="P16" s="509">
        <v>17636.36</v>
      </c>
      <c r="Q16" s="509" t="s">
        <v>477</v>
      </c>
      <c r="R16" s="509" t="s">
        <v>1511</v>
      </c>
      <c r="S16" s="1403"/>
    </row>
    <row r="17" spans="1:19" ht="18.5">
      <c r="A17" s="629" t="s">
        <v>1042</v>
      </c>
      <c r="B17" s="507" t="s">
        <v>1043</v>
      </c>
      <c r="C17" s="627" t="s">
        <v>1924</v>
      </c>
      <c r="D17" s="628" t="s">
        <v>43</v>
      </c>
      <c r="E17" s="504">
        <v>12</v>
      </c>
      <c r="F17" s="504">
        <f>E17*12</f>
        <v>144</v>
      </c>
      <c r="G17" s="505">
        <v>7186</v>
      </c>
      <c r="H17" s="506" t="s">
        <v>477</v>
      </c>
      <c r="I17" s="506" t="s">
        <v>477</v>
      </c>
      <c r="J17" s="506" t="s">
        <v>477</v>
      </c>
      <c r="K17" s="506" t="s">
        <v>477</v>
      </c>
      <c r="L17" s="508" t="s">
        <v>2083</v>
      </c>
      <c r="M17" s="509">
        <v>17545.45</v>
      </c>
      <c r="N17" s="509">
        <v>126081604</v>
      </c>
      <c r="O17" s="508" t="s">
        <v>2083</v>
      </c>
      <c r="P17" s="509">
        <v>17636.36</v>
      </c>
      <c r="Q17" s="509" t="s">
        <v>477</v>
      </c>
      <c r="R17" s="509" t="s">
        <v>1511</v>
      </c>
      <c r="S17" s="1403"/>
    </row>
    <row r="18" spans="1:19" ht="18.5">
      <c r="A18" s="629" t="s">
        <v>1046</v>
      </c>
      <c r="B18" s="507" t="s">
        <v>1047</v>
      </c>
      <c r="C18" s="627" t="s">
        <v>1925</v>
      </c>
      <c r="D18" s="628" t="s">
        <v>43</v>
      </c>
      <c r="E18" s="504">
        <v>3</v>
      </c>
      <c r="F18" s="504">
        <f>E18*12</f>
        <v>36</v>
      </c>
      <c r="G18" s="505">
        <v>2585</v>
      </c>
      <c r="H18" s="506" t="s">
        <v>477</v>
      </c>
      <c r="I18" s="506" t="s">
        <v>477</v>
      </c>
      <c r="J18" s="506" t="s">
        <v>477</v>
      </c>
      <c r="K18" s="506" t="s">
        <v>477</v>
      </c>
      <c r="L18" s="508" t="s">
        <v>2083</v>
      </c>
      <c r="M18" s="509">
        <v>17545.45</v>
      </c>
      <c r="N18" s="509">
        <v>45354988</v>
      </c>
      <c r="O18" s="508" t="s">
        <v>2083</v>
      </c>
      <c r="P18" s="509">
        <v>17636.36</v>
      </c>
      <c r="Q18" s="509" t="s">
        <v>477</v>
      </c>
      <c r="R18" s="509" t="s">
        <v>1511</v>
      </c>
      <c r="S18" s="1403"/>
    </row>
    <row r="19" spans="1:19" ht="18.5">
      <c r="A19" s="629" t="s">
        <v>1048</v>
      </c>
      <c r="B19" s="507" t="s">
        <v>521</v>
      </c>
      <c r="C19" s="627" t="s">
        <v>1926</v>
      </c>
      <c r="D19" s="628" t="s">
        <v>43</v>
      </c>
      <c r="E19" s="504">
        <v>3.5</v>
      </c>
      <c r="F19" s="504">
        <f>E19*12</f>
        <v>42</v>
      </c>
      <c r="G19" s="505">
        <v>1306</v>
      </c>
      <c r="H19" s="506" t="s">
        <v>477</v>
      </c>
      <c r="I19" s="506" t="s">
        <v>477</v>
      </c>
      <c r="J19" s="506" t="s">
        <v>477</v>
      </c>
      <c r="K19" s="506" t="s">
        <v>477</v>
      </c>
      <c r="L19" s="508" t="s">
        <v>2083</v>
      </c>
      <c r="M19" s="509">
        <v>17545.45</v>
      </c>
      <c r="N19" s="509">
        <v>22914358</v>
      </c>
      <c r="O19" s="508" t="s">
        <v>2083</v>
      </c>
      <c r="P19" s="509">
        <v>17636.36</v>
      </c>
      <c r="Q19" s="509" t="s">
        <v>477</v>
      </c>
      <c r="R19" s="509" t="s">
        <v>1511</v>
      </c>
      <c r="S19" s="1403"/>
    </row>
    <row r="20" spans="1:19" ht="18.5">
      <c r="A20" s="630" t="s">
        <v>1056</v>
      </c>
      <c r="B20" s="507" t="s">
        <v>444</v>
      </c>
      <c r="C20" s="627" t="s">
        <v>1927</v>
      </c>
      <c r="D20" s="628" t="s">
        <v>43</v>
      </c>
      <c r="E20" s="504">
        <v>8</v>
      </c>
      <c r="F20" s="504">
        <v>96</v>
      </c>
      <c r="G20" s="505">
        <v>2909</v>
      </c>
      <c r="H20" s="506" t="s">
        <v>477</v>
      </c>
      <c r="I20" s="506" t="s">
        <v>477</v>
      </c>
      <c r="J20" s="506" t="s">
        <v>477</v>
      </c>
      <c r="K20" s="506" t="s">
        <v>477</v>
      </c>
      <c r="L20" s="508" t="s">
        <v>2083</v>
      </c>
      <c r="M20" s="509">
        <v>17545.45</v>
      </c>
      <c r="N20" s="509">
        <v>51039714</v>
      </c>
      <c r="O20" s="508" t="s">
        <v>2083</v>
      </c>
      <c r="P20" s="509">
        <v>17500</v>
      </c>
      <c r="Q20" s="509" t="s">
        <v>477</v>
      </c>
      <c r="R20" s="509" t="s">
        <v>1511</v>
      </c>
      <c r="S20" s="1403"/>
    </row>
    <row r="21" spans="1:19" ht="18.5">
      <c r="A21" s="630" t="s">
        <v>1057</v>
      </c>
      <c r="B21" s="507" t="s">
        <v>1058</v>
      </c>
      <c r="C21" s="627" t="s">
        <v>1928</v>
      </c>
      <c r="D21" s="628" t="s">
        <v>43</v>
      </c>
      <c r="E21" s="504">
        <v>35</v>
      </c>
      <c r="F21" s="504">
        <v>420</v>
      </c>
      <c r="G21" s="505">
        <v>14532</v>
      </c>
      <c r="H21" s="506" t="s">
        <v>477</v>
      </c>
      <c r="I21" s="506" t="s">
        <v>477</v>
      </c>
      <c r="J21" s="506" t="s">
        <v>477</v>
      </c>
      <c r="K21" s="506" t="s">
        <v>477</v>
      </c>
      <c r="L21" s="508" t="s">
        <v>2083</v>
      </c>
      <c r="M21" s="509">
        <v>17545.45</v>
      </c>
      <c r="N21" s="509">
        <v>254970479</v>
      </c>
      <c r="O21" s="508" t="s">
        <v>2159</v>
      </c>
      <c r="P21" s="509" t="s">
        <v>477</v>
      </c>
      <c r="Q21" s="509" t="s">
        <v>477</v>
      </c>
      <c r="R21" s="509" t="s">
        <v>1511</v>
      </c>
      <c r="S21" s="1403"/>
    </row>
    <row r="22" spans="1:19" ht="18.5">
      <c r="A22" s="629" t="s">
        <v>1061</v>
      </c>
      <c r="B22" s="507" t="s">
        <v>317</v>
      </c>
      <c r="C22" s="627" t="s">
        <v>1929</v>
      </c>
      <c r="D22" s="628" t="s">
        <v>43</v>
      </c>
      <c r="E22" s="504">
        <v>1</v>
      </c>
      <c r="F22" s="504">
        <v>12</v>
      </c>
      <c r="G22" s="505">
        <v>457</v>
      </c>
      <c r="H22" s="506" t="s">
        <v>477</v>
      </c>
      <c r="I22" s="506" t="s">
        <v>477</v>
      </c>
      <c r="J22" s="506" t="s">
        <v>477</v>
      </c>
      <c r="K22" s="506" t="s">
        <v>477</v>
      </c>
      <c r="L22" s="508" t="s">
        <v>2083</v>
      </c>
      <c r="M22" s="509">
        <v>17545.45</v>
      </c>
      <c r="N22" s="509">
        <v>8018271</v>
      </c>
      <c r="O22" s="508" t="s">
        <v>2083</v>
      </c>
      <c r="P22" s="509">
        <v>17772.73</v>
      </c>
      <c r="Q22" s="509" t="s">
        <v>477</v>
      </c>
      <c r="R22" s="509" t="s">
        <v>1511</v>
      </c>
      <c r="S22" s="1403"/>
    </row>
    <row r="23" spans="1:19" ht="18.5">
      <c r="A23" s="630" t="s">
        <v>1064</v>
      </c>
      <c r="B23" s="507" t="s">
        <v>698</v>
      </c>
      <c r="C23" s="627" t="s">
        <v>1930</v>
      </c>
      <c r="D23" s="628" t="s">
        <v>43</v>
      </c>
      <c r="E23" s="504">
        <v>11</v>
      </c>
      <c r="F23" s="504">
        <v>132</v>
      </c>
      <c r="G23" s="505">
        <v>1769</v>
      </c>
      <c r="H23" s="506" t="s">
        <v>477</v>
      </c>
      <c r="I23" s="506" t="s">
        <v>477</v>
      </c>
      <c r="J23" s="506" t="s">
        <v>477</v>
      </c>
      <c r="K23" s="506" t="s">
        <v>477</v>
      </c>
      <c r="L23" s="508" t="s">
        <v>2083</v>
      </c>
      <c r="M23" s="509">
        <v>17545.45</v>
      </c>
      <c r="N23" s="509">
        <v>31037901</v>
      </c>
      <c r="O23" s="508" t="s">
        <v>2159</v>
      </c>
      <c r="P23" s="509" t="s">
        <v>477</v>
      </c>
      <c r="Q23" s="509" t="s">
        <v>477</v>
      </c>
      <c r="R23" s="509" t="s">
        <v>1511</v>
      </c>
      <c r="S23" s="1403"/>
    </row>
    <row r="24" spans="1:19" ht="18.5">
      <c r="A24" s="629" t="s">
        <v>1066</v>
      </c>
      <c r="B24" s="507" t="s">
        <v>1067</v>
      </c>
      <c r="C24" s="627" t="s">
        <v>1931</v>
      </c>
      <c r="D24" s="628" t="s">
        <v>43</v>
      </c>
      <c r="E24" s="504">
        <v>1</v>
      </c>
      <c r="F24" s="504">
        <v>6</v>
      </c>
      <c r="G24" s="505">
        <v>138</v>
      </c>
      <c r="H24" s="506" t="s">
        <v>477</v>
      </c>
      <c r="I24" s="506" t="s">
        <v>477</v>
      </c>
      <c r="J24" s="506" t="s">
        <v>477</v>
      </c>
      <c r="K24" s="506" t="s">
        <v>477</v>
      </c>
      <c r="L24" s="508" t="s">
        <v>2083</v>
      </c>
      <c r="M24" s="509">
        <v>15909.09</v>
      </c>
      <c r="N24" s="509">
        <v>2195454</v>
      </c>
      <c r="O24" s="508" t="s">
        <v>2159</v>
      </c>
      <c r="P24" s="509" t="s">
        <v>477</v>
      </c>
      <c r="Q24" s="509" t="s">
        <v>477</v>
      </c>
      <c r="R24" s="509" t="s">
        <v>1511</v>
      </c>
      <c r="S24" s="1403"/>
    </row>
    <row r="25" spans="1:19" ht="18.5">
      <c r="A25" s="629" t="s">
        <v>1068</v>
      </c>
      <c r="B25" s="507" t="s">
        <v>1069</v>
      </c>
      <c r="C25" s="627" t="s">
        <v>1932</v>
      </c>
      <c r="D25" s="628" t="s">
        <v>43</v>
      </c>
      <c r="E25" s="504">
        <v>3</v>
      </c>
      <c r="F25" s="504">
        <v>18</v>
      </c>
      <c r="G25" s="505">
        <v>173</v>
      </c>
      <c r="H25" s="506" t="s">
        <v>477</v>
      </c>
      <c r="I25" s="506" t="s">
        <v>477</v>
      </c>
      <c r="J25" s="506" t="s">
        <v>477</v>
      </c>
      <c r="K25" s="506" t="s">
        <v>477</v>
      </c>
      <c r="L25" s="508" t="s">
        <v>2083</v>
      </c>
      <c r="M25" s="509">
        <v>13909.09</v>
      </c>
      <c r="N25" s="509">
        <v>2406273</v>
      </c>
      <c r="O25" s="508" t="s">
        <v>2083</v>
      </c>
      <c r="P25" s="509">
        <v>14181.82</v>
      </c>
      <c r="Q25" s="509" t="s">
        <v>477</v>
      </c>
      <c r="R25" s="509" t="s">
        <v>1511</v>
      </c>
      <c r="S25" s="1403"/>
    </row>
    <row r="26" spans="1:19" ht="18.5">
      <c r="A26" s="629" t="s">
        <v>1070</v>
      </c>
      <c r="B26" s="507" t="s">
        <v>1071</v>
      </c>
      <c r="C26" s="627" t="s">
        <v>1933</v>
      </c>
      <c r="D26" s="628" t="s">
        <v>43</v>
      </c>
      <c r="E26" s="504">
        <v>3</v>
      </c>
      <c r="F26" s="504">
        <v>36</v>
      </c>
      <c r="G26" s="505">
        <v>247</v>
      </c>
      <c r="H26" s="506" t="s">
        <v>477</v>
      </c>
      <c r="I26" s="506" t="s">
        <v>477</v>
      </c>
      <c r="J26" s="506" t="s">
        <v>477</v>
      </c>
      <c r="K26" s="506" t="s">
        <v>477</v>
      </c>
      <c r="L26" s="508" t="s">
        <v>2083</v>
      </c>
      <c r="M26" s="509">
        <v>13909.09</v>
      </c>
      <c r="N26" s="509">
        <v>3435545</v>
      </c>
      <c r="O26" s="508" t="s">
        <v>2083</v>
      </c>
      <c r="P26" s="509">
        <v>14181.82</v>
      </c>
      <c r="Q26" s="509" t="s">
        <v>477</v>
      </c>
      <c r="R26" s="509" t="s">
        <v>1511</v>
      </c>
      <c r="S26" s="1403"/>
    </row>
    <row r="27" spans="1:19" s="518" customFormat="1">
      <c r="A27" s="619"/>
      <c r="B27" s="620" t="s">
        <v>2106</v>
      </c>
      <c r="C27" s="621"/>
      <c r="D27" s="622"/>
      <c r="E27" s="622"/>
      <c r="F27" s="622"/>
      <c r="G27" s="622"/>
      <c r="H27" s="622"/>
      <c r="I27" s="623"/>
      <c r="J27" s="623"/>
      <c r="K27" s="623"/>
      <c r="L27" s="624"/>
      <c r="M27" s="625"/>
      <c r="N27" s="625"/>
      <c r="O27" s="625"/>
      <c r="P27" s="625"/>
      <c r="Q27" s="625"/>
      <c r="R27" s="625"/>
      <c r="S27" s="626"/>
    </row>
    <row r="28" spans="1:19" ht="15.5" hidden="1" customHeight="1">
      <c r="A28" s="519" t="s">
        <v>2107</v>
      </c>
      <c r="B28" s="520" t="s">
        <v>2108</v>
      </c>
      <c r="C28" s="521"/>
      <c r="D28" s="521"/>
      <c r="E28" s="521"/>
      <c r="F28" s="521"/>
      <c r="G28" s="521"/>
      <c r="H28" s="521"/>
      <c r="I28" s="507"/>
      <c r="J28" s="514"/>
      <c r="K28" s="514"/>
      <c r="L28" s="515"/>
      <c r="M28" s="522"/>
      <c r="N28" s="522"/>
      <c r="O28" s="522"/>
      <c r="P28" s="522"/>
      <c r="Q28" s="522"/>
      <c r="R28" s="522"/>
      <c r="S28" s="523"/>
    </row>
    <row r="29" spans="1:19" ht="15.5" hidden="1" customHeight="1">
      <c r="A29" s="524">
        <v>1</v>
      </c>
      <c r="B29" s="525" t="s">
        <v>2109</v>
      </c>
      <c r="C29" s="526" t="s">
        <v>1725</v>
      </c>
      <c r="D29" s="526"/>
      <c r="E29" s="526"/>
      <c r="F29" s="526"/>
      <c r="G29" s="526"/>
      <c r="H29" s="526"/>
      <c r="I29" s="507"/>
      <c r="J29" s="514"/>
      <c r="K29" s="514"/>
      <c r="L29" s="515"/>
      <c r="M29" s="522"/>
      <c r="N29" s="522"/>
      <c r="O29" s="522"/>
      <c r="P29" s="522"/>
      <c r="Q29" s="522"/>
      <c r="R29" s="522"/>
      <c r="S29" s="523"/>
    </row>
    <row r="30" spans="1:19" ht="15.5" hidden="1" customHeight="1">
      <c r="A30" s="524">
        <v>2</v>
      </c>
      <c r="B30" s="525" t="s">
        <v>2109</v>
      </c>
      <c r="C30" s="527"/>
      <c r="D30" s="527"/>
      <c r="E30" s="527"/>
      <c r="F30" s="527"/>
      <c r="G30" s="527"/>
      <c r="H30" s="527"/>
      <c r="I30" s="507"/>
      <c r="J30" s="514"/>
      <c r="K30" s="514"/>
      <c r="L30" s="515"/>
      <c r="M30" s="522"/>
      <c r="N30" s="522"/>
      <c r="O30" s="522"/>
      <c r="P30" s="522"/>
      <c r="Q30" s="522"/>
      <c r="R30" s="522"/>
      <c r="S30" s="523"/>
    </row>
    <row r="31" spans="1:19" ht="15.5" hidden="1" customHeight="1">
      <c r="A31" s="519" t="s">
        <v>2110</v>
      </c>
      <c r="B31" s="520" t="s">
        <v>2111</v>
      </c>
      <c r="C31" s="528" t="s">
        <v>2112</v>
      </c>
      <c r="D31" s="528" t="s">
        <v>2113</v>
      </c>
      <c r="E31" s="528"/>
      <c r="F31" s="528"/>
      <c r="G31" s="528"/>
      <c r="H31" s="528"/>
      <c r="I31" s="507"/>
      <c r="J31" s="514"/>
      <c r="K31" s="514"/>
      <c r="L31" s="515"/>
      <c r="M31" s="522"/>
      <c r="N31" s="522"/>
      <c r="O31" s="522"/>
      <c r="P31" s="522"/>
      <c r="Q31" s="522"/>
      <c r="R31" s="522"/>
      <c r="S31" s="523"/>
    </row>
    <row r="32" spans="1:19" ht="15.5" hidden="1" customHeight="1">
      <c r="A32" s="524">
        <v>1</v>
      </c>
      <c r="B32" s="525" t="s">
        <v>2114</v>
      </c>
      <c r="C32" s="527"/>
      <c r="D32" s="526"/>
      <c r="E32" s="526"/>
      <c r="F32" s="526"/>
      <c r="G32" s="526"/>
      <c r="H32" s="526"/>
      <c r="I32" s="507"/>
      <c r="J32" s="514"/>
      <c r="K32" s="514"/>
      <c r="L32" s="515"/>
      <c r="M32" s="522"/>
      <c r="N32" s="522"/>
      <c r="O32" s="522"/>
      <c r="P32" s="522"/>
      <c r="Q32" s="522"/>
      <c r="R32" s="522"/>
      <c r="S32" s="523"/>
    </row>
    <row r="33" spans="1:19" ht="15.5" hidden="1" customHeight="1">
      <c r="A33" s="524"/>
      <c r="B33" s="525"/>
      <c r="C33" s="527"/>
      <c r="D33" s="527"/>
      <c r="E33" s="527"/>
      <c r="F33" s="527"/>
      <c r="G33" s="527"/>
      <c r="H33" s="527"/>
      <c r="I33" s="507"/>
      <c r="J33" s="514"/>
      <c r="K33" s="514"/>
      <c r="L33" s="515"/>
      <c r="M33" s="522"/>
      <c r="N33" s="522"/>
      <c r="O33" s="522"/>
      <c r="P33" s="522"/>
      <c r="Q33" s="522"/>
      <c r="R33" s="522"/>
      <c r="S33" s="523"/>
    </row>
    <row r="34" spans="1:19" hidden="1">
      <c r="A34" s="529" t="s">
        <v>2115</v>
      </c>
      <c r="B34" s="525" t="s">
        <v>2116</v>
      </c>
      <c r="C34" s="530"/>
      <c r="D34" s="530"/>
      <c r="E34" s="530"/>
      <c r="F34" s="530"/>
      <c r="G34" s="530"/>
      <c r="H34" s="530"/>
      <c r="I34" s="507"/>
      <c r="J34" s="514"/>
      <c r="K34" s="514"/>
      <c r="L34" s="515"/>
      <c r="M34" s="522"/>
      <c r="N34" s="522"/>
      <c r="O34" s="522"/>
      <c r="P34" s="522"/>
      <c r="Q34" s="522"/>
      <c r="R34" s="522"/>
      <c r="S34" s="523"/>
    </row>
    <row r="35" spans="1:19" hidden="1">
      <c r="A35" s="524">
        <v>1</v>
      </c>
      <c r="B35" s="525" t="s">
        <v>2117</v>
      </c>
      <c r="C35" s="527"/>
      <c r="D35" s="526"/>
      <c r="E35" s="526"/>
      <c r="F35" s="526"/>
      <c r="G35" s="526"/>
      <c r="H35" s="526"/>
      <c r="I35" s="507"/>
      <c r="J35" s="514"/>
      <c r="K35" s="514"/>
      <c r="L35" s="515"/>
      <c r="M35" s="522"/>
      <c r="N35" s="522"/>
      <c r="O35" s="522"/>
      <c r="P35" s="522"/>
      <c r="Q35" s="522"/>
      <c r="R35" s="522"/>
      <c r="S35" s="523"/>
    </row>
    <row r="36" spans="1:19" hidden="1">
      <c r="A36" s="524"/>
      <c r="B36" s="525" t="s">
        <v>2114</v>
      </c>
      <c r="C36" s="527"/>
      <c r="D36" s="526"/>
      <c r="E36" s="526"/>
      <c r="F36" s="526"/>
      <c r="G36" s="526"/>
      <c r="H36" s="526"/>
      <c r="I36" s="507"/>
      <c r="J36" s="514"/>
      <c r="K36" s="514"/>
      <c r="L36" s="515"/>
      <c r="M36" s="522"/>
      <c r="N36" s="522"/>
      <c r="O36" s="522"/>
      <c r="P36" s="522"/>
      <c r="Q36" s="522"/>
      <c r="R36" s="522"/>
      <c r="S36" s="523"/>
    </row>
    <row r="37" spans="1:19" ht="70" hidden="1">
      <c r="A37" s="519" t="s">
        <v>2083</v>
      </c>
      <c r="B37" s="520" t="s">
        <v>2118</v>
      </c>
      <c r="C37" s="521"/>
      <c r="D37" s="521"/>
      <c r="E37" s="521"/>
      <c r="F37" s="521"/>
      <c r="G37" s="521"/>
      <c r="H37" s="521"/>
      <c r="I37" s="507"/>
      <c r="J37" s="514"/>
      <c r="K37" s="514"/>
      <c r="L37" s="515"/>
      <c r="M37" s="522"/>
      <c r="N37" s="522"/>
      <c r="O37" s="522"/>
      <c r="P37" s="522"/>
      <c r="Q37" s="522"/>
      <c r="R37" s="522"/>
      <c r="S37" s="523"/>
    </row>
    <row r="38" spans="1:19" s="518" customFormat="1">
      <c r="A38" s="510"/>
      <c r="B38" s="511" t="s">
        <v>2119</v>
      </c>
      <c r="C38" s="512"/>
      <c r="D38" s="513"/>
      <c r="E38" s="513"/>
      <c r="F38" s="513"/>
      <c r="G38" s="513"/>
      <c r="H38" s="513"/>
      <c r="I38" s="514"/>
      <c r="J38" s="514"/>
      <c r="K38" s="514"/>
      <c r="L38" s="515"/>
      <c r="M38" s="531">
        <v>1</v>
      </c>
      <c r="N38" s="531"/>
      <c r="O38" s="531"/>
      <c r="P38" s="531">
        <v>2</v>
      </c>
      <c r="Q38" s="531"/>
      <c r="R38" s="531"/>
      <c r="S38" s="517"/>
    </row>
    <row r="39" spans="1:19" ht="34.5" customHeight="1">
      <c r="A39" s="540" t="s">
        <v>2154</v>
      </c>
      <c r="S39" s="489"/>
    </row>
    <row r="40" spans="1:19" ht="55.25" customHeight="1">
      <c r="A40" s="1346" t="s">
        <v>2160</v>
      </c>
      <c r="B40" s="1342"/>
      <c r="C40" s="1342" t="s">
        <v>2161</v>
      </c>
      <c r="D40" s="1342"/>
      <c r="E40" s="532"/>
      <c r="F40" s="532"/>
      <c r="G40" s="1344" t="s">
        <v>2122</v>
      </c>
      <c r="H40" s="1344"/>
      <c r="I40" s="1344"/>
      <c r="J40" s="1344"/>
      <c r="K40" s="1344"/>
      <c r="L40" s="1344"/>
      <c r="M40" s="1344"/>
      <c r="N40" s="533"/>
      <c r="O40" s="533"/>
      <c r="P40" s="533"/>
      <c r="Q40" s="533"/>
      <c r="R40" s="533"/>
      <c r="S40" s="489"/>
    </row>
    <row r="41" spans="1:19" s="735" customFormat="1" ht="43" customHeight="1">
      <c r="A41" s="732"/>
      <c r="B41" s="733"/>
      <c r="C41" s="733"/>
      <c r="D41" s="734"/>
      <c r="E41" s="734"/>
      <c r="F41" s="734"/>
      <c r="G41" s="1406" t="s">
        <v>2123</v>
      </c>
      <c r="H41" s="1406"/>
      <c r="I41" s="1407" t="s">
        <v>2124</v>
      </c>
      <c r="J41" s="1407"/>
      <c r="K41" s="730"/>
      <c r="L41" s="1344" t="s">
        <v>2125</v>
      </c>
      <c r="M41" s="1344"/>
      <c r="S41" s="736"/>
    </row>
    <row r="42" spans="1:19">
      <c r="A42" s="490"/>
      <c r="S42" s="489"/>
    </row>
    <row r="43" spans="1:19">
      <c r="A43" s="490"/>
      <c r="S43" s="489"/>
    </row>
    <row r="44" spans="1:19" ht="231.5" customHeight="1" thickBot="1">
      <c r="A44" s="536"/>
      <c r="B44" s="537"/>
      <c r="C44" s="537"/>
      <c r="D44" s="537"/>
      <c r="E44" s="537"/>
      <c r="F44" s="537"/>
      <c r="G44" s="537"/>
      <c r="H44" s="537"/>
      <c r="I44" s="537"/>
      <c r="J44" s="537"/>
      <c r="K44" s="537"/>
      <c r="L44" s="538"/>
      <c r="M44" s="537"/>
      <c r="N44" s="537"/>
      <c r="O44" s="537"/>
      <c r="P44" s="537"/>
      <c r="Q44" s="537"/>
      <c r="R44" s="537"/>
      <c r="S44" s="539"/>
    </row>
    <row r="45" spans="1:19" ht="167" hidden="1" customHeight="1" thickBot="1">
      <c r="A45" s="536"/>
      <c r="B45" s="537"/>
      <c r="C45" s="537"/>
      <c r="D45" s="537"/>
      <c r="E45" s="537"/>
      <c r="F45" s="537"/>
      <c r="G45" s="537"/>
      <c r="H45" s="537"/>
      <c r="I45" s="537"/>
      <c r="J45" s="537"/>
      <c r="K45" s="537"/>
      <c r="L45" s="538"/>
      <c r="M45" s="537"/>
      <c r="N45" s="537"/>
      <c r="O45" s="537"/>
      <c r="P45" s="537"/>
      <c r="Q45" s="537"/>
      <c r="R45" s="537"/>
      <c r="S45" s="539"/>
    </row>
  </sheetData>
  <mergeCells count="27">
    <mergeCell ref="G41:H41"/>
    <mergeCell ref="I41:J41"/>
    <mergeCell ref="L41:M41"/>
    <mergeCell ref="O8:Q8"/>
    <mergeCell ref="O9:Q9"/>
    <mergeCell ref="J9:J10"/>
    <mergeCell ref="K9:K10"/>
    <mergeCell ref="L9:N9"/>
    <mergeCell ref="S12:S26"/>
    <mergeCell ref="A40:B40"/>
    <mergeCell ref="C40:D40"/>
    <mergeCell ref="G40:M40"/>
    <mergeCell ref="D9:D10"/>
    <mergeCell ref="E9:E10"/>
    <mergeCell ref="G9:G10"/>
    <mergeCell ref="H9:H10"/>
    <mergeCell ref="I9:I10"/>
    <mergeCell ref="A1:S2"/>
    <mergeCell ref="B5:L6"/>
    <mergeCell ref="C8:G8"/>
    <mergeCell ref="H8:J8"/>
    <mergeCell ref="L8:N8"/>
    <mergeCell ref="R8:R10"/>
    <mergeCell ref="S8:S10"/>
    <mergeCell ref="A9:A10"/>
    <mergeCell ref="B9:B10"/>
    <mergeCell ref="C9:C10"/>
  </mergeCells>
  <conditionalFormatting sqref="A12:A23">
    <cfRule type="duplicateValues" dxfId="46" priority="2"/>
  </conditionalFormatting>
  <conditionalFormatting sqref="A24:A26">
    <cfRule type="duplicateValues" dxfId="45" priority="1"/>
  </conditionalFormatting>
  <pageMargins left="0.42" right="0.42" top="0.3" bottom="0.5" header="0.17" footer="0.17"/>
  <pageSetup paperSize="9" scale="45" fitToHeight="1111" orientation="landscape" r:id="rId1"/>
  <headerFooter>
    <oddFooter>Page &amp;P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1B92E-D454-4470-8419-E9599D4FD58C}">
  <sheetPr>
    <pageSetUpPr fitToPage="1"/>
  </sheetPr>
  <dimension ref="A1:P40"/>
  <sheetViews>
    <sheetView view="pageBreakPreview" zoomScale="55" zoomScaleNormal="55" zoomScaleSheetLayoutView="55" workbookViewId="0">
      <selection activeCell="K11" sqref="K11"/>
    </sheetView>
  </sheetViews>
  <sheetFormatPr defaultColWidth="9.796875" defaultRowHeight="18"/>
  <cols>
    <col min="1" max="1" width="16.19921875" style="491" bestFit="1" customWidth="1"/>
    <col min="2" max="2" width="22.19921875" style="476" customWidth="1"/>
    <col min="3" max="3" width="25.69921875" style="476" customWidth="1"/>
    <col min="4" max="4" width="15.3984375" style="476" customWidth="1"/>
    <col min="5" max="5" width="20.5" style="476" bestFit="1" customWidth="1"/>
    <col min="6" max="6" width="11" style="476" customWidth="1"/>
    <col min="7" max="7" width="14.296875" style="476" customWidth="1"/>
    <col min="8" max="8" width="11" style="476" customWidth="1"/>
    <col min="9" max="9" width="12.5" style="476" customWidth="1"/>
    <col min="10" max="10" width="20.59765625" style="476" customWidth="1"/>
    <col min="11" max="11" width="23.19921875" style="476" customWidth="1"/>
    <col min="12" max="12" width="10.09765625" style="491" customWidth="1"/>
    <col min="13" max="13" width="11.19921875" style="476" bestFit="1" customWidth="1"/>
    <col min="14" max="14" width="17.59765625" style="476" customWidth="1"/>
    <col min="15" max="15" width="15.69921875" style="476" customWidth="1"/>
    <col min="16" max="16" width="37" style="476" customWidth="1"/>
    <col min="17" max="16384" width="9.796875" style="476"/>
  </cols>
  <sheetData>
    <row r="1" spans="1:16" ht="51.65" customHeight="1">
      <c r="A1" s="1349" t="s">
        <v>2064</v>
      </c>
      <c r="B1" s="1350"/>
      <c r="C1" s="1350"/>
      <c r="D1" s="1350"/>
      <c r="E1" s="1350"/>
      <c r="F1" s="1350"/>
      <c r="G1" s="1350"/>
      <c r="H1" s="1350"/>
      <c r="I1" s="1350"/>
      <c r="J1" s="1350"/>
      <c r="K1" s="1350"/>
      <c r="L1" s="1350"/>
      <c r="M1" s="1350"/>
      <c r="N1" s="1350"/>
      <c r="O1" s="1350"/>
      <c r="P1" s="1351"/>
    </row>
    <row r="2" spans="1:16">
      <c r="A2" s="1352"/>
      <c r="B2" s="1353"/>
      <c r="C2" s="1353"/>
      <c r="D2" s="1353"/>
      <c r="E2" s="1353"/>
      <c r="F2" s="1353"/>
      <c r="G2" s="1353"/>
      <c r="H2" s="1353"/>
      <c r="I2" s="1353"/>
      <c r="J2" s="1353"/>
      <c r="K2" s="1353"/>
      <c r="L2" s="1353"/>
      <c r="M2" s="1353"/>
      <c r="N2" s="1353"/>
      <c r="O2" s="1353"/>
      <c r="P2" s="1354"/>
    </row>
    <row r="3" spans="1:16" ht="15" customHeight="1">
      <c r="A3" s="477" t="s">
        <v>2065</v>
      </c>
      <c r="B3" s="478" t="s">
        <v>2155</v>
      </c>
      <c r="C3" s="479"/>
      <c r="D3" s="479"/>
      <c r="E3" s="479"/>
      <c r="F3" s="479"/>
      <c r="G3" s="479"/>
      <c r="H3" s="479"/>
      <c r="I3" s="480"/>
      <c r="J3" s="480"/>
      <c r="K3" s="480"/>
      <c r="L3" s="481"/>
      <c r="M3" s="480"/>
      <c r="N3" s="480"/>
      <c r="O3" s="480"/>
      <c r="P3" s="482"/>
    </row>
    <row r="4" spans="1:16" ht="15" customHeight="1">
      <c r="A4" s="483" t="s">
        <v>2066</v>
      </c>
      <c r="B4" s="484"/>
      <c r="C4" s="485"/>
      <c r="D4" s="485"/>
      <c r="E4" s="485"/>
      <c r="F4" s="485"/>
      <c r="G4" s="485"/>
      <c r="H4" s="485"/>
      <c r="I4" s="486"/>
      <c r="J4" s="486"/>
      <c r="K4" s="486"/>
      <c r="L4" s="487"/>
      <c r="M4" s="486"/>
      <c r="N4" s="486"/>
      <c r="O4" s="486"/>
      <c r="P4" s="488"/>
    </row>
    <row r="5" spans="1:16" ht="15" customHeight="1">
      <c r="A5" s="477" t="s">
        <v>2067</v>
      </c>
      <c r="B5" s="1355" t="s">
        <v>2156</v>
      </c>
      <c r="C5" s="1356"/>
      <c r="D5" s="1356"/>
      <c r="E5" s="1356"/>
      <c r="F5" s="1356"/>
      <c r="G5" s="1356"/>
      <c r="H5" s="1356"/>
      <c r="I5" s="1356"/>
      <c r="J5" s="1356"/>
      <c r="K5" s="1356"/>
      <c r="L5" s="1356"/>
      <c r="M5" s="480"/>
      <c r="P5" s="489"/>
    </row>
    <row r="6" spans="1:16" ht="15" customHeight="1">
      <c r="A6" s="483" t="s">
        <v>2068</v>
      </c>
      <c r="B6" s="1357"/>
      <c r="C6" s="1358"/>
      <c r="D6" s="1358"/>
      <c r="E6" s="1358"/>
      <c r="F6" s="1358"/>
      <c r="G6" s="1358"/>
      <c r="H6" s="1358"/>
      <c r="I6" s="1358"/>
      <c r="J6" s="1358"/>
      <c r="K6" s="1358"/>
      <c r="L6" s="1358"/>
      <c r="M6" s="486"/>
      <c r="N6" s="486"/>
      <c r="O6" s="486"/>
      <c r="P6" s="488"/>
    </row>
    <row r="7" spans="1:16">
      <c r="A7" s="490"/>
      <c r="P7" s="489"/>
    </row>
    <row r="8" spans="1:16" ht="62.5" customHeight="1">
      <c r="A8" s="492" t="s">
        <v>2069</v>
      </c>
      <c r="B8" s="493" t="s">
        <v>2070</v>
      </c>
      <c r="C8" s="1359" t="s">
        <v>2071</v>
      </c>
      <c r="D8" s="1359"/>
      <c r="E8" s="1359"/>
      <c r="F8" s="1359"/>
      <c r="G8" s="1359"/>
      <c r="H8" s="1359" t="s">
        <v>2072</v>
      </c>
      <c r="I8" s="1359"/>
      <c r="J8" s="1359"/>
      <c r="K8" s="493" t="s">
        <v>2073</v>
      </c>
      <c r="L8" s="1360" t="s">
        <v>2074</v>
      </c>
      <c r="M8" s="1360"/>
      <c r="N8" s="1360"/>
      <c r="O8" s="1361" t="s">
        <v>2075</v>
      </c>
      <c r="P8" s="1362" t="s">
        <v>1964</v>
      </c>
    </row>
    <row r="9" spans="1:16" ht="45" customHeight="1">
      <c r="A9" s="1363" t="s">
        <v>2076</v>
      </c>
      <c r="B9" s="1347" t="s">
        <v>2077</v>
      </c>
      <c r="C9" s="1347" t="s">
        <v>12</v>
      </c>
      <c r="D9" s="1347" t="s">
        <v>13</v>
      </c>
      <c r="E9" s="1347" t="s">
        <v>2078</v>
      </c>
      <c r="F9" s="1347" t="s">
        <v>227</v>
      </c>
      <c r="G9" s="1347" t="s">
        <v>229</v>
      </c>
      <c r="H9" s="1348" t="s">
        <v>1714</v>
      </c>
      <c r="I9" s="1348" t="s">
        <v>1715</v>
      </c>
      <c r="J9" s="1348" t="s">
        <v>1716</v>
      </c>
      <c r="K9" s="1348" t="s">
        <v>1716</v>
      </c>
      <c r="L9" s="1360" t="s">
        <v>2041</v>
      </c>
      <c r="M9" s="1360"/>
      <c r="N9" s="1360"/>
      <c r="O9" s="1361"/>
      <c r="P9" s="1362"/>
    </row>
    <row r="10" spans="1:16" ht="76.5" customHeight="1">
      <c r="A10" s="1363"/>
      <c r="B10" s="1347"/>
      <c r="C10" s="1347"/>
      <c r="D10" s="1347"/>
      <c r="E10" s="1347"/>
      <c r="F10" s="1347"/>
      <c r="G10" s="1347"/>
      <c r="H10" s="1348"/>
      <c r="I10" s="1348"/>
      <c r="J10" s="1348"/>
      <c r="K10" s="1348"/>
      <c r="L10" s="496" t="s">
        <v>2079</v>
      </c>
      <c r="M10" s="496" t="s">
        <v>2080</v>
      </c>
      <c r="N10" s="496" t="s">
        <v>2081</v>
      </c>
      <c r="O10" s="1361"/>
      <c r="P10" s="1362"/>
    </row>
    <row r="11" spans="1:16" s="502" customFormat="1" ht="26" customHeight="1">
      <c r="A11" s="494" t="s">
        <v>1960</v>
      </c>
      <c r="B11" s="495"/>
      <c r="C11" s="495"/>
      <c r="D11" s="495"/>
      <c r="E11" s="495"/>
      <c r="F11" s="495"/>
      <c r="G11" s="495"/>
      <c r="H11" s="497" t="s">
        <v>477</v>
      </c>
      <c r="I11" s="497" t="s">
        <v>477</v>
      </c>
      <c r="J11" s="498">
        <f>'DT04 (TM) 1 '!L17</f>
        <v>2538751590</v>
      </c>
      <c r="K11" s="498">
        <f>'Tổng hợp'!J16-N11</f>
        <v>4203445701.8798904</v>
      </c>
      <c r="L11" s="499"/>
      <c r="M11" s="499"/>
      <c r="N11" s="499">
        <f>SUM(N12:N21)</f>
        <v>24533600</v>
      </c>
      <c r="O11" s="500"/>
      <c r="P11" s="501">
        <f>J11-K11-N11</f>
        <v>-1689227711.8798904</v>
      </c>
    </row>
    <row r="12" spans="1:16" ht="18.5">
      <c r="A12" s="994" t="s">
        <v>1787</v>
      </c>
      <c r="B12" s="985" t="s">
        <v>1984</v>
      </c>
      <c r="C12" s="985" t="s">
        <v>2012</v>
      </c>
      <c r="D12" s="985" t="s">
        <v>1986</v>
      </c>
      <c r="E12" s="503" t="s">
        <v>1233</v>
      </c>
      <c r="F12" s="504" t="s">
        <v>2586</v>
      </c>
      <c r="G12" s="505">
        <v>8</v>
      </c>
      <c r="H12" s="506" t="s">
        <v>477</v>
      </c>
      <c r="I12" s="506" t="s">
        <v>477</v>
      </c>
      <c r="J12" s="506" t="s">
        <v>477</v>
      </c>
      <c r="K12" s="507"/>
      <c r="L12" s="508" t="s">
        <v>2083</v>
      </c>
      <c r="M12" s="509">
        <v>12000</v>
      </c>
      <c r="N12" s="509">
        <v>96000</v>
      </c>
      <c r="O12" s="509" t="s">
        <v>2041</v>
      </c>
      <c r="P12" s="1402" t="s">
        <v>2153</v>
      </c>
    </row>
    <row r="13" spans="1:16" ht="18.5">
      <c r="A13" s="994" t="s">
        <v>1805</v>
      </c>
      <c r="B13" s="985" t="s">
        <v>2001</v>
      </c>
      <c r="C13" s="985" t="s">
        <v>2004</v>
      </c>
      <c r="D13" s="985" t="s">
        <v>1986</v>
      </c>
      <c r="E13" s="503" t="s">
        <v>2084</v>
      </c>
      <c r="F13" s="504" t="s">
        <v>2586</v>
      </c>
      <c r="G13" s="505">
        <v>8</v>
      </c>
      <c r="H13" s="506" t="s">
        <v>477</v>
      </c>
      <c r="I13" s="506" t="s">
        <v>477</v>
      </c>
      <c r="J13" s="506" t="s">
        <v>477</v>
      </c>
      <c r="K13" s="507"/>
      <c r="L13" s="508" t="s">
        <v>2083</v>
      </c>
      <c r="M13" s="509">
        <v>2900</v>
      </c>
      <c r="N13" s="509">
        <v>23200</v>
      </c>
      <c r="O13" s="509" t="s">
        <v>2041</v>
      </c>
      <c r="P13" s="1403"/>
    </row>
    <row r="14" spans="1:16" ht="18.5">
      <c r="A14" s="994" t="s">
        <v>1826</v>
      </c>
      <c r="B14" s="985" t="s">
        <v>2006</v>
      </c>
      <c r="C14" s="985" t="s">
        <v>2004</v>
      </c>
      <c r="D14" s="985" t="s">
        <v>1986</v>
      </c>
      <c r="E14" s="503" t="s">
        <v>1183</v>
      </c>
      <c r="F14" s="504" t="s">
        <v>2586</v>
      </c>
      <c r="G14" s="505">
        <v>16</v>
      </c>
      <c r="H14" s="506" t="s">
        <v>477</v>
      </c>
      <c r="I14" s="506" t="s">
        <v>477</v>
      </c>
      <c r="J14" s="506" t="s">
        <v>477</v>
      </c>
      <c r="K14" s="507"/>
      <c r="L14" s="508" t="s">
        <v>2083</v>
      </c>
      <c r="M14" s="509">
        <v>1050</v>
      </c>
      <c r="N14" s="509">
        <v>16800</v>
      </c>
      <c r="O14" s="509" t="s">
        <v>2041</v>
      </c>
      <c r="P14" s="1403"/>
    </row>
    <row r="15" spans="1:16" ht="18.5">
      <c r="A15" s="994" t="s">
        <v>1101</v>
      </c>
      <c r="B15" s="985" t="s">
        <v>1984</v>
      </c>
      <c r="C15" s="985" t="s">
        <v>1998</v>
      </c>
      <c r="D15" s="985" t="s">
        <v>1986</v>
      </c>
      <c r="E15" s="503" t="s">
        <v>1185</v>
      </c>
      <c r="F15" s="504" t="s">
        <v>2586</v>
      </c>
      <c r="G15" s="505">
        <v>24</v>
      </c>
      <c r="H15" s="506" t="s">
        <v>477</v>
      </c>
      <c r="I15" s="506" t="s">
        <v>477</v>
      </c>
      <c r="J15" s="506" t="s">
        <v>477</v>
      </c>
      <c r="K15" s="507"/>
      <c r="L15" s="508" t="s">
        <v>2083</v>
      </c>
      <c r="M15" s="509">
        <v>20800</v>
      </c>
      <c r="N15" s="509">
        <v>499200</v>
      </c>
      <c r="O15" s="509" t="s">
        <v>2041</v>
      </c>
      <c r="P15" s="1403"/>
    </row>
    <row r="16" spans="1:16" ht="18.5">
      <c r="A16" s="994" t="s">
        <v>1121</v>
      </c>
      <c r="B16" s="985" t="s">
        <v>2001</v>
      </c>
      <c r="C16" s="985" t="s">
        <v>2005</v>
      </c>
      <c r="D16" s="985" t="s">
        <v>1986</v>
      </c>
      <c r="E16" s="503" t="s">
        <v>1187</v>
      </c>
      <c r="F16" s="504" t="s">
        <v>2586</v>
      </c>
      <c r="G16" s="505">
        <v>24</v>
      </c>
      <c r="H16" s="506" t="s">
        <v>477</v>
      </c>
      <c r="I16" s="506" t="s">
        <v>477</v>
      </c>
      <c r="J16" s="506" t="s">
        <v>477</v>
      </c>
      <c r="K16" s="507"/>
      <c r="L16" s="508" t="s">
        <v>2083</v>
      </c>
      <c r="M16" s="509">
        <v>4800</v>
      </c>
      <c r="N16" s="509">
        <v>115200</v>
      </c>
      <c r="O16" s="509" t="s">
        <v>2041</v>
      </c>
      <c r="P16" s="1403"/>
    </row>
    <row r="17" spans="1:16" ht="18.5">
      <c r="A17" s="994" t="s">
        <v>1144</v>
      </c>
      <c r="B17" s="985" t="s">
        <v>2006</v>
      </c>
      <c r="C17" s="985" t="s">
        <v>2005</v>
      </c>
      <c r="D17" s="985" t="s">
        <v>1986</v>
      </c>
      <c r="E17" s="503" t="s">
        <v>2085</v>
      </c>
      <c r="F17" s="504" t="s">
        <v>2586</v>
      </c>
      <c r="G17" s="505">
        <v>48</v>
      </c>
      <c r="H17" s="506" t="s">
        <v>477</v>
      </c>
      <c r="I17" s="506" t="s">
        <v>477</v>
      </c>
      <c r="J17" s="506" t="s">
        <v>477</v>
      </c>
      <c r="K17" s="507"/>
      <c r="L17" s="508" t="s">
        <v>2083</v>
      </c>
      <c r="M17" s="509">
        <v>1150</v>
      </c>
      <c r="N17" s="509">
        <v>55200</v>
      </c>
      <c r="O17" s="509" t="s">
        <v>2041</v>
      </c>
      <c r="P17" s="1403"/>
    </row>
    <row r="18" spans="1:16" ht="18.5">
      <c r="A18" s="994" t="s">
        <v>1607</v>
      </c>
      <c r="B18" s="985" t="s">
        <v>2581</v>
      </c>
      <c r="C18" s="985" t="s">
        <v>2582</v>
      </c>
      <c r="D18" s="985" t="s">
        <v>2583</v>
      </c>
      <c r="E18" s="503" t="s">
        <v>1192</v>
      </c>
      <c r="F18" s="504" t="s">
        <v>2587</v>
      </c>
      <c r="G18" s="505">
        <v>1000</v>
      </c>
      <c r="H18" s="506" t="s">
        <v>477</v>
      </c>
      <c r="I18" s="506" t="s">
        <v>477</v>
      </c>
      <c r="J18" s="506" t="s">
        <v>477</v>
      </c>
      <c r="K18" s="507"/>
      <c r="L18" s="508" t="s">
        <v>2083</v>
      </c>
      <c r="M18" s="509">
        <v>5830</v>
      </c>
      <c r="N18" s="509">
        <v>5830000</v>
      </c>
      <c r="O18" s="509" t="s">
        <v>2041</v>
      </c>
      <c r="P18" s="1403"/>
    </row>
    <row r="19" spans="1:16" ht="18.5">
      <c r="A19" s="994" t="s">
        <v>1607</v>
      </c>
      <c r="B19" s="985" t="s">
        <v>2581</v>
      </c>
      <c r="C19" s="985" t="s">
        <v>2582</v>
      </c>
      <c r="D19" s="985" t="s">
        <v>2583</v>
      </c>
      <c r="E19" s="503" t="s">
        <v>1192</v>
      </c>
      <c r="F19" s="504" t="s">
        <v>2586</v>
      </c>
      <c r="G19" s="505">
        <v>600</v>
      </c>
      <c r="H19" s="506" t="s">
        <v>477</v>
      </c>
      <c r="I19" s="506" t="s">
        <v>477</v>
      </c>
      <c r="J19" s="506" t="s">
        <v>477</v>
      </c>
      <c r="K19" s="507"/>
      <c r="L19" s="508" t="s">
        <v>2083</v>
      </c>
      <c r="M19" s="509">
        <v>5830</v>
      </c>
      <c r="N19" s="509">
        <v>3498000</v>
      </c>
      <c r="O19" s="509" t="s">
        <v>2041</v>
      </c>
      <c r="P19" s="1403"/>
    </row>
    <row r="20" spans="1:16" ht="18.5">
      <c r="A20" s="994" t="s">
        <v>1611</v>
      </c>
      <c r="B20" s="985" t="s">
        <v>2584</v>
      </c>
      <c r="C20" s="985" t="s">
        <v>2582</v>
      </c>
      <c r="D20" s="985" t="s">
        <v>2585</v>
      </c>
      <c r="E20" s="503" t="s">
        <v>2086</v>
      </c>
      <c r="F20" s="504" t="s">
        <v>2586</v>
      </c>
      <c r="G20" s="505">
        <v>200</v>
      </c>
      <c r="H20" s="506" t="s">
        <v>477</v>
      </c>
      <c r="I20" s="506" t="s">
        <v>477</v>
      </c>
      <c r="J20" s="506" t="s">
        <v>477</v>
      </c>
      <c r="K20" s="507"/>
      <c r="L20" s="508" t="s">
        <v>2083</v>
      </c>
      <c r="M20" s="509">
        <v>36000</v>
      </c>
      <c r="N20" s="509">
        <v>7200000</v>
      </c>
      <c r="O20" s="509" t="s">
        <v>2041</v>
      </c>
      <c r="P20" s="1403"/>
    </row>
    <row r="21" spans="1:16" ht="18.5">
      <c r="A21" s="994" t="s">
        <v>1611</v>
      </c>
      <c r="B21" s="985" t="s">
        <v>2584</v>
      </c>
      <c r="C21" s="985" t="s">
        <v>2582</v>
      </c>
      <c r="D21" s="985" t="s">
        <v>2585</v>
      </c>
      <c r="E21" s="503" t="s">
        <v>2087</v>
      </c>
      <c r="F21" s="504" t="s">
        <v>2586</v>
      </c>
      <c r="G21" s="505">
        <v>200</v>
      </c>
      <c r="H21" s="506" t="s">
        <v>477</v>
      </c>
      <c r="I21" s="506" t="s">
        <v>477</v>
      </c>
      <c r="J21" s="506" t="s">
        <v>477</v>
      </c>
      <c r="K21" s="507"/>
      <c r="L21" s="508" t="s">
        <v>2083</v>
      </c>
      <c r="M21" s="509">
        <v>36000</v>
      </c>
      <c r="N21" s="509">
        <v>7200000</v>
      </c>
      <c r="O21" s="509" t="s">
        <v>2041</v>
      </c>
      <c r="P21" s="1403"/>
    </row>
    <row r="22" spans="1:16" s="518" customFormat="1" ht="35">
      <c r="A22" s="510"/>
      <c r="B22" s="511" t="s">
        <v>2106</v>
      </c>
      <c r="C22" s="512"/>
      <c r="D22" s="513"/>
      <c r="E22" s="513"/>
      <c r="F22" s="513"/>
      <c r="G22" s="513"/>
      <c r="H22" s="513"/>
      <c r="I22" s="514"/>
      <c r="J22" s="514"/>
      <c r="K22" s="514"/>
      <c r="L22" s="515"/>
      <c r="M22" s="516"/>
      <c r="N22" s="516"/>
      <c r="O22" s="516"/>
      <c r="P22" s="517"/>
    </row>
    <row r="23" spans="1:16" ht="15.5" hidden="1" customHeight="1">
      <c r="A23" s="519" t="s">
        <v>2107</v>
      </c>
      <c r="B23" s="520" t="s">
        <v>2108</v>
      </c>
      <c r="C23" s="521"/>
      <c r="D23" s="521"/>
      <c r="E23" s="521"/>
      <c r="F23" s="521"/>
      <c r="G23" s="521"/>
      <c r="H23" s="521"/>
      <c r="I23" s="507"/>
      <c r="J23" s="514"/>
      <c r="K23" s="514"/>
      <c r="L23" s="515"/>
      <c r="M23" s="522"/>
      <c r="N23" s="522"/>
      <c r="O23" s="522"/>
      <c r="P23" s="523"/>
    </row>
    <row r="24" spans="1:16" ht="15.5" hidden="1" customHeight="1">
      <c r="A24" s="524">
        <v>1</v>
      </c>
      <c r="B24" s="525" t="s">
        <v>2109</v>
      </c>
      <c r="C24" s="526" t="s">
        <v>1725</v>
      </c>
      <c r="D24" s="526"/>
      <c r="E24" s="526"/>
      <c r="F24" s="526"/>
      <c r="G24" s="526"/>
      <c r="H24" s="526"/>
      <c r="I24" s="507"/>
      <c r="J24" s="514"/>
      <c r="K24" s="514"/>
      <c r="L24" s="515"/>
      <c r="M24" s="522"/>
      <c r="N24" s="522"/>
      <c r="O24" s="522"/>
      <c r="P24" s="523"/>
    </row>
    <row r="25" spans="1:16" ht="15.5" hidden="1" customHeight="1">
      <c r="A25" s="524">
        <v>2</v>
      </c>
      <c r="B25" s="525" t="s">
        <v>2109</v>
      </c>
      <c r="C25" s="527"/>
      <c r="D25" s="527"/>
      <c r="E25" s="527"/>
      <c r="F25" s="527"/>
      <c r="G25" s="527"/>
      <c r="H25" s="527"/>
      <c r="I25" s="507"/>
      <c r="J25" s="514"/>
      <c r="K25" s="514"/>
      <c r="L25" s="515"/>
      <c r="M25" s="522"/>
      <c r="N25" s="522"/>
      <c r="O25" s="522"/>
      <c r="P25" s="523"/>
    </row>
    <row r="26" spans="1:16" ht="15.5" hidden="1" customHeight="1">
      <c r="A26" s="519" t="s">
        <v>2110</v>
      </c>
      <c r="B26" s="520" t="s">
        <v>2111</v>
      </c>
      <c r="C26" s="528" t="s">
        <v>2112</v>
      </c>
      <c r="D26" s="528" t="s">
        <v>2113</v>
      </c>
      <c r="E26" s="528"/>
      <c r="F26" s="528"/>
      <c r="G26" s="528"/>
      <c r="H26" s="528"/>
      <c r="I26" s="507"/>
      <c r="J26" s="514"/>
      <c r="K26" s="514"/>
      <c r="L26" s="515"/>
      <c r="M26" s="522"/>
      <c r="N26" s="522"/>
      <c r="O26" s="522"/>
      <c r="P26" s="523"/>
    </row>
    <row r="27" spans="1:16" ht="15.5" hidden="1" customHeight="1">
      <c r="A27" s="524">
        <v>1</v>
      </c>
      <c r="B27" s="525" t="s">
        <v>2114</v>
      </c>
      <c r="C27" s="527"/>
      <c r="D27" s="526"/>
      <c r="E27" s="526"/>
      <c r="F27" s="526"/>
      <c r="G27" s="526"/>
      <c r="H27" s="526"/>
      <c r="I27" s="507"/>
      <c r="J27" s="514"/>
      <c r="K27" s="514"/>
      <c r="L27" s="515"/>
      <c r="M27" s="522"/>
      <c r="N27" s="522"/>
      <c r="O27" s="522"/>
      <c r="P27" s="523"/>
    </row>
    <row r="28" spans="1:16" ht="15.5" hidden="1" customHeight="1">
      <c r="A28" s="524"/>
      <c r="B28" s="525"/>
      <c r="C28" s="527"/>
      <c r="D28" s="527"/>
      <c r="E28" s="527"/>
      <c r="F28" s="527"/>
      <c r="G28" s="527"/>
      <c r="H28" s="527"/>
      <c r="I28" s="507"/>
      <c r="J28" s="514"/>
      <c r="K28" s="514"/>
      <c r="L28" s="515"/>
      <c r="M28" s="522"/>
      <c r="N28" s="522"/>
      <c r="O28" s="522"/>
      <c r="P28" s="523"/>
    </row>
    <row r="29" spans="1:16" ht="35" hidden="1">
      <c r="A29" s="529" t="s">
        <v>2115</v>
      </c>
      <c r="B29" s="525" t="s">
        <v>2116</v>
      </c>
      <c r="C29" s="530"/>
      <c r="D29" s="530"/>
      <c r="E29" s="530"/>
      <c r="F29" s="530"/>
      <c r="G29" s="530"/>
      <c r="H29" s="530"/>
      <c r="I29" s="507"/>
      <c r="J29" s="514"/>
      <c r="K29" s="514"/>
      <c r="L29" s="515"/>
      <c r="M29" s="522"/>
      <c r="N29" s="522"/>
      <c r="O29" s="522"/>
      <c r="P29" s="523"/>
    </row>
    <row r="30" spans="1:16" ht="52.5" hidden="1">
      <c r="A30" s="524">
        <v>1</v>
      </c>
      <c r="B30" s="525" t="s">
        <v>2117</v>
      </c>
      <c r="C30" s="527"/>
      <c r="D30" s="526"/>
      <c r="E30" s="526"/>
      <c r="F30" s="526"/>
      <c r="G30" s="526"/>
      <c r="H30" s="526"/>
      <c r="I30" s="507"/>
      <c r="J30" s="514"/>
      <c r="K30" s="514"/>
      <c r="L30" s="515"/>
      <c r="M30" s="522"/>
      <c r="N30" s="522"/>
      <c r="O30" s="522"/>
      <c r="P30" s="523"/>
    </row>
    <row r="31" spans="1:16" hidden="1">
      <c r="A31" s="524"/>
      <c r="B31" s="525" t="s">
        <v>2114</v>
      </c>
      <c r="C31" s="527"/>
      <c r="D31" s="526"/>
      <c r="E31" s="526"/>
      <c r="F31" s="526"/>
      <c r="G31" s="526"/>
      <c r="H31" s="526"/>
      <c r="I31" s="507"/>
      <c r="J31" s="514"/>
      <c r="K31" s="514"/>
      <c r="L31" s="515"/>
      <c r="M31" s="522"/>
      <c r="N31" s="522"/>
      <c r="O31" s="522"/>
      <c r="P31" s="523"/>
    </row>
    <row r="32" spans="1:16" ht="157.5" hidden="1">
      <c r="A32" s="519" t="s">
        <v>2083</v>
      </c>
      <c r="B32" s="520" t="s">
        <v>2118</v>
      </c>
      <c r="C32" s="521"/>
      <c r="D32" s="521"/>
      <c r="E32" s="521"/>
      <c r="F32" s="521"/>
      <c r="G32" s="521"/>
      <c r="H32" s="521"/>
      <c r="I32" s="507"/>
      <c r="J32" s="514"/>
      <c r="K32" s="514"/>
      <c r="L32" s="515"/>
      <c r="M32" s="522"/>
      <c r="N32" s="522"/>
      <c r="O32" s="522"/>
      <c r="P32" s="523"/>
    </row>
    <row r="33" spans="1:16" s="518" customFormat="1">
      <c r="A33" s="510"/>
      <c r="B33" s="511" t="s">
        <v>2119</v>
      </c>
      <c r="C33" s="512"/>
      <c r="D33" s="513"/>
      <c r="E33" s="513"/>
      <c r="F33" s="513"/>
      <c r="G33" s="513"/>
      <c r="H33" s="513"/>
      <c r="I33" s="514"/>
      <c r="J33" s="514"/>
      <c r="K33" s="514"/>
      <c r="L33" s="515"/>
      <c r="M33" s="531">
        <v>1</v>
      </c>
      <c r="N33" s="531"/>
      <c r="O33" s="531"/>
      <c r="P33" s="517"/>
    </row>
    <row r="34" spans="1:16" ht="34.5" customHeight="1">
      <c r="A34" s="540" t="s">
        <v>2154</v>
      </c>
      <c r="P34" s="489"/>
    </row>
    <row r="35" spans="1:16" ht="55.25" customHeight="1">
      <c r="A35" s="1346" t="s">
        <v>2120</v>
      </c>
      <c r="B35" s="1342"/>
      <c r="C35" s="1413" t="s">
        <v>2121</v>
      </c>
      <c r="D35" s="1413"/>
      <c r="E35" s="532"/>
      <c r="F35" s="532"/>
      <c r="G35" s="1344" t="s">
        <v>2122</v>
      </c>
      <c r="H35" s="1344"/>
      <c r="I35" s="1344"/>
      <c r="J35" s="1344"/>
      <c r="K35" s="1344"/>
      <c r="L35" s="1344"/>
      <c r="M35" s="1344"/>
      <c r="N35" s="533"/>
      <c r="O35" s="533"/>
      <c r="P35" s="489"/>
    </row>
    <row r="36" spans="1:16" ht="14.4" customHeight="1">
      <c r="A36" s="490"/>
      <c r="B36" s="534"/>
      <c r="C36" s="534"/>
      <c r="D36" s="502"/>
      <c r="E36" s="502"/>
      <c r="F36" s="502"/>
      <c r="G36" s="1340" t="s">
        <v>2123</v>
      </c>
      <c r="H36" s="1340"/>
      <c r="I36" s="1341" t="s">
        <v>2124</v>
      </c>
      <c r="J36" s="1341"/>
      <c r="K36" s="535"/>
      <c r="L36" s="1340" t="s">
        <v>2125</v>
      </c>
      <c r="M36" s="1340"/>
      <c r="P36" s="489"/>
    </row>
    <row r="37" spans="1:16">
      <c r="A37" s="490"/>
      <c r="P37" s="489"/>
    </row>
    <row r="38" spans="1:16">
      <c r="A38" s="490"/>
      <c r="P38" s="489"/>
    </row>
    <row r="39" spans="1:16" ht="116.5" customHeight="1">
      <c r="A39" s="490"/>
      <c r="P39" s="489"/>
    </row>
    <row r="40" spans="1:16" ht="97" customHeight="1" thickBot="1">
      <c r="A40" s="536"/>
      <c r="B40" s="537"/>
      <c r="C40" s="537"/>
      <c r="D40" s="537"/>
      <c r="E40" s="537"/>
      <c r="F40" s="537"/>
      <c r="G40" s="537"/>
      <c r="H40" s="537"/>
      <c r="I40" s="537"/>
      <c r="J40" s="537"/>
      <c r="K40" s="537"/>
      <c r="L40" s="538"/>
      <c r="M40" s="537"/>
      <c r="N40" s="537"/>
      <c r="O40" s="537"/>
      <c r="P40" s="539"/>
    </row>
  </sheetData>
  <mergeCells count="26">
    <mergeCell ref="A1:P2"/>
    <mergeCell ref="B5:L6"/>
    <mergeCell ref="C8:G8"/>
    <mergeCell ref="H8:J8"/>
    <mergeCell ref="L8:N8"/>
    <mergeCell ref="O8:O10"/>
    <mergeCell ref="P8:P10"/>
    <mergeCell ref="A9:A10"/>
    <mergeCell ref="B9:B10"/>
    <mergeCell ref="C9:C10"/>
    <mergeCell ref="P12:P21"/>
    <mergeCell ref="A35:B35"/>
    <mergeCell ref="C35:D35"/>
    <mergeCell ref="G35:M35"/>
    <mergeCell ref="D9:D10"/>
    <mergeCell ref="E9:E10"/>
    <mergeCell ref="F9:F10"/>
    <mergeCell ref="G9:G10"/>
    <mergeCell ref="H9:H10"/>
    <mergeCell ref="I9:I10"/>
    <mergeCell ref="G36:H36"/>
    <mergeCell ref="I36:J36"/>
    <mergeCell ref="L36:M36"/>
    <mergeCell ref="J9:J10"/>
    <mergeCell ref="K9:K10"/>
    <mergeCell ref="L9:N9"/>
  </mergeCells>
  <pageMargins left="0.42" right="0.42" top="0.3" bottom="0.5" header="0.17" footer="0.17"/>
  <pageSetup paperSize="8" scale="78" fitToHeight="1111" orientation="landscape" r:id="rId1"/>
  <headerFooter>
    <oddFooter>Page &amp;P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99AA9-EF27-4328-B1B2-33FAC7AEDD50}">
  <sheetPr>
    <pageSetUpPr fitToPage="1"/>
  </sheetPr>
  <dimension ref="A1:Q32"/>
  <sheetViews>
    <sheetView view="pageBreakPreview" topLeftCell="A9" zoomScale="55" zoomScaleNormal="55" zoomScaleSheetLayoutView="55" workbookViewId="0">
      <selection activeCell="F19" sqref="F19"/>
    </sheetView>
  </sheetViews>
  <sheetFormatPr defaultColWidth="9.796875" defaultRowHeight="18"/>
  <cols>
    <col min="1" max="1" width="16.19921875" style="491" bestFit="1" customWidth="1"/>
    <col min="2" max="2" width="34.8984375" style="476" customWidth="1"/>
    <col min="3" max="3" width="25.69921875" style="476" customWidth="1"/>
    <col min="4" max="4" width="16.3984375" style="476" customWidth="1"/>
    <col min="5" max="5" width="28.8984375" style="476" customWidth="1"/>
    <col min="6" max="6" width="30.5" style="476" customWidth="1"/>
    <col min="7" max="7" width="11" style="476" customWidth="1"/>
    <col min="8" max="8" width="14.296875" style="476" customWidth="1"/>
    <col min="9" max="9" width="11" style="476" customWidth="1"/>
    <col min="10" max="10" width="12.5" style="476" customWidth="1"/>
    <col min="11" max="11" width="28.8984375" style="740" customWidth="1"/>
    <col min="12" max="12" width="28.5" style="476" customWidth="1"/>
    <col min="13" max="13" width="10.09765625" style="491" customWidth="1"/>
    <col min="14" max="14" width="18.296875" style="476" customWidth="1"/>
    <col min="15" max="15" width="17.59765625" style="476" customWidth="1"/>
    <col min="16" max="16" width="15.69921875" style="476" customWidth="1"/>
    <col min="17" max="17" width="35.8984375" style="476" customWidth="1"/>
    <col min="18" max="16384" width="9.796875" style="476"/>
  </cols>
  <sheetData>
    <row r="1" spans="1:17" ht="51.65" customHeight="1">
      <c r="A1" s="1349" t="s">
        <v>2064</v>
      </c>
      <c r="B1" s="1350"/>
      <c r="C1" s="1350"/>
      <c r="D1" s="1350"/>
      <c r="E1" s="1350"/>
      <c r="F1" s="1350"/>
      <c r="G1" s="1350"/>
      <c r="H1" s="1350"/>
      <c r="I1" s="1350"/>
      <c r="J1" s="1350"/>
      <c r="K1" s="1350"/>
      <c r="L1" s="1350"/>
      <c r="M1" s="1350"/>
      <c r="N1" s="1350"/>
      <c r="O1" s="1350"/>
      <c r="P1" s="1350"/>
      <c r="Q1" s="1351"/>
    </row>
    <row r="2" spans="1:17">
      <c r="A2" s="1352"/>
      <c r="B2" s="1353"/>
      <c r="C2" s="1353"/>
      <c r="D2" s="1353"/>
      <c r="E2" s="1353"/>
      <c r="F2" s="1353"/>
      <c r="G2" s="1353"/>
      <c r="H2" s="1353"/>
      <c r="I2" s="1353"/>
      <c r="J2" s="1353"/>
      <c r="K2" s="1353"/>
      <c r="L2" s="1353"/>
      <c r="M2" s="1353"/>
      <c r="N2" s="1353"/>
      <c r="O2" s="1353"/>
      <c r="P2" s="1353"/>
      <c r="Q2" s="1354"/>
    </row>
    <row r="3" spans="1:17" ht="15" customHeight="1">
      <c r="A3" s="477" t="s">
        <v>2065</v>
      </c>
      <c r="B3" s="478" t="s">
        <v>2155</v>
      </c>
      <c r="C3" s="479"/>
      <c r="D3" s="479"/>
      <c r="E3" s="479"/>
      <c r="F3" s="479"/>
      <c r="G3" s="479"/>
      <c r="H3" s="479"/>
      <c r="I3" s="479"/>
      <c r="J3" s="480"/>
      <c r="K3" s="1298"/>
      <c r="L3" s="480"/>
      <c r="M3" s="481"/>
      <c r="N3" s="480"/>
      <c r="O3" s="480"/>
      <c r="P3" s="480"/>
      <c r="Q3" s="482"/>
    </row>
    <row r="4" spans="1:17" ht="15" customHeight="1">
      <c r="A4" s="483" t="s">
        <v>2066</v>
      </c>
      <c r="B4" s="484"/>
      <c r="C4" s="485"/>
      <c r="D4" s="485"/>
      <c r="E4" s="485"/>
      <c r="F4" s="485"/>
      <c r="G4" s="485"/>
      <c r="H4" s="485"/>
      <c r="I4" s="485"/>
      <c r="J4" s="486"/>
      <c r="K4" s="1299"/>
      <c r="L4" s="486"/>
      <c r="M4" s="487"/>
      <c r="N4" s="486"/>
      <c r="O4" s="486"/>
      <c r="P4" s="486"/>
      <c r="Q4" s="488"/>
    </row>
    <row r="5" spans="1:17" ht="15" customHeight="1">
      <c r="A5" s="477" t="s">
        <v>2067</v>
      </c>
      <c r="B5" s="1355" t="s">
        <v>2889</v>
      </c>
      <c r="C5" s="1356"/>
      <c r="D5" s="1356"/>
      <c r="E5" s="1356"/>
      <c r="F5" s="1356"/>
      <c r="G5" s="1356"/>
      <c r="H5" s="1356"/>
      <c r="I5" s="1356"/>
      <c r="J5" s="1356"/>
      <c r="K5" s="1356"/>
      <c r="L5" s="1356"/>
      <c r="M5" s="1356"/>
      <c r="N5" s="480"/>
      <c r="Q5" s="489"/>
    </row>
    <row r="6" spans="1:17" ht="15" customHeight="1">
      <c r="A6" s="483" t="s">
        <v>2068</v>
      </c>
      <c r="B6" s="1357"/>
      <c r="C6" s="1358"/>
      <c r="D6" s="1358"/>
      <c r="E6" s="1358"/>
      <c r="F6" s="1358"/>
      <c r="G6" s="1358"/>
      <c r="H6" s="1358"/>
      <c r="I6" s="1358"/>
      <c r="J6" s="1358"/>
      <c r="K6" s="1358"/>
      <c r="L6" s="1358"/>
      <c r="M6" s="1358"/>
      <c r="N6" s="486"/>
      <c r="O6" s="486"/>
      <c r="P6" s="486"/>
      <c r="Q6" s="488"/>
    </row>
    <row r="7" spans="1:17">
      <c r="A7" s="490"/>
      <c r="Q7" s="489"/>
    </row>
    <row r="8" spans="1:17" ht="62.5" customHeight="1">
      <c r="A8" s="492" t="s">
        <v>2069</v>
      </c>
      <c r="B8" s="493" t="s">
        <v>2070</v>
      </c>
      <c r="C8" s="1359" t="s">
        <v>2071</v>
      </c>
      <c r="D8" s="1359"/>
      <c r="E8" s="1359"/>
      <c r="F8" s="1359"/>
      <c r="G8" s="1359"/>
      <c r="H8" s="1359"/>
      <c r="I8" s="1359" t="s">
        <v>2072</v>
      </c>
      <c r="J8" s="1359"/>
      <c r="K8" s="1359"/>
      <c r="L8" s="493" t="s">
        <v>2073</v>
      </c>
      <c r="M8" s="1360" t="s">
        <v>2074</v>
      </c>
      <c r="N8" s="1360"/>
      <c r="O8" s="1360"/>
      <c r="P8" s="1361" t="s">
        <v>2075</v>
      </c>
      <c r="Q8" s="1362" t="s">
        <v>1964</v>
      </c>
    </row>
    <row r="9" spans="1:17" ht="45" customHeight="1">
      <c r="A9" s="1414" t="s">
        <v>2076</v>
      </c>
      <c r="B9" s="1415" t="s">
        <v>2077</v>
      </c>
      <c r="C9" s="1415" t="s">
        <v>12</v>
      </c>
      <c r="D9" s="1415" t="s">
        <v>2890</v>
      </c>
      <c r="E9" s="1415" t="s">
        <v>13</v>
      </c>
      <c r="F9" s="1415" t="s">
        <v>2078</v>
      </c>
      <c r="G9" s="1415" t="s">
        <v>227</v>
      </c>
      <c r="H9" s="1415" t="s">
        <v>229</v>
      </c>
      <c r="I9" s="1348" t="s">
        <v>1714</v>
      </c>
      <c r="J9" s="1348" t="s">
        <v>1715</v>
      </c>
      <c r="K9" s="1348" t="s">
        <v>1716</v>
      </c>
      <c r="L9" s="1348" t="s">
        <v>1716</v>
      </c>
      <c r="M9" s="1360" t="s">
        <v>435</v>
      </c>
      <c r="N9" s="1360"/>
      <c r="O9" s="1360"/>
      <c r="P9" s="1361"/>
      <c r="Q9" s="1362"/>
    </row>
    <row r="10" spans="1:17" ht="76.5" customHeight="1">
      <c r="A10" s="1414"/>
      <c r="B10" s="1415"/>
      <c r="C10" s="1415"/>
      <c r="D10" s="1415"/>
      <c r="E10" s="1415"/>
      <c r="F10" s="1415"/>
      <c r="G10" s="1415"/>
      <c r="H10" s="1415"/>
      <c r="I10" s="1348"/>
      <c r="J10" s="1348"/>
      <c r="K10" s="1348"/>
      <c r="L10" s="1348"/>
      <c r="M10" s="1287" t="s">
        <v>2079</v>
      </c>
      <c r="N10" s="1287" t="s">
        <v>2080</v>
      </c>
      <c r="O10" s="1287" t="s">
        <v>2081</v>
      </c>
      <c r="P10" s="1361"/>
      <c r="Q10" s="1362"/>
    </row>
    <row r="11" spans="1:17" s="1296" customFormat="1" ht="38" customHeight="1">
      <c r="A11" s="1285" t="s">
        <v>1960</v>
      </c>
      <c r="B11" s="1286"/>
      <c r="C11" s="1286"/>
      <c r="D11" s="1286"/>
      <c r="E11" s="1286"/>
      <c r="F11" s="1286"/>
      <c r="G11" s="1286"/>
      <c r="H11" s="1286"/>
      <c r="I11" s="1288" t="s">
        <v>477</v>
      </c>
      <c r="J11" s="1288" t="s">
        <v>477</v>
      </c>
      <c r="K11" s="498">
        <f>'Tổng hợp'!K14</f>
        <v>27375766652.707893</v>
      </c>
      <c r="L11" s="498">
        <f>'Tổng hợp'!J14</f>
        <v>28199692950.43084</v>
      </c>
      <c r="M11" s="1289"/>
      <c r="N11" s="1289"/>
      <c r="O11" s="1289">
        <f>SUM(O12)</f>
        <v>306000</v>
      </c>
      <c r="P11" s="1289"/>
      <c r="Q11" s="501">
        <f>K11-L11-O11</f>
        <v>-824232297.72294617</v>
      </c>
    </row>
    <row r="12" spans="1:17" ht="41.5" customHeight="1">
      <c r="A12" s="1316" t="s">
        <v>2556</v>
      </c>
      <c r="B12" s="1291" t="str">
        <f>VLOOKUP(A12,'25-BRA-I-090'!I:L,3,0)</f>
        <v xml:space="preserve"> chốt chẻ D8x90-ISO 1234</v>
      </c>
      <c r="C12" s="1291" t="str">
        <f>VLOOKUP(A12,'25-BRA-I-090'!I:L,4,0)</f>
        <v>Steel-hot dip gal'v or SUS304</v>
      </c>
      <c r="D12" s="1291">
        <f>VLOOKUP(A12,'25-BRA-I-090'!I:FF,149,0)</f>
        <v>0</v>
      </c>
      <c r="E12" s="174" t="s">
        <v>2886</v>
      </c>
      <c r="F12" s="175" t="s">
        <v>2887</v>
      </c>
      <c r="G12" s="367" t="s">
        <v>2082</v>
      </c>
      <c r="H12" s="1297">
        <v>6</v>
      </c>
      <c r="I12" s="1294" t="s">
        <v>477</v>
      </c>
      <c r="J12" s="1294" t="s">
        <v>477</v>
      </c>
      <c r="K12" s="1297" t="s">
        <v>477</v>
      </c>
      <c r="L12" s="1318"/>
      <c r="M12" s="1319" t="s">
        <v>2083</v>
      </c>
      <c r="N12" s="1280">
        <v>51000</v>
      </c>
      <c r="O12" s="1295">
        <f>N12*H12</f>
        <v>306000</v>
      </c>
      <c r="P12" s="1295" t="s">
        <v>435</v>
      </c>
      <c r="Q12" s="1281"/>
    </row>
    <row r="13" spans="1:17" s="1296" customFormat="1" ht="38" customHeight="1">
      <c r="A13" s="1285" t="s">
        <v>1960</v>
      </c>
      <c r="B13" s="1286"/>
      <c r="C13" s="1286"/>
      <c r="D13" s="1286"/>
      <c r="E13" s="1286"/>
      <c r="F13" s="1286"/>
      <c r="G13" s="1286"/>
      <c r="H13" s="1286"/>
      <c r="I13" s="1288" t="s">
        <v>477</v>
      </c>
      <c r="J13" s="1288" t="s">
        <v>477</v>
      </c>
      <c r="K13" s="498">
        <f>'Tổng hợp'!K15</f>
        <v>1703348999.9999998</v>
      </c>
      <c r="L13" s="498">
        <f>'Tổng hợp'!J15</f>
        <v>4999439851.8798904</v>
      </c>
      <c r="M13" s="1289"/>
      <c r="N13" s="1289"/>
      <c r="O13" s="1289">
        <f>SUM(O14:O24)</f>
        <v>8960150</v>
      </c>
      <c r="P13" s="1289"/>
      <c r="Q13" s="501">
        <f>K13-L13-O13</f>
        <v>-3305051001.8798904</v>
      </c>
    </row>
    <row r="14" spans="1:17">
      <c r="A14" s="1316" t="s">
        <v>768</v>
      </c>
      <c r="B14" s="1291" t="str">
        <f>VLOOKUP(A14,'25-BRA-I-090'!I:L,3,0)</f>
        <v>Bolt-M12x45-ISO4017-8.8-Galv</v>
      </c>
      <c r="C14" s="1291" t="str">
        <f>VLOOKUP(A14,'25-BRA-I-090'!I:L,4,0)</f>
        <v>8.8-Galv</v>
      </c>
      <c r="D14" s="1291">
        <f>VLOOKUP(A14,'25-BRA-I-090'!I:FF,149,0)</f>
        <v>0</v>
      </c>
      <c r="E14" s="174" t="s">
        <v>1193</v>
      </c>
      <c r="F14" s="175" t="s">
        <v>1184</v>
      </c>
      <c r="G14" s="367" t="s">
        <v>2082</v>
      </c>
      <c r="H14" s="1297">
        <v>79</v>
      </c>
      <c r="I14" s="1294" t="s">
        <v>477</v>
      </c>
      <c r="J14" s="1294" t="s">
        <v>477</v>
      </c>
      <c r="K14" s="1297" t="s">
        <v>477</v>
      </c>
      <c r="L14" s="1318"/>
      <c r="M14" s="1319" t="s">
        <v>2083</v>
      </c>
      <c r="N14" s="1280">
        <v>3640</v>
      </c>
      <c r="O14" s="1295">
        <f t="shared" ref="O14:O24" si="0">N14*H14</f>
        <v>287560</v>
      </c>
      <c r="P14" s="1295" t="s">
        <v>435</v>
      </c>
      <c r="Q14" s="1283"/>
    </row>
    <row r="15" spans="1:17">
      <c r="A15" s="1316" t="s">
        <v>784</v>
      </c>
      <c r="B15" s="1291" t="str">
        <f>VLOOKUP(A15,'25-BRA-I-090'!I:L,3,0)</f>
        <v>Bolt-M16x70-DIN186B-8.8-Galv</v>
      </c>
      <c r="C15" s="1291" t="str">
        <f>VLOOKUP(A15,'25-BRA-I-090'!I:L,4,0)</f>
        <v>8.8-Galv</v>
      </c>
      <c r="D15" s="1291">
        <f>VLOOKUP(A15,'25-BRA-I-090'!I:FF,149,0)</f>
        <v>-112</v>
      </c>
      <c r="E15" s="174" t="s">
        <v>1199</v>
      </c>
      <c r="F15" s="175" t="s">
        <v>1200</v>
      </c>
      <c r="G15" s="367" t="s">
        <v>2082</v>
      </c>
      <c r="H15" s="1297">
        <v>154</v>
      </c>
      <c r="I15" s="1294" t="s">
        <v>477</v>
      </c>
      <c r="J15" s="1294" t="s">
        <v>477</v>
      </c>
      <c r="K15" s="1297" t="s">
        <v>477</v>
      </c>
      <c r="L15" s="1318"/>
      <c r="M15" s="1319" t="s">
        <v>2083</v>
      </c>
      <c r="N15" s="1317">
        <v>44000</v>
      </c>
      <c r="O15" s="1295">
        <f t="shared" si="0"/>
        <v>6776000</v>
      </c>
      <c r="P15" s="1295" t="s">
        <v>435</v>
      </c>
      <c r="Q15" s="1283"/>
    </row>
    <row r="16" spans="1:17" ht="31">
      <c r="A16" s="1316" t="s">
        <v>832</v>
      </c>
      <c r="B16" s="1291" t="str">
        <f>VLOOKUP(A16,'25-BRA-I-090'!I:L,3,0)</f>
        <v>Bolt-M5x16-DIN912-8.8-Galv</v>
      </c>
      <c r="C16" s="1291" t="str">
        <f>VLOOKUP(A16,'25-BRA-I-090'!I:L,4,0)</f>
        <v>8.8-Galv</v>
      </c>
      <c r="D16" s="1291">
        <f>VLOOKUP(A16,'25-BRA-I-090'!I:FF,149,0)</f>
        <v>0</v>
      </c>
      <c r="E16" s="174" t="s">
        <v>1224</v>
      </c>
      <c r="F16" s="175" t="s">
        <v>1225</v>
      </c>
      <c r="G16" s="367" t="s">
        <v>2082</v>
      </c>
      <c r="H16" s="1297">
        <v>9</v>
      </c>
      <c r="I16" s="1294" t="s">
        <v>477</v>
      </c>
      <c r="J16" s="1294" t="s">
        <v>477</v>
      </c>
      <c r="K16" s="1297" t="s">
        <v>477</v>
      </c>
      <c r="L16" s="1318"/>
      <c r="M16" s="1319" t="s">
        <v>2083</v>
      </c>
      <c r="N16" s="1280">
        <v>3000</v>
      </c>
      <c r="O16" s="1295">
        <f t="shared" si="0"/>
        <v>27000</v>
      </c>
      <c r="P16" s="1295" t="s">
        <v>435</v>
      </c>
      <c r="Q16" s="1283"/>
    </row>
    <row r="17" spans="1:17">
      <c r="A17" s="1316" t="s">
        <v>839</v>
      </c>
      <c r="B17" s="1291" t="str">
        <f>VLOOKUP(A17,'25-BRA-I-090'!I:L,3,0)</f>
        <v>Bolt-M6x12-ISO4017-8.8-Galv</v>
      </c>
      <c r="C17" s="1291" t="str">
        <f>VLOOKUP(A17,'25-BRA-I-090'!I:L,4,0)</f>
        <v>8.8-Galv</v>
      </c>
      <c r="D17" s="1291">
        <f>VLOOKUP(A17,'25-BRA-I-090'!I:FF,149,0)</f>
        <v>0</v>
      </c>
      <c r="E17" s="174" t="s">
        <v>1227</v>
      </c>
      <c r="F17" s="175" t="s">
        <v>1223</v>
      </c>
      <c r="G17" s="367" t="s">
        <v>2082</v>
      </c>
      <c r="H17" s="1297">
        <v>2</v>
      </c>
      <c r="I17" s="1294" t="s">
        <v>477</v>
      </c>
      <c r="J17" s="1294" t="s">
        <v>477</v>
      </c>
      <c r="K17" s="1297" t="s">
        <v>477</v>
      </c>
      <c r="L17" s="1318"/>
      <c r="M17" s="1319" t="s">
        <v>2083</v>
      </c>
      <c r="N17" s="1280">
        <v>4200</v>
      </c>
      <c r="O17" s="1295">
        <f t="shared" si="0"/>
        <v>8400</v>
      </c>
      <c r="P17" s="1295" t="s">
        <v>435</v>
      </c>
      <c r="Q17" s="1283"/>
    </row>
    <row r="18" spans="1:17">
      <c r="A18" s="1316" t="s">
        <v>852</v>
      </c>
      <c r="B18" s="1291" t="str">
        <f>VLOOKUP(A18,'25-BRA-I-090'!I:L,3,0)</f>
        <v>BOLT-M8x20-ISO4017-8.8-Galv</v>
      </c>
      <c r="C18" s="1291" t="str">
        <f>VLOOKUP(A18,'25-BRA-I-090'!I:L,4,0)</f>
        <v>8.8-Galv</v>
      </c>
      <c r="D18" s="1291">
        <f>VLOOKUP(A18,'25-BRA-I-090'!I:FF,149,0)</f>
        <v>0</v>
      </c>
      <c r="E18" s="174" t="s">
        <v>1232</v>
      </c>
      <c r="F18" s="175" t="s">
        <v>1223</v>
      </c>
      <c r="G18" s="367" t="s">
        <v>2082</v>
      </c>
      <c r="H18" s="1297">
        <v>2</v>
      </c>
      <c r="I18" s="1294" t="s">
        <v>477</v>
      </c>
      <c r="J18" s="1294" t="s">
        <v>477</v>
      </c>
      <c r="K18" s="1297" t="s">
        <v>477</v>
      </c>
      <c r="L18" s="1318"/>
      <c r="M18" s="1319" t="s">
        <v>2083</v>
      </c>
      <c r="N18" s="1280">
        <v>860</v>
      </c>
      <c r="O18" s="1295">
        <f t="shared" si="0"/>
        <v>1720</v>
      </c>
      <c r="P18" s="1295" t="s">
        <v>435</v>
      </c>
      <c r="Q18" s="1283"/>
    </row>
    <row r="19" spans="1:17">
      <c r="A19" s="1316" t="s">
        <v>862</v>
      </c>
      <c r="B19" s="1291" t="str">
        <f>VLOOKUP(A19,'25-BRA-I-090'!I:L,3,0)</f>
        <v>Nut-M10-ISO4032-8-Galv</v>
      </c>
      <c r="C19" s="1291" t="str">
        <f>VLOOKUP(A19,'25-BRA-I-090'!I:L,4,0)</f>
        <v>8-Galv</v>
      </c>
      <c r="D19" s="1291">
        <f>VLOOKUP(A19,'25-BRA-I-090'!I:FF,149,0)</f>
        <v>0</v>
      </c>
      <c r="E19" s="174" t="s">
        <v>1237</v>
      </c>
      <c r="F19" s="175" t="s">
        <v>1238</v>
      </c>
      <c r="G19" s="367" t="s">
        <v>2082</v>
      </c>
      <c r="H19" s="1297">
        <v>860</v>
      </c>
      <c r="I19" s="1294" t="s">
        <v>477</v>
      </c>
      <c r="J19" s="1294" t="s">
        <v>477</v>
      </c>
      <c r="K19" s="1297" t="s">
        <v>477</v>
      </c>
      <c r="L19" s="1318"/>
      <c r="M19" s="1319" t="s">
        <v>2083</v>
      </c>
      <c r="N19" s="1280">
        <v>810</v>
      </c>
      <c r="O19" s="1295">
        <f t="shared" si="0"/>
        <v>696600</v>
      </c>
      <c r="P19" s="1295" t="s">
        <v>435</v>
      </c>
      <c r="Q19" s="1283"/>
    </row>
    <row r="20" spans="1:17">
      <c r="A20" s="1316" t="s">
        <v>906</v>
      </c>
      <c r="B20" s="1291" t="str">
        <f>VLOOKUP(A20,'25-BRA-I-090'!I:L,3,0)</f>
        <v>NUT-M5-ISO4032-8-Galv</v>
      </c>
      <c r="C20" s="1291" t="str">
        <f>VLOOKUP(A20,'25-BRA-I-090'!I:L,4,0)</f>
        <v>8-Galv</v>
      </c>
      <c r="D20" s="1291">
        <f>VLOOKUP(A20,'25-BRA-I-090'!I:FF,149,0)</f>
        <v>0</v>
      </c>
      <c r="E20" s="174" t="s">
        <v>1255</v>
      </c>
      <c r="F20" s="175" t="s">
        <v>1252</v>
      </c>
      <c r="G20" s="367" t="s">
        <v>2082</v>
      </c>
      <c r="H20" s="1297">
        <v>11</v>
      </c>
      <c r="I20" s="1294" t="s">
        <v>477</v>
      </c>
      <c r="J20" s="1294" t="s">
        <v>477</v>
      </c>
      <c r="K20" s="1297" t="s">
        <v>477</v>
      </c>
      <c r="L20" s="1318"/>
      <c r="M20" s="1319" t="s">
        <v>2083</v>
      </c>
      <c r="N20" s="1280">
        <v>90</v>
      </c>
      <c r="O20" s="1295">
        <f t="shared" si="0"/>
        <v>990</v>
      </c>
      <c r="P20" s="1295" t="s">
        <v>435</v>
      </c>
      <c r="Q20" s="1283"/>
    </row>
    <row r="21" spans="1:17" ht="31">
      <c r="A21" s="1316" t="s">
        <v>933</v>
      </c>
      <c r="B21" s="1291" t="str">
        <f>VLOOKUP(A21,'25-BRA-I-090'!I:L,3,0)</f>
        <v>Washer-M10-ISO7089-St-200 HV-Galv</v>
      </c>
      <c r="C21" s="1291" t="str">
        <f>VLOOKUP(A21,'25-BRA-I-090'!I:L,4,0)</f>
        <v>St-200 HV-Galv</v>
      </c>
      <c r="D21" s="1291">
        <f>VLOOKUP(A21,'25-BRA-I-090'!I:FF,149,0)</f>
        <v>0</v>
      </c>
      <c r="E21" s="174" t="s">
        <v>1271</v>
      </c>
      <c r="F21" s="175" t="s">
        <v>1272</v>
      </c>
      <c r="G21" s="367" t="s">
        <v>2082</v>
      </c>
      <c r="H21" s="1297">
        <v>738</v>
      </c>
      <c r="I21" s="1294" t="s">
        <v>477</v>
      </c>
      <c r="J21" s="1294" t="s">
        <v>477</v>
      </c>
      <c r="K21" s="1297" t="s">
        <v>477</v>
      </c>
      <c r="L21" s="1318"/>
      <c r="M21" s="1319" t="s">
        <v>2083</v>
      </c>
      <c r="N21" s="1280">
        <v>450</v>
      </c>
      <c r="O21" s="1295">
        <f t="shared" si="0"/>
        <v>332100</v>
      </c>
      <c r="P21" s="1295" t="s">
        <v>435</v>
      </c>
      <c r="Q21" s="1283"/>
    </row>
    <row r="22" spans="1:17" ht="31">
      <c r="A22" s="1316" t="s">
        <v>979</v>
      </c>
      <c r="B22" s="1291" t="str">
        <f>VLOOKUP(A22,'25-BRA-I-090'!I:L,3,0)</f>
        <v>Washer-M5-ISO7089-St-200 HV-tZn</v>
      </c>
      <c r="C22" s="1291" t="str">
        <f>VLOOKUP(A22,'25-BRA-I-090'!I:L,4,0)</f>
        <v>St-200 HV-tZn</v>
      </c>
      <c r="D22" s="1291">
        <f>VLOOKUP(A22,'25-BRA-I-090'!I:FF,149,0)</f>
        <v>0</v>
      </c>
      <c r="E22" s="174" t="s">
        <v>1286</v>
      </c>
      <c r="F22" s="175" t="s">
        <v>1285</v>
      </c>
      <c r="G22" s="367" t="s">
        <v>2082</v>
      </c>
      <c r="H22" s="1297">
        <v>7</v>
      </c>
      <c r="I22" s="1294" t="s">
        <v>477</v>
      </c>
      <c r="J22" s="1294" t="s">
        <v>477</v>
      </c>
      <c r="K22" s="1297" t="s">
        <v>477</v>
      </c>
      <c r="L22" s="1318"/>
      <c r="M22" s="1319" t="s">
        <v>2083</v>
      </c>
      <c r="N22" s="1280">
        <v>1000</v>
      </c>
      <c r="O22" s="1295">
        <f t="shared" si="0"/>
        <v>7000</v>
      </c>
      <c r="P22" s="1295" t="s">
        <v>435</v>
      </c>
      <c r="Q22" s="1283"/>
    </row>
    <row r="23" spans="1:17">
      <c r="A23" s="1316" t="s">
        <v>993</v>
      </c>
      <c r="B23" s="1291" t="str">
        <f>VLOOKUP(A23,'25-BRA-I-090'!I:L,3,0)</f>
        <v>Washer-M8-ISO7093-St-Galv</v>
      </c>
      <c r="C23" s="1291" t="str">
        <f>VLOOKUP(A23,'25-BRA-I-090'!I:L,4,0)</f>
        <v>St-Galv</v>
      </c>
      <c r="D23" s="1291">
        <f>VLOOKUP(A23,'25-BRA-I-090'!I:FF,149,0)</f>
        <v>0</v>
      </c>
      <c r="E23" s="174" t="s">
        <v>1291</v>
      </c>
      <c r="F23" s="175" t="s">
        <v>2888</v>
      </c>
      <c r="G23" s="367" t="s">
        <v>2082</v>
      </c>
      <c r="H23" s="1297">
        <v>8</v>
      </c>
      <c r="I23" s="1294" t="s">
        <v>477</v>
      </c>
      <c r="J23" s="1294" t="s">
        <v>477</v>
      </c>
      <c r="K23" s="1297" t="s">
        <v>477</v>
      </c>
      <c r="L23" s="1318"/>
      <c r="M23" s="1319" t="s">
        <v>2083</v>
      </c>
      <c r="N23" s="1280">
        <v>1560</v>
      </c>
      <c r="O23" s="1295">
        <f t="shared" si="0"/>
        <v>12480</v>
      </c>
      <c r="P23" s="1295" t="s">
        <v>435</v>
      </c>
      <c r="Q23" s="1283"/>
    </row>
    <row r="24" spans="1:17" ht="31">
      <c r="A24" s="1316" t="s">
        <v>1542</v>
      </c>
      <c r="B24" s="1291" t="str">
        <f>VLOOKUP(A24,'25-BRA-I-090'!I:L,3,0)</f>
        <v>Washer M12-St-200 HV-ISO7093A-tZn</v>
      </c>
      <c r="C24" s="1291" t="str">
        <f>VLOOKUP(A24,'25-BRA-I-090'!I:L,4,0)</f>
        <v>St-Galv</v>
      </c>
      <c r="D24" s="1291">
        <f>VLOOKUP(A24,'25-BRA-I-090'!I:FF,149,0)</f>
        <v>0</v>
      </c>
      <c r="E24" s="174" t="s">
        <v>1274</v>
      </c>
      <c r="F24" s="175" t="s">
        <v>2874</v>
      </c>
      <c r="G24" s="367" t="s">
        <v>2082</v>
      </c>
      <c r="H24" s="1297">
        <v>146</v>
      </c>
      <c r="I24" s="1294" t="s">
        <v>477</v>
      </c>
      <c r="J24" s="1294" t="s">
        <v>477</v>
      </c>
      <c r="K24" s="1297" t="s">
        <v>477</v>
      </c>
      <c r="L24" s="1318"/>
      <c r="M24" s="1319" t="s">
        <v>2083</v>
      </c>
      <c r="N24" s="1280">
        <v>5550</v>
      </c>
      <c r="O24" s="1295">
        <f t="shared" si="0"/>
        <v>810300</v>
      </c>
      <c r="P24" s="1295" t="s">
        <v>435</v>
      </c>
      <c r="Q24" s="1283"/>
    </row>
    <row r="25" spans="1:17" s="518" customFormat="1">
      <c r="A25" s="510"/>
      <c r="B25" s="511" t="s">
        <v>2119</v>
      </c>
      <c r="C25" s="512"/>
      <c r="D25" s="512"/>
      <c r="E25" s="513"/>
      <c r="F25" s="513"/>
      <c r="G25" s="513"/>
      <c r="H25" s="513"/>
      <c r="I25" s="513"/>
      <c r="J25" s="514"/>
      <c r="K25" s="515"/>
      <c r="L25" s="514"/>
      <c r="M25" s="515"/>
      <c r="N25" s="531">
        <v>1</v>
      </c>
      <c r="O25" s="531"/>
      <c r="P25" s="531"/>
      <c r="Q25" s="517"/>
    </row>
    <row r="26" spans="1:17" ht="34.5" customHeight="1">
      <c r="A26" s="540" t="s">
        <v>2301</v>
      </c>
    </row>
    <row r="27" spans="1:17" ht="55.25" customHeight="1">
      <c r="A27" s="1346" t="s">
        <v>2120</v>
      </c>
      <c r="B27" s="1342"/>
      <c r="C27" s="1342" t="s">
        <v>2877</v>
      </c>
      <c r="D27" s="1342"/>
      <c r="E27" s="1416"/>
      <c r="F27" s="1416"/>
      <c r="G27" s="532"/>
      <c r="H27" s="1344" t="s">
        <v>2122</v>
      </c>
      <c r="I27" s="1344"/>
      <c r="J27" s="1344"/>
      <c r="K27" s="1344"/>
      <c r="L27" s="1344"/>
      <c r="M27" s="1344"/>
      <c r="N27" s="1344"/>
      <c r="O27" s="533"/>
      <c r="P27" s="533"/>
      <c r="Q27" s="489"/>
    </row>
    <row r="28" spans="1:17" s="735" customFormat="1" ht="36" customHeight="1">
      <c r="A28" s="732"/>
      <c r="B28" s="733"/>
      <c r="C28" s="733"/>
      <c r="D28" s="733"/>
      <c r="E28" s="734"/>
      <c r="F28" s="734"/>
      <c r="G28" s="734"/>
      <c r="H28" s="1344" t="s">
        <v>2123</v>
      </c>
      <c r="I28" s="1344"/>
      <c r="J28" s="1344"/>
      <c r="K28" s="1344" t="s">
        <v>2124</v>
      </c>
      <c r="L28" s="1344"/>
      <c r="M28" s="1344" t="s">
        <v>2125</v>
      </c>
      <c r="N28" s="1344"/>
      <c r="Q28" s="736"/>
    </row>
    <row r="29" spans="1:17">
      <c r="A29" s="490"/>
      <c r="Q29" s="489"/>
    </row>
    <row r="30" spans="1:17">
      <c r="A30" s="490"/>
      <c r="Q30" s="489"/>
    </row>
    <row r="31" spans="1:17" ht="62" customHeight="1">
      <c r="A31" s="490"/>
      <c r="Q31" s="489"/>
    </row>
    <row r="32" spans="1:17" ht="97.5" customHeight="1" thickBot="1">
      <c r="A32" s="536"/>
      <c r="B32" s="537"/>
      <c r="C32" s="537"/>
      <c r="D32" s="537"/>
      <c r="E32" s="537"/>
      <c r="F32" s="537"/>
      <c r="G32" s="537"/>
      <c r="H32" s="537"/>
      <c r="I32" s="537"/>
      <c r="J32" s="537"/>
      <c r="K32" s="1300"/>
      <c r="L32" s="537"/>
      <c r="M32" s="538"/>
      <c r="N32" s="537"/>
      <c r="O32" s="537"/>
      <c r="P32" s="537"/>
      <c r="Q32" s="539"/>
    </row>
  </sheetData>
  <mergeCells count="26">
    <mergeCell ref="H28:J28"/>
    <mergeCell ref="K28:L28"/>
    <mergeCell ref="M28:N28"/>
    <mergeCell ref="D9:D10"/>
    <mergeCell ref="K9:K10"/>
    <mergeCell ref="L9:L10"/>
    <mergeCell ref="M9:O9"/>
    <mergeCell ref="A27:B27"/>
    <mergeCell ref="C27:F27"/>
    <mergeCell ref="H27:N27"/>
    <mergeCell ref="E9:E10"/>
    <mergeCell ref="F9:F10"/>
    <mergeCell ref="G9:G10"/>
    <mergeCell ref="H9:H10"/>
    <mergeCell ref="I9:I10"/>
    <mergeCell ref="J9:J10"/>
    <mergeCell ref="A1:Q2"/>
    <mergeCell ref="B5:M6"/>
    <mergeCell ref="C8:H8"/>
    <mergeCell ref="I8:K8"/>
    <mergeCell ref="M8:O8"/>
    <mergeCell ref="P8:P10"/>
    <mergeCell ref="Q8:Q10"/>
    <mergeCell ref="A9:A10"/>
    <mergeCell ref="B9:B10"/>
    <mergeCell ref="C9:C10"/>
  </mergeCells>
  <pageMargins left="0.42" right="0.42" top="0.3" bottom="0.5" header="0.17" footer="0.17"/>
  <pageSetup paperSize="8" scale="62" fitToHeight="1111" orientation="landscape" r:id="rId1"/>
  <headerFooter>
    <oddFooter>Page &amp;P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C4DD1-7B60-4373-A818-9F784D3CD9A8}">
  <sheetPr>
    <pageSetUpPr fitToPage="1"/>
  </sheetPr>
  <dimension ref="A1:P22"/>
  <sheetViews>
    <sheetView view="pageBreakPreview" topLeftCell="A4" zoomScale="55" zoomScaleNormal="55" zoomScaleSheetLayoutView="55" workbookViewId="0">
      <selection activeCell="G14" sqref="G14"/>
    </sheetView>
  </sheetViews>
  <sheetFormatPr defaultColWidth="9.796875" defaultRowHeight="20.5"/>
  <cols>
    <col min="1" max="1" width="16.19921875" style="648" bestFit="1" customWidth="1"/>
    <col min="2" max="2" width="34.8984375" style="634" customWidth="1"/>
    <col min="3" max="3" width="25.69921875" style="634" customWidth="1"/>
    <col min="4" max="4" width="28.8984375" style="634" customWidth="1"/>
    <col min="5" max="5" width="30.5" style="634" customWidth="1"/>
    <col min="6" max="6" width="11" style="634" customWidth="1"/>
    <col min="7" max="7" width="20.09765625" style="634" customWidth="1"/>
    <col min="8" max="8" width="11" style="634" customWidth="1"/>
    <col min="9" max="9" width="12.5" style="634" customWidth="1"/>
    <col min="10" max="10" width="28.8984375" style="1306" customWidth="1"/>
    <col min="11" max="11" width="28.5" style="634" customWidth="1"/>
    <col min="12" max="12" width="10.09765625" style="648" customWidth="1"/>
    <col min="13" max="13" width="18.296875" style="634" customWidth="1"/>
    <col min="14" max="14" width="22" style="634" customWidth="1"/>
    <col min="15" max="15" width="15.69921875" style="634" customWidth="1"/>
    <col min="16" max="16" width="35.8984375" style="634" customWidth="1"/>
    <col min="17" max="16384" width="9.796875" style="634"/>
  </cols>
  <sheetData>
    <row r="1" spans="1:16" ht="51.65" customHeight="1">
      <c r="A1" s="1368" t="s">
        <v>2064</v>
      </c>
      <c r="B1" s="1369"/>
      <c r="C1" s="1369"/>
      <c r="D1" s="1369"/>
      <c r="E1" s="1369"/>
      <c r="F1" s="1369"/>
      <c r="G1" s="1369"/>
      <c r="H1" s="1369"/>
      <c r="I1" s="1369"/>
      <c r="J1" s="1369"/>
      <c r="K1" s="1369"/>
      <c r="L1" s="1369"/>
      <c r="M1" s="1369"/>
      <c r="N1" s="1369"/>
      <c r="O1" s="1369"/>
      <c r="P1" s="1370"/>
    </row>
    <row r="2" spans="1:16">
      <c r="A2" s="1371"/>
      <c r="B2" s="1372"/>
      <c r="C2" s="1372"/>
      <c r="D2" s="1372"/>
      <c r="E2" s="1372"/>
      <c r="F2" s="1372"/>
      <c r="G2" s="1372"/>
      <c r="H2" s="1372"/>
      <c r="I2" s="1372"/>
      <c r="J2" s="1372"/>
      <c r="K2" s="1372"/>
      <c r="L2" s="1372"/>
      <c r="M2" s="1372"/>
      <c r="N2" s="1372"/>
      <c r="O2" s="1372"/>
      <c r="P2" s="1373"/>
    </row>
    <row r="3" spans="1:16" ht="15" customHeight="1">
      <c r="A3" s="636" t="s">
        <v>2065</v>
      </c>
      <c r="B3" s="637" t="s">
        <v>2155</v>
      </c>
      <c r="C3" s="638"/>
      <c r="D3" s="638"/>
      <c r="E3" s="638"/>
      <c r="F3" s="638"/>
      <c r="G3" s="638"/>
      <c r="H3" s="638"/>
      <c r="I3" s="639"/>
      <c r="J3" s="1304"/>
      <c r="K3" s="639"/>
      <c r="L3" s="640"/>
      <c r="M3" s="639"/>
      <c r="N3" s="639"/>
      <c r="O3" s="639"/>
      <c r="P3" s="641"/>
    </row>
    <row r="4" spans="1:16" ht="15" customHeight="1">
      <c r="A4" s="642" t="s">
        <v>2066</v>
      </c>
      <c r="B4" s="643"/>
      <c r="C4" s="644"/>
      <c r="D4" s="644"/>
      <c r="E4" s="644"/>
      <c r="F4" s="644"/>
      <c r="G4" s="644"/>
      <c r="H4" s="644"/>
      <c r="I4" s="645"/>
      <c r="J4" s="1305"/>
      <c r="K4" s="645"/>
      <c r="L4" s="646"/>
      <c r="M4" s="645"/>
      <c r="N4" s="645"/>
      <c r="O4" s="645"/>
      <c r="P4" s="647"/>
    </row>
    <row r="5" spans="1:16" ht="15" customHeight="1">
      <c r="A5" s="636" t="s">
        <v>2067</v>
      </c>
      <c r="B5" s="1374" t="s">
        <v>2885</v>
      </c>
      <c r="C5" s="1375"/>
      <c r="D5" s="1375"/>
      <c r="E5" s="1375"/>
      <c r="F5" s="1375"/>
      <c r="G5" s="1375"/>
      <c r="H5" s="1375"/>
      <c r="I5" s="1375"/>
      <c r="J5" s="1375"/>
      <c r="K5" s="1375"/>
      <c r="L5" s="1375"/>
      <c r="M5" s="639"/>
      <c r="P5" s="635"/>
    </row>
    <row r="6" spans="1:16" ht="15" customHeight="1">
      <c r="A6" s="642" t="s">
        <v>2068</v>
      </c>
      <c r="B6" s="1376"/>
      <c r="C6" s="1377"/>
      <c r="D6" s="1377"/>
      <c r="E6" s="1377"/>
      <c r="F6" s="1377"/>
      <c r="G6" s="1377"/>
      <c r="H6" s="1377"/>
      <c r="I6" s="1377"/>
      <c r="J6" s="1377"/>
      <c r="K6" s="1377"/>
      <c r="L6" s="1377"/>
      <c r="M6" s="645"/>
      <c r="N6" s="645"/>
      <c r="O6" s="645"/>
      <c r="P6" s="647"/>
    </row>
    <row r="7" spans="1:16">
      <c r="A7" s="632"/>
      <c r="P7" s="635"/>
    </row>
    <row r="8" spans="1:16" ht="62.5" customHeight="1">
      <c r="A8" s="649" t="s">
        <v>2069</v>
      </c>
      <c r="B8" s="650" t="s">
        <v>2070</v>
      </c>
      <c r="C8" s="1378" t="s">
        <v>2071</v>
      </c>
      <c r="D8" s="1378"/>
      <c r="E8" s="1378"/>
      <c r="F8" s="1378"/>
      <c r="G8" s="1378"/>
      <c r="H8" s="1378" t="s">
        <v>2072</v>
      </c>
      <c r="I8" s="1378"/>
      <c r="J8" s="1378"/>
      <c r="K8" s="650" t="s">
        <v>2073</v>
      </c>
      <c r="L8" s="1379" t="s">
        <v>2074</v>
      </c>
      <c r="M8" s="1379"/>
      <c r="N8" s="1379"/>
      <c r="O8" s="1380" t="s">
        <v>2075</v>
      </c>
      <c r="P8" s="1381" t="s">
        <v>1964</v>
      </c>
    </row>
    <row r="9" spans="1:16" ht="45" customHeight="1">
      <c r="A9" s="1412" t="s">
        <v>2076</v>
      </c>
      <c r="B9" s="1411" t="s">
        <v>2077</v>
      </c>
      <c r="C9" s="1411" t="s">
        <v>12</v>
      </c>
      <c r="D9" s="1411" t="s">
        <v>13</v>
      </c>
      <c r="E9" s="1411" t="s">
        <v>2078</v>
      </c>
      <c r="F9" s="1411" t="s">
        <v>227</v>
      </c>
      <c r="G9" s="1411" t="s">
        <v>229</v>
      </c>
      <c r="H9" s="1367" t="s">
        <v>1714</v>
      </c>
      <c r="I9" s="1367" t="s">
        <v>1715</v>
      </c>
      <c r="J9" s="1367" t="s">
        <v>1716</v>
      </c>
      <c r="K9" s="1367" t="s">
        <v>1716</v>
      </c>
      <c r="L9" s="1379" t="s">
        <v>2041</v>
      </c>
      <c r="M9" s="1379"/>
      <c r="N9" s="1379"/>
      <c r="O9" s="1380"/>
      <c r="P9" s="1381"/>
    </row>
    <row r="10" spans="1:16" ht="76.5" customHeight="1">
      <c r="A10" s="1412"/>
      <c r="B10" s="1411"/>
      <c r="C10" s="1411"/>
      <c r="D10" s="1411"/>
      <c r="E10" s="1411"/>
      <c r="F10" s="1411"/>
      <c r="G10" s="1411"/>
      <c r="H10" s="1367"/>
      <c r="I10" s="1367"/>
      <c r="J10" s="1367"/>
      <c r="K10" s="1367"/>
      <c r="L10" s="964" t="s">
        <v>2079</v>
      </c>
      <c r="M10" s="964" t="s">
        <v>2080</v>
      </c>
      <c r="N10" s="964" t="s">
        <v>2081</v>
      </c>
      <c r="O10" s="1380"/>
      <c r="P10" s="1381"/>
    </row>
    <row r="11" spans="1:16" s="1308" customFormat="1" ht="26" customHeight="1">
      <c r="A11" s="962" t="s">
        <v>1960</v>
      </c>
      <c r="B11" s="963"/>
      <c r="C11" s="963"/>
      <c r="D11" s="963"/>
      <c r="E11" s="963"/>
      <c r="F11" s="963"/>
      <c r="G11" s="963"/>
      <c r="H11" s="1307" t="s">
        <v>477</v>
      </c>
      <c r="I11" s="1307" t="s">
        <v>477</v>
      </c>
      <c r="J11" s="654">
        <f>'Tổng hợp'!K15</f>
        <v>1703348999.9999998</v>
      </c>
      <c r="K11" s="654">
        <f>'Tổng hợp'!J15</f>
        <v>4999439851.8798904</v>
      </c>
      <c r="L11" s="965"/>
      <c r="M11" s="965"/>
      <c r="N11" s="965">
        <f>SUM(N12:N14)</f>
        <v>35715600</v>
      </c>
      <c r="O11" s="965"/>
      <c r="P11" s="656">
        <f>J11-K11-N11</f>
        <v>-3331806451.8798904</v>
      </c>
    </row>
    <row r="12" spans="1:16" s="1315" customFormat="1" ht="42">
      <c r="A12" s="1309" t="s">
        <v>811</v>
      </c>
      <c r="B12" s="1313" t="s">
        <v>812</v>
      </c>
      <c r="C12" s="950" t="s">
        <v>753</v>
      </c>
      <c r="D12" s="1309" t="s">
        <v>1212</v>
      </c>
      <c r="E12" s="1313" t="s">
        <v>753</v>
      </c>
      <c r="F12" s="1310" t="s">
        <v>2082</v>
      </c>
      <c r="G12" s="969">
        <v>1539</v>
      </c>
      <c r="H12" s="968" t="s">
        <v>477</v>
      </c>
      <c r="I12" s="968" t="s">
        <v>477</v>
      </c>
      <c r="J12" s="969" t="s">
        <v>477</v>
      </c>
      <c r="K12" s="683"/>
      <c r="L12" s="682" t="s">
        <v>2083</v>
      </c>
      <c r="M12" s="969">
        <v>18000</v>
      </c>
      <c r="N12" s="969">
        <f t="shared" ref="N12:N14" si="0">M12*G12</f>
        <v>27702000</v>
      </c>
      <c r="O12" s="969" t="s">
        <v>2041</v>
      </c>
      <c r="P12" s="1314"/>
    </row>
    <row r="13" spans="1:16" s="1315" customFormat="1" ht="42">
      <c r="A13" s="1309" t="s">
        <v>885</v>
      </c>
      <c r="B13" s="1313" t="s">
        <v>886</v>
      </c>
      <c r="C13" s="950" t="s">
        <v>753</v>
      </c>
      <c r="D13" s="1309" t="s">
        <v>1245</v>
      </c>
      <c r="E13" s="1313" t="s">
        <v>865</v>
      </c>
      <c r="F13" s="1310" t="s">
        <v>2082</v>
      </c>
      <c r="G13" s="969">
        <v>1364</v>
      </c>
      <c r="H13" s="968" t="s">
        <v>477</v>
      </c>
      <c r="I13" s="968" t="s">
        <v>477</v>
      </c>
      <c r="J13" s="969" t="s">
        <v>477</v>
      </c>
      <c r="K13" s="683"/>
      <c r="L13" s="682" t="s">
        <v>2083</v>
      </c>
      <c r="M13" s="969">
        <v>4000</v>
      </c>
      <c r="N13" s="969">
        <f t="shared" si="0"/>
        <v>5456000</v>
      </c>
      <c r="O13" s="969" t="s">
        <v>2041</v>
      </c>
      <c r="P13" s="1314"/>
    </row>
    <row r="14" spans="1:16" s="1315" customFormat="1" ht="42">
      <c r="A14" s="1309" t="s">
        <v>963</v>
      </c>
      <c r="B14" s="1313" t="s">
        <v>964</v>
      </c>
      <c r="C14" s="950" t="s">
        <v>838</v>
      </c>
      <c r="D14" s="1309" t="s">
        <v>1279</v>
      </c>
      <c r="E14" s="1313" t="s">
        <v>838</v>
      </c>
      <c r="F14" s="1310" t="s">
        <v>2082</v>
      </c>
      <c r="G14" s="969">
        <v>3197</v>
      </c>
      <c r="H14" s="968" t="s">
        <v>477</v>
      </c>
      <c r="I14" s="968" t="s">
        <v>477</v>
      </c>
      <c r="J14" s="969" t="s">
        <v>477</v>
      </c>
      <c r="K14" s="683"/>
      <c r="L14" s="682" t="s">
        <v>2083</v>
      </c>
      <c r="M14" s="969">
        <v>800</v>
      </c>
      <c r="N14" s="969">
        <f t="shared" si="0"/>
        <v>2557600</v>
      </c>
      <c r="O14" s="969" t="s">
        <v>2041</v>
      </c>
      <c r="P14" s="1314"/>
    </row>
    <row r="15" spans="1:16" s="671" customFormat="1">
      <c r="A15" s="687"/>
      <c r="B15" s="688" t="s">
        <v>2119</v>
      </c>
      <c r="C15" s="689"/>
      <c r="D15" s="690"/>
      <c r="E15" s="690"/>
      <c r="F15" s="690"/>
      <c r="G15" s="690"/>
      <c r="H15" s="690"/>
      <c r="I15" s="676"/>
      <c r="J15" s="677"/>
      <c r="K15" s="676"/>
      <c r="L15" s="677"/>
      <c r="M15" s="691">
        <v>1</v>
      </c>
      <c r="N15" s="691"/>
      <c r="O15" s="691"/>
      <c r="P15" s="692"/>
    </row>
    <row r="16" spans="1:16" ht="34.5" customHeight="1">
      <c r="A16" s="756" t="s">
        <v>2301</v>
      </c>
    </row>
    <row r="17" spans="1:16" ht="55.25" customHeight="1">
      <c r="A17" s="1399" t="s">
        <v>2120</v>
      </c>
      <c r="B17" s="1400"/>
      <c r="C17" s="1400" t="s">
        <v>2877</v>
      </c>
      <c r="D17" s="1417"/>
      <c r="E17" s="1417"/>
      <c r="F17" s="757"/>
      <c r="G17" s="1401" t="s">
        <v>2122</v>
      </c>
      <c r="H17" s="1401"/>
      <c r="I17" s="1401"/>
      <c r="J17" s="1401"/>
      <c r="K17" s="1401"/>
      <c r="L17" s="1401"/>
      <c r="M17" s="1401"/>
      <c r="N17" s="1311"/>
      <c r="O17" s="1311"/>
      <c r="P17" s="635"/>
    </row>
    <row r="18" spans="1:16" s="785" customFormat="1" ht="36" customHeight="1">
      <c r="A18" s="781"/>
      <c r="B18" s="782"/>
      <c r="C18" s="782"/>
      <c r="D18" s="783"/>
      <c r="E18" s="783"/>
      <c r="F18" s="783"/>
      <c r="G18" s="1401" t="s">
        <v>2123</v>
      </c>
      <c r="H18" s="1401"/>
      <c r="I18" s="1401"/>
      <c r="J18" s="1401" t="s">
        <v>2124</v>
      </c>
      <c r="K18" s="1401"/>
      <c r="L18" s="1401" t="s">
        <v>2125</v>
      </c>
      <c r="M18" s="1401"/>
      <c r="P18" s="784"/>
    </row>
    <row r="19" spans="1:16" ht="103" customHeight="1">
      <c r="A19" s="632"/>
      <c r="P19" s="635"/>
    </row>
    <row r="20" spans="1:16" ht="119.5" customHeight="1">
      <c r="A20" s="632"/>
      <c r="P20" s="635"/>
    </row>
    <row r="21" spans="1:16" ht="137.5" customHeight="1">
      <c r="A21" s="632"/>
      <c r="P21" s="635"/>
    </row>
    <row r="22" spans="1:16" ht="97.5" customHeight="1" thickBot="1">
      <c r="A22" s="693"/>
      <c r="B22" s="694"/>
      <c r="C22" s="694"/>
      <c r="D22" s="694"/>
      <c r="E22" s="694"/>
      <c r="F22" s="694"/>
      <c r="G22" s="694"/>
      <c r="H22" s="694"/>
      <c r="I22" s="694"/>
      <c r="J22" s="1312"/>
      <c r="K22" s="694"/>
      <c r="L22" s="695"/>
      <c r="M22" s="694"/>
      <c r="N22" s="694"/>
      <c r="O22" s="694"/>
      <c r="P22" s="696"/>
    </row>
  </sheetData>
  <mergeCells count="25">
    <mergeCell ref="G18:I18"/>
    <mergeCell ref="J18:K18"/>
    <mergeCell ref="L18:M18"/>
    <mergeCell ref="J9:J10"/>
    <mergeCell ref="K9:K10"/>
    <mergeCell ref="L9:N9"/>
    <mergeCell ref="A17:B17"/>
    <mergeCell ref="C17:E17"/>
    <mergeCell ref="G17:M17"/>
    <mergeCell ref="D9:D10"/>
    <mergeCell ref="E9:E10"/>
    <mergeCell ref="F9:F10"/>
    <mergeCell ref="G9:G10"/>
    <mergeCell ref="H9:H10"/>
    <mergeCell ref="I9:I10"/>
    <mergeCell ref="A1:P2"/>
    <mergeCell ref="B5:L6"/>
    <mergeCell ref="C8:G8"/>
    <mergeCell ref="H8:J8"/>
    <mergeCell ref="L8:N8"/>
    <mergeCell ref="O8:O10"/>
    <mergeCell ref="P8:P10"/>
    <mergeCell ref="A9:A10"/>
    <mergeCell ref="B9:B10"/>
    <mergeCell ref="C9:C10"/>
  </mergeCells>
  <pageMargins left="0.42" right="0.42" top="0.3" bottom="0.5" header="0.17" footer="0.17"/>
  <pageSetup paperSize="8" scale="63" fitToHeight="1111" orientation="landscape" r:id="rId1"/>
  <headerFooter>
    <oddFooter>Page &amp;P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4DDD0-5305-447C-927F-09F2064B6492}">
  <sheetPr>
    <pageSetUpPr fitToPage="1"/>
  </sheetPr>
  <dimension ref="A1:P20"/>
  <sheetViews>
    <sheetView view="pageBreakPreview" zoomScale="40" zoomScaleNormal="55" zoomScaleSheetLayoutView="40" workbookViewId="0">
      <selection activeCell="G14" sqref="G14"/>
    </sheetView>
  </sheetViews>
  <sheetFormatPr defaultColWidth="9.796875" defaultRowHeight="18"/>
  <cols>
    <col min="1" max="1" width="16.19921875" style="491" bestFit="1" customWidth="1"/>
    <col min="2" max="2" width="34.8984375" style="476" customWidth="1"/>
    <col min="3" max="3" width="25.69921875" style="476" customWidth="1"/>
    <col min="4" max="4" width="28.8984375" style="476" customWidth="1"/>
    <col min="5" max="5" width="30.5" style="476" customWidth="1"/>
    <col min="6" max="6" width="11" style="476" customWidth="1"/>
    <col min="7" max="7" width="14.296875" style="476" customWidth="1"/>
    <col min="8" max="8" width="11" style="476" customWidth="1"/>
    <col min="9" max="9" width="12.5" style="476" customWidth="1"/>
    <col min="10" max="10" width="28.8984375" style="740" customWidth="1"/>
    <col min="11" max="11" width="28.5" style="476" customWidth="1"/>
    <col min="12" max="12" width="10.09765625" style="491" customWidth="1"/>
    <col min="13" max="13" width="18.296875" style="476" customWidth="1"/>
    <col min="14" max="14" width="17.59765625" style="476" customWidth="1"/>
    <col min="15" max="15" width="15.69921875" style="476" customWidth="1"/>
    <col min="16" max="16" width="35.8984375" style="476" customWidth="1"/>
    <col min="17" max="16384" width="9.796875" style="476"/>
  </cols>
  <sheetData>
    <row r="1" spans="1:16" ht="51.65" customHeight="1">
      <c r="A1" s="1349" t="s">
        <v>2064</v>
      </c>
      <c r="B1" s="1350"/>
      <c r="C1" s="1350"/>
      <c r="D1" s="1350"/>
      <c r="E1" s="1350"/>
      <c r="F1" s="1350"/>
      <c r="G1" s="1350"/>
      <c r="H1" s="1350"/>
      <c r="I1" s="1350"/>
      <c r="J1" s="1350"/>
      <c r="K1" s="1350"/>
      <c r="L1" s="1350"/>
      <c r="M1" s="1350"/>
      <c r="N1" s="1350"/>
      <c r="O1" s="1350"/>
      <c r="P1" s="1351"/>
    </row>
    <row r="2" spans="1:16">
      <c r="A2" s="1352"/>
      <c r="B2" s="1353"/>
      <c r="C2" s="1353"/>
      <c r="D2" s="1353"/>
      <c r="E2" s="1353"/>
      <c r="F2" s="1353"/>
      <c r="G2" s="1353"/>
      <c r="H2" s="1353"/>
      <c r="I2" s="1353"/>
      <c r="J2" s="1353"/>
      <c r="K2" s="1353"/>
      <c r="L2" s="1353"/>
      <c r="M2" s="1353"/>
      <c r="N2" s="1353"/>
      <c r="O2" s="1353"/>
      <c r="P2" s="1354"/>
    </row>
    <row r="3" spans="1:16" ht="15" customHeight="1">
      <c r="A3" s="477" t="s">
        <v>2065</v>
      </c>
      <c r="B3" s="478" t="s">
        <v>2155</v>
      </c>
      <c r="C3" s="479"/>
      <c r="D3" s="479"/>
      <c r="E3" s="479"/>
      <c r="F3" s="479"/>
      <c r="G3" s="479"/>
      <c r="H3" s="479"/>
      <c r="I3" s="480"/>
      <c r="J3" s="1298"/>
      <c r="K3" s="480"/>
      <c r="L3" s="481"/>
      <c r="M3" s="480"/>
      <c r="N3" s="480"/>
      <c r="O3" s="480"/>
      <c r="P3" s="482"/>
    </row>
    <row r="4" spans="1:16" ht="15" customHeight="1">
      <c r="A4" s="483" t="s">
        <v>2066</v>
      </c>
      <c r="B4" s="484"/>
      <c r="C4" s="485"/>
      <c r="D4" s="485"/>
      <c r="E4" s="485"/>
      <c r="F4" s="485"/>
      <c r="G4" s="485"/>
      <c r="H4" s="485"/>
      <c r="I4" s="486"/>
      <c r="J4" s="1299"/>
      <c r="K4" s="486"/>
      <c r="L4" s="487"/>
      <c r="M4" s="486"/>
      <c r="N4" s="486"/>
      <c r="O4" s="486"/>
      <c r="P4" s="488"/>
    </row>
    <row r="5" spans="1:16" ht="15" customHeight="1">
      <c r="A5" s="477" t="s">
        <v>2067</v>
      </c>
      <c r="B5" s="1355" t="s">
        <v>2884</v>
      </c>
      <c r="C5" s="1356"/>
      <c r="D5" s="1356"/>
      <c r="E5" s="1356"/>
      <c r="F5" s="1356"/>
      <c r="G5" s="1356"/>
      <c r="H5" s="1356"/>
      <c r="I5" s="1356"/>
      <c r="J5" s="1356"/>
      <c r="K5" s="1356"/>
      <c r="L5" s="1356"/>
      <c r="M5" s="480"/>
      <c r="P5" s="489"/>
    </row>
    <row r="6" spans="1:16" ht="15" customHeight="1">
      <c r="A6" s="483" t="s">
        <v>2068</v>
      </c>
      <c r="B6" s="1357"/>
      <c r="C6" s="1358"/>
      <c r="D6" s="1358"/>
      <c r="E6" s="1358"/>
      <c r="F6" s="1358"/>
      <c r="G6" s="1358"/>
      <c r="H6" s="1358"/>
      <c r="I6" s="1358"/>
      <c r="J6" s="1358"/>
      <c r="K6" s="1358"/>
      <c r="L6" s="1358"/>
      <c r="M6" s="486"/>
      <c r="N6" s="486"/>
      <c r="O6" s="486"/>
      <c r="P6" s="488"/>
    </row>
    <row r="7" spans="1:16">
      <c r="A7" s="490"/>
      <c r="P7" s="489"/>
    </row>
    <row r="8" spans="1:16" ht="62.5" customHeight="1">
      <c r="A8" s="492" t="s">
        <v>2069</v>
      </c>
      <c r="B8" s="493" t="s">
        <v>2070</v>
      </c>
      <c r="C8" s="1359" t="s">
        <v>2071</v>
      </c>
      <c r="D8" s="1359"/>
      <c r="E8" s="1359"/>
      <c r="F8" s="1359"/>
      <c r="G8" s="1359"/>
      <c r="H8" s="1359" t="s">
        <v>2072</v>
      </c>
      <c r="I8" s="1359"/>
      <c r="J8" s="1359"/>
      <c r="K8" s="493" t="s">
        <v>2073</v>
      </c>
      <c r="L8" s="1360" t="s">
        <v>2074</v>
      </c>
      <c r="M8" s="1360"/>
      <c r="N8" s="1360"/>
      <c r="O8" s="1361" t="s">
        <v>2075</v>
      </c>
      <c r="P8" s="1362" t="s">
        <v>1964</v>
      </c>
    </row>
    <row r="9" spans="1:16" ht="45" customHeight="1">
      <c r="A9" s="1414" t="s">
        <v>2076</v>
      </c>
      <c r="B9" s="1415" t="s">
        <v>2077</v>
      </c>
      <c r="C9" s="1415" t="s">
        <v>12</v>
      </c>
      <c r="D9" s="1415" t="s">
        <v>13</v>
      </c>
      <c r="E9" s="1415" t="s">
        <v>2078</v>
      </c>
      <c r="F9" s="1415" t="s">
        <v>227</v>
      </c>
      <c r="G9" s="1415" t="s">
        <v>229</v>
      </c>
      <c r="H9" s="1348" t="s">
        <v>1714</v>
      </c>
      <c r="I9" s="1348" t="s">
        <v>1715</v>
      </c>
      <c r="J9" s="1348" t="s">
        <v>1716</v>
      </c>
      <c r="K9" s="1348" t="s">
        <v>1716</v>
      </c>
      <c r="L9" s="1360" t="s">
        <v>435</v>
      </c>
      <c r="M9" s="1360"/>
      <c r="N9" s="1360"/>
      <c r="O9" s="1361"/>
      <c r="P9" s="1362"/>
    </row>
    <row r="10" spans="1:16" ht="76.5" customHeight="1">
      <c r="A10" s="1414"/>
      <c r="B10" s="1415"/>
      <c r="C10" s="1415"/>
      <c r="D10" s="1415"/>
      <c r="E10" s="1415"/>
      <c r="F10" s="1415"/>
      <c r="G10" s="1415"/>
      <c r="H10" s="1348"/>
      <c r="I10" s="1348"/>
      <c r="J10" s="1348"/>
      <c r="K10" s="1348"/>
      <c r="L10" s="1287" t="s">
        <v>2079</v>
      </c>
      <c r="M10" s="1287" t="s">
        <v>2080</v>
      </c>
      <c r="N10" s="1287" t="s">
        <v>2081</v>
      </c>
      <c r="O10" s="1361"/>
      <c r="P10" s="1362"/>
    </row>
    <row r="11" spans="1:16" s="1296" customFormat="1" ht="26" customHeight="1">
      <c r="A11" s="1285" t="s">
        <v>1960</v>
      </c>
      <c r="B11" s="1286"/>
      <c r="C11" s="1286"/>
      <c r="D11" s="1286"/>
      <c r="E11" s="1286"/>
      <c r="F11" s="1286"/>
      <c r="G11" s="1286"/>
      <c r="H11" s="1288" t="s">
        <v>477</v>
      </c>
      <c r="I11" s="1288" t="s">
        <v>477</v>
      </c>
      <c r="J11" s="498">
        <f>'Tổng hợp'!K14</f>
        <v>27375766652.707893</v>
      </c>
      <c r="K11" s="498">
        <f>'Tổng hợp'!J14-N11</f>
        <v>28198942950.43084</v>
      </c>
      <c r="L11" s="1289"/>
      <c r="M11" s="1289"/>
      <c r="N11" s="1289">
        <f>SUM(N12)</f>
        <v>750000</v>
      </c>
      <c r="O11" s="1289"/>
      <c r="P11" s="501">
        <f>J11-K11-N11</f>
        <v>-823926297.72294617</v>
      </c>
    </row>
    <row r="12" spans="1:16" ht="41.5" customHeight="1">
      <c r="A12" s="1290" t="s">
        <v>2309</v>
      </c>
      <c r="B12" s="1291" t="s">
        <v>2310</v>
      </c>
      <c r="C12" s="1291" t="s">
        <v>535</v>
      </c>
      <c r="D12" s="1292" t="s">
        <v>2872</v>
      </c>
      <c r="E12" s="1293" t="s">
        <v>2873</v>
      </c>
      <c r="F12" s="367" t="s">
        <v>2082</v>
      </c>
      <c r="G12" s="505">
        <v>5</v>
      </c>
      <c r="H12" s="1294" t="s">
        <v>477</v>
      </c>
      <c r="I12" s="1294" t="s">
        <v>477</v>
      </c>
      <c r="J12" s="1297" t="s">
        <v>477</v>
      </c>
      <c r="K12" s="507"/>
      <c r="L12" s="508" t="s">
        <v>2083</v>
      </c>
      <c r="M12" s="1295">
        <v>150000</v>
      </c>
      <c r="N12" s="1295">
        <f>M12*G12</f>
        <v>750000</v>
      </c>
      <c r="O12" s="1295" t="s">
        <v>435</v>
      </c>
      <c r="P12" s="1281"/>
    </row>
    <row r="13" spans="1:16" s="518" customFormat="1">
      <c r="A13" s="510"/>
      <c r="B13" s="511" t="s">
        <v>2119</v>
      </c>
      <c r="C13" s="512"/>
      <c r="D13" s="513"/>
      <c r="E13" s="513"/>
      <c r="F13" s="513"/>
      <c r="G13" s="513"/>
      <c r="H13" s="513"/>
      <c r="I13" s="514"/>
      <c r="J13" s="515"/>
      <c r="K13" s="514"/>
      <c r="L13" s="515"/>
      <c r="M13" s="531">
        <v>1</v>
      </c>
      <c r="N13" s="531"/>
      <c r="O13" s="531"/>
      <c r="P13" s="517"/>
    </row>
    <row r="14" spans="1:16" ht="34.5" customHeight="1">
      <c r="A14" s="540" t="s">
        <v>2301</v>
      </c>
    </row>
    <row r="15" spans="1:16" ht="55.25" customHeight="1">
      <c r="A15" s="1346" t="s">
        <v>2120</v>
      </c>
      <c r="B15" s="1342"/>
      <c r="C15" s="1342" t="s">
        <v>2877</v>
      </c>
      <c r="D15" s="1416"/>
      <c r="E15" s="1416"/>
      <c r="F15" s="532"/>
      <c r="G15" s="1344" t="s">
        <v>2122</v>
      </c>
      <c r="H15" s="1344"/>
      <c r="I15" s="1344"/>
      <c r="J15" s="1344"/>
      <c r="K15" s="1344"/>
      <c r="L15" s="1344"/>
      <c r="M15" s="1344"/>
      <c r="N15" s="533"/>
      <c r="O15" s="533"/>
      <c r="P15" s="489"/>
    </row>
    <row r="16" spans="1:16" s="735" customFormat="1" ht="36" customHeight="1">
      <c r="A16" s="732"/>
      <c r="B16" s="733"/>
      <c r="C16" s="733"/>
      <c r="D16" s="734"/>
      <c r="E16" s="734"/>
      <c r="F16" s="734"/>
      <c r="G16" s="1344" t="s">
        <v>2123</v>
      </c>
      <c r="H16" s="1344"/>
      <c r="I16" s="1344"/>
      <c r="J16" s="1344" t="s">
        <v>2124</v>
      </c>
      <c r="K16" s="1344"/>
      <c r="L16" s="1344" t="s">
        <v>2125</v>
      </c>
      <c r="M16" s="1344"/>
      <c r="P16" s="736"/>
    </row>
    <row r="17" spans="1:16">
      <c r="A17" s="490"/>
      <c r="P17" s="489"/>
    </row>
    <row r="18" spans="1:16">
      <c r="A18" s="490"/>
      <c r="P18" s="489"/>
    </row>
    <row r="19" spans="1:16" ht="273" customHeight="1">
      <c r="A19" s="490"/>
      <c r="P19" s="489"/>
    </row>
    <row r="20" spans="1:16" ht="256.5" customHeight="1" thickBot="1">
      <c r="A20" s="536"/>
      <c r="B20" s="537"/>
      <c r="C20" s="537"/>
      <c r="D20" s="537"/>
      <c r="E20" s="537"/>
      <c r="F20" s="537"/>
      <c r="G20" s="537"/>
      <c r="H20" s="537"/>
      <c r="I20" s="537"/>
      <c r="J20" s="1300"/>
      <c r="K20" s="537"/>
      <c r="L20" s="538"/>
      <c r="M20" s="537"/>
      <c r="N20" s="537"/>
      <c r="O20" s="537"/>
      <c r="P20" s="539"/>
    </row>
  </sheetData>
  <mergeCells count="25">
    <mergeCell ref="G16:I16"/>
    <mergeCell ref="J16:K16"/>
    <mergeCell ref="L16:M16"/>
    <mergeCell ref="J9:J10"/>
    <mergeCell ref="K9:K10"/>
    <mergeCell ref="L9:N9"/>
    <mergeCell ref="A15:B15"/>
    <mergeCell ref="C15:E15"/>
    <mergeCell ref="G15:M15"/>
    <mergeCell ref="D9:D10"/>
    <mergeCell ref="E9:E10"/>
    <mergeCell ref="F9:F10"/>
    <mergeCell ref="G9:G10"/>
    <mergeCell ref="H9:H10"/>
    <mergeCell ref="I9:I10"/>
    <mergeCell ref="A1:P2"/>
    <mergeCell ref="B5:L6"/>
    <mergeCell ref="C8:G8"/>
    <mergeCell ref="H8:J8"/>
    <mergeCell ref="L8:N8"/>
    <mergeCell ref="O8:O10"/>
    <mergeCell ref="P8:P10"/>
    <mergeCell ref="A9:A10"/>
    <mergeCell ref="B9:B10"/>
    <mergeCell ref="C9:C10"/>
  </mergeCells>
  <pageMargins left="0.42" right="0.42" top="0.3" bottom="0.5" header="0.17" footer="0.17"/>
  <pageSetup paperSize="8" scale="65" fitToHeight="1111" orientation="landscape" r:id="rId1"/>
  <headerFooter>
    <oddFooter>Page &amp;P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744C8-E603-4F44-B468-D3F693C18091}">
  <sheetPr>
    <pageSetUpPr fitToPage="1"/>
  </sheetPr>
  <dimension ref="A1:P33"/>
  <sheetViews>
    <sheetView view="pageBreakPreview" topLeftCell="A10" zoomScale="55" zoomScaleNormal="55" zoomScaleSheetLayoutView="55" workbookViewId="0">
      <selection activeCell="G14" sqref="G14"/>
    </sheetView>
  </sheetViews>
  <sheetFormatPr defaultColWidth="9.796875" defaultRowHeight="18"/>
  <cols>
    <col min="1" max="1" width="16.19921875" style="491" bestFit="1" customWidth="1"/>
    <col min="2" max="2" width="34.8984375" style="476" customWidth="1"/>
    <col min="3" max="3" width="25.69921875" style="476" customWidth="1"/>
    <col min="4" max="4" width="28.8984375" style="476" customWidth="1"/>
    <col min="5" max="5" width="30.5" style="476" customWidth="1"/>
    <col min="6" max="6" width="11" style="476" customWidth="1"/>
    <col min="7" max="7" width="14.296875" style="476" customWidth="1"/>
    <col min="8" max="8" width="11" style="476" customWidth="1"/>
    <col min="9" max="9" width="12.5" style="476" customWidth="1"/>
    <col min="10" max="10" width="28.8984375" style="740" customWidth="1"/>
    <col min="11" max="11" width="28.5" style="476" customWidth="1"/>
    <col min="12" max="12" width="10.09765625" style="491" customWidth="1"/>
    <col min="13" max="13" width="18.296875" style="476" customWidth="1"/>
    <col min="14" max="14" width="17.59765625" style="476" customWidth="1"/>
    <col min="15" max="15" width="15.69921875" style="476" customWidth="1"/>
    <col min="16" max="16" width="35.8984375" style="476" customWidth="1"/>
    <col min="17" max="16384" width="9.796875" style="476"/>
  </cols>
  <sheetData>
    <row r="1" spans="1:16" ht="51.65" customHeight="1">
      <c r="A1" s="1349" t="s">
        <v>2064</v>
      </c>
      <c r="B1" s="1350"/>
      <c r="C1" s="1350"/>
      <c r="D1" s="1350"/>
      <c r="E1" s="1350"/>
      <c r="F1" s="1350"/>
      <c r="G1" s="1350"/>
      <c r="H1" s="1350"/>
      <c r="I1" s="1350"/>
      <c r="J1" s="1350"/>
      <c r="K1" s="1350"/>
      <c r="L1" s="1350"/>
      <c r="M1" s="1350"/>
      <c r="N1" s="1350"/>
      <c r="O1" s="1350"/>
      <c r="P1" s="1351"/>
    </row>
    <row r="2" spans="1:16">
      <c r="A2" s="1352"/>
      <c r="B2" s="1353"/>
      <c r="C2" s="1353"/>
      <c r="D2" s="1353"/>
      <c r="E2" s="1353"/>
      <c r="F2" s="1353"/>
      <c r="G2" s="1353"/>
      <c r="H2" s="1353"/>
      <c r="I2" s="1353"/>
      <c r="J2" s="1353"/>
      <c r="K2" s="1353"/>
      <c r="L2" s="1353"/>
      <c r="M2" s="1353"/>
      <c r="N2" s="1353"/>
      <c r="O2" s="1353"/>
      <c r="P2" s="1354"/>
    </row>
    <row r="3" spans="1:16" ht="15" customHeight="1">
      <c r="A3" s="477" t="s">
        <v>2065</v>
      </c>
      <c r="B3" s="478" t="s">
        <v>2155</v>
      </c>
      <c r="C3" s="479"/>
      <c r="D3" s="479"/>
      <c r="E3" s="479"/>
      <c r="F3" s="479"/>
      <c r="G3" s="479"/>
      <c r="H3" s="479"/>
      <c r="I3" s="480"/>
      <c r="J3" s="1298"/>
      <c r="K3" s="480"/>
      <c r="L3" s="481"/>
      <c r="M3" s="480"/>
      <c r="N3" s="480"/>
      <c r="O3" s="480"/>
      <c r="P3" s="482"/>
    </row>
    <row r="4" spans="1:16" ht="15" customHeight="1">
      <c r="A4" s="483" t="s">
        <v>2066</v>
      </c>
      <c r="B4" s="484"/>
      <c r="C4" s="485"/>
      <c r="D4" s="485"/>
      <c r="E4" s="485"/>
      <c r="F4" s="485"/>
      <c r="G4" s="485"/>
      <c r="H4" s="485"/>
      <c r="I4" s="486"/>
      <c r="J4" s="1299"/>
      <c r="K4" s="486"/>
      <c r="L4" s="487"/>
      <c r="M4" s="486"/>
      <c r="N4" s="486"/>
      <c r="O4" s="486"/>
      <c r="P4" s="488"/>
    </row>
    <row r="5" spans="1:16" ht="15" customHeight="1">
      <c r="A5" s="477" t="s">
        <v>2067</v>
      </c>
      <c r="B5" s="1355" t="s">
        <v>2876</v>
      </c>
      <c r="C5" s="1356"/>
      <c r="D5" s="1356"/>
      <c r="E5" s="1356"/>
      <c r="F5" s="1356"/>
      <c r="G5" s="1356"/>
      <c r="H5" s="1356"/>
      <c r="I5" s="1356"/>
      <c r="J5" s="1356"/>
      <c r="K5" s="1356"/>
      <c r="L5" s="1356"/>
      <c r="M5" s="480"/>
      <c r="P5" s="489"/>
    </row>
    <row r="6" spans="1:16" ht="15" customHeight="1">
      <c r="A6" s="483" t="s">
        <v>2068</v>
      </c>
      <c r="B6" s="1357"/>
      <c r="C6" s="1358"/>
      <c r="D6" s="1358"/>
      <c r="E6" s="1358"/>
      <c r="F6" s="1358"/>
      <c r="G6" s="1358"/>
      <c r="H6" s="1358"/>
      <c r="I6" s="1358"/>
      <c r="J6" s="1358"/>
      <c r="K6" s="1358"/>
      <c r="L6" s="1358"/>
      <c r="M6" s="486"/>
      <c r="N6" s="486"/>
      <c r="O6" s="486"/>
      <c r="P6" s="488"/>
    </row>
    <row r="7" spans="1:16">
      <c r="A7" s="490"/>
      <c r="P7" s="489"/>
    </row>
    <row r="8" spans="1:16" ht="62.5" customHeight="1">
      <c r="A8" s="492" t="s">
        <v>2069</v>
      </c>
      <c r="B8" s="493" t="s">
        <v>2070</v>
      </c>
      <c r="C8" s="1359" t="s">
        <v>2071</v>
      </c>
      <c r="D8" s="1359"/>
      <c r="E8" s="1359"/>
      <c r="F8" s="1359"/>
      <c r="G8" s="1359"/>
      <c r="H8" s="1359" t="s">
        <v>2072</v>
      </c>
      <c r="I8" s="1359"/>
      <c r="J8" s="1359"/>
      <c r="K8" s="493" t="s">
        <v>2073</v>
      </c>
      <c r="L8" s="1360" t="s">
        <v>2074</v>
      </c>
      <c r="M8" s="1360"/>
      <c r="N8" s="1360"/>
      <c r="O8" s="1361" t="s">
        <v>2075</v>
      </c>
      <c r="P8" s="1362" t="s">
        <v>1964</v>
      </c>
    </row>
    <row r="9" spans="1:16" ht="45" customHeight="1">
      <c r="A9" s="1414" t="s">
        <v>2076</v>
      </c>
      <c r="B9" s="1415" t="s">
        <v>2077</v>
      </c>
      <c r="C9" s="1415" t="s">
        <v>12</v>
      </c>
      <c r="D9" s="1415" t="s">
        <v>13</v>
      </c>
      <c r="E9" s="1415" t="s">
        <v>2078</v>
      </c>
      <c r="F9" s="1415" t="s">
        <v>227</v>
      </c>
      <c r="G9" s="1415" t="s">
        <v>229</v>
      </c>
      <c r="H9" s="1348" t="s">
        <v>1714</v>
      </c>
      <c r="I9" s="1348" t="s">
        <v>1715</v>
      </c>
      <c r="J9" s="1348" t="s">
        <v>1716</v>
      </c>
      <c r="K9" s="1348" t="s">
        <v>1716</v>
      </c>
      <c r="L9" s="1360" t="s">
        <v>435</v>
      </c>
      <c r="M9" s="1360"/>
      <c r="N9" s="1360"/>
      <c r="O9" s="1361"/>
      <c r="P9" s="1362"/>
    </row>
    <row r="10" spans="1:16" ht="76.5" customHeight="1">
      <c r="A10" s="1414"/>
      <c r="B10" s="1415"/>
      <c r="C10" s="1415"/>
      <c r="D10" s="1415"/>
      <c r="E10" s="1415"/>
      <c r="F10" s="1415"/>
      <c r="G10" s="1415"/>
      <c r="H10" s="1348"/>
      <c r="I10" s="1348"/>
      <c r="J10" s="1348"/>
      <c r="K10" s="1348"/>
      <c r="L10" s="1287" t="s">
        <v>2079</v>
      </c>
      <c r="M10" s="1287" t="s">
        <v>2080</v>
      </c>
      <c r="N10" s="1287" t="s">
        <v>2081</v>
      </c>
      <c r="O10" s="1361"/>
      <c r="P10" s="1362"/>
    </row>
    <row r="11" spans="1:16" s="1296" customFormat="1" ht="26" customHeight="1">
      <c r="A11" s="1285" t="s">
        <v>1960</v>
      </c>
      <c r="B11" s="1286"/>
      <c r="C11" s="1286"/>
      <c r="D11" s="1286"/>
      <c r="E11" s="1286"/>
      <c r="F11" s="1286"/>
      <c r="G11" s="1286"/>
      <c r="H11" s="1288" t="s">
        <v>477</v>
      </c>
      <c r="I11" s="1288" t="s">
        <v>477</v>
      </c>
      <c r="J11" s="498">
        <f>'Tổng hợp'!K14</f>
        <v>27375766652.707893</v>
      </c>
      <c r="K11" s="498">
        <f>'Tổng hợp'!J14-N11</f>
        <v>28199092950.43084</v>
      </c>
      <c r="L11" s="1289"/>
      <c r="M11" s="1289"/>
      <c r="N11" s="1289">
        <f>SUM(N12)</f>
        <v>600000</v>
      </c>
      <c r="O11" s="1289"/>
      <c r="P11" s="501">
        <f>J11-K11-N11</f>
        <v>-823926297.72294617</v>
      </c>
    </row>
    <row r="12" spans="1:16" ht="41.5" customHeight="1">
      <c r="A12" s="1290" t="s">
        <v>2309</v>
      </c>
      <c r="B12" s="1291" t="s">
        <v>2310</v>
      </c>
      <c r="C12" s="1291" t="s">
        <v>535</v>
      </c>
      <c r="D12" s="1292" t="s">
        <v>2872</v>
      </c>
      <c r="E12" s="1293" t="s">
        <v>2873</v>
      </c>
      <c r="F12" s="367" t="s">
        <v>2082</v>
      </c>
      <c r="G12" s="505">
        <v>3</v>
      </c>
      <c r="H12" s="1294" t="s">
        <v>477</v>
      </c>
      <c r="I12" s="1294" t="s">
        <v>477</v>
      </c>
      <c r="J12" s="1297" t="s">
        <v>477</v>
      </c>
      <c r="K12" s="507"/>
      <c r="L12" s="508" t="s">
        <v>2083</v>
      </c>
      <c r="M12" s="1295">
        <v>200000</v>
      </c>
      <c r="N12" s="1295">
        <f>M12*G12</f>
        <v>600000</v>
      </c>
      <c r="O12" s="1295" t="s">
        <v>435</v>
      </c>
      <c r="P12" s="1281"/>
    </row>
    <row r="13" spans="1:16" s="1296" customFormat="1" ht="26" customHeight="1">
      <c r="A13" s="1285" t="s">
        <v>1960</v>
      </c>
      <c r="B13" s="1286"/>
      <c r="C13" s="1286"/>
      <c r="D13" s="1286"/>
      <c r="E13" s="1286"/>
      <c r="F13" s="1286"/>
      <c r="G13" s="1286"/>
      <c r="H13" s="1288" t="s">
        <v>477</v>
      </c>
      <c r="I13" s="1288" t="s">
        <v>477</v>
      </c>
      <c r="J13" s="498">
        <f>'Tổng hợp'!K15</f>
        <v>1703348999.9999998</v>
      </c>
      <c r="K13" s="498">
        <f>'Tổng hợp'!J15-N13</f>
        <v>4994009681.8798904</v>
      </c>
      <c r="L13" s="1289"/>
      <c r="M13" s="1289"/>
      <c r="N13" s="1289">
        <f>SUM(N14:N25)</f>
        <v>5430170</v>
      </c>
      <c r="O13" s="1289"/>
      <c r="P13" s="501">
        <f>J13-K13-N13</f>
        <v>-3296090851.8798904</v>
      </c>
    </row>
    <row r="14" spans="1:16">
      <c r="A14" s="1290" t="s">
        <v>766</v>
      </c>
      <c r="B14" s="1291" t="s">
        <v>767</v>
      </c>
      <c r="C14" s="1291" t="s">
        <v>753</v>
      </c>
      <c r="D14" s="1292" t="s">
        <v>1192</v>
      </c>
      <c r="E14" s="1293" t="s">
        <v>1184</v>
      </c>
      <c r="F14" s="367" t="s">
        <v>2082</v>
      </c>
      <c r="G14" s="505">
        <v>70</v>
      </c>
      <c r="H14" s="1294" t="s">
        <v>477</v>
      </c>
      <c r="I14" s="1294" t="s">
        <v>477</v>
      </c>
      <c r="J14" s="1297" t="s">
        <v>477</v>
      </c>
      <c r="K14" s="507"/>
      <c r="L14" s="508" t="s">
        <v>2083</v>
      </c>
      <c r="M14" s="1295">
        <v>3140</v>
      </c>
      <c r="N14" s="1295">
        <f t="shared" ref="N14:N25" si="0">M14*G14</f>
        <v>219800</v>
      </c>
      <c r="O14" s="1295" t="s">
        <v>435</v>
      </c>
      <c r="P14" s="1283"/>
    </row>
    <row r="15" spans="1:16">
      <c r="A15" s="1290" t="s">
        <v>809</v>
      </c>
      <c r="B15" s="1291" t="s">
        <v>810</v>
      </c>
      <c r="C15" s="1291" t="s">
        <v>753</v>
      </c>
      <c r="D15" s="1292" t="s">
        <v>1211</v>
      </c>
      <c r="E15" s="1293" t="s">
        <v>1184</v>
      </c>
      <c r="F15" s="367" t="s">
        <v>2082</v>
      </c>
      <c r="G15" s="505">
        <v>55</v>
      </c>
      <c r="H15" s="1294" t="s">
        <v>477</v>
      </c>
      <c r="I15" s="1294" t="s">
        <v>477</v>
      </c>
      <c r="J15" s="1297" t="s">
        <v>477</v>
      </c>
      <c r="K15" s="507"/>
      <c r="L15" s="508" t="s">
        <v>2083</v>
      </c>
      <c r="M15" s="1295">
        <v>13720</v>
      </c>
      <c r="N15" s="1295">
        <f t="shared" si="0"/>
        <v>754600</v>
      </c>
      <c r="O15" s="1295" t="s">
        <v>435</v>
      </c>
      <c r="P15" s="1283"/>
    </row>
    <row r="16" spans="1:16">
      <c r="A16" s="1290" t="s">
        <v>836</v>
      </c>
      <c r="B16" s="1291" t="s">
        <v>837</v>
      </c>
      <c r="C16" s="1291" t="s">
        <v>838</v>
      </c>
      <c r="D16" s="1292" t="s">
        <v>1227</v>
      </c>
      <c r="E16" s="1293" t="s">
        <v>1228</v>
      </c>
      <c r="F16" s="367" t="s">
        <v>2082</v>
      </c>
      <c r="G16" s="505">
        <v>125</v>
      </c>
      <c r="H16" s="1294" t="s">
        <v>477</v>
      </c>
      <c r="I16" s="1294" t="s">
        <v>477</v>
      </c>
      <c r="J16" s="1297" t="s">
        <v>477</v>
      </c>
      <c r="K16" s="507"/>
      <c r="L16" s="508" t="s">
        <v>2083</v>
      </c>
      <c r="M16" s="1295">
        <v>8200</v>
      </c>
      <c r="N16" s="1295">
        <f t="shared" si="0"/>
        <v>1025000</v>
      </c>
      <c r="O16" s="1295" t="s">
        <v>435</v>
      </c>
      <c r="P16" s="1283"/>
    </row>
    <row r="17" spans="1:16">
      <c r="A17" s="1290" t="s">
        <v>846</v>
      </c>
      <c r="B17" s="1291" t="s">
        <v>847</v>
      </c>
      <c r="C17" s="1291" t="s">
        <v>838</v>
      </c>
      <c r="D17" s="1292" t="s">
        <v>1230</v>
      </c>
      <c r="E17" s="1293" t="s">
        <v>1228</v>
      </c>
      <c r="F17" s="367" t="s">
        <v>2082</v>
      </c>
      <c r="G17" s="505">
        <v>8</v>
      </c>
      <c r="H17" s="1294" t="s">
        <v>477</v>
      </c>
      <c r="I17" s="1294" t="s">
        <v>477</v>
      </c>
      <c r="J17" s="1297" t="s">
        <v>477</v>
      </c>
      <c r="K17" s="507"/>
      <c r="L17" s="508" t="s">
        <v>2083</v>
      </c>
      <c r="M17" s="1295">
        <v>8400</v>
      </c>
      <c r="N17" s="1295">
        <f t="shared" si="0"/>
        <v>67200</v>
      </c>
      <c r="O17" s="1295" t="s">
        <v>435</v>
      </c>
      <c r="P17" s="1283"/>
    </row>
    <row r="18" spans="1:16">
      <c r="A18" s="1290" t="s">
        <v>850</v>
      </c>
      <c r="B18" s="1291" t="s">
        <v>851</v>
      </c>
      <c r="C18" s="1291" t="s">
        <v>753</v>
      </c>
      <c r="D18" s="1292" t="s">
        <v>1231</v>
      </c>
      <c r="E18" s="1293" t="s">
        <v>1223</v>
      </c>
      <c r="F18" s="367" t="s">
        <v>2082</v>
      </c>
      <c r="G18" s="505">
        <v>80</v>
      </c>
      <c r="H18" s="1294" t="s">
        <v>477</v>
      </c>
      <c r="I18" s="1294" t="s">
        <v>477</v>
      </c>
      <c r="J18" s="1297" t="s">
        <v>477</v>
      </c>
      <c r="K18" s="507"/>
      <c r="L18" s="508" t="s">
        <v>2083</v>
      </c>
      <c r="M18" s="1295">
        <v>5500</v>
      </c>
      <c r="N18" s="1295">
        <f t="shared" si="0"/>
        <v>440000</v>
      </c>
      <c r="O18" s="1295" t="s">
        <v>435</v>
      </c>
      <c r="P18" s="1283"/>
    </row>
    <row r="19" spans="1:16">
      <c r="A19" s="1290" t="s">
        <v>908</v>
      </c>
      <c r="B19" s="1291" t="s">
        <v>909</v>
      </c>
      <c r="C19" s="1291" t="s">
        <v>865</v>
      </c>
      <c r="D19" s="1292" t="s">
        <v>1256</v>
      </c>
      <c r="E19" s="1293" t="s">
        <v>1252</v>
      </c>
      <c r="F19" s="367" t="s">
        <v>2082</v>
      </c>
      <c r="G19" s="505">
        <v>80</v>
      </c>
      <c r="H19" s="1294" t="s">
        <v>477</v>
      </c>
      <c r="I19" s="1294" t="s">
        <v>477</v>
      </c>
      <c r="J19" s="1297" t="s">
        <v>477</v>
      </c>
      <c r="K19" s="507"/>
      <c r="L19" s="508" t="s">
        <v>2083</v>
      </c>
      <c r="M19" s="1295">
        <v>180</v>
      </c>
      <c r="N19" s="1295">
        <f t="shared" si="0"/>
        <v>14400</v>
      </c>
      <c r="O19" s="1295" t="s">
        <v>435</v>
      </c>
      <c r="P19" s="1283"/>
    </row>
    <row r="20" spans="1:16">
      <c r="A20" s="1290" t="s">
        <v>912</v>
      </c>
      <c r="B20" s="1291" t="s">
        <v>913</v>
      </c>
      <c r="C20" s="1291" t="s">
        <v>865</v>
      </c>
      <c r="D20" s="1292" t="s">
        <v>1259</v>
      </c>
      <c r="E20" s="1293" t="s">
        <v>1252</v>
      </c>
      <c r="F20" s="367" t="s">
        <v>2082</v>
      </c>
      <c r="G20" s="505">
        <v>120</v>
      </c>
      <c r="H20" s="1294" t="s">
        <v>477</v>
      </c>
      <c r="I20" s="1294" t="s">
        <v>477</v>
      </c>
      <c r="J20" s="1297" t="s">
        <v>477</v>
      </c>
      <c r="K20" s="507"/>
      <c r="L20" s="508" t="s">
        <v>2083</v>
      </c>
      <c r="M20" s="1295">
        <v>360</v>
      </c>
      <c r="N20" s="1295">
        <f t="shared" si="0"/>
        <v>43200</v>
      </c>
      <c r="O20" s="1295" t="s">
        <v>435</v>
      </c>
      <c r="P20" s="1283"/>
    </row>
    <row r="21" spans="1:16" ht="31">
      <c r="A21" s="1290" t="s">
        <v>985</v>
      </c>
      <c r="B21" s="1291" t="s">
        <v>986</v>
      </c>
      <c r="C21" s="1291" t="s">
        <v>938</v>
      </c>
      <c r="D21" s="1292" t="s">
        <v>1289</v>
      </c>
      <c r="E21" s="1293" t="s">
        <v>1285</v>
      </c>
      <c r="F21" s="367" t="s">
        <v>2082</v>
      </c>
      <c r="G21" s="505">
        <v>160</v>
      </c>
      <c r="H21" s="1294" t="s">
        <v>477</v>
      </c>
      <c r="I21" s="1294" t="s">
        <v>477</v>
      </c>
      <c r="J21" s="1297" t="s">
        <v>477</v>
      </c>
      <c r="K21" s="507"/>
      <c r="L21" s="508" t="s">
        <v>2083</v>
      </c>
      <c r="M21" s="1295">
        <v>1000</v>
      </c>
      <c r="N21" s="1295">
        <f t="shared" si="0"/>
        <v>160000</v>
      </c>
      <c r="O21" s="1295" t="s">
        <v>435</v>
      </c>
      <c r="P21" s="1283"/>
    </row>
    <row r="22" spans="1:16" ht="31">
      <c r="A22" s="1290" t="s">
        <v>1542</v>
      </c>
      <c r="B22" s="1291" t="s">
        <v>2875</v>
      </c>
      <c r="C22" s="1291" t="s">
        <v>943</v>
      </c>
      <c r="D22" s="1292" t="s">
        <v>1274</v>
      </c>
      <c r="E22" s="1293" t="s">
        <v>2874</v>
      </c>
      <c r="F22" s="367" t="s">
        <v>2082</v>
      </c>
      <c r="G22" s="505">
        <v>103</v>
      </c>
      <c r="H22" s="1294" t="s">
        <v>477</v>
      </c>
      <c r="I22" s="1294" t="s">
        <v>477</v>
      </c>
      <c r="J22" s="1297" t="s">
        <v>477</v>
      </c>
      <c r="K22" s="507"/>
      <c r="L22" s="508" t="s">
        <v>2083</v>
      </c>
      <c r="M22" s="1295">
        <v>5550</v>
      </c>
      <c r="N22" s="1295">
        <f t="shared" si="0"/>
        <v>571650</v>
      </c>
      <c r="O22" s="1295" t="s">
        <v>435</v>
      </c>
      <c r="P22" s="1283"/>
    </row>
    <row r="23" spans="1:16">
      <c r="A23" s="1290" t="s">
        <v>2592</v>
      </c>
      <c r="B23" s="1291" t="s">
        <v>1082</v>
      </c>
      <c r="C23" s="1291" t="s">
        <v>753</v>
      </c>
      <c r="D23" s="1292" t="s">
        <v>2089</v>
      </c>
      <c r="E23" s="1293" t="s">
        <v>1184</v>
      </c>
      <c r="F23" s="367" t="s">
        <v>2082</v>
      </c>
      <c r="G23" s="505">
        <v>16</v>
      </c>
      <c r="H23" s="1294" t="s">
        <v>477</v>
      </c>
      <c r="I23" s="1294" t="s">
        <v>477</v>
      </c>
      <c r="J23" s="1297" t="s">
        <v>477</v>
      </c>
      <c r="K23" s="507"/>
      <c r="L23" s="508" t="s">
        <v>2083</v>
      </c>
      <c r="M23" s="1295">
        <v>9420</v>
      </c>
      <c r="N23" s="1295">
        <f t="shared" si="0"/>
        <v>150720</v>
      </c>
      <c r="O23" s="1295" t="s">
        <v>435</v>
      </c>
      <c r="P23" s="1283"/>
    </row>
    <row r="24" spans="1:16">
      <c r="A24" s="1290" t="s">
        <v>2593</v>
      </c>
      <c r="B24" s="1291" t="s">
        <v>1092</v>
      </c>
      <c r="C24" s="1291" t="s">
        <v>753</v>
      </c>
      <c r="D24" s="1292" t="s">
        <v>1211</v>
      </c>
      <c r="E24" s="1293" t="s">
        <v>1184</v>
      </c>
      <c r="F24" s="367" t="s">
        <v>2082</v>
      </c>
      <c r="G24" s="505">
        <v>160</v>
      </c>
      <c r="H24" s="1294" t="s">
        <v>477</v>
      </c>
      <c r="I24" s="1294" t="s">
        <v>477</v>
      </c>
      <c r="J24" s="1297" t="s">
        <v>477</v>
      </c>
      <c r="K24" s="507"/>
      <c r="L24" s="508" t="s">
        <v>2083</v>
      </c>
      <c r="M24" s="1295">
        <v>11760</v>
      </c>
      <c r="N24" s="1295">
        <f t="shared" si="0"/>
        <v>1881600</v>
      </c>
      <c r="O24" s="1295" t="s">
        <v>435</v>
      </c>
      <c r="P24" s="1283"/>
    </row>
    <row r="25" spans="1:16">
      <c r="A25" s="1290" t="s">
        <v>2594</v>
      </c>
      <c r="B25" s="1291" t="s">
        <v>2595</v>
      </c>
      <c r="C25" s="1291" t="s">
        <v>838</v>
      </c>
      <c r="D25" s="1292" t="s">
        <v>1231</v>
      </c>
      <c r="E25" s="1293" t="s">
        <v>1228</v>
      </c>
      <c r="F25" s="367" t="s">
        <v>2082</v>
      </c>
      <c r="G25" s="505">
        <v>10</v>
      </c>
      <c r="H25" s="1294" t="s">
        <v>477</v>
      </c>
      <c r="I25" s="1294" t="s">
        <v>477</v>
      </c>
      <c r="J25" s="1297" t="s">
        <v>477</v>
      </c>
      <c r="K25" s="507"/>
      <c r="L25" s="508" t="s">
        <v>2083</v>
      </c>
      <c r="M25" s="1295">
        <v>10200</v>
      </c>
      <c r="N25" s="1295">
        <f t="shared" si="0"/>
        <v>102000</v>
      </c>
      <c r="O25" s="1295" t="s">
        <v>435</v>
      </c>
      <c r="P25" s="1283"/>
    </row>
    <row r="26" spans="1:16" s="518" customFormat="1">
      <c r="A26" s="510"/>
      <c r="B26" s="511" t="s">
        <v>2119</v>
      </c>
      <c r="C26" s="512"/>
      <c r="D26" s="513"/>
      <c r="E26" s="513"/>
      <c r="F26" s="513"/>
      <c r="G26" s="513"/>
      <c r="H26" s="513"/>
      <c r="I26" s="514"/>
      <c r="J26" s="515"/>
      <c r="K26" s="514"/>
      <c r="L26" s="515"/>
      <c r="M26" s="531">
        <v>1</v>
      </c>
      <c r="N26" s="531"/>
      <c r="O26" s="531"/>
      <c r="P26" s="517"/>
    </row>
    <row r="27" spans="1:16" ht="34.5" customHeight="1">
      <c r="A27" s="540" t="s">
        <v>2301</v>
      </c>
    </row>
    <row r="28" spans="1:16" ht="55.25" customHeight="1">
      <c r="A28" s="1346" t="s">
        <v>2120</v>
      </c>
      <c r="B28" s="1342"/>
      <c r="C28" s="1342" t="s">
        <v>2877</v>
      </c>
      <c r="D28" s="1416"/>
      <c r="E28" s="1416"/>
      <c r="F28" s="532"/>
      <c r="G28" s="1344" t="s">
        <v>2122</v>
      </c>
      <c r="H28" s="1344"/>
      <c r="I28" s="1344"/>
      <c r="J28" s="1344"/>
      <c r="K28" s="1344"/>
      <c r="L28" s="1344"/>
      <c r="M28" s="1344"/>
      <c r="N28" s="533"/>
      <c r="O28" s="533"/>
      <c r="P28" s="489"/>
    </row>
    <row r="29" spans="1:16" s="735" customFormat="1" ht="36" customHeight="1">
      <c r="A29" s="732"/>
      <c r="B29" s="733"/>
      <c r="C29" s="733"/>
      <c r="D29" s="734"/>
      <c r="E29" s="734"/>
      <c r="F29" s="734"/>
      <c r="G29" s="1344" t="s">
        <v>2123</v>
      </c>
      <c r="H29" s="1344"/>
      <c r="I29" s="1344"/>
      <c r="J29" s="1344" t="s">
        <v>2124</v>
      </c>
      <c r="K29" s="1344"/>
      <c r="L29" s="1344" t="s">
        <v>2125</v>
      </c>
      <c r="M29" s="1344"/>
      <c r="P29" s="736"/>
    </row>
    <row r="30" spans="1:16">
      <c r="A30" s="490"/>
      <c r="P30" s="489"/>
    </row>
    <row r="31" spans="1:16">
      <c r="A31" s="490"/>
      <c r="P31" s="489"/>
    </row>
    <row r="32" spans="1:16" ht="62" customHeight="1">
      <c r="A32" s="490"/>
      <c r="P32" s="489"/>
    </row>
    <row r="33" spans="1:16" ht="97.5" customHeight="1" thickBot="1">
      <c r="A33" s="536"/>
      <c r="B33" s="537"/>
      <c r="C33" s="537"/>
      <c r="D33" s="537"/>
      <c r="E33" s="537"/>
      <c r="F33" s="537"/>
      <c r="G33" s="537"/>
      <c r="H33" s="537"/>
      <c r="I33" s="537"/>
      <c r="J33" s="1300"/>
      <c r="K33" s="537"/>
      <c r="L33" s="538"/>
      <c r="M33" s="537"/>
      <c r="N33" s="537"/>
      <c r="O33" s="537"/>
      <c r="P33" s="539"/>
    </row>
  </sheetData>
  <mergeCells count="25">
    <mergeCell ref="A1:P2"/>
    <mergeCell ref="B5:L6"/>
    <mergeCell ref="C8:G8"/>
    <mergeCell ref="H8:J8"/>
    <mergeCell ref="L8:N8"/>
    <mergeCell ref="O8:O10"/>
    <mergeCell ref="P8:P10"/>
    <mergeCell ref="A9:A10"/>
    <mergeCell ref="B9:B10"/>
    <mergeCell ref="C9:C10"/>
    <mergeCell ref="A28:B28"/>
    <mergeCell ref="G28:M28"/>
    <mergeCell ref="D9:D10"/>
    <mergeCell ref="E9:E10"/>
    <mergeCell ref="F9:F10"/>
    <mergeCell ref="G9:G10"/>
    <mergeCell ref="H9:H10"/>
    <mergeCell ref="I9:I10"/>
    <mergeCell ref="L29:M29"/>
    <mergeCell ref="C28:E28"/>
    <mergeCell ref="J29:K29"/>
    <mergeCell ref="G29:I29"/>
    <mergeCell ref="J9:J10"/>
    <mergeCell ref="K9:K10"/>
    <mergeCell ref="L9:N9"/>
  </mergeCells>
  <pageMargins left="0.42" right="0.42" top="0.3" bottom="0.5" header="0.17" footer="0.17"/>
  <pageSetup paperSize="8" scale="65" fitToHeight="1111" orientation="landscape" r:id="rId1"/>
  <headerFooter>
    <oddFooter>Page &amp;P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A2E1-9268-4212-A5B0-D772DAA52DB9}">
  <sheetPr>
    <pageSetUpPr fitToPage="1"/>
  </sheetPr>
  <dimension ref="A1:P85"/>
  <sheetViews>
    <sheetView view="pageBreakPreview" zoomScale="55" zoomScaleNormal="55" zoomScaleSheetLayoutView="55" workbookViewId="0">
      <selection activeCell="G12" sqref="F12:L66"/>
    </sheetView>
  </sheetViews>
  <sheetFormatPr defaultColWidth="9.796875" defaultRowHeight="18"/>
  <cols>
    <col min="1" max="1" width="16.19921875" style="491" bestFit="1" customWidth="1"/>
    <col min="2" max="2" width="22.19921875" style="476" customWidth="1"/>
    <col min="3" max="3" width="25.69921875" style="476" customWidth="1"/>
    <col min="4" max="4" width="15.3984375" style="476" customWidth="1"/>
    <col min="5" max="5" width="20.5" style="476" bestFit="1" customWidth="1"/>
    <col min="6" max="6" width="11" style="476" customWidth="1"/>
    <col min="7" max="7" width="14.296875" style="476" customWidth="1"/>
    <col min="8" max="8" width="11" style="476" customWidth="1"/>
    <col min="9" max="9" width="12.5" style="476" customWidth="1"/>
    <col min="10" max="10" width="20.59765625" style="476" customWidth="1"/>
    <col min="11" max="11" width="23.19921875" style="476" customWidth="1"/>
    <col min="12" max="12" width="10.09765625" style="491" customWidth="1"/>
    <col min="13" max="13" width="11.19921875" style="476" bestFit="1" customWidth="1"/>
    <col min="14" max="14" width="17.59765625" style="476" customWidth="1"/>
    <col min="15" max="15" width="15.69921875" style="476" customWidth="1"/>
    <col min="16" max="16" width="21.8984375" style="476" customWidth="1"/>
    <col min="17" max="16384" width="9.796875" style="476"/>
  </cols>
  <sheetData>
    <row r="1" spans="1:16" ht="51.65" customHeight="1">
      <c r="A1" s="1349" t="s">
        <v>2064</v>
      </c>
      <c r="B1" s="1350"/>
      <c r="C1" s="1350"/>
      <c r="D1" s="1350"/>
      <c r="E1" s="1350"/>
      <c r="F1" s="1350"/>
      <c r="G1" s="1350"/>
      <c r="H1" s="1350"/>
      <c r="I1" s="1350"/>
      <c r="J1" s="1350"/>
      <c r="K1" s="1350"/>
      <c r="L1" s="1350"/>
      <c r="M1" s="1350"/>
      <c r="N1" s="1350"/>
      <c r="O1" s="1350"/>
      <c r="P1" s="1351"/>
    </row>
    <row r="2" spans="1:16">
      <c r="A2" s="1352"/>
      <c r="B2" s="1353"/>
      <c r="C2" s="1353"/>
      <c r="D2" s="1353"/>
      <c r="E2" s="1353"/>
      <c r="F2" s="1353"/>
      <c r="G2" s="1353"/>
      <c r="H2" s="1353"/>
      <c r="I2" s="1353"/>
      <c r="J2" s="1353"/>
      <c r="K2" s="1353"/>
      <c r="L2" s="1353"/>
      <c r="M2" s="1353"/>
      <c r="N2" s="1353"/>
      <c r="O2" s="1353"/>
      <c r="P2" s="1354"/>
    </row>
    <row r="3" spans="1:16" ht="15" customHeight="1">
      <c r="A3" s="477" t="s">
        <v>2065</v>
      </c>
      <c r="B3" s="478" t="s">
        <v>2155</v>
      </c>
      <c r="C3" s="479"/>
      <c r="D3" s="479"/>
      <c r="E3" s="479"/>
      <c r="F3" s="479"/>
      <c r="G3" s="479"/>
      <c r="H3" s="479"/>
      <c r="I3" s="480"/>
      <c r="J3" s="480"/>
      <c r="K3" s="480"/>
      <c r="L3" s="481"/>
      <c r="M3" s="480"/>
      <c r="N3" s="480"/>
      <c r="O3" s="480"/>
      <c r="P3" s="482"/>
    </row>
    <row r="4" spans="1:16" ht="15" customHeight="1">
      <c r="A4" s="483" t="s">
        <v>2066</v>
      </c>
      <c r="B4" s="484"/>
      <c r="C4" s="485"/>
      <c r="D4" s="485"/>
      <c r="E4" s="485"/>
      <c r="F4" s="485"/>
      <c r="G4" s="485"/>
      <c r="H4" s="485"/>
      <c r="I4" s="486"/>
      <c r="J4" s="486"/>
      <c r="K4" s="486"/>
      <c r="L4" s="487"/>
      <c r="M4" s="486"/>
      <c r="N4" s="486"/>
      <c r="O4" s="486"/>
      <c r="P4" s="488"/>
    </row>
    <row r="5" spans="1:16" ht="15" customHeight="1">
      <c r="A5" s="477" t="s">
        <v>2067</v>
      </c>
      <c r="B5" s="1355" t="s">
        <v>2156</v>
      </c>
      <c r="C5" s="1356"/>
      <c r="D5" s="1356"/>
      <c r="E5" s="1356"/>
      <c r="F5" s="1356"/>
      <c r="G5" s="1356"/>
      <c r="H5" s="1356"/>
      <c r="I5" s="1356"/>
      <c r="J5" s="1356"/>
      <c r="K5" s="1356"/>
      <c r="L5" s="1356"/>
      <c r="M5" s="480"/>
      <c r="P5" s="489"/>
    </row>
    <row r="6" spans="1:16" ht="15" customHeight="1">
      <c r="A6" s="483" t="s">
        <v>2068</v>
      </c>
      <c r="B6" s="1357"/>
      <c r="C6" s="1358"/>
      <c r="D6" s="1358"/>
      <c r="E6" s="1358"/>
      <c r="F6" s="1358"/>
      <c r="G6" s="1358"/>
      <c r="H6" s="1358"/>
      <c r="I6" s="1358"/>
      <c r="J6" s="1358"/>
      <c r="K6" s="1358"/>
      <c r="L6" s="1358"/>
      <c r="M6" s="486"/>
      <c r="N6" s="486"/>
      <c r="O6" s="486"/>
      <c r="P6" s="488"/>
    </row>
    <row r="7" spans="1:16">
      <c r="A7" s="490"/>
      <c r="P7" s="489"/>
    </row>
    <row r="8" spans="1:16" ht="62.5" customHeight="1">
      <c r="A8" s="492" t="s">
        <v>2069</v>
      </c>
      <c r="B8" s="493" t="s">
        <v>2070</v>
      </c>
      <c r="C8" s="1359" t="s">
        <v>2071</v>
      </c>
      <c r="D8" s="1359"/>
      <c r="E8" s="1359"/>
      <c r="F8" s="1359"/>
      <c r="G8" s="1359"/>
      <c r="H8" s="1359" t="s">
        <v>2072</v>
      </c>
      <c r="I8" s="1359"/>
      <c r="J8" s="1359"/>
      <c r="K8" s="493" t="s">
        <v>2073</v>
      </c>
      <c r="L8" s="1360" t="s">
        <v>2074</v>
      </c>
      <c r="M8" s="1360"/>
      <c r="N8" s="1360"/>
      <c r="O8" s="1361" t="s">
        <v>2075</v>
      </c>
      <c r="P8" s="1362" t="s">
        <v>1964</v>
      </c>
    </row>
    <row r="9" spans="1:16" ht="45" customHeight="1">
      <c r="A9" s="1363" t="s">
        <v>2076</v>
      </c>
      <c r="B9" s="1347" t="s">
        <v>2077</v>
      </c>
      <c r="C9" s="1347" t="s">
        <v>12</v>
      </c>
      <c r="D9" s="1347" t="s">
        <v>13</v>
      </c>
      <c r="E9" s="1347" t="s">
        <v>2078</v>
      </c>
      <c r="F9" s="1347" t="s">
        <v>227</v>
      </c>
      <c r="G9" s="1347" t="s">
        <v>229</v>
      </c>
      <c r="H9" s="1348" t="s">
        <v>1714</v>
      </c>
      <c r="I9" s="1348" t="s">
        <v>1715</v>
      </c>
      <c r="J9" s="1348" t="s">
        <v>1716</v>
      </c>
      <c r="K9" s="1348" t="s">
        <v>1716</v>
      </c>
      <c r="L9" s="1360" t="s">
        <v>2041</v>
      </c>
      <c r="M9" s="1360"/>
      <c r="N9" s="1360"/>
      <c r="O9" s="1361"/>
      <c r="P9" s="1362"/>
    </row>
    <row r="10" spans="1:16" ht="76.5" customHeight="1">
      <c r="A10" s="1363"/>
      <c r="B10" s="1347"/>
      <c r="C10" s="1347"/>
      <c r="D10" s="1347"/>
      <c r="E10" s="1347"/>
      <c r="F10" s="1347"/>
      <c r="G10" s="1347"/>
      <c r="H10" s="1348"/>
      <c r="I10" s="1348"/>
      <c r="J10" s="1348"/>
      <c r="K10" s="1348"/>
      <c r="L10" s="496" t="s">
        <v>2079</v>
      </c>
      <c r="M10" s="496" t="s">
        <v>2080</v>
      </c>
      <c r="N10" s="496" t="s">
        <v>2081</v>
      </c>
      <c r="O10" s="1361"/>
      <c r="P10" s="1362"/>
    </row>
    <row r="11" spans="1:16" s="502" customFormat="1" ht="26" customHeight="1">
      <c r="A11" s="494" t="s">
        <v>1960</v>
      </c>
      <c r="B11" s="495"/>
      <c r="C11" s="495"/>
      <c r="D11" s="495"/>
      <c r="E11" s="495"/>
      <c r="F11" s="495"/>
      <c r="G11" s="495"/>
      <c r="H11" s="497" t="s">
        <v>477</v>
      </c>
      <c r="I11" s="497" t="s">
        <v>477</v>
      </c>
      <c r="J11" s="498">
        <f>'DT04 (TM) 1 '!L17</f>
        <v>2538751590</v>
      </c>
      <c r="K11" s="498">
        <f>'Tổng hợp'!J16</f>
        <v>4227979301.8798904</v>
      </c>
      <c r="L11" s="499"/>
      <c r="M11" s="499"/>
      <c r="N11" s="499">
        <f>SUM(N12:N66)</f>
        <v>57863610</v>
      </c>
      <c r="O11" s="500"/>
      <c r="P11" s="501">
        <f>J11-K11-N11</f>
        <v>-1747091321.8798904</v>
      </c>
    </row>
    <row r="12" spans="1:16" ht="19" thickBot="1">
      <c r="A12" s="543" t="s">
        <v>1075</v>
      </c>
      <c r="B12" s="544" t="s">
        <v>1984</v>
      </c>
      <c r="C12" s="544" t="s">
        <v>1985</v>
      </c>
      <c r="D12" s="544" t="s">
        <v>1986</v>
      </c>
      <c r="E12" s="503" t="s">
        <v>1233</v>
      </c>
      <c r="F12" s="504" t="s">
        <v>2082</v>
      </c>
      <c r="G12" s="505">
        <v>788</v>
      </c>
      <c r="H12" s="506" t="s">
        <v>477</v>
      </c>
      <c r="I12" s="506" t="s">
        <v>477</v>
      </c>
      <c r="J12" s="506" t="s">
        <v>477</v>
      </c>
      <c r="K12" s="507"/>
      <c r="L12" s="508" t="s">
        <v>2083</v>
      </c>
      <c r="M12" s="509">
        <v>4600</v>
      </c>
      <c r="N12" s="509">
        <f>M12*G12</f>
        <v>3624800</v>
      </c>
      <c r="O12" s="509" t="s">
        <v>2041</v>
      </c>
      <c r="P12" s="1402" t="s">
        <v>2153</v>
      </c>
    </row>
    <row r="13" spans="1:16" ht="19" thickBot="1">
      <c r="A13" s="543" t="s">
        <v>1076</v>
      </c>
      <c r="B13" s="544" t="s">
        <v>1984</v>
      </c>
      <c r="C13" s="544" t="s">
        <v>1989</v>
      </c>
      <c r="D13" s="544" t="s">
        <v>1986</v>
      </c>
      <c r="E13" s="503" t="s">
        <v>2084</v>
      </c>
      <c r="F13" s="504" t="s">
        <v>2082</v>
      </c>
      <c r="G13" s="505">
        <v>372</v>
      </c>
      <c r="H13" s="506" t="s">
        <v>477</v>
      </c>
      <c r="I13" s="506" t="s">
        <v>477</v>
      </c>
      <c r="J13" s="506" t="s">
        <v>477</v>
      </c>
      <c r="K13" s="507"/>
      <c r="L13" s="508" t="s">
        <v>2083</v>
      </c>
      <c r="M13" s="509">
        <v>5250</v>
      </c>
      <c r="N13" s="509">
        <f t="shared" ref="N13:N66" si="0">M13*G13</f>
        <v>1953000</v>
      </c>
      <c r="O13" s="509" t="s">
        <v>2041</v>
      </c>
      <c r="P13" s="1403"/>
    </row>
    <row r="14" spans="1:16" ht="19" thickBot="1">
      <c r="A14" s="543" t="s">
        <v>1079</v>
      </c>
      <c r="B14" s="544" t="s">
        <v>1984</v>
      </c>
      <c r="C14" s="544" t="s">
        <v>1990</v>
      </c>
      <c r="D14" s="544" t="s">
        <v>1986</v>
      </c>
      <c r="E14" s="503" t="s">
        <v>1183</v>
      </c>
      <c r="F14" s="504" t="s">
        <v>2082</v>
      </c>
      <c r="G14" s="505">
        <v>48</v>
      </c>
      <c r="H14" s="506" t="s">
        <v>477</v>
      </c>
      <c r="I14" s="506" t="s">
        <v>477</v>
      </c>
      <c r="J14" s="506" t="s">
        <v>477</v>
      </c>
      <c r="K14" s="507"/>
      <c r="L14" s="508" t="s">
        <v>2083</v>
      </c>
      <c r="M14" s="509">
        <v>5850</v>
      </c>
      <c r="N14" s="509">
        <f t="shared" si="0"/>
        <v>280800</v>
      </c>
      <c r="O14" s="509" t="s">
        <v>2041</v>
      </c>
      <c r="P14" s="1403"/>
    </row>
    <row r="15" spans="1:16" ht="19" thickBot="1">
      <c r="A15" s="543" t="s">
        <v>1080</v>
      </c>
      <c r="B15" s="544" t="s">
        <v>1984</v>
      </c>
      <c r="C15" s="544" t="s">
        <v>1991</v>
      </c>
      <c r="D15" s="544" t="s">
        <v>1986</v>
      </c>
      <c r="E15" s="503" t="s">
        <v>1185</v>
      </c>
      <c r="F15" s="504" t="s">
        <v>2082</v>
      </c>
      <c r="G15" s="505">
        <v>36</v>
      </c>
      <c r="H15" s="506" t="s">
        <v>477</v>
      </c>
      <c r="I15" s="506" t="s">
        <v>477</v>
      </c>
      <c r="J15" s="506" t="s">
        <v>477</v>
      </c>
      <c r="K15" s="507"/>
      <c r="L15" s="508" t="s">
        <v>2083</v>
      </c>
      <c r="M15" s="509">
        <v>6500</v>
      </c>
      <c r="N15" s="509">
        <f t="shared" si="0"/>
        <v>234000</v>
      </c>
      <c r="O15" s="509" t="s">
        <v>2041</v>
      </c>
      <c r="P15" s="1403"/>
    </row>
    <row r="16" spans="1:16" ht="19" thickBot="1">
      <c r="A16" s="543" t="s">
        <v>1081</v>
      </c>
      <c r="B16" s="544" t="s">
        <v>1984</v>
      </c>
      <c r="C16" s="544" t="s">
        <v>1992</v>
      </c>
      <c r="D16" s="544" t="s">
        <v>1986</v>
      </c>
      <c r="E16" s="503" t="s">
        <v>1187</v>
      </c>
      <c r="F16" s="504" t="s">
        <v>2082</v>
      </c>
      <c r="G16" s="505">
        <v>24</v>
      </c>
      <c r="H16" s="506" t="s">
        <v>477</v>
      </c>
      <c r="I16" s="506" t="s">
        <v>477</v>
      </c>
      <c r="J16" s="506" t="s">
        <v>477</v>
      </c>
      <c r="K16" s="507"/>
      <c r="L16" s="508" t="s">
        <v>2083</v>
      </c>
      <c r="M16" s="509">
        <v>7100</v>
      </c>
      <c r="N16" s="509">
        <f t="shared" si="0"/>
        <v>170400</v>
      </c>
      <c r="O16" s="509" t="s">
        <v>2041</v>
      </c>
      <c r="P16" s="1403"/>
    </row>
    <row r="17" spans="1:16" ht="19" thickBot="1">
      <c r="A17" s="543" t="s">
        <v>1087</v>
      </c>
      <c r="B17" s="544" t="s">
        <v>1984</v>
      </c>
      <c r="C17" s="544" t="s">
        <v>1993</v>
      </c>
      <c r="D17" s="544" t="s">
        <v>1986</v>
      </c>
      <c r="E17" s="503" t="s">
        <v>2085</v>
      </c>
      <c r="F17" s="504" t="s">
        <v>2082</v>
      </c>
      <c r="G17" s="505">
        <v>48</v>
      </c>
      <c r="H17" s="506" t="s">
        <v>477</v>
      </c>
      <c r="I17" s="506" t="s">
        <v>477</v>
      </c>
      <c r="J17" s="506" t="s">
        <v>477</v>
      </c>
      <c r="K17" s="507"/>
      <c r="L17" s="508" t="s">
        <v>2083</v>
      </c>
      <c r="M17" s="509">
        <v>8150</v>
      </c>
      <c r="N17" s="509">
        <f t="shared" si="0"/>
        <v>391200</v>
      </c>
      <c r="O17" s="509" t="s">
        <v>2041</v>
      </c>
      <c r="P17" s="1403"/>
    </row>
    <row r="18" spans="1:16" ht="19" thickBot="1">
      <c r="A18" s="543" t="s">
        <v>1088</v>
      </c>
      <c r="B18" s="544" t="s">
        <v>1984</v>
      </c>
      <c r="C18" s="544" t="s">
        <v>1994</v>
      </c>
      <c r="D18" s="544" t="s">
        <v>1986</v>
      </c>
      <c r="E18" s="503" t="s">
        <v>1192</v>
      </c>
      <c r="F18" s="504" t="s">
        <v>2082</v>
      </c>
      <c r="G18" s="505">
        <v>213</v>
      </c>
      <c r="H18" s="506" t="s">
        <v>477</v>
      </c>
      <c r="I18" s="506" t="s">
        <v>477</v>
      </c>
      <c r="J18" s="506" t="s">
        <v>477</v>
      </c>
      <c r="K18" s="507"/>
      <c r="L18" s="508" t="s">
        <v>2083</v>
      </c>
      <c r="M18" s="509">
        <v>9000</v>
      </c>
      <c r="N18" s="509">
        <f t="shared" si="0"/>
        <v>1917000</v>
      </c>
      <c r="O18" s="509" t="s">
        <v>2041</v>
      </c>
      <c r="P18" s="1403"/>
    </row>
    <row r="19" spans="1:16" ht="19" thickBot="1">
      <c r="A19" s="546" t="s">
        <v>1091</v>
      </c>
      <c r="B19" s="544" t="s">
        <v>1984</v>
      </c>
      <c r="C19" s="544" t="s">
        <v>1995</v>
      </c>
      <c r="D19" s="544" t="s">
        <v>1986</v>
      </c>
      <c r="E19" s="503" t="s">
        <v>1192</v>
      </c>
      <c r="F19" s="504" t="s">
        <v>2082</v>
      </c>
      <c r="G19" s="505">
        <v>272</v>
      </c>
      <c r="H19" s="506" t="s">
        <v>477</v>
      </c>
      <c r="I19" s="506" t="s">
        <v>477</v>
      </c>
      <c r="J19" s="506" t="s">
        <v>477</v>
      </c>
      <c r="K19" s="507"/>
      <c r="L19" s="508" t="s">
        <v>2083</v>
      </c>
      <c r="M19" s="509">
        <v>9000</v>
      </c>
      <c r="N19" s="509">
        <f t="shared" si="0"/>
        <v>2448000</v>
      </c>
      <c r="O19" s="509" t="s">
        <v>2041</v>
      </c>
      <c r="P19" s="1403"/>
    </row>
    <row r="20" spans="1:16" ht="19" thickBot="1">
      <c r="A20" s="543" t="s">
        <v>1094</v>
      </c>
      <c r="B20" s="544" t="s">
        <v>1984</v>
      </c>
      <c r="C20" s="544" t="s">
        <v>1996</v>
      </c>
      <c r="D20" s="544" t="s">
        <v>1986</v>
      </c>
      <c r="E20" s="503" t="s">
        <v>2086</v>
      </c>
      <c r="F20" s="504" t="s">
        <v>2082</v>
      </c>
      <c r="G20" s="505">
        <v>192</v>
      </c>
      <c r="H20" s="506" t="s">
        <v>477</v>
      </c>
      <c r="I20" s="506" t="s">
        <v>477</v>
      </c>
      <c r="J20" s="506" t="s">
        <v>477</v>
      </c>
      <c r="K20" s="507"/>
      <c r="L20" s="508" t="s">
        <v>2083</v>
      </c>
      <c r="M20" s="509">
        <v>9900</v>
      </c>
      <c r="N20" s="509">
        <f t="shared" si="0"/>
        <v>1900800</v>
      </c>
      <c r="O20" s="509" t="s">
        <v>2041</v>
      </c>
      <c r="P20" s="1403"/>
    </row>
    <row r="21" spans="1:16" ht="19" thickBot="1">
      <c r="A21" s="543" t="s">
        <v>1097</v>
      </c>
      <c r="B21" s="544" t="s">
        <v>1984</v>
      </c>
      <c r="C21" s="544" t="s">
        <v>1997</v>
      </c>
      <c r="D21" s="544" t="s">
        <v>1986</v>
      </c>
      <c r="E21" s="503" t="s">
        <v>2087</v>
      </c>
      <c r="F21" s="504" t="s">
        <v>2082</v>
      </c>
      <c r="G21" s="505">
        <v>120</v>
      </c>
      <c r="H21" s="506" t="s">
        <v>477</v>
      </c>
      <c r="I21" s="506" t="s">
        <v>477</v>
      </c>
      <c r="J21" s="506" t="s">
        <v>477</v>
      </c>
      <c r="K21" s="507"/>
      <c r="L21" s="508" t="s">
        <v>2083</v>
      </c>
      <c r="M21" s="509">
        <v>19400</v>
      </c>
      <c r="N21" s="509">
        <f t="shared" si="0"/>
        <v>2328000</v>
      </c>
      <c r="O21" s="509" t="s">
        <v>2041</v>
      </c>
      <c r="P21" s="1403"/>
    </row>
    <row r="22" spans="1:16" ht="19" thickBot="1">
      <c r="A22" s="543" t="s">
        <v>1101</v>
      </c>
      <c r="B22" s="544" t="s">
        <v>1984</v>
      </c>
      <c r="C22" s="544" t="s">
        <v>1998</v>
      </c>
      <c r="D22" s="544" t="s">
        <v>1986</v>
      </c>
      <c r="E22" s="503" t="s">
        <v>2088</v>
      </c>
      <c r="F22" s="504" t="s">
        <v>2082</v>
      </c>
      <c r="G22" s="505">
        <v>48</v>
      </c>
      <c r="H22" s="506" t="s">
        <v>477</v>
      </c>
      <c r="I22" s="506" t="s">
        <v>477</v>
      </c>
      <c r="J22" s="506" t="s">
        <v>477</v>
      </c>
      <c r="K22" s="507"/>
      <c r="L22" s="508" t="s">
        <v>2083</v>
      </c>
      <c r="M22" s="509">
        <v>20800</v>
      </c>
      <c r="N22" s="509">
        <f t="shared" si="0"/>
        <v>998400</v>
      </c>
      <c r="O22" s="509" t="s">
        <v>2041</v>
      </c>
      <c r="P22" s="1403"/>
    </row>
    <row r="23" spans="1:16" ht="19" thickBot="1">
      <c r="A23" s="543" t="s">
        <v>1105</v>
      </c>
      <c r="B23" s="544" t="s">
        <v>1984</v>
      </c>
      <c r="C23" s="544" t="s">
        <v>1999</v>
      </c>
      <c r="D23" s="544" t="s">
        <v>1986</v>
      </c>
      <c r="E23" s="503" t="s">
        <v>1195</v>
      </c>
      <c r="F23" s="504" t="s">
        <v>2082</v>
      </c>
      <c r="G23" s="505">
        <v>120</v>
      </c>
      <c r="H23" s="506" t="s">
        <v>477</v>
      </c>
      <c r="I23" s="506" t="s">
        <v>477</v>
      </c>
      <c r="J23" s="506" t="s">
        <v>477</v>
      </c>
      <c r="K23" s="507"/>
      <c r="L23" s="508" t="s">
        <v>2083</v>
      </c>
      <c r="M23" s="509">
        <v>17900</v>
      </c>
      <c r="N23" s="509">
        <f t="shared" si="0"/>
        <v>2148000</v>
      </c>
      <c r="O23" s="509" t="s">
        <v>2041</v>
      </c>
      <c r="P23" s="1403"/>
    </row>
    <row r="24" spans="1:16" ht="19" thickBot="1">
      <c r="A24" s="543" t="s">
        <v>1109</v>
      </c>
      <c r="B24" s="544" t="s">
        <v>1984</v>
      </c>
      <c r="C24" s="544" t="s">
        <v>2000</v>
      </c>
      <c r="D24" s="544" t="s">
        <v>1986</v>
      </c>
      <c r="E24" s="503" t="s">
        <v>1195</v>
      </c>
      <c r="F24" s="504" t="s">
        <v>2082</v>
      </c>
      <c r="G24" s="505">
        <v>96</v>
      </c>
      <c r="H24" s="506" t="s">
        <v>477</v>
      </c>
      <c r="I24" s="506" t="s">
        <v>477</v>
      </c>
      <c r="J24" s="506" t="s">
        <v>477</v>
      </c>
      <c r="K24" s="507"/>
      <c r="L24" s="508" t="s">
        <v>2083</v>
      </c>
      <c r="M24" s="509">
        <v>46000</v>
      </c>
      <c r="N24" s="509">
        <f t="shared" si="0"/>
        <v>4416000</v>
      </c>
      <c r="O24" s="509" t="s">
        <v>2041</v>
      </c>
      <c r="P24" s="1403"/>
    </row>
    <row r="25" spans="1:16" ht="19" thickBot="1">
      <c r="A25" s="543" t="s">
        <v>1113</v>
      </c>
      <c r="B25" s="544" t="s">
        <v>2001</v>
      </c>
      <c r="C25" s="544" t="s">
        <v>2002</v>
      </c>
      <c r="D25" s="544" t="s">
        <v>1986</v>
      </c>
      <c r="E25" s="503" t="s">
        <v>1196</v>
      </c>
      <c r="F25" s="504" t="s">
        <v>2082</v>
      </c>
      <c r="G25" s="505">
        <v>1326</v>
      </c>
      <c r="H25" s="506" t="s">
        <v>477</v>
      </c>
      <c r="I25" s="506" t="s">
        <v>477</v>
      </c>
      <c r="J25" s="506" t="s">
        <v>477</v>
      </c>
      <c r="K25" s="507"/>
      <c r="L25" s="508" t="s">
        <v>2083</v>
      </c>
      <c r="M25" s="509">
        <v>1590</v>
      </c>
      <c r="N25" s="509">
        <f t="shared" si="0"/>
        <v>2108340</v>
      </c>
      <c r="O25" s="509" t="s">
        <v>2041</v>
      </c>
      <c r="P25" s="1403"/>
    </row>
    <row r="26" spans="1:16" ht="19" thickBot="1">
      <c r="A26" s="546" t="s">
        <v>1117</v>
      </c>
      <c r="B26" s="544" t="s">
        <v>2001</v>
      </c>
      <c r="C26" s="544" t="s">
        <v>2004</v>
      </c>
      <c r="D26" s="544" t="s">
        <v>1986</v>
      </c>
      <c r="E26" s="503" t="s">
        <v>2089</v>
      </c>
      <c r="F26" s="504" t="s">
        <v>2082</v>
      </c>
      <c r="G26" s="505">
        <v>773</v>
      </c>
      <c r="H26" s="506" t="s">
        <v>477</v>
      </c>
      <c r="I26" s="506" t="s">
        <v>477</v>
      </c>
      <c r="J26" s="506" t="s">
        <v>477</v>
      </c>
      <c r="K26" s="507"/>
      <c r="L26" s="508" t="s">
        <v>2083</v>
      </c>
      <c r="M26" s="509">
        <v>2900</v>
      </c>
      <c r="N26" s="509">
        <f t="shared" si="0"/>
        <v>2241700</v>
      </c>
      <c r="O26" s="509" t="s">
        <v>2041</v>
      </c>
      <c r="P26" s="1403"/>
    </row>
    <row r="27" spans="1:16" ht="19" thickBot="1">
      <c r="A27" s="546" t="s">
        <v>1121</v>
      </c>
      <c r="B27" s="544" t="s">
        <v>2001</v>
      </c>
      <c r="C27" s="544" t="s">
        <v>2005</v>
      </c>
      <c r="D27" s="544" t="s">
        <v>1986</v>
      </c>
      <c r="E27" s="503" t="s">
        <v>1210</v>
      </c>
      <c r="F27" s="504" t="s">
        <v>2082</v>
      </c>
      <c r="G27" s="505">
        <v>288</v>
      </c>
      <c r="H27" s="506" t="s">
        <v>477</v>
      </c>
      <c r="I27" s="506" t="s">
        <v>477</v>
      </c>
      <c r="J27" s="506" t="s">
        <v>477</v>
      </c>
      <c r="K27" s="507"/>
      <c r="L27" s="508" t="s">
        <v>2083</v>
      </c>
      <c r="M27" s="509">
        <v>4800</v>
      </c>
      <c r="N27" s="509">
        <f t="shared" si="0"/>
        <v>1382400</v>
      </c>
      <c r="O27" s="509" t="s">
        <v>2041</v>
      </c>
      <c r="P27" s="1403"/>
    </row>
    <row r="28" spans="1:16" ht="19" thickBot="1">
      <c r="A28" s="543" t="s">
        <v>1131</v>
      </c>
      <c r="B28" s="544" t="s">
        <v>2006</v>
      </c>
      <c r="C28" s="544" t="s">
        <v>2002</v>
      </c>
      <c r="D28" s="544" t="s">
        <v>1986</v>
      </c>
      <c r="E28" s="503" t="s">
        <v>1211</v>
      </c>
      <c r="F28" s="504" t="s">
        <v>2082</v>
      </c>
      <c r="G28" s="505">
        <v>128</v>
      </c>
      <c r="H28" s="506" t="s">
        <v>477</v>
      </c>
      <c r="I28" s="506" t="s">
        <v>477</v>
      </c>
      <c r="J28" s="506" t="s">
        <v>477</v>
      </c>
      <c r="K28" s="507"/>
      <c r="L28" s="508" t="s">
        <v>2083</v>
      </c>
      <c r="M28" s="509">
        <v>710</v>
      </c>
      <c r="N28" s="509">
        <f t="shared" si="0"/>
        <v>90880</v>
      </c>
      <c r="O28" s="509" t="s">
        <v>2041</v>
      </c>
      <c r="P28" s="1403"/>
    </row>
    <row r="29" spans="1:16" ht="19" thickBot="1">
      <c r="A29" s="543" t="s">
        <v>1778</v>
      </c>
      <c r="B29" s="544" t="s">
        <v>1984</v>
      </c>
      <c r="C29" s="544" t="s">
        <v>2008</v>
      </c>
      <c r="D29" s="544" t="s">
        <v>1986</v>
      </c>
      <c r="E29" s="503" t="s">
        <v>1211</v>
      </c>
      <c r="F29" s="504" t="s">
        <v>2082</v>
      </c>
      <c r="G29" s="505">
        <v>280</v>
      </c>
      <c r="H29" s="506" t="s">
        <v>477</v>
      </c>
      <c r="I29" s="506" t="s">
        <v>477</v>
      </c>
      <c r="J29" s="506" t="s">
        <v>477</v>
      </c>
      <c r="K29" s="507"/>
      <c r="L29" s="508" t="s">
        <v>2083</v>
      </c>
      <c r="M29" s="509">
        <v>2100</v>
      </c>
      <c r="N29" s="509">
        <f t="shared" si="0"/>
        <v>588000</v>
      </c>
      <c r="O29" s="509" t="s">
        <v>2041</v>
      </c>
      <c r="P29" s="1403"/>
    </row>
    <row r="30" spans="1:16" ht="19" thickBot="1">
      <c r="A30" s="543" t="s">
        <v>1779</v>
      </c>
      <c r="B30" s="544" t="s">
        <v>1984</v>
      </c>
      <c r="C30" s="544" t="s">
        <v>2009</v>
      </c>
      <c r="D30" s="544" t="s">
        <v>1986</v>
      </c>
      <c r="E30" s="503" t="s">
        <v>1212</v>
      </c>
      <c r="F30" s="504" t="s">
        <v>2082</v>
      </c>
      <c r="G30" s="505">
        <v>104</v>
      </c>
      <c r="H30" s="506" t="s">
        <v>477</v>
      </c>
      <c r="I30" s="506" t="s">
        <v>477</v>
      </c>
      <c r="J30" s="506" t="s">
        <v>477</v>
      </c>
      <c r="K30" s="507"/>
      <c r="L30" s="508" t="s">
        <v>2083</v>
      </c>
      <c r="M30" s="509">
        <v>5800</v>
      </c>
      <c r="N30" s="509">
        <f t="shared" si="0"/>
        <v>603200</v>
      </c>
      <c r="O30" s="509" t="s">
        <v>2041</v>
      </c>
      <c r="P30" s="1403"/>
    </row>
    <row r="31" spans="1:16" ht="19" thickBot="1">
      <c r="A31" s="543" t="s">
        <v>1781</v>
      </c>
      <c r="B31" s="544" t="s">
        <v>1984</v>
      </c>
      <c r="C31" s="544" t="s">
        <v>1990</v>
      </c>
      <c r="D31" s="544" t="s">
        <v>1986</v>
      </c>
      <c r="E31" s="503" t="s">
        <v>1213</v>
      </c>
      <c r="F31" s="504" t="s">
        <v>2082</v>
      </c>
      <c r="G31" s="505">
        <v>51</v>
      </c>
      <c r="H31" s="506" t="s">
        <v>477</v>
      </c>
      <c r="I31" s="506" t="s">
        <v>477</v>
      </c>
      <c r="J31" s="506" t="s">
        <v>477</v>
      </c>
      <c r="K31" s="507"/>
      <c r="L31" s="508" t="s">
        <v>2083</v>
      </c>
      <c r="M31" s="509">
        <v>5800</v>
      </c>
      <c r="N31" s="509">
        <f t="shared" si="0"/>
        <v>295800</v>
      </c>
      <c r="O31" s="509" t="s">
        <v>2041</v>
      </c>
      <c r="P31" s="1403"/>
    </row>
    <row r="32" spans="1:16" ht="19" thickBot="1">
      <c r="A32" s="543" t="s">
        <v>1783</v>
      </c>
      <c r="B32" s="544" t="s">
        <v>1984</v>
      </c>
      <c r="C32" s="544" t="s">
        <v>2010</v>
      </c>
      <c r="D32" s="544" t="s">
        <v>1986</v>
      </c>
      <c r="E32" s="503" t="s">
        <v>2090</v>
      </c>
      <c r="F32" s="504" t="s">
        <v>2082</v>
      </c>
      <c r="G32" s="505">
        <v>24</v>
      </c>
      <c r="H32" s="506" t="s">
        <v>477</v>
      </c>
      <c r="I32" s="506" t="s">
        <v>477</v>
      </c>
      <c r="J32" s="506" t="s">
        <v>477</v>
      </c>
      <c r="K32" s="507"/>
      <c r="L32" s="508" t="s">
        <v>2083</v>
      </c>
      <c r="M32" s="509">
        <v>12700</v>
      </c>
      <c r="N32" s="509">
        <f t="shared" si="0"/>
        <v>304800</v>
      </c>
      <c r="O32" s="509" t="s">
        <v>2041</v>
      </c>
      <c r="P32" s="1403"/>
    </row>
    <row r="33" spans="1:16" ht="36.5" thickBot="1">
      <c r="A33" s="543" t="s">
        <v>1785</v>
      </c>
      <c r="B33" s="544" t="s">
        <v>1984</v>
      </c>
      <c r="C33" s="544" t="s">
        <v>2011</v>
      </c>
      <c r="D33" s="544" t="s">
        <v>1986</v>
      </c>
      <c r="E33" s="503" t="s">
        <v>1202</v>
      </c>
      <c r="F33" s="504" t="s">
        <v>2082</v>
      </c>
      <c r="G33" s="505">
        <v>192</v>
      </c>
      <c r="H33" s="506" t="s">
        <v>477</v>
      </c>
      <c r="I33" s="506" t="s">
        <v>477</v>
      </c>
      <c r="J33" s="506" t="s">
        <v>477</v>
      </c>
      <c r="K33" s="507"/>
      <c r="L33" s="508" t="s">
        <v>2083</v>
      </c>
      <c r="M33" s="509">
        <v>11000</v>
      </c>
      <c r="N33" s="509">
        <f t="shared" si="0"/>
        <v>2112000</v>
      </c>
      <c r="O33" s="509" t="s">
        <v>2041</v>
      </c>
      <c r="P33" s="1403"/>
    </row>
    <row r="34" spans="1:16" ht="36.5" thickBot="1">
      <c r="A34" s="543" t="s">
        <v>1787</v>
      </c>
      <c r="B34" s="544" t="s">
        <v>1984</v>
      </c>
      <c r="C34" s="544" t="s">
        <v>2012</v>
      </c>
      <c r="D34" s="544" t="s">
        <v>1986</v>
      </c>
      <c r="E34" s="503" t="s">
        <v>1205</v>
      </c>
      <c r="F34" s="504" t="s">
        <v>2082</v>
      </c>
      <c r="G34" s="505">
        <v>48</v>
      </c>
      <c r="H34" s="506" t="s">
        <v>477</v>
      </c>
      <c r="I34" s="506" t="s">
        <v>477</v>
      </c>
      <c r="J34" s="506" t="s">
        <v>477</v>
      </c>
      <c r="K34" s="507"/>
      <c r="L34" s="508" t="s">
        <v>2083</v>
      </c>
      <c r="M34" s="509">
        <v>12000</v>
      </c>
      <c r="N34" s="509">
        <f t="shared" si="0"/>
        <v>576000</v>
      </c>
      <c r="O34" s="509" t="s">
        <v>2041</v>
      </c>
      <c r="P34" s="1403"/>
    </row>
    <row r="35" spans="1:16" ht="36.5" thickBot="1">
      <c r="A35" s="543" t="s">
        <v>1789</v>
      </c>
      <c r="B35" s="544" t="s">
        <v>1984</v>
      </c>
      <c r="C35" s="544" t="s">
        <v>1998</v>
      </c>
      <c r="D35" s="544" t="s">
        <v>1986</v>
      </c>
      <c r="E35" s="503" t="s">
        <v>2091</v>
      </c>
      <c r="F35" s="504" t="s">
        <v>2082</v>
      </c>
      <c r="G35" s="505">
        <v>72</v>
      </c>
      <c r="H35" s="506" t="s">
        <v>477</v>
      </c>
      <c r="I35" s="506" t="s">
        <v>477</v>
      </c>
      <c r="J35" s="506" t="s">
        <v>477</v>
      </c>
      <c r="K35" s="507"/>
      <c r="L35" s="508" t="s">
        <v>2083</v>
      </c>
      <c r="M35" s="509">
        <v>20800</v>
      </c>
      <c r="N35" s="509">
        <f t="shared" si="0"/>
        <v>1497600</v>
      </c>
      <c r="O35" s="509" t="s">
        <v>2041</v>
      </c>
      <c r="P35" s="1403"/>
    </row>
    <row r="36" spans="1:16" ht="36.5" thickBot="1">
      <c r="A36" s="543" t="s">
        <v>1791</v>
      </c>
      <c r="B36" s="544" t="s">
        <v>1984</v>
      </c>
      <c r="C36" s="544" t="s">
        <v>2013</v>
      </c>
      <c r="D36" s="544" t="s">
        <v>1986</v>
      </c>
      <c r="E36" s="503" t="s">
        <v>2092</v>
      </c>
      <c r="F36" s="504" t="s">
        <v>2082</v>
      </c>
      <c r="G36" s="505">
        <v>72</v>
      </c>
      <c r="H36" s="506" t="s">
        <v>477</v>
      </c>
      <c r="I36" s="506" t="s">
        <v>477</v>
      </c>
      <c r="J36" s="506" t="s">
        <v>477</v>
      </c>
      <c r="K36" s="507"/>
      <c r="L36" s="508" t="s">
        <v>2083</v>
      </c>
      <c r="M36" s="509">
        <v>18000</v>
      </c>
      <c r="N36" s="509">
        <f t="shared" si="0"/>
        <v>1296000</v>
      </c>
      <c r="O36" s="509" t="s">
        <v>2041</v>
      </c>
      <c r="P36" s="1403"/>
    </row>
    <row r="37" spans="1:16" ht="36.5" thickBot="1">
      <c r="A37" s="543" t="s">
        <v>1793</v>
      </c>
      <c r="B37" s="544" t="s">
        <v>1984</v>
      </c>
      <c r="C37" s="544" t="s">
        <v>1999</v>
      </c>
      <c r="D37" s="544" t="s">
        <v>1986</v>
      </c>
      <c r="E37" s="503" t="s">
        <v>2093</v>
      </c>
      <c r="F37" s="504" t="s">
        <v>2082</v>
      </c>
      <c r="G37" s="505">
        <v>48</v>
      </c>
      <c r="H37" s="506" t="s">
        <v>477</v>
      </c>
      <c r="I37" s="506" t="s">
        <v>477</v>
      </c>
      <c r="J37" s="506" t="s">
        <v>477</v>
      </c>
      <c r="K37" s="507"/>
      <c r="L37" s="508" t="s">
        <v>2083</v>
      </c>
      <c r="M37" s="509">
        <v>18000</v>
      </c>
      <c r="N37" s="509">
        <f t="shared" si="0"/>
        <v>864000</v>
      </c>
      <c r="O37" s="509" t="s">
        <v>2041</v>
      </c>
      <c r="P37" s="1403"/>
    </row>
    <row r="38" spans="1:16" ht="36.5" thickBot="1">
      <c r="A38" s="543" t="s">
        <v>1795</v>
      </c>
      <c r="B38" s="544" t="s">
        <v>1984</v>
      </c>
      <c r="C38" s="544" t="s">
        <v>2014</v>
      </c>
      <c r="D38" s="544" t="s">
        <v>1986</v>
      </c>
      <c r="E38" s="503" t="s">
        <v>2094</v>
      </c>
      <c r="F38" s="504" t="s">
        <v>2082</v>
      </c>
      <c r="G38" s="505">
        <v>72</v>
      </c>
      <c r="H38" s="506" t="s">
        <v>477</v>
      </c>
      <c r="I38" s="506" t="s">
        <v>477</v>
      </c>
      <c r="J38" s="506" t="s">
        <v>477</v>
      </c>
      <c r="K38" s="507"/>
      <c r="L38" s="508" t="s">
        <v>2083</v>
      </c>
      <c r="M38" s="509">
        <v>44200</v>
      </c>
      <c r="N38" s="509">
        <f t="shared" si="0"/>
        <v>3182400</v>
      </c>
      <c r="O38" s="509" t="s">
        <v>2041</v>
      </c>
      <c r="P38" s="1403"/>
    </row>
    <row r="39" spans="1:16" ht="36.5" thickBot="1">
      <c r="A39" s="543" t="s">
        <v>1797</v>
      </c>
      <c r="B39" s="544" t="s">
        <v>1984</v>
      </c>
      <c r="C39" s="544" t="s">
        <v>2015</v>
      </c>
      <c r="D39" s="544" t="s">
        <v>1986</v>
      </c>
      <c r="E39" s="503" t="s">
        <v>2095</v>
      </c>
      <c r="F39" s="504" t="s">
        <v>2082</v>
      </c>
      <c r="G39" s="505">
        <v>48</v>
      </c>
      <c r="H39" s="506" t="s">
        <v>477</v>
      </c>
      <c r="I39" s="506" t="s">
        <v>477</v>
      </c>
      <c r="J39" s="506" t="s">
        <v>477</v>
      </c>
      <c r="K39" s="507"/>
      <c r="L39" s="508" t="s">
        <v>2083</v>
      </c>
      <c r="M39" s="509">
        <v>61000</v>
      </c>
      <c r="N39" s="509">
        <f t="shared" si="0"/>
        <v>2928000</v>
      </c>
      <c r="O39" s="509" t="s">
        <v>2041</v>
      </c>
      <c r="P39" s="1403"/>
    </row>
    <row r="40" spans="1:16" ht="36.5" thickBot="1">
      <c r="A40" s="543" t="s">
        <v>1799</v>
      </c>
      <c r="B40" s="544" t="s">
        <v>2001</v>
      </c>
      <c r="C40" s="544" t="s">
        <v>2016</v>
      </c>
      <c r="D40" s="544" t="s">
        <v>1986</v>
      </c>
      <c r="E40" s="503" t="s">
        <v>2095</v>
      </c>
      <c r="F40" s="504" t="s">
        <v>2082</v>
      </c>
      <c r="G40" s="505">
        <v>280</v>
      </c>
      <c r="H40" s="506" t="s">
        <v>477</v>
      </c>
      <c r="I40" s="506" t="s">
        <v>477</v>
      </c>
      <c r="J40" s="506" t="s">
        <v>477</v>
      </c>
      <c r="K40" s="507"/>
      <c r="L40" s="508" t="s">
        <v>2083</v>
      </c>
      <c r="M40" s="509">
        <v>690</v>
      </c>
      <c r="N40" s="509">
        <f t="shared" si="0"/>
        <v>193200</v>
      </c>
      <c r="O40" s="509" t="s">
        <v>2041</v>
      </c>
      <c r="P40" s="1403"/>
    </row>
    <row r="41" spans="1:16" ht="36.5" thickBot="1">
      <c r="A41" s="543" t="s">
        <v>1801</v>
      </c>
      <c r="B41" s="544" t="s">
        <v>2001</v>
      </c>
      <c r="C41" s="544" t="s">
        <v>2002</v>
      </c>
      <c r="D41" s="544" t="s">
        <v>1986</v>
      </c>
      <c r="E41" s="503" t="s">
        <v>2096</v>
      </c>
      <c r="F41" s="504" t="s">
        <v>2082</v>
      </c>
      <c r="G41" s="505">
        <v>51</v>
      </c>
      <c r="H41" s="506" t="s">
        <v>477</v>
      </c>
      <c r="I41" s="506" t="s">
        <v>477</v>
      </c>
      <c r="J41" s="506" t="s">
        <v>477</v>
      </c>
      <c r="K41" s="507"/>
      <c r="L41" s="508" t="s">
        <v>2083</v>
      </c>
      <c r="M41" s="509">
        <v>1590</v>
      </c>
      <c r="N41" s="509">
        <f t="shared" si="0"/>
        <v>81090</v>
      </c>
      <c r="O41" s="509" t="s">
        <v>2041</v>
      </c>
      <c r="P41" s="1403"/>
    </row>
    <row r="42" spans="1:16" ht="36.5" thickBot="1">
      <c r="A42" s="543" t="s">
        <v>1803</v>
      </c>
      <c r="B42" s="544" t="s">
        <v>2006</v>
      </c>
      <c r="C42" s="544" t="s">
        <v>2002</v>
      </c>
      <c r="D42" s="544" t="s">
        <v>1986</v>
      </c>
      <c r="E42" s="503" t="s">
        <v>2097</v>
      </c>
      <c r="F42" s="504" t="s">
        <v>2082</v>
      </c>
      <c r="G42" s="505">
        <v>432</v>
      </c>
      <c r="H42" s="506" t="s">
        <v>477</v>
      </c>
      <c r="I42" s="506" t="s">
        <v>477</v>
      </c>
      <c r="J42" s="506" t="s">
        <v>477</v>
      </c>
      <c r="K42" s="507"/>
      <c r="L42" s="508" t="s">
        <v>2083</v>
      </c>
      <c r="M42" s="509">
        <v>710</v>
      </c>
      <c r="N42" s="509">
        <f t="shared" si="0"/>
        <v>306720</v>
      </c>
      <c r="O42" s="509" t="s">
        <v>2041</v>
      </c>
      <c r="P42" s="1403"/>
    </row>
    <row r="43" spans="1:16" ht="36.5" thickBot="1">
      <c r="A43" s="543" t="s">
        <v>1805</v>
      </c>
      <c r="B43" s="544" t="s">
        <v>2001</v>
      </c>
      <c r="C43" s="544" t="s">
        <v>2004</v>
      </c>
      <c r="D43" s="544" t="s">
        <v>1986</v>
      </c>
      <c r="E43" s="503" t="s">
        <v>2098</v>
      </c>
      <c r="F43" s="504" t="s">
        <v>2082</v>
      </c>
      <c r="G43" s="505">
        <v>264</v>
      </c>
      <c r="H43" s="506" t="s">
        <v>477</v>
      </c>
      <c r="I43" s="506" t="s">
        <v>477</v>
      </c>
      <c r="J43" s="506" t="s">
        <v>477</v>
      </c>
      <c r="K43" s="507"/>
      <c r="L43" s="508" t="s">
        <v>2083</v>
      </c>
      <c r="M43" s="509">
        <v>2940</v>
      </c>
      <c r="N43" s="509">
        <f t="shared" si="0"/>
        <v>776160</v>
      </c>
      <c r="O43" s="509" t="s">
        <v>2041</v>
      </c>
      <c r="P43" s="1403"/>
    </row>
    <row r="44" spans="1:16" ht="19" thickBot="1">
      <c r="A44" s="543" t="s">
        <v>1807</v>
      </c>
      <c r="B44" s="544" t="s">
        <v>2006</v>
      </c>
      <c r="C44" s="544" t="s">
        <v>2004</v>
      </c>
      <c r="D44" s="544" t="s">
        <v>1986</v>
      </c>
      <c r="E44" s="503" t="s">
        <v>2099</v>
      </c>
      <c r="F44" s="504" t="s">
        <v>2082</v>
      </c>
      <c r="G44" s="505">
        <v>112</v>
      </c>
      <c r="H44" s="506" t="s">
        <v>477</v>
      </c>
      <c r="I44" s="506" t="s">
        <v>477</v>
      </c>
      <c r="J44" s="506" t="s">
        <v>477</v>
      </c>
      <c r="K44" s="507"/>
      <c r="L44" s="508" t="s">
        <v>2083</v>
      </c>
      <c r="M44" s="509">
        <v>1050</v>
      </c>
      <c r="N44" s="509">
        <f t="shared" si="0"/>
        <v>117600</v>
      </c>
      <c r="O44" s="509" t="s">
        <v>2041</v>
      </c>
      <c r="P44" s="1403"/>
    </row>
    <row r="45" spans="1:16" ht="19" thickBot="1">
      <c r="A45" s="543" t="s">
        <v>1809</v>
      </c>
      <c r="B45" s="544" t="s">
        <v>2001</v>
      </c>
      <c r="C45" s="544" t="s">
        <v>2005</v>
      </c>
      <c r="D45" s="544" t="s">
        <v>1986</v>
      </c>
      <c r="E45" s="503" t="s">
        <v>1259</v>
      </c>
      <c r="F45" s="504" t="s">
        <v>2082</v>
      </c>
      <c r="G45" s="505">
        <v>192</v>
      </c>
      <c r="H45" s="506" t="s">
        <v>477</v>
      </c>
      <c r="I45" s="506" t="s">
        <v>477</v>
      </c>
      <c r="J45" s="506" t="s">
        <v>477</v>
      </c>
      <c r="K45" s="507"/>
      <c r="L45" s="508" t="s">
        <v>2083</v>
      </c>
      <c r="M45" s="509">
        <v>4900</v>
      </c>
      <c r="N45" s="509">
        <f t="shared" si="0"/>
        <v>940800</v>
      </c>
      <c r="O45" s="509" t="s">
        <v>2041</v>
      </c>
      <c r="P45" s="1403"/>
    </row>
    <row r="46" spans="1:16" ht="19" thickBot="1">
      <c r="A46" s="543" t="s">
        <v>1811</v>
      </c>
      <c r="B46" s="544" t="s">
        <v>2001</v>
      </c>
      <c r="C46" s="544" t="s">
        <v>2017</v>
      </c>
      <c r="D46" s="544" t="s">
        <v>1986</v>
      </c>
      <c r="E46" s="503" t="s">
        <v>1237</v>
      </c>
      <c r="F46" s="504" t="s">
        <v>2082</v>
      </c>
      <c r="G46" s="505">
        <v>72</v>
      </c>
      <c r="H46" s="506" t="s">
        <v>477</v>
      </c>
      <c r="I46" s="506" t="s">
        <v>477</v>
      </c>
      <c r="J46" s="506" t="s">
        <v>477</v>
      </c>
      <c r="K46" s="507"/>
      <c r="L46" s="508" t="s">
        <v>2083</v>
      </c>
      <c r="M46" s="509">
        <v>9700</v>
      </c>
      <c r="N46" s="509">
        <f t="shared" si="0"/>
        <v>698400</v>
      </c>
      <c r="O46" s="509" t="s">
        <v>2041</v>
      </c>
      <c r="P46" s="1403"/>
    </row>
    <row r="47" spans="1:16" ht="19" thickBot="1">
      <c r="A47" s="543" t="s">
        <v>1813</v>
      </c>
      <c r="B47" s="544" t="s">
        <v>2001</v>
      </c>
      <c r="C47" s="544" t="s">
        <v>2017</v>
      </c>
      <c r="D47" s="544" t="s">
        <v>1986</v>
      </c>
      <c r="E47" s="503" t="s">
        <v>1239</v>
      </c>
      <c r="F47" s="504" t="s">
        <v>2082</v>
      </c>
      <c r="G47" s="505">
        <v>96</v>
      </c>
      <c r="H47" s="506" t="s">
        <v>477</v>
      </c>
      <c r="I47" s="506" t="s">
        <v>477</v>
      </c>
      <c r="J47" s="506" t="s">
        <v>477</v>
      </c>
      <c r="K47" s="507"/>
      <c r="L47" s="508" t="s">
        <v>2083</v>
      </c>
      <c r="M47" s="509">
        <v>9700</v>
      </c>
      <c r="N47" s="509">
        <f t="shared" si="0"/>
        <v>931200</v>
      </c>
      <c r="O47" s="509" t="s">
        <v>2041</v>
      </c>
      <c r="P47" s="1403"/>
    </row>
    <row r="48" spans="1:16" ht="19" thickBot="1">
      <c r="A48" s="543" t="s">
        <v>1815</v>
      </c>
      <c r="B48" s="544" t="s">
        <v>2001</v>
      </c>
      <c r="C48" s="544" t="s">
        <v>2018</v>
      </c>
      <c r="D48" s="544" t="s">
        <v>1986</v>
      </c>
      <c r="E48" s="503" t="s">
        <v>1242</v>
      </c>
      <c r="F48" s="504" t="s">
        <v>2082</v>
      </c>
      <c r="G48" s="505">
        <v>48</v>
      </c>
      <c r="H48" s="506" t="s">
        <v>477</v>
      </c>
      <c r="I48" s="506" t="s">
        <v>477</v>
      </c>
      <c r="J48" s="506" t="s">
        <v>477</v>
      </c>
      <c r="K48" s="507"/>
      <c r="L48" s="508" t="s">
        <v>2083</v>
      </c>
      <c r="M48" s="509">
        <v>16500</v>
      </c>
      <c r="N48" s="509">
        <f t="shared" si="0"/>
        <v>792000</v>
      </c>
      <c r="O48" s="509" t="s">
        <v>2041</v>
      </c>
      <c r="P48" s="1403"/>
    </row>
    <row r="49" spans="1:16" ht="19" thickBot="1">
      <c r="A49" s="543" t="s">
        <v>1817</v>
      </c>
      <c r="B49" s="544" t="s">
        <v>2006</v>
      </c>
      <c r="C49" s="544" t="s">
        <v>2016</v>
      </c>
      <c r="D49" s="544" t="s">
        <v>1986</v>
      </c>
      <c r="E49" s="503" t="s">
        <v>1245</v>
      </c>
      <c r="F49" s="504" t="s">
        <v>2082</v>
      </c>
      <c r="G49" s="505">
        <v>240</v>
      </c>
      <c r="H49" s="506" t="s">
        <v>477</v>
      </c>
      <c r="I49" s="506" t="s">
        <v>477</v>
      </c>
      <c r="J49" s="506" t="s">
        <v>477</v>
      </c>
      <c r="K49" s="507"/>
      <c r="L49" s="508" t="s">
        <v>2083</v>
      </c>
      <c r="M49" s="509">
        <v>440</v>
      </c>
      <c r="N49" s="509">
        <f t="shared" si="0"/>
        <v>105600</v>
      </c>
      <c r="O49" s="509" t="s">
        <v>2041</v>
      </c>
      <c r="P49" s="1403"/>
    </row>
    <row r="50" spans="1:16" ht="19" thickBot="1">
      <c r="A50" s="543" t="s">
        <v>1819</v>
      </c>
      <c r="B50" s="544" t="s">
        <v>2006</v>
      </c>
      <c r="C50" s="544" t="s">
        <v>2002</v>
      </c>
      <c r="D50" s="544" t="s">
        <v>1986</v>
      </c>
      <c r="E50" s="503" t="s">
        <v>1249</v>
      </c>
      <c r="F50" s="504" t="s">
        <v>2082</v>
      </c>
      <c r="G50" s="505">
        <v>1926</v>
      </c>
      <c r="H50" s="506" t="s">
        <v>477</v>
      </c>
      <c r="I50" s="506" t="s">
        <v>477</v>
      </c>
      <c r="J50" s="506" t="s">
        <v>477</v>
      </c>
      <c r="K50" s="507"/>
      <c r="L50" s="508" t="s">
        <v>2083</v>
      </c>
      <c r="M50" s="509">
        <v>710</v>
      </c>
      <c r="N50" s="509">
        <f t="shared" si="0"/>
        <v>1367460</v>
      </c>
      <c r="O50" s="509" t="s">
        <v>2041</v>
      </c>
      <c r="P50" s="1403"/>
    </row>
    <row r="51" spans="1:16" ht="36.5" thickBot="1">
      <c r="A51" s="543" t="s">
        <v>1821</v>
      </c>
      <c r="B51" s="544" t="s">
        <v>2006</v>
      </c>
      <c r="C51" s="544" t="s">
        <v>2002</v>
      </c>
      <c r="D51" s="544" t="s">
        <v>1986</v>
      </c>
      <c r="E51" s="503" t="s">
        <v>2100</v>
      </c>
      <c r="F51" s="504" t="s">
        <v>2082</v>
      </c>
      <c r="G51" s="505">
        <v>24</v>
      </c>
      <c r="H51" s="506" t="s">
        <v>477</v>
      </c>
      <c r="I51" s="506" t="s">
        <v>477</v>
      </c>
      <c r="J51" s="506" t="s">
        <v>477</v>
      </c>
      <c r="K51" s="507"/>
      <c r="L51" s="508" t="s">
        <v>2083</v>
      </c>
      <c r="M51" s="509">
        <v>710</v>
      </c>
      <c r="N51" s="509">
        <f t="shared" si="0"/>
        <v>17040</v>
      </c>
      <c r="O51" s="509" t="s">
        <v>2041</v>
      </c>
      <c r="P51" s="1403"/>
    </row>
    <row r="52" spans="1:16" ht="35" customHeight="1" thickBot="1">
      <c r="A52" s="543" t="s">
        <v>1823</v>
      </c>
      <c r="B52" s="544" t="s">
        <v>2019</v>
      </c>
      <c r="C52" s="544" t="s">
        <v>2020</v>
      </c>
      <c r="D52" s="544" t="s">
        <v>1986</v>
      </c>
      <c r="E52" s="503" t="s">
        <v>2101</v>
      </c>
      <c r="F52" s="504" t="s">
        <v>2082</v>
      </c>
      <c r="G52" s="505">
        <v>32</v>
      </c>
      <c r="H52" s="506" t="s">
        <v>477</v>
      </c>
      <c r="I52" s="506" t="s">
        <v>477</v>
      </c>
      <c r="J52" s="506" t="s">
        <v>477</v>
      </c>
      <c r="K52" s="507"/>
      <c r="L52" s="508" t="s">
        <v>2083</v>
      </c>
      <c r="M52" s="509">
        <v>14300</v>
      </c>
      <c r="N52" s="509">
        <f t="shared" si="0"/>
        <v>457600</v>
      </c>
      <c r="O52" s="509" t="s">
        <v>2041</v>
      </c>
      <c r="P52" s="1403"/>
    </row>
    <row r="53" spans="1:16" ht="19" thickBot="1">
      <c r="A53" s="543" t="s">
        <v>1824</v>
      </c>
      <c r="B53" s="544" t="s">
        <v>2019</v>
      </c>
      <c r="C53" s="544" t="s">
        <v>2020</v>
      </c>
      <c r="D53" s="544" t="s">
        <v>1986</v>
      </c>
      <c r="E53" s="503" t="s">
        <v>2102</v>
      </c>
      <c r="F53" s="504" t="s">
        <v>2082</v>
      </c>
      <c r="G53" s="505">
        <v>32</v>
      </c>
      <c r="H53" s="506" t="s">
        <v>477</v>
      </c>
      <c r="I53" s="506" t="s">
        <v>477</v>
      </c>
      <c r="J53" s="506" t="s">
        <v>477</v>
      </c>
      <c r="K53" s="507"/>
      <c r="L53" s="508" t="s">
        <v>2083</v>
      </c>
      <c r="M53" s="509">
        <v>14300</v>
      </c>
      <c r="N53" s="509">
        <f t="shared" si="0"/>
        <v>457600</v>
      </c>
      <c r="O53" s="509" t="s">
        <v>2041</v>
      </c>
      <c r="P53" s="1403"/>
    </row>
    <row r="54" spans="1:16" ht="36.5" thickBot="1">
      <c r="A54" s="543" t="s">
        <v>1826</v>
      </c>
      <c r="B54" s="544" t="s">
        <v>2006</v>
      </c>
      <c r="C54" s="544" t="s">
        <v>2004</v>
      </c>
      <c r="D54" s="544" t="s">
        <v>1986</v>
      </c>
      <c r="E54" s="503" t="s">
        <v>1287</v>
      </c>
      <c r="F54" s="504" t="s">
        <v>2082</v>
      </c>
      <c r="G54" s="505">
        <v>1362</v>
      </c>
      <c r="H54" s="506" t="s">
        <v>477</v>
      </c>
      <c r="I54" s="506" t="s">
        <v>477</v>
      </c>
      <c r="J54" s="506" t="s">
        <v>477</v>
      </c>
      <c r="K54" s="507"/>
      <c r="L54" s="508" t="s">
        <v>2083</v>
      </c>
      <c r="M54" s="509">
        <v>550</v>
      </c>
      <c r="N54" s="509">
        <f t="shared" si="0"/>
        <v>749100</v>
      </c>
      <c r="O54" s="509" t="s">
        <v>2041</v>
      </c>
      <c r="P54" s="1403"/>
    </row>
    <row r="55" spans="1:16" ht="36.5" thickBot="1">
      <c r="A55" s="543" t="s">
        <v>1828</v>
      </c>
      <c r="B55" s="544" t="s">
        <v>2019</v>
      </c>
      <c r="C55" s="544" t="s">
        <v>2022</v>
      </c>
      <c r="D55" s="544" t="s">
        <v>1986</v>
      </c>
      <c r="E55" s="503" t="s">
        <v>2103</v>
      </c>
      <c r="F55" s="504" t="s">
        <v>2082</v>
      </c>
      <c r="G55" s="505">
        <v>16</v>
      </c>
      <c r="H55" s="506" t="s">
        <v>477</v>
      </c>
      <c r="I55" s="506" t="s">
        <v>477</v>
      </c>
      <c r="J55" s="506" t="s">
        <v>477</v>
      </c>
      <c r="K55" s="507"/>
      <c r="L55" s="508" t="s">
        <v>2083</v>
      </c>
      <c r="M55" s="509">
        <v>28800</v>
      </c>
      <c r="N55" s="509">
        <f t="shared" si="0"/>
        <v>460800</v>
      </c>
      <c r="O55" s="509" t="s">
        <v>2041</v>
      </c>
      <c r="P55" s="1403"/>
    </row>
    <row r="56" spans="1:16" ht="36.5" thickBot="1">
      <c r="A56" s="543" t="s">
        <v>1829</v>
      </c>
      <c r="B56" s="544" t="s">
        <v>2019</v>
      </c>
      <c r="C56" s="544" t="s">
        <v>2022</v>
      </c>
      <c r="D56" s="544" t="s">
        <v>1986</v>
      </c>
      <c r="E56" s="503" t="s">
        <v>2104</v>
      </c>
      <c r="F56" s="504" t="s">
        <v>2082</v>
      </c>
      <c r="G56" s="505">
        <v>12</v>
      </c>
      <c r="H56" s="506" t="s">
        <v>477</v>
      </c>
      <c r="I56" s="506" t="s">
        <v>477</v>
      </c>
      <c r="J56" s="506" t="s">
        <v>477</v>
      </c>
      <c r="K56" s="507"/>
      <c r="L56" s="508" t="s">
        <v>2083</v>
      </c>
      <c r="M56" s="509">
        <v>28800</v>
      </c>
      <c r="N56" s="509">
        <f t="shared" si="0"/>
        <v>345600</v>
      </c>
      <c r="O56" s="509" t="s">
        <v>2041</v>
      </c>
      <c r="P56" s="1403"/>
    </row>
    <row r="57" spans="1:16" ht="36.5" thickBot="1">
      <c r="A57" s="543" t="s">
        <v>1831</v>
      </c>
      <c r="B57" s="544" t="s">
        <v>2006</v>
      </c>
      <c r="C57" s="548" t="s">
        <v>2005</v>
      </c>
      <c r="D57" s="544" t="s">
        <v>1986</v>
      </c>
      <c r="E57" s="503" t="s">
        <v>1271</v>
      </c>
      <c r="F57" s="504" t="s">
        <v>2082</v>
      </c>
      <c r="G57" s="505">
        <v>576</v>
      </c>
      <c r="H57" s="506" t="s">
        <v>477</v>
      </c>
      <c r="I57" s="506" t="s">
        <v>477</v>
      </c>
      <c r="J57" s="506" t="s">
        <v>477</v>
      </c>
      <c r="K57" s="507"/>
      <c r="L57" s="508" t="s">
        <v>2083</v>
      </c>
      <c r="M57" s="509">
        <v>1150</v>
      </c>
      <c r="N57" s="509">
        <f t="shared" si="0"/>
        <v>662400</v>
      </c>
      <c r="O57" s="509" t="s">
        <v>2041</v>
      </c>
      <c r="P57" s="1403"/>
    </row>
    <row r="58" spans="1:16" ht="36.5" thickBot="1">
      <c r="A58" s="543" t="s">
        <v>1833</v>
      </c>
      <c r="B58" s="544" t="s">
        <v>2006</v>
      </c>
      <c r="C58" s="548" t="s">
        <v>2017</v>
      </c>
      <c r="D58" s="544" t="s">
        <v>1986</v>
      </c>
      <c r="E58" s="503" t="s">
        <v>1273</v>
      </c>
      <c r="F58" s="504" t="s">
        <v>2082</v>
      </c>
      <c r="G58" s="505">
        <v>192</v>
      </c>
      <c r="H58" s="506" t="s">
        <v>477</v>
      </c>
      <c r="I58" s="506" t="s">
        <v>477</v>
      </c>
      <c r="J58" s="506" t="s">
        <v>477</v>
      </c>
      <c r="K58" s="507"/>
      <c r="L58" s="508" t="s">
        <v>2083</v>
      </c>
      <c r="M58" s="509">
        <v>1880</v>
      </c>
      <c r="N58" s="509">
        <f t="shared" si="0"/>
        <v>360960</v>
      </c>
      <c r="O58" s="509" t="s">
        <v>2041</v>
      </c>
      <c r="P58" s="1403"/>
    </row>
    <row r="59" spans="1:16" ht="36.5" thickBot="1">
      <c r="A59" s="543" t="s">
        <v>1835</v>
      </c>
      <c r="B59" s="544" t="s">
        <v>2023</v>
      </c>
      <c r="C59" s="548" t="s">
        <v>2002</v>
      </c>
      <c r="D59" s="544" t="s">
        <v>1986</v>
      </c>
      <c r="E59" s="503" t="s">
        <v>1273</v>
      </c>
      <c r="F59" s="504" t="s">
        <v>2082</v>
      </c>
      <c r="G59" s="505">
        <v>102</v>
      </c>
      <c r="H59" s="506" t="s">
        <v>477</v>
      </c>
      <c r="I59" s="506" t="s">
        <v>477</v>
      </c>
      <c r="J59" s="506" t="s">
        <v>477</v>
      </c>
      <c r="K59" s="507"/>
      <c r="L59" s="508" t="s">
        <v>2083</v>
      </c>
      <c r="M59" s="509">
        <v>420</v>
      </c>
      <c r="N59" s="509">
        <f t="shared" si="0"/>
        <v>42840</v>
      </c>
      <c r="O59" s="509" t="s">
        <v>2041</v>
      </c>
      <c r="P59" s="1403"/>
    </row>
    <row r="60" spans="1:16" ht="36.5" thickBot="1">
      <c r="A60" s="543" t="s">
        <v>1837</v>
      </c>
      <c r="B60" s="544" t="s">
        <v>2023</v>
      </c>
      <c r="C60" s="548" t="s">
        <v>2004</v>
      </c>
      <c r="D60" s="544" t="s">
        <v>1986</v>
      </c>
      <c r="E60" s="503" t="s">
        <v>1273</v>
      </c>
      <c r="F60" s="504" t="s">
        <v>2082</v>
      </c>
      <c r="G60" s="505">
        <v>528</v>
      </c>
      <c r="H60" s="506" t="s">
        <v>477</v>
      </c>
      <c r="I60" s="506" t="s">
        <v>477</v>
      </c>
      <c r="J60" s="506" t="s">
        <v>477</v>
      </c>
      <c r="K60" s="507"/>
      <c r="L60" s="508" t="s">
        <v>2083</v>
      </c>
      <c r="M60" s="509">
        <v>640</v>
      </c>
      <c r="N60" s="509">
        <f t="shared" si="0"/>
        <v>337920</v>
      </c>
      <c r="O60" s="509" t="s">
        <v>2041</v>
      </c>
      <c r="P60" s="1403"/>
    </row>
    <row r="61" spans="1:16" ht="36.5" thickBot="1">
      <c r="A61" s="543" t="s">
        <v>1839</v>
      </c>
      <c r="B61" s="544" t="s">
        <v>2023</v>
      </c>
      <c r="C61" s="548" t="s">
        <v>2005</v>
      </c>
      <c r="D61" s="544" t="s">
        <v>1986</v>
      </c>
      <c r="E61" s="503" t="s">
        <v>1277</v>
      </c>
      <c r="F61" s="504" t="s">
        <v>2082</v>
      </c>
      <c r="G61" s="505">
        <v>384</v>
      </c>
      <c r="H61" s="506" t="s">
        <v>477</v>
      </c>
      <c r="I61" s="506" t="s">
        <v>477</v>
      </c>
      <c r="J61" s="506" t="s">
        <v>477</v>
      </c>
      <c r="K61" s="507"/>
      <c r="L61" s="508" t="s">
        <v>2083</v>
      </c>
      <c r="M61" s="509">
        <v>1220</v>
      </c>
      <c r="N61" s="509">
        <f t="shared" si="0"/>
        <v>468480</v>
      </c>
      <c r="O61" s="509" t="s">
        <v>2041</v>
      </c>
      <c r="P61" s="1403"/>
    </row>
    <row r="62" spans="1:16" ht="36.5" thickBot="1">
      <c r="A62" s="543" t="s">
        <v>1841</v>
      </c>
      <c r="B62" s="544" t="s">
        <v>2023</v>
      </c>
      <c r="C62" s="548" t="s">
        <v>2017</v>
      </c>
      <c r="D62" s="544" t="s">
        <v>1986</v>
      </c>
      <c r="E62" s="503" t="s">
        <v>1279</v>
      </c>
      <c r="F62" s="504" t="s">
        <v>2082</v>
      </c>
      <c r="G62" s="505">
        <v>144</v>
      </c>
      <c r="H62" s="506" t="s">
        <v>477</v>
      </c>
      <c r="I62" s="506" t="s">
        <v>477</v>
      </c>
      <c r="J62" s="506" t="s">
        <v>477</v>
      </c>
      <c r="K62" s="507"/>
      <c r="L62" s="508" t="s">
        <v>2083</v>
      </c>
      <c r="M62" s="509">
        <v>1780</v>
      </c>
      <c r="N62" s="509">
        <f t="shared" si="0"/>
        <v>256320</v>
      </c>
      <c r="O62" s="509" t="s">
        <v>2041</v>
      </c>
      <c r="P62" s="1403"/>
    </row>
    <row r="63" spans="1:16" ht="36.5" thickBot="1">
      <c r="A63" s="543" t="s">
        <v>1843</v>
      </c>
      <c r="B63" s="544" t="s">
        <v>2023</v>
      </c>
      <c r="C63" s="548" t="s">
        <v>2018</v>
      </c>
      <c r="D63" s="544" t="s">
        <v>1986</v>
      </c>
      <c r="E63" s="503" t="s">
        <v>1280</v>
      </c>
      <c r="F63" s="504" t="s">
        <v>2082</v>
      </c>
      <c r="G63" s="505">
        <v>96</v>
      </c>
      <c r="H63" s="506" t="s">
        <v>477</v>
      </c>
      <c r="I63" s="506" t="s">
        <v>477</v>
      </c>
      <c r="J63" s="506" t="s">
        <v>477</v>
      </c>
      <c r="K63" s="507"/>
      <c r="L63" s="508" t="s">
        <v>2083</v>
      </c>
      <c r="M63" s="509">
        <v>2750</v>
      </c>
      <c r="N63" s="509">
        <f t="shared" si="0"/>
        <v>264000</v>
      </c>
      <c r="O63" s="509" t="s">
        <v>2041</v>
      </c>
      <c r="P63" s="1403"/>
    </row>
    <row r="64" spans="1:16" ht="36.5" thickBot="1">
      <c r="A64" s="543" t="s">
        <v>1845</v>
      </c>
      <c r="B64" s="544" t="s">
        <v>2023</v>
      </c>
      <c r="C64" s="548" t="s">
        <v>2016</v>
      </c>
      <c r="D64" s="544" t="s">
        <v>1986</v>
      </c>
      <c r="E64" s="503" t="s">
        <v>1290</v>
      </c>
      <c r="F64" s="504" t="s">
        <v>2082</v>
      </c>
      <c r="G64" s="505">
        <v>320</v>
      </c>
      <c r="H64" s="506" t="s">
        <v>477</v>
      </c>
      <c r="I64" s="506" t="s">
        <v>477</v>
      </c>
      <c r="J64" s="506" t="s">
        <v>477</v>
      </c>
      <c r="K64" s="507"/>
      <c r="L64" s="508" t="s">
        <v>2083</v>
      </c>
      <c r="M64" s="509">
        <v>230</v>
      </c>
      <c r="N64" s="509">
        <f t="shared" si="0"/>
        <v>73600</v>
      </c>
      <c r="O64" s="509" t="s">
        <v>2041</v>
      </c>
      <c r="P64" s="1403"/>
    </row>
    <row r="65" spans="1:16" ht="36.5" thickBot="1">
      <c r="A65" s="543" t="s">
        <v>1847</v>
      </c>
      <c r="B65" s="544" t="s">
        <v>2019</v>
      </c>
      <c r="C65" s="548" t="s">
        <v>2002</v>
      </c>
      <c r="D65" s="544" t="s">
        <v>1986</v>
      </c>
      <c r="E65" s="503" t="s">
        <v>1278</v>
      </c>
      <c r="F65" s="504" t="s">
        <v>2082</v>
      </c>
      <c r="G65" s="505">
        <v>252</v>
      </c>
      <c r="H65" s="506" t="s">
        <v>477</v>
      </c>
      <c r="I65" s="506" t="s">
        <v>477</v>
      </c>
      <c r="J65" s="506" t="s">
        <v>477</v>
      </c>
      <c r="K65" s="507"/>
      <c r="L65" s="508" t="s">
        <v>2083</v>
      </c>
      <c r="M65" s="509">
        <v>14100</v>
      </c>
      <c r="N65" s="509">
        <f t="shared" si="0"/>
        <v>3553200</v>
      </c>
      <c r="O65" s="509" t="s">
        <v>2041</v>
      </c>
      <c r="P65" s="1403"/>
    </row>
    <row r="66" spans="1:16" ht="36">
      <c r="A66" s="556" t="s">
        <v>1849</v>
      </c>
      <c r="B66" s="552" t="s">
        <v>1599</v>
      </c>
      <c r="C66" s="557" t="s">
        <v>2025</v>
      </c>
      <c r="D66" s="552" t="s">
        <v>1986</v>
      </c>
      <c r="E66" s="503" t="s">
        <v>2105</v>
      </c>
      <c r="F66" s="504" t="s">
        <v>2082</v>
      </c>
      <c r="G66" s="505">
        <v>12</v>
      </c>
      <c r="H66" s="506" t="s">
        <v>477</v>
      </c>
      <c r="I66" s="506" t="s">
        <v>477</v>
      </c>
      <c r="J66" s="506" t="s">
        <v>477</v>
      </c>
      <c r="K66" s="507"/>
      <c r="L66" s="508" t="s">
        <v>2083</v>
      </c>
      <c r="M66" s="509">
        <v>13700</v>
      </c>
      <c r="N66" s="509">
        <f t="shared" si="0"/>
        <v>164400</v>
      </c>
      <c r="O66" s="509" t="s">
        <v>2041</v>
      </c>
      <c r="P66" s="1403"/>
    </row>
    <row r="67" spans="1:16" s="518" customFormat="1" ht="35">
      <c r="A67" s="510"/>
      <c r="B67" s="511" t="s">
        <v>2106</v>
      </c>
      <c r="C67" s="512"/>
      <c r="D67" s="513"/>
      <c r="E67" s="513"/>
      <c r="F67" s="513"/>
      <c r="G67" s="513"/>
      <c r="H67" s="513"/>
      <c r="I67" s="514"/>
      <c r="J67" s="514"/>
      <c r="K67" s="514"/>
      <c r="L67" s="515"/>
      <c r="M67" s="516"/>
      <c r="N67" s="516"/>
      <c r="O67" s="516"/>
      <c r="P67" s="517"/>
    </row>
    <row r="68" spans="1:16" ht="15.5" hidden="1" customHeight="1">
      <c r="A68" s="519" t="s">
        <v>2107</v>
      </c>
      <c r="B68" s="520" t="s">
        <v>2108</v>
      </c>
      <c r="C68" s="521"/>
      <c r="D68" s="521"/>
      <c r="E68" s="521"/>
      <c r="F68" s="521"/>
      <c r="G68" s="521"/>
      <c r="H68" s="521"/>
      <c r="I68" s="507"/>
      <c r="J68" s="514"/>
      <c r="K68" s="514"/>
      <c r="L68" s="515"/>
      <c r="M68" s="522"/>
      <c r="N68" s="522"/>
      <c r="O68" s="522"/>
      <c r="P68" s="523"/>
    </row>
    <row r="69" spans="1:16" ht="15.5" hidden="1" customHeight="1">
      <c r="A69" s="524">
        <v>1</v>
      </c>
      <c r="B69" s="525" t="s">
        <v>2109</v>
      </c>
      <c r="C69" s="526" t="s">
        <v>1725</v>
      </c>
      <c r="D69" s="526"/>
      <c r="E69" s="526"/>
      <c r="F69" s="526"/>
      <c r="G69" s="526"/>
      <c r="H69" s="526"/>
      <c r="I69" s="507"/>
      <c r="J69" s="514"/>
      <c r="K69" s="514"/>
      <c r="L69" s="515"/>
      <c r="M69" s="522"/>
      <c r="N69" s="522"/>
      <c r="O69" s="522"/>
      <c r="P69" s="523"/>
    </row>
    <row r="70" spans="1:16" ht="15.5" hidden="1" customHeight="1">
      <c r="A70" s="524">
        <v>2</v>
      </c>
      <c r="B70" s="525" t="s">
        <v>2109</v>
      </c>
      <c r="C70" s="527"/>
      <c r="D70" s="527"/>
      <c r="E70" s="527"/>
      <c r="F70" s="527"/>
      <c r="G70" s="527"/>
      <c r="H70" s="527"/>
      <c r="I70" s="507"/>
      <c r="J70" s="514"/>
      <c r="K70" s="514"/>
      <c r="L70" s="515"/>
      <c r="M70" s="522"/>
      <c r="N70" s="522"/>
      <c r="O70" s="522"/>
      <c r="P70" s="523"/>
    </row>
    <row r="71" spans="1:16" ht="15.5" hidden="1" customHeight="1">
      <c r="A71" s="519" t="s">
        <v>2110</v>
      </c>
      <c r="B71" s="520" t="s">
        <v>2111</v>
      </c>
      <c r="C71" s="528" t="s">
        <v>2112</v>
      </c>
      <c r="D71" s="528" t="s">
        <v>2113</v>
      </c>
      <c r="E71" s="528"/>
      <c r="F71" s="528"/>
      <c r="G71" s="528"/>
      <c r="H71" s="528"/>
      <c r="I71" s="507"/>
      <c r="J71" s="514"/>
      <c r="K71" s="514"/>
      <c r="L71" s="515"/>
      <c r="M71" s="522"/>
      <c r="N71" s="522"/>
      <c r="O71" s="522"/>
      <c r="P71" s="523"/>
    </row>
    <row r="72" spans="1:16" ht="15.5" hidden="1" customHeight="1">
      <c r="A72" s="524">
        <v>1</v>
      </c>
      <c r="B72" s="525" t="s">
        <v>2114</v>
      </c>
      <c r="C72" s="527"/>
      <c r="D72" s="526"/>
      <c r="E72" s="526"/>
      <c r="F72" s="526"/>
      <c r="G72" s="526"/>
      <c r="H72" s="526"/>
      <c r="I72" s="507"/>
      <c r="J72" s="514"/>
      <c r="K72" s="514"/>
      <c r="L72" s="515"/>
      <c r="M72" s="522"/>
      <c r="N72" s="522"/>
      <c r="O72" s="522"/>
      <c r="P72" s="523"/>
    </row>
    <row r="73" spans="1:16" ht="15.5" hidden="1" customHeight="1">
      <c r="A73" s="524"/>
      <c r="B73" s="525"/>
      <c r="C73" s="527"/>
      <c r="D73" s="527"/>
      <c r="E73" s="527"/>
      <c r="F73" s="527"/>
      <c r="G73" s="527"/>
      <c r="H73" s="527"/>
      <c r="I73" s="507"/>
      <c r="J73" s="514"/>
      <c r="K73" s="514"/>
      <c r="L73" s="515"/>
      <c r="M73" s="522"/>
      <c r="N73" s="522"/>
      <c r="O73" s="522"/>
      <c r="P73" s="523"/>
    </row>
    <row r="74" spans="1:16" ht="35" hidden="1">
      <c r="A74" s="529" t="s">
        <v>2115</v>
      </c>
      <c r="B74" s="525" t="s">
        <v>2116</v>
      </c>
      <c r="C74" s="530"/>
      <c r="D74" s="530"/>
      <c r="E74" s="530"/>
      <c r="F74" s="530"/>
      <c r="G74" s="530"/>
      <c r="H74" s="530"/>
      <c r="I74" s="507"/>
      <c r="J74" s="514"/>
      <c r="K74" s="514"/>
      <c r="L74" s="515"/>
      <c r="M74" s="522"/>
      <c r="N74" s="522"/>
      <c r="O74" s="522"/>
      <c r="P74" s="523"/>
    </row>
    <row r="75" spans="1:16" ht="52.5" hidden="1">
      <c r="A75" s="524">
        <v>1</v>
      </c>
      <c r="B75" s="525" t="s">
        <v>2117</v>
      </c>
      <c r="C75" s="527"/>
      <c r="D75" s="526"/>
      <c r="E75" s="526"/>
      <c r="F75" s="526"/>
      <c r="G75" s="526"/>
      <c r="H75" s="526"/>
      <c r="I75" s="507"/>
      <c r="J75" s="514"/>
      <c r="K75" s="514"/>
      <c r="L75" s="515"/>
      <c r="M75" s="522"/>
      <c r="N75" s="522"/>
      <c r="O75" s="522"/>
      <c r="P75" s="523"/>
    </row>
    <row r="76" spans="1:16" hidden="1">
      <c r="A76" s="524"/>
      <c r="B76" s="525" t="s">
        <v>2114</v>
      </c>
      <c r="C76" s="527"/>
      <c r="D76" s="526"/>
      <c r="E76" s="526"/>
      <c r="F76" s="526"/>
      <c r="G76" s="526"/>
      <c r="H76" s="526"/>
      <c r="I76" s="507"/>
      <c r="J76" s="514"/>
      <c r="K76" s="514"/>
      <c r="L76" s="515"/>
      <c r="M76" s="522"/>
      <c r="N76" s="522"/>
      <c r="O76" s="522"/>
      <c r="P76" s="523"/>
    </row>
    <row r="77" spans="1:16" ht="157.5" hidden="1">
      <c r="A77" s="519" t="s">
        <v>2083</v>
      </c>
      <c r="B77" s="520" t="s">
        <v>2118</v>
      </c>
      <c r="C77" s="521"/>
      <c r="D77" s="521"/>
      <c r="E77" s="521"/>
      <c r="F77" s="521"/>
      <c r="G77" s="521"/>
      <c r="H77" s="521"/>
      <c r="I77" s="507"/>
      <c r="J77" s="514"/>
      <c r="K77" s="514"/>
      <c r="L77" s="515"/>
      <c r="M77" s="522"/>
      <c r="N77" s="522"/>
      <c r="O77" s="522"/>
      <c r="P77" s="523"/>
    </row>
    <row r="78" spans="1:16" s="518" customFormat="1">
      <c r="A78" s="510"/>
      <c r="B78" s="511" t="s">
        <v>2119</v>
      </c>
      <c r="C78" s="512"/>
      <c r="D78" s="513"/>
      <c r="E78" s="513"/>
      <c r="F78" s="513"/>
      <c r="G78" s="513"/>
      <c r="H78" s="513"/>
      <c r="I78" s="514"/>
      <c r="J78" s="514"/>
      <c r="K78" s="514"/>
      <c r="L78" s="515"/>
      <c r="M78" s="531">
        <v>1</v>
      </c>
      <c r="N78" s="531"/>
      <c r="O78" s="531"/>
      <c r="P78" s="517"/>
    </row>
    <row r="79" spans="1:16" ht="34.5" customHeight="1">
      <c r="A79" s="540" t="s">
        <v>2154</v>
      </c>
    </row>
    <row r="80" spans="1:16" ht="55.25" customHeight="1">
      <c r="A80" s="1346" t="s">
        <v>2120</v>
      </c>
      <c r="B80" s="1342"/>
      <c r="C80" s="1413" t="s">
        <v>2121</v>
      </c>
      <c r="D80" s="1413"/>
      <c r="E80" s="532"/>
      <c r="F80" s="532"/>
      <c r="G80" s="1344" t="s">
        <v>2122</v>
      </c>
      <c r="H80" s="1344"/>
      <c r="I80" s="1344"/>
      <c r="J80" s="1344"/>
      <c r="K80" s="1344"/>
      <c r="L80" s="1344"/>
      <c r="M80" s="1344"/>
      <c r="N80" s="533"/>
      <c r="O80" s="533"/>
      <c r="P80" s="489"/>
    </row>
    <row r="81" spans="1:16" ht="14.4" customHeight="1">
      <c r="A81" s="490"/>
      <c r="B81" s="534"/>
      <c r="C81" s="534"/>
      <c r="D81" s="502"/>
      <c r="E81" s="502"/>
      <c r="F81" s="502"/>
      <c r="G81" s="1340" t="s">
        <v>2123</v>
      </c>
      <c r="H81" s="1340"/>
      <c r="I81" s="1341" t="s">
        <v>2124</v>
      </c>
      <c r="J81" s="1341"/>
      <c r="K81" s="535"/>
      <c r="L81" s="1340" t="s">
        <v>2125</v>
      </c>
      <c r="M81" s="1340"/>
      <c r="P81" s="489"/>
    </row>
    <row r="82" spans="1:16">
      <c r="A82" s="490"/>
      <c r="P82" s="489"/>
    </row>
    <row r="83" spans="1:16">
      <c r="A83" s="490"/>
      <c r="P83" s="489"/>
    </row>
    <row r="84" spans="1:16" ht="234.5" customHeight="1">
      <c r="A84" s="490"/>
      <c r="P84" s="489"/>
    </row>
    <row r="85" spans="1:16" ht="167" customHeight="1" thickBot="1">
      <c r="A85" s="536"/>
      <c r="B85" s="537"/>
      <c r="C85" s="537"/>
      <c r="D85" s="537"/>
      <c r="E85" s="537"/>
      <c r="F85" s="537"/>
      <c r="G85" s="537"/>
      <c r="H85" s="537"/>
      <c r="I85" s="537"/>
      <c r="J85" s="537"/>
      <c r="K85" s="537"/>
      <c r="L85" s="538"/>
      <c r="M85" s="537"/>
      <c r="N85" s="537"/>
      <c r="O85" s="537"/>
      <c r="P85" s="539"/>
    </row>
  </sheetData>
  <mergeCells count="26">
    <mergeCell ref="G81:H81"/>
    <mergeCell ref="I81:J81"/>
    <mergeCell ref="L81:M81"/>
    <mergeCell ref="J9:J10"/>
    <mergeCell ref="K9:K10"/>
    <mergeCell ref="L9:N9"/>
    <mergeCell ref="P12:P66"/>
    <mergeCell ref="A80:B80"/>
    <mergeCell ref="C80:D80"/>
    <mergeCell ref="G80:M80"/>
    <mergeCell ref="D9:D10"/>
    <mergeCell ref="E9:E10"/>
    <mergeCell ref="F9:F10"/>
    <mergeCell ref="G9:G10"/>
    <mergeCell ref="H9:H10"/>
    <mergeCell ref="I9:I10"/>
    <mergeCell ref="A1:P2"/>
    <mergeCell ref="B5:L6"/>
    <mergeCell ref="C8:G8"/>
    <mergeCell ref="H8:J8"/>
    <mergeCell ref="L8:N8"/>
    <mergeCell ref="O8:O10"/>
    <mergeCell ref="P8:P10"/>
    <mergeCell ref="A9:A10"/>
    <mergeCell ref="B9:B10"/>
    <mergeCell ref="C9:C10"/>
  </mergeCells>
  <pageMargins left="0.42" right="0.42" top="0.3" bottom="0.5" header="0.17" footer="0.17"/>
  <pageSetup paperSize="9" scale="57" fitToHeight="1111" orientation="landscape" r:id="rId1"/>
  <headerFooter>
    <oddFooter>Page &amp;P of &amp;N</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60893-30FD-4484-814C-F1172976BCDC}">
  <sheetPr>
    <pageSetUpPr fitToPage="1"/>
  </sheetPr>
  <dimension ref="A1:X49"/>
  <sheetViews>
    <sheetView topLeftCell="D2" zoomScale="55" zoomScaleNormal="55" workbookViewId="0">
      <selection activeCell="K17" sqref="K17"/>
    </sheetView>
  </sheetViews>
  <sheetFormatPr defaultColWidth="10" defaultRowHeight="15.5"/>
  <cols>
    <col min="1" max="1" width="5.59765625" style="297" bestFit="1" customWidth="1"/>
    <col min="2" max="2" width="15.296875" style="297" customWidth="1"/>
    <col min="3" max="3" width="12.59765625" style="297" customWidth="1"/>
    <col min="4" max="4" width="42.8984375" style="330" customWidth="1"/>
    <col min="5" max="5" width="12.5" style="297" bestFit="1" customWidth="1"/>
    <col min="6" max="6" width="18.296875" style="297" bestFit="1" customWidth="1"/>
    <col min="7" max="9" width="11.5" style="297" customWidth="1"/>
    <col min="10" max="10" width="19.796875" style="334" customWidth="1"/>
    <col min="11" max="11" width="17.69921875" style="334" bestFit="1" customWidth="1"/>
    <col min="12" max="12" width="26.59765625" style="346" bestFit="1" customWidth="1"/>
    <col min="13" max="13" width="15.8984375" style="297" customWidth="1"/>
    <col min="14" max="14" width="16.19921875" style="335" customWidth="1"/>
    <col min="15" max="15" width="34.3984375" style="297" customWidth="1"/>
    <col min="16" max="16" width="33.5" style="297" customWidth="1"/>
    <col min="17" max="17" width="27.8984375" style="297" customWidth="1"/>
    <col min="18" max="18" width="22.09765625" style="297" bestFit="1" customWidth="1"/>
    <col min="19" max="19" width="15.3984375" style="297" customWidth="1"/>
    <col min="20" max="20" width="18.796875" style="297" customWidth="1"/>
    <col min="21" max="21" width="20.19921875" style="297" customWidth="1"/>
    <col min="22" max="16384" width="10" style="297"/>
  </cols>
  <sheetData>
    <row r="1" spans="1:24" ht="76.5" hidden="1" customHeight="1">
      <c r="A1" s="295"/>
      <c r="B1" s="295"/>
      <c r="C1" s="295"/>
      <c r="D1" s="1424" t="s">
        <v>1704</v>
      </c>
      <c r="E1" s="1424"/>
      <c r="F1" s="1424"/>
      <c r="G1" s="1424"/>
      <c r="H1" s="1424"/>
      <c r="I1" s="1424"/>
      <c r="J1" s="1424"/>
      <c r="K1" s="1424"/>
      <c r="L1" s="1424"/>
      <c r="M1" s="295"/>
      <c r="N1" s="296"/>
      <c r="O1" s="295"/>
      <c r="P1" s="295"/>
    </row>
    <row r="2" spans="1:24" s="299" customFormat="1" ht="28.75" customHeight="1" thickBot="1">
      <c r="A2" s="1425" t="s">
        <v>1705</v>
      </c>
      <c r="B2" s="1425"/>
      <c r="C2" s="1425"/>
      <c r="D2" s="1425"/>
      <c r="E2" s="1425"/>
      <c r="F2" s="1425"/>
      <c r="G2" s="1425"/>
      <c r="H2" s="1425"/>
      <c r="I2" s="1425"/>
      <c r="J2" s="1425"/>
      <c r="K2" s="1425"/>
      <c r="L2" s="1425"/>
      <c r="M2" s="298"/>
      <c r="N2" s="298"/>
      <c r="O2" s="298"/>
      <c r="P2" s="298"/>
    </row>
    <row r="3" spans="1:24" s="300" customFormat="1" ht="67" customHeight="1">
      <c r="A3" s="1439" t="s">
        <v>1706</v>
      </c>
      <c r="B3" s="1439"/>
      <c r="C3" s="1439"/>
      <c r="D3" s="1439"/>
      <c r="E3" s="1439"/>
      <c r="F3" s="1439"/>
      <c r="G3" s="1439"/>
      <c r="H3" s="1439"/>
      <c r="I3" s="1439"/>
      <c r="J3" s="1439"/>
      <c r="K3" s="1439"/>
      <c r="L3" s="1440"/>
      <c r="M3" s="1426" t="s">
        <v>1707</v>
      </c>
      <c r="N3" s="1427"/>
      <c r="O3" s="1427"/>
      <c r="P3" s="1427"/>
      <c r="Q3" s="1427"/>
      <c r="R3" s="1428"/>
      <c r="S3" s="472"/>
      <c r="T3" s="473"/>
      <c r="U3" s="472" t="s">
        <v>2037</v>
      </c>
      <c r="V3" s="472"/>
      <c r="W3" s="473"/>
      <c r="X3" s="473"/>
    </row>
    <row r="4" spans="1:24" s="300" customFormat="1" ht="46.5" customHeight="1">
      <c r="A4" s="1429" t="s">
        <v>85</v>
      </c>
      <c r="B4" s="1429" t="s">
        <v>1708</v>
      </c>
      <c r="C4" s="1429" t="s">
        <v>1709</v>
      </c>
      <c r="D4" s="1429" t="s">
        <v>1710</v>
      </c>
      <c r="E4" s="1429" t="s">
        <v>1711</v>
      </c>
      <c r="F4" s="1431" t="s">
        <v>1712</v>
      </c>
      <c r="G4" s="1433" t="s">
        <v>1713</v>
      </c>
      <c r="H4" s="1433"/>
      <c r="I4" s="1433"/>
      <c r="J4" s="1420" t="s">
        <v>1714</v>
      </c>
      <c r="K4" s="1420" t="s">
        <v>1715</v>
      </c>
      <c r="L4" s="1422" t="s">
        <v>1716</v>
      </c>
      <c r="M4" s="1435" t="s">
        <v>382</v>
      </c>
      <c r="N4" s="1436"/>
      <c r="O4" s="1437" t="s">
        <v>383</v>
      </c>
      <c r="P4" s="1437"/>
      <c r="Q4" s="1438" t="s">
        <v>1717</v>
      </c>
      <c r="R4" s="1434" t="s">
        <v>1718</v>
      </c>
      <c r="S4" s="474" t="s">
        <v>2038</v>
      </c>
      <c r="T4" s="475" t="s">
        <v>1964</v>
      </c>
      <c r="U4" s="474" t="s">
        <v>2039</v>
      </c>
      <c r="V4" s="474" t="s">
        <v>1319</v>
      </c>
      <c r="W4" s="475" t="s">
        <v>2040</v>
      </c>
      <c r="X4" s="475" t="s">
        <v>1964</v>
      </c>
    </row>
    <row r="5" spans="1:24" s="304" customFormat="1" ht="60">
      <c r="A5" s="1430"/>
      <c r="B5" s="1430"/>
      <c r="C5" s="1430"/>
      <c r="D5" s="1430"/>
      <c r="E5" s="1430"/>
      <c r="F5" s="1432"/>
      <c r="G5" s="301" t="s">
        <v>1719</v>
      </c>
      <c r="H5" s="301" t="s">
        <v>1720</v>
      </c>
      <c r="I5" s="301" t="s">
        <v>1721</v>
      </c>
      <c r="J5" s="1421"/>
      <c r="K5" s="1421"/>
      <c r="L5" s="1423"/>
      <c r="M5" s="302" t="s">
        <v>384</v>
      </c>
      <c r="N5" s="303" t="s">
        <v>385</v>
      </c>
      <c r="O5" s="303" t="s">
        <v>387</v>
      </c>
      <c r="P5" s="303" t="s">
        <v>388</v>
      </c>
      <c r="Q5" s="1438"/>
      <c r="R5" s="1434"/>
    </row>
    <row r="6" spans="1:24" s="300" customFormat="1" ht="25.4" customHeight="1">
      <c r="A6" s="336" t="s">
        <v>1722</v>
      </c>
      <c r="B6" s="336" t="s">
        <v>1723</v>
      </c>
      <c r="C6" s="336"/>
      <c r="D6" s="336" t="s">
        <v>1733</v>
      </c>
      <c r="E6" s="336"/>
      <c r="F6" s="336"/>
      <c r="G6" s="336"/>
      <c r="H6" s="336"/>
      <c r="I6" s="336"/>
      <c r="J6" s="336"/>
      <c r="K6" s="336"/>
      <c r="L6" s="353">
        <f>SUM(L7:L26)</f>
        <v>39012966875.164795</v>
      </c>
      <c r="M6" s="306"/>
      <c r="N6" s="307"/>
      <c r="O6" s="307"/>
      <c r="P6" s="307"/>
      <c r="Q6" s="305"/>
      <c r="R6" s="308" t="str">
        <f>IF(L6&gt;Q6," OKE MUA TIẾP","BÁO CÁO BOM")</f>
        <v xml:space="preserve"> OKE MUA TIẾP</v>
      </c>
    </row>
    <row r="7" spans="1:24" s="352" customFormat="1" ht="38" customHeight="1">
      <c r="A7" s="347">
        <v>1</v>
      </c>
      <c r="B7" s="347"/>
      <c r="C7" s="347"/>
      <c r="D7" s="348" t="s">
        <v>1724</v>
      </c>
      <c r="E7" s="348" t="s">
        <v>1725</v>
      </c>
      <c r="F7" s="348"/>
      <c r="G7" s="348"/>
      <c r="H7" s="348"/>
      <c r="I7" s="348"/>
      <c r="J7" s="348"/>
      <c r="K7" s="348"/>
      <c r="L7" s="354"/>
      <c r="M7" s="349"/>
      <c r="N7" s="350"/>
      <c r="O7" s="350"/>
      <c r="P7" s="350"/>
      <c r="Q7" s="350"/>
      <c r="R7" s="351" t="str">
        <f>IF(L7&gt;Q7," OKE MUA TIẾP","BÁO CÁO BOM")</f>
        <v>BÁO CÁO BOM</v>
      </c>
    </row>
    <row r="8" spans="1:24" s="312" customFormat="1">
      <c r="A8" s="338">
        <v>1.1000000000000001</v>
      </c>
      <c r="B8" s="338"/>
      <c r="C8" s="338"/>
      <c r="D8" s="343" t="s">
        <v>1734</v>
      </c>
      <c r="E8" s="343" t="s">
        <v>1725</v>
      </c>
      <c r="F8" s="343"/>
      <c r="G8" s="343"/>
      <c r="H8" s="343"/>
      <c r="I8" s="343"/>
      <c r="J8" s="343">
        <v>1225.1659999999999</v>
      </c>
      <c r="K8" s="343"/>
      <c r="L8" s="355">
        <v>26838358652.707893</v>
      </c>
      <c r="M8" s="310">
        <f>'Tổng hợp'!F14</f>
        <v>1371496.7500000002</v>
      </c>
      <c r="N8" s="310">
        <f>'Tổng hợp'!G14</f>
        <v>33225.762749999994</v>
      </c>
      <c r="O8" s="310">
        <f>'Tổng hợp'!H14</f>
        <v>11796.060064946912</v>
      </c>
      <c r="P8" s="310">
        <f>'Tổng hợp'!I14</f>
        <v>141.974895</v>
      </c>
      <c r="Q8" s="310">
        <f>'Tổng hợp'!J14</f>
        <v>28199692950.43084</v>
      </c>
      <c r="R8" s="351" t="str">
        <f>IF(L8&gt;Q8," OKE MUA TIẾP","BÁO CÁO BOM")</f>
        <v>BÁO CÁO BOM</v>
      </c>
    </row>
    <row r="9" spans="1:24" s="312" customFormat="1">
      <c r="A9" s="338">
        <v>1.2</v>
      </c>
      <c r="B9" s="338"/>
      <c r="C9" s="338"/>
      <c r="D9" s="344" t="s">
        <v>1735</v>
      </c>
      <c r="E9" s="344" t="s">
        <v>1725</v>
      </c>
      <c r="F9" s="344"/>
      <c r="G9" s="344"/>
      <c r="H9" s="344"/>
      <c r="I9" s="344"/>
      <c r="J9" s="344">
        <v>241.91200000000001</v>
      </c>
      <c r="K9" s="344"/>
      <c r="L9" s="356"/>
      <c r="M9" s="313"/>
      <c r="N9" s="309"/>
      <c r="O9" s="309"/>
      <c r="P9" s="309"/>
      <c r="Q9" s="309"/>
      <c r="R9" s="314"/>
    </row>
    <row r="10" spans="1:24" s="312" customFormat="1">
      <c r="A10" s="338">
        <v>1.3</v>
      </c>
      <c r="B10" s="338"/>
      <c r="C10" s="338"/>
      <c r="D10" s="344" t="s">
        <v>1736</v>
      </c>
      <c r="E10" s="344" t="s">
        <v>1725</v>
      </c>
      <c r="F10" s="344"/>
      <c r="G10" s="344"/>
      <c r="H10" s="344"/>
      <c r="I10" s="344"/>
      <c r="J10" s="344">
        <v>120</v>
      </c>
      <c r="K10" s="344"/>
      <c r="L10" s="356">
        <v>537408000</v>
      </c>
      <c r="M10" s="313"/>
      <c r="N10" s="309"/>
      <c r="O10" s="309"/>
      <c r="P10" s="309"/>
      <c r="Q10" s="309"/>
      <c r="R10" s="314"/>
    </row>
    <row r="11" spans="1:24" s="312" customFormat="1">
      <c r="A11" s="338">
        <v>1.4</v>
      </c>
      <c r="B11" s="338"/>
      <c r="C11" s="338"/>
      <c r="D11" s="344" t="s">
        <v>1737</v>
      </c>
      <c r="E11" s="344"/>
      <c r="F11" s="344"/>
      <c r="G11" s="344"/>
      <c r="H11" s="344"/>
      <c r="I11" s="344"/>
      <c r="J11" s="344">
        <v>10245.516</v>
      </c>
      <c r="K11" s="344"/>
      <c r="L11" s="356"/>
      <c r="M11" s="313"/>
      <c r="N11" s="309"/>
      <c r="O11" s="309"/>
      <c r="P11" s="309"/>
      <c r="Q11" s="309"/>
      <c r="R11" s="314"/>
    </row>
    <row r="12" spans="1:24" s="312" customFormat="1">
      <c r="A12" s="338">
        <v>1.5</v>
      </c>
      <c r="B12" s="338"/>
      <c r="C12" s="338"/>
      <c r="D12" s="343" t="s">
        <v>1738</v>
      </c>
      <c r="E12" s="343" t="s">
        <v>1725</v>
      </c>
      <c r="F12" s="343"/>
      <c r="G12" s="343"/>
      <c r="H12" s="343"/>
      <c r="I12" s="343"/>
      <c r="J12" s="343"/>
      <c r="K12" s="343"/>
      <c r="L12" s="355"/>
      <c r="M12" s="310"/>
      <c r="N12" s="311"/>
      <c r="O12" s="311"/>
      <c r="P12" s="311"/>
      <c r="Q12" s="311"/>
      <c r="R12" s="308"/>
    </row>
    <row r="13" spans="1:24" s="312" customFormat="1">
      <c r="A13" s="338">
        <v>1.6</v>
      </c>
      <c r="B13" s="338"/>
      <c r="C13" s="338"/>
      <c r="D13" s="343" t="s">
        <v>1739</v>
      </c>
      <c r="E13" s="343" t="s">
        <v>1725</v>
      </c>
      <c r="F13" s="343"/>
      <c r="G13" s="343"/>
      <c r="H13" s="343"/>
      <c r="I13" s="343"/>
      <c r="J13" s="343"/>
      <c r="K13" s="343"/>
      <c r="L13" s="355">
        <v>1703348999.9999998</v>
      </c>
      <c r="M13" s="310">
        <f>'Tổng hợp'!F15</f>
        <v>174616.49999999994</v>
      </c>
      <c r="N13" s="310">
        <f>'Tổng hợp'!G15</f>
        <v>178599.55</v>
      </c>
      <c r="O13" s="310">
        <f>'Tổng hợp'!H15</f>
        <v>6861.4896000000008</v>
      </c>
      <c r="P13" s="310">
        <f>'Tổng hợp'!I15</f>
        <v>14559.671200000001</v>
      </c>
      <c r="Q13" s="310">
        <f>'Tổng hợp'!J15</f>
        <v>4999439851.8798904</v>
      </c>
      <c r="R13" s="351" t="str">
        <f>IF(L13&gt;Q13," OKE MUA TIẾP","BÁO CÁO BOM")</f>
        <v>BÁO CÁO BOM</v>
      </c>
    </row>
    <row r="14" spans="1:24" s="312" customFormat="1">
      <c r="A14" s="337">
        <v>2</v>
      </c>
      <c r="B14" s="337"/>
      <c r="C14" s="337"/>
      <c r="D14" s="342" t="s">
        <v>1740</v>
      </c>
      <c r="E14" s="342"/>
      <c r="F14" s="342"/>
      <c r="G14" s="342"/>
      <c r="H14" s="342"/>
      <c r="I14" s="342"/>
      <c r="J14" s="342"/>
      <c r="K14" s="342"/>
      <c r="L14" s="357"/>
      <c r="M14" s="313"/>
      <c r="N14" s="309"/>
      <c r="O14" s="309"/>
      <c r="P14" s="309"/>
      <c r="Q14" s="309"/>
      <c r="R14" s="314"/>
    </row>
    <row r="15" spans="1:24" s="312" customFormat="1">
      <c r="A15" s="338">
        <v>2.1</v>
      </c>
      <c r="B15" s="338"/>
      <c r="C15" s="338"/>
      <c r="D15" s="344" t="s">
        <v>1741</v>
      </c>
      <c r="E15" s="344"/>
      <c r="F15" s="344"/>
      <c r="G15" s="344"/>
      <c r="H15" s="344"/>
      <c r="I15" s="344"/>
      <c r="J15" s="344">
        <v>8766.2739999999994</v>
      </c>
      <c r="K15" s="344"/>
      <c r="L15" s="356">
        <v>1615416984.4568963</v>
      </c>
      <c r="M15" s="313"/>
      <c r="N15" s="309"/>
      <c r="O15" s="309">
        <f>'Vật tư sơn BRA090'!AE7</f>
        <v>8374.56</v>
      </c>
      <c r="P15" s="309"/>
      <c r="Q15" s="309">
        <f>'Vật tư sơn BRA090'!AH7</f>
        <v>2346421600</v>
      </c>
      <c r="R15" s="351" t="str">
        <f>IF(L15&gt;Q15," OKE MUA TIẾP","BÁO CÁO BOM")</f>
        <v>BÁO CÁO BOM</v>
      </c>
    </row>
    <row r="16" spans="1:24" s="312" customFormat="1">
      <c r="A16" s="338"/>
      <c r="B16" s="338"/>
      <c r="C16" s="338"/>
      <c r="D16" s="344"/>
      <c r="E16" s="344"/>
      <c r="F16" s="344"/>
      <c r="G16" s="344"/>
      <c r="H16" s="344"/>
      <c r="I16" s="344"/>
      <c r="J16" s="344"/>
      <c r="K16" s="344"/>
      <c r="L16" s="356"/>
      <c r="M16" s="313"/>
      <c r="N16" s="309"/>
      <c r="O16" s="309"/>
      <c r="P16" s="309"/>
      <c r="Q16" s="309"/>
      <c r="R16" s="314"/>
    </row>
    <row r="17" spans="1:19" s="352" customFormat="1">
      <c r="A17" s="347">
        <v>3</v>
      </c>
      <c r="B17" s="347"/>
      <c r="C17" s="347"/>
      <c r="D17" s="348" t="s">
        <v>1742</v>
      </c>
      <c r="E17" s="348" t="s">
        <v>1725</v>
      </c>
      <c r="F17" s="348"/>
      <c r="G17" s="348"/>
      <c r="H17" s="348"/>
      <c r="I17" s="348"/>
      <c r="J17" s="348"/>
      <c r="K17" s="348"/>
      <c r="L17" s="354">
        <f>SUM(L18:L20)</f>
        <v>2538751590</v>
      </c>
      <c r="M17" s="349">
        <f>'Tổng hợp'!F16</f>
        <v>174616.49999999994</v>
      </c>
      <c r="N17" s="349">
        <f>'Tổng hợp'!G16</f>
        <v>48456.55</v>
      </c>
      <c r="O17" s="349">
        <f>'Tổng hợp'!H16</f>
        <v>6861.4896000000008</v>
      </c>
      <c r="P17" s="349">
        <f>'Tổng hợp'!I16</f>
        <v>14559.671200000001</v>
      </c>
      <c r="Q17" s="349">
        <f>'Tổng hợp'!J16</f>
        <v>4227979301.8798904</v>
      </c>
      <c r="R17" s="351" t="str">
        <f>IF(L17&gt;Q17," OKE MUA TIẾP","BÁO CÁO BOM")</f>
        <v>BÁO CÁO BOM</v>
      </c>
    </row>
    <row r="18" spans="1:19" s="312" customFormat="1">
      <c r="A18" s="338">
        <v>3.1</v>
      </c>
      <c r="B18" s="338"/>
      <c r="C18" s="338"/>
      <c r="D18" s="344" t="s">
        <v>1743</v>
      </c>
      <c r="E18" s="344"/>
      <c r="F18" s="344"/>
      <c r="G18" s="344"/>
      <c r="H18" s="344"/>
      <c r="I18" s="344"/>
      <c r="J18" s="344"/>
      <c r="K18" s="344"/>
      <c r="L18" s="356">
        <v>839587140</v>
      </c>
      <c r="M18" s="313"/>
      <c r="N18" s="309"/>
      <c r="O18" s="309"/>
      <c r="P18" s="309"/>
      <c r="Q18" s="309"/>
      <c r="R18" s="314"/>
    </row>
    <row r="19" spans="1:19" s="312" customFormat="1">
      <c r="A19" s="338">
        <v>3.2</v>
      </c>
      <c r="B19" s="338"/>
      <c r="C19" s="338"/>
      <c r="D19" s="344" t="s">
        <v>1728</v>
      </c>
      <c r="E19" s="344"/>
      <c r="F19" s="344"/>
      <c r="G19" s="344"/>
      <c r="H19" s="344"/>
      <c r="I19" s="344"/>
      <c r="J19" s="344"/>
      <c r="K19" s="344"/>
      <c r="L19" s="356">
        <v>399803400.00000006</v>
      </c>
      <c r="M19" s="313"/>
      <c r="N19" s="309"/>
      <c r="O19" s="309"/>
      <c r="P19" s="309"/>
      <c r="Q19" s="309"/>
      <c r="R19" s="314"/>
    </row>
    <row r="20" spans="1:19" s="312" customFormat="1">
      <c r="A20" s="338">
        <v>3.3</v>
      </c>
      <c r="B20" s="338"/>
      <c r="C20" s="338"/>
      <c r="D20" s="344" t="s">
        <v>1744</v>
      </c>
      <c r="E20" s="344" t="s">
        <v>1725</v>
      </c>
      <c r="F20" s="344"/>
      <c r="G20" s="344"/>
      <c r="H20" s="344"/>
      <c r="I20" s="344"/>
      <c r="J20" s="344"/>
      <c r="K20" s="344"/>
      <c r="L20" s="356">
        <v>1299361050</v>
      </c>
      <c r="M20" s="310"/>
      <c r="N20" s="311"/>
      <c r="O20" s="311"/>
      <c r="P20" s="311"/>
      <c r="Q20" s="311"/>
      <c r="R20" s="308"/>
    </row>
    <row r="21" spans="1:19" s="352" customFormat="1">
      <c r="A21" s="347">
        <v>4</v>
      </c>
      <c r="B21" s="347"/>
      <c r="C21" s="347"/>
      <c r="D21" s="348" t="s">
        <v>1729</v>
      </c>
      <c r="E21" s="348"/>
      <c r="F21" s="348"/>
      <c r="G21" s="348"/>
      <c r="H21" s="348"/>
      <c r="I21" s="348"/>
      <c r="J21" s="348"/>
      <c r="K21" s="348"/>
      <c r="L21" s="354"/>
      <c r="M21" s="349"/>
      <c r="N21" s="349"/>
      <c r="O21" s="349"/>
      <c r="P21" s="349"/>
      <c r="Q21" s="349"/>
      <c r="R21" s="351"/>
    </row>
    <row r="22" spans="1:19" s="312" customFormat="1">
      <c r="A22" s="338">
        <v>4.0999999999999996</v>
      </c>
      <c r="B22" s="338"/>
      <c r="C22" s="338"/>
      <c r="D22" s="344" t="s">
        <v>1745</v>
      </c>
      <c r="E22" s="344"/>
      <c r="F22" s="344"/>
      <c r="G22" s="344"/>
      <c r="H22" s="344"/>
      <c r="I22" s="344"/>
      <c r="J22" s="344"/>
      <c r="K22" s="344"/>
      <c r="L22" s="356">
        <v>1652821140</v>
      </c>
      <c r="M22" s="313"/>
      <c r="N22" s="309"/>
      <c r="O22" s="309">
        <f>'Vat lieu han -BRA090'!AI7</f>
        <v>12225</v>
      </c>
      <c r="P22" s="309"/>
      <c r="Q22" s="309">
        <f>'Vat lieu han -BRA090'!AL7</f>
        <v>775765000</v>
      </c>
      <c r="R22" s="351" t="str">
        <f>IF(L22&gt;Q22," OKE MUA TIẾP","BÁO CÁO BOM")</f>
        <v xml:space="preserve"> OKE MUA TIẾP</v>
      </c>
      <c r="S22" s="312" t="s">
        <v>2534</v>
      </c>
    </row>
    <row r="23" spans="1:19" s="300" customFormat="1" ht="25.4" customHeight="1">
      <c r="A23" s="339">
        <v>4.2</v>
      </c>
      <c r="B23" s="339"/>
      <c r="C23" s="339"/>
      <c r="D23" s="344" t="s">
        <v>1746</v>
      </c>
      <c r="E23" s="344"/>
      <c r="F23" s="344"/>
      <c r="G23" s="344"/>
      <c r="H23" s="344"/>
      <c r="I23" s="344"/>
      <c r="J23" s="344"/>
      <c r="K23" s="344"/>
      <c r="L23" s="356">
        <v>1103344740.0000002</v>
      </c>
      <c r="M23" s="316"/>
      <c r="N23" s="317"/>
      <c r="O23" s="317"/>
      <c r="P23" s="317"/>
      <c r="Q23" s="317"/>
      <c r="R23" s="308"/>
    </row>
    <row r="24" spans="1:19" s="312" customFormat="1">
      <c r="A24" s="339">
        <v>4.3</v>
      </c>
      <c r="B24" s="339"/>
      <c r="C24" s="339"/>
      <c r="D24" s="344" t="s">
        <v>1747</v>
      </c>
      <c r="E24" s="344"/>
      <c r="F24" s="344"/>
      <c r="G24" s="344"/>
      <c r="H24" s="344"/>
      <c r="I24" s="344"/>
      <c r="J24" s="344"/>
      <c r="K24" s="344"/>
      <c r="L24" s="356">
        <v>163458480.00000003</v>
      </c>
      <c r="M24" s="313"/>
      <c r="N24" s="309"/>
      <c r="O24" s="309"/>
      <c r="P24" s="309"/>
      <c r="Q24" s="309"/>
      <c r="R24" s="314"/>
    </row>
    <row r="25" spans="1:19" s="312" customFormat="1">
      <c r="A25" s="339">
        <v>4.4000000000000004</v>
      </c>
      <c r="B25" s="339"/>
      <c r="C25" s="339"/>
      <c r="D25" s="344" t="s">
        <v>1748</v>
      </c>
      <c r="E25" s="344"/>
      <c r="F25" s="344"/>
      <c r="G25" s="344"/>
      <c r="H25" s="344"/>
      <c r="I25" s="344"/>
      <c r="J25" s="344"/>
      <c r="K25" s="344"/>
      <c r="L25" s="356">
        <v>175325480</v>
      </c>
      <c r="M25" s="313"/>
      <c r="N25" s="309"/>
      <c r="O25" s="309"/>
      <c r="P25" s="309"/>
      <c r="Q25" s="309"/>
      <c r="R25" s="314"/>
    </row>
    <row r="26" spans="1:19" s="312" customFormat="1">
      <c r="A26" s="340">
        <v>5</v>
      </c>
      <c r="B26" s="340"/>
      <c r="C26" s="340"/>
      <c r="D26" s="342" t="s">
        <v>1749</v>
      </c>
      <c r="E26" s="342"/>
      <c r="F26" s="342"/>
      <c r="G26" s="342"/>
      <c r="H26" s="342"/>
      <c r="I26" s="342"/>
      <c r="J26" s="342"/>
      <c r="K26" s="342"/>
      <c r="L26" s="357">
        <v>145981218</v>
      </c>
      <c r="M26" s="313"/>
      <c r="N26" s="309"/>
      <c r="O26" s="309"/>
      <c r="P26" s="309"/>
      <c r="Q26" s="309"/>
      <c r="R26" s="314"/>
    </row>
    <row r="27" spans="1:19" s="312" customFormat="1">
      <c r="A27" s="341" t="s">
        <v>1726</v>
      </c>
      <c r="B27" s="341"/>
      <c r="C27" s="341"/>
      <c r="D27" s="345" t="s">
        <v>1750</v>
      </c>
      <c r="E27" s="345"/>
      <c r="F27" s="345"/>
      <c r="G27" s="345"/>
      <c r="H27" s="345"/>
      <c r="I27" s="345"/>
      <c r="J27" s="345">
        <f>SUM(J28:J36)</f>
        <v>21590.065999999999</v>
      </c>
      <c r="K27" s="345"/>
      <c r="L27" s="358">
        <f>SUM(L28:L36)</f>
        <v>23676403462.5</v>
      </c>
      <c r="M27" s="313"/>
      <c r="N27" s="309"/>
      <c r="O27" s="309"/>
      <c r="P27" s="309"/>
      <c r="Q27" s="309"/>
      <c r="R27" s="314"/>
    </row>
    <row r="28" spans="1:19" s="312" customFormat="1">
      <c r="A28" s="339">
        <v>1</v>
      </c>
      <c r="B28" s="339"/>
      <c r="C28" s="339"/>
      <c r="D28" s="344" t="s">
        <v>1751</v>
      </c>
      <c r="E28" s="344"/>
      <c r="F28" s="344"/>
      <c r="G28" s="344"/>
      <c r="H28" s="344"/>
      <c r="I28" s="344"/>
      <c r="J28" s="344">
        <v>1362.154</v>
      </c>
      <c r="K28" s="344"/>
      <c r="L28" s="356">
        <v>1572005500</v>
      </c>
      <c r="M28" s="310"/>
      <c r="N28" s="311"/>
      <c r="O28" s="311"/>
      <c r="P28" s="311"/>
      <c r="Q28" s="311"/>
      <c r="R28" s="308"/>
    </row>
    <row r="29" spans="1:19" s="300" customFormat="1">
      <c r="A29" s="339">
        <v>2</v>
      </c>
      <c r="B29" s="339"/>
      <c r="C29" s="339"/>
      <c r="D29" s="344" t="s">
        <v>1752</v>
      </c>
      <c r="E29" s="344"/>
      <c r="F29" s="344"/>
      <c r="G29" s="344"/>
      <c r="H29" s="344"/>
      <c r="I29" s="344"/>
      <c r="J29" s="344">
        <v>573.38800000000003</v>
      </c>
      <c r="K29" s="344"/>
      <c r="L29" s="356">
        <v>997070000</v>
      </c>
      <c r="M29" s="318"/>
      <c r="N29" s="319"/>
      <c r="O29" s="320"/>
      <c r="P29" s="320"/>
      <c r="Q29" s="320"/>
      <c r="R29" s="321"/>
    </row>
    <row r="30" spans="1:19" s="312" customFormat="1">
      <c r="A30" s="339">
        <v>3</v>
      </c>
      <c r="B30" s="339"/>
      <c r="C30" s="339"/>
      <c r="D30" s="344" t="s">
        <v>1753</v>
      </c>
      <c r="E30" s="344"/>
      <c r="F30" s="344"/>
      <c r="G30" s="344"/>
      <c r="H30" s="344"/>
      <c r="I30" s="344"/>
      <c r="J30" s="344">
        <v>1362.1540000000002</v>
      </c>
      <c r="K30" s="344"/>
      <c r="L30" s="356">
        <v>13134527000</v>
      </c>
      <c r="M30" s="313"/>
      <c r="N30" s="322"/>
      <c r="O30" s="315"/>
      <c r="P30" s="315"/>
      <c r="Q30" s="315"/>
      <c r="R30" s="314"/>
    </row>
    <row r="31" spans="1:19" s="312" customFormat="1">
      <c r="A31" s="339">
        <v>4</v>
      </c>
      <c r="B31" s="339"/>
      <c r="C31" s="339"/>
      <c r="D31" s="344" t="s">
        <v>1754</v>
      </c>
      <c r="E31" s="344"/>
      <c r="F31" s="344"/>
      <c r="G31" s="344"/>
      <c r="H31" s="344"/>
      <c r="I31" s="344"/>
      <c r="J31" s="344">
        <v>1332.6779999999999</v>
      </c>
      <c r="K31" s="344"/>
      <c r="L31" s="356">
        <v>3314816000</v>
      </c>
      <c r="M31" s="313"/>
      <c r="N31" s="322"/>
      <c r="O31" s="315"/>
      <c r="P31" s="315"/>
      <c r="Q31" s="315"/>
      <c r="R31" s="314"/>
    </row>
    <row r="32" spans="1:19" s="312" customFormat="1">
      <c r="A32" s="339">
        <v>5</v>
      </c>
      <c r="B32" s="339"/>
      <c r="C32" s="339"/>
      <c r="D32" s="344" t="s">
        <v>1755</v>
      </c>
      <c r="E32" s="344"/>
      <c r="F32" s="344"/>
      <c r="G32" s="344"/>
      <c r="H32" s="344"/>
      <c r="I32" s="344"/>
      <c r="J32" s="344">
        <v>824.0619999999999</v>
      </c>
      <c r="K32" s="344"/>
      <c r="L32" s="356">
        <v>1150986000</v>
      </c>
      <c r="M32" s="313"/>
      <c r="N32" s="322"/>
      <c r="O32" s="315"/>
      <c r="P32" s="315"/>
      <c r="Q32" s="315"/>
      <c r="R32" s="314"/>
    </row>
    <row r="33" spans="1:18" s="312" customFormat="1">
      <c r="A33" s="339">
        <v>6</v>
      </c>
      <c r="B33" s="339"/>
      <c r="C33" s="339"/>
      <c r="D33" s="344" t="s">
        <v>1756</v>
      </c>
      <c r="E33" s="344"/>
      <c r="F33" s="344"/>
      <c r="G33" s="344"/>
      <c r="H33" s="344"/>
      <c r="I33" s="344"/>
      <c r="J33" s="344">
        <v>13470.273999999999</v>
      </c>
      <c r="K33" s="344"/>
      <c r="L33" s="356">
        <v>869150550</v>
      </c>
      <c r="M33" s="313"/>
      <c r="N33" s="322"/>
      <c r="O33" s="315"/>
      <c r="P33" s="315"/>
      <c r="Q33" s="315"/>
      <c r="R33" s="314"/>
    </row>
    <row r="34" spans="1:18" s="312" customFormat="1">
      <c r="A34" s="339">
        <v>7</v>
      </c>
      <c r="B34" s="339"/>
      <c r="C34" s="339"/>
      <c r="D34" s="344" t="s">
        <v>1757</v>
      </c>
      <c r="E34" s="344"/>
      <c r="F34" s="344"/>
      <c r="G34" s="344"/>
      <c r="H34" s="344"/>
      <c r="I34" s="344"/>
      <c r="J34" s="344">
        <v>1332.6780000000001</v>
      </c>
      <c r="K34" s="344"/>
      <c r="L34" s="356">
        <v>932874600.00000012</v>
      </c>
      <c r="M34" s="313"/>
      <c r="N34" s="322"/>
      <c r="O34" s="315"/>
      <c r="P34" s="315"/>
      <c r="Q34" s="315"/>
      <c r="R34" s="308"/>
    </row>
    <row r="35" spans="1:18" s="300" customFormat="1">
      <c r="A35" s="339">
        <v>8</v>
      </c>
      <c r="B35" s="339"/>
      <c r="C35" s="339"/>
      <c r="D35" s="344" t="s">
        <v>1758</v>
      </c>
      <c r="E35" s="344"/>
      <c r="F35" s="344"/>
      <c r="G35" s="344"/>
      <c r="H35" s="344"/>
      <c r="I35" s="344"/>
      <c r="J35" s="344">
        <v>1332.6780000000001</v>
      </c>
      <c r="K35" s="344"/>
      <c r="L35" s="356">
        <v>199901700.00000003</v>
      </c>
      <c r="M35" s="318"/>
      <c r="N35" s="319"/>
      <c r="O35" s="320"/>
      <c r="P35" s="320"/>
      <c r="Q35" s="320"/>
      <c r="R35" s="321"/>
    </row>
    <row r="36" spans="1:18" s="300" customFormat="1">
      <c r="A36" s="339">
        <v>9</v>
      </c>
      <c r="B36" s="339"/>
      <c r="C36" s="339"/>
      <c r="D36" s="344" t="s">
        <v>1759</v>
      </c>
      <c r="E36" s="344"/>
      <c r="F36" s="344"/>
      <c r="G36" s="344"/>
      <c r="H36" s="344"/>
      <c r="I36" s="344"/>
      <c r="J36" s="344"/>
      <c r="K36" s="344"/>
      <c r="L36" s="356">
        <v>1505072112.5</v>
      </c>
      <c r="M36" s="318"/>
      <c r="N36" s="319"/>
      <c r="O36" s="320"/>
      <c r="P36" s="320"/>
      <c r="Q36" s="320"/>
      <c r="R36" s="321"/>
    </row>
    <row r="37" spans="1:18" s="300" customFormat="1">
      <c r="A37" s="341" t="s">
        <v>1727</v>
      </c>
      <c r="B37" s="341"/>
      <c r="C37" s="341"/>
      <c r="D37" s="345" t="s">
        <v>1760</v>
      </c>
      <c r="E37" s="345"/>
      <c r="F37" s="345"/>
      <c r="G37" s="345"/>
      <c r="H37" s="345"/>
      <c r="I37" s="345"/>
      <c r="J37" s="345"/>
      <c r="K37" s="345"/>
      <c r="L37" s="358">
        <f>SUM(L38:L45)</f>
        <v>10721526300</v>
      </c>
      <c r="M37" s="318"/>
      <c r="N37" s="319"/>
      <c r="O37" s="320"/>
      <c r="P37" s="320"/>
      <c r="Q37" s="320"/>
      <c r="R37" s="321"/>
    </row>
    <row r="38" spans="1:18" s="312" customFormat="1">
      <c r="A38" s="339">
        <v>1</v>
      </c>
      <c r="B38" s="339"/>
      <c r="C38" s="339"/>
      <c r="D38" s="344" t="s">
        <v>1761</v>
      </c>
      <c r="E38" s="344"/>
      <c r="F38" s="344"/>
      <c r="G38" s="344"/>
      <c r="H38" s="344"/>
      <c r="I38" s="344"/>
      <c r="J38" s="344"/>
      <c r="K38" s="344"/>
      <c r="L38" s="356">
        <v>732972900</v>
      </c>
      <c r="M38" s="313"/>
      <c r="N38" s="322"/>
      <c r="O38" s="315"/>
      <c r="P38" s="315"/>
      <c r="Q38" s="315"/>
      <c r="R38" s="314"/>
    </row>
    <row r="39" spans="1:18" s="312" customFormat="1">
      <c r="A39" s="339">
        <v>2</v>
      </c>
      <c r="B39" s="339"/>
      <c r="C39" s="339"/>
      <c r="D39" s="344" t="s">
        <v>1762</v>
      </c>
      <c r="E39" s="344"/>
      <c r="F39" s="344"/>
      <c r="G39" s="344"/>
      <c r="H39" s="344"/>
      <c r="I39" s="344"/>
      <c r="J39" s="344">
        <v>74</v>
      </c>
      <c r="K39" s="344"/>
      <c r="L39" s="356">
        <v>888000000</v>
      </c>
      <c r="M39" s="313"/>
      <c r="N39" s="322"/>
      <c r="O39" s="315"/>
      <c r="P39" s="315"/>
      <c r="Q39" s="315"/>
      <c r="R39" s="314"/>
    </row>
    <row r="40" spans="1:18" s="312" customFormat="1">
      <c r="A40" s="339">
        <v>3</v>
      </c>
      <c r="B40" s="339"/>
      <c r="C40" s="339"/>
      <c r="D40" s="344" t="s">
        <v>1763</v>
      </c>
      <c r="E40" s="344"/>
      <c r="F40" s="344"/>
      <c r="G40" s="344"/>
      <c r="H40" s="344"/>
      <c r="I40" s="344"/>
      <c r="J40" s="344">
        <v>602.06200000000001</v>
      </c>
      <c r="K40" s="344"/>
      <c r="L40" s="356">
        <v>2500000000</v>
      </c>
      <c r="M40" s="313"/>
      <c r="N40" s="322"/>
      <c r="O40" s="315"/>
      <c r="P40" s="315"/>
      <c r="Q40" s="315"/>
      <c r="R40" s="314"/>
    </row>
    <row r="41" spans="1:18" s="312" customFormat="1">
      <c r="A41" s="339">
        <v>4</v>
      </c>
      <c r="B41" s="339"/>
      <c r="C41" s="339"/>
      <c r="D41" s="344" t="s">
        <v>1737</v>
      </c>
      <c r="E41" s="344"/>
      <c r="F41" s="344"/>
      <c r="G41" s="344"/>
      <c r="H41" s="344"/>
      <c r="I41" s="344"/>
      <c r="J41" s="344">
        <v>10245.516</v>
      </c>
      <c r="K41" s="344"/>
      <c r="L41" s="356">
        <v>4610482200</v>
      </c>
      <c r="M41" s="313"/>
      <c r="N41" s="322"/>
      <c r="O41" s="315"/>
      <c r="P41" s="315"/>
      <c r="Q41" s="315"/>
      <c r="R41" s="308"/>
    </row>
    <row r="42" spans="1:18" s="300" customFormat="1" ht="29">
      <c r="A42" s="339">
        <v>5</v>
      </c>
      <c r="B42" s="339"/>
      <c r="C42" s="339"/>
      <c r="D42" s="343" t="s">
        <v>1764</v>
      </c>
      <c r="E42" s="343"/>
      <c r="F42" s="343"/>
      <c r="G42" s="343"/>
      <c r="H42" s="343"/>
      <c r="I42" s="343"/>
      <c r="J42" s="343"/>
      <c r="K42" s="343"/>
      <c r="L42" s="355">
        <v>974999999.99999988</v>
      </c>
      <c r="M42" s="318"/>
      <c r="N42" s="319"/>
      <c r="O42" s="320"/>
      <c r="P42" s="320"/>
      <c r="Q42" s="320"/>
      <c r="R42" s="321"/>
    </row>
    <row r="43" spans="1:18" s="300" customFormat="1">
      <c r="A43" s="339">
        <v>6</v>
      </c>
      <c r="B43" s="339"/>
      <c r="C43" s="339"/>
      <c r="D43" s="344" t="s">
        <v>1765</v>
      </c>
      <c r="E43" s="344"/>
      <c r="F43" s="344"/>
      <c r="G43" s="344"/>
      <c r="H43" s="344"/>
      <c r="I43" s="344"/>
      <c r="J43" s="344"/>
      <c r="K43" s="344"/>
      <c r="L43" s="356">
        <v>200000000</v>
      </c>
      <c r="M43" s="318"/>
      <c r="N43" s="319"/>
      <c r="O43" s="320"/>
      <c r="P43" s="320"/>
      <c r="Q43" s="320"/>
      <c r="R43" s="321"/>
    </row>
    <row r="44" spans="1:18" s="300" customFormat="1">
      <c r="A44" s="339">
        <v>7</v>
      </c>
      <c r="B44" s="339"/>
      <c r="C44" s="339"/>
      <c r="D44" s="344" t="s">
        <v>1766</v>
      </c>
      <c r="E44" s="344"/>
      <c r="F44" s="344"/>
      <c r="G44" s="344"/>
      <c r="H44" s="344"/>
      <c r="I44" s="344"/>
      <c r="J44" s="344"/>
      <c r="K44" s="344"/>
      <c r="L44" s="356">
        <v>282000000</v>
      </c>
      <c r="M44" s="318"/>
      <c r="N44" s="319"/>
      <c r="O44" s="320"/>
      <c r="P44" s="320"/>
      <c r="Q44" s="320"/>
      <c r="R44" s="321"/>
    </row>
    <row r="45" spans="1:18" s="300" customFormat="1">
      <c r="A45" s="339">
        <v>8</v>
      </c>
      <c r="B45" s="339"/>
      <c r="C45" s="339"/>
      <c r="D45" s="344" t="s">
        <v>1767</v>
      </c>
      <c r="E45" s="344"/>
      <c r="F45" s="344"/>
      <c r="G45" s="344"/>
      <c r="H45" s="344"/>
      <c r="I45" s="344"/>
      <c r="J45" s="344"/>
      <c r="K45" s="344"/>
      <c r="L45" s="356">
        <v>533071200</v>
      </c>
      <c r="M45" s="318"/>
      <c r="N45" s="319"/>
      <c r="O45" s="320"/>
      <c r="P45" s="320"/>
      <c r="Q45" s="320"/>
      <c r="R45" s="321"/>
    </row>
    <row r="46" spans="1:18" ht="22.4" customHeight="1" thickBot="1">
      <c r="A46" s="323"/>
      <c r="B46" s="324"/>
      <c r="C46" s="324"/>
      <c r="D46" s="325" t="s">
        <v>1730</v>
      </c>
      <c r="E46" s="325"/>
      <c r="F46" s="325"/>
      <c r="G46" s="325"/>
      <c r="H46" s="325"/>
      <c r="I46" s="325"/>
      <c r="J46" s="326"/>
      <c r="K46" s="327"/>
      <c r="L46" s="359">
        <f>SUM(L38:L45)+SUM(L28:L36)+SUM(L22:L26)+SUM(L18:L20)+SUM(L8:L16)</f>
        <v>70872145047.664795</v>
      </c>
      <c r="M46" s="360"/>
      <c r="N46" s="361"/>
      <c r="O46" s="362"/>
      <c r="P46" s="362"/>
      <c r="Q46" s="363">
        <f>SUM(Q38:Q45)+SUM(Q28:Q36)+SUM(Q22:Q26)+SUM(Q18:Q20)+SUM(Q8:Q16)</f>
        <v>36321319402.31073</v>
      </c>
      <c r="R46" s="351" t="str">
        <f>IF(L46&gt;Q46," OKE MUA TIẾP","BÁO CÁO BOM")</f>
        <v xml:space="preserve"> OKE MUA TIẾP</v>
      </c>
    </row>
    <row r="48" spans="1:18">
      <c r="A48" s="328"/>
      <c r="B48" s="329"/>
      <c r="C48" s="329"/>
      <c r="J48" s="1418" t="s">
        <v>1731</v>
      </c>
      <c r="K48" s="1418"/>
      <c r="L48" s="1418"/>
      <c r="N48" s="297"/>
    </row>
    <row r="49" spans="1:12" s="333" customFormat="1" ht="15">
      <c r="A49" s="331"/>
      <c r="B49" s="332"/>
      <c r="C49" s="332"/>
      <c r="J49" s="1419" t="s">
        <v>1732</v>
      </c>
      <c r="K49" s="1419"/>
      <c r="L49" s="1419"/>
    </row>
  </sheetData>
  <autoFilter ref="A4:L4" xr:uid="{00000000-0001-0000-0600-000000000000}"/>
  <mergeCells count="20">
    <mergeCell ref="D1:L1"/>
    <mergeCell ref="A2:L2"/>
    <mergeCell ref="M3:R3"/>
    <mergeCell ref="A4:A5"/>
    <mergeCell ref="B4:B5"/>
    <mergeCell ref="C4:C5"/>
    <mergeCell ref="D4:D5"/>
    <mergeCell ref="E4:E5"/>
    <mergeCell ref="F4:F5"/>
    <mergeCell ref="G4:I4"/>
    <mergeCell ref="R4:R5"/>
    <mergeCell ref="M4:N4"/>
    <mergeCell ref="O4:P4"/>
    <mergeCell ref="Q4:Q5"/>
    <mergeCell ref="A3:L3"/>
    <mergeCell ref="J48:L48"/>
    <mergeCell ref="J49:L49"/>
    <mergeCell ref="J4:J5"/>
    <mergeCell ref="K4:K5"/>
    <mergeCell ref="L4:L5"/>
  </mergeCells>
  <conditionalFormatting sqref="R1:R1048576">
    <cfRule type="cellIs" dxfId="44" priority="1" operator="equal">
      <formula>"BÁO CÁO BOM"</formula>
    </cfRule>
  </conditionalFormatting>
  <pageMargins left="0.15748031496062992" right="0.23622047244094491" top="0.49" bottom="0.15748031496062992" header="0.19685039370078741" footer="0.11811023622047245"/>
  <pageSetup paperSize="9" scale="94" fitToHeight="0"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24646-9289-4F4B-B7C9-BF2BD4827E87}">
  <sheetPr>
    <pageSetUpPr fitToPage="1"/>
  </sheetPr>
  <dimension ref="A1:AT34"/>
  <sheetViews>
    <sheetView showGridLines="0" view="pageBreakPreview" topLeftCell="A4" zoomScale="40" zoomScaleNormal="85" zoomScaleSheetLayoutView="40" workbookViewId="0">
      <pane xSplit="2" ySplit="4" topLeftCell="S8" activePane="bottomRight" state="frozen"/>
      <selection activeCell="A4" sqref="A4"/>
      <selection pane="topRight" activeCell="J4" sqref="J4"/>
      <selection pane="bottomLeft" activeCell="A8" sqref="A8"/>
      <selection pane="bottomRight" activeCell="AL7" sqref="AL7"/>
    </sheetView>
  </sheetViews>
  <sheetFormatPr defaultColWidth="9" defaultRowHeight="15" customHeight="1" outlineLevelCol="1"/>
  <cols>
    <col min="1" max="1" width="24.59765625" style="805" customWidth="1"/>
    <col min="2" max="2" width="41.69921875" style="805" customWidth="1"/>
    <col min="3" max="3" width="14.3984375" style="805" customWidth="1"/>
    <col min="4" max="4" width="17.296875" style="913" customWidth="1" outlineLevel="1"/>
    <col min="5" max="17" width="17.296875" style="805" customWidth="1" outlineLevel="1"/>
    <col min="18" max="18" width="13.59765625" style="805" customWidth="1" outlineLevel="1"/>
    <col min="19" max="19" width="15.69921875" style="805" customWidth="1" outlineLevel="1"/>
    <col min="20" max="20" width="31.8984375" style="805" customWidth="1" outlineLevel="1"/>
    <col min="21" max="21" width="17.3984375" style="805" hidden="1" customWidth="1" outlineLevel="1"/>
    <col min="22" max="22" width="13" style="805" hidden="1" customWidth="1"/>
    <col min="23" max="23" width="17.3984375" style="805" hidden="1" customWidth="1"/>
    <col min="24" max="24" width="22.09765625" style="805" hidden="1" customWidth="1"/>
    <col min="25" max="25" width="17.69921875" style="805" hidden="1" customWidth="1"/>
    <col min="26" max="26" width="13.8984375" style="805" customWidth="1"/>
    <col min="27" max="27" width="16" style="805" customWidth="1"/>
    <col min="28" max="28" width="18.69921875" style="914" customWidth="1"/>
    <col min="29" max="29" width="26.69921875" style="915" customWidth="1" outlineLevel="1"/>
    <col min="30" max="30" width="20.8984375" style="915" customWidth="1" outlineLevel="1"/>
    <col min="31" max="31" width="47.8984375" style="805" customWidth="1" outlineLevel="1"/>
    <col min="32" max="32" width="37.09765625" style="805" hidden="1" customWidth="1" outlineLevel="1"/>
    <col min="33" max="33" width="15.69921875" style="805" customWidth="1" outlineLevel="1"/>
    <col min="34" max="34" width="13.59765625" style="805" customWidth="1" outlineLevel="1"/>
    <col min="35" max="35" width="25.59765625" style="805" customWidth="1" outlineLevel="1"/>
    <col min="36" max="36" width="15" style="805" customWidth="1" outlineLevel="1"/>
    <col min="37" max="37" width="18.8984375" style="805" customWidth="1" outlineLevel="1"/>
    <col min="38" max="38" width="28.3984375" style="805" customWidth="1" outlineLevel="1"/>
    <col min="39" max="39" width="20.296875" style="805" customWidth="1" outlineLevel="1"/>
    <col min="40" max="41" width="16.09765625" style="805" customWidth="1"/>
    <col min="42" max="42" width="22.3984375" style="805" customWidth="1" outlineLevel="1"/>
    <col min="43" max="43" width="13.69921875" style="805" customWidth="1" outlineLevel="1"/>
    <col min="44" max="44" width="18" style="805" customWidth="1" outlineLevel="1"/>
    <col min="45" max="45" width="21" style="805" customWidth="1"/>
    <col min="46" max="46" width="15.69921875" style="805" customWidth="1"/>
    <col min="47" max="16206" width="9" style="805" customWidth="1"/>
    <col min="16207" max="16384" width="9" style="805"/>
  </cols>
  <sheetData>
    <row r="1" spans="1:46" ht="40.5" customHeight="1">
      <c r="A1" s="799" t="s">
        <v>0</v>
      </c>
      <c r="B1" s="800"/>
      <c r="C1" s="800"/>
      <c r="D1" s="801"/>
      <c r="E1" s="802" t="s">
        <v>2</v>
      </c>
      <c r="F1" s="802"/>
      <c r="G1" s="802"/>
      <c r="H1" s="802"/>
      <c r="I1" s="802"/>
      <c r="J1" s="802"/>
      <c r="K1" s="802"/>
      <c r="L1" s="802"/>
      <c r="M1" s="802"/>
      <c r="N1" s="802"/>
      <c r="O1" s="802"/>
      <c r="P1" s="802"/>
      <c r="Q1" s="802"/>
      <c r="R1" s="800"/>
      <c r="S1" s="800"/>
      <c r="T1" s="800"/>
      <c r="U1" s="800"/>
      <c r="V1" s="800"/>
      <c r="W1" s="800"/>
      <c r="X1" s="800"/>
      <c r="Y1" s="800"/>
      <c r="Z1" s="800"/>
      <c r="AA1" s="800"/>
      <c r="AB1" s="803"/>
      <c r="AC1" s="804"/>
      <c r="AD1" s="804"/>
      <c r="AE1" s="800"/>
      <c r="AF1" s="800"/>
      <c r="AG1" s="800"/>
      <c r="AH1" s="800"/>
      <c r="AI1" s="800"/>
      <c r="AJ1" s="800"/>
      <c r="AK1" s="800"/>
      <c r="AL1" s="800"/>
      <c r="AM1" s="800"/>
      <c r="AN1" s="800"/>
      <c r="AO1" s="800"/>
      <c r="AP1" s="800"/>
      <c r="AQ1" s="800"/>
      <c r="AR1" s="800"/>
      <c r="AS1" s="800"/>
      <c r="AT1" s="800"/>
    </row>
    <row r="2" spans="1:46" ht="30" customHeight="1">
      <c r="A2" s="799" t="s">
        <v>2458</v>
      </c>
      <c r="B2" s="806"/>
      <c r="C2" s="806"/>
      <c r="D2" s="807"/>
      <c r="E2" s="808" t="s">
        <v>5</v>
      </c>
      <c r="F2" s="809"/>
      <c r="G2" s="809"/>
      <c r="H2" s="809"/>
      <c r="I2" s="809"/>
      <c r="J2" s="809"/>
      <c r="K2" s="809"/>
      <c r="L2" s="809"/>
      <c r="M2" s="809"/>
      <c r="N2" s="809"/>
      <c r="O2" s="809"/>
      <c r="P2" s="809"/>
      <c r="Q2" s="809"/>
      <c r="R2" s="810"/>
      <c r="S2" s="810"/>
      <c r="T2" s="806"/>
      <c r="U2" s="806"/>
      <c r="V2" s="806"/>
      <c r="W2" s="806"/>
      <c r="X2" s="806"/>
      <c r="Y2" s="806"/>
      <c r="Z2" s="806"/>
      <c r="AA2" s="806"/>
      <c r="AB2" s="811"/>
      <c r="AC2" s="812"/>
      <c r="AD2" s="812"/>
      <c r="AE2" s="806"/>
      <c r="AF2" s="806"/>
      <c r="AG2" s="806"/>
      <c r="AH2" s="806"/>
      <c r="AI2" s="806"/>
      <c r="AJ2" s="806"/>
      <c r="AK2" s="806"/>
      <c r="AL2" s="806"/>
      <c r="AM2" s="806"/>
      <c r="AN2" s="806"/>
      <c r="AO2" s="806"/>
      <c r="AP2" s="806"/>
      <c r="AQ2" s="806"/>
      <c r="AR2" s="806"/>
      <c r="AS2" s="806"/>
      <c r="AT2" s="806"/>
    </row>
    <row r="3" spans="1:46" ht="27.75" customHeight="1">
      <c r="A3" s="813" t="s">
        <v>6</v>
      </c>
      <c r="B3" s="814"/>
      <c r="C3" s="812"/>
      <c r="D3" s="815"/>
      <c r="E3" s="808" t="s">
        <v>9</v>
      </c>
      <c r="F3" s="809"/>
      <c r="G3" s="809"/>
      <c r="H3" s="809"/>
      <c r="I3" s="809"/>
      <c r="J3" s="809"/>
      <c r="K3" s="809"/>
      <c r="L3" s="809"/>
      <c r="M3" s="809"/>
      <c r="N3" s="809"/>
      <c r="O3" s="809"/>
      <c r="P3" s="809"/>
      <c r="Q3" s="809"/>
      <c r="R3" s="814"/>
      <c r="S3" s="814"/>
      <c r="T3" s="814"/>
      <c r="U3" s="814"/>
      <c r="V3" s="814"/>
      <c r="W3" s="814"/>
      <c r="X3" s="814"/>
      <c r="Y3" s="814"/>
      <c r="Z3" s="814"/>
      <c r="AA3" s="814"/>
      <c r="AB3" s="816"/>
      <c r="AC3" s="817"/>
      <c r="AD3" s="817"/>
      <c r="AE3" s="813"/>
      <c r="AF3" s="813"/>
      <c r="AG3" s="813"/>
      <c r="AH3" s="813"/>
      <c r="AI3" s="813"/>
      <c r="AJ3" s="813"/>
      <c r="AK3" s="813"/>
      <c r="AL3" s="813"/>
      <c r="AM3" s="813"/>
      <c r="AN3" s="813"/>
      <c r="AO3" s="813"/>
      <c r="AP3" s="813"/>
      <c r="AQ3" s="813"/>
      <c r="AR3" s="813"/>
      <c r="AS3" s="813"/>
      <c r="AT3" s="813"/>
    </row>
    <row r="4" spans="1:46" s="825" customFormat="1" ht="51.75" customHeight="1">
      <c r="A4" s="1453" t="s">
        <v>10</v>
      </c>
      <c r="B4" s="1453" t="s">
        <v>11</v>
      </c>
      <c r="C4" s="1453" t="s">
        <v>14</v>
      </c>
      <c r="D4" s="1453" t="s">
        <v>2493</v>
      </c>
      <c r="E4" s="1454"/>
      <c r="F4" s="1442" t="s">
        <v>2494</v>
      </c>
      <c r="G4" s="1443"/>
      <c r="H4" s="1442" t="s">
        <v>2495</v>
      </c>
      <c r="I4" s="1443"/>
      <c r="J4" s="1442" t="s">
        <v>2496</v>
      </c>
      <c r="K4" s="1443"/>
      <c r="L4" s="1442" t="s">
        <v>2497</v>
      </c>
      <c r="M4" s="1443"/>
      <c r="N4" s="1442" t="s">
        <v>2498</v>
      </c>
      <c r="O4" s="1443"/>
      <c r="P4" s="1442" t="s">
        <v>2499</v>
      </c>
      <c r="Q4" s="1443"/>
      <c r="R4" s="1444" t="s">
        <v>17</v>
      </c>
      <c r="S4" s="1445"/>
      <c r="T4" s="1446" t="s">
        <v>22</v>
      </c>
      <c r="U4" s="1447" t="s">
        <v>18</v>
      </c>
      <c r="V4" s="1448"/>
      <c r="W4" s="1448"/>
      <c r="X4" s="1448"/>
      <c r="Y4" s="1449"/>
      <c r="Z4" s="1442" t="s">
        <v>19</v>
      </c>
      <c r="AA4" s="1443"/>
      <c r="AB4" s="1450" t="s">
        <v>93</v>
      </c>
      <c r="AC4" s="1451" t="s">
        <v>94</v>
      </c>
      <c r="AD4" s="1451"/>
      <c r="AE4" s="1451"/>
      <c r="AF4" s="1451"/>
      <c r="AG4" s="1451"/>
      <c r="AH4" s="1451"/>
      <c r="AI4" s="1451"/>
      <c r="AJ4" s="1451"/>
      <c r="AK4" s="1451"/>
      <c r="AL4" s="1451"/>
      <c r="AM4" s="1451"/>
      <c r="AN4" s="1452" t="s">
        <v>89</v>
      </c>
      <c r="AO4" s="1452"/>
      <c r="AP4" s="1441" t="s">
        <v>20</v>
      </c>
      <c r="AQ4" s="1441"/>
      <c r="AR4" s="1441"/>
      <c r="AS4" s="1441"/>
      <c r="AT4" s="824" t="s">
        <v>22</v>
      </c>
    </row>
    <row r="5" spans="1:46" s="825" customFormat="1" ht="55.9" customHeight="1">
      <c r="A5" s="1453"/>
      <c r="B5" s="1453"/>
      <c r="C5" s="1453"/>
      <c r="D5" s="826" t="s">
        <v>98</v>
      </c>
      <c r="E5" s="818" t="s">
        <v>97</v>
      </c>
      <c r="F5" s="827" t="s">
        <v>98</v>
      </c>
      <c r="G5" s="820" t="s">
        <v>97</v>
      </c>
      <c r="H5" s="827" t="s">
        <v>98</v>
      </c>
      <c r="I5" s="820" t="s">
        <v>97</v>
      </c>
      <c r="J5" s="827" t="s">
        <v>98</v>
      </c>
      <c r="K5" s="820" t="s">
        <v>97</v>
      </c>
      <c r="L5" s="827" t="s">
        <v>98</v>
      </c>
      <c r="M5" s="820" t="s">
        <v>97</v>
      </c>
      <c r="N5" s="827" t="s">
        <v>98</v>
      </c>
      <c r="O5" s="820" t="s">
        <v>97</v>
      </c>
      <c r="P5" s="827" t="s">
        <v>98</v>
      </c>
      <c r="Q5" s="820" t="s">
        <v>97</v>
      </c>
      <c r="R5" s="818" t="s">
        <v>98</v>
      </c>
      <c r="S5" s="818" t="s">
        <v>97</v>
      </c>
      <c r="T5" s="1446"/>
      <c r="U5" s="828" t="s">
        <v>88</v>
      </c>
      <c r="V5" s="828" t="s">
        <v>98</v>
      </c>
      <c r="W5" s="828" t="s">
        <v>97</v>
      </c>
      <c r="X5" s="828" t="s">
        <v>221</v>
      </c>
      <c r="Y5" s="828" t="s">
        <v>22</v>
      </c>
      <c r="Z5" s="820" t="s">
        <v>98</v>
      </c>
      <c r="AA5" s="820" t="s">
        <v>97</v>
      </c>
      <c r="AB5" s="1450"/>
      <c r="AC5" s="821" t="s">
        <v>24</v>
      </c>
      <c r="AD5" s="821" t="s">
        <v>26</v>
      </c>
      <c r="AE5" s="821" t="s">
        <v>12</v>
      </c>
      <c r="AF5" s="821" t="s">
        <v>13</v>
      </c>
      <c r="AG5" s="821" t="s">
        <v>99</v>
      </c>
      <c r="AH5" s="821" t="s">
        <v>27</v>
      </c>
      <c r="AI5" s="822" t="s">
        <v>100</v>
      </c>
      <c r="AJ5" s="822" t="s">
        <v>101</v>
      </c>
      <c r="AK5" s="829" t="s">
        <v>102</v>
      </c>
      <c r="AL5" s="829" t="s">
        <v>2464</v>
      </c>
      <c r="AM5" s="821" t="s">
        <v>32</v>
      </c>
      <c r="AN5" s="820" t="s">
        <v>98</v>
      </c>
      <c r="AO5" s="820" t="s">
        <v>97</v>
      </c>
      <c r="AP5" s="823" t="s">
        <v>88</v>
      </c>
      <c r="AQ5" s="823" t="s">
        <v>29</v>
      </c>
      <c r="AR5" s="830" t="s">
        <v>30</v>
      </c>
      <c r="AS5" s="823" t="s">
        <v>31</v>
      </c>
      <c r="AT5" s="831"/>
    </row>
    <row r="6" spans="1:46" s="825" customFormat="1" ht="45" customHeight="1">
      <c r="A6" s="832">
        <v>1</v>
      </c>
      <c r="B6" s="832">
        <f>A6+1</f>
        <v>2</v>
      </c>
      <c r="C6" s="832">
        <v>2</v>
      </c>
      <c r="D6" s="832">
        <f t="shared" ref="D6" si="0">C6+1</f>
        <v>3</v>
      </c>
      <c r="E6" s="832">
        <v>3</v>
      </c>
      <c r="F6" s="832">
        <f t="shared" ref="F6" si="1">E6+1</f>
        <v>4</v>
      </c>
      <c r="G6" s="832">
        <v>4</v>
      </c>
      <c r="H6" s="832">
        <f t="shared" ref="H6" si="2">G6+1</f>
        <v>5</v>
      </c>
      <c r="I6" s="832">
        <v>5</v>
      </c>
      <c r="J6" s="832">
        <f t="shared" ref="J6" si="3">I6+1</f>
        <v>6</v>
      </c>
      <c r="K6" s="832">
        <v>5</v>
      </c>
      <c r="L6" s="832">
        <f t="shared" ref="L6" si="4">K6+1</f>
        <v>6</v>
      </c>
      <c r="M6" s="832">
        <v>5</v>
      </c>
      <c r="N6" s="832">
        <f t="shared" ref="N6" si="5">M6+1</f>
        <v>6</v>
      </c>
      <c r="O6" s="832">
        <v>5</v>
      </c>
      <c r="P6" s="832">
        <f t="shared" ref="P6" si="6">O6+1</f>
        <v>6</v>
      </c>
      <c r="Q6" s="832">
        <v>5</v>
      </c>
      <c r="R6" s="832">
        <f t="shared" ref="R6" si="7">I6+1</f>
        <v>6</v>
      </c>
      <c r="S6" s="832">
        <v>6</v>
      </c>
      <c r="T6" s="832">
        <f t="shared" ref="T6" si="8">S6+1</f>
        <v>7</v>
      </c>
      <c r="U6" s="832">
        <v>7</v>
      </c>
      <c r="V6" s="832">
        <f t="shared" ref="V6" si="9">U6+1</f>
        <v>8</v>
      </c>
      <c r="W6" s="832">
        <v>8</v>
      </c>
      <c r="X6" s="832">
        <f t="shared" ref="X6" si="10">W6+1</f>
        <v>9</v>
      </c>
      <c r="Y6" s="832">
        <v>9</v>
      </c>
      <c r="Z6" s="832">
        <f t="shared" ref="Z6" si="11">Y6+1</f>
        <v>10</v>
      </c>
      <c r="AA6" s="832">
        <v>10</v>
      </c>
      <c r="AB6" s="832">
        <f t="shared" ref="AB6" si="12">AA6+1</f>
        <v>11</v>
      </c>
      <c r="AC6" s="832">
        <v>11</v>
      </c>
      <c r="AD6" s="832">
        <f t="shared" ref="AD6" si="13">AC6+1</f>
        <v>12</v>
      </c>
      <c r="AE6" s="832">
        <v>12</v>
      </c>
      <c r="AF6" s="832">
        <f t="shared" ref="AF6" si="14">AE6+1</f>
        <v>13</v>
      </c>
      <c r="AG6" s="832">
        <v>13</v>
      </c>
      <c r="AH6" s="832">
        <f t="shared" ref="AH6" si="15">AG6+1</f>
        <v>14</v>
      </c>
      <c r="AI6" s="832">
        <v>14</v>
      </c>
      <c r="AJ6" s="832">
        <f t="shared" ref="AJ6" si="16">AI6+1</f>
        <v>15</v>
      </c>
      <c r="AK6" s="832">
        <v>15</v>
      </c>
      <c r="AL6" s="832">
        <f t="shared" ref="AL6" si="17">AK6+1</f>
        <v>16</v>
      </c>
      <c r="AM6" s="832">
        <v>16</v>
      </c>
      <c r="AN6" s="832">
        <f t="shared" ref="AN6" si="18">AM6+1</f>
        <v>17</v>
      </c>
      <c r="AO6" s="832">
        <v>17</v>
      </c>
      <c r="AP6" s="832">
        <f t="shared" ref="AP6" si="19">AO6+1</f>
        <v>18</v>
      </c>
      <c r="AQ6" s="832">
        <v>18</v>
      </c>
      <c r="AR6" s="832">
        <f t="shared" ref="AR6" si="20">AQ6+1</f>
        <v>19</v>
      </c>
      <c r="AS6" s="832">
        <v>19</v>
      </c>
      <c r="AT6" s="832">
        <v>34</v>
      </c>
    </row>
    <row r="7" spans="1:46" ht="30" customHeight="1">
      <c r="A7" s="833" t="s">
        <v>41</v>
      </c>
      <c r="B7" s="833" t="s">
        <v>42</v>
      </c>
      <c r="C7" s="834"/>
      <c r="D7" s="835"/>
      <c r="E7" s="836"/>
      <c r="F7" s="837">
        <f t="shared" ref="F7:S7" si="21">SUM(F8:F32)</f>
        <v>1950</v>
      </c>
      <c r="G7" s="837">
        <f t="shared" si="21"/>
        <v>0</v>
      </c>
      <c r="H7" s="837">
        <f t="shared" si="21"/>
        <v>200</v>
      </c>
      <c r="I7" s="837">
        <f t="shared" si="21"/>
        <v>0</v>
      </c>
      <c r="J7" s="837">
        <f t="shared" ref="J7:Q7" si="22">SUM(J8:J32)</f>
        <v>40</v>
      </c>
      <c r="K7" s="837">
        <f t="shared" si="22"/>
        <v>0</v>
      </c>
      <c r="L7" s="837">
        <f t="shared" si="22"/>
        <v>70</v>
      </c>
      <c r="M7" s="837">
        <f t="shared" si="22"/>
        <v>0</v>
      </c>
      <c r="N7" s="837">
        <f t="shared" si="22"/>
        <v>315</v>
      </c>
      <c r="O7" s="837">
        <f t="shared" si="22"/>
        <v>0</v>
      </c>
      <c r="P7" s="837">
        <f t="shared" si="22"/>
        <v>110</v>
      </c>
      <c r="Q7" s="837">
        <f t="shared" si="22"/>
        <v>0</v>
      </c>
      <c r="R7" s="837">
        <f t="shared" si="21"/>
        <v>13855</v>
      </c>
      <c r="S7" s="837">
        <f t="shared" si="21"/>
        <v>0</v>
      </c>
      <c r="T7" s="838"/>
      <c r="U7" s="838"/>
      <c r="V7" s="837">
        <f>SUM(V8:V32)</f>
        <v>0</v>
      </c>
      <c r="W7" s="837">
        <f>SUM(W8:W32)</f>
        <v>0</v>
      </c>
      <c r="X7" s="822"/>
      <c r="Y7" s="822"/>
      <c r="Z7" s="837">
        <f>SUM(Z8:Z32)</f>
        <v>13855</v>
      </c>
      <c r="AA7" s="837">
        <f>SUM(AA8:AA32)</f>
        <v>0</v>
      </c>
      <c r="AB7" s="837"/>
      <c r="AC7" s="837">
        <f t="shared" ref="AC7:AT7" si="23">SUM(AC8:AC32)</f>
        <v>0</v>
      </c>
      <c r="AD7" s="837">
        <f t="shared" si="23"/>
        <v>0</v>
      </c>
      <c r="AE7" s="837">
        <f t="shared" si="23"/>
        <v>0</v>
      </c>
      <c r="AF7" s="837">
        <f t="shared" si="23"/>
        <v>0</v>
      </c>
      <c r="AG7" s="837">
        <f t="shared" si="23"/>
        <v>30435</v>
      </c>
      <c r="AH7" s="837"/>
      <c r="AI7" s="837">
        <f>SUM(AI8:AI32)</f>
        <v>12225</v>
      </c>
      <c r="AJ7" s="837">
        <f>SUM(AJ8:AJ32)</f>
        <v>0</v>
      </c>
      <c r="AK7" s="837"/>
      <c r="AL7" s="837">
        <f>SUM(AL8:AL32)</f>
        <v>775765000</v>
      </c>
      <c r="AM7" s="837"/>
      <c r="AN7" s="837">
        <f t="shared" si="23"/>
        <v>11184</v>
      </c>
      <c r="AO7" s="837">
        <f t="shared" si="23"/>
        <v>15</v>
      </c>
      <c r="AP7" s="837">
        <f t="shared" si="23"/>
        <v>0</v>
      </c>
      <c r="AQ7" s="837">
        <f t="shared" si="23"/>
        <v>0</v>
      </c>
      <c r="AR7" s="837">
        <f t="shared" si="23"/>
        <v>0</v>
      </c>
      <c r="AS7" s="837">
        <f t="shared" si="23"/>
        <v>0</v>
      </c>
      <c r="AT7" s="837">
        <f t="shared" si="23"/>
        <v>0</v>
      </c>
    </row>
    <row r="8" spans="1:46" s="861" customFormat="1" ht="51.75" customHeight="1">
      <c r="A8" s="917">
        <v>1</v>
      </c>
      <c r="B8" s="918" t="s">
        <v>2500</v>
      </c>
      <c r="C8" s="853" t="s">
        <v>1725</v>
      </c>
      <c r="D8" s="919">
        <v>10000</v>
      </c>
      <c r="E8" s="878"/>
      <c r="F8" s="878">
        <v>1500</v>
      </c>
      <c r="G8" s="878"/>
      <c r="H8" s="878"/>
      <c r="I8" s="878"/>
      <c r="J8" s="878"/>
      <c r="K8" s="878"/>
      <c r="L8" s="878"/>
      <c r="M8" s="878"/>
      <c r="N8" s="878"/>
      <c r="O8" s="878"/>
      <c r="P8" s="878"/>
      <c r="Q8" s="878"/>
      <c r="R8" s="845">
        <f>D8+F8+H8+J8+L8+N8+P8</f>
        <v>11500</v>
      </c>
      <c r="S8" s="845">
        <f t="shared" ref="S8:S32" si="24">E8+G8</f>
        <v>0</v>
      </c>
      <c r="T8" s="920" t="s">
        <v>2501</v>
      </c>
      <c r="U8" s="847"/>
      <c r="V8" s="848"/>
      <c r="W8" s="848"/>
      <c r="X8" s="849"/>
      <c r="Y8" s="921"/>
      <c r="Z8" s="848">
        <f t="shared" ref="Z8:AA32" si="25">IF(R8&gt;V8,R8-V8,"0")</f>
        <v>11500</v>
      </c>
      <c r="AA8" s="848" t="str">
        <f t="shared" si="25"/>
        <v>0</v>
      </c>
      <c r="AB8" s="851" t="s">
        <v>2502</v>
      </c>
      <c r="AC8" s="851" t="s">
        <v>2503</v>
      </c>
      <c r="AD8" s="851" t="s">
        <v>2504</v>
      </c>
      <c r="AE8" s="819" t="s">
        <v>2505</v>
      </c>
      <c r="AF8" s="853"/>
      <c r="AG8" s="922">
        <f>1065+23760</f>
        <v>24825</v>
      </c>
      <c r="AH8" s="851">
        <v>45793</v>
      </c>
      <c r="AI8" s="855">
        <v>10000</v>
      </c>
      <c r="AJ8" s="855"/>
      <c r="AK8" s="922">
        <v>33000</v>
      </c>
      <c r="AL8" s="856">
        <f>+AI8*AK8</f>
        <v>330000000</v>
      </c>
      <c r="AM8" s="857"/>
      <c r="AN8" s="848">
        <f t="shared" ref="AN8:AN32" si="26">SUMIF($A:$A,A8,$AI:$AI)</f>
        <v>10014</v>
      </c>
      <c r="AO8" s="848">
        <f t="shared" ref="AO8:AO32" si="27">SUMIF($A:$A,A8,$AJ:$AJ)</f>
        <v>15</v>
      </c>
      <c r="AP8" s="858"/>
      <c r="AQ8" s="858"/>
      <c r="AR8" s="859"/>
      <c r="AS8" s="847"/>
      <c r="AT8" s="860"/>
    </row>
    <row r="9" spans="1:46" s="861" customFormat="1" ht="51.75" customHeight="1">
      <c r="A9" s="917">
        <v>2</v>
      </c>
      <c r="B9" s="918" t="s">
        <v>2506</v>
      </c>
      <c r="C9" s="853" t="s">
        <v>1725</v>
      </c>
      <c r="D9" s="923">
        <v>100</v>
      </c>
      <c r="E9" s="878"/>
      <c r="F9" s="878">
        <v>50</v>
      </c>
      <c r="G9" s="878"/>
      <c r="H9" s="878"/>
      <c r="I9" s="878"/>
      <c r="J9" s="878"/>
      <c r="K9" s="878"/>
      <c r="L9" s="878"/>
      <c r="M9" s="878"/>
      <c r="N9" s="878"/>
      <c r="O9" s="878"/>
      <c r="P9" s="878"/>
      <c r="Q9" s="878"/>
      <c r="R9" s="845">
        <f t="shared" ref="R9:R22" si="28">D9+F9+H9+J9+L9+N9+P9</f>
        <v>150</v>
      </c>
      <c r="S9" s="845">
        <f t="shared" si="24"/>
        <v>0</v>
      </c>
      <c r="T9" s="920"/>
      <c r="U9" s="847"/>
      <c r="V9" s="848"/>
      <c r="W9" s="848"/>
      <c r="X9" s="849"/>
      <c r="Y9" s="921"/>
      <c r="Z9" s="848">
        <f t="shared" si="25"/>
        <v>150</v>
      </c>
      <c r="AA9" s="848" t="str">
        <f t="shared" si="25"/>
        <v>0</v>
      </c>
      <c r="AB9" s="851">
        <v>45784</v>
      </c>
      <c r="AC9" s="851" t="s">
        <v>2507</v>
      </c>
      <c r="AD9" s="851" t="s">
        <v>2508</v>
      </c>
      <c r="AE9" s="924" t="s">
        <v>2509</v>
      </c>
      <c r="AF9" s="859"/>
      <c r="AG9" s="922">
        <v>960</v>
      </c>
      <c r="AH9" s="851">
        <v>45793</v>
      </c>
      <c r="AI9" s="855">
        <v>500</v>
      </c>
      <c r="AJ9" s="855"/>
      <c r="AK9" s="922">
        <v>240000</v>
      </c>
      <c r="AL9" s="856">
        <f t="shared" ref="AL9:AL20" si="29">+AI9*AK9</f>
        <v>120000000</v>
      </c>
      <c r="AM9" s="857"/>
      <c r="AN9" s="848">
        <f t="shared" si="26"/>
        <v>500</v>
      </c>
      <c r="AO9" s="848">
        <f t="shared" si="27"/>
        <v>0</v>
      </c>
      <c r="AP9" s="858"/>
      <c r="AQ9" s="858"/>
      <c r="AR9" s="859"/>
      <c r="AS9" s="847"/>
      <c r="AT9" s="860"/>
    </row>
    <row r="10" spans="1:46" s="861" customFormat="1" ht="51.75" customHeight="1">
      <c r="A10" s="917">
        <v>3</v>
      </c>
      <c r="B10" s="918" t="s">
        <v>2510</v>
      </c>
      <c r="C10" s="853" t="s">
        <v>1725</v>
      </c>
      <c r="D10" s="923">
        <v>500</v>
      </c>
      <c r="E10" s="878"/>
      <c r="F10" s="878"/>
      <c r="G10" s="878"/>
      <c r="H10" s="878"/>
      <c r="I10" s="878"/>
      <c r="J10" s="878"/>
      <c r="K10" s="878"/>
      <c r="L10" s="878"/>
      <c r="M10" s="878"/>
      <c r="N10" s="878"/>
      <c r="O10" s="878"/>
      <c r="P10" s="878"/>
      <c r="Q10" s="878"/>
      <c r="R10" s="845">
        <f t="shared" si="28"/>
        <v>500</v>
      </c>
      <c r="S10" s="845">
        <f t="shared" si="24"/>
        <v>0</v>
      </c>
      <c r="T10" s="920"/>
      <c r="U10" s="847"/>
      <c r="V10" s="848"/>
      <c r="W10" s="848"/>
      <c r="X10" s="849"/>
      <c r="Y10" s="921"/>
      <c r="Z10" s="848">
        <f t="shared" si="25"/>
        <v>500</v>
      </c>
      <c r="AA10" s="848" t="str">
        <f t="shared" si="25"/>
        <v>0</v>
      </c>
      <c r="AB10" s="851">
        <v>45784</v>
      </c>
      <c r="AC10" s="851" t="s">
        <v>2507</v>
      </c>
      <c r="AD10" s="851" t="s">
        <v>2508</v>
      </c>
      <c r="AE10" s="924" t="s">
        <v>2511</v>
      </c>
      <c r="AF10" s="853"/>
      <c r="AG10" s="855">
        <v>240</v>
      </c>
      <c r="AH10" s="851">
        <v>45793</v>
      </c>
      <c r="AI10" s="855">
        <v>100</v>
      </c>
      <c r="AJ10" s="855"/>
      <c r="AK10" s="922">
        <v>200000</v>
      </c>
      <c r="AL10" s="856">
        <f t="shared" si="29"/>
        <v>20000000</v>
      </c>
      <c r="AM10" s="857"/>
      <c r="AN10" s="848">
        <f t="shared" si="26"/>
        <v>100</v>
      </c>
      <c r="AO10" s="848">
        <f t="shared" si="27"/>
        <v>0</v>
      </c>
      <c r="AP10" s="858"/>
      <c r="AQ10" s="858"/>
      <c r="AR10" s="859"/>
      <c r="AS10" s="847"/>
      <c r="AT10" s="860"/>
    </row>
    <row r="11" spans="1:46" s="863" customFormat="1" ht="51.75" customHeight="1">
      <c r="A11" s="917">
        <v>4</v>
      </c>
      <c r="B11" s="918" t="s">
        <v>2512</v>
      </c>
      <c r="C11" s="853" t="s">
        <v>1725</v>
      </c>
      <c r="D11" s="923">
        <v>500</v>
      </c>
      <c r="E11" s="878"/>
      <c r="F11" s="878">
        <v>250</v>
      </c>
      <c r="G11" s="878"/>
      <c r="H11" s="878"/>
      <c r="I11" s="878"/>
      <c r="J11" s="878"/>
      <c r="K11" s="878"/>
      <c r="L11" s="878"/>
      <c r="M11" s="878"/>
      <c r="N11" s="878"/>
      <c r="O11" s="878"/>
      <c r="P11" s="878"/>
      <c r="Q11" s="878"/>
      <c r="R11" s="845">
        <f t="shared" si="28"/>
        <v>750</v>
      </c>
      <c r="S11" s="845">
        <f t="shared" si="24"/>
        <v>0</v>
      </c>
      <c r="T11" s="920"/>
      <c r="U11" s="847"/>
      <c r="V11" s="848"/>
      <c r="W11" s="848"/>
      <c r="X11" s="849"/>
      <c r="Y11" s="921"/>
      <c r="Z11" s="848">
        <f t="shared" si="25"/>
        <v>750</v>
      </c>
      <c r="AA11" s="848" t="str">
        <f t="shared" si="25"/>
        <v>0</v>
      </c>
      <c r="AB11" s="851">
        <v>45769</v>
      </c>
      <c r="AC11" s="851" t="s">
        <v>2513</v>
      </c>
      <c r="AD11" s="851" t="s">
        <v>2514</v>
      </c>
      <c r="AE11" s="925"/>
      <c r="AF11" s="853"/>
      <c r="AG11" s="855">
        <v>3600</v>
      </c>
      <c r="AH11" s="851">
        <v>45750</v>
      </c>
      <c r="AI11" s="855">
        <v>500</v>
      </c>
      <c r="AJ11" s="855"/>
      <c r="AK11" s="856">
        <v>260000</v>
      </c>
      <c r="AL11" s="856">
        <f t="shared" si="29"/>
        <v>130000000</v>
      </c>
      <c r="AM11" s="857"/>
      <c r="AN11" s="848">
        <f t="shared" si="26"/>
        <v>500</v>
      </c>
      <c r="AO11" s="848">
        <f t="shared" si="27"/>
        <v>0</v>
      </c>
      <c r="AP11" s="858"/>
      <c r="AQ11" s="858"/>
      <c r="AR11" s="859"/>
      <c r="AS11" s="847"/>
      <c r="AT11" s="860"/>
    </row>
    <row r="12" spans="1:46" s="861" customFormat="1" ht="51.75" customHeight="1">
      <c r="A12" s="917">
        <v>5</v>
      </c>
      <c r="B12" s="918" t="s">
        <v>2515</v>
      </c>
      <c r="C12" s="853" t="s">
        <v>1725</v>
      </c>
      <c r="D12" s="919">
        <v>20</v>
      </c>
      <c r="E12" s="878"/>
      <c r="F12" s="878"/>
      <c r="G12" s="878"/>
      <c r="H12" s="878"/>
      <c r="I12" s="878"/>
      <c r="J12" s="878"/>
      <c r="K12" s="878"/>
      <c r="L12" s="878"/>
      <c r="M12" s="878"/>
      <c r="N12" s="878"/>
      <c r="O12" s="878"/>
      <c r="P12" s="878"/>
      <c r="Q12" s="878"/>
      <c r="R12" s="845">
        <f t="shared" si="28"/>
        <v>20</v>
      </c>
      <c r="S12" s="845">
        <f t="shared" si="24"/>
        <v>0</v>
      </c>
      <c r="T12" s="920"/>
      <c r="U12" s="847"/>
      <c r="V12" s="848"/>
      <c r="W12" s="848"/>
      <c r="X12" s="857"/>
      <c r="Y12" s="865"/>
      <c r="Z12" s="848">
        <f t="shared" si="25"/>
        <v>20</v>
      </c>
      <c r="AA12" s="848" t="str">
        <f t="shared" si="25"/>
        <v>0</v>
      </c>
      <c r="AB12" s="851">
        <v>45784</v>
      </c>
      <c r="AC12" s="851" t="s">
        <v>2507</v>
      </c>
      <c r="AD12" s="851" t="s">
        <v>2508</v>
      </c>
      <c r="AE12" s="924" t="s">
        <v>2516</v>
      </c>
      <c r="AF12" s="853"/>
      <c r="AG12" s="922">
        <v>200</v>
      </c>
      <c r="AH12" s="851">
        <v>45793</v>
      </c>
      <c r="AI12" s="855">
        <v>20</v>
      </c>
      <c r="AJ12" s="855"/>
      <c r="AK12" s="922">
        <v>200000</v>
      </c>
      <c r="AL12" s="856">
        <f t="shared" si="29"/>
        <v>4000000</v>
      </c>
      <c r="AM12" s="857"/>
      <c r="AN12" s="848">
        <f t="shared" si="26"/>
        <v>20</v>
      </c>
      <c r="AO12" s="848">
        <f t="shared" si="27"/>
        <v>0</v>
      </c>
      <c r="AP12" s="858"/>
      <c r="AQ12" s="857"/>
      <c r="AR12" s="859"/>
      <c r="AS12" s="847"/>
      <c r="AT12" s="860"/>
    </row>
    <row r="13" spans="1:46" s="861" customFormat="1" ht="51.75" customHeight="1">
      <c r="A13" s="917">
        <v>6</v>
      </c>
      <c r="B13" s="918" t="s">
        <v>2517</v>
      </c>
      <c r="C13" s="853" t="s">
        <v>1725</v>
      </c>
      <c r="D13" s="919">
        <v>50</v>
      </c>
      <c r="E13" s="878"/>
      <c r="F13" s="926"/>
      <c r="G13" s="878"/>
      <c r="H13" s="926"/>
      <c r="I13" s="878"/>
      <c r="J13" s="926"/>
      <c r="K13" s="878"/>
      <c r="L13" s="926"/>
      <c r="M13" s="878"/>
      <c r="N13" s="926"/>
      <c r="O13" s="878"/>
      <c r="P13" s="926"/>
      <c r="Q13" s="878"/>
      <c r="R13" s="845">
        <f t="shared" si="28"/>
        <v>50</v>
      </c>
      <c r="S13" s="845">
        <f t="shared" si="24"/>
        <v>0</v>
      </c>
      <c r="T13" s="920"/>
      <c r="U13" s="847"/>
      <c r="V13" s="848"/>
      <c r="W13" s="848"/>
      <c r="X13" s="849"/>
      <c r="Y13" s="849"/>
      <c r="Z13" s="848">
        <f t="shared" si="25"/>
        <v>50</v>
      </c>
      <c r="AA13" s="848" t="str">
        <f t="shared" si="25"/>
        <v>0</v>
      </c>
      <c r="AB13" s="851">
        <v>45784</v>
      </c>
      <c r="AC13" s="851" t="s">
        <v>2507</v>
      </c>
      <c r="AD13" s="851" t="s">
        <v>2508</v>
      </c>
      <c r="AE13" s="924" t="s">
        <v>2518</v>
      </c>
      <c r="AF13" s="853"/>
      <c r="AG13" s="922">
        <v>150</v>
      </c>
      <c r="AH13" s="851">
        <v>45793</v>
      </c>
      <c r="AI13" s="855">
        <v>50</v>
      </c>
      <c r="AJ13" s="855"/>
      <c r="AK13" s="922">
        <v>252000</v>
      </c>
      <c r="AL13" s="856">
        <f t="shared" si="29"/>
        <v>12600000</v>
      </c>
      <c r="AM13" s="857"/>
      <c r="AN13" s="848">
        <f t="shared" si="26"/>
        <v>50</v>
      </c>
      <c r="AO13" s="848">
        <f t="shared" si="27"/>
        <v>0</v>
      </c>
      <c r="AP13" s="858"/>
      <c r="AQ13" s="857"/>
      <c r="AR13" s="859"/>
      <c r="AS13" s="847"/>
      <c r="AT13" s="860"/>
    </row>
    <row r="14" spans="1:46" s="861" customFormat="1" ht="51.75" customHeight="1">
      <c r="A14" s="917"/>
      <c r="B14" s="927" t="s">
        <v>2519</v>
      </c>
      <c r="C14" s="853" t="s">
        <v>1725</v>
      </c>
      <c r="D14" s="926"/>
      <c r="E14" s="878"/>
      <c r="F14" s="926">
        <v>150</v>
      </c>
      <c r="G14" s="878"/>
      <c r="H14" s="926"/>
      <c r="I14" s="878"/>
      <c r="J14" s="926"/>
      <c r="K14" s="878"/>
      <c r="L14" s="926"/>
      <c r="M14" s="878"/>
      <c r="N14" s="926"/>
      <c r="O14" s="878"/>
      <c r="P14" s="926">
        <v>110</v>
      </c>
      <c r="Q14" s="878"/>
      <c r="R14" s="845">
        <f t="shared" si="28"/>
        <v>260</v>
      </c>
      <c r="S14" s="845">
        <f t="shared" si="24"/>
        <v>0</v>
      </c>
      <c r="T14" s="928"/>
      <c r="U14" s="847"/>
      <c r="V14" s="848"/>
      <c r="W14" s="848"/>
      <c r="X14" s="849"/>
      <c r="Y14" s="849"/>
      <c r="Z14" s="848">
        <f t="shared" si="25"/>
        <v>260</v>
      </c>
      <c r="AA14" s="848" t="str">
        <f t="shared" si="25"/>
        <v>0</v>
      </c>
      <c r="AB14" s="851">
        <v>45912</v>
      </c>
      <c r="AC14" s="851" t="s">
        <v>2514</v>
      </c>
      <c r="AD14" s="851" t="s">
        <v>2514</v>
      </c>
      <c r="AE14" s="929" t="s">
        <v>2520</v>
      </c>
      <c r="AF14" s="853"/>
      <c r="AG14" s="922">
        <v>260</v>
      </c>
      <c r="AH14" s="851">
        <v>45894</v>
      </c>
      <c r="AI14" s="930">
        <f>60+200</f>
        <v>260</v>
      </c>
      <c r="AJ14" s="930"/>
      <c r="AK14" s="922">
        <v>280000</v>
      </c>
      <c r="AL14" s="856">
        <f t="shared" si="29"/>
        <v>72800000</v>
      </c>
      <c r="AM14" s="857"/>
      <c r="AN14" s="848">
        <f t="shared" si="26"/>
        <v>0</v>
      </c>
      <c r="AO14" s="848">
        <f t="shared" si="27"/>
        <v>0</v>
      </c>
      <c r="AP14" s="858"/>
      <c r="AQ14" s="857"/>
      <c r="AR14" s="859"/>
      <c r="AS14" s="847"/>
      <c r="AT14" s="860"/>
    </row>
    <row r="15" spans="1:46" s="861" customFormat="1" ht="30" customHeight="1">
      <c r="A15" s="917"/>
      <c r="B15" s="924" t="s">
        <v>2521</v>
      </c>
      <c r="C15" s="853"/>
      <c r="D15" s="926"/>
      <c r="E15" s="878"/>
      <c r="F15" s="926"/>
      <c r="G15" s="878"/>
      <c r="H15" s="926">
        <v>200</v>
      </c>
      <c r="I15" s="878"/>
      <c r="J15" s="926"/>
      <c r="K15" s="878"/>
      <c r="L15" s="926"/>
      <c r="M15" s="878"/>
      <c r="N15" s="926"/>
      <c r="O15" s="878"/>
      <c r="P15" s="926"/>
      <c r="Q15" s="878"/>
      <c r="R15" s="845">
        <f t="shared" si="28"/>
        <v>200</v>
      </c>
      <c r="S15" s="845">
        <f t="shared" si="24"/>
        <v>0</v>
      </c>
      <c r="T15" s="928"/>
      <c r="U15" s="847"/>
      <c r="V15" s="848"/>
      <c r="W15" s="848"/>
      <c r="X15" s="849"/>
      <c r="Y15" s="849"/>
      <c r="Z15" s="848">
        <f t="shared" si="25"/>
        <v>200</v>
      </c>
      <c r="AA15" s="848" t="str">
        <f t="shared" si="25"/>
        <v>0</v>
      </c>
      <c r="AB15" s="851">
        <v>45890</v>
      </c>
      <c r="AC15" s="851" t="s">
        <v>2514</v>
      </c>
      <c r="AD15" s="851" t="s">
        <v>2514</v>
      </c>
      <c r="AE15" s="929" t="s">
        <v>2522</v>
      </c>
      <c r="AF15" s="853"/>
      <c r="AG15" s="922">
        <v>200</v>
      </c>
      <c r="AH15" s="851">
        <v>45894</v>
      </c>
      <c r="AI15" s="930">
        <v>200</v>
      </c>
      <c r="AJ15" s="930"/>
      <c r="AK15" s="922">
        <v>26000</v>
      </c>
      <c r="AL15" s="856">
        <f t="shared" si="29"/>
        <v>5200000</v>
      </c>
      <c r="AM15" s="857"/>
      <c r="AN15" s="848">
        <f t="shared" si="26"/>
        <v>0</v>
      </c>
      <c r="AO15" s="848">
        <f t="shared" si="27"/>
        <v>0</v>
      </c>
      <c r="AP15" s="847"/>
      <c r="AQ15" s="873"/>
      <c r="AR15" s="859"/>
      <c r="AS15" s="847"/>
      <c r="AT15" s="860"/>
    </row>
    <row r="16" spans="1:46" s="861" customFormat="1" ht="49" customHeight="1">
      <c r="A16" s="917"/>
      <c r="B16" s="929" t="s">
        <v>2523</v>
      </c>
      <c r="C16" s="931"/>
      <c r="D16" s="926"/>
      <c r="E16" s="878"/>
      <c r="F16" s="878"/>
      <c r="G16" s="878"/>
      <c r="H16" s="878"/>
      <c r="I16" s="878"/>
      <c r="J16" s="878">
        <v>40</v>
      </c>
      <c r="K16" s="878"/>
      <c r="L16" s="878"/>
      <c r="M16" s="878"/>
      <c r="N16" s="878"/>
      <c r="O16" s="878"/>
      <c r="P16" s="878"/>
      <c r="Q16" s="878"/>
      <c r="R16" s="845">
        <f t="shared" si="28"/>
        <v>40</v>
      </c>
      <c r="S16" s="845">
        <f t="shared" si="24"/>
        <v>0</v>
      </c>
      <c r="T16" s="920"/>
      <c r="U16" s="847"/>
      <c r="V16" s="848"/>
      <c r="W16" s="848"/>
      <c r="X16" s="857"/>
      <c r="Y16" s="849"/>
      <c r="Z16" s="848">
        <f t="shared" si="25"/>
        <v>40</v>
      </c>
      <c r="AA16" s="848" t="str">
        <f t="shared" si="25"/>
        <v>0</v>
      </c>
      <c r="AB16" s="932" t="s">
        <v>2524</v>
      </c>
      <c r="AC16" s="851" t="s">
        <v>2514</v>
      </c>
      <c r="AD16" s="851"/>
      <c r="AE16" s="850"/>
      <c r="AF16" s="853"/>
      <c r="AG16" s="922"/>
      <c r="AH16" s="851"/>
      <c r="AI16" s="930">
        <v>40</v>
      </c>
      <c r="AJ16" s="855"/>
      <c r="AK16" s="922">
        <v>280000</v>
      </c>
      <c r="AL16" s="856">
        <f t="shared" si="29"/>
        <v>11200000</v>
      </c>
      <c r="AM16" s="857"/>
      <c r="AN16" s="848">
        <f t="shared" si="26"/>
        <v>0</v>
      </c>
      <c r="AO16" s="848">
        <f t="shared" si="27"/>
        <v>0</v>
      </c>
      <c r="AP16" s="858"/>
      <c r="AQ16" s="857"/>
      <c r="AR16" s="859"/>
      <c r="AS16" s="847"/>
      <c r="AT16" s="860"/>
    </row>
    <row r="17" spans="1:46" s="861" customFormat="1" ht="41.15" customHeight="1">
      <c r="A17" s="917"/>
      <c r="B17" s="933" t="s">
        <v>2525</v>
      </c>
      <c r="C17" s="931"/>
      <c r="D17" s="926"/>
      <c r="E17" s="878"/>
      <c r="F17" s="878"/>
      <c r="G17" s="878"/>
      <c r="H17" s="878"/>
      <c r="I17" s="878"/>
      <c r="J17" s="878"/>
      <c r="K17" s="878"/>
      <c r="L17" s="878"/>
      <c r="M17" s="878"/>
      <c r="N17" s="878"/>
      <c r="O17" s="878"/>
      <c r="P17" s="878"/>
      <c r="Q17" s="878"/>
      <c r="R17" s="845">
        <f t="shared" si="28"/>
        <v>0</v>
      </c>
      <c r="S17" s="845">
        <f t="shared" si="24"/>
        <v>0</v>
      </c>
      <c r="T17" s="920"/>
      <c r="U17" s="847"/>
      <c r="V17" s="848"/>
      <c r="W17" s="848"/>
      <c r="X17" s="849"/>
      <c r="Y17" s="849"/>
      <c r="Z17" s="848" t="str">
        <f t="shared" si="25"/>
        <v>0</v>
      </c>
      <c r="AA17" s="848" t="str">
        <f t="shared" si="25"/>
        <v>0</v>
      </c>
      <c r="AB17" s="934" t="s">
        <v>2526</v>
      </c>
      <c r="AC17" s="851" t="s">
        <v>2514</v>
      </c>
      <c r="AD17" s="851"/>
      <c r="AE17" s="929"/>
      <c r="AF17" s="853"/>
      <c r="AG17" s="922"/>
      <c r="AH17" s="851"/>
      <c r="AI17" s="935">
        <v>200</v>
      </c>
      <c r="AJ17" s="855"/>
      <c r="AK17" s="922">
        <v>135000</v>
      </c>
      <c r="AL17" s="856">
        <f t="shared" si="29"/>
        <v>27000000</v>
      </c>
      <c r="AM17" s="857"/>
      <c r="AN17" s="848">
        <f t="shared" si="26"/>
        <v>0</v>
      </c>
      <c r="AO17" s="848">
        <f t="shared" si="27"/>
        <v>0</v>
      </c>
      <c r="AP17" s="858"/>
      <c r="AQ17" s="857"/>
      <c r="AR17" s="859"/>
      <c r="AS17" s="847"/>
      <c r="AT17" s="860"/>
    </row>
    <row r="18" spans="1:46" s="861" customFormat="1" ht="30" customHeight="1">
      <c r="A18" s="917"/>
      <c r="B18" s="933" t="s">
        <v>2527</v>
      </c>
      <c r="C18" s="936"/>
      <c r="D18" s="926"/>
      <c r="E18" s="878"/>
      <c r="F18" s="878"/>
      <c r="G18" s="878"/>
      <c r="H18" s="878"/>
      <c r="I18" s="878"/>
      <c r="J18" s="878"/>
      <c r="K18" s="878"/>
      <c r="L18" s="878"/>
      <c r="M18" s="878"/>
      <c r="N18" s="878">
        <v>315</v>
      </c>
      <c r="O18" s="878"/>
      <c r="P18" s="878"/>
      <c r="Q18" s="878"/>
      <c r="R18" s="845">
        <f t="shared" si="28"/>
        <v>315</v>
      </c>
      <c r="S18" s="845">
        <f t="shared" si="24"/>
        <v>0</v>
      </c>
      <c r="T18" s="937"/>
      <c r="U18" s="847"/>
      <c r="V18" s="848"/>
      <c r="W18" s="848"/>
      <c r="X18" s="857"/>
      <c r="Y18" s="849"/>
      <c r="Z18" s="848">
        <f t="shared" si="25"/>
        <v>315</v>
      </c>
      <c r="AA18" s="848" t="str">
        <f t="shared" si="25"/>
        <v>0</v>
      </c>
      <c r="AB18" s="934" t="s">
        <v>2528</v>
      </c>
      <c r="AC18" s="851" t="s">
        <v>2529</v>
      </c>
      <c r="AD18" s="851"/>
      <c r="AE18" s="925"/>
      <c r="AF18" s="853"/>
      <c r="AG18" s="855"/>
      <c r="AH18" s="851"/>
      <c r="AI18" s="935">
        <f>105+210</f>
        <v>315</v>
      </c>
      <c r="AJ18" s="855"/>
      <c r="AK18" s="922">
        <v>125000</v>
      </c>
      <c r="AL18" s="856">
        <f t="shared" si="29"/>
        <v>39375000</v>
      </c>
      <c r="AM18" s="857"/>
      <c r="AN18" s="848">
        <f t="shared" si="26"/>
        <v>0</v>
      </c>
      <c r="AO18" s="848">
        <f t="shared" si="27"/>
        <v>0</v>
      </c>
      <c r="AP18" s="858"/>
      <c r="AQ18" s="857"/>
      <c r="AR18" s="859"/>
      <c r="AS18" s="847"/>
      <c r="AT18" s="860"/>
    </row>
    <row r="19" spans="1:46" s="899" customFormat="1" ht="30" customHeight="1">
      <c r="A19" s="907"/>
      <c r="B19" s="933" t="s">
        <v>2530</v>
      </c>
      <c r="C19" s="882" t="s">
        <v>2531</v>
      </c>
      <c r="D19" s="901"/>
      <c r="E19" s="884"/>
      <c r="F19" s="884"/>
      <c r="G19" s="884"/>
      <c r="H19" s="884"/>
      <c r="I19" s="884"/>
      <c r="J19" s="884"/>
      <c r="K19" s="884"/>
      <c r="L19" s="884">
        <v>30</v>
      </c>
      <c r="M19" s="884"/>
      <c r="N19" s="884"/>
      <c r="O19" s="884"/>
      <c r="P19" s="884"/>
      <c r="Q19" s="884"/>
      <c r="R19" s="845">
        <f t="shared" si="28"/>
        <v>30</v>
      </c>
      <c r="S19" s="886">
        <f t="shared" si="24"/>
        <v>0</v>
      </c>
      <c r="T19" s="887"/>
      <c r="U19" s="888"/>
      <c r="V19" s="889"/>
      <c r="W19" s="889"/>
      <c r="X19" s="890"/>
      <c r="Y19" s="890"/>
      <c r="Z19" s="889">
        <f t="shared" si="25"/>
        <v>30</v>
      </c>
      <c r="AA19" s="889" t="str">
        <f t="shared" si="25"/>
        <v>0</v>
      </c>
      <c r="AB19" s="934" t="s">
        <v>2532</v>
      </c>
      <c r="AC19" s="851" t="s">
        <v>2529</v>
      </c>
      <c r="AD19" s="891"/>
      <c r="AE19" s="870"/>
      <c r="AF19" s="841"/>
      <c r="AG19" s="892"/>
      <c r="AH19" s="891"/>
      <c r="AI19" s="935">
        <v>30</v>
      </c>
      <c r="AJ19" s="892"/>
      <c r="AK19" s="856">
        <v>78000</v>
      </c>
      <c r="AL19" s="856">
        <f t="shared" si="29"/>
        <v>2340000</v>
      </c>
      <c r="AM19" s="895"/>
      <c r="AN19" s="889">
        <f t="shared" si="26"/>
        <v>0</v>
      </c>
      <c r="AO19" s="889">
        <f t="shared" si="27"/>
        <v>0</v>
      </c>
      <c r="AP19" s="896"/>
      <c r="AQ19" s="895"/>
      <c r="AR19" s="897"/>
      <c r="AS19" s="888"/>
      <c r="AT19" s="898"/>
    </row>
    <row r="20" spans="1:46" s="899" customFormat="1" ht="30" customHeight="1">
      <c r="A20" s="907"/>
      <c r="B20" s="933" t="s">
        <v>2533</v>
      </c>
      <c r="C20" s="882" t="s">
        <v>2531</v>
      </c>
      <c r="D20" s="901"/>
      <c r="E20" s="884"/>
      <c r="F20" s="884"/>
      <c r="G20" s="884"/>
      <c r="H20" s="884"/>
      <c r="I20" s="884"/>
      <c r="J20" s="884"/>
      <c r="K20" s="884"/>
      <c r="L20" s="884">
        <v>40</v>
      </c>
      <c r="M20" s="884"/>
      <c r="N20" s="884"/>
      <c r="O20" s="884"/>
      <c r="P20" s="884"/>
      <c r="Q20" s="884"/>
      <c r="R20" s="845">
        <f t="shared" si="28"/>
        <v>40</v>
      </c>
      <c r="S20" s="886">
        <f t="shared" si="24"/>
        <v>0</v>
      </c>
      <c r="T20" s="887"/>
      <c r="U20" s="888"/>
      <c r="V20" s="889"/>
      <c r="W20" s="889"/>
      <c r="X20" s="902"/>
      <c r="Y20" s="890"/>
      <c r="Z20" s="889">
        <f t="shared" si="25"/>
        <v>40</v>
      </c>
      <c r="AA20" s="889" t="str">
        <f t="shared" si="25"/>
        <v>0</v>
      </c>
      <c r="AB20" s="934" t="s">
        <v>2532</v>
      </c>
      <c r="AC20" s="851" t="s">
        <v>2529</v>
      </c>
      <c r="AD20" s="891"/>
      <c r="AE20" s="870"/>
      <c r="AF20" s="841"/>
      <c r="AG20" s="892"/>
      <c r="AH20" s="891"/>
      <c r="AI20" s="935">
        <v>10</v>
      </c>
      <c r="AJ20" s="892"/>
      <c r="AK20" s="894">
        <v>125000</v>
      </c>
      <c r="AL20" s="856">
        <f t="shared" si="29"/>
        <v>1250000</v>
      </c>
      <c r="AM20" s="895"/>
      <c r="AN20" s="889">
        <f t="shared" si="26"/>
        <v>0</v>
      </c>
      <c r="AO20" s="889">
        <f t="shared" si="27"/>
        <v>0</v>
      </c>
      <c r="AP20" s="896"/>
      <c r="AQ20" s="895"/>
      <c r="AR20" s="897"/>
      <c r="AS20" s="888"/>
      <c r="AT20" s="898"/>
    </row>
    <row r="21" spans="1:46" s="899" customFormat="1" ht="43.5" customHeight="1">
      <c r="A21" s="907"/>
      <c r="B21" s="903"/>
      <c r="C21" s="882"/>
      <c r="D21" s="901"/>
      <c r="E21" s="884"/>
      <c r="F21" s="884"/>
      <c r="G21" s="884"/>
      <c r="H21" s="884"/>
      <c r="I21" s="884"/>
      <c r="J21" s="884"/>
      <c r="K21" s="884"/>
      <c r="L21" s="884"/>
      <c r="M21" s="884"/>
      <c r="N21" s="884"/>
      <c r="O21" s="884"/>
      <c r="P21" s="884"/>
      <c r="Q21" s="884"/>
      <c r="R21" s="845">
        <f t="shared" si="28"/>
        <v>0</v>
      </c>
      <c r="S21" s="886">
        <f t="shared" si="24"/>
        <v>0</v>
      </c>
      <c r="T21" s="887"/>
      <c r="U21" s="888"/>
      <c r="V21" s="889"/>
      <c r="W21" s="889"/>
      <c r="X21" s="904"/>
      <c r="Y21" s="904"/>
      <c r="Z21" s="889" t="str">
        <f t="shared" si="25"/>
        <v>0</v>
      </c>
      <c r="AA21" s="889" t="str">
        <f t="shared" si="25"/>
        <v>0</v>
      </c>
      <c r="AB21" s="891"/>
      <c r="AC21" s="891"/>
      <c r="AD21" s="891"/>
      <c r="AE21" s="870"/>
      <c r="AF21" s="841"/>
      <c r="AG21" s="892"/>
      <c r="AH21" s="891"/>
      <c r="AI21" s="893"/>
      <c r="AJ21" s="892"/>
      <c r="AK21" s="894"/>
      <c r="AL21" s="856"/>
      <c r="AM21" s="895"/>
      <c r="AN21" s="889">
        <f t="shared" si="26"/>
        <v>0</v>
      </c>
      <c r="AO21" s="889">
        <f t="shared" si="27"/>
        <v>0</v>
      </c>
      <c r="AP21" s="896"/>
      <c r="AQ21" s="895"/>
      <c r="AR21" s="897"/>
      <c r="AS21" s="888"/>
      <c r="AT21" s="898"/>
    </row>
    <row r="22" spans="1:46" s="899" customFormat="1" ht="30" customHeight="1">
      <c r="A22" s="907"/>
      <c r="B22" s="903"/>
      <c r="C22" s="882"/>
      <c r="D22" s="901"/>
      <c r="E22" s="884"/>
      <c r="F22" s="884"/>
      <c r="G22" s="884"/>
      <c r="H22" s="884"/>
      <c r="I22" s="884"/>
      <c r="J22" s="884"/>
      <c r="K22" s="884"/>
      <c r="L22" s="884"/>
      <c r="M22" s="884"/>
      <c r="N22" s="884"/>
      <c r="O22" s="884"/>
      <c r="P22" s="884"/>
      <c r="Q22" s="884"/>
      <c r="R22" s="845">
        <f t="shared" si="28"/>
        <v>0</v>
      </c>
      <c r="S22" s="886">
        <f t="shared" si="24"/>
        <v>0</v>
      </c>
      <c r="T22" s="887"/>
      <c r="U22" s="888"/>
      <c r="V22" s="886"/>
      <c r="W22" s="886"/>
      <c r="X22" s="888"/>
      <c r="Y22" s="904"/>
      <c r="Z22" s="889" t="str">
        <f t="shared" si="25"/>
        <v>0</v>
      </c>
      <c r="AA22" s="889" t="str">
        <f t="shared" si="25"/>
        <v>0</v>
      </c>
      <c r="AB22" s="891"/>
      <c r="AC22" s="891"/>
      <c r="AD22" s="891"/>
      <c r="AE22" s="888"/>
      <c r="AF22" s="888"/>
      <c r="AG22" s="888"/>
      <c r="AH22" s="891"/>
      <c r="AI22" s="889"/>
      <c r="AJ22" s="889"/>
      <c r="AK22" s="886"/>
      <c r="AL22" s="856"/>
      <c r="AM22" s="895"/>
      <c r="AN22" s="889">
        <f t="shared" si="26"/>
        <v>0</v>
      </c>
      <c r="AO22" s="889">
        <f t="shared" si="27"/>
        <v>0</v>
      </c>
      <c r="AP22" s="896"/>
      <c r="AQ22" s="902"/>
      <c r="AR22" s="897"/>
      <c r="AS22" s="888"/>
      <c r="AT22" s="898"/>
    </row>
    <row r="23" spans="1:46" s="899" customFormat="1" ht="30" customHeight="1">
      <c r="A23" s="907"/>
      <c r="B23" s="903"/>
      <c r="C23" s="882"/>
      <c r="D23" s="901"/>
      <c r="E23" s="884"/>
      <c r="F23" s="884"/>
      <c r="G23" s="884"/>
      <c r="H23" s="884"/>
      <c r="I23" s="884"/>
      <c r="J23" s="884"/>
      <c r="K23" s="884"/>
      <c r="L23" s="884"/>
      <c r="M23" s="884"/>
      <c r="N23" s="884"/>
      <c r="O23" s="884"/>
      <c r="P23" s="884"/>
      <c r="Q23" s="884"/>
      <c r="R23" s="845">
        <f t="shared" ref="R23:R32" si="30">D23+F23+H23+J23+L23</f>
        <v>0</v>
      </c>
      <c r="S23" s="886">
        <f t="shared" si="24"/>
        <v>0</v>
      </c>
      <c r="T23" s="887"/>
      <c r="U23" s="888"/>
      <c r="V23" s="889"/>
      <c r="W23" s="889"/>
      <c r="X23" s="888"/>
      <c r="Y23" s="904"/>
      <c r="Z23" s="889" t="str">
        <f t="shared" si="25"/>
        <v>0</v>
      </c>
      <c r="AA23" s="889" t="str">
        <f t="shared" si="25"/>
        <v>0</v>
      </c>
      <c r="AB23" s="891"/>
      <c r="AC23" s="891"/>
      <c r="AD23" s="891"/>
      <c r="AE23" s="938"/>
      <c r="AF23" s="841"/>
      <c r="AG23" s="892"/>
      <c r="AH23" s="891"/>
      <c r="AI23" s="889"/>
      <c r="AJ23" s="892"/>
      <c r="AK23" s="894"/>
      <c r="AL23" s="856"/>
      <c r="AM23" s="895"/>
      <c r="AN23" s="889">
        <f t="shared" si="26"/>
        <v>0</v>
      </c>
      <c r="AO23" s="889">
        <f t="shared" si="27"/>
        <v>0</v>
      </c>
      <c r="AP23" s="896"/>
      <c r="AQ23" s="895"/>
      <c r="AR23" s="897"/>
      <c r="AS23" s="888"/>
      <c r="AT23" s="898"/>
    </row>
    <row r="24" spans="1:46" s="899" customFormat="1" ht="30" customHeight="1">
      <c r="A24" s="907"/>
      <c r="B24" s="903"/>
      <c r="C24" s="882"/>
      <c r="D24" s="901"/>
      <c r="E24" s="884"/>
      <c r="F24" s="884"/>
      <c r="G24" s="884"/>
      <c r="H24" s="884"/>
      <c r="I24" s="884"/>
      <c r="J24" s="884"/>
      <c r="K24" s="884"/>
      <c r="L24" s="884"/>
      <c r="M24" s="884"/>
      <c r="N24" s="884"/>
      <c r="O24" s="884"/>
      <c r="P24" s="884"/>
      <c r="Q24" s="884"/>
      <c r="R24" s="845">
        <f t="shared" si="30"/>
        <v>0</v>
      </c>
      <c r="S24" s="886">
        <f t="shared" si="24"/>
        <v>0</v>
      </c>
      <c r="T24" s="887"/>
      <c r="U24" s="888"/>
      <c r="V24" s="889"/>
      <c r="W24" s="889"/>
      <c r="X24" s="888"/>
      <c r="Y24" s="904"/>
      <c r="Z24" s="889" t="str">
        <f t="shared" si="25"/>
        <v>0</v>
      </c>
      <c r="AA24" s="889" t="str">
        <f t="shared" si="25"/>
        <v>0</v>
      </c>
      <c r="AB24" s="891"/>
      <c r="AC24" s="891"/>
      <c r="AD24" s="891"/>
      <c r="AF24" s="888"/>
      <c r="AG24" s="889"/>
      <c r="AH24" s="891"/>
      <c r="AI24" s="889"/>
      <c r="AJ24" s="889"/>
      <c r="AK24" s="886"/>
      <c r="AL24" s="856"/>
      <c r="AM24" s="895"/>
      <c r="AN24" s="889">
        <f t="shared" si="26"/>
        <v>0</v>
      </c>
      <c r="AO24" s="889">
        <f t="shared" si="27"/>
        <v>0</v>
      </c>
      <c r="AP24" s="896"/>
      <c r="AQ24" s="895"/>
      <c r="AR24" s="897"/>
      <c r="AS24" s="888"/>
      <c r="AT24" s="898"/>
    </row>
    <row r="25" spans="1:46" s="899" customFormat="1" ht="30" customHeight="1">
      <c r="A25" s="907"/>
      <c r="B25" s="903"/>
      <c r="C25" s="882"/>
      <c r="D25" s="901"/>
      <c r="E25" s="884"/>
      <c r="F25" s="884"/>
      <c r="G25" s="884"/>
      <c r="H25" s="884"/>
      <c r="I25" s="884"/>
      <c r="J25" s="884"/>
      <c r="K25" s="884"/>
      <c r="L25" s="884"/>
      <c r="M25" s="884"/>
      <c r="N25" s="884"/>
      <c r="O25" s="884"/>
      <c r="P25" s="884"/>
      <c r="Q25" s="884"/>
      <c r="R25" s="845">
        <f t="shared" si="30"/>
        <v>0</v>
      </c>
      <c r="S25" s="886">
        <f t="shared" si="24"/>
        <v>0</v>
      </c>
      <c r="T25" s="906"/>
      <c r="U25" s="888"/>
      <c r="V25" s="889"/>
      <c r="W25" s="889"/>
      <c r="X25" s="888"/>
      <c r="Y25" s="888"/>
      <c r="Z25" s="889" t="str">
        <f t="shared" si="25"/>
        <v>0</v>
      </c>
      <c r="AA25" s="889" t="str">
        <f t="shared" si="25"/>
        <v>0</v>
      </c>
      <c r="AB25" s="891"/>
      <c r="AC25" s="891"/>
      <c r="AD25" s="891"/>
      <c r="AE25" s="870"/>
      <c r="AF25" s="841"/>
      <c r="AG25" s="892"/>
      <c r="AH25" s="891"/>
      <c r="AI25" s="893"/>
      <c r="AJ25" s="892"/>
      <c r="AK25" s="894"/>
      <c r="AL25" s="856"/>
      <c r="AM25" s="895"/>
      <c r="AN25" s="889">
        <f t="shared" si="26"/>
        <v>0</v>
      </c>
      <c r="AO25" s="889">
        <f t="shared" si="27"/>
        <v>0</v>
      </c>
      <c r="AP25" s="896"/>
      <c r="AQ25" s="895"/>
      <c r="AR25" s="897"/>
      <c r="AS25" s="888"/>
      <c r="AT25" s="898"/>
    </row>
    <row r="26" spans="1:46" s="899" customFormat="1" ht="35.5" customHeight="1">
      <c r="A26" s="907"/>
      <c r="B26" s="903"/>
      <c r="C26" s="882"/>
      <c r="D26" s="901"/>
      <c r="E26" s="884"/>
      <c r="F26" s="884"/>
      <c r="G26" s="884"/>
      <c r="H26" s="884"/>
      <c r="I26" s="884"/>
      <c r="J26" s="884"/>
      <c r="K26" s="884"/>
      <c r="L26" s="884"/>
      <c r="M26" s="884"/>
      <c r="N26" s="884"/>
      <c r="O26" s="884"/>
      <c r="P26" s="884"/>
      <c r="Q26" s="884"/>
      <c r="R26" s="845">
        <f t="shared" si="30"/>
        <v>0</v>
      </c>
      <c r="S26" s="886">
        <f t="shared" si="24"/>
        <v>0</v>
      </c>
      <c r="T26" s="906"/>
      <c r="U26" s="888"/>
      <c r="V26" s="889"/>
      <c r="W26" s="889"/>
      <c r="X26" s="888"/>
      <c r="Y26" s="888"/>
      <c r="Z26" s="889" t="str">
        <f t="shared" si="25"/>
        <v>0</v>
      </c>
      <c r="AA26" s="889" t="str">
        <f t="shared" si="25"/>
        <v>0</v>
      </c>
      <c r="AB26" s="891"/>
      <c r="AC26" s="891"/>
      <c r="AD26" s="891"/>
      <c r="AE26" s="908"/>
      <c r="AF26" s="897"/>
      <c r="AG26" s="908"/>
      <c r="AH26" s="891"/>
      <c r="AI26" s="889"/>
      <c r="AJ26" s="908"/>
      <c r="AK26" s="909"/>
      <c r="AL26" s="856"/>
      <c r="AM26" s="895"/>
      <c r="AN26" s="889">
        <f t="shared" si="26"/>
        <v>0</v>
      </c>
      <c r="AO26" s="889">
        <f t="shared" si="27"/>
        <v>0</v>
      </c>
      <c r="AP26" s="896"/>
      <c r="AQ26" s="895"/>
      <c r="AR26" s="897"/>
      <c r="AS26" s="888"/>
      <c r="AT26" s="898"/>
    </row>
    <row r="27" spans="1:46" s="899" customFormat="1" ht="30" customHeight="1">
      <c r="A27" s="907"/>
      <c r="B27" s="903"/>
      <c r="C27" s="882"/>
      <c r="D27" s="901"/>
      <c r="E27" s="884"/>
      <c r="F27" s="884"/>
      <c r="G27" s="884"/>
      <c r="H27" s="884"/>
      <c r="I27" s="884"/>
      <c r="J27" s="884"/>
      <c r="K27" s="884"/>
      <c r="L27" s="884"/>
      <c r="M27" s="884"/>
      <c r="N27" s="884"/>
      <c r="O27" s="884"/>
      <c r="P27" s="884"/>
      <c r="Q27" s="884"/>
      <c r="R27" s="845">
        <f t="shared" si="30"/>
        <v>0</v>
      </c>
      <c r="S27" s="886">
        <f t="shared" si="24"/>
        <v>0</v>
      </c>
      <c r="T27" s="906"/>
      <c r="U27" s="888"/>
      <c r="V27" s="889"/>
      <c r="W27" s="889"/>
      <c r="X27" s="888"/>
      <c r="Y27" s="888"/>
      <c r="Z27" s="889" t="str">
        <f t="shared" si="25"/>
        <v>0</v>
      </c>
      <c r="AA27" s="889" t="str">
        <f t="shared" si="25"/>
        <v>0</v>
      </c>
      <c r="AB27" s="891"/>
      <c r="AC27" s="891"/>
      <c r="AD27" s="891"/>
      <c r="AE27" s="911"/>
      <c r="AF27" s="897"/>
      <c r="AG27" s="911"/>
      <c r="AH27" s="911"/>
      <c r="AI27" s="896"/>
      <c r="AJ27" s="911"/>
      <c r="AK27" s="909"/>
      <c r="AL27" s="856"/>
      <c r="AM27" s="895"/>
      <c r="AN27" s="889">
        <f t="shared" si="26"/>
        <v>0</v>
      </c>
      <c r="AO27" s="889">
        <f t="shared" si="27"/>
        <v>0</v>
      </c>
      <c r="AP27" s="896"/>
      <c r="AQ27" s="895"/>
      <c r="AR27" s="897"/>
      <c r="AS27" s="888"/>
      <c r="AT27" s="898"/>
    </row>
    <row r="28" spans="1:46" s="899" customFormat="1" ht="42.65" customHeight="1">
      <c r="A28" s="907"/>
      <c r="B28" s="903"/>
      <c r="C28" s="882"/>
      <c r="D28" s="901"/>
      <c r="E28" s="884"/>
      <c r="F28" s="884"/>
      <c r="G28" s="884"/>
      <c r="H28" s="884"/>
      <c r="I28" s="884"/>
      <c r="J28" s="884"/>
      <c r="K28" s="884"/>
      <c r="L28" s="884"/>
      <c r="M28" s="884"/>
      <c r="N28" s="884"/>
      <c r="O28" s="884"/>
      <c r="P28" s="884"/>
      <c r="Q28" s="884"/>
      <c r="R28" s="845">
        <f t="shared" si="30"/>
        <v>0</v>
      </c>
      <c r="S28" s="886">
        <f t="shared" si="24"/>
        <v>0</v>
      </c>
      <c r="T28" s="906"/>
      <c r="U28" s="888"/>
      <c r="V28" s="889"/>
      <c r="W28" s="889"/>
      <c r="X28" s="888"/>
      <c r="Y28" s="888"/>
      <c r="Z28" s="889" t="str">
        <f t="shared" si="25"/>
        <v>0</v>
      </c>
      <c r="AA28" s="889" t="str">
        <f t="shared" si="25"/>
        <v>0</v>
      </c>
      <c r="AB28" s="891"/>
      <c r="AC28" s="912"/>
      <c r="AD28" s="891"/>
      <c r="AE28" s="888"/>
      <c r="AF28" s="897"/>
      <c r="AG28" s="889"/>
      <c r="AH28" s="891"/>
      <c r="AI28" s="896"/>
      <c r="AJ28" s="889"/>
      <c r="AK28" s="909"/>
      <c r="AL28" s="856"/>
      <c r="AM28" s="895"/>
      <c r="AN28" s="889">
        <f t="shared" si="26"/>
        <v>0</v>
      </c>
      <c r="AO28" s="889">
        <f t="shared" si="27"/>
        <v>0</v>
      </c>
      <c r="AP28" s="896"/>
      <c r="AQ28" s="895"/>
      <c r="AR28" s="897"/>
      <c r="AS28" s="888"/>
      <c r="AT28" s="898"/>
    </row>
    <row r="29" spans="1:46" s="899" customFormat="1" ht="29.15" customHeight="1">
      <c r="A29" s="907"/>
      <c r="B29" s="903"/>
      <c r="C29" s="882"/>
      <c r="D29" s="901"/>
      <c r="E29" s="884"/>
      <c r="F29" s="884"/>
      <c r="G29" s="884"/>
      <c r="H29" s="884"/>
      <c r="I29" s="884"/>
      <c r="J29" s="884"/>
      <c r="K29" s="884"/>
      <c r="L29" s="884"/>
      <c r="M29" s="884"/>
      <c r="N29" s="884"/>
      <c r="O29" s="884"/>
      <c r="P29" s="884"/>
      <c r="Q29" s="884"/>
      <c r="R29" s="845">
        <f t="shared" si="30"/>
        <v>0</v>
      </c>
      <c r="S29" s="886">
        <f t="shared" si="24"/>
        <v>0</v>
      </c>
      <c r="T29" s="887"/>
      <c r="U29" s="888"/>
      <c r="V29" s="889"/>
      <c r="W29" s="889"/>
      <c r="X29" s="888"/>
      <c r="Y29" s="888"/>
      <c r="Z29" s="889" t="str">
        <f t="shared" si="25"/>
        <v>0</v>
      </c>
      <c r="AA29" s="889" t="str">
        <f t="shared" si="25"/>
        <v>0</v>
      </c>
      <c r="AB29" s="891"/>
      <c r="AC29" s="891"/>
      <c r="AD29" s="891"/>
      <c r="AE29" s="870"/>
      <c r="AF29" s="841"/>
      <c r="AG29" s="892"/>
      <c r="AH29" s="891"/>
      <c r="AI29" s="893"/>
      <c r="AJ29" s="892"/>
      <c r="AK29" s="894"/>
      <c r="AL29" s="856"/>
      <c r="AM29" s="895"/>
      <c r="AN29" s="889">
        <f t="shared" si="26"/>
        <v>0</v>
      </c>
      <c r="AO29" s="889">
        <f t="shared" si="27"/>
        <v>0</v>
      </c>
      <c r="AP29" s="896"/>
      <c r="AQ29" s="895"/>
      <c r="AR29" s="897"/>
      <c r="AS29" s="888"/>
      <c r="AT29" s="898"/>
    </row>
    <row r="30" spans="1:46" s="899" customFormat="1" ht="29.15" customHeight="1">
      <c r="A30" s="907"/>
      <c r="B30" s="903"/>
      <c r="C30" s="882"/>
      <c r="D30" s="901"/>
      <c r="E30" s="884"/>
      <c r="F30" s="884"/>
      <c r="G30" s="884"/>
      <c r="H30" s="884"/>
      <c r="I30" s="884"/>
      <c r="J30" s="884"/>
      <c r="K30" s="884"/>
      <c r="L30" s="884"/>
      <c r="M30" s="884"/>
      <c r="N30" s="884"/>
      <c r="O30" s="884"/>
      <c r="P30" s="884"/>
      <c r="Q30" s="884"/>
      <c r="R30" s="845">
        <f t="shared" si="30"/>
        <v>0</v>
      </c>
      <c r="S30" s="886">
        <f t="shared" si="24"/>
        <v>0</v>
      </c>
      <c r="T30" s="906"/>
      <c r="U30" s="888"/>
      <c r="V30" s="889"/>
      <c r="W30" s="889"/>
      <c r="X30" s="888"/>
      <c r="Y30" s="888"/>
      <c r="Z30" s="889" t="str">
        <f t="shared" si="25"/>
        <v>0</v>
      </c>
      <c r="AA30" s="889" t="str">
        <f t="shared" si="25"/>
        <v>0</v>
      </c>
      <c r="AB30" s="891"/>
      <c r="AC30" s="891"/>
      <c r="AD30" s="891"/>
      <c r="AE30" s="870"/>
      <c r="AF30" s="841"/>
      <c r="AG30" s="892"/>
      <c r="AH30" s="891"/>
      <c r="AI30" s="893"/>
      <c r="AJ30" s="892"/>
      <c r="AK30" s="894"/>
      <c r="AL30" s="856"/>
      <c r="AM30" s="895"/>
      <c r="AN30" s="889">
        <f t="shared" si="26"/>
        <v>0</v>
      </c>
      <c r="AO30" s="889">
        <f t="shared" si="27"/>
        <v>0</v>
      </c>
      <c r="AP30" s="896"/>
      <c r="AQ30" s="895"/>
      <c r="AR30" s="897"/>
      <c r="AS30" s="888"/>
      <c r="AT30" s="898"/>
    </row>
    <row r="31" spans="1:46" s="899" customFormat="1" ht="29.15" customHeight="1">
      <c r="A31" s="907"/>
      <c r="B31" s="903"/>
      <c r="C31" s="882"/>
      <c r="D31" s="901"/>
      <c r="E31" s="884"/>
      <c r="F31" s="884"/>
      <c r="G31" s="884"/>
      <c r="H31" s="884"/>
      <c r="I31" s="884"/>
      <c r="J31" s="884"/>
      <c r="K31" s="884"/>
      <c r="L31" s="884"/>
      <c r="M31" s="884"/>
      <c r="N31" s="884"/>
      <c r="O31" s="884"/>
      <c r="P31" s="884"/>
      <c r="Q31" s="884"/>
      <c r="R31" s="845">
        <f t="shared" si="30"/>
        <v>0</v>
      </c>
      <c r="S31" s="886">
        <f t="shared" si="24"/>
        <v>0</v>
      </c>
      <c r="T31" s="906"/>
      <c r="U31" s="888"/>
      <c r="V31" s="889"/>
      <c r="W31" s="889"/>
      <c r="X31" s="888"/>
      <c r="Y31" s="888"/>
      <c r="Z31" s="889" t="str">
        <f t="shared" si="25"/>
        <v>0</v>
      </c>
      <c r="AA31" s="889" t="str">
        <f t="shared" si="25"/>
        <v>0</v>
      </c>
      <c r="AB31" s="891"/>
      <c r="AC31" s="891"/>
      <c r="AD31" s="891"/>
      <c r="AE31" s="870"/>
      <c r="AF31" s="841"/>
      <c r="AG31" s="892"/>
      <c r="AH31" s="891"/>
      <c r="AI31" s="893"/>
      <c r="AJ31" s="892"/>
      <c r="AK31" s="894"/>
      <c r="AL31" s="856"/>
      <c r="AM31" s="895"/>
      <c r="AN31" s="889">
        <f t="shared" si="26"/>
        <v>0</v>
      </c>
      <c r="AO31" s="889">
        <f t="shared" si="27"/>
        <v>0</v>
      </c>
      <c r="AP31" s="896"/>
      <c r="AQ31" s="895"/>
      <c r="AR31" s="897"/>
      <c r="AS31" s="888"/>
      <c r="AT31" s="898"/>
    </row>
    <row r="32" spans="1:46" s="899" customFormat="1" ht="29.15" customHeight="1">
      <c r="A32" s="907"/>
      <c r="B32" s="903"/>
      <c r="C32" s="882"/>
      <c r="D32" s="901"/>
      <c r="E32" s="884"/>
      <c r="F32" s="884"/>
      <c r="G32" s="884"/>
      <c r="H32" s="884"/>
      <c r="I32" s="884"/>
      <c r="J32" s="884"/>
      <c r="K32" s="884"/>
      <c r="L32" s="884"/>
      <c r="M32" s="884"/>
      <c r="N32" s="884"/>
      <c r="O32" s="884"/>
      <c r="P32" s="884"/>
      <c r="Q32" s="884"/>
      <c r="R32" s="845">
        <f t="shared" si="30"/>
        <v>0</v>
      </c>
      <c r="S32" s="886">
        <f t="shared" si="24"/>
        <v>0</v>
      </c>
      <c r="T32" s="906"/>
      <c r="U32" s="888"/>
      <c r="V32" s="889"/>
      <c r="W32" s="889"/>
      <c r="X32" s="888"/>
      <c r="Y32" s="888"/>
      <c r="Z32" s="889" t="str">
        <f t="shared" si="25"/>
        <v>0</v>
      </c>
      <c r="AA32" s="889" t="str">
        <f t="shared" si="25"/>
        <v>0</v>
      </c>
      <c r="AB32" s="891"/>
      <c r="AC32" s="891"/>
      <c r="AD32" s="891"/>
      <c r="AE32" s="870"/>
      <c r="AF32" s="841"/>
      <c r="AG32" s="892"/>
      <c r="AH32" s="891"/>
      <c r="AI32" s="893"/>
      <c r="AJ32" s="892"/>
      <c r="AK32" s="894"/>
      <c r="AL32" s="856"/>
      <c r="AM32" s="895"/>
      <c r="AN32" s="889">
        <f t="shared" si="26"/>
        <v>0</v>
      </c>
      <c r="AO32" s="889">
        <f t="shared" si="27"/>
        <v>0</v>
      </c>
      <c r="AP32" s="896"/>
      <c r="AQ32" s="895"/>
      <c r="AR32" s="897"/>
      <c r="AS32" s="888"/>
      <c r="AT32" s="898"/>
    </row>
    <row r="34" spans="37:38" ht="15" customHeight="1">
      <c r="AK34" s="916"/>
      <c r="AL34" s="916"/>
    </row>
  </sheetData>
  <autoFilter ref="A6:AT32" xr:uid="{00000000-0009-0000-0000-00000D000000}"/>
  <mergeCells count="18">
    <mergeCell ref="H4:I4"/>
    <mergeCell ref="A4:A5"/>
    <mergeCell ref="B4:B5"/>
    <mergeCell ref="C4:C5"/>
    <mergeCell ref="D4:E4"/>
    <mergeCell ref="F4:G4"/>
    <mergeCell ref="AP4:AS4"/>
    <mergeCell ref="J4:K4"/>
    <mergeCell ref="L4:M4"/>
    <mergeCell ref="N4:O4"/>
    <mergeCell ref="P4:Q4"/>
    <mergeCell ref="R4:S4"/>
    <mergeCell ref="T4:T5"/>
    <mergeCell ref="U4:Y4"/>
    <mergeCell ref="Z4:AA4"/>
    <mergeCell ref="AB4:AB5"/>
    <mergeCell ref="AC4:AM4"/>
    <mergeCell ref="AN4:AO4"/>
  </mergeCells>
  <conditionalFormatting sqref="AB4">
    <cfRule type="duplicateValues" dxfId="43" priority="1"/>
  </conditionalFormatting>
  <printOptions horizontalCentered="1"/>
  <pageMargins left="0.23622047244094499" right="0" top="0.39370078740157499" bottom="0.39370078740157499" header="0" footer="0"/>
  <pageSetup paperSize="9" scale="20" fitToHeight="11111" orientation="landscape" r:id="rId1"/>
  <headerFooter>
    <oddFooter>&amp;CPage &amp;P of &amp;R&amp;F</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0E84B-F8DB-4262-AA94-F2C6C95246DB}">
  <sheetPr>
    <pageSetUpPr fitToPage="1"/>
  </sheetPr>
  <dimension ref="A1:AP39"/>
  <sheetViews>
    <sheetView showGridLines="0" view="pageBreakPreview" topLeftCell="A16" zoomScale="40" zoomScaleNormal="85" zoomScaleSheetLayoutView="40" workbookViewId="0">
      <selection activeCell="AH9" sqref="AH9"/>
    </sheetView>
  </sheetViews>
  <sheetFormatPr defaultColWidth="9" defaultRowHeight="15" customHeight="1" outlineLevelCol="1"/>
  <cols>
    <col min="1" max="1" width="24.59765625" style="805" customWidth="1"/>
    <col min="2" max="2" width="41.69921875" style="805" customWidth="1"/>
    <col min="3" max="3" width="14.3984375" style="805" customWidth="1"/>
    <col min="4" max="4" width="17.296875" style="913" customWidth="1" outlineLevel="1"/>
    <col min="5" max="13" width="17.296875" style="805" customWidth="1" outlineLevel="1"/>
    <col min="14" max="14" width="13.3984375" style="805" customWidth="1" outlineLevel="1"/>
    <col min="15" max="15" width="15.69921875" style="805" customWidth="1" outlineLevel="1"/>
    <col min="16" max="16" width="31.8984375" style="805" customWidth="1" outlineLevel="1"/>
    <col min="17" max="17" width="17.3984375" style="805" hidden="1" customWidth="1" outlineLevel="1"/>
    <col min="18" max="18" width="13" style="805" hidden="1" customWidth="1"/>
    <col min="19" max="19" width="17.3984375" style="805" hidden="1" customWidth="1"/>
    <col min="20" max="20" width="22.09765625" style="805" hidden="1" customWidth="1"/>
    <col min="21" max="21" width="17.69921875" style="805" hidden="1" customWidth="1"/>
    <col min="22" max="22" width="13.8984375" style="805" customWidth="1"/>
    <col min="23" max="23" width="16" style="805" customWidth="1"/>
    <col min="24" max="24" width="22.8984375" style="914" customWidth="1"/>
    <col min="25" max="25" width="26.69921875" style="915" customWidth="1" outlineLevel="1"/>
    <col min="26" max="26" width="20.8984375" style="915" customWidth="1" outlineLevel="1"/>
    <col min="27" max="27" width="47.8984375" style="805" customWidth="1" outlineLevel="1"/>
    <col min="28" max="28" width="37.09765625" style="805" hidden="1" customWidth="1" outlineLevel="1"/>
    <col min="29" max="29" width="15.69921875" style="805" customWidth="1" outlineLevel="1"/>
    <col min="30" max="30" width="13.59765625" style="805" customWidth="1" outlineLevel="1"/>
    <col min="31" max="31" width="14.296875" style="805" customWidth="1" outlineLevel="1"/>
    <col min="32" max="32" width="15" style="805" customWidth="1" outlineLevel="1"/>
    <col min="33" max="33" width="18.8984375" style="805" customWidth="1" outlineLevel="1"/>
    <col min="34" max="34" width="26.69921875" style="805" customWidth="1" outlineLevel="1"/>
    <col min="35" max="35" width="20.296875" style="805" customWidth="1" outlineLevel="1"/>
    <col min="36" max="37" width="16.09765625" style="805" customWidth="1"/>
    <col min="38" max="38" width="22.3984375" style="805" customWidth="1" outlineLevel="1"/>
    <col min="39" max="39" width="13.69921875" style="805" customWidth="1" outlineLevel="1"/>
    <col min="40" max="40" width="18" style="805" customWidth="1" outlineLevel="1"/>
    <col min="41" max="41" width="21" style="805" customWidth="1"/>
    <col min="42" max="42" width="35" style="805" customWidth="1"/>
    <col min="43" max="43" width="19.3984375" style="805" customWidth="1"/>
    <col min="44" max="16202" width="9" style="805" customWidth="1"/>
    <col min="16203" max="16384" width="9" style="805"/>
  </cols>
  <sheetData>
    <row r="1" spans="1:42" ht="40.5" customHeight="1">
      <c r="A1" s="799" t="s">
        <v>0</v>
      </c>
      <c r="B1" s="800"/>
      <c r="C1" s="800"/>
      <c r="D1" s="801"/>
      <c r="E1" s="802" t="s">
        <v>2</v>
      </c>
      <c r="F1" s="802"/>
      <c r="G1" s="802"/>
      <c r="H1" s="802"/>
      <c r="I1" s="802"/>
      <c r="J1" s="802"/>
      <c r="K1" s="802"/>
      <c r="L1" s="802"/>
      <c r="M1" s="802"/>
      <c r="N1" s="800"/>
      <c r="O1" s="800"/>
      <c r="P1" s="800"/>
      <c r="Q1" s="800"/>
      <c r="R1" s="800"/>
      <c r="S1" s="800"/>
      <c r="T1" s="800"/>
      <c r="U1" s="800"/>
      <c r="V1" s="800"/>
      <c r="W1" s="800"/>
      <c r="X1" s="803"/>
      <c r="Y1" s="804"/>
      <c r="Z1" s="804"/>
      <c r="AA1" s="800"/>
      <c r="AB1" s="800"/>
      <c r="AC1" s="800"/>
      <c r="AD1" s="800"/>
      <c r="AE1" s="800"/>
      <c r="AF1" s="800"/>
      <c r="AG1" s="800"/>
      <c r="AH1" s="800"/>
      <c r="AI1" s="800"/>
      <c r="AJ1" s="800"/>
      <c r="AK1" s="800"/>
      <c r="AL1" s="800"/>
      <c r="AM1" s="800"/>
      <c r="AN1" s="800"/>
      <c r="AO1" s="800"/>
      <c r="AP1" s="800"/>
    </row>
    <row r="2" spans="1:42" ht="30" customHeight="1">
      <c r="A2" s="799" t="s">
        <v>2458</v>
      </c>
      <c r="B2" s="806"/>
      <c r="C2" s="806"/>
      <c r="D2" s="807"/>
      <c r="E2" s="808" t="s">
        <v>5</v>
      </c>
      <c r="F2" s="809"/>
      <c r="G2" s="809"/>
      <c r="H2" s="809"/>
      <c r="I2" s="809"/>
      <c r="J2" s="809"/>
      <c r="K2" s="809"/>
      <c r="L2" s="809"/>
      <c r="M2" s="809"/>
      <c r="N2" s="810"/>
      <c r="O2" s="810"/>
      <c r="P2" s="806"/>
      <c r="Q2" s="806"/>
      <c r="R2" s="806"/>
      <c r="S2" s="806"/>
      <c r="T2" s="806"/>
      <c r="U2" s="806"/>
      <c r="V2" s="806"/>
      <c r="W2" s="806"/>
      <c r="X2" s="811"/>
      <c r="Y2" s="812"/>
      <c r="Z2" s="812"/>
      <c r="AA2" s="806"/>
      <c r="AB2" s="806"/>
      <c r="AC2" s="806"/>
      <c r="AD2" s="806"/>
      <c r="AE2" s="806"/>
      <c r="AF2" s="806"/>
      <c r="AG2" s="806"/>
      <c r="AH2" s="806"/>
      <c r="AI2" s="806"/>
      <c r="AJ2" s="806"/>
      <c r="AK2" s="806"/>
      <c r="AL2" s="806"/>
      <c r="AM2" s="806"/>
      <c r="AN2" s="806"/>
      <c r="AO2" s="806"/>
      <c r="AP2" s="806"/>
    </row>
    <row r="3" spans="1:42" ht="27.75" customHeight="1">
      <c r="A3" s="813" t="s">
        <v>6</v>
      </c>
      <c r="B3" s="814"/>
      <c r="C3" s="812"/>
      <c r="D3" s="815"/>
      <c r="E3" s="808" t="s">
        <v>9</v>
      </c>
      <c r="F3" s="809"/>
      <c r="G3" s="809"/>
      <c r="H3" s="809"/>
      <c r="I3" s="809"/>
      <c r="J3" s="809"/>
      <c r="K3" s="809"/>
      <c r="L3" s="809"/>
      <c r="M3" s="809"/>
      <c r="N3" s="814"/>
      <c r="O3" s="814"/>
      <c r="P3" s="814"/>
      <c r="Q3" s="814"/>
      <c r="R3" s="814"/>
      <c r="S3" s="814"/>
      <c r="T3" s="814"/>
      <c r="U3" s="814"/>
      <c r="V3" s="814"/>
      <c r="W3" s="814"/>
      <c r="X3" s="816"/>
      <c r="Y3" s="817"/>
      <c r="Z3" s="817"/>
      <c r="AA3" s="813"/>
      <c r="AB3" s="813"/>
      <c r="AC3" s="813"/>
      <c r="AD3" s="813"/>
      <c r="AE3" s="813"/>
      <c r="AF3" s="813"/>
      <c r="AG3" s="813"/>
      <c r="AH3" s="813"/>
      <c r="AI3" s="813"/>
      <c r="AJ3" s="813"/>
      <c r="AK3" s="813"/>
      <c r="AL3" s="813"/>
      <c r="AM3" s="813"/>
      <c r="AN3" s="813"/>
      <c r="AO3" s="813"/>
      <c r="AP3" s="813"/>
    </row>
    <row r="4" spans="1:42" s="825" customFormat="1" ht="51.75" customHeight="1">
      <c r="A4" s="1453" t="s">
        <v>10</v>
      </c>
      <c r="B4" s="1453" t="s">
        <v>11</v>
      </c>
      <c r="C4" s="1453" t="s">
        <v>14</v>
      </c>
      <c r="D4" s="1453" t="s">
        <v>2459</v>
      </c>
      <c r="E4" s="1454"/>
      <c r="F4" s="1442" t="s">
        <v>2460</v>
      </c>
      <c r="G4" s="1443"/>
      <c r="H4" s="1442" t="s">
        <v>2461</v>
      </c>
      <c r="I4" s="1443"/>
      <c r="J4" s="1442" t="s">
        <v>2462</v>
      </c>
      <c r="K4" s="1443"/>
      <c r="L4" s="1442" t="s">
        <v>2463</v>
      </c>
      <c r="M4" s="1443"/>
      <c r="N4" s="1444" t="s">
        <v>17</v>
      </c>
      <c r="O4" s="1445"/>
      <c r="P4" s="1446" t="s">
        <v>22</v>
      </c>
      <c r="Q4" s="1447" t="s">
        <v>18</v>
      </c>
      <c r="R4" s="1448"/>
      <c r="S4" s="1448"/>
      <c r="T4" s="1448"/>
      <c r="U4" s="1449"/>
      <c r="V4" s="1442" t="s">
        <v>19</v>
      </c>
      <c r="W4" s="1443"/>
      <c r="X4" s="1450" t="s">
        <v>93</v>
      </c>
      <c r="Y4" s="1451" t="s">
        <v>94</v>
      </c>
      <c r="Z4" s="1451"/>
      <c r="AA4" s="1451"/>
      <c r="AB4" s="1451"/>
      <c r="AC4" s="1451"/>
      <c r="AD4" s="1451"/>
      <c r="AE4" s="1451"/>
      <c r="AF4" s="1451"/>
      <c r="AG4" s="1451"/>
      <c r="AH4" s="1451"/>
      <c r="AI4" s="1451"/>
      <c r="AJ4" s="1452" t="s">
        <v>89</v>
      </c>
      <c r="AK4" s="1452"/>
      <c r="AL4" s="1441" t="s">
        <v>20</v>
      </c>
      <c r="AM4" s="1441"/>
      <c r="AN4" s="1441"/>
      <c r="AO4" s="1441"/>
      <c r="AP4" s="824" t="s">
        <v>22</v>
      </c>
    </row>
    <row r="5" spans="1:42" s="825" customFormat="1" ht="55.9" customHeight="1">
      <c r="A5" s="1453"/>
      <c r="B5" s="1453"/>
      <c r="C5" s="1453"/>
      <c r="D5" s="826" t="s">
        <v>98</v>
      </c>
      <c r="E5" s="818" t="s">
        <v>97</v>
      </c>
      <c r="F5" s="827" t="s">
        <v>98</v>
      </c>
      <c r="G5" s="820" t="s">
        <v>97</v>
      </c>
      <c r="H5" s="827" t="s">
        <v>98</v>
      </c>
      <c r="I5" s="820" t="s">
        <v>97</v>
      </c>
      <c r="J5" s="827" t="s">
        <v>98</v>
      </c>
      <c r="K5" s="820" t="s">
        <v>97</v>
      </c>
      <c r="L5" s="827" t="s">
        <v>98</v>
      </c>
      <c r="M5" s="820" t="s">
        <v>97</v>
      </c>
      <c r="N5" s="818" t="s">
        <v>98</v>
      </c>
      <c r="O5" s="818" t="s">
        <v>97</v>
      </c>
      <c r="P5" s="1446"/>
      <c r="Q5" s="828" t="s">
        <v>88</v>
      </c>
      <c r="R5" s="828" t="s">
        <v>98</v>
      </c>
      <c r="S5" s="828" t="s">
        <v>97</v>
      </c>
      <c r="T5" s="828" t="s">
        <v>221</v>
      </c>
      <c r="U5" s="828" t="s">
        <v>22</v>
      </c>
      <c r="V5" s="820" t="s">
        <v>98</v>
      </c>
      <c r="W5" s="820" t="s">
        <v>97</v>
      </c>
      <c r="X5" s="1450"/>
      <c r="Y5" s="821" t="s">
        <v>24</v>
      </c>
      <c r="Z5" s="821" t="s">
        <v>26</v>
      </c>
      <c r="AA5" s="821" t="s">
        <v>12</v>
      </c>
      <c r="AB5" s="821" t="s">
        <v>13</v>
      </c>
      <c r="AC5" s="821" t="s">
        <v>99</v>
      </c>
      <c r="AD5" s="821" t="s">
        <v>27</v>
      </c>
      <c r="AE5" s="822" t="s">
        <v>100</v>
      </c>
      <c r="AF5" s="822" t="s">
        <v>101</v>
      </c>
      <c r="AG5" s="829" t="s">
        <v>102</v>
      </c>
      <c r="AH5" s="829" t="s">
        <v>2464</v>
      </c>
      <c r="AI5" s="821" t="s">
        <v>32</v>
      </c>
      <c r="AJ5" s="820" t="s">
        <v>98</v>
      </c>
      <c r="AK5" s="820" t="s">
        <v>97</v>
      </c>
      <c r="AL5" s="823" t="s">
        <v>88</v>
      </c>
      <c r="AM5" s="823" t="s">
        <v>29</v>
      </c>
      <c r="AN5" s="830" t="s">
        <v>30</v>
      </c>
      <c r="AO5" s="823" t="s">
        <v>31</v>
      </c>
      <c r="AP5" s="831"/>
    </row>
    <row r="6" spans="1:42" s="825" customFormat="1" ht="45" customHeight="1">
      <c r="A6" s="832">
        <v>1</v>
      </c>
      <c r="B6" s="832">
        <f>A6+1</f>
        <v>2</v>
      </c>
      <c r="C6" s="832">
        <v>2</v>
      </c>
      <c r="D6" s="832">
        <f t="shared" ref="D6" si="0">C6+1</f>
        <v>3</v>
      </c>
      <c r="E6" s="832">
        <v>3</v>
      </c>
      <c r="F6" s="832">
        <f t="shared" ref="F6" si="1">E6+1</f>
        <v>4</v>
      </c>
      <c r="G6" s="832">
        <v>4</v>
      </c>
      <c r="H6" s="832">
        <f t="shared" ref="H6" si="2">G6+1</f>
        <v>5</v>
      </c>
      <c r="I6" s="832">
        <v>5</v>
      </c>
      <c r="J6" s="832">
        <f t="shared" ref="J6" si="3">G6+1</f>
        <v>5</v>
      </c>
      <c r="K6" s="832">
        <v>5</v>
      </c>
      <c r="L6" s="832">
        <f t="shared" ref="L6" si="4">I6+1</f>
        <v>6</v>
      </c>
      <c r="M6" s="832">
        <v>5</v>
      </c>
      <c r="N6" s="832">
        <f t="shared" ref="N6" si="5">I6+1</f>
        <v>6</v>
      </c>
      <c r="O6" s="832">
        <v>6</v>
      </c>
      <c r="P6" s="832">
        <f t="shared" ref="P6" si="6">O6+1</f>
        <v>7</v>
      </c>
      <c r="Q6" s="832">
        <v>7</v>
      </c>
      <c r="R6" s="832">
        <f t="shared" ref="R6" si="7">Q6+1</f>
        <v>8</v>
      </c>
      <c r="S6" s="832">
        <v>8</v>
      </c>
      <c r="T6" s="832">
        <f t="shared" ref="T6" si="8">S6+1</f>
        <v>9</v>
      </c>
      <c r="U6" s="832">
        <v>9</v>
      </c>
      <c r="V6" s="832">
        <f t="shared" ref="V6" si="9">U6+1</f>
        <v>10</v>
      </c>
      <c r="W6" s="832">
        <v>10</v>
      </c>
      <c r="X6" s="832">
        <f t="shared" ref="X6" si="10">W6+1</f>
        <v>11</v>
      </c>
      <c r="Y6" s="832">
        <v>11</v>
      </c>
      <c r="Z6" s="832">
        <f t="shared" ref="Z6" si="11">Y6+1</f>
        <v>12</v>
      </c>
      <c r="AA6" s="832">
        <v>12</v>
      </c>
      <c r="AB6" s="832">
        <f t="shared" ref="AB6" si="12">AA6+1</f>
        <v>13</v>
      </c>
      <c r="AC6" s="832">
        <v>13</v>
      </c>
      <c r="AD6" s="832">
        <f t="shared" ref="AD6" si="13">AC6+1</f>
        <v>14</v>
      </c>
      <c r="AE6" s="832">
        <v>14</v>
      </c>
      <c r="AF6" s="832">
        <f t="shared" ref="AF6" si="14">AE6+1</f>
        <v>15</v>
      </c>
      <c r="AG6" s="832">
        <v>15</v>
      </c>
      <c r="AH6" s="832">
        <f t="shared" ref="AH6" si="15">AG6+1</f>
        <v>16</v>
      </c>
      <c r="AI6" s="832">
        <v>16</v>
      </c>
      <c r="AJ6" s="832">
        <f t="shared" ref="AJ6" si="16">AI6+1</f>
        <v>17</v>
      </c>
      <c r="AK6" s="832">
        <v>17</v>
      </c>
      <c r="AL6" s="832">
        <f t="shared" ref="AL6" si="17">AK6+1</f>
        <v>18</v>
      </c>
      <c r="AM6" s="832">
        <v>18</v>
      </c>
      <c r="AN6" s="832">
        <f t="shared" ref="AN6" si="18">AM6+1</f>
        <v>19</v>
      </c>
      <c r="AO6" s="832">
        <v>19</v>
      </c>
      <c r="AP6" s="832">
        <v>34</v>
      </c>
    </row>
    <row r="7" spans="1:42" ht="30" customHeight="1">
      <c r="A7" s="833" t="s">
        <v>41</v>
      </c>
      <c r="B7" s="833" t="s">
        <v>42</v>
      </c>
      <c r="C7" s="834"/>
      <c r="D7" s="835"/>
      <c r="E7" s="836"/>
      <c r="F7" s="837">
        <f t="shared" ref="F7:O7" si="19">SUM(F8:F33)</f>
        <v>1315</v>
      </c>
      <c r="G7" s="837">
        <f t="shared" si="19"/>
        <v>0</v>
      </c>
      <c r="H7" s="837">
        <f t="shared" si="19"/>
        <v>492</v>
      </c>
      <c r="I7" s="837">
        <f t="shared" si="19"/>
        <v>0</v>
      </c>
      <c r="J7" s="837">
        <f t="shared" ref="J7:K7" si="20">SUM(J8:J33)</f>
        <v>1000</v>
      </c>
      <c r="K7" s="837">
        <f t="shared" si="20"/>
        <v>0</v>
      </c>
      <c r="L7" s="837">
        <f t="shared" si="19"/>
        <v>1490</v>
      </c>
      <c r="M7" s="837">
        <f t="shared" si="19"/>
        <v>0</v>
      </c>
      <c r="N7" s="837">
        <f t="shared" si="19"/>
        <v>11522</v>
      </c>
      <c r="O7" s="837">
        <f t="shared" si="19"/>
        <v>0</v>
      </c>
      <c r="P7" s="838"/>
      <c r="Q7" s="838"/>
      <c r="R7" s="837">
        <f>SUM(R8:R33)</f>
        <v>0</v>
      </c>
      <c r="S7" s="837">
        <f>SUM(S8:S33)</f>
        <v>0</v>
      </c>
      <c r="T7" s="822"/>
      <c r="U7" s="822"/>
      <c r="V7" s="837">
        <f>SUM(V8:V33)</f>
        <v>11522</v>
      </c>
      <c r="W7" s="837">
        <f>SUM(W8:W33)</f>
        <v>0</v>
      </c>
      <c r="X7" s="837"/>
      <c r="Y7" s="837">
        <f>SUM(Y8:Y33)</f>
        <v>0</v>
      </c>
      <c r="Z7" s="837">
        <f>SUM(Z8:Z33)</f>
        <v>0</v>
      </c>
      <c r="AA7" s="837">
        <f>SUM(AA8:AA33)</f>
        <v>0</v>
      </c>
      <c r="AB7" s="837">
        <f>SUM(AB8:AB33)</f>
        <v>0</v>
      </c>
      <c r="AC7" s="837">
        <f>SUM(AC8:AC33)</f>
        <v>8789.06</v>
      </c>
      <c r="AD7" s="837"/>
      <c r="AE7" s="837">
        <f>SUM(AE8:AE33)</f>
        <v>8374.56</v>
      </c>
      <c r="AF7" s="837">
        <f>SUM(AF8:AF33)</f>
        <v>0</v>
      </c>
      <c r="AG7" s="837"/>
      <c r="AH7" s="837">
        <f>SUM(AH8:AH33)</f>
        <v>2346421600</v>
      </c>
      <c r="AI7" s="837"/>
      <c r="AJ7" s="837">
        <f t="shared" ref="AJ7:AP7" si="21">SUM(AJ8:AJ33)</f>
        <v>4881.4800000000005</v>
      </c>
      <c r="AK7" s="837">
        <f t="shared" si="21"/>
        <v>15</v>
      </c>
      <c r="AL7" s="837">
        <f t="shared" si="21"/>
        <v>0</v>
      </c>
      <c r="AM7" s="837">
        <f t="shared" si="21"/>
        <v>0</v>
      </c>
      <c r="AN7" s="837">
        <f t="shared" si="21"/>
        <v>0</v>
      </c>
      <c r="AO7" s="837">
        <f t="shared" si="21"/>
        <v>0</v>
      </c>
      <c r="AP7" s="837">
        <f t="shared" si="21"/>
        <v>0</v>
      </c>
    </row>
    <row r="8" spans="1:42" s="861" customFormat="1" ht="51.75" customHeight="1">
      <c r="A8" s="839">
        <v>1</v>
      </c>
      <c r="B8" s="840" t="s">
        <v>2465</v>
      </c>
      <c r="C8" s="841" t="s">
        <v>2466</v>
      </c>
      <c r="D8" s="842">
        <v>1965</v>
      </c>
      <c r="E8" s="843"/>
      <c r="F8" s="844"/>
      <c r="G8" s="843"/>
      <c r="H8" s="844">
        <v>130</v>
      </c>
      <c r="I8" s="843"/>
      <c r="J8" s="843"/>
      <c r="K8" s="843"/>
      <c r="L8" s="843">
        <v>540</v>
      </c>
      <c r="M8" s="843"/>
      <c r="N8" s="845">
        <f>+D8+F8+H8+L8+J8</f>
        <v>2635</v>
      </c>
      <c r="O8" s="845">
        <f t="shared" ref="O8:O33" si="22">E8+G8</f>
        <v>0</v>
      </c>
      <c r="P8" s="846"/>
      <c r="Q8" s="847"/>
      <c r="R8" s="848"/>
      <c r="S8" s="848"/>
      <c r="T8" s="849"/>
      <c r="U8" s="850"/>
      <c r="V8" s="848">
        <f t="shared" ref="V8:W33" si="23">IF(N8&gt;R8,N8-R8,"0")</f>
        <v>2635</v>
      </c>
      <c r="W8" s="848" t="str">
        <f t="shared" si="23"/>
        <v>0</v>
      </c>
      <c r="X8" s="851" t="s">
        <v>2467</v>
      </c>
      <c r="Y8" s="851" t="s">
        <v>2468</v>
      </c>
      <c r="Z8" s="851" t="s">
        <v>2233</v>
      </c>
      <c r="AA8" s="852"/>
      <c r="AB8" s="853"/>
      <c r="AC8" s="854">
        <v>1971.6</v>
      </c>
      <c r="AD8" s="851">
        <v>45888</v>
      </c>
      <c r="AE8" s="854">
        <f>208+67.6+74.2+455.8+275.6+95.4+795</f>
        <v>1971.6000000000001</v>
      </c>
      <c r="AF8" s="855"/>
      <c r="AG8" s="854">
        <v>325000</v>
      </c>
      <c r="AH8" s="856">
        <f>+AG8*AE8</f>
        <v>640770000</v>
      </c>
      <c r="AI8" s="857"/>
      <c r="AJ8" s="848">
        <f>SUMIF($A:$A,A8,$AE:$AE)</f>
        <v>1985.6000000000001</v>
      </c>
      <c r="AK8" s="848">
        <f>SUMIF($A:$A,A8,$AF:$AF)</f>
        <v>15</v>
      </c>
      <c r="AL8" s="858"/>
      <c r="AM8" s="858"/>
      <c r="AN8" s="859"/>
      <c r="AO8" s="847"/>
      <c r="AP8" s="860"/>
    </row>
    <row r="9" spans="1:42" s="861" customFormat="1" ht="51.75" customHeight="1">
      <c r="A9" s="839">
        <v>2</v>
      </c>
      <c r="B9" s="840" t="s">
        <v>2469</v>
      </c>
      <c r="C9" s="841" t="s">
        <v>2466</v>
      </c>
      <c r="D9" s="842">
        <v>240</v>
      </c>
      <c r="E9" s="843"/>
      <c r="F9" s="844"/>
      <c r="G9" s="843"/>
      <c r="H9" s="844">
        <v>15</v>
      </c>
      <c r="I9" s="843"/>
      <c r="J9" s="843"/>
      <c r="K9" s="843"/>
      <c r="L9" s="843">
        <v>60</v>
      </c>
      <c r="M9" s="843"/>
      <c r="N9" s="845">
        <f t="shared" ref="N9:N22" si="24">+D9+F9+H9+L9+J9</f>
        <v>315</v>
      </c>
      <c r="O9" s="845">
        <f t="shared" si="22"/>
        <v>0</v>
      </c>
      <c r="P9" s="846"/>
      <c r="Q9" s="847"/>
      <c r="R9" s="848"/>
      <c r="S9" s="848"/>
      <c r="T9" s="849"/>
      <c r="U9" s="850"/>
      <c r="V9" s="848">
        <f t="shared" si="23"/>
        <v>315</v>
      </c>
      <c r="W9" s="848" t="str">
        <f t="shared" si="23"/>
        <v>0</v>
      </c>
      <c r="X9" s="851" t="s">
        <v>2470</v>
      </c>
      <c r="Y9" s="851" t="s">
        <v>2468</v>
      </c>
      <c r="Z9" s="851" t="s">
        <v>2233</v>
      </c>
      <c r="AA9" s="862"/>
      <c r="AB9" s="853"/>
      <c r="AC9" s="854">
        <v>240</v>
      </c>
      <c r="AD9" s="851">
        <v>45888</v>
      </c>
      <c r="AE9" s="854">
        <f>40+120+80</f>
        <v>240</v>
      </c>
      <c r="AF9" s="855"/>
      <c r="AG9" s="854">
        <v>67000</v>
      </c>
      <c r="AH9" s="856">
        <f t="shared" ref="AH9:AH21" si="25">+AG9*AE9</f>
        <v>16080000</v>
      </c>
      <c r="AI9" s="857"/>
      <c r="AJ9" s="848">
        <f>SUMIF($A:$A,A9,$AE:$AE)</f>
        <v>240</v>
      </c>
      <c r="AK9" s="848">
        <f>SUMIF($A:$A,A9,$AF:$AF)</f>
        <v>0</v>
      </c>
      <c r="AL9" s="858"/>
      <c r="AM9" s="858"/>
      <c r="AN9" s="859"/>
      <c r="AO9" s="847"/>
      <c r="AP9" s="860"/>
    </row>
    <row r="10" spans="1:42" s="861" customFormat="1" ht="51.75" customHeight="1">
      <c r="A10" s="839">
        <v>3</v>
      </c>
      <c r="B10" s="840" t="s">
        <v>2471</v>
      </c>
      <c r="C10" s="841" t="s">
        <v>2466</v>
      </c>
      <c r="D10" s="842">
        <v>2040</v>
      </c>
      <c r="E10" s="843"/>
      <c r="F10" s="844"/>
      <c r="G10" s="843"/>
      <c r="H10" s="844">
        <v>135</v>
      </c>
      <c r="I10" s="843"/>
      <c r="J10" s="843"/>
      <c r="K10" s="843"/>
      <c r="L10" s="843">
        <v>890</v>
      </c>
      <c r="M10" s="843"/>
      <c r="N10" s="845">
        <f t="shared" si="24"/>
        <v>3065</v>
      </c>
      <c r="O10" s="845">
        <f t="shared" si="22"/>
        <v>0</v>
      </c>
      <c r="P10" s="846"/>
      <c r="Q10" s="847"/>
      <c r="R10" s="848"/>
      <c r="S10" s="848"/>
      <c r="T10" s="849"/>
      <c r="U10" s="850"/>
      <c r="V10" s="848">
        <f t="shared" si="23"/>
        <v>3065</v>
      </c>
      <c r="W10" s="848" t="str">
        <f t="shared" si="23"/>
        <v>0</v>
      </c>
      <c r="X10" s="851" t="s">
        <v>2472</v>
      </c>
      <c r="Y10" s="851" t="s">
        <v>2468</v>
      </c>
      <c r="Z10" s="851" t="s">
        <v>2233</v>
      </c>
      <c r="AA10" s="862"/>
      <c r="AB10" s="859"/>
      <c r="AC10" s="854">
        <v>2043.04</v>
      </c>
      <c r="AD10" s="851">
        <v>45888</v>
      </c>
      <c r="AE10" s="854">
        <f>135.6+180.8+230.52+244.08+528.84+723.2</f>
        <v>2043.0400000000002</v>
      </c>
      <c r="AF10" s="855"/>
      <c r="AG10" s="854">
        <v>440000</v>
      </c>
      <c r="AH10" s="856">
        <f t="shared" si="25"/>
        <v>898937600.00000012</v>
      </c>
      <c r="AI10" s="857"/>
      <c r="AJ10" s="848">
        <f>SUMIF($A:$A,A10,$AE:$AE)</f>
        <v>2043.0400000000002</v>
      </c>
      <c r="AK10" s="848">
        <f>SUMIF($A:$A,A10,$AF:$AF)</f>
        <v>0</v>
      </c>
      <c r="AL10" s="858"/>
      <c r="AM10" s="858"/>
      <c r="AN10" s="859"/>
      <c r="AO10" s="847"/>
      <c r="AP10" s="860"/>
    </row>
    <row r="11" spans="1:42" s="863" customFormat="1" ht="51.75" customHeight="1">
      <c r="A11" s="839">
        <v>4</v>
      </c>
      <c r="B11" s="840" t="s">
        <v>2473</v>
      </c>
      <c r="C11" s="841" t="s">
        <v>2466</v>
      </c>
      <c r="D11" s="842">
        <v>310</v>
      </c>
      <c r="E11" s="843"/>
      <c r="F11" s="844">
        <v>70</v>
      </c>
      <c r="G11" s="843"/>
      <c r="H11" s="844"/>
      <c r="I11" s="843"/>
      <c r="J11" s="843"/>
      <c r="K11" s="843"/>
      <c r="L11" s="843"/>
      <c r="M11" s="843"/>
      <c r="N11" s="845">
        <f t="shared" si="24"/>
        <v>380</v>
      </c>
      <c r="O11" s="845">
        <f t="shared" si="22"/>
        <v>0</v>
      </c>
      <c r="P11" s="841"/>
      <c r="Q11" s="847"/>
      <c r="R11" s="848"/>
      <c r="S11" s="848"/>
      <c r="T11" s="849"/>
      <c r="U11" s="850"/>
      <c r="V11" s="848">
        <f t="shared" si="23"/>
        <v>380</v>
      </c>
      <c r="W11" s="848" t="str">
        <f t="shared" si="23"/>
        <v>0</v>
      </c>
      <c r="X11" s="851" t="s">
        <v>2474</v>
      </c>
      <c r="Y11" s="851" t="s">
        <v>2468</v>
      </c>
      <c r="Z11" s="851" t="s">
        <v>2233</v>
      </c>
      <c r="AA11" s="862"/>
      <c r="AB11" s="853"/>
      <c r="AC11" s="854">
        <v>380</v>
      </c>
      <c r="AD11" s="851">
        <v>45888</v>
      </c>
      <c r="AE11" s="854">
        <f>40+200+140</f>
        <v>380</v>
      </c>
      <c r="AF11" s="855"/>
      <c r="AG11" s="854">
        <v>60000</v>
      </c>
      <c r="AH11" s="856">
        <f t="shared" si="25"/>
        <v>22800000</v>
      </c>
      <c r="AI11" s="857"/>
      <c r="AJ11" s="848">
        <f>SUMIF($A:$A,A11,$AE:$AE)</f>
        <v>380</v>
      </c>
      <c r="AK11" s="848">
        <f>SUMIF($A:$A,A11,$AF:$AF)</f>
        <v>0</v>
      </c>
      <c r="AL11" s="858"/>
      <c r="AM11" s="858"/>
      <c r="AN11" s="859"/>
      <c r="AO11" s="847"/>
      <c r="AP11" s="860"/>
    </row>
    <row r="12" spans="1:42" s="861" customFormat="1" ht="51.75" customHeight="1">
      <c r="A12" s="839">
        <v>5</v>
      </c>
      <c r="B12" s="840" t="s">
        <v>2475</v>
      </c>
      <c r="C12" s="841" t="s">
        <v>2466</v>
      </c>
      <c r="D12" s="842">
        <v>20</v>
      </c>
      <c r="E12" s="843"/>
      <c r="F12" s="844"/>
      <c r="G12" s="843"/>
      <c r="H12" s="844"/>
      <c r="I12" s="843"/>
      <c r="J12" s="843"/>
      <c r="K12" s="843"/>
      <c r="L12" s="843"/>
      <c r="M12" s="843"/>
      <c r="N12" s="845">
        <f t="shared" si="24"/>
        <v>20</v>
      </c>
      <c r="O12" s="845">
        <f t="shared" si="22"/>
        <v>0</v>
      </c>
      <c r="P12" s="864"/>
      <c r="Q12" s="847"/>
      <c r="R12" s="848"/>
      <c r="S12" s="848"/>
      <c r="T12" s="857"/>
      <c r="U12" s="865"/>
      <c r="V12" s="848">
        <f t="shared" si="23"/>
        <v>20</v>
      </c>
      <c r="W12" s="848" t="str">
        <f t="shared" si="23"/>
        <v>0</v>
      </c>
      <c r="X12" s="851">
        <v>45895</v>
      </c>
      <c r="Y12" s="851" t="s">
        <v>2468</v>
      </c>
      <c r="Z12" s="851" t="s">
        <v>2233</v>
      </c>
      <c r="AA12" s="866"/>
      <c r="AB12" s="859"/>
      <c r="AC12" s="854">
        <v>16.75</v>
      </c>
      <c r="AD12" s="851">
        <v>45888</v>
      </c>
      <c r="AE12" s="854">
        <v>16.75</v>
      </c>
      <c r="AF12" s="855"/>
      <c r="AG12" s="854">
        <v>170000</v>
      </c>
      <c r="AH12" s="856">
        <f t="shared" si="25"/>
        <v>2847500</v>
      </c>
      <c r="AI12" s="857"/>
      <c r="AJ12" s="848">
        <f>SUMIF($A:$A,A12,$AE:$AE)</f>
        <v>16.75</v>
      </c>
      <c r="AK12" s="848">
        <f>SUMIF($A:$A,A12,$AF:$AF)</f>
        <v>0</v>
      </c>
      <c r="AL12" s="858"/>
      <c r="AM12" s="857"/>
      <c r="AN12" s="859"/>
      <c r="AO12" s="847"/>
      <c r="AP12" s="860"/>
    </row>
    <row r="13" spans="1:42" s="861" customFormat="1" ht="51.75" customHeight="1">
      <c r="A13" s="839">
        <v>6</v>
      </c>
      <c r="B13" s="840" t="s">
        <v>2476</v>
      </c>
      <c r="C13" s="841" t="s">
        <v>2466</v>
      </c>
      <c r="D13" s="867">
        <v>545</v>
      </c>
      <c r="E13" s="843"/>
      <c r="F13" s="868"/>
      <c r="G13" s="843"/>
      <c r="H13" s="868"/>
      <c r="I13" s="843"/>
      <c r="J13" s="869"/>
      <c r="K13" s="843"/>
      <c r="L13" s="869"/>
      <c r="M13" s="843"/>
      <c r="N13" s="845">
        <f t="shared" si="24"/>
        <v>545</v>
      </c>
      <c r="O13" s="845">
        <f t="shared" si="22"/>
        <v>0</v>
      </c>
      <c r="P13" s="870"/>
      <c r="Q13" s="847"/>
      <c r="R13" s="848"/>
      <c r="S13" s="848"/>
      <c r="T13" s="849"/>
      <c r="U13" s="849"/>
      <c r="V13" s="848">
        <f t="shared" si="23"/>
        <v>545</v>
      </c>
      <c r="W13" s="848" t="str">
        <f t="shared" si="23"/>
        <v>0</v>
      </c>
      <c r="X13" s="851" t="s">
        <v>2477</v>
      </c>
      <c r="Y13" s="851" t="s">
        <v>2468</v>
      </c>
      <c r="Z13" s="851" t="s">
        <v>2233</v>
      </c>
      <c r="AA13" s="866"/>
      <c r="AB13" s="859"/>
      <c r="AC13" s="854">
        <v>549</v>
      </c>
      <c r="AD13" s="851">
        <v>45888</v>
      </c>
      <c r="AE13" s="854">
        <f>40.5+121.5+387</f>
        <v>549</v>
      </c>
      <c r="AF13" s="855"/>
      <c r="AG13" s="854">
        <v>360000</v>
      </c>
      <c r="AH13" s="856">
        <f t="shared" si="25"/>
        <v>197640000</v>
      </c>
      <c r="AI13" s="857"/>
      <c r="AJ13" s="848">
        <f>SUMIF($A:$A,A20,$AE:$AE)</f>
        <v>6.5</v>
      </c>
      <c r="AK13" s="848">
        <f>SUMIF($A:$A,A20,$AF:$AF)</f>
        <v>0</v>
      </c>
      <c r="AL13" s="858"/>
      <c r="AM13" s="857"/>
      <c r="AN13" s="859"/>
      <c r="AO13" s="847"/>
      <c r="AP13" s="860"/>
    </row>
    <row r="14" spans="1:42" s="861" customFormat="1" ht="51.75" customHeight="1">
      <c r="A14" s="839">
        <v>7</v>
      </c>
      <c r="B14" s="840" t="s">
        <v>2478</v>
      </c>
      <c r="C14" s="841" t="s">
        <v>2466</v>
      </c>
      <c r="D14" s="867">
        <v>165</v>
      </c>
      <c r="E14" s="843"/>
      <c r="F14" s="868">
        <v>65</v>
      </c>
      <c r="G14" s="843"/>
      <c r="H14" s="868"/>
      <c r="I14" s="843"/>
      <c r="J14" s="869"/>
      <c r="K14" s="843"/>
      <c r="L14" s="869"/>
      <c r="M14" s="843"/>
      <c r="N14" s="845">
        <f t="shared" si="24"/>
        <v>230</v>
      </c>
      <c r="O14" s="845">
        <f t="shared" si="22"/>
        <v>0</v>
      </c>
      <c r="P14" s="841"/>
      <c r="Q14" s="847"/>
      <c r="R14" s="848"/>
      <c r="S14" s="848"/>
      <c r="T14" s="849"/>
      <c r="U14" s="849"/>
      <c r="V14" s="848">
        <f t="shared" si="23"/>
        <v>230</v>
      </c>
      <c r="W14" s="848" t="str">
        <f t="shared" si="23"/>
        <v>0</v>
      </c>
      <c r="X14" s="851" t="s">
        <v>2479</v>
      </c>
      <c r="Y14" s="851" t="s">
        <v>2468</v>
      </c>
      <c r="Z14" s="851" t="s">
        <v>2233</v>
      </c>
      <c r="AA14" s="871"/>
      <c r="AB14" s="853"/>
      <c r="AC14" s="854">
        <v>230</v>
      </c>
      <c r="AD14" s="851">
        <v>45888</v>
      </c>
      <c r="AE14" s="854">
        <f>60+160+10</f>
        <v>230</v>
      </c>
      <c r="AF14" s="855"/>
      <c r="AG14" s="854">
        <v>60000</v>
      </c>
      <c r="AH14" s="856">
        <f t="shared" si="25"/>
        <v>13800000</v>
      </c>
      <c r="AI14" s="857"/>
      <c r="AJ14" s="848">
        <f>SUMIF($A:$A,A21,$AE:$AE)</f>
        <v>209.59</v>
      </c>
      <c r="AK14" s="848">
        <f>SUMIF($A:$A,A21,$AF:$AF)</f>
        <v>0</v>
      </c>
      <c r="AL14" s="858"/>
      <c r="AM14" s="857"/>
      <c r="AN14" s="859"/>
      <c r="AO14" s="847"/>
      <c r="AP14" s="860"/>
    </row>
    <row r="15" spans="1:42" s="861" customFormat="1" ht="30" customHeight="1">
      <c r="A15" s="839">
        <v>8</v>
      </c>
      <c r="B15" s="840" t="s">
        <v>2480</v>
      </c>
      <c r="C15" s="841" t="s">
        <v>2466</v>
      </c>
      <c r="D15" s="867">
        <v>820</v>
      </c>
      <c r="E15" s="843"/>
      <c r="F15" s="868"/>
      <c r="G15" s="843"/>
      <c r="H15" s="868"/>
      <c r="I15" s="843"/>
      <c r="J15" s="869"/>
      <c r="K15" s="843"/>
      <c r="L15" s="869"/>
      <c r="M15" s="843"/>
      <c r="N15" s="845">
        <f t="shared" si="24"/>
        <v>820</v>
      </c>
      <c r="O15" s="845">
        <f t="shared" si="22"/>
        <v>0</v>
      </c>
      <c r="P15" s="872"/>
      <c r="Q15" s="847"/>
      <c r="R15" s="848"/>
      <c r="S15" s="848"/>
      <c r="T15" s="849"/>
      <c r="U15" s="849"/>
      <c r="V15" s="848">
        <f t="shared" si="23"/>
        <v>820</v>
      </c>
      <c r="W15" s="848" t="str">
        <f t="shared" si="23"/>
        <v>0</v>
      </c>
      <c r="X15" s="851" t="s">
        <v>2477</v>
      </c>
      <c r="Y15" s="851" t="s">
        <v>2468</v>
      </c>
      <c r="Z15" s="851" t="s">
        <v>2233</v>
      </c>
      <c r="AA15" s="871"/>
      <c r="AB15" s="853"/>
      <c r="AC15" s="854">
        <v>820</v>
      </c>
      <c r="AD15" s="851">
        <v>45888</v>
      </c>
      <c r="AE15" s="854">
        <f>40+160+620</f>
        <v>820</v>
      </c>
      <c r="AF15" s="855"/>
      <c r="AG15" s="854">
        <v>125000</v>
      </c>
      <c r="AH15" s="856">
        <f t="shared" si="25"/>
        <v>102500000</v>
      </c>
      <c r="AI15" s="857"/>
      <c r="AJ15" s="848">
        <f>SUMIF($A:$A,A22,$AE:$AE)</f>
        <v>0</v>
      </c>
      <c r="AK15" s="848">
        <f>SUMIF($A:$A,A22,$AF:$AF)</f>
        <v>0</v>
      </c>
      <c r="AL15" s="847"/>
      <c r="AM15" s="873"/>
      <c r="AN15" s="859"/>
      <c r="AO15" s="847"/>
      <c r="AP15" s="860"/>
    </row>
    <row r="16" spans="1:42" s="861" customFormat="1" ht="49" customHeight="1">
      <c r="A16" s="839">
        <v>9</v>
      </c>
      <c r="B16" s="840" t="s">
        <v>2481</v>
      </c>
      <c r="C16" s="841" t="s">
        <v>2466</v>
      </c>
      <c r="D16" s="867">
        <v>530</v>
      </c>
      <c r="E16" s="843"/>
      <c r="F16" s="868">
        <v>635</v>
      </c>
      <c r="G16" s="843"/>
      <c r="H16" s="868"/>
      <c r="I16" s="843"/>
      <c r="J16" s="843"/>
      <c r="K16" s="843"/>
      <c r="L16" s="843"/>
      <c r="M16" s="843"/>
      <c r="N16" s="845">
        <f t="shared" si="24"/>
        <v>1165</v>
      </c>
      <c r="O16" s="845">
        <f t="shared" si="22"/>
        <v>0</v>
      </c>
      <c r="P16" s="872"/>
      <c r="Q16" s="847"/>
      <c r="R16" s="848"/>
      <c r="S16" s="848"/>
      <c r="T16" s="857"/>
      <c r="U16" s="849"/>
      <c r="V16" s="848">
        <f t="shared" si="23"/>
        <v>1165</v>
      </c>
      <c r="W16" s="848" t="str">
        <f t="shared" si="23"/>
        <v>0</v>
      </c>
      <c r="X16" s="851" t="s">
        <v>2482</v>
      </c>
      <c r="Y16" s="851" t="s">
        <v>2468</v>
      </c>
      <c r="Z16" s="851" t="s">
        <v>2233</v>
      </c>
      <c r="AA16" s="871"/>
      <c r="AB16" s="853"/>
      <c r="AC16" s="854">
        <v>1180</v>
      </c>
      <c r="AD16" s="851">
        <v>45888</v>
      </c>
      <c r="AE16" s="854">
        <f>145.6+14.4+600</f>
        <v>760</v>
      </c>
      <c r="AF16" s="855"/>
      <c r="AG16" s="854">
        <v>220000</v>
      </c>
      <c r="AH16" s="856">
        <f t="shared" si="25"/>
        <v>167200000</v>
      </c>
      <c r="AI16" s="857"/>
      <c r="AJ16" s="848">
        <f>SUMIF($A:$A,A23,$AE:$AE)</f>
        <v>0</v>
      </c>
      <c r="AK16" s="848">
        <f>SUMIF($A:$A,A23,$AF:$AF)</f>
        <v>0</v>
      </c>
      <c r="AL16" s="858"/>
      <c r="AM16" s="857"/>
      <c r="AN16" s="859"/>
      <c r="AO16" s="847"/>
      <c r="AP16" s="860"/>
    </row>
    <row r="17" spans="1:42" s="861" customFormat="1" ht="49" customHeight="1">
      <c r="A17" s="839">
        <v>10</v>
      </c>
      <c r="B17" s="840" t="s">
        <v>2483</v>
      </c>
      <c r="C17" s="841" t="s">
        <v>2466</v>
      </c>
      <c r="D17" s="867"/>
      <c r="E17" s="843"/>
      <c r="F17" s="868">
        <v>540</v>
      </c>
      <c r="G17" s="843"/>
      <c r="H17" s="868"/>
      <c r="I17" s="843"/>
      <c r="J17" s="843"/>
      <c r="K17" s="843"/>
      <c r="L17" s="843"/>
      <c r="M17" s="843"/>
      <c r="N17" s="845">
        <f t="shared" si="24"/>
        <v>540</v>
      </c>
      <c r="O17" s="845"/>
      <c r="P17" s="874"/>
      <c r="Q17" s="847"/>
      <c r="R17" s="848"/>
      <c r="S17" s="848"/>
      <c r="T17" s="857"/>
      <c r="U17" s="849"/>
      <c r="V17" s="848">
        <f t="shared" si="23"/>
        <v>540</v>
      </c>
      <c r="W17" s="848"/>
      <c r="X17" s="851">
        <v>45903</v>
      </c>
      <c r="Y17" s="851" t="s">
        <v>2468</v>
      </c>
      <c r="Z17" s="851" t="s">
        <v>2233</v>
      </c>
      <c r="AA17" s="871"/>
      <c r="AB17" s="853"/>
      <c r="AC17" s="875">
        <v>540</v>
      </c>
      <c r="AD17" s="851">
        <v>45888</v>
      </c>
      <c r="AE17" s="854">
        <v>540</v>
      </c>
      <c r="AF17" s="855"/>
      <c r="AG17" s="854">
        <v>125000</v>
      </c>
      <c r="AH17" s="856">
        <f t="shared" si="25"/>
        <v>67500000</v>
      </c>
      <c r="AI17" s="857"/>
      <c r="AJ17" s="848"/>
      <c r="AK17" s="848"/>
      <c r="AL17" s="858"/>
      <c r="AM17" s="857"/>
      <c r="AN17" s="859"/>
      <c r="AO17" s="847"/>
      <c r="AP17" s="860"/>
    </row>
    <row r="18" spans="1:42" s="861" customFormat="1" ht="41.15" customHeight="1">
      <c r="A18" s="839">
        <v>11</v>
      </c>
      <c r="B18" s="840" t="s">
        <v>2484</v>
      </c>
      <c r="C18" s="841" t="s">
        <v>2466</v>
      </c>
      <c r="D18" s="867">
        <v>510</v>
      </c>
      <c r="E18" s="843"/>
      <c r="F18" s="868"/>
      <c r="G18" s="843"/>
      <c r="H18" s="868"/>
      <c r="I18" s="843"/>
      <c r="J18" s="843"/>
      <c r="K18" s="843"/>
      <c r="L18" s="843"/>
      <c r="M18" s="843"/>
      <c r="N18" s="845">
        <f t="shared" si="24"/>
        <v>510</v>
      </c>
      <c r="O18" s="845">
        <f t="shared" si="22"/>
        <v>0</v>
      </c>
      <c r="P18" s="876"/>
      <c r="Q18" s="847"/>
      <c r="R18" s="848"/>
      <c r="S18" s="848"/>
      <c r="T18" s="849"/>
      <c r="U18" s="849"/>
      <c r="V18" s="848">
        <f t="shared" si="23"/>
        <v>510</v>
      </c>
      <c r="W18" s="848" t="str">
        <f t="shared" si="23"/>
        <v>0</v>
      </c>
      <c r="X18" s="851" t="s">
        <v>2485</v>
      </c>
      <c r="Y18" s="851" t="s">
        <v>2468</v>
      </c>
      <c r="Z18" s="851" t="s">
        <v>2233</v>
      </c>
      <c r="AA18" s="871"/>
      <c r="AB18" s="853"/>
      <c r="AC18" s="875">
        <v>528.08000000000004</v>
      </c>
      <c r="AD18" s="851">
        <v>45888</v>
      </c>
      <c r="AE18" s="854">
        <f>150.88+282.9+94.3</f>
        <v>528.07999999999993</v>
      </c>
      <c r="AF18" s="855"/>
      <c r="AG18" s="854">
        <v>170000</v>
      </c>
      <c r="AH18" s="856">
        <f t="shared" si="25"/>
        <v>89773599.999999985</v>
      </c>
      <c r="AI18" s="857"/>
      <c r="AJ18" s="848">
        <f t="shared" ref="AJ18:AJ33" si="26">SUMIF($A:$A,A24,$AE:$AE)</f>
        <v>0</v>
      </c>
      <c r="AK18" s="848">
        <f t="shared" ref="AK18:AK33" si="27">SUMIF($A:$A,A24,$AF:$AF)</f>
        <v>0</v>
      </c>
      <c r="AL18" s="858"/>
      <c r="AM18" s="857"/>
      <c r="AN18" s="859"/>
      <c r="AO18" s="847"/>
      <c r="AP18" s="860"/>
    </row>
    <row r="19" spans="1:42" s="861" customFormat="1" ht="30" customHeight="1">
      <c r="A19" s="839">
        <v>12</v>
      </c>
      <c r="B19" s="840" t="s">
        <v>2486</v>
      </c>
      <c r="C19" s="841" t="s">
        <v>2466</v>
      </c>
      <c r="D19" s="877">
        <v>80</v>
      </c>
      <c r="E19" s="878"/>
      <c r="F19" s="879"/>
      <c r="G19" s="878"/>
      <c r="H19" s="879"/>
      <c r="I19" s="878"/>
      <c r="J19" s="878"/>
      <c r="K19" s="878"/>
      <c r="L19" s="878"/>
      <c r="M19" s="878"/>
      <c r="N19" s="845">
        <f t="shared" si="24"/>
        <v>80</v>
      </c>
      <c r="O19" s="845">
        <f t="shared" si="22"/>
        <v>0</v>
      </c>
      <c r="P19" s="880"/>
      <c r="Q19" s="847"/>
      <c r="R19" s="848"/>
      <c r="S19" s="848"/>
      <c r="T19" s="857"/>
      <c r="U19" s="849"/>
      <c r="V19" s="848">
        <f t="shared" si="23"/>
        <v>80</v>
      </c>
      <c r="W19" s="848" t="str">
        <f t="shared" si="23"/>
        <v>0</v>
      </c>
      <c r="X19" s="851" t="s">
        <v>2487</v>
      </c>
      <c r="Y19" s="851" t="s">
        <v>2468</v>
      </c>
      <c r="Z19" s="851" t="s">
        <v>2233</v>
      </c>
      <c r="AA19" s="881"/>
      <c r="AB19" s="853"/>
      <c r="AC19" s="875">
        <v>80</v>
      </c>
      <c r="AD19" s="851">
        <v>45888</v>
      </c>
      <c r="AE19" s="854">
        <f>40+40</f>
        <v>80</v>
      </c>
      <c r="AF19" s="855"/>
      <c r="AG19" s="854">
        <v>55000</v>
      </c>
      <c r="AH19" s="856">
        <f t="shared" si="25"/>
        <v>4400000</v>
      </c>
      <c r="AI19" s="857"/>
      <c r="AJ19" s="848">
        <f t="shared" si="26"/>
        <v>0</v>
      </c>
      <c r="AK19" s="848">
        <f t="shared" si="27"/>
        <v>0</v>
      </c>
      <c r="AL19" s="858"/>
      <c r="AM19" s="857"/>
      <c r="AN19" s="859"/>
      <c r="AO19" s="847"/>
      <c r="AP19" s="860"/>
    </row>
    <row r="20" spans="1:42" s="899" customFormat="1" ht="30" customHeight="1">
      <c r="A20" s="839">
        <v>13</v>
      </c>
      <c r="B20" s="840" t="s">
        <v>2488</v>
      </c>
      <c r="C20" s="882" t="s">
        <v>2489</v>
      </c>
      <c r="D20" s="883"/>
      <c r="E20" s="884"/>
      <c r="F20" s="884">
        <v>5</v>
      </c>
      <c r="G20" s="884"/>
      <c r="H20" s="885">
        <v>2</v>
      </c>
      <c r="I20" s="884"/>
      <c r="J20" s="884"/>
      <c r="K20" s="884"/>
      <c r="L20" s="884"/>
      <c r="M20" s="884"/>
      <c r="N20" s="845">
        <f t="shared" si="24"/>
        <v>7</v>
      </c>
      <c r="O20" s="886">
        <f t="shared" si="22"/>
        <v>0</v>
      </c>
      <c r="P20" s="887"/>
      <c r="Q20" s="888"/>
      <c r="R20" s="889"/>
      <c r="S20" s="889"/>
      <c r="T20" s="890"/>
      <c r="U20" s="890"/>
      <c r="V20" s="889">
        <f t="shared" si="23"/>
        <v>7</v>
      </c>
      <c r="W20" s="889" t="str">
        <f t="shared" si="23"/>
        <v>0</v>
      </c>
      <c r="X20" s="891">
        <v>45913</v>
      </c>
      <c r="Y20" s="891"/>
      <c r="Z20" s="891" t="s">
        <v>2224</v>
      </c>
      <c r="AA20" s="871" t="s">
        <v>1939</v>
      </c>
      <c r="AB20" s="841"/>
      <c r="AC20" s="892">
        <v>1</v>
      </c>
      <c r="AD20" s="891">
        <v>45915</v>
      </c>
      <c r="AE20" s="893">
        <f>1+3.5+2</f>
        <v>6.5</v>
      </c>
      <c r="AF20" s="892"/>
      <c r="AG20" s="894">
        <v>8800000</v>
      </c>
      <c r="AH20" s="856">
        <f t="shared" si="25"/>
        <v>57200000</v>
      </c>
      <c r="AI20" s="895"/>
      <c r="AJ20" s="889">
        <f t="shared" si="26"/>
        <v>0</v>
      </c>
      <c r="AK20" s="889">
        <f t="shared" si="27"/>
        <v>0</v>
      </c>
      <c r="AL20" s="896"/>
      <c r="AM20" s="895"/>
      <c r="AN20" s="897"/>
      <c r="AO20" s="888"/>
      <c r="AP20" s="898"/>
    </row>
    <row r="21" spans="1:42" s="899" customFormat="1" ht="30" customHeight="1">
      <c r="A21" s="839">
        <v>14</v>
      </c>
      <c r="B21" s="900" t="s">
        <v>2490</v>
      </c>
      <c r="C21" s="882"/>
      <c r="D21" s="901"/>
      <c r="E21" s="884"/>
      <c r="F21" s="884"/>
      <c r="G21" s="884"/>
      <c r="H21" s="841">
        <v>210</v>
      </c>
      <c r="I21" s="884"/>
      <c r="J21" s="884"/>
      <c r="K21" s="884"/>
      <c r="L21" s="884"/>
      <c r="M21" s="884"/>
      <c r="N21" s="845">
        <f t="shared" si="24"/>
        <v>210</v>
      </c>
      <c r="O21" s="886">
        <f t="shared" si="22"/>
        <v>0</v>
      </c>
      <c r="P21" s="887"/>
      <c r="Q21" s="888"/>
      <c r="R21" s="889"/>
      <c r="S21" s="889"/>
      <c r="T21" s="902"/>
      <c r="U21" s="890"/>
      <c r="V21" s="889">
        <f t="shared" si="23"/>
        <v>210</v>
      </c>
      <c r="W21" s="889" t="str">
        <f t="shared" si="23"/>
        <v>0</v>
      </c>
      <c r="X21" s="891">
        <v>45976</v>
      </c>
      <c r="Y21" s="851" t="s">
        <v>2491</v>
      </c>
      <c r="Z21" s="851" t="s">
        <v>2233</v>
      </c>
      <c r="AA21" s="871" t="s">
        <v>1939</v>
      </c>
      <c r="AB21" s="841"/>
      <c r="AC21" s="892">
        <v>209.59</v>
      </c>
      <c r="AD21" s="891">
        <v>45915</v>
      </c>
      <c r="AE21" s="893">
        <v>209.59</v>
      </c>
      <c r="AF21" s="892"/>
      <c r="AG21" s="894">
        <v>310000</v>
      </c>
      <c r="AH21" s="856">
        <f t="shared" si="25"/>
        <v>64972900</v>
      </c>
      <c r="AI21" s="895"/>
      <c r="AJ21" s="889">
        <f t="shared" si="26"/>
        <v>0</v>
      </c>
      <c r="AK21" s="889">
        <f t="shared" si="27"/>
        <v>0</v>
      </c>
      <c r="AL21" s="896"/>
      <c r="AM21" s="895"/>
      <c r="AN21" s="897"/>
      <c r="AO21" s="888"/>
      <c r="AP21" s="898"/>
    </row>
    <row r="22" spans="1:42" s="899" customFormat="1" ht="43.5" customHeight="1">
      <c r="A22" s="839"/>
      <c r="B22" s="903" t="s">
        <v>2492</v>
      </c>
      <c r="C22" s="882"/>
      <c r="D22" s="901"/>
      <c r="E22" s="884"/>
      <c r="F22" s="884"/>
      <c r="G22" s="884"/>
      <c r="H22" s="884"/>
      <c r="I22" s="884"/>
      <c r="J22" s="884">
        <v>1000</v>
      </c>
      <c r="K22" s="884"/>
      <c r="L22" s="884"/>
      <c r="M22" s="884"/>
      <c r="N22" s="845">
        <f t="shared" si="24"/>
        <v>1000</v>
      </c>
      <c r="O22" s="886">
        <f t="shared" si="22"/>
        <v>0</v>
      </c>
      <c r="P22" s="887"/>
      <c r="Q22" s="888"/>
      <c r="R22" s="889"/>
      <c r="S22" s="889"/>
      <c r="T22" s="904"/>
      <c r="U22" s="904"/>
      <c r="V22" s="889">
        <f t="shared" si="23"/>
        <v>1000</v>
      </c>
      <c r="W22" s="889" t="str">
        <f t="shared" si="23"/>
        <v>0</v>
      </c>
      <c r="X22" s="891"/>
      <c r="Y22" s="891"/>
      <c r="Z22" s="891"/>
      <c r="AA22" s="871" t="s">
        <v>1939</v>
      </c>
      <c r="AB22" s="841"/>
      <c r="AC22" s="892"/>
      <c r="AD22" s="891"/>
      <c r="AE22" s="893"/>
      <c r="AF22" s="892"/>
      <c r="AG22" s="894"/>
      <c r="AH22" s="856"/>
      <c r="AI22" s="895"/>
      <c r="AJ22" s="889">
        <f t="shared" si="26"/>
        <v>0</v>
      </c>
      <c r="AK22" s="889">
        <f t="shared" si="27"/>
        <v>0</v>
      </c>
      <c r="AL22" s="896"/>
      <c r="AM22" s="895"/>
      <c r="AN22" s="897"/>
      <c r="AO22" s="888"/>
      <c r="AP22" s="898"/>
    </row>
    <row r="23" spans="1:42" s="899" customFormat="1" ht="30" customHeight="1">
      <c r="A23" s="839"/>
      <c r="B23" s="903"/>
      <c r="C23" s="882"/>
      <c r="D23" s="901"/>
      <c r="E23" s="884"/>
      <c r="F23" s="884"/>
      <c r="G23" s="884"/>
      <c r="H23" s="884"/>
      <c r="I23" s="884"/>
      <c r="J23" s="884"/>
      <c r="K23" s="884"/>
      <c r="L23" s="884"/>
      <c r="M23" s="884"/>
      <c r="N23" s="845">
        <f t="shared" ref="N23:N31" si="28">+D23+F23+H23+L23</f>
        <v>0</v>
      </c>
      <c r="O23" s="886">
        <f t="shared" si="22"/>
        <v>0</v>
      </c>
      <c r="P23" s="887"/>
      <c r="Q23" s="888"/>
      <c r="R23" s="886"/>
      <c r="S23" s="886"/>
      <c r="T23" s="888"/>
      <c r="U23" s="904"/>
      <c r="V23" s="889" t="str">
        <f t="shared" si="23"/>
        <v>0</v>
      </c>
      <c r="W23" s="889" t="str">
        <f t="shared" si="23"/>
        <v>0</v>
      </c>
      <c r="X23" s="891"/>
      <c r="Y23" s="891"/>
      <c r="Z23" s="891"/>
      <c r="AA23" s="871" t="s">
        <v>1939</v>
      </c>
      <c r="AB23" s="888"/>
      <c r="AC23" s="888"/>
      <c r="AD23" s="891"/>
      <c r="AE23" s="889"/>
      <c r="AF23" s="889"/>
      <c r="AG23" s="886"/>
      <c r="AH23" s="856"/>
      <c r="AI23" s="895"/>
      <c r="AJ23" s="889">
        <f t="shared" si="26"/>
        <v>0</v>
      </c>
      <c r="AK23" s="889">
        <f t="shared" si="27"/>
        <v>0</v>
      </c>
      <c r="AL23" s="896"/>
      <c r="AM23" s="902"/>
      <c r="AN23" s="897"/>
      <c r="AO23" s="888"/>
      <c r="AP23" s="898"/>
    </row>
    <row r="24" spans="1:42" s="899" customFormat="1" ht="30" customHeight="1">
      <c r="A24" s="839"/>
      <c r="B24" s="903"/>
      <c r="C24" s="882"/>
      <c r="D24" s="901"/>
      <c r="E24" s="884"/>
      <c r="F24" s="884"/>
      <c r="G24" s="884"/>
      <c r="H24" s="884"/>
      <c r="I24" s="884"/>
      <c r="J24" s="884"/>
      <c r="K24" s="884"/>
      <c r="L24" s="884"/>
      <c r="M24" s="884"/>
      <c r="N24" s="845">
        <f t="shared" si="28"/>
        <v>0</v>
      </c>
      <c r="O24" s="886">
        <f t="shared" si="22"/>
        <v>0</v>
      </c>
      <c r="P24" s="887"/>
      <c r="Q24" s="888"/>
      <c r="R24" s="889"/>
      <c r="S24" s="889"/>
      <c r="T24" s="888"/>
      <c r="U24" s="904"/>
      <c r="V24" s="889" t="str">
        <f t="shared" si="23"/>
        <v>0</v>
      </c>
      <c r="W24" s="889" t="str">
        <f t="shared" si="23"/>
        <v>0</v>
      </c>
      <c r="X24" s="891"/>
      <c r="Y24" s="891"/>
      <c r="Z24" s="891"/>
      <c r="AA24" s="871" t="s">
        <v>1939</v>
      </c>
      <c r="AB24" s="841"/>
      <c r="AC24" s="892"/>
      <c r="AD24" s="891"/>
      <c r="AE24" s="889"/>
      <c r="AF24" s="892"/>
      <c r="AG24" s="894"/>
      <c r="AH24" s="856"/>
      <c r="AI24" s="895"/>
      <c r="AJ24" s="889">
        <f t="shared" si="26"/>
        <v>0</v>
      </c>
      <c r="AK24" s="889">
        <f t="shared" si="27"/>
        <v>0</v>
      </c>
      <c r="AL24" s="896"/>
      <c r="AM24" s="895"/>
      <c r="AN24" s="897"/>
      <c r="AO24" s="888"/>
      <c r="AP24" s="898"/>
    </row>
    <row r="25" spans="1:42" s="899" customFormat="1" ht="30" customHeight="1">
      <c r="A25" s="839"/>
      <c r="B25" s="903"/>
      <c r="C25" s="882"/>
      <c r="D25" s="901"/>
      <c r="E25" s="884"/>
      <c r="F25" s="884"/>
      <c r="G25" s="884"/>
      <c r="H25" s="884"/>
      <c r="I25" s="884"/>
      <c r="J25" s="884"/>
      <c r="K25" s="884"/>
      <c r="L25" s="884"/>
      <c r="M25" s="884"/>
      <c r="N25" s="845">
        <f t="shared" si="28"/>
        <v>0</v>
      </c>
      <c r="O25" s="886">
        <f t="shared" si="22"/>
        <v>0</v>
      </c>
      <c r="P25" s="887"/>
      <c r="Q25" s="888"/>
      <c r="R25" s="889"/>
      <c r="S25" s="889"/>
      <c r="T25" s="888"/>
      <c r="U25" s="904"/>
      <c r="V25" s="889" t="str">
        <f t="shared" si="23"/>
        <v>0</v>
      </c>
      <c r="W25" s="889" t="str">
        <f t="shared" si="23"/>
        <v>0</v>
      </c>
      <c r="X25" s="891"/>
      <c r="Y25" s="891"/>
      <c r="Z25" s="891"/>
      <c r="AA25" s="905" t="s">
        <v>1939</v>
      </c>
      <c r="AB25" s="888"/>
      <c r="AC25" s="889"/>
      <c r="AD25" s="891"/>
      <c r="AE25" s="889"/>
      <c r="AF25" s="889"/>
      <c r="AG25" s="886"/>
      <c r="AH25" s="856"/>
      <c r="AI25" s="895"/>
      <c r="AJ25" s="889">
        <f t="shared" si="26"/>
        <v>0</v>
      </c>
      <c r="AK25" s="889">
        <f t="shared" si="27"/>
        <v>0</v>
      </c>
      <c r="AL25" s="896"/>
      <c r="AM25" s="895"/>
      <c r="AN25" s="897"/>
      <c r="AO25" s="888"/>
      <c r="AP25" s="898"/>
    </row>
    <row r="26" spans="1:42" s="899" customFormat="1" ht="30" customHeight="1">
      <c r="A26" s="839"/>
      <c r="B26" s="903"/>
      <c r="C26" s="882"/>
      <c r="D26" s="901"/>
      <c r="E26" s="884"/>
      <c r="F26" s="884"/>
      <c r="G26" s="884"/>
      <c r="H26" s="884"/>
      <c r="I26" s="884"/>
      <c r="J26" s="884"/>
      <c r="K26" s="884"/>
      <c r="L26" s="884"/>
      <c r="M26" s="884"/>
      <c r="N26" s="845">
        <f t="shared" si="28"/>
        <v>0</v>
      </c>
      <c r="O26" s="886">
        <f t="shared" si="22"/>
        <v>0</v>
      </c>
      <c r="P26" s="906"/>
      <c r="Q26" s="888"/>
      <c r="R26" s="889"/>
      <c r="S26" s="889"/>
      <c r="T26" s="888"/>
      <c r="U26" s="888"/>
      <c r="V26" s="889" t="str">
        <f t="shared" si="23"/>
        <v>0</v>
      </c>
      <c r="W26" s="889" t="str">
        <f t="shared" si="23"/>
        <v>0</v>
      </c>
      <c r="X26" s="891"/>
      <c r="Y26" s="891"/>
      <c r="Z26" s="891"/>
      <c r="AA26" s="871" t="s">
        <v>1939</v>
      </c>
      <c r="AB26" s="841"/>
      <c r="AC26" s="892"/>
      <c r="AD26" s="891"/>
      <c r="AE26" s="893"/>
      <c r="AF26" s="892"/>
      <c r="AG26" s="894"/>
      <c r="AH26" s="856"/>
      <c r="AI26" s="895"/>
      <c r="AJ26" s="889">
        <f t="shared" si="26"/>
        <v>0</v>
      </c>
      <c r="AK26" s="889">
        <f t="shared" si="27"/>
        <v>0</v>
      </c>
      <c r="AL26" s="896"/>
      <c r="AM26" s="895"/>
      <c r="AN26" s="897"/>
      <c r="AO26" s="888"/>
      <c r="AP26" s="898"/>
    </row>
    <row r="27" spans="1:42" s="899" customFormat="1" ht="35.5" customHeight="1">
      <c r="A27" s="907"/>
      <c r="B27" s="903"/>
      <c r="C27" s="882"/>
      <c r="D27" s="901"/>
      <c r="E27" s="884"/>
      <c r="F27" s="884"/>
      <c r="G27" s="884"/>
      <c r="H27" s="884"/>
      <c r="I27" s="884"/>
      <c r="J27" s="884"/>
      <c r="K27" s="884"/>
      <c r="L27" s="884"/>
      <c r="M27" s="884"/>
      <c r="N27" s="845">
        <f t="shared" si="28"/>
        <v>0</v>
      </c>
      <c r="O27" s="886">
        <f t="shared" si="22"/>
        <v>0</v>
      </c>
      <c r="P27" s="906"/>
      <c r="Q27" s="888"/>
      <c r="R27" s="889"/>
      <c r="S27" s="889"/>
      <c r="T27" s="888"/>
      <c r="U27" s="888"/>
      <c r="V27" s="889" t="str">
        <f t="shared" si="23"/>
        <v>0</v>
      </c>
      <c r="W27" s="889" t="str">
        <f t="shared" si="23"/>
        <v>0</v>
      </c>
      <c r="X27" s="891"/>
      <c r="Y27" s="891"/>
      <c r="Z27" s="891"/>
      <c r="AA27" s="871" t="s">
        <v>1939</v>
      </c>
      <c r="AB27" s="897"/>
      <c r="AC27" s="908"/>
      <c r="AD27" s="891"/>
      <c r="AE27" s="889"/>
      <c r="AF27" s="908"/>
      <c r="AG27" s="909"/>
      <c r="AH27" s="856"/>
      <c r="AI27" s="895"/>
      <c r="AJ27" s="889">
        <f t="shared" si="26"/>
        <v>0</v>
      </c>
      <c r="AK27" s="889">
        <f t="shared" si="27"/>
        <v>0</v>
      </c>
      <c r="AL27" s="896"/>
      <c r="AM27" s="895"/>
      <c r="AN27" s="897"/>
      <c r="AO27" s="888"/>
      <c r="AP27" s="898"/>
    </row>
    <row r="28" spans="1:42" s="899" customFormat="1" ht="30" customHeight="1">
      <c r="A28" s="907"/>
      <c r="B28" s="910"/>
      <c r="C28" s="882"/>
      <c r="D28" s="901"/>
      <c r="E28" s="884"/>
      <c r="F28" s="884"/>
      <c r="G28" s="884"/>
      <c r="H28" s="884"/>
      <c r="I28" s="884"/>
      <c r="J28" s="884"/>
      <c r="K28" s="884"/>
      <c r="L28" s="884"/>
      <c r="M28" s="884"/>
      <c r="N28" s="845">
        <f t="shared" si="28"/>
        <v>0</v>
      </c>
      <c r="O28" s="886">
        <f t="shared" si="22"/>
        <v>0</v>
      </c>
      <c r="P28" s="906"/>
      <c r="Q28" s="888"/>
      <c r="R28" s="889"/>
      <c r="S28" s="889"/>
      <c r="T28" s="888"/>
      <c r="U28" s="888"/>
      <c r="V28" s="889" t="str">
        <f t="shared" si="23"/>
        <v>0</v>
      </c>
      <c r="W28" s="889" t="str">
        <f t="shared" si="23"/>
        <v>0</v>
      </c>
      <c r="X28" s="891"/>
      <c r="Y28" s="891"/>
      <c r="Z28" s="891"/>
      <c r="AA28" s="871" t="s">
        <v>1939</v>
      </c>
      <c r="AB28" s="897"/>
      <c r="AC28" s="911"/>
      <c r="AD28" s="911"/>
      <c r="AE28" s="896"/>
      <c r="AF28" s="911"/>
      <c r="AG28" s="909"/>
      <c r="AH28" s="856"/>
      <c r="AI28" s="895"/>
      <c r="AJ28" s="889">
        <f t="shared" si="26"/>
        <v>0</v>
      </c>
      <c r="AK28" s="889">
        <f t="shared" si="27"/>
        <v>0</v>
      </c>
      <c r="AL28" s="896"/>
      <c r="AM28" s="895"/>
      <c r="AN28" s="897"/>
      <c r="AO28" s="888"/>
      <c r="AP28" s="898"/>
    </row>
    <row r="29" spans="1:42" s="899" customFormat="1" ht="42.65" customHeight="1">
      <c r="A29" s="907"/>
      <c r="B29" s="903"/>
      <c r="C29" s="882"/>
      <c r="D29" s="901"/>
      <c r="E29" s="884"/>
      <c r="F29" s="884"/>
      <c r="G29" s="884"/>
      <c r="H29" s="884"/>
      <c r="I29" s="884"/>
      <c r="J29" s="884"/>
      <c r="K29" s="884"/>
      <c r="L29" s="884"/>
      <c r="M29" s="884"/>
      <c r="N29" s="845">
        <f t="shared" si="28"/>
        <v>0</v>
      </c>
      <c r="O29" s="886">
        <f t="shared" si="22"/>
        <v>0</v>
      </c>
      <c r="P29" s="906"/>
      <c r="Q29" s="888"/>
      <c r="R29" s="889"/>
      <c r="S29" s="889"/>
      <c r="T29" s="888"/>
      <c r="U29" s="888"/>
      <c r="V29" s="889" t="str">
        <f t="shared" si="23"/>
        <v>0</v>
      </c>
      <c r="W29" s="889" t="str">
        <f t="shared" si="23"/>
        <v>0</v>
      </c>
      <c r="X29" s="891"/>
      <c r="Y29" s="912"/>
      <c r="Z29" s="891"/>
      <c r="AA29" s="871" t="s">
        <v>1939</v>
      </c>
      <c r="AB29" s="897"/>
      <c r="AC29" s="889"/>
      <c r="AD29" s="891"/>
      <c r="AE29" s="896"/>
      <c r="AF29" s="889"/>
      <c r="AG29" s="909"/>
      <c r="AH29" s="856"/>
      <c r="AI29" s="895"/>
      <c r="AJ29" s="889">
        <f t="shared" si="26"/>
        <v>0</v>
      </c>
      <c r="AK29" s="889">
        <f t="shared" si="27"/>
        <v>0</v>
      </c>
      <c r="AL29" s="896"/>
      <c r="AM29" s="895"/>
      <c r="AN29" s="897"/>
      <c r="AO29" s="888"/>
      <c r="AP29" s="898"/>
    </row>
    <row r="30" spans="1:42" s="899" customFormat="1" ht="29.15" customHeight="1">
      <c r="A30" s="907"/>
      <c r="B30" s="903"/>
      <c r="C30" s="882"/>
      <c r="D30" s="901"/>
      <c r="E30" s="884"/>
      <c r="F30" s="884"/>
      <c r="G30" s="884"/>
      <c r="H30" s="884"/>
      <c r="I30" s="884"/>
      <c r="J30" s="884"/>
      <c r="K30" s="884"/>
      <c r="L30" s="884"/>
      <c r="M30" s="884"/>
      <c r="N30" s="845">
        <f t="shared" si="28"/>
        <v>0</v>
      </c>
      <c r="O30" s="886">
        <f t="shared" si="22"/>
        <v>0</v>
      </c>
      <c r="P30" s="887"/>
      <c r="Q30" s="888"/>
      <c r="R30" s="889"/>
      <c r="S30" s="889"/>
      <c r="T30" s="888"/>
      <c r="U30" s="888"/>
      <c r="V30" s="889" t="str">
        <f t="shared" si="23"/>
        <v>0</v>
      </c>
      <c r="W30" s="889" t="str">
        <f t="shared" si="23"/>
        <v>0</v>
      </c>
      <c r="X30" s="891"/>
      <c r="Y30" s="891"/>
      <c r="Z30" s="891"/>
      <c r="AA30" s="871" t="s">
        <v>1939</v>
      </c>
      <c r="AB30" s="841"/>
      <c r="AC30" s="892"/>
      <c r="AD30" s="891"/>
      <c r="AE30" s="893"/>
      <c r="AF30" s="892"/>
      <c r="AG30" s="894"/>
      <c r="AH30" s="856"/>
      <c r="AI30" s="895"/>
      <c r="AJ30" s="889">
        <f t="shared" si="26"/>
        <v>0</v>
      </c>
      <c r="AK30" s="889">
        <f t="shared" si="27"/>
        <v>0</v>
      </c>
      <c r="AL30" s="896"/>
      <c r="AM30" s="895"/>
      <c r="AN30" s="897"/>
      <c r="AO30" s="888"/>
      <c r="AP30" s="898"/>
    </row>
    <row r="31" spans="1:42" s="899" customFormat="1" ht="29.15" customHeight="1">
      <c r="A31" s="907"/>
      <c r="B31" s="903"/>
      <c r="C31" s="882"/>
      <c r="D31" s="901"/>
      <c r="E31" s="884"/>
      <c r="F31" s="884"/>
      <c r="G31" s="884"/>
      <c r="H31" s="884"/>
      <c r="I31" s="884"/>
      <c r="J31" s="884"/>
      <c r="K31" s="884"/>
      <c r="L31" s="884"/>
      <c r="M31" s="884"/>
      <c r="N31" s="845">
        <f t="shared" si="28"/>
        <v>0</v>
      </c>
      <c r="O31" s="886">
        <f t="shared" si="22"/>
        <v>0</v>
      </c>
      <c r="P31" s="906"/>
      <c r="Q31" s="888"/>
      <c r="R31" s="889"/>
      <c r="S31" s="889"/>
      <c r="T31" s="888"/>
      <c r="U31" s="888"/>
      <c r="V31" s="889" t="str">
        <f t="shared" si="23"/>
        <v>0</v>
      </c>
      <c r="W31" s="889" t="str">
        <f t="shared" si="23"/>
        <v>0</v>
      </c>
      <c r="X31" s="891"/>
      <c r="Y31" s="891"/>
      <c r="Z31" s="891"/>
      <c r="AA31" s="871" t="s">
        <v>1939</v>
      </c>
      <c r="AB31" s="841"/>
      <c r="AC31" s="892"/>
      <c r="AD31" s="891"/>
      <c r="AE31" s="893"/>
      <c r="AF31" s="892"/>
      <c r="AG31" s="894"/>
      <c r="AH31" s="856"/>
      <c r="AI31" s="895"/>
      <c r="AJ31" s="889">
        <f t="shared" si="26"/>
        <v>0</v>
      </c>
      <c r="AK31" s="889">
        <f t="shared" si="27"/>
        <v>0</v>
      </c>
      <c r="AL31" s="896"/>
      <c r="AM31" s="895"/>
      <c r="AN31" s="897"/>
      <c r="AO31" s="888"/>
      <c r="AP31" s="898"/>
    </row>
    <row r="32" spans="1:42" s="899" customFormat="1" ht="29.15" customHeight="1">
      <c r="A32" s="907"/>
      <c r="B32" s="903"/>
      <c r="C32" s="882"/>
      <c r="D32" s="901"/>
      <c r="E32" s="884"/>
      <c r="F32" s="884"/>
      <c r="G32" s="884"/>
      <c r="H32" s="884"/>
      <c r="I32" s="884"/>
      <c r="J32" s="884"/>
      <c r="K32" s="884"/>
      <c r="L32" s="884"/>
      <c r="M32" s="884"/>
      <c r="N32" s="886">
        <f t="shared" ref="N32:N33" si="29">D32+F32</f>
        <v>0</v>
      </c>
      <c r="O32" s="886">
        <f t="shared" si="22"/>
        <v>0</v>
      </c>
      <c r="P32" s="906"/>
      <c r="Q32" s="888"/>
      <c r="R32" s="889"/>
      <c r="S32" s="889"/>
      <c r="T32" s="888"/>
      <c r="U32" s="888"/>
      <c r="V32" s="889" t="str">
        <f t="shared" si="23"/>
        <v>0</v>
      </c>
      <c r="W32" s="889" t="str">
        <f t="shared" si="23"/>
        <v>0</v>
      </c>
      <c r="X32" s="891"/>
      <c r="Y32" s="891"/>
      <c r="Z32" s="891"/>
      <c r="AA32" s="871" t="s">
        <v>1939</v>
      </c>
      <c r="AB32" s="841"/>
      <c r="AC32" s="892"/>
      <c r="AD32" s="891"/>
      <c r="AE32" s="893"/>
      <c r="AF32" s="892"/>
      <c r="AG32" s="894"/>
      <c r="AH32" s="856"/>
      <c r="AI32" s="895"/>
      <c r="AJ32" s="889">
        <f t="shared" si="26"/>
        <v>0</v>
      </c>
      <c r="AK32" s="889">
        <f t="shared" si="27"/>
        <v>0</v>
      </c>
      <c r="AL32" s="896"/>
      <c r="AM32" s="895"/>
      <c r="AN32" s="897"/>
      <c r="AO32" s="888"/>
      <c r="AP32" s="898"/>
    </row>
    <row r="33" spans="1:42" s="899" customFormat="1" ht="29.15" customHeight="1">
      <c r="A33" s="907"/>
      <c r="B33" s="903"/>
      <c r="C33" s="882"/>
      <c r="D33" s="901"/>
      <c r="E33" s="884"/>
      <c r="F33" s="884"/>
      <c r="G33" s="884"/>
      <c r="H33" s="884"/>
      <c r="I33" s="884"/>
      <c r="J33" s="884"/>
      <c r="K33" s="884"/>
      <c r="L33" s="884"/>
      <c r="M33" s="884"/>
      <c r="N33" s="886">
        <f t="shared" si="29"/>
        <v>0</v>
      </c>
      <c r="O33" s="886">
        <f t="shared" si="22"/>
        <v>0</v>
      </c>
      <c r="P33" s="906"/>
      <c r="Q33" s="888"/>
      <c r="R33" s="889"/>
      <c r="S33" s="889"/>
      <c r="T33" s="888"/>
      <c r="U33" s="888"/>
      <c r="V33" s="889" t="str">
        <f t="shared" si="23"/>
        <v>0</v>
      </c>
      <c r="W33" s="889" t="str">
        <f t="shared" si="23"/>
        <v>0</v>
      </c>
      <c r="X33" s="891"/>
      <c r="Y33" s="891"/>
      <c r="Z33" s="891"/>
      <c r="AA33" s="871" t="s">
        <v>1939</v>
      </c>
      <c r="AB33" s="841"/>
      <c r="AC33" s="892"/>
      <c r="AD33" s="891"/>
      <c r="AE33" s="893"/>
      <c r="AF33" s="892"/>
      <c r="AG33" s="894"/>
      <c r="AH33" s="856"/>
      <c r="AI33" s="895"/>
      <c r="AJ33" s="889">
        <f t="shared" si="26"/>
        <v>0</v>
      </c>
      <c r="AK33" s="889">
        <f t="shared" si="27"/>
        <v>0</v>
      </c>
      <c r="AL33" s="896"/>
      <c r="AM33" s="895"/>
      <c r="AN33" s="897"/>
      <c r="AO33" s="888"/>
      <c r="AP33" s="898"/>
    </row>
    <row r="34" spans="1:42" ht="15" customHeight="1">
      <c r="A34" s="907"/>
    </row>
    <row r="35" spans="1:42" ht="15" customHeight="1">
      <c r="A35" s="907"/>
      <c r="AG35" s="916"/>
      <c r="AH35" s="916"/>
    </row>
    <row r="36" spans="1:42" ht="15" customHeight="1">
      <c r="A36" s="907"/>
    </row>
    <row r="37" spans="1:42" ht="15" customHeight="1">
      <c r="A37" s="907"/>
    </row>
    <row r="38" spans="1:42" ht="15" customHeight="1">
      <c r="A38" s="907"/>
    </row>
    <row r="39" spans="1:42" ht="15" customHeight="1">
      <c r="A39" s="907"/>
    </row>
  </sheetData>
  <autoFilter ref="A6:AP33" xr:uid="{00000000-0009-0000-0000-000013000000}"/>
  <mergeCells count="16">
    <mergeCell ref="H4:I4"/>
    <mergeCell ref="A4:A5"/>
    <mergeCell ref="B4:B5"/>
    <mergeCell ref="C4:C5"/>
    <mergeCell ref="D4:E4"/>
    <mergeCell ref="F4:G4"/>
    <mergeCell ref="X4:X5"/>
    <mergeCell ref="Y4:AI4"/>
    <mergeCell ref="AJ4:AK4"/>
    <mergeCell ref="AL4:AO4"/>
    <mergeCell ref="J4:K4"/>
    <mergeCell ref="L4:M4"/>
    <mergeCell ref="N4:O4"/>
    <mergeCell ref="P4:P5"/>
    <mergeCell ref="Q4:U4"/>
    <mergeCell ref="V4:W4"/>
  </mergeCells>
  <conditionalFormatting sqref="X4">
    <cfRule type="duplicateValues" dxfId="42" priority="1"/>
  </conditionalFormatting>
  <printOptions horizontalCentered="1"/>
  <pageMargins left="0.23622047244094499" right="0" top="0.39370078740157499" bottom="0.39370078740157499" header="0" footer="0"/>
  <pageSetup paperSize="9" scale="22" fitToHeight="11111" orientation="landscape" r:id="rId1"/>
  <headerFooter>
    <oddFooter>&amp;CPage &amp;P of &amp;R&amp;F</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1:FL702"/>
  <sheetViews>
    <sheetView showGridLines="0" tabSelected="1" topLeftCell="A4" zoomScale="55" zoomScaleNormal="55" zoomScaleSheetLayoutView="70" workbookViewId="0">
      <selection activeCell="E712" sqref="E712"/>
    </sheetView>
  </sheetViews>
  <sheetFormatPr defaultColWidth="9" defaultRowHeight="14" customHeight="1" outlineLevelCol="1"/>
  <cols>
    <col min="1" max="1" width="9" style="68" customWidth="1"/>
    <col min="2" max="2" width="26.8984375" style="68" customWidth="1"/>
    <col min="3" max="3" width="22.8984375" style="68" customWidth="1"/>
    <col min="4" max="4" width="28.5" style="68" customWidth="1"/>
    <col min="5" max="5" width="32.69921875" style="68" customWidth="1"/>
    <col min="6" max="6" width="21" style="68" customWidth="1"/>
    <col min="7" max="7" width="24.3984375" style="68" customWidth="1"/>
    <col min="8" max="8" width="34.09765625" style="68" customWidth="1"/>
    <col min="9" max="9" width="24.3984375" style="110" customWidth="1"/>
    <col min="10" max="10" width="22.09765625" style="276" customWidth="1"/>
    <col min="11" max="11" width="52.09765625" style="116" customWidth="1"/>
    <col min="12" max="12" width="34" style="68" customWidth="1"/>
    <col min="13" max="13" width="8.09765625" style="68" customWidth="1"/>
    <col min="14" max="14" width="11.69921875" style="68" customWidth="1"/>
    <col min="15" max="15" width="15.09765625" style="68" customWidth="1" outlineLevel="1"/>
    <col min="16" max="16" width="17.296875" style="68" customWidth="1" outlineLevel="1"/>
    <col min="17" max="17" width="17.296875" style="117" customWidth="1" outlineLevel="1"/>
    <col min="18" max="40" width="17.296875" style="68" customWidth="1" outlineLevel="1"/>
    <col min="41" max="42" width="17.296875" style="150" customWidth="1" outlineLevel="1"/>
    <col min="43" max="100" width="17.296875" style="68" customWidth="1" outlineLevel="1"/>
    <col min="101" max="101" width="19.296875" style="68" customWidth="1" outlineLevel="1"/>
    <col min="102" max="102" width="24" style="68" customWidth="1" outlineLevel="1"/>
    <col min="103" max="103" width="44.19921875" style="68" customWidth="1" outlineLevel="1"/>
    <col min="104" max="104" width="17.3984375" style="68" customWidth="1" outlineLevel="1"/>
    <col min="105" max="105" width="13" style="68" customWidth="1"/>
    <col min="106" max="106" width="17.3984375" style="68" customWidth="1"/>
    <col min="107" max="107" width="22.19921875" style="68" customWidth="1"/>
    <col min="108" max="108" width="23.69921875" style="68" customWidth="1"/>
    <col min="109" max="109" width="13.8984375" style="68" customWidth="1"/>
    <col min="110" max="110" width="16" style="68" customWidth="1"/>
    <col min="111" max="111" width="18.69921875" style="150" customWidth="1"/>
    <col min="112" max="112" width="47.8984375" style="118" customWidth="1" outlineLevel="1"/>
    <col min="113" max="113" width="20.8984375" style="118" customWidth="1" outlineLevel="1"/>
    <col min="114" max="114" width="47.796875" style="68" customWidth="1" outlineLevel="1"/>
    <col min="115" max="115" width="15.796875" style="68" customWidth="1" outlineLevel="1"/>
    <col min="116" max="116" width="15.69921875" style="68" customWidth="1" outlineLevel="1"/>
    <col min="117" max="117" width="17.69921875" style="68" customWidth="1" outlineLevel="1"/>
    <col min="118" max="118" width="23.796875" style="243" customWidth="1" outlineLevel="1"/>
    <col min="119" max="119" width="22.5" style="243" customWidth="1" outlineLevel="1"/>
    <col min="120" max="120" width="18.796875" style="68" customWidth="1" outlineLevel="1"/>
    <col min="121" max="121" width="23.3984375" style="68" customWidth="1" outlineLevel="1"/>
    <col min="122" max="122" width="16.69921875" style="447" customWidth="1" outlineLevel="1"/>
    <col min="123" max="123" width="28.59765625" style="68" customWidth="1" outlineLevel="1"/>
    <col min="124" max="124" width="20.296875" style="68" customWidth="1" outlineLevel="1"/>
    <col min="125" max="126" width="16.09765625" style="68" customWidth="1"/>
    <col min="127" max="127" width="22.3984375" style="68" customWidth="1" outlineLevel="1"/>
    <col min="128" max="128" width="13.69921875" style="68" customWidth="1" outlineLevel="1"/>
    <col min="129" max="129" width="18" style="68" customWidth="1" outlineLevel="1"/>
    <col min="130" max="130" width="21" style="68" customWidth="1"/>
    <col min="131" max="131" width="21" style="68" customWidth="1" outlineLevel="1"/>
    <col min="132" max="132" width="12.69921875" style="68" customWidth="1" outlineLevel="1"/>
    <col min="133" max="133" width="31.5" style="68" customWidth="1" outlineLevel="1"/>
    <col min="134" max="134" width="46.796875" style="68" customWidth="1" outlineLevel="1"/>
    <col min="135" max="138" width="18.09765625" style="68" customWidth="1" outlineLevel="1"/>
    <col min="139" max="139" width="13.69921875" style="68" customWidth="1" outlineLevel="1"/>
    <col min="140" max="140" width="18.09765625" style="68" customWidth="1" outlineLevel="1"/>
    <col min="141" max="141" width="13.69921875" style="68" customWidth="1" outlineLevel="1"/>
    <col min="142" max="142" width="13.8984375" style="68" customWidth="1" outlineLevel="1"/>
    <col min="143" max="145" width="13.69921875" style="68" customWidth="1" outlineLevel="1"/>
    <col min="146" max="146" width="16.3984375" style="68" customWidth="1" outlineLevel="1"/>
    <col min="147" max="148" width="13.69921875" style="68" customWidth="1" outlineLevel="1"/>
    <col min="149" max="150" width="13.69921875" style="68" customWidth="1"/>
    <col min="151" max="151" width="17.69921875" style="68" customWidth="1" outlineLevel="1"/>
    <col min="152" max="152" width="13.69921875" style="68" customWidth="1" outlineLevel="1"/>
    <col min="153" max="153" width="17" style="68" customWidth="1" outlineLevel="1"/>
    <col min="154" max="154" width="13.69921875" style="68" customWidth="1"/>
    <col min="155" max="155" width="19.296875" style="68" customWidth="1"/>
    <col min="156" max="156" width="18.59765625" style="68" customWidth="1"/>
    <col min="157" max="159" width="19.69921875" style="117" customWidth="1"/>
    <col min="160" max="160" width="15.69921875" style="68" customWidth="1"/>
    <col min="161" max="161" width="9" style="68" customWidth="1"/>
    <col min="162" max="162" width="49.296875" style="68" bestFit="1" customWidth="1"/>
    <col min="163" max="163" width="23" style="68" bestFit="1" customWidth="1"/>
    <col min="164" max="166" width="9" style="68" customWidth="1"/>
    <col min="167" max="167" width="12.8984375" style="68" bestFit="1" customWidth="1"/>
    <col min="168" max="168" width="13" style="68" bestFit="1" customWidth="1"/>
    <col min="169" max="16328" width="9" style="68" customWidth="1"/>
    <col min="16329" max="16384" width="9" style="68"/>
  </cols>
  <sheetData>
    <row r="1" spans="1:168" ht="14" customHeight="1">
      <c r="I1" s="1258" t="s">
        <v>0</v>
      </c>
      <c r="J1" s="282"/>
      <c r="K1" s="72"/>
      <c r="L1" s="72"/>
      <c r="M1" s="72"/>
      <c r="N1" s="73" t="s">
        <v>1</v>
      </c>
      <c r="O1" s="74"/>
      <c r="P1" s="74"/>
      <c r="Q1" s="75"/>
      <c r="R1" s="73" t="s">
        <v>2</v>
      </c>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245"/>
      <c r="AZ1" s="245"/>
      <c r="BA1" s="73"/>
      <c r="BB1" s="73"/>
      <c r="BC1" s="73"/>
      <c r="BD1" s="73"/>
      <c r="BE1" s="73"/>
      <c r="BF1" s="73"/>
      <c r="BG1" s="73"/>
      <c r="BH1" s="73"/>
      <c r="BI1" s="73"/>
      <c r="BJ1" s="73"/>
      <c r="BK1" s="73"/>
      <c r="BL1" s="73"/>
      <c r="BM1" s="73"/>
      <c r="BN1" s="73"/>
      <c r="BO1" s="73"/>
      <c r="BP1" s="73"/>
      <c r="BQ1" s="73"/>
      <c r="BR1" s="73"/>
      <c r="BS1" s="73"/>
      <c r="BT1" s="73"/>
      <c r="BU1" s="73"/>
      <c r="BV1" s="73"/>
      <c r="BW1" s="245"/>
      <c r="BX1" s="245"/>
      <c r="BY1" s="245"/>
      <c r="BZ1" s="245"/>
      <c r="CA1" s="245"/>
      <c r="CB1" s="245"/>
      <c r="CC1" s="245"/>
      <c r="CD1" s="245"/>
      <c r="CE1" s="245"/>
      <c r="CF1" s="245"/>
      <c r="CG1" s="245"/>
      <c r="CH1" s="245"/>
      <c r="CI1" s="245"/>
      <c r="CJ1" s="245"/>
      <c r="CK1" s="245"/>
      <c r="CL1" s="245"/>
      <c r="CM1" s="245"/>
      <c r="CN1" s="245"/>
      <c r="CO1" s="245"/>
      <c r="CP1" s="245"/>
      <c r="CQ1" s="245"/>
      <c r="CR1" s="245"/>
      <c r="CS1" s="245"/>
      <c r="CT1" s="245"/>
      <c r="CU1" s="245"/>
      <c r="CV1" s="245"/>
      <c r="CW1" s="76"/>
      <c r="CX1" s="72"/>
      <c r="CY1" s="72"/>
      <c r="CZ1" s="72"/>
      <c r="DA1" s="72"/>
      <c r="DB1" s="72"/>
      <c r="DC1" s="72"/>
      <c r="DD1" s="72"/>
      <c r="DE1" s="72"/>
      <c r="DF1" s="72"/>
      <c r="DG1" s="147"/>
      <c r="DH1" s="77"/>
      <c r="DI1" s="77"/>
      <c r="DJ1" s="72"/>
      <c r="DK1" s="72"/>
      <c r="DL1" s="72"/>
      <c r="DM1" s="72"/>
      <c r="DN1" s="236"/>
      <c r="DO1" s="236"/>
      <c r="DP1" s="72"/>
      <c r="DQ1" s="72"/>
      <c r="DR1" s="442"/>
      <c r="DS1" s="72"/>
      <c r="DT1" s="72"/>
      <c r="DU1" s="72"/>
      <c r="DV1" s="72"/>
      <c r="DW1" s="72"/>
      <c r="DX1" s="72"/>
      <c r="DY1" s="72"/>
      <c r="DZ1" s="72"/>
      <c r="EA1" s="72"/>
      <c r="EB1" s="78"/>
      <c r="EC1" s="78"/>
      <c r="ED1" s="78"/>
      <c r="EE1" s="78"/>
      <c r="EF1" s="78"/>
      <c r="EG1" s="78"/>
      <c r="EH1" s="78"/>
      <c r="EI1" s="79"/>
      <c r="EJ1" s="72"/>
      <c r="EK1" s="72"/>
      <c r="EL1" s="72"/>
      <c r="EM1" s="72"/>
      <c r="EN1" s="72"/>
      <c r="EO1" s="72"/>
      <c r="EP1" s="72"/>
      <c r="EQ1" s="72"/>
      <c r="ER1" s="72"/>
      <c r="ES1" s="72"/>
      <c r="ET1" s="72"/>
      <c r="EU1" s="72"/>
      <c r="EV1" s="72"/>
      <c r="EW1" s="72"/>
      <c r="EX1" s="72"/>
      <c r="EY1" s="72"/>
      <c r="EZ1" s="72"/>
      <c r="FA1" s="80"/>
      <c r="FB1" s="80"/>
      <c r="FC1" s="80"/>
      <c r="FD1" s="139"/>
      <c r="FE1" s="1478" t="s">
        <v>233</v>
      </c>
      <c r="FF1" s="1478"/>
      <c r="FG1" s="1478"/>
      <c r="FH1" s="1478"/>
      <c r="FI1" s="1478"/>
      <c r="FJ1" s="1478"/>
      <c r="FK1" s="1478"/>
      <c r="FL1" s="1478"/>
    </row>
    <row r="2" spans="1:168" ht="14" customHeight="1">
      <c r="I2" s="1258" t="s">
        <v>341</v>
      </c>
      <c r="J2" s="283"/>
      <c r="K2" s="81"/>
      <c r="L2" s="81"/>
      <c r="M2" s="81"/>
      <c r="N2" s="82" t="s">
        <v>3</v>
      </c>
      <c r="O2" s="83"/>
      <c r="P2" s="83" t="s">
        <v>4</v>
      </c>
      <c r="Q2" s="84"/>
      <c r="R2" s="85" t="s">
        <v>5</v>
      </c>
      <c r="S2" s="85"/>
      <c r="T2" s="85"/>
      <c r="U2" s="85"/>
      <c r="V2" s="85"/>
      <c r="W2" s="85"/>
      <c r="X2" s="85"/>
      <c r="Y2" s="85"/>
      <c r="Z2" s="85"/>
      <c r="AA2" s="85"/>
      <c r="AB2" s="85"/>
      <c r="AC2" s="85"/>
      <c r="AD2" s="85"/>
      <c r="AE2" s="85"/>
      <c r="AF2" s="85"/>
      <c r="AG2" s="85"/>
      <c r="AH2" s="85"/>
      <c r="AI2" s="85"/>
      <c r="AJ2" s="85"/>
      <c r="AK2" s="85"/>
      <c r="AL2" s="85"/>
      <c r="AM2" s="85"/>
      <c r="AN2" s="85"/>
      <c r="AO2" s="85"/>
      <c r="AP2" s="85"/>
      <c r="AQ2" s="85"/>
      <c r="AR2" s="85"/>
      <c r="AS2" s="85"/>
      <c r="AT2" s="85"/>
      <c r="AU2" s="85"/>
      <c r="AV2" s="85"/>
      <c r="AW2" s="85"/>
      <c r="AX2" s="85"/>
      <c r="AY2" s="246"/>
      <c r="AZ2" s="246"/>
      <c r="BA2" s="85"/>
      <c r="BB2" s="85"/>
      <c r="BC2" s="85"/>
      <c r="BD2" s="85"/>
      <c r="BE2" s="85"/>
      <c r="BF2" s="85"/>
      <c r="BG2" s="85"/>
      <c r="BH2" s="85"/>
      <c r="BI2" s="85"/>
      <c r="BJ2" s="85"/>
      <c r="BK2" s="85"/>
      <c r="BL2" s="85"/>
      <c r="BM2" s="85"/>
      <c r="BN2" s="85"/>
      <c r="BO2" s="85"/>
      <c r="BP2" s="85"/>
      <c r="BQ2" s="85"/>
      <c r="BR2" s="85"/>
      <c r="BS2" s="85"/>
      <c r="BT2" s="85"/>
      <c r="BU2" s="85"/>
      <c r="BV2" s="85"/>
      <c r="BW2" s="246"/>
      <c r="BX2" s="246"/>
      <c r="BY2" s="246"/>
      <c r="BZ2" s="246"/>
      <c r="CA2" s="246"/>
      <c r="CB2" s="246"/>
      <c r="CC2" s="246"/>
      <c r="CD2" s="246"/>
      <c r="CE2" s="246"/>
      <c r="CF2" s="246"/>
      <c r="CG2" s="246"/>
      <c r="CH2" s="246"/>
      <c r="CI2" s="246"/>
      <c r="CJ2" s="246"/>
      <c r="CK2" s="246"/>
      <c r="CL2" s="246"/>
      <c r="CM2" s="246"/>
      <c r="CN2" s="246"/>
      <c r="CO2" s="246"/>
      <c r="CP2" s="246"/>
      <c r="CQ2" s="246"/>
      <c r="CR2" s="246"/>
      <c r="CS2" s="246"/>
      <c r="CT2" s="246"/>
      <c r="CU2" s="246"/>
      <c r="CV2" s="246"/>
      <c r="CW2" s="86"/>
      <c r="CX2" s="86"/>
      <c r="CY2" s="81"/>
      <c r="CZ2" s="81"/>
      <c r="DA2" s="81"/>
      <c r="DB2" s="81"/>
      <c r="DC2" s="81"/>
      <c r="DD2" s="81"/>
      <c r="DE2" s="81"/>
      <c r="DF2" s="81"/>
      <c r="DG2" s="148"/>
      <c r="DH2" s="87"/>
      <c r="DI2" s="87"/>
      <c r="DJ2" s="81"/>
      <c r="DK2" s="81"/>
      <c r="DL2" s="81"/>
      <c r="DM2" s="81"/>
      <c r="DN2" s="237"/>
      <c r="DO2" s="237"/>
      <c r="DP2" s="81"/>
      <c r="DQ2" s="81"/>
      <c r="DR2" s="443"/>
      <c r="DS2" s="81"/>
      <c r="DT2" s="81"/>
      <c r="DU2" s="81"/>
      <c r="DV2" s="81"/>
      <c r="DW2" s="81"/>
      <c r="DX2" s="81"/>
      <c r="DY2" s="81"/>
      <c r="DZ2" s="81"/>
      <c r="EA2" s="81"/>
      <c r="EB2" s="88"/>
      <c r="EC2" s="88"/>
      <c r="ED2" s="88"/>
      <c r="EE2" s="88"/>
      <c r="EF2" s="88"/>
      <c r="EG2" s="88"/>
      <c r="EH2" s="88"/>
      <c r="EI2" s="89"/>
      <c r="EJ2" s="81"/>
      <c r="EK2" s="81"/>
      <c r="EL2" s="81"/>
      <c r="EM2" s="81"/>
      <c r="EN2" s="81"/>
      <c r="EO2" s="81"/>
      <c r="EP2" s="81"/>
      <c r="EQ2" s="81"/>
      <c r="ER2" s="81"/>
      <c r="ES2" s="81"/>
      <c r="ET2" s="81"/>
      <c r="EU2" s="81"/>
      <c r="EV2" s="81"/>
      <c r="EW2" s="81"/>
      <c r="EX2" s="81"/>
      <c r="EY2" s="72"/>
      <c r="EZ2" s="72"/>
      <c r="FA2" s="80"/>
      <c r="FB2" s="90"/>
      <c r="FC2" s="90"/>
      <c r="FD2" s="140"/>
      <c r="FE2" s="1478"/>
      <c r="FF2" s="1478"/>
      <c r="FG2" s="1478"/>
      <c r="FH2" s="1478"/>
      <c r="FI2" s="1478"/>
      <c r="FJ2" s="1478"/>
      <c r="FK2" s="1478"/>
      <c r="FL2" s="1478"/>
    </row>
    <row r="3" spans="1:168" ht="139" customHeight="1">
      <c r="E3" s="232"/>
      <c r="F3" s="232"/>
      <c r="G3" s="231"/>
      <c r="I3" s="99" t="s">
        <v>6</v>
      </c>
      <c r="J3" s="272"/>
      <c r="K3" s="93">
        <f ca="1">TODAY()</f>
        <v>46108</v>
      </c>
      <c r="L3" s="81"/>
      <c r="M3" s="87"/>
      <c r="N3" s="94" t="s">
        <v>7</v>
      </c>
      <c r="O3" s="95"/>
      <c r="P3" s="96" t="s">
        <v>8</v>
      </c>
      <c r="Q3" s="97"/>
      <c r="R3" s="85" t="s">
        <v>9</v>
      </c>
      <c r="S3" s="85"/>
      <c r="T3" s="85"/>
      <c r="U3" s="85"/>
      <c r="V3" s="85"/>
      <c r="W3" s="85"/>
      <c r="X3" s="85"/>
      <c r="Y3" s="85"/>
      <c r="Z3" s="85"/>
      <c r="AA3" s="85"/>
      <c r="AB3" s="85"/>
      <c r="AC3" s="85"/>
      <c r="AD3" s="85"/>
      <c r="AE3" s="85"/>
      <c r="AF3" s="85"/>
      <c r="AG3" s="85"/>
      <c r="AH3" s="85"/>
      <c r="AI3" s="85"/>
      <c r="AJ3" s="85"/>
      <c r="AK3" s="85"/>
      <c r="AL3" s="85"/>
      <c r="AM3" s="85"/>
      <c r="AN3" s="85"/>
      <c r="AO3" s="85"/>
      <c r="AP3" s="85"/>
      <c r="AQ3" s="85"/>
      <c r="AR3" s="85"/>
      <c r="AS3" s="85"/>
      <c r="AT3" s="85"/>
      <c r="AU3" s="85"/>
      <c r="AV3" s="85"/>
      <c r="AW3" s="85"/>
      <c r="AX3" s="85"/>
      <c r="AY3" s="246"/>
      <c r="AZ3" s="246"/>
      <c r="BA3" s="85"/>
      <c r="BB3" s="85"/>
      <c r="BC3" s="85"/>
      <c r="BD3" s="85"/>
      <c r="BE3" s="85"/>
      <c r="BF3" s="85"/>
      <c r="BG3" s="85"/>
      <c r="BH3" s="85"/>
      <c r="BI3" s="85"/>
      <c r="BJ3" s="85"/>
      <c r="BK3" s="85"/>
      <c r="BL3" s="85"/>
      <c r="BM3" s="85"/>
      <c r="BN3" s="85"/>
      <c r="BO3" s="85"/>
      <c r="BP3" s="85"/>
      <c r="BQ3" s="85"/>
      <c r="BR3" s="85"/>
      <c r="BS3" s="85"/>
      <c r="BT3" s="85"/>
      <c r="BU3" s="85"/>
      <c r="BV3" s="85"/>
      <c r="BW3" s="246"/>
      <c r="BX3" s="246"/>
      <c r="BY3" s="246"/>
      <c r="BZ3" s="246"/>
      <c r="CA3" s="246"/>
      <c r="CB3" s="246"/>
      <c r="CC3" s="246"/>
      <c r="CD3" s="246"/>
      <c r="CE3" s="246"/>
      <c r="CF3" s="246"/>
      <c r="CG3" s="246"/>
      <c r="CH3" s="246"/>
      <c r="CI3" s="246"/>
      <c r="CJ3" s="246"/>
      <c r="CK3" s="246"/>
      <c r="CL3" s="246"/>
      <c r="CM3" s="246"/>
      <c r="CN3" s="246"/>
      <c r="CO3" s="246"/>
      <c r="CP3" s="246"/>
      <c r="CQ3" s="246"/>
      <c r="CR3" s="246"/>
      <c r="CS3" s="246"/>
      <c r="CT3" s="246"/>
      <c r="CU3" s="246"/>
      <c r="CV3" s="246"/>
      <c r="CW3" s="98"/>
      <c r="CX3" s="92"/>
      <c r="CY3" s="92"/>
      <c r="CZ3" s="92"/>
      <c r="DA3" s="92"/>
      <c r="DB3" s="92"/>
      <c r="DC3" s="92"/>
      <c r="DD3" s="92"/>
      <c r="DE3" s="92"/>
      <c r="DF3" s="92"/>
      <c r="DG3" s="149"/>
      <c r="DH3" s="99"/>
      <c r="DI3" s="99"/>
      <c r="DJ3" s="91"/>
      <c r="DK3" s="91"/>
      <c r="DL3" s="91"/>
      <c r="DM3" s="91"/>
      <c r="DN3" s="238"/>
      <c r="DO3" s="238"/>
      <c r="DP3" s="91"/>
      <c r="DQ3" s="91"/>
      <c r="DR3" s="444"/>
      <c r="DS3" s="91"/>
      <c r="DT3" s="91"/>
      <c r="DU3" s="91"/>
      <c r="DV3" s="91"/>
      <c r="DW3" s="91"/>
      <c r="DX3" s="91"/>
      <c r="DY3" s="91"/>
      <c r="DZ3" s="91"/>
      <c r="EA3" s="91"/>
      <c r="EB3" s="100"/>
      <c r="EC3" s="100"/>
      <c r="ED3" s="100"/>
      <c r="EE3" s="100"/>
      <c r="EF3" s="100"/>
      <c r="EG3" s="100"/>
      <c r="EH3" s="100"/>
      <c r="EI3" s="101"/>
      <c r="EJ3" s="91"/>
      <c r="EK3" s="91"/>
      <c r="EL3" s="91"/>
      <c r="EM3" s="91"/>
      <c r="EN3" s="91"/>
      <c r="EO3" s="91"/>
      <c r="EP3" s="91"/>
      <c r="EQ3" s="91"/>
      <c r="ER3" s="91"/>
      <c r="ES3" s="91"/>
      <c r="ET3" s="91"/>
      <c r="EU3" s="91"/>
      <c r="EV3" s="91"/>
      <c r="EW3" s="91"/>
      <c r="EX3" s="91"/>
      <c r="EY3" s="72"/>
      <c r="EZ3" s="72"/>
      <c r="FA3" s="80"/>
      <c r="FB3" s="102"/>
      <c r="FC3" s="102"/>
      <c r="FD3" s="141"/>
      <c r="FE3" s="1478"/>
      <c r="FF3" s="1478"/>
      <c r="FG3" s="1478"/>
      <c r="FH3" s="1478"/>
      <c r="FI3" s="1478"/>
      <c r="FJ3" s="1478"/>
      <c r="FK3" s="1478"/>
      <c r="FL3" s="1478"/>
    </row>
    <row r="4" spans="1:168" s="110" customFormat="1" ht="60.5" customHeight="1">
      <c r="A4" s="103"/>
      <c r="B4" s="1479" t="s">
        <v>95</v>
      </c>
      <c r="C4" s="1479"/>
      <c r="D4" s="1479"/>
      <c r="E4" s="168"/>
      <c r="F4" s="168"/>
      <c r="G4" s="1489" t="s">
        <v>234</v>
      </c>
      <c r="H4" s="1490"/>
      <c r="I4" s="1466" t="s">
        <v>10</v>
      </c>
      <c r="J4" s="1487" t="s">
        <v>11</v>
      </c>
      <c r="K4" s="1466" t="s">
        <v>12</v>
      </c>
      <c r="L4" s="1488" t="s">
        <v>13</v>
      </c>
      <c r="M4" s="1466" t="s">
        <v>14</v>
      </c>
      <c r="N4" s="1466" t="s">
        <v>15</v>
      </c>
      <c r="O4" s="1466" t="s">
        <v>16</v>
      </c>
      <c r="P4" s="1467"/>
      <c r="Q4" s="1466" t="s">
        <v>242</v>
      </c>
      <c r="R4" s="1467"/>
      <c r="S4" s="1466" t="s">
        <v>327</v>
      </c>
      <c r="T4" s="1467"/>
      <c r="U4" s="1466" t="s">
        <v>350</v>
      </c>
      <c r="V4" s="1467"/>
      <c r="W4" s="1466" t="s">
        <v>434</v>
      </c>
      <c r="X4" s="1467"/>
      <c r="Y4" s="1466" t="s">
        <v>438</v>
      </c>
      <c r="Z4" s="1467"/>
      <c r="AA4" s="1466" t="s">
        <v>495</v>
      </c>
      <c r="AB4" s="1467"/>
      <c r="AC4" s="1466" t="s">
        <v>538</v>
      </c>
      <c r="AD4" s="1467"/>
      <c r="AE4" s="1466" t="s">
        <v>643</v>
      </c>
      <c r="AF4" s="1467"/>
      <c r="AG4" s="1466" t="s">
        <v>684</v>
      </c>
      <c r="AH4" s="1467"/>
      <c r="AI4" s="1466" t="s">
        <v>731</v>
      </c>
      <c r="AJ4" s="1467"/>
      <c r="AK4" s="1466" t="s">
        <v>995</v>
      </c>
      <c r="AL4" s="1467"/>
      <c r="AM4" s="1455" t="s">
        <v>1006</v>
      </c>
      <c r="AN4" s="1456"/>
      <c r="AO4" s="1455" t="s">
        <v>1026</v>
      </c>
      <c r="AP4" s="1456"/>
      <c r="AQ4" s="1455" t="s">
        <v>1027</v>
      </c>
      <c r="AR4" s="1456"/>
      <c r="AS4" s="1455" t="s">
        <v>1302</v>
      </c>
      <c r="AT4" s="1456"/>
      <c r="AU4" s="1455" t="s">
        <v>1384</v>
      </c>
      <c r="AV4" s="1456"/>
      <c r="AW4" s="1455" t="s">
        <v>1435</v>
      </c>
      <c r="AX4" s="1456"/>
      <c r="AY4" s="1495" t="s">
        <v>1469</v>
      </c>
      <c r="AZ4" s="1456"/>
      <c r="BA4" s="1455" t="s">
        <v>1485</v>
      </c>
      <c r="BB4" s="1456"/>
      <c r="BC4" s="1455" t="s">
        <v>1556</v>
      </c>
      <c r="BD4" s="1456"/>
      <c r="BE4" s="1455" t="s">
        <v>1578</v>
      </c>
      <c r="BF4" s="1456"/>
      <c r="BG4" s="1455" t="s">
        <v>1626</v>
      </c>
      <c r="BH4" s="1456"/>
      <c r="BI4" s="1455" t="s">
        <v>1643</v>
      </c>
      <c r="BJ4" s="1456"/>
      <c r="BK4" s="1455" t="s">
        <v>1651</v>
      </c>
      <c r="BL4" s="1456"/>
      <c r="BM4" s="1455" t="s">
        <v>1668</v>
      </c>
      <c r="BN4" s="1456"/>
      <c r="BO4" s="1455" t="s">
        <v>1768</v>
      </c>
      <c r="BP4" s="1456"/>
      <c r="BQ4" s="1455" t="s">
        <v>2050</v>
      </c>
      <c r="BR4" s="1456"/>
      <c r="BS4" s="1455" t="s">
        <v>2049</v>
      </c>
      <c r="BT4" s="1456"/>
      <c r="BU4" s="1455" t="s">
        <v>2234</v>
      </c>
      <c r="BV4" s="1456"/>
      <c r="BW4" s="1455" t="s">
        <v>2308</v>
      </c>
      <c r="BX4" s="1456"/>
      <c r="BY4" s="1455" t="s">
        <v>2315</v>
      </c>
      <c r="BZ4" s="1456"/>
      <c r="CA4" s="1455" t="s">
        <v>2321</v>
      </c>
      <c r="CB4" s="1456"/>
      <c r="CC4" s="1455" t="s">
        <v>2322</v>
      </c>
      <c r="CD4" s="1456"/>
      <c r="CE4" s="1455" t="s">
        <v>2549</v>
      </c>
      <c r="CF4" s="1456"/>
      <c r="CG4" s="1455" t="s">
        <v>2558</v>
      </c>
      <c r="CH4" s="1456"/>
      <c r="CI4" s="1461" t="s">
        <v>2563</v>
      </c>
      <c r="CJ4" s="1462"/>
      <c r="CK4" s="1461" t="s">
        <v>2571</v>
      </c>
      <c r="CL4" s="1462"/>
      <c r="CM4" s="1459" t="s">
        <v>2588</v>
      </c>
      <c r="CN4" s="1460"/>
      <c r="CO4" s="1457" t="s">
        <v>2596</v>
      </c>
      <c r="CP4" s="1458"/>
      <c r="CQ4" s="1493" t="s">
        <v>2870</v>
      </c>
      <c r="CR4" s="1494"/>
      <c r="CS4" s="1493" t="s">
        <v>2878</v>
      </c>
      <c r="CT4" s="1494"/>
      <c r="CU4" s="1493" t="s">
        <v>2882</v>
      </c>
      <c r="CV4" s="1494"/>
      <c r="CW4" s="1474" t="s">
        <v>17</v>
      </c>
      <c r="CX4" s="1475"/>
      <c r="CY4" s="1476" t="s">
        <v>22</v>
      </c>
      <c r="CZ4" s="1471" t="s">
        <v>18</v>
      </c>
      <c r="DA4" s="1472"/>
      <c r="DB4" s="1472"/>
      <c r="DC4" s="1472"/>
      <c r="DD4" s="1473"/>
      <c r="DE4" s="1469" t="s">
        <v>19</v>
      </c>
      <c r="DF4" s="1470"/>
      <c r="DG4" s="1468" t="s">
        <v>93</v>
      </c>
      <c r="DH4" s="1480" t="s">
        <v>94</v>
      </c>
      <c r="DI4" s="1480"/>
      <c r="DJ4" s="1480"/>
      <c r="DK4" s="1480"/>
      <c r="DL4" s="1480"/>
      <c r="DM4" s="1480"/>
      <c r="DN4" s="1480"/>
      <c r="DO4" s="1481"/>
      <c r="DP4" s="1480"/>
      <c r="DQ4" s="1480"/>
      <c r="DR4" s="1482"/>
      <c r="DS4" s="1480"/>
      <c r="DT4" s="1480"/>
      <c r="DU4" s="1485" t="s">
        <v>89</v>
      </c>
      <c r="DV4" s="1485"/>
      <c r="DW4" s="1484" t="s">
        <v>20</v>
      </c>
      <c r="DX4" s="1484"/>
      <c r="DY4" s="1484"/>
      <c r="DZ4" s="1484"/>
      <c r="EA4" s="1483" t="s">
        <v>21</v>
      </c>
      <c r="EB4" s="1483"/>
      <c r="EC4" s="1483"/>
      <c r="ED4" s="1483"/>
      <c r="EE4" s="1483"/>
      <c r="EF4" s="1483"/>
      <c r="EG4" s="1483"/>
      <c r="EH4" s="1483"/>
      <c r="EI4" s="1483"/>
      <c r="EJ4" s="1483"/>
      <c r="EK4" s="1483"/>
      <c r="EL4" s="1483"/>
      <c r="EM4" s="1483"/>
      <c r="EN4" s="1483"/>
      <c r="EO4" s="1483"/>
      <c r="EP4" s="1483"/>
      <c r="EQ4" s="1483"/>
      <c r="ER4" s="1483"/>
      <c r="ES4" s="1485" t="s">
        <v>90</v>
      </c>
      <c r="ET4" s="1485"/>
      <c r="EU4" s="1480" t="s">
        <v>86</v>
      </c>
      <c r="EV4" s="1480"/>
      <c r="EW4" s="1480"/>
      <c r="EX4" s="1480"/>
      <c r="EY4" s="1485" t="s">
        <v>92</v>
      </c>
      <c r="EZ4" s="1486"/>
      <c r="FA4" s="1479" t="s">
        <v>91</v>
      </c>
      <c r="FB4" s="1479"/>
      <c r="FC4" s="1479"/>
      <c r="FD4" s="142" t="s">
        <v>22</v>
      </c>
      <c r="FE4" s="1478"/>
      <c r="FF4" s="1478"/>
      <c r="FG4" s="1478"/>
      <c r="FH4" s="1478"/>
      <c r="FI4" s="1478"/>
      <c r="FJ4" s="1478"/>
      <c r="FK4" s="1478"/>
      <c r="FL4" s="1478"/>
    </row>
    <row r="5" spans="1:168" s="110" customFormat="1" ht="41.5" customHeight="1">
      <c r="A5" s="103"/>
      <c r="B5" s="1479"/>
      <c r="C5" s="1479"/>
      <c r="D5" s="1479"/>
      <c r="E5" s="169"/>
      <c r="F5" s="169"/>
      <c r="G5" s="1491"/>
      <c r="H5" s="1492"/>
      <c r="I5" s="1466"/>
      <c r="J5" s="1487"/>
      <c r="K5" s="1466"/>
      <c r="L5" s="1488"/>
      <c r="M5" s="1466"/>
      <c r="N5" s="1466"/>
      <c r="O5" s="105" t="s">
        <v>98</v>
      </c>
      <c r="P5" s="105" t="s">
        <v>97</v>
      </c>
      <c r="Q5" s="111" t="s">
        <v>98</v>
      </c>
      <c r="R5" s="105" t="s">
        <v>97</v>
      </c>
      <c r="S5" s="111" t="s">
        <v>98</v>
      </c>
      <c r="T5" s="105" t="s">
        <v>97</v>
      </c>
      <c r="U5" s="111" t="s">
        <v>98</v>
      </c>
      <c r="V5" s="105" t="s">
        <v>97</v>
      </c>
      <c r="W5" s="111" t="s">
        <v>98</v>
      </c>
      <c r="X5" s="105" t="s">
        <v>97</v>
      </c>
      <c r="Y5" s="111" t="s">
        <v>98</v>
      </c>
      <c r="Z5" s="105" t="s">
        <v>97</v>
      </c>
      <c r="AA5" s="111" t="s">
        <v>98</v>
      </c>
      <c r="AB5" s="105" t="s">
        <v>97</v>
      </c>
      <c r="AC5" s="111" t="s">
        <v>98</v>
      </c>
      <c r="AD5" s="105" t="s">
        <v>97</v>
      </c>
      <c r="AE5" s="111" t="s">
        <v>98</v>
      </c>
      <c r="AF5" s="105" t="s">
        <v>97</v>
      </c>
      <c r="AG5" s="111" t="s">
        <v>98</v>
      </c>
      <c r="AH5" s="105" t="s">
        <v>97</v>
      </c>
      <c r="AI5" s="111" t="s">
        <v>98</v>
      </c>
      <c r="AJ5" s="105" t="s">
        <v>97</v>
      </c>
      <c r="AK5" s="111" t="s">
        <v>98</v>
      </c>
      <c r="AL5" s="105" t="s">
        <v>97</v>
      </c>
      <c r="AM5" s="251" t="s">
        <v>98</v>
      </c>
      <c r="AN5" s="249" t="s">
        <v>97</v>
      </c>
      <c r="AO5" s="251" t="s">
        <v>98</v>
      </c>
      <c r="AP5" s="249" t="s">
        <v>97</v>
      </c>
      <c r="AQ5" s="251" t="s">
        <v>98</v>
      </c>
      <c r="AR5" s="249" t="s">
        <v>97</v>
      </c>
      <c r="AS5" s="251" t="s">
        <v>98</v>
      </c>
      <c r="AT5" s="249" t="s">
        <v>97</v>
      </c>
      <c r="AU5" s="251" t="s">
        <v>98</v>
      </c>
      <c r="AV5" s="249" t="s">
        <v>97</v>
      </c>
      <c r="AW5" s="251" t="s">
        <v>98</v>
      </c>
      <c r="AX5" s="249" t="s">
        <v>97</v>
      </c>
      <c r="AY5" s="252" t="s">
        <v>98</v>
      </c>
      <c r="AZ5" s="250" t="s">
        <v>97</v>
      </c>
      <c r="BA5" s="251" t="s">
        <v>98</v>
      </c>
      <c r="BB5" s="249" t="s">
        <v>97</v>
      </c>
      <c r="BC5" s="251" t="s">
        <v>98</v>
      </c>
      <c r="BD5" s="249" t="s">
        <v>97</v>
      </c>
      <c r="BE5" s="251" t="s">
        <v>98</v>
      </c>
      <c r="BF5" s="249" t="s">
        <v>97</v>
      </c>
      <c r="BG5" s="251" t="s">
        <v>98</v>
      </c>
      <c r="BH5" s="249" t="s">
        <v>97</v>
      </c>
      <c r="BI5" s="251" t="s">
        <v>98</v>
      </c>
      <c r="BJ5" s="249" t="s">
        <v>97</v>
      </c>
      <c r="BK5" s="251" t="s">
        <v>98</v>
      </c>
      <c r="BL5" s="249" t="s">
        <v>97</v>
      </c>
      <c r="BM5" s="251" t="s">
        <v>98</v>
      </c>
      <c r="BN5" s="249" t="s">
        <v>97</v>
      </c>
      <c r="BO5" s="251" t="s">
        <v>98</v>
      </c>
      <c r="BP5" s="249" t="s">
        <v>97</v>
      </c>
      <c r="BQ5" s="251" t="s">
        <v>98</v>
      </c>
      <c r="BR5" s="249" t="s">
        <v>97</v>
      </c>
      <c r="BS5" s="251" t="s">
        <v>98</v>
      </c>
      <c r="BT5" s="249" t="s">
        <v>97</v>
      </c>
      <c r="BU5" s="251" t="s">
        <v>98</v>
      </c>
      <c r="BV5" s="249" t="s">
        <v>97</v>
      </c>
      <c r="BW5" s="251" t="s">
        <v>98</v>
      </c>
      <c r="BX5" s="249" t="s">
        <v>97</v>
      </c>
      <c r="BY5" s="251" t="s">
        <v>98</v>
      </c>
      <c r="BZ5" s="249" t="s">
        <v>97</v>
      </c>
      <c r="CA5" s="251" t="s">
        <v>98</v>
      </c>
      <c r="CB5" s="249" t="s">
        <v>97</v>
      </c>
      <c r="CC5" s="251" t="s">
        <v>98</v>
      </c>
      <c r="CD5" s="249" t="s">
        <v>97</v>
      </c>
      <c r="CE5" s="251" t="s">
        <v>98</v>
      </c>
      <c r="CF5" s="249" t="s">
        <v>97</v>
      </c>
      <c r="CG5" s="251" t="s">
        <v>98</v>
      </c>
      <c r="CH5" s="249" t="s">
        <v>97</v>
      </c>
      <c r="CI5" s="251" t="s">
        <v>98</v>
      </c>
      <c r="CJ5" s="249" t="s">
        <v>97</v>
      </c>
      <c r="CK5" s="251" t="s">
        <v>98</v>
      </c>
      <c r="CL5" s="249" t="s">
        <v>97</v>
      </c>
      <c r="CM5" s="995" t="s">
        <v>98</v>
      </c>
      <c r="CN5" s="996" t="s">
        <v>97</v>
      </c>
      <c r="CO5" s="1256" t="s">
        <v>98</v>
      </c>
      <c r="CP5" s="1257" t="s">
        <v>97</v>
      </c>
      <c r="CQ5" s="763" t="s">
        <v>98</v>
      </c>
      <c r="CR5" s="761" t="s">
        <v>97</v>
      </c>
      <c r="CS5" s="763" t="s">
        <v>98</v>
      </c>
      <c r="CT5" s="761" t="s">
        <v>97</v>
      </c>
      <c r="CU5" s="763" t="s">
        <v>98</v>
      </c>
      <c r="CV5" s="761" t="s">
        <v>97</v>
      </c>
      <c r="CW5" s="105" t="s">
        <v>98</v>
      </c>
      <c r="CX5" s="105" t="s">
        <v>97</v>
      </c>
      <c r="CY5" s="1476"/>
      <c r="CZ5" s="112" t="s">
        <v>88</v>
      </c>
      <c r="DA5" s="112" t="s">
        <v>98</v>
      </c>
      <c r="DB5" s="112" t="s">
        <v>97</v>
      </c>
      <c r="DC5" s="112" t="s">
        <v>221</v>
      </c>
      <c r="DD5" s="112" t="s">
        <v>22</v>
      </c>
      <c r="DE5" s="106" t="s">
        <v>98</v>
      </c>
      <c r="DF5" s="106" t="s">
        <v>97</v>
      </c>
      <c r="DG5" s="1468"/>
      <c r="DH5" s="107" t="s">
        <v>24</v>
      </c>
      <c r="DI5" s="107" t="s">
        <v>26</v>
      </c>
      <c r="DJ5" s="107" t="s">
        <v>12</v>
      </c>
      <c r="DK5" s="107" t="s">
        <v>13</v>
      </c>
      <c r="DL5" s="107" t="s">
        <v>99</v>
      </c>
      <c r="DM5" s="107" t="s">
        <v>27</v>
      </c>
      <c r="DN5" s="239" t="s">
        <v>100</v>
      </c>
      <c r="DO5" s="239" t="s">
        <v>101</v>
      </c>
      <c r="DP5" s="113" t="s">
        <v>102</v>
      </c>
      <c r="DQ5" s="113" t="s">
        <v>1962</v>
      </c>
      <c r="DR5" s="445" t="s">
        <v>1963</v>
      </c>
      <c r="DS5" s="113" t="s">
        <v>1961</v>
      </c>
      <c r="DT5" s="107" t="s">
        <v>32</v>
      </c>
      <c r="DU5" s="106" t="s">
        <v>98</v>
      </c>
      <c r="DV5" s="106" t="s">
        <v>97</v>
      </c>
      <c r="DW5" s="108" t="s">
        <v>88</v>
      </c>
      <c r="DX5" s="108" t="s">
        <v>29</v>
      </c>
      <c r="DY5" s="114" t="s">
        <v>30</v>
      </c>
      <c r="DZ5" s="108" t="s">
        <v>31</v>
      </c>
      <c r="EA5" s="107" t="s">
        <v>24</v>
      </c>
      <c r="EB5" s="107" t="s">
        <v>26</v>
      </c>
      <c r="EC5" s="107" t="s">
        <v>12</v>
      </c>
      <c r="ED5" s="107" t="s">
        <v>13</v>
      </c>
      <c r="EE5" s="109" t="s">
        <v>23</v>
      </c>
      <c r="EF5" s="107" t="s">
        <v>27</v>
      </c>
      <c r="EG5" s="70" t="s">
        <v>25</v>
      </c>
      <c r="EH5" s="70" t="s">
        <v>96</v>
      </c>
      <c r="EI5" s="113" t="s">
        <v>28</v>
      </c>
      <c r="EJ5" s="107" t="s">
        <v>33</v>
      </c>
      <c r="EK5" s="107" t="s">
        <v>34</v>
      </c>
      <c r="EL5" s="107" t="s">
        <v>35</v>
      </c>
      <c r="EM5" s="107" t="s">
        <v>36</v>
      </c>
      <c r="EN5" s="107" t="s">
        <v>37</v>
      </c>
      <c r="EO5" s="107" t="s">
        <v>38</v>
      </c>
      <c r="EP5" s="107" t="s">
        <v>39</v>
      </c>
      <c r="EQ5" s="107" t="s">
        <v>40</v>
      </c>
      <c r="ER5" s="107" t="s">
        <v>32</v>
      </c>
      <c r="ES5" s="106" t="s">
        <v>98</v>
      </c>
      <c r="ET5" s="106" t="s">
        <v>97</v>
      </c>
      <c r="EU5" s="107" t="s">
        <v>88</v>
      </c>
      <c r="EV5" s="107" t="s">
        <v>29</v>
      </c>
      <c r="EW5" s="107" t="s">
        <v>30</v>
      </c>
      <c r="EX5" s="107" t="s">
        <v>31</v>
      </c>
      <c r="EY5" s="106" t="s">
        <v>98</v>
      </c>
      <c r="EZ5" s="106" t="s">
        <v>97</v>
      </c>
      <c r="FA5" s="112" t="s">
        <v>98</v>
      </c>
      <c r="FB5" s="112" t="s">
        <v>97</v>
      </c>
      <c r="FC5" s="104" t="s">
        <v>95</v>
      </c>
      <c r="FD5" s="143"/>
      <c r="FE5" s="144" t="s">
        <v>85</v>
      </c>
      <c r="FF5" s="1477" t="s">
        <v>226</v>
      </c>
      <c r="FG5" s="1477"/>
      <c r="FH5" s="144" t="s">
        <v>227</v>
      </c>
      <c r="FI5" s="145" t="s">
        <v>228</v>
      </c>
      <c r="FJ5" s="145" t="s">
        <v>229</v>
      </c>
      <c r="FK5" s="145" t="s">
        <v>230</v>
      </c>
      <c r="FL5" s="146" t="s">
        <v>231</v>
      </c>
    </row>
    <row r="6" spans="1:168" s="110" customFormat="1" ht="58.5" customHeight="1">
      <c r="A6" s="103"/>
      <c r="B6" s="103" t="s">
        <v>1627</v>
      </c>
      <c r="C6" s="69" t="s">
        <v>217</v>
      </c>
      <c r="D6" s="115" t="s">
        <v>216</v>
      </c>
      <c r="E6" s="69" t="s">
        <v>2881</v>
      </c>
      <c r="F6" s="1303" t="s">
        <v>2880</v>
      </c>
      <c r="G6" s="1302" t="s">
        <v>234</v>
      </c>
      <c r="H6" s="115" t="s">
        <v>394</v>
      </c>
      <c r="I6" s="1259">
        <v>1</v>
      </c>
      <c r="J6" s="271">
        <f>I6+1</f>
        <v>2</v>
      </c>
      <c r="K6" s="271">
        <f t="shared" ref="K6:BV6" si="0">J6+1</f>
        <v>3</v>
      </c>
      <c r="L6" s="271">
        <f t="shared" si="0"/>
        <v>4</v>
      </c>
      <c r="M6" s="271">
        <f t="shared" si="0"/>
        <v>5</v>
      </c>
      <c r="N6" s="271">
        <f t="shared" si="0"/>
        <v>6</v>
      </c>
      <c r="O6" s="271">
        <f t="shared" si="0"/>
        <v>7</v>
      </c>
      <c r="P6" s="271">
        <f t="shared" si="0"/>
        <v>8</v>
      </c>
      <c r="Q6" s="271">
        <f t="shared" si="0"/>
        <v>9</v>
      </c>
      <c r="R6" s="271">
        <f t="shared" si="0"/>
        <v>10</v>
      </c>
      <c r="S6" s="271">
        <f t="shared" si="0"/>
        <v>11</v>
      </c>
      <c r="T6" s="271">
        <f t="shared" si="0"/>
        <v>12</v>
      </c>
      <c r="U6" s="271">
        <f t="shared" si="0"/>
        <v>13</v>
      </c>
      <c r="V6" s="271">
        <f t="shared" si="0"/>
        <v>14</v>
      </c>
      <c r="W6" s="271">
        <f t="shared" si="0"/>
        <v>15</v>
      </c>
      <c r="X6" s="271">
        <f t="shared" si="0"/>
        <v>16</v>
      </c>
      <c r="Y6" s="271">
        <f t="shared" si="0"/>
        <v>17</v>
      </c>
      <c r="Z6" s="271">
        <f t="shared" si="0"/>
        <v>18</v>
      </c>
      <c r="AA6" s="271">
        <f t="shared" si="0"/>
        <v>19</v>
      </c>
      <c r="AB6" s="271">
        <f t="shared" si="0"/>
        <v>20</v>
      </c>
      <c r="AC6" s="271">
        <f t="shared" si="0"/>
        <v>21</v>
      </c>
      <c r="AD6" s="271">
        <f t="shared" si="0"/>
        <v>22</v>
      </c>
      <c r="AE6" s="271">
        <f t="shared" si="0"/>
        <v>23</v>
      </c>
      <c r="AF6" s="271">
        <f t="shared" si="0"/>
        <v>24</v>
      </c>
      <c r="AG6" s="271">
        <f t="shared" si="0"/>
        <v>25</v>
      </c>
      <c r="AH6" s="271">
        <f t="shared" si="0"/>
        <v>26</v>
      </c>
      <c r="AI6" s="271">
        <f t="shared" si="0"/>
        <v>27</v>
      </c>
      <c r="AJ6" s="271">
        <f t="shared" si="0"/>
        <v>28</v>
      </c>
      <c r="AK6" s="271">
        <f t="shared" si="0"/>
        <v>29</v>
      </c>
      <c r="AL6" s="271">
        <f t="shared" si="0"/>
        <v>30</v>
      </c>
      <c r="AM6" s="271">
        <f t="shared" si="0"/>
        <v>31</v>
      </c>
      <c r="AN6" s="271">
        <f t="shared" si="0"/>
        <v>32</v>
      </c>
      <c r="AO6" s="271">
        <f t="shared" si="0"/>
        <v>33</v>
      </c>
      <c r="AP6" s="271">
        <f t="shared" si="0"/>
        <v>34</v>
      </c>
      <c r="AQ6" s="271">
        <f t="shared" si="0"/>
        <v>35</v>
      </c>
      <c r="AR6" s="271">
        <f t="shared" si="0"/>
        <v>36</v>
      </c>
      <c r="AS6" s="271">
        <f t="shared" si="0"/>
        <v>37</v>
      </c>
      <c r="AT6" s="271">
        <f t="shared" si="0"/>
        <v>38</v>
      </c>
      <c r="AU6" s="271">
        <f t="shared" si="0"/>
        <v>39</v>
      </c>
      <c r="AV6" s="271">
        <f t="shared" si="0"/>
        <v>40</v>
      </c>
      <c r="AW6" s="271">
        <f t="shared" si="0"/>
        <v>41</v>
      </c>
      <c r="AX6" s="271">
        <f t="shared" si="0"/>
        <v>42</v>
      </c>
      <c r="AY6" s="271">
        <f t="shared" si="0"/>
        <v>43</v>
      </c>
      <c r="AZ6" s="271">
        <f t="shared" si="0"/>
        <v>44</v>
      </c>
      <c r="BA6" s="271">
        <f t="shared" si="0"/>
        <v>45</v>
      </c>
      <c r="BB6" s="271">
        <f t="shared" si="0"/>
        <v>46</v>
      </c>
      <c r="BC6" s="271">
        <f t="shared" si="0"/>
        <v>47</v>
      </c>
      <c r="BD6" s="271">
        <f t="shared" si="0"/>
        <v>48</v>
      </c>
      <c r="BE6" s="271">
        <f t="shared" si="0"/>
        <v>49</v>
      </c>
      <c r="BF6" s="271">
        <f t="shared" si="0"/>
        <v>50</v>
      </c>
      <c r="BG6" s="271">
        <f t="shared" si="0"/>
        <v>51</v>
      </c>
      <c r="BH6" s="271">
        <f t="shared" si="0"/>
        <v>52</v>
      </c>
      <c r="BI6" s="271">
        <f t="shared" si="0"/>
        <v>53</v>
      </c>
      <c r="BJ6" s="271">
        <f t="shared" si="0"/>
        <v>54</v>
      </c>
      <c r="BK6" s="271">
        <f t="shared" si="0"/>
        <v>55</v>
      </c>
      <c r="BL6" s="271">
        <f t="shared" si="0"/>
        <v>56</v>
      </c>
      <c r="BM6" s="271">
        <f t="shared" si="0"/>
        <v>57</v>
      </c>
      <c r="BN6" s="271">
        <f t="shared" si="0"/>
        <v>58</v>
      </c>
      <c r="BO6" s="271">
        <f t="shared" si="0"/>
        <v>59</v>
      </c>
      <c r="BP6" s="271">
        <f t="shared" si="0"/>
        <v>60</v>
      </c>
      <c r="BQ6" s="271">
        <f t="shared" si="0"/>
        <v>61</v>
      </c>
      <c r="BR6" s="271">
        <f t="shared" si="0"/>
        <v>62</v>
      </c>
      <c r="BS6" s="271">
        <f t="shared" si="0"/>
        <v>63</v>
      </c>
      <c r="BT6" s="271">
        <f t="shared" si="0"/>
        <v>64</v>
      </c>
      <c r="BU6" s="271">
        <f t="shared" si="0"/>
        <v>65</v>
      </c>
      <c r="BV6" s="271">
        <f t="shared" si="0"/>
        <v>66</v>
      </c>
      <c r="BW6" s="271">
        <f t="shared" ref="BW6:EH6" si="1">BV6+1</f>
        <v>67</v>
      </c>
      <c r="BX6" s="271">
        <f t="shared" si="1"/>
        <v>68</v>
      </c>
      <c r="BY6" s="271">
        <f t="shared" si="1"/>
        <v>69</v>
      </c>
      <c r="BZ6" s="271">
        <f t="shared" si="1"/>
        <v>70</v>
      </c>
      <c r="CA6" s="271">
        <f t="shared" si="1"/>
        <v>71</v>
      </c>
      <c r="CB6" s="271">
        <f t="shared" si="1"/>
        <v>72</v>
      </c>
      <c r="CC6" s="271">
        <f t="shared" si="1"/>
        <v>73</v>
      </c>
      <c r="CD6" s="271">
        <f t="shared" si="1"/>
        <v>74</v>
      </c>
      <c r="CE6" s="271">
        <f t="shared" si="1"/>
        <v>75</v>
      </c>
      <c r="CF6" s="271">
        <f t="shared" si="1"/>
        <v>76</v>
      </c>
      <c r="CG6" s="271">
        <f t="shared" si="1"/>
        <v>77</v>
      </c>
      <c r="CH6" s="271">
        <f t="shared" si="1"/>
        <v>78</v>
      </c>
      <c r="CI6" s="271">
        <f t="shared" si="1"/>
        <v>79</v>
      </c>
      <c r="CJ6" s="271">
        <f t="shared" si="1"/>
        <v>80</v>
      </c>
      <c r="CK6" s="271">
        <f t="shared" si="1"/>
        <v>81</v>
      </c>
      <c r="CL6" s="271">
        <f t="shared" si="1"/>
        <v>82</v>
      </c>
      <c r="CM6" s="271">
        <f t="shared" si="1"/>
        <v>83</v>
      </c>
      <c r="CN6" s="271">
        <f t="shared" si="1"/>
        <v>84</v>
      </c>
      <c r="CO6" s="271">
        <f t="shared" si="1"/>
        <v>85</v>
      </c>
      <c r="CP6" s="271">
        <f t="shared" si="1"/>
        <v>86</v>
      </c>
      <c r="CQ6" s="271">
        <f t="shared" si="1"/>
        <v>87</v>
      </c>
      <c r="CR6" s="271">
        <f t="shared" si="1"/>
        <v>88</v>
      </c>
      <c r="CS6" s="271">
        <f t="shared" si="1"/>
        <v>89</v>
      </c>
      <c r="CT6" s="271">
        <f t="shared" si="1"/>
        <v>90</v>
      </c>
      <c r="CU6" s="271">
        <f t="shared" si="1"/>
        <v>91</v>
      </c>
      <c r="CV6" s="271">
        <f t="shared" si="1"/>
        <v>92</v>
      </c>
      <c r="CW6" s="271">
        <f t="shared" si="1"/>
        <v>93</v>
      </c>
      <c r="CX6" s="271">
        <f t="shared" si="1"/>
        <v>94</v>
      </c>
      <c r="CY6" s="271">
        <f t="shared" si="1"/>
        <v>95</v>
      </c>
      <c r="CZ6" s="271">
        <f t="shared" si="1"/>
        <v>96</v>
      </c>
      <c r="DA6" s="271">
        <f t="shared" si="1"/>
        <v>97</v>
      </c>
      <c r="DB6" s="271">
        <f t="shared" si="1"/>
        <v>98</v>
      </c>
      <c r="DC6" s="271">
        <f t="shared" si="1"/>
        <v>99</v>
      </c>
      <c r="DD6" s="271">
        <f t="shared" si="1"/>
        <v>100</v>
      </c>
      <c r="DE6" s="271">
        <f t="shared" si="1"/>
        <v>101</v>
      </c>
      <c r="DF6" s="271">
        <f t="shared" si="1"/>
        <v>102</v>
      </c>
      <c r="DG6" s="271">
        <f t="shared" si="1"/>
        <v>103</v>
      </c>
      <c r="DH6" s="271">
        <f t="shared" si="1"/>
        <v>104</v>
      </c>
      <c r="DI6" s="271">
        <f t="shared" si="1"/>
        <v>105</v>
      </c>
      <c r="DJ6" s="271">
        <f t="shared" si="1"/>
        <v>106</v>
      </c>
      <c r="DK6" s="271">
        <f t="shared" si="1"/>
        <v>107</v>
      </c>
      <c r="DL6" s="271">
        <f t="shared" si="1"/>
        <v>108</v>
      </c>
      <c r="DM6" s="271">
        <f t="shared" si="1"/>
        <v>109</v>
      </c>
      <c r="DN6" s="271">
        <f t="shared" si="1"/>
        <v>110</v>
      </c>
      <c r="DO6" s="271">
        <f t="shared" si="1"/>
        <v>111</v>
      </c>
      <c r="DP6" s="271">
        <f t="shared" si="1"/>
        <v>112</v>
      </c>
      <c r="DQ6" s="271">
        <f t="shared" si="1"/>
        <v>113</v>
      </c>
      <c r="DR6" s="271">
        <f t="shared" si="1"/>
        <v>114</v>
      </c>
      <c r="DS6" s="271">
        <f t="shared" si="1"/>
        <v>115</v>
      </c>
      <c r="DT6" s="271">
        <f t="shared" si="1"/>
        <v>116</v>
      </c>
      <c r="DU6" s="271">
        <f t="shared" si="1"/>
        <v>117</v>
      </c>
      <c r="DV6" s="271">
        <f t="shared" si="1"/>
        <v>118</v>
      </c>
      <c r="DW6" s="271">
        <f t="shared" si="1"/>
        <v>119</v>
      </c>
      <c r="DX6" s="271">
        <f t="shared" si="1"/>
        <v>120</v>
      </c>
      <c r="DY6" s="271">
        <f t="shared" si="1"/>
        <v>121</v>
      </c>
      <c r="DZ6" s="271">
        <f t="shared" si="1"/>
        <v>122</v>
      </c>
      <c r="EA6" s="271">
        <f t="shared" si="1"/>
        <v>123</v>
      </c>
      <c r="EB6" s="271">
        <f t="shared" si="1"/>
        <v>124</v>
      </c>
      <c r="EC6" s="271">
        <f t="shared" si="1"/>
        <v>125</v>
      </c>
      <c r="ED6" s="271">
        <f t="shared" si="1"/>
        <v>126</v>
      </c>
      <c r="EE6" s="271">
        <f t="shared" si="1"/>
        <v>127</v>
      </c>
      <c r="EF6" s="271">
        <f t="shared" si="1"/>
        <v>128</v>
      </c>
      <c r="EG6" s="271">
        <f t="shared" si="1"/>
        <v>129</v>
      </c>
      <c r="EH6" s="271">
        <f t="shared" si="1"/>
        <v>130</v>
      </c>
      <c r="EI6" s="271">
        <f t="shared" ref="EI6:FD6" si="2">EH6+1</f>
        <v>131</v>
      </c>
      <c r="EJ6" s="271">
        <f t="shared" si="2"/>
        <v>132</v>
      </c>
      <c r="EK6" s="271">
        <f t="shared" si="2"/>
        <v>133</v>
      </c>
      <c r="EL6" s="271">
        <f t="shared" si="2"/>
        <v>134</v>
      </c>
      <c r="EM6" s="271">
        <f t="shared" si="2"/>
        <v>135</v>
      </c>
      <c r="EN6" s="271">
        <f t="shared" si="2"/>
        <v>136</v>
      </c>
      <c r="EO6" s="271">
        <f t="shared" si="2"/>
        <v>137</v>
      </c>
      <c r="EP6" s="271">
        <f t="shared" si="2"/>
        <v>138</v>
      </c>
      <c r="EQ6" s="271">
        <f t="shared" si="2"/>
        <v>139</v>
      </c>
      <c r="ER6" s="271">
        <f t="shared" si="2"/>
        <v>140</v>
      </c>
      <c r="ES6" s="271">
        <f t="shared" si="2"/>
        <v>141</v>
      </c>
      <c r="ET6" s="271">
        <f t="shared" si="2"/>
        <v>142</v>
      </c>
      <c r="EU6" s="271">
        <f t="shared" si="2"/>
        <v>143</v>
      </c>
      <c r="EV6" s="271">
        <f t="shared" si="2"/>
        <v>144</v>
      </c>
      <c r="EW6" s="271">
        <f t="shared" si="2"/>
        <v>145</v>
      </c>
      <c r="EX6" s="271">
        <f t="shared" si="2"/>
        <v>146</v>
      </c>
      <c r="EY6" s="271">
        <f t="shared" si="2"/>
        <v>147</v>
      </c>
      <c r="EZ6" s="271">
        <f t="shared" si="2"/>
        <v>148</v>
      </c>
      <c r="FA6" s="271">
        <f t="shared" si="2"/>
        <v>149</v>
      </c>
      <c r="FB6" s="271">
        <f t="shared" si="2"/>
        <v>150</v>
      </c>
      <c r="FC6" s="271">
        <f t="shared" si="2"/>
        <v>151</v>
      </c>
      <c r="FD6" s="271">
        <f t="shared" si="2"/>
        <v>152</v>
      </c>
      <c r="FE6" s="135"/>
      <c r="FF6" s="136"/>
      <c r="FG6" s="135"/>
      <c r="FH6" s="135"/>
      <c r="FI6" s="137"/>
      <c r="FJ6" s="137"/>
      <c r="FK6" s="137"/>
      <c r="FL6" s="138"/>
    </row>
    <row r="7" spans="1:168" s="201" customFormat="1" ht="14" hidden="1" customHeight="1">
      <c r="A7" s="278"/>
      <c r="B7" s="284"/>
      <c r="C7" s="284"/>
      <c r="D7" s="284"/>
      <c r="E7" s="284"/>
      <c r="F7" s="284"/>
      <c r="G7" s="284"/>
      <c r="H7" s="284"/>
      <c r="I7" s="285" t="s">
        <v>41</v>
      </c>
      <c r="J7" s="286" t="s">
        <v>42</v>
      </c>
      <c r="K7" s="70"/>
      <c r="L7" s="287"/>
      <c r="M7" s="69"/>
      <c r="N7" s="69"/>
      <c r="O7" s="70"/>
      <c r="P7" s="288"/>
      <c r="Q7" s="289"/>
      <c r="R7" s="290"/>
      <c r="S7" s="290"/>
      <c r="T7" s="290"/>
      <c r="U7" s="290"/>
      <c r="V7" s="290"/>
      <c r="W7" s="290"/>
      <c r="X7" s="290"/>
      <c r="Y7" s="290"/>
      <c r="Z7" s="290"/>
      <c r="AA7" s="290"/>
      <c r="AB7" s="290"/>
      <c r="AC7" s="290"/>
      <c r="AD7" s="290"/>
      <c r="AE7" s="290"/>
      <c r="AF7" s="290"/>
      <c r="AG7" s="290"/>
      <c r="AH7" s="290"/>
      <c r="AI7" s="290"/>
      <c r="AJ7" s="290"/>
      <c r="AK7" s="290"/>
      <c r="AL7" s="290"/>
      <c r="AM7" s="290"/>
      <c r="AN7" s="290"/>
      <c r="AO7" s="290"/>
      <c r="AP7" s="290"/>
      <c r="AQ7" s="290"/>
      <c r="AR7" s="290"/>
      <c r="AS7" s="290"/>
      <c r="AT7" s="290"/>
      <c r="AU7" s="290"/>
      <c r="AV7" s="290"/>
      <c r="AW7" s="290"/>
      <c r="AX7" s="290"/>
      <c r="AY7" s="291"/>
      <c r="AZ7" s="291"/>
      <c r="BA7" s="290"/>
      <c r="BB7" s="290"/>
      <c r="BC7" s="290"/>
      <c r="BD7" s="290"/>
      <c r="BE7" s="290"/>
      <c r="BF7" s="290"/>
      <c r="BG7" s="290"/>
      <c r="BH7" s="290"/>
      <c r="BI7" s="290"/>
      <c r="BJ7" s="290"/>
      <c r="BK7" s="290"/>
      <c r="BL7" s="290"/>
      <c r="BM7" s="290"/>
      <c r="BN7" s="290"/>
      <c r="BO7" s="290"/>
      <c r="BP7" s="290"/>
      <c r="BQ7" s="290"/>
      <c r="BR7" s="290"/>
      <c r="BS7" s="290"/>
      <c r="BT7" s="290"/>
      <c r="BU7" s="290"/>
      <c r="BV7" s="290"/>
      <c r="BW7" s="760"/>
      <c r="BX7" s="760"/>
      <c r="BY7" s="760"/>
      <c r="BZ7" s="760"/>
      <c r="CA7" s="760"/>
      <c r="CB7" s="760"/>
      <c r="CC7" s="760"/>
      <c r="CD7" s="760"/>
      <c r="CE7" s="760"/>
      <c r="CF7" s="760"/>
      <c r="CG7" s="760"/>
      <c r="CH7" s="760"/>
      <c r="CI7" s="760"/>
      <c r="CJ7" s="760"/>
      <c r="CK7" s="760"/>
      <c r="CL7" s="760"/>
      <c r="CM7" s="760"/>
      <c r="CN7" s="760"/>
      <c r="CO7" s="760"/>
      <c r="CP7" s="760"/>
      <c r="CQ7" s="209"/>
      <c r="CR7" s="760"/>
      <c r="CS7" s="760"/>
      <c r="CT7" s="760"/>
      <c r="CU7" s="760"/>
      <c r="CV7" s="760"/>
      <c r="CW7" s="292">
        <f t="shared" ref="CW7:EB7" si="3">SUM(CW8:CW315)</f>
        <v>31490.409059999984</v>
      </c>
      <c r="CX7" s="292">
        <f t="shared" si="3"/>
        <v>1394826.6609322391</v>
      </c>
      <c r="CY7" s="292">
        <f t="shared" si="3"/>
        <v>0</v>
      </c>
      <c r="CZ7" s="292">
        <f t="shared" si="3"/>
        <v>0</v>
      </c>
      <c r="DA7" s="292">
        <f t="shared" si="3"/>
        <v>141.974895</v>
      </c>
      <c r="DB7" s="292">
        <f t="shared" si="3"/>
        <v>11796.060064946912</v>
      </c>
      <c r="DC7" s="292">
        <f t="shared" si="3"/>
        <v>0</v>
      </c>
      <c r="DD7" s="292">
        <f t="shared" si="3"/>
        <v>0</v>
      </c>
      <c r="DE7" s="292">
        <f t="shared" si="3"/>
        <v>31349.434164999991</v>
      </c>
      <c r="DF7" s="292">
        <f t="shared" si="3"/>
        <v>1383047.6008672924</v>
      </c>
      <c r="DG7" s="292">
        <f t="shared" si="3"/>
        <v>2931869</v>
      </c>
      <c r="DH7" s="292">
        <f t="shared" si="3"/>
        <v>0</v>
      </c>
      <c r="DI7" s="292">
        <f t="shared" si="3"/>
        <v>0</v>
      </c>
      <c r="DJ7" s="292">
        <f t="shared" si="3"/>
        <v>0</v>
      </c>
      <c r="DK7" s="292">
        <f t="shared" si="3"/>
        <v>304</v>
      </c>
      <c r="DL7" s="292">
        <f t="shared" si="3"/>
        <v>859979.87857142871</v>
      </c>
      <c r="DM7" s="292">
        <f t="shared" si="3"/>
        <v>10236939</v>
      </c>
      <c r="DN7" s="998">
        <f t="shared" si="3"/>
        <v>22635.762749999998</v>
      </c>
      <c r="DO7" s="292">
        <f t="shared" si="3"/>
        <v>899567.85000000021</v>
      </c>
      <c r="DP7" s="292">
        <f t="shared" si="3"/>
        <v>199218374.06537631</v>
      </c>
      <c r="DQ7" s="292">
        <f t="shared" si="3"/>
        <v>15427475089.867817</v>
      </c>
      <c r="DR7" s="292">
        <f t="shared" si="3"/>
        <v>22.379999999999857</v>
      </c>
      <c r="DS7" s="292">
        <f t="shared" si="3"/>
        <v>14032751063.516197</v>
      </c>
      <c r="DT7" s="292">
        <f t="shared" si="3"/>
        <v>11022547</v>
      </c>
      <c r="DU7" s="292">
        <f t="shared" si="3"/>
        <v>22641.762749999998</v>
      </c>
      <c r="DV7" s="292">
        <f t="shared" si="3"/>
        <v>899567.85000000009</v>
      </c>
      <c r="DW7" s="292">
        <f t="shared" si="3"/>
        <v>0</v>
      </c>
      <c r="DX7" s="292">
        <f t="shared" si="3"/>
        <v>0</v>
      </c>
      <c r="DY7" s="292">
        <f t="shared" si="3"/>
        <v>0</v>
      </c>
      <c r="DZ7" s="292">
        <f t="shared" si="3"/>
        <v>0</v>
      </c>
      <c r="EA7" s="292">
        <f t="shared" si="3"/>
        <v>0</v>
      </c>
      <c r="EB7" s="292">
        <f t="shared" si="3"/>
        <v>0</v>
      </c>
      <c r="EC7" s="292">
        <f t="shared" ref="EC7:FD7" si="4">SUM(EC8:EC315)</f>
        <v>0</v>
      </c>
      <c r="ED7" s="292">
        <f t="shared" si="4"/>
        <v>0</v>
      </c>
      <c r="EE7" s="292">
        <f t="shared" si="4"/>
        <v>471928.89999999997</v>
      </c>
      <c r="EF7" s="292">
        <f t="shared" si="4"/>
        <v>2153635</v>
      </c>
      <c r="EG7" s="292">
        <f t="shared" si="4"/>
        <v>10590</v>
      </c>
      <c r="EH7" s="292">
        <f t="shared" si="4"/>
        <v>471928.89999999997</v>
      </c>
      <c r="EI7" s="292">
        <f t="shared" si="4"/>
        <v>57.521811886519075</v>
      </c>
      <c r="EJ7" s="292">
        <f t="shared" si="4"/>
        <v>538666.99189789512</v>
      </c>
      <c r="EK7" s="292">
        <f t="shared" si="4"/>
        <v>2154298</v>
      </c>
      <c r="EL7" s="292">
        <f t="shared" si="4"/>
        <v>0</v>
      </c>
      <c r="EM7" s="292">
        <f t="shared" si="4"/>
        <v>459050</v>
      </c>
      <c r="EN7" s="292">
        <f t="shared" si="4"/>
        <v>366808</v>
      </c>
      <c r="EO7" s="292">
        <f t="shared" si="4"/>
        <v>825898</v>
      </c>
      <c r="EP7" s="292">
        <f t="shared" si="4"/>
        <v>1467446</v>
      </c>
      <c r="EQ7" s="292">
        <f t="shared" si="4"/>
        <v>2155495</v>
      </c>
      <c r="ER7" s="292">
        <f t="shared" si="4"/>
        <v>1513959</v>
      </c>
      <c r="ES7" s="292">
        <f t="shared" si="4"/>
        <v>10590</v>
      </c>
      <c r="ET7" s="292">
        <f t="shared" si="4"/>
        <v>471928.89999999997</v>
      </c>
      <c r="EU7" s="292">
        <f t="shared" si="4"/>
        <v>0</v>
      </c>
      <c r="EV7" s="292">
        <f t="shared" si="4"/>
        <v>0</v>
      </c>
      <c r="EW7" s="292">
        <f t="shared" si="4"/>
        <v>0</v>
      </c>
      <c r="EX7" s="292">
        <f t="shared" si="4"/>
        <v>0</v>
      </c>
      <c r="EY7" s="292">
        <f t="shared" si="4"/>
        <v>33231.762750000002</v>
      </c>
      <c r="EZ7" s="292">
        <f t="shared" si="4"/>
        <v>1371496.7499999998</v>
      </c>
      <c r="FA7" s="292">
        <f t="shared" si="4"/>
        <v>-1882.3285850000002</v>
      </c>
      <c r="FB7" s="292">
        <f t="shared" si="4"/>
        <v>11550.850867292436</v>
      </c>
      <c r="FC7" s="292">
        <f t="shared" si="4"/>
        <v>0</v>
      </c>
      <c r="FD7" s="292">
        <f t="shared" si="4"/>
        <v>0</v>
      </c>
      <c r="FE7" s="293" t="s">
        <v>232</v>
      </c>
      <c r="FF7" s="294"/>
      <c r="FG7" s="196"/>
      <c r="FH7" s="197"/>
      <c r="FI7" s="198"/>
      <c r="FJ7" s="198"/>
      <c r="FK7" s="199"/>
      <c r="FL7" s="200"/>
    </row>
    <row r="8" spans="1:168" s="157" customFormat="1" ht="14" hidden="1" customHeight="1">
      <c r="A8" s="208" t="str">
        <f t="shared" ref="A8:A71" si="5">IF(I8=I7,"ok","Hiện")</f>
        <v>Hiện</v>
      </c>
      <c r="B8" s="151" t="str">
        <f t="shared" ref="B8" si="6">FC8</f>
        <v>Đủ</v>
      </c>
      <c r="C8" s="151">
        <f t="shared" ref="C8" si="7">FA8</f>
        <v>0</v>
      </c>
      <c r="D8" s="151"/>
      <c r="E8" s="151"/>
      <c r="F8" s="151"/>
      <c r="G8" s="151"/>
      <c r="H8" s="151"/>
      <c r="I8" s="789" t="s">
        <v>236</v>
      </c>
      <c r="J8" s="789" t="s">
        <v>237</v>
      </c>
      <c r="K8" s="364" t="s">
        <v>238</v>
      </c>
      <c r="L8" s="790"/>
      <c r="M8" s="365" t="s">
        <v>239</v>
      </c>
      <c r="N8" s="216">
        <f>10.405+0.93/4</f>
        <v>10.637499999999999</v>
      </c>
      <c r="O8" s="217">
        <v>320</v>
      </c>
      <c r="P8" s="218">
        <f>+O8*N8</f>
        <v>3404</v>
      </c>
      <c r="Q8" s="161">
        <v>320</v>
      </c>
      <c r="R8" s="162">
        <v>3404</v>
      </c>
      <c r="S8" s="161"/>
      <c r="T8" s="162"/>
      <c r="U8" s="162"/>
      <c r="V8" s="162"/>
      <c r="W8" s="162">
        <v>0</v>
      </c>
      <c r="X8" s="162">
        <v>0</v>
      </c>
      <c r="Y8" s="162">
        <v>0</v>
      </c>
      <c r="Z8" s="162">
        <v>0</v>
      </c>
      <c r="AA8" s="162">
        <v>0</v>
      </c>
      <c r="AB8" s="162">
        <v>0</v>
      </c>
      <c r="AC8" s="162">
        <v>0</v>
      </c>
      <c r="AD8" s="162">
        <v>0</v>
      </c>
      <c r="AE8" s="162">
        <v>0</v>
      </c>
      <c r="AF8" s="162">
        <v>0</v>
      </c>
      <c r="AG8" s="162">
        <v>0</v>
      </c>
      <c r="AH8" s="162">
        <v>0</v>
      </c>
      <c r="AI8" s="162">
        <f>VLOOKUP(I8,'[119]MTO-rev09'!$A:$O,11,0)</f>
        <v>0</v>
      </c>
      <c r="AJ8" s="162">
        <f>VLOOKUP(I8,'[119]MTO-rev09'!$A:$O,12,0)</f>
        <v>0</v>
      </c>
      <c r="AK8" s="162">
        <v>0</v>
      </c>
      <c r="AL8" s="162">
        <v>0</v>
      </c>
      <c r="AM8" s="162"/>
      <c r="AN8" s="162"/>
      <c r="AO8" s="162">
        <v>0</v>
      </c>
      <c r="AP8" s="162">
        <v>0</v>
      </c>
      <c r="AQ8" s="162">
        <v>0</v>
      </c>
      <c r="AR8" s="162">
        <v>0</v>
      </c>
      <c r="AS8" s="162">
        <v>0</v>
      </c>
      <c r="AT8" s="162">
        <v>0</v>
      </c>
      <c r="AU8" s="162">
        <v>0</v>
      </c>
      <c r="AV8" s="162">
        <v>0</v>
      </c>
      <c r="AW8" s="162">
        <v>0</v>
      </c>
      <c r="AX8" s="162">
        <v>0</v>
      </c>
      <c r="AY8" s="162">
        <v>0</v>
      </c>
      <c r="AZ8" s="162">
        <v>0</v>
      </c>
      <c r="BA8" s="162"/>
      <c r="BB8" s="162"/>
      <c r="BC8" s="162">
        <v>0</v>
      </c>
      <c r="BD8" s="162">
        <v>0</v>
      </c>
      <c r="BE8" s="162">
        <v>0</v>
      </c>
      <c r="BF8" s="162">
        <v>0</v>
      </c>
      <c r="BG8" s="162">
        <v>0</v>
      </c>
      <c r="BH8" s="162">
        <v>0</v>
      </c>
      <c r="BI8" s="162">
        <v>0</v>
      </c>
      <c r="BJ8" s="162">
        <v>0</v>
      </c>
      <c r="BK8" s="162">
        <v>0</v>
      </c>
      <c r="BL8" s="162">
        <v>0</v>
      </c>
      <c r="BM8" s="162">
        <v>0</v>
      </c>
      <c r="BN8" s="162">
        <v>0</v>
      </c>
      <c r="BO8" s="162"/>
      <c r="BP8" s="162"/>
      <c r="BQ8" s="162">
        <v>0</v>
      </c>
      <c r="BR8" s="162">
        <v>0</v>
      </c>
      <c r="BS8" s="162">
        <v>0</v>
      </c>
      <c r="BT8" s="162">
        <v>0</v>
      </c>
      <c r="BU8" s="162">
        <v>0</v>
      </c>
      <c r="BV8" s="162">
        <v>0</v>
      </c>
      <c r="BW8" s="162"/>
      <c r="BX8" s="162"/>
      <c r="BY8" s="162">
        <v>0</v>
      </c>
      <c r="BZ8" s="162">
        <v>0</v>
      </c>
      <c r="CA8" s="162">
        <v>0</v>
      </c>
      <c r="CB8" s="162">
        <v>0</v>
      </c>
      <c r="CC8" s="162">
        <v>0</v>
      </c>
      <c r="CD8" s="162">
        <v>0</v>
      </c>
      <c r="CE8" s="162">
        <f>VLOOKUP(I8,[120]REV33!$A:$O,11,0)</f>
        <v>0</v>
      </c>
      <c r="CF8" s="162">
        <f>VLOOKUP(I8,[120]REV33!$A:$O,12,0)</f>
        <v>0</v>
      </c>
      <c r="CG8" s="162"/>
      <c r="CH8" s="162"/>
      <c r="CI8" s="162"/>
      <c r="CJ8" s="162"/>
      <c r="CK8" s="162"/>
      <c r="CL8" s="162"/>
      <c r="CM8" s="162"/>
      <c r="CN8" s="162"/>
      <c r="CO8" s="162">
        <v>0</v>
      </c>
      <c r="CP8" s="162">
        <v>0</v>
      </c>
      <c r="CQ8" s="162">
        <v>0</v>
      </c>
      <c r="CR8" s="162">
        <v>0</v>
      </c>
      <c r="CS8" s="162">
        <v>0</v>
      </c>
      <c r="CT8" s="162">
        <v>0</v>
      </c>
      <c r="CU8" s="162">
        <v>0</v>
      </c>
      <c r="CV8" s="162">
        <v>0</v>
      </c>
      <c r="CW8" s="209">
        <f>Q8+S8+U8+W8+Y8+AA8+AC8+AE8+AG8+AI8+AK8+AM8+AO8+AQ8+AS8+AU8+AW8+AY8+BA8+BC8+BE8+BG8+BI8+BK8+BM8+BO8+BQ8+BS8+BU8+BW8+BY8+CA8+CC8+CE8+CG8+CI8+CK8+CM8+CO8+CQ8+CS8+CU8</f>
        <v>320</v>
      </c>
      <c r="CX8" s="209">
        <f>R8+T8+V8+X8+Z8+AB8+AD8+AF8+AH8+AJ8+AL8+AN8+AP8+AR8+AT8+AV8+AX8+AZ8+BB8+BD8+BF8+BH8+BJ8+BL8+BN8+BP8+BR8+BT8+BV8+BX8+BZ8+CB8+CD8+CF8+CH8+CJ8+CL8+CN8+CP8+CR8+CT8+CV8</f>
        <v>3404</v>
      </c>
      <c r="CY8" s="791" t="s">
        <v>241</v>
      </c>
      <c r="CZ8" s="208"/>
      <c r="DA8" s="152"/>
      <c r="DB8" s="152"/>
      <c r="DC8" s="366"/>
      <c r="DD8" s="792"/>
      <c r="DE8" s="152">
        <f>IF(CW8&gt;DA8,CW8-DA8,"0")</f>
        <v>320</v>
      </c>
      <c r="DF8" s="152">
        <f>IF(CX8&gt;DB8,CX8-DB8,"0")</f>
        <v>3404</v>
      </c>
      <c r="DG8" s="153">
        <v>45792</v>
      </c>
      <c r="DH8" s="153" t="s">
        <v>475</v>
      </c>
      <c r="DI8" s="153" t="s">
        <v>435</v>
      </c>
      <c r="DJ8" s="367" t="s">
        <v>476</v>
      </c>
      <c r="DK8" s="368"/>
      <c r="DL8" s="181" t="s">
        <v>477</v>
      </c>
      <c r="DM8" s="153">
        <v>45773</v>
      </c>
      <c r="DN8" s="999">
        <v>320</v>
      </c>
      <c r="DO8" s="181" t="s">
        <v>477</v>
      </c>
      <c r="DP8" s="182">
        <f>203497600/320</f>
        <v>635930</v>
      </c>
      <c r="DQ8" s="182">
        <f>DN8*DP8*1.1</f>
        <v>223847360.00000003</v>
      </c>
      <c r="DR8" s="446">
        <f>(DQ8-DS8)/DS8</f>
        <v>0.10000000000000014</v>
      </c>
      <c r="DS8" s="182">
        <f>DN8*DP8</f>
        <v>203497600</v>
      </c>
      <c r="DT8" s="275">
        <v>45797</v>
      </c>
      <c r="DU8" s="152">
        <f>SUMIF($I:$I,I8,$DN:$DN)</f>
        <v>320</v>
      </c>
      <c r="DV8" s="152">
        <f>SUMIF($I:$I,I8,$DO:$DO)</f>
        <v>0</v>
      </c>
      <c r="DW8" s="151"/>
      <c r="DX8" s="151"/>
      <c r="DY8" s="370"/>
      <c r="DZ8" s="208"/>
      <c r="EA8" s="208"/>
      <c r="EB8" s="152"/>
      <c r="EC8" s="152"/>
      <c r="ED8" s="152"/>
      <c r="EE8" s="152"/>
      <c r="EF8" s="152"/>
      <c r="EG8" s="152"/>
      <c r="EH8" s="152"/>
      <c r="EI8" s="209"/>
      <c r="EJ8" s="371"/>
      <c r="EK8" s="153"/>
      <c r="EL8" s="153"/>
      <c r="EM8" s="153"/>
      <c r="EN8" s="153"/>
      <c r="EO8" s="153"/>
      <c r="EP8" s="153"/>
      <c r="EQ8" s="153"/>
      <c r="ER8" s="153"/>
      <c r="ES8" s="152">
        <f>SUMIF($I:$I,I8,$EG:$EG)</f>
        <v>0</v>
      </c>
      <c r="ET8" s="151">
        <f>SUMIF($I:$I,I8,$EH:$EH)</f>
        <v>0</v>
      </c>
      <c r="EU8" s="153"/>
      <c r="EV8" s="153"/>
      <c r="EW8" s="153"/>
      <c r="EX8" s="153"/>
      <c r="EY8" s="152">
        <f>DU8+ES8</f>
        <v>320</v>
      </c>
      <c r="EZ8" s="152">
        <f>DV8+ET8</f>
        <v>0</v>
      </c>
      <c r="FA8" s="152">
        <f t="shared" ref="FA8:FB8" si="8">DE8-EY8</f>
        <v>0</v>
      </c>
      <c r="FB8" s="152">
        <f t="shared" si="8"/>
        <v>3404</v>
      </c>
      <c r="FC8" s="151" t="str">
        <f>IF(FA8&lt;0,"Thừa",IF(FA8=0,"Đủ","Thiếu"))</f>
        <v>Đủ</v>
      </c>
      <c r="FD8" s="152"/>
      <c r="FE8" s="372"/>
      <c r="FF8" s="373"/>
      <c r="FG8" s="367"/>
      <c r="FH8" s="374"/>
      <c r="FI8" s="183"/>
      <c r="FJ8" s="184"/>
      <c r="FK8" s="185"/>
      <c r="FL8" s="185"/>
    </row>
    <row r="9" spans="1:168" s="157" customFormat="1" ht="14" hidden="1" customHeight="1">
      <c r="A9" s="208" t="str">
        <f t="shared" si="5"/>
        <v>Hiện</v>
      </c>
      <c r="B9" s="151" t="str">
        <f t="shared" ref="B9:B26" si="9">FC9</f>
        <v>Đủ</v>
      </c>
      <c r="C9" s="151">
        <f t="shared" ref="C9:C26" si="10">FA9</f>
        <v>0</v>
      </c>
      <c r="D9" s="151"/>
      <c r="E9" s="151"/>
      <c r="F9" s="151"/>
      <c r="G9" s="151"/>
      <c r="H9" s="151"/>
      <c r="I9" s="364" t="s">
        <v>240</v>
      </c>
      <c r="J9" s="789" t="s">
        <v>235</v>
      </c>
      <c r="K9" s="364" t="s">
        <v>338</v>
      </c>
      <c r="L9" s="790" t="s">
        <v>339</v>
      </c>
      <c r="M9" s="365" t="s">
        <v>44</v>
      </c>
      <c r="N9" s="216">
        <f>7.85*DA9</f>
        <v>0</v>
      </c>
      <c r="O9" s="216" t="e">
        <f>+P9/N9</f>
        <v>#DIV/0!</v>
      </c>
      <c r="P9" s="218">
        <f>30.66*80</f>
        <v>2452.8000000000002</v>
      </c>
      <c r="Q9" s="162">
        <v>48</v>
      </c>
      <c r="R9" s="162">
        <v>3768</v>
      </c>
      <c r="S9" s="161"/>
      <c r="T9" s="162"/>
      <c r="U9" s="162"/>
      <c r="V9" s="162"/>
      <c r="W9" s="162">
        <v>0</v>
      </c>
      <c r="X9" s="162">
        <v>0</v>
      </c>
      <c r="Y9" s="162">
        <v>0</v>
      </c>
      <c r="Z9" s="162">
        <v>0</v>
      </c>
      <c r="AA9" s="162">
        <v>0</v>
      </c>
      <c r="AB9" s="162">
        <v>0</v>
      </c>
      <c r="AC9" s="162">
        <v>0</v>
      </c>
      <c r="AD9" s="162">
        <v>0</v>
      </c>
      <c r="AE9" s="162">
        <v>0</v>
      </c>
      <c r="AF9" s="162">
        <v>0</v>
      </c>
      <c r="AG9" s="162">
        <v>0</v>
      </c>
      <c r="AH9" s="162">
        <v>0</v>
      </c>
      <c r="AI9" s="162">
        <f>VLOOKUP(I9,'[119]MTO-rev09'!$A:$O,11,0)</f>
        <v>0</v>
      </c>
      <c r="AJ9" s="162">
        <f>VLOOKUP(I9,'[119]MTO-rev09'!$A:$O,12,0)</f>
        <v>0</v>
      </c>
      <c r="AK9" s="162">
        <v>0</v>
      </c>
      <c r="AL9" s="162">
        <v>0</v>
      </c>
      <c r="AM9" s="162"/>
      <c r="AN9" s="162"/>
      <c r="AO9" s="162">
        <v>0</v>
      </c>
      <c r="AP9" s="162">
        <v>0</v>
      </c>
      <c r="AQ9" s="162">
        <v>0</v>
      </c>
      <c r="AR9" s="162">
        <v>0</v>
      </c>
      <c r="AS9" s="162">
        <v>0</v>
      </c>
      <c r="AT9" s="162">
        <v>0</v>
      </c>
      <c r="AU9" s="162">
        <v>0</v>
      </c>
      <c r="AV9" s="162">
        <v>0</v>
      </c>
      <c r="AW9" s="162">
        <v>0</v>
      </c>
      <c r="AX9" s="162">
        <v>0</v>
      </c>
      <c r="AY9" s="162">
        <v>0</v>
      </c>
      <c r="AZ9" s="162">
        <v>0</v>
      </c>
      <c r="BA9" s="162"/>
      <c r="BB9" s="162"/>
      <c r="BC9" s="162">
        <v>0</v>
      </c>
      <c r="BD9" s="162">
        <v>0</v>
      </c>
      <c r="BE9" s="162">
        <v>0</v>
      </c>
      <c r="BF9" s="162">
        <v>0</v>
      </c>
      <c r="BG9" s="162">
        <v>0</v>
      </c>
      <c r="BH9" s="162">
        <v>0</v>
      </c>
      <c r="BI9" s="162">
        <v>0</v>
      </c>
      <c r="BJ9" s="162">
        <v>0</v>
      </c>
      <c r="BK9" s="162">
        <v>0</v>
      </c>
      <c r="BL9" s="162">
        <v>0</v>
      </c>
      <c r="BM9" s="162">
        <v>0</v>
      </c>
      <c r="BN9" s="162">
        <v>0</v>
      </c>
      <c r="BO9" s="162"/>
      <c r="BP9" s="162"/>
      <c r="BQ9" s="162">
        <v>0</v>
      </c>
      <c r="BR9" s="162">
        <v>0</v>
      </c>
      <c r="BS9" s="162">
        <v>0</v>
      </c>
      <c r="BT9" s="162">
        <v>0</v>
      </c>
      <c r="BU9" s="162">
        <v>0</v>
      </c>
      <c r="BV9" s="162">
        <v>0</v>
      </c>
      <c r="BW9" s="162"/>
      <c r="BX9" s="162"/>
      <c r="BY9" s="162">
        <v>0</v>
      </c>
      <c r="BZ9" s="162">
        <v>0</v>
      </c>
      <c r="CA9" s="162">
        <v>0</v>
      </c>
      <c r="CB9" s="162">
        <v>0</v>
      </c>
      <c r="CC9" s="162">
        <v>0</v>
      </c>
      <c r="CD9" s="162">
        <v>0</v>
      </c>
      <c r="CE9" s="162">
        <f>VLOOKUP(I9,[120]REV33!$A:$O,11,0)</f>
        <v>0</v>
      </c>
      <c r="CF9" s="162">
        <f>VLOOKUP(I9,[120]REV33!$A:$O,12,0)</f>
        <v>0</v>
      </c>
      <c r="CG9" s="162"/>
      <c r="CH9" s="162"/>
      <c r="CI9" s="162"/>
      <c r="CJ9" s="162"/>
      <c r="CK9" s="162"/>
      <c r="CL9" s="162"/>
      <c r="CM9" s="162"/>
      <c r="CN9" s="162"/>
      <c r="CO9" s="162">
        <v>0</v>
      </c>
      <c r="CP9" s="162">
        <v>0</v>
      </c>
      <c r="CQ9" s="162">
        <v>0</v>
      </c>
      <c r="CR9" s="162">
        <v>0</v>
      </c>
      <c r="CS9" s="162">
        <v>0</v>
      </c>
      <c r="CT9" s="162">
        <v>0</v>
      </c>
      <c r="CU9" s="162">
        <v>0</v>
      </c>
      <c r="CV9" s="162">
        <v>0</v>
      </c>
      <c r="CW9" s="209">
        <f t="shared" ref="CW9:CW11" si="11">Q9+S9+U9+W9+Y9+AA9+AC9+AE9+AG9+AI9+AK9+AM9+AO9+AQ9+AS9+AU9+AW9+AY9+BA9+BC9+BE9+BG9+BI9+BK9+BM9+BO9+BQ9+BS9+BU9+BW9+BY9+CA9+CC9+CE9+CG9+CI9+CK9+CM9+CO9+CQ9+CS9+CU9</f>
        <v>48</v>
      </c>
      <c r="CX9" s="209">
        <f t="shared" ref="CX9:CX11" si="12">R9+T9+V9+X9+Z9+AB9+AD9+AF9+AH9+AJ9+AL9+AN9+AP9+AR9+AT9+AV9+AX9+AZ9+BB9+BD9+BF9+BH9+BJ9+BL9+BN9+BP9+BR9+BT9+BV9+BX9+BZ9+CB9+CD9+CF9+CH9+CJ9+CL9+CN9+CP9+CR9+CT9+CV9</f>
        <v>3768</v>
      </c>
      <c r="CY9" s="375" t="s">
        <v>328</v>
      </c>
      <c r="CZ9" s="208"/>
      <c r="DA9" s="152"/>
      <c r="DB9" s="152"/>
      <c r="DC9" s="366"/>
      <c r="DD9" s="792"/>
      <c r="DE9" s="152">
        <f t="shared" ref="DE9:DE11" si="13">IF(CW9&gt;DA9,CW9-DA9,"0")</f>
        <v>48</v>
      </c>
      <c r="DF9" s="152">
        <f t="shared" ref="DF9:DF11" si="14">IF(CX9&gt;DB9,CX9-DB9,"0")</f>
        <v>3768</v>
      </c>
      <c r="DG9" s="153">
        <v>45792</v>
      </c>
      <c r="DH9" s="153" t="s">
        <v>342</v>
      </c>
      <c r="DI9" s="153" t="s">
        <v>45</v>
      </c>
      <c r="DJ9" s="376" t="s">
        <v>340</v>
      </c>
      <c r="DK9" s="368" t="s">
        <v>43</v>
      </c>
      <c r="DL9" s="181">
        <v>3768</v>
      </c>
      <c r="DM9" s="153">
        <v>45779</v>
      </c>
      <c r="DN9" s="999">
        <v>48</v>
      </c>
      <c r="DO9" s="181">
        <v>3768</v>
      </c>
      <c r="DP9" s="181">
        <v>13545.45</v>
      </c>
      <c r="DQ9" s="181">
        <f>DP9*DO9*1.1</f>
        <v>56143181.160000004</v>
      </c>
      <c r="DR9" s="446">
        <f>(DQ9-DS9)/DS9</f>
        <v>0.10000000000000005</v>
      </c>
      <c r="DS9" s="182">
        <f>DP9*DO9</f>
        <v>51039255.600000001</v>
      </c>
      <c r="DT9" s="275">
        <v>45782</v>
      </c>
      <c r="DU9" s="152">
        <f>SUMIF($I:$I,I9,$DN:$DN)</f>
        <v>48</v>
      </c>
      <c r="DV9" s="152">
        <f>SUMIF($I:$I,I9,$DO:$DO)</f>
        <v>3768</v>
      </c>
      <c r="DW9" s="151"/>
      <c r="DX9" s="151"/>
      <c r="DY9" s="370"/>
      <c r="DZ9" s="208"/>
      <c r="EA9" s="208"/>
      <c r="EB9" s="152"/>
      <c r="EC9" s="152"/>
      <c r="ED9" s="152"/>
      <c r="EE9" s="152"/>
      <c r="EF9" s="152"/>
      <c r="EG9" s="152"/>
      <c r="EH9" s="152"/>
      <c r="EI9" s="209"/>
      <c r="EJ9" s="371"/>
      <c r="EK9" s="153"/>
      <c r="EL9" s="153"/>
      <c r="EM9" s="153"/>
      <c r="EN9" s="153"/>
      <c r="EO9" s="153"/>
      <c r="EP9" s="153"/>
      <c r="EQ9" s="153"/>
      <c r="ER9" s="153"/>
      <c r="ES9" s="152">
        <f>SUMIF($I:$I,I9,$EG:$EG)</f>
        <v>0</v>
      </c>
      <c r="ET9" s="151">
        <f>SUMIF($I:$I,I9,$EH:$EH)</f>
        <v>0</v>
      </c>
      <c r="EU9" s="153"/>
      <c r="EV9" s="153"/>
      <c r="EW9" s="153"/>
      <c r="EX9" s="153"/>
      <c r="EY9" s="152">
        <f t="shared" ref="EY9:EY11" si="15">DU9+ES9</f>
        <v>48</v>
      </c>
      <c r="EZ9" s="152">
        <f t="shared" ref="EZ9:EZ11" si="16">DV9+ET9</f>
        <v>3768</v>
      </c>
      <c r="FA9" s="152">
        <f t="shared" ref="FA9:FA11" si="17">DE9-EY9</f>
        <v>0</v>
      </c>
      <c r="FB9" s="152">
        <f t="shared" ref="FB9:FB11" si="18">DF9-EZ9</f>
        <v>0</v>
      </c>
      <c r="FC9" s="151" t="str">
        <f t="shared" ref="FC9:FC11" si="19">IF(FA9&lt;0,"Thừa",IF(FA9=0,"Đủ","Thiếu"))</f>
        <v>Đủ</v>
      </c>
      <c r="FD9" s="152"/>
      <c r="FE9" s="372"/>
      <c r="FF9" s="373"/>
      <c r="FG9" s="367"/>
      <c r="FH9" s="374"/>
      <c r="FI9" s="183"/>
      <c r="FJ9" s="184"/>
      <c r="FK9" s="185"/>
      <c r="FL9" s="185"/>
    </row>
    <row r="10" spans="1:168" s="157" customFormat="1" ht="14" hidden="1" customHeight="1">
      <c r="A10" s="208" t="str">
        <f t="shared" si="5"/>
        <v>Hiện</v>
      </c>
      <c r="B10" s="151" t="str">
        <f t="shared" si="9"/>
        <v>Đủ</v>
      </c>
      <c r="C10" s="151">
        <f t="shared" si="10"/>
        <v>0</v>
      </c>
      <c r="D10" s="151"/>
      <c r="E10" s="151"/>
      <c r="F10" s="151"/>
      <c r="G10" s="151"/>
      <c r="H10" s="151"/>
      <c r="I10" s="171" t="s">
        <v>243</v>
      </c>
      <c r="J10" s="164" t="s">
        <v>235</v>
      </c>
      <c r="K10" s="171" t="s">
        <v>288</v>
      </c>
      <c r="L10" s="233" t="s">
        <v>289</v>
      </c>
      <c r="M10" s="163" t="s">
        <v>44</v>
      </c>
      <c r="N10" s="172">
        <v>11.774999999999999</v>
      </c>
      <c r="O10" s="177">
        <v>0.33970276008492573</v>
      </c>
      <c r="P10" s="172">
        <v>4</v>
      </c>
      <c r="Q10" s="161"/>
      <c r="R10" s="162"/>
      <c r="S10" s="161">
        <v>0.64</v>
      </c>
      <c r="T10" s="162">
        <v>7.5359999999999996</v>
      </c>
      <c r="U10" s="162"/>
      <c r="V10" s="162"/>
      <c r="W10" s="162">
        <v>0</v>
      </c>
      <c r="X10" s="162">
        <v>0</v>
      </c>
      <c r="Y10" s="162">
        <v>0</v>
      </c>
      <c r="Z10" s="162">
        <v>0</v>
      </c>
      <c r="AA10" s="162">
        <v>0</v>
      </c>
      <c r="AB10" s="162">
        <v>0</v>
      </c>
      <c r="AC10" s="162">
        <v>0</v>
      </c>
      <c r="AD10" s="162">
        <v>0</v>
      </c>
      <c r="AE10" s="162">
        <v>0</v>
      </c>
      <c r="AF10" s="162">
        <v>0</v>
      </c>
      <c r="AG10" s="162">
        <v>3</v>
      </c>
      <c r="AH10" s="162">
        <v>35.324999999999996</v>
      </c>
      <c r="AI10" s="162">
        <f>VLOOKUP(I10,'[119]MTO-rev09'!$A:$O,11,0)</f>
        <v>0</v>
      </c>
      <c r="AJ10" s="162">
        <f>VLOOKUP(I10,'[119]MTO-rev09'!$A:$O,12,0)</f>
        <v>0</v>
      </c>
      <c r="AK10" s="162">
        <v>0</v>
      </c>
      <c r="AL10" s="162">
        <v>0</v>
      </c>
      <c r="AM10" s="162"/>
      <c r="AN10" s="162"/>
      <c r="AO10" s="162">
        <v>0</v>
      </c>
      <c r="AP10" s="162">
        <v>0</v>
      </c>
      <c r="AQ10" s="162">
        <v>0</v>
      </c>
      <c r="AR10" s="162">
        <v>0</v>
      </c>
      <c r="AS10" s="162">
        <v>0</v>
      </c>
      <c r="AT10" s="162">
        <v>0</v>
      </c>
      <c r="AU10" s="162">
        <v>0</v>
      </c>
      <c r="AV10" s="162">
        <v>0</v>
      </c>
      <c r="AW10" s="162">
        <v>0</v>
      </c>
      <c r="AX10" s="162">
        <v>0</v>
      </c>
      <c r="AY10" s="162">
        <v>0</v>
      </c>
      <c r="AZ10" s="162">
        <v>0</v>
      </c>
      <c r="BA10" s="162"/>
      <c r="BB10" s="162"/>
      <c r="BC10" s="162">
        <v>0</v>
      </c>
      <c r="BD10" s="162">
        <v>0</v>
      </c>
      <c r="BE10" s="162">
        <v>0</v>
      </c>
      <c r="BF10" s="162">
        <v>0</v>
      </c>
      <c r="BG10" s="162">
        <v>0</v>
      </c>
      <c r="BH10" s="162">
        <v>0</v>
      </c>
      <c r="BI10" s="162">
        <v>0</v>
      </c>
      <c r="BJ10" s="162">
        <v>0</v>
      </c>
      <c r="BK10" s="162">
        <v>0</v>
      </c>
      <c r="BL10" s="162">
        <v>0</v>
      </c>
      <c r="BM10" s="162">
        <v>0</v>
      </c>
      <c r="BN10" s="162">
        <v>0</v>
      </c>
      <c r="BO10" s="162"/>
      <c r="BP10" s="162"/>
      <c r="BQ10" s="162">
        <v>0</v>
      </c>
      <c r="BR10" s="162">
        <v>0</v>
      </c>
      <c r="BS10" s="162">
        <v>0</v>
      </c>
      <c r="BT10" s="162">
        <v>0</v>
      </c>
      <c r="BU10" s="162">
        <v>0</v>
      </c>
      <c r="BV10" s="162">
        <v>0</v>
      </c>
      <c r="BW10" s="162"/>
      <c r="BX10" s="162"/>
      <c r="BY10" s="162">
        <v>0</v>
      </c>
      <c r="BZ10" s="162">
        <v>0</v>
      </c>
      <c r="CA10" s="162">
        <v>0</v>
      </c>
      <c r="CB10" s="162">
        <v>0</v>
      </c>
      <c r="CC10" s="162">
        <v>0</v>
      </c>
      <c r="CD10" s="162">
        <v>0</v>
      </c>
      <c r="CE10" s="162">
        <f>VLOOKUP(I10,[120]REV33!$A:$O,11,0)</f>
        <v>0</v>
      </c>
      <c r="CF10" s="162">
        <f>VLOOKUP(I10,[120]REV33!$A:$O,12,0)</f>
        <v>0</v>
      </c>
      <c r="CG10" s="162"/>
      <c r="CH10" s="162"/>
      <c r="CI10" s="162"/>
      <c r="CJ10" s="162"/>
      <c r="CK10" s="162"/>
      <c r="CL10" s="162"/>
      <c r="CM10" s="162"/>
      <c r="CN10" s="162"/>
      <c r="CO10" s="162">
        <v>0</v>
      </c>
      <c r="CP10" s="162">
        <v>0</v>
      </c>
      <c r="CQ10" s="162">
        <v>0</v>
      </c>
      <c r="CR10" s="162">
        <v>0</v>
      </c>
      <c r="CS10" s="162">
        <v>0</v>
      </c>
      <c r="CT10" s="162">
        <v>0</v>
      </c>
      <c r="CU10" s="162">
        <v>0</v>
      </c>
      <c r="CV10" s="162">
        <v>0</v>
      </c>
      <c r="CW10" s="209">
        <f t="shared" si="11"/>
        <v>3.64</v>
      </c>
      <c r="CX10" s="209">
        <f t="shared" si="12"/>
        <v>42.860999999999997</v>
      </c>
      <c r="CY10" s="375" t="s">
        <v>705</v>
      </c>
      <c r="CZ10" s="208"/>
      <c r="DA10" s="152">
        <v>3.64</v>
      </c>
      <c r="DB10" s="152">
        <v>42.860999999999997</v>
      </c>
      <c r="DC10" s="366"/>
      <c r="DD10" s="792" t="s">
        <v>454</v>
      </c>
      <c r="DE10" s="152" t="str">
        <f t="shared" si="13"/>
        <v>0</v>
      </c>
      <c r="DF10" s="152" t="str">
        <f t="shared" si="14"/>
        <v>0</v>
      </c>
      <c r="DG10" s="153">
        <v>45792</v>
      </c>
      <c r="DH10" s="793"/>
      <c r="DI10" s="153"/>
      <c r="DJ10" s="376"/>
      <c r="DK10" s="368"/>
      <c r="DL10" s="181"/>
      <c r="DM10" s="153"/>
      <c r="DN10" s="999"/>
      <c r="DO10" s="181"/>
      <c r="DP10" s="182"/>
      <c r="DQ10" s="182"/>
      <c r="DR10" s="182"/>
      <c r="DS10" s="182"/>
      <c r="DT10" s="275"/>
      <c r="DU10" s="152">
        <f>SUMIF($I:$I,I10,$DN:$DN)</f>
        <v>0</v>
      </c>
      <c r="DV10" s="152">
        <f>SUMIF($I:$I,I10,$DO:$DO)</f>
        <v>0</v>
      </c>
      <c r="DW10" s="151"/>
      <c r="DX10" s="151"/>
      <c r="DY10" s="370"/>
      <c r="DZ10" s="208"/>
      <c r="EA10" s="208"/>
      <c r="EB10" s="152"/>
      <c r="EC10" s="152"/>
      <c r="ED10" s="152"/>
      <c r="EE10" s="152"/>
      <c r="EF10" s="152"/>
      <c r="EG10" s="152"/>
      <c r="EH10" s="152"/>
      <c r="EI10" s="209"/>
      <c r="EJ10" s="371"/>
      <c r="EK10" s="153"/>
      <c r="EL10" s="153"/>
      <c r="EM10" s="153"/>
      <c r="EN10" s="153"/>
      <c r="EO10" s="153"/>
      <c r="EP10" s="153"/>
      <c r="EQ10" s="153"/>
      <c r="ER10" s="153"/>
      <c r="ES10" s="152">
        <f>SUMIF($I:$I,I10,$EG:$EG)</f>
        <v>0</v>
      </c>
      <c r="ET10" s="151">
        <f>SUMIF($I:$I,I10,$EH:$EH)</f>
        <v>0</v>
      </c>
      <c r="EU10" s="153"/>
      <c r="EV10" s="153"/>
      <c r="EW10" s="153"/>
      <c r="EX10" s="153"/>
      <c r="EY10" s="152">
        <f t="shared" si="15"/>
        <v>0</v>
      </c>
      <c r="EZ10" s="152">
        <f t="shared" si="16"/>
        <v>0</v>
      </c>
      <c r="FA10" s="152">
        <f t="shared" si="17"/>
        <v>0</v>
      </c>
      <c r="FB10" s="152">
        <f t="shared" si="18"/>
        <v>0</v>
      </c>
      <c r="FC10" s="151" t="str">
        <f t="shared" si="19"/>
        <v>Đủ</v>
      </c>
      <c r="FD10" s="152"/>
      <c r="FE10" s="372"/>
      <c r="FF10" s="373"/>
      <c r="FG10" s="367"/>
      <c r="FH10" s="374"/>
      <c r="FI10" s="183"/>
      <c r="FJ10" s="184"/>
      <c r="FK10" s="185"/>
      <c r="FL10" s="185"/>
    </row>
    <row r="11" spans="1:168" s="794" customFormat="1" ht="14" hidden="1" customHeight="1">
      <c r="A11" s="208" t="str">
        <f t="shared" si="5"/>
        <v>Hiện</v>
      </c>
      <c r="B11" s="151" t="str">
        <f>CONCATENATE(FC11," Thiết kế báo khổ 2m chỉ mua 60 tấm")</f>
        <v>Thiếu Thiết kế báo khổ 2m chỉ mua 60 tấm</v>
      </c>
      <c r="C11" s="151">
        <f t="shared" si="10"/>
        <v>36</v>
      </c>
      <c r="D11" s="154"/>
      <c r="E11" s="154" t="s">
        <v>2063</v>
      </c>
      <c r="F11" s="151"/>
      <c r="G11" s="151"/>
      <c r="H11" s="151"/>
      <c r="I11" s="171" t="s">
        <v>244</v>
      </c>
      <c r="J11" s="164" t="s">
        <v>235</v>
      </c>
      <c r="K11" s="171" t="s">
        <v>290</v>
      </c>
      <c r="L11" s="233" t="s">
        <v>289</v>
      </c>
      <c r="M11" s="163" t="s">
        <v>44</v>
      </c>
      <c r="N11" s="172">
        <v>23.549999999999997</v>
      </c>
      <c r="O11" s="177">
        <v>9.286624203821658</v>
      </c>
      <c r="P11" s="172">
        <v>218.70000000000002</v>
      </c>
      <c r="Q11" s="161"/>
      <c r="R11" s="162"/>
      <c r="S11" s="161">
        <v>9</v>
      </c>
      <c r="T11" s="162">
        <v>211.95</v>
      </c>
      <c r="U11" s="162"/>
      <c r="V11" s="162"/>
      <c r="W11" s="162">
        <v>0</v>
      </c>
      <c r="X11" s="162">
        <v>0</v>
      </c>
      <c r="Y11" s="162">
        <v>0</v>
      </c>
      <c r="Z11" s="162">
        <v>0</v>
      </c>
      <c r="AA11" s="162">
        <v>18</v>
      </c>
      <c r="AB11" s="162">
        <v>423.9</v>
      </c>
      <c r="AC11" s="162">
        <v>0</v>
      </c>
      <c r="AD11" s="162">
        <v>0</v>
      </c>
      <c r="AE11" s="162">
        <v>9</v>
      </c>
      <c r="AF11" s="162">
        <v>211.95</v>
      </c>
      <c r="AG11" s="162">
        <v>0</v>
      </c>
      <c r="AH11" s="162">
        <v>0</v>
      </c>
      <c r="AI11" s="162">
        <f>VLOOKUP(I11,'[119]MTO-rev09'!$A:$O,11,0)</f>
        <v>0</v>
      </c>
      <c r="AJ11" s="162">
        <f>VLOOKUP(I11,'[119]MTO-rev09'!$A:$O,12,0)</f>
        <v>0</v>
      </c>
      <c r="AK11" s="162">
        <v>0</v>
      </c>
      <c r="AL11" s="162">
        <v>0</v>
      </c>
      <c r="AM11" s="162"/>
      <c r="AN11" s="162"/>
      <c r="AO11" s="162">
        <v>0</v>
      </c>
      <c r="AP11" s="162">
        <v>0</v>
      </c>
      <c r="AQ11" s="162">
        <v>0</v>
      </c>
      <c r="AR11" s="162">
        <v>0</v>
      </c>
      <c r="AS11" s="162">
        <v>18</v>
      </c>
      <c r="AT11" s="162">
        <v>672.85605095541405</v>
      </c>
      <c r="AU11" s="162">
        <v>0</v>
      </c>
      <c r="AV11" s="162">
        <v>0</v>
      </c>
      <c r="AW11" s="162">
        <v>0</v>
      </c>
      <c r="AX11" s="162">
        <v>0</v>
      </c>
      <c r="AY11" s="162">
        <v>0</v>
      </c>
      <c r="AZ11" s="162">
        <v>0</v>
      </c>
      <c r="BA11" s="162"/>
      <c r="BB11" s="162"/>
      <c r="BC11" s="162">
        <v>450</v>
      </c>
      <c r="BD11" s="162">
        <v>10597.499999999998</v>
      </c>
      <c r="BE11" s="162">
        <v>0</v>
      </c>
      <c r="BF11" s="162">
        <v>0</v>
      </c>
      <c r="BG11" s="162">
        <v>0</v>
      </c>
      <c r="BH11" s="162">
        <v>0</v>
      </c>
      <c r="BI11" s="162">
        <v>0</v>
      </c>
      <c r="BJ11" s="162">
        <v>0</v>
      </c>
      <c r="BK11" s="162">
        <v>0</v>
      </c>
      <c r="BL11" s="162">
        <v>0</v>
      </c>
      <c r="BM11" s="162">
        <v>0</v>
      </c>
      <c r="BN11" s="162">
        <v>0</v>
      </c>
      <c r="BO11" s="162"/>
      <c r="BP11" s="162"/>
      <c r="BQ11" s="162">
        <v>0</v>
      </c>
      <c r="BR11" s="162">
        <v>0</v>
      </c>
      <c r="BS11" s="162">
        <v>756</v>
      </c>
      <c r="BT11" s="162">
        <v>17803.8</v>
      </c>
      <c r="BU11" s="162">
        <v>0</v>
      </c>
      <c r="BV11" s="162">
        <v>0</v>
      </c>
      <c r="BW11" s="162"/>
      <c r="BX11" s="162"/>
      <c r="BY11" s="162">
        <v>0</v>
      </c>
      <c r="BZ11" s="162">
        <v>0</v>
      </c>
      <c r="CA11" s="162">
        <v>0</v>
      </c>
      <c r="CB11" s="162">
        <v>0</v>
      </c>
      <c r="CC11" s="162">
        <v>0</v>
      </c>
      <c r="CD11" s="162">
        <v>0</v>
      </c>
      <c r="CE11" s="162">
        <f>VLOOKUP(I11,[120]REV33!$A:$O,11,0)</f>
        <v>0</v>
      </c>
      <c r="CF11" s="162">
        <f>VLOOKUP(I11,[120]REV33!$A:$O,12,0)</f>
        <v>0</v>
      </c>
      <c r="CG11" s="162"/>
      <c r="CH11" s="162"/>
      <c r="CI11" s="162"/>
      <c r="CJ11" s="162"/>
      <c r="CK11" s="162"/>
      <c r="CL11" s="162"/>
      <c r="CM11" s="162"/>
      <c r="CN11" s="162"/>
      <c r="CO11" s="162">
        <v>0</v>
      </c>
      <c r="CP11" s="162">
        <v>0</v>
      </c>
      <c r="CQ11" s="162">
        <v>0</v>
      </c>
      <c r="CR11" s="162">
        <v>0</v>
      </c>
      <c r="CS11" s="162">
        <v>0</v>
      </c>
      <c r="CT11" s="162">
        <v>0</v>
      </c>
      <c r="CU11" s="162">
        <v>0</v>
      </c>
      <c r="CV11" s="162">
        <v>0</v>
      </c>
      <c r="CW11" s="209">
        <f t="shared" si="11"/>
        <v>1260</v>
      </c>
      <c r="CX11" s="209">
        <f t="shared" si="12"/>
        <v>29921.956050955414</v>
      </c>
      <c r="CY11" s="375" t="s">
        <v>2051</v>
      </c>
      <c r="CZ11" s="208"/>
      <c r="DA11" s="152"/>
      <c r="DB11" s="152"/>
      <c r="DC11" s="366"/>
      <c r="DD11" s="792"/>
      <c r="DE11" s="152">
        <f t="shared" si="13"/>
        <v>1260</v>
      </c>
      <c r="DF11" s="152">
        <f t="shared" si="14"/>
        <v>29921.956050955414</v>
      </c>
      <c r="DG11" s="153">
        <v>45792</v>
      </c>
      <c r="DH11" s="377" t="s">
        <v>667</v>
      </c>
      <c r="DI11" s="153" t="s">
        <v>45</v>
      </c>
      <c r="DJ11" s="376" t="s">
        <v>353</v>
      </c>
      <c r="DK11" s="368" t="s">
        <v>370</v>
      </c>
      <c r="DL11" s="181">
        <v>211.95</v>
      </c>
      <c r="DM11" s="153">
        <v>45791</v>
      </c>
      <c r="DN11" s="999">
        <v>9</v>
      </c>
      <c r="DO11" s="181">
        <v>211.95</v>
      </c>
      <c r="DP11" s="182">
        <v>13090.91</v>
      </c>
      <c r="DQ11" s="181">
        <f t="shared" ref="DQ11:DQ44" si="20">DP11*DO11*1.1</f>
        <v>3052080.2119500004</v>
      </c>
      <c r="DR11" s="446">
        <f t="shared" ref="DR11:DR44" si="21">(DQ11-DS11)/DS11</f>
        <v>0.10000000000000017</v>
      </c>
      <c r="DS11" s="182">
        <f t="shared" ref="DS11:DS44" si="22">DP11*DO11</f>
        <v>2774618.3744999999</v>
      </c>
      <c r="DT11" s="275">
        <v>45794</v>
      </c>
      <c r="DU11" s="152">
        <f>SUMIF($I:$I,I11,$DN:$DN)</f>
        <v>1224</v>
      </c>
      <c r="DV11" s="152">
        <f>SUMIF($I:$I,I11,$DO:$DO)</f>
        <v>28825.200000000004</v>
      </c>
      <c r="DW11" s="151"/>
      <c r="DX11" s="151"/>
      <c r="DY11" s="370"/>
      <c r="DZ11" s="208"/>
      <c r="EA11" s="208"/>
      <c r="EB11" s="152"/>
      <c r="EC11" s="152"/>
      <c r="ED11" s="152"/>
      <c r="EE11" s="152"/>
      <c r="EF11" s="152"/>
      <c r="EG11" s="152"/>
      <c r="EH11" s="152"/>
      <c r="EI11" s="209"/>
      <c r="EJ11" s="371"/>
      <c r="EK11" s="153"/>
      <c r="EL11" s="153"/>
      <c r="EM11" s="153"/>
      <c r="EN11" s="153"/>
      <c r="EO11" s="153"/>
      <c r="EP11" s="153"/>
      <c r="EQ11" s="153"/>
      <c r="ER11" s="153"/>
      <c r="ES11" s="152">
        <f>SUMIF($I:$I,I11,$EG:$EG)</f>
        <v>0</v>
      </c>
      <c r="ET11" s="151">
        <f>SUMIF($I:$I,I11,$EH:$EH)</f>
        <v>0</v>
      </c>
      <c r="EU11" s="153"/>
      <c r="EV11" s="153"/>
      <c r="EW11" s="153"/>
      <c r="EX11" s="153"/>
      <c r="EY11" s="152">
        <f t="shared" si="15"/>
        <v>1224</v>
      </c>
      <c r="EZ11" s="152">
        <f t="shared" si="16"/>
        <v>28825.200000000004</v>
      </c>
      <c r="FA11" s="152">
        <f t="shared" si="17"/>
        <v>36</v>
      </c>
      <c r="FB11" s="152">
        <f t="shared" si="18"/>
        <v>1096.7560509554096</v>
      </c>
      <c r="FC11" s="151" t="str">
        <f t="shared" si="19"/>
        <v>Thiếu</v>
      </c>
      <c r="FD11" s="152"/>
      <c r="FE11" s="372"/>
      <c r="FF11" s="373"/>
      <c r="FG11" s="367"/>
      <c r="FH11" s="374"/>
      <c r="FI11" s="183"/>
      <c r="FJ11" s="184"/>
      <c r="FK11" s="185"/>
      <c r="FL11" s="185"/>
    </row>
    <row r="12" spans="1:168" s="795" customFormat="1" ht="14" hidden="1" customHeight="1">
      <c r="A12" s="208" t="str">
        <f t="shared" si="5"/>
        <v>ok</v>
      </c>
      <c r="B12" s="151"/>
      <c r="C12" s="151"/>
      <c r="D12" s="154"/>
      <c r="E12" s="154"/>
      <c r="F12" s="151"/>
      <c r="G12" s="151"/>
      <c r="H12" s="151"/>
      <c r="I12" s="171" t="s">
        <v>244</v>
      </c>
      <c r="J12" s="164" t="s">
        <v>235</v>
      </c>
      <c r="K12" s="171" t="s">
        <v>290</v>
      </c>
      <c r="L12" s="233" t="s">
        <v>289</v>
      </c>
      <c r="M12" s="163" t="s">
        <v>44</v>
      </c>
      <c r="N12" s="172"/>
      <c r="O12" s="177"/>
      <c r="P12" s="172"/>
      <c r="Q12" s="161"/>
      <c r="R12" s="162"/>
      <c r="S12" s="161"/>
      <c r="T12" s="162"/>
      <c r="U12" s="162"/>
      <c r="V12" s="162"/>
      <c r="W12" s="162"/>
      <c r="X12" s="162"/>
      <c r="Y12" s="162"/>
      <c r="Z12" s="162"/>
      <c r="AA12" s="162"/>
      <c r="AB12" s="162"/>
      <c r="AC12" s="162"/>
      <c r="AD12" s="162"/>
      <c r="AE12" s="162"/>
      <c r="AF12" s="162"/>
      <c r="AG12" s="162"/>
      <c r="AH12" s="162"/>
      <c r="AI12" s="162"/>
      <c r="AJ12" s="162"/>
      <c r="AK12" s="162"/>
      <c r="AL12" s="162"/>
      <c r="AM12" s="162"/>
      <c r="AN12" s="162"/>
      <c r="AO12" s="162"/>
      <c r="AP12" s="162"/>
      <c r="AQ12" s="162"/>
      <c r="AR12" s="162"/>
      <c r="AS12" s="162"/>
      <c r="AT12" s="162"/>
      <c r="AU12" s="162"/>
      <c r="AV12" s="162"/>
      <c r="AW12" s="162"/>
      <c r="AX12" s="162"/>
      <c r="AY12" s="162"/>
      <c r="AZ12" s="162"/>
      <c r="BA12" s="162"/>
      <c r="BB12" s="162"/>
      <c r="BC12" s="162"/>
      <c r="BD12" s="162"/>
      <c r="BE12" s="162"/>
      <c r="BF12" s="162"/>
      <c r="BG12" s="162"/>
      <c r="BH12" s="162"/>
      <c r="BI12" s="162"/>
      <c r="BJ12" s="162"/>
      <c r="BK12" s="162"/>
      <c r="BL12" s="162"/>
      <c r="BM12" s="162"/>
      <c r="BN12" s="162"/>
      <c r="BO12" s="162"/>
      <c r="BP12" s="162"/>
      <c r="BQ12" s="162"/>
      <c r="BR12" s="162"/>
      <c r="BS12" s="162"/>
      <c r="BT12" s="162"/>
      <c r="BU12" s="162"/>
      <c r="BV12" s="162"/>
      <c r="BW12" s="162"/>
      <c r="BX12" s="162"/>
      <c r="BY12" s="162"/>
      <c r="BZ12" s="162"/>
      <c r="CA12" s="162"/>
      <c r="CB12" s="162"/>
      <c r="CC12" s="162"/>
      <c r="CD12" s="162"/>
      <c r="CE12" s="162"/>
      <c r="CF12" s="162"/>
      <c r="CG12" s="162"/>
      <c r="CH12" s="162"/>
      <c r="CI12" s="162"/>
      <c r="CJ12" s="162"/>
      <c r="CK12" s="162"/>
      <c r="CL12" s="162"/>
      <c r="CM12" s="162"/>
      <c r="CN12" s="162"/>
      <c r="CO12" s="162"/>
      <c r="CP12" s="162"/>
      <c r="CQ12" s="162"/>
      <c r="CR12" s="162"/>
      <c r="CS12" s="162"/>
      <c r="CT12" s="162"/>
      <c r="CU12" s="162"/>
      <c r="CV12" s="162"/>
      <c r="CW12" s="209"/>
      <c r="CX12" s="209"/>
      <c r="CY12" s="375"/>
      <c r="CZ12" s="208"/>
      <c r="DA12" s="152"/>
      <c r="DB12" s="152"/>
      <c r="DC12" s="366"/>
      <c r="DD12" s="792"/>
      <c r="DE12" s="152"/>
      <c r="DF12" s="152"/>
      <c r="DG12" s="153"/>
      <c r="DH12" s="377" t="s">
        <v>2174</v>
      </c>
      <c r="DI12" s="153" t="s">
        <v>1496</v>
      </c>
      <c r="DJ12" s="701" t="s">
        <v>2175</v>
      </c>
      <c r="DK12" s="405" t="s">
        <v>2180</v>
      </c>
      <c r="DL12" s="181"/>
      <c r="DM12" s="153">
        <v>45972</v>
      </c>
      <c r="DN12" s="1000">
        <v>720</v>
      </c>
      <c r="DO12" s="181">
        <v>16956</v>
      </c>
      <c r="DP12" s="182">
        <v>13954.55</v>
      </c>
      <c r="DQ12" s="181">
        <f>DP12*DO12*(1+DR12)</f>
        <v>260274684.78</v>
      </c>
      <c r="DR12" s="446">
        <v>0.1</v>
      </c>
      <c r="DS12" s="182">
        <f>DO12*DP12</f>
        <v>236613349.79999998</v>
      </c>
      <c r="DT12" s="275">
        <v>45976</v>
      </c>
      <c r="DU12" s="152"/>
      <c r="DV12" s="152"/>
      <c r="DW12" s="151"/>
      <c r="DX12" s="151"/>
      <c r="DY12" s="370"/>
      <c r="DZ12" s="208"/>
      <c r="EA12" s="208"/>
      <c r="EB12" s="152"/>
      <c r="EC12" s="152"/>
      <c r="ED12" s="152"/>
      <c r="EE12" s="152"/>
      <c r="EF12" s="152"/>
      <c r="EG12" s="152"/>
      <c r="EH12" s="152"/>
      <c r="EI12" s="209"/>
      <c r="EJ12" s="371"/>
      <c r="EK12" s="153"/>
      <c r="EL12" s="153"/>
      <c r="EM12" s="153"/>
      <c r="EN12" s="153"/>
      <c r="EO12" s="153"/>
      <c r="EP12" s="153"/>
      <c r="EQ12" s="153"/>
      <c r="ER12" s="153"/>
      <c r="ES12" s="152"/>
      <c r="ET12" s="151"/>
      <c r="EU12" s="153"/>
      <c r="EV12" s="153"/>
      <c r="EW12" s="153"/>
      <c r="EX12" s="153"/>
      <c r="EY12" s="152"/>
      <c r="EZ12" s="152"/>
      <c r="FA12" s="152"/>
      <c r="FB12" s="152"/>
      <c r="FC12" s="151"/>
      <c r="FD12" s="152"/>
      <c r="FE12" s="372"/>
      <c r="FF12" s="373"/>
      <c r="FG12" s="379"/>
      <c r="FH12" s="380"/>
      <c r="FI12" s="219"/>
      <c r="FJ12" s="220"/>
      <c r="FK12" s="221"/>
      <c r="FL12" s="221"/>
    </row>
    <row r="13" spans="1:168" s="795" customFormat="1" ht="14" hidden="1" customHeight="1">
      <c r="A13" s="208" t="str">
        <f t="shared" si="5"/>
        <v>ok</v>
      </c>
      <c r="B13" s="151"/>
      <c r="C13" s="151"/>
      <c r="D13" s="151"/>
      <c r="E13" s="151"/>
      <c r="F13" s="151"/>
      <c r="G13" s="151"/>
      <c r="H13" s="151"/>
      <c r="I13" s="171" t="s">
        <v>244</v>
      </c>
      <c r="J13" s="164" t="s">
        <v>235</v>
      </c>
      <c r="K13" s="171" t="s">
        <v>290</v>
      </c>
      <c r="L13" s="233" t="s">
        <v>289</v>
      </c>
      <c r="M13" s="163" t="s">
        <v>44</v>
      </c>
      <c r="N13" s="172"/>
      <c r="O13" s="177"/>
      <c r="P13" s="172"/>
      <c r="Q13" s="161"/>
      <c r="R13" s="162"/>
      <c r="S13" s="161"/>
      <c r="T13" s="162"/>
      <c r="U13" s="162"/>
      <c r="V13" s="162"/>
      <c r="W13" s="162"/>
      <c r="X13" s="162"/>
      <c r="Y13" s="162"/>
      <c r="Z13" s="162"/>
      <c r="AA13" s="162"/>
      <c r="AB13" s="162"/>
      <c r="AC13" s="162"/>
      <c r="AD13" s="162"/>
      <c r="AE13" s="162"/>
      <c r="AF13" s="162"/>
      <c r="AG13" s="162"/>
      <c r="AH13" s="162"/>
      <c r="AI13" s="162"/>
      <c r="AJ13" s="162"/>
      <c r="AK13" s="162"/>
      <c r="AL13" s="162"/>
      <c r="AM13" s="162"/>
      <c r="AN13" s="162"/>
      <c r="AO13" s="162"/>
      <c r="AP13" s="162"/>
      <c r="AQ13" s="162"/>
      <c r="AR13" s="162"/>
      <c r="AS13" s="162"/>
      <c r="AT13" s="162"/>
      <c r="AU13" s="162"/>
      <c r="AV13" s="162"/>
      <c r="AW13" s="162"/>
      <c r="AX13" s="162"/>
      <c r="AY13" s="162"/>
      <c r="AZ13" s="162"/>
      <c r="BA13" s="162"/>
      <c r="BB13" s="162"/>
      <c r="BC13" s="162"/>
      <c r="BD13" s="162"/>
      <c r="BE13" s="162"/>
      <c r="BF13" s="162"/>
      <c r="BG13" s="162"/>
      <c r="BH13" s="162"/>
      <c r="BI13" s="162"/>
      <c r="BJ13" s="162"/>
      <c r="BK13" s="162"/>
      <c r="BL13" s="162"/>
      <c r="BM13" s="162"/>
      <c r="BN13" s="162"/>
      <c r="BO13" s="162"/>
      <c r="BP13" s="162"/>
      <c r="BQ13" s="162"/>
      <c r="BR13" s="162"/>
      <c r="BS13" s="162"/>
      <c r="BT13" s="162"/>
      <c r="BU13" s="162"/>
      <c r="BV13" s="162"/>
      <c r="BW13" s="162"/>
      <c r="BX13" s="162"/>
      <c r="BY13" s="162"/>
      <c r="BZ13" s="162"/>
      <c r="CA13" s="162"/>
      <c r="CB13" s="162"/>
      <c r="CC13" s="162"/>
      <c r="CD13" s="162"/>
      <c r="CE13" s="162"/>
      <c r="CF13" s="162"/>
      <c r="CG13" s="162"/>
      <c r="CH13" s="162"/>
      <c r="CI13" s="162"/>
      <c r="CJ13" s="162"/>
      <c r="CK13" s="162"/>
      <c r="CL13" s="162"/>
      <c r="CM13" s="162"/>
      <c r="CN13" s="162"/>
      <c r="CO13" s="162"/>
      <c r="CP13" s="162"/>
      <c r="CQ13" s="162"/>
      <c r="CR13" s="162"/>
      <c r="CS13" s="162"/>
      <c r="CT13" s="162"/>
      <c r="CU13" s="162"/>
      <c r="CV13" s="162"/>
      <c r="CW13" s="209"/>
      <c r="CX13" s="209"/>
      <c r="CY13" s="375"/>
      <c r="CZ13" s="208"/>
      <c r="DA13" s="152"/>
      <c r="DB13" s="152"/>
      <c r="DC13" s="366"/>
      <c r="DD13" s="792"/>
      <c r="DE13" s="152"/>
      <c r="DF13" s="152"/>
      <c r="DG13" s="153"/>
      <c r="DH13" s="377" t="s">
        <v>668</v>
      </c>
      <c r="DI13" s="153" t="s">
        <v>45</v>
      </c>
      <c r="DJ13" s="213" t="s">
        <v>669</v>
      </c>
      <c r="DK13" s="213" t="s">
        <v>678</v>
      </c>
      <c r="DL13" s="181">
        <v>211.95</v>
      </c>
      <c r="DM13" s="153">
        <v>45853</v>
      </c>
      <c r="DN13" s="378">
        <v>9</v>
      </c>
      <c r="DO13" s="181">
        <v>211.95</v>
      </c>
      <c r="DP13" s="182">
        <v>13454.55</v>
      </c>
      <c r="DQ13" s="181">
        <f t="shared" si="20"/>
        <v>3136861.05975</v>
      </c>
      <c r="DR13" s="446">
        <f t="shared" si="21"/>
        <v>0.10000000000000016</v>
      </c>
      <c r="DS13" s="182">
        <f t="shared" si="22"/>
        <v>2851691.8724999996</v>
      </c>
      <c r="DT13" s="275">
        <v>45856</v>
      </c>
      <c r="DU13" s="152"/>
      <c r="DV13" s="152"/>
      <c r="DW13" s="151"/>
      <c r="DX13" s="151"/>
      <c r="DY13" s="370"/>
      <c r="DZ13" s="208"/>
      <c r="EA13" s="208"/>
      <c r="EB13" s="152"/>
      <c r="EC13" s="152"/>
      <c r="ED13" s="152"/>
      <c r="EE13" s="152"/>
      <c r="EF13" s="152"/>
      <c r="EG13" s="152"/>
      <c r="EH13" s="152"/>
      <c r="EI13" s="209"/>
      <c r="EJ13" s="371"/>
      <c r="EK13" s="153"/>
      <c r="EL13" s="153"/>
      <c r="EM13" s="153"/>
      <c r="EN13" s="153"/>
      <c r="EO13" s="153"/>
      <c r="EP13" s="153"/>
      <c r="EQ13" s="153"/>
      <c r="ER13" s="153"/>
      <c r="ES13" s="152"/>
      <c r="ET13" s="151"/>
      <c r="EU13" s="153"/>
      <c r="EV13" s="153"/>
      <c r="EW13" s="153"/>
      <c r="EX13" s="153"/>
      <c r="EY13" s="152"/>
      <c r="EZ13" s="152"/>
      <c r="FA13" s="152"/>
      <c r="FB13" s="152"/>
      <c r="FC13" s="151"/>
      <c r="FD13" s="152"/>
      <c r="FE13" s="372"/>
      <c r="FF13" s="373"/>
      <c r="FG13" s="379"/>
      <c r="FH13" s="380"/>
      <c r="FI13" s="219"/>
      <c r="FJ13" s="220"/>
      <c r="FK13" s="221"/>
      <c r="FL13" s="221"/>
    </row>
    <row r="14" spans="1:168" s="795" customFormat="1" ht="14" hidden="1" customHeight="1">
      <c r="A14" s="208" t="str">
        <f t="shared" si="5"/>
        <v>ok</v>
      </c>
      <c r="B14" s="151"/>
      <c r="C14" s="151"/>
      <c r="D14" s="151"/>
      <c r="E14" s="151"/>
      <c r="F14" s="151"/>
      <c r="G14" s="151"/>
      <c r="H14" s="151"/>
      <c r="I14" s="171" t="s">
        <v>244</v>
      </c>
      <c r="J14" s="164" t="s">
        <v>235</v>
      </c>
      <c r="K14" s="171" t="s">
        <v>290</v>
      </c>
      <c r="L14" s="233" t="s">
        <v>289</v>
      </c>
      <c r="M14" s="163" t="s">
        <v>44</v>
      </c>
      <c r="N14" s="172"/>
      <c r="O14" s="177"/>
      <c r="P14" s="172"/>
      <c r="Q14" s="161"/>
      <c r="R14" s="162"/>
      <c r="S14" s="161"/>
      <c r="T14" s="162"/>
      <c r="U14" s="162"/>
      <c r="V14" s="162"/>
      <c r="W14" s="162"/>
      <c r="X14" s="162"/>
      <c r="Y14" s="162"/>
      <c r="Z14" s="162"/>
      <c r="AA14" s="162"/>
      <c r="AB14" s="162"/>
      <c r="AC14" s="162"/>
      <c r="AD14" s="162"/>
      <c r="AE14" s="162"/>
      <c r="AF14" s="162"/>
      <c r="AG14" s="162"/>
      <c r="AH14" s="162"/>
      <c r="AI14" s="162"/>
      <c r="AJ14" s="162"/>
      <c r="AK14" s="162"/>
      <c r="AL14" s="162"/>
      <c r="AM14" s="162"/>
      <c r="AN14" s="162"/>
      <c r="AO14" s="162"/>
      <c r="AP14" s="162"/>
      <c r="AQ14" s="162"/>
      <c r="AR14" s="162"/>
      <c r="AS14" s="162"/>
      <c r="AT14" s="162"/>
      <c r="AU14" s="162"/>
      <c r="AV14" s="162"/>
      <c r="AW14" s="162"/>
      <c r="AX14" s="162"/>
      <c r="AY14" s="162"/>
      <c r="AZ14" s="162"/>
      <c r="BA14" s="162"/>
      <c r="BB14" s="162"/>
      <c r="BC14" s="162"/>
      <c r="BD14" s="162"/>
      <c r="BE14" s="162"/>
      <c r="BF14" s="162"/>
      <c r="BG14" s="162"/>
      <c r="BH14" s="162"/>
      <c r="BI14" s="162"/>
      <c r="BJ14" s="162"/>
      <c r="BK14" s="162"/>
      <c r="BL14" s="162"/>
      <c r="BM14" s="162"/>
      <c r="BN14" s="162"/>
      <c r="BO14" s="162"/>
      <c r="BP14" s="162"/>
      <c r="BQ14" s="162"/>
      <c r="BR14" s="162"/>
      <c r="BS14" s="162"/>
      <c r="BT14" s="162"/>
      <c r="BU14" s="162"/>
      <c r="BV14" s="162"/>
      <c r="BW14" s="162"/>
      <c r="BX14" s="162"/>
      <c r="BY14" s="162"/>
      <c r="BZ14" s="162"/>
      <c r="CA14" s="162"/>
      <c r="CB14" s="162"/>
      <c r="CC14" s="162"/>
      <c r="CD14" s="162"/>
      <c r="CE14" s="162"/>
      <c r="CF14" s="162"/>
      <c r="CG14" s="162"/>
      <c r="CH14" s="162"/>
      <c r="CI14" s="162"/>
      <c r="CJ14" s="162"/>
      <c r="CK14" s="162"/>
      <c r="CL14" s="162"/>
      <c r="CM14" s="162"/>
      <c r="CN14" s="162"/>
      <c r="CO14" s="162"/>
      <c r="CP14" s="162"/>
      <c r="CQ14" s="162"/>
      <c r="CR14" s="162"/>
      <c r="CS14" s="162"/>
      <c r="CT14" s="162"/>
      <c r="CU14" s="162"/>
      <c r="CV14" s="162"/>
      <c r="CW14" s="209"/>
      <c r="CX14" s="209"/>
      <c r="CY14" s="375"/>
      <c r="CZ14" s="208"/>
      <c r="DA14" s="152"/>
      <c r="DB14" s="152"/>
      <c r="DC14" s="366"/>
      <c r="DD14" s="792"/>
      <c r="DE14" s="152"/>
      <c r="DF14" s="152"/>
      <c r="DG14" s="153"/>
      <c r="DH14" s="153" t="s">
        <v>655</v>
      </c>
      <c r="DI14" s="153" t="s">
        <v>45</v>
      </c>
      <c r="DJ14" s="213" t="s">
        <v>565</v>
      </c>
      <c r="DK14" s="213" t="s">
        <v>43</v>
      </c>
      <c r="DL14" s="181">
        <v>423.9</v>
      </c>
      <c r="DM14" s="153">
        <v>45829</v>
      </c>
      <c r="DN14" s="999">
        <v>18</v>
      </c>
      <c r="DO14" s="181">
        <v>423.9</v>
      </c>
      <c r="DP14" s="182">
        <v>13363.64</v>
      </c>
      <c r="DQ14" s="181">
        <f t="shared" si="20"/>
        <v>6231331.6956000002</v>
      </c>
      <c r="DR14" s="446">
        <f t="shared" si="21"/>
        <v>0.10000000000000016</v>
      </c>
      <c r="DS14" s="182">
        <f t="shared" si="22"/>
        <v>5664846.9959999993</v>
      </c>
      <c r="DT14" s="275">
        <v>45835</v>
      </c>
      <c r="DU14" s="152"/>
      <c r="DV14" s="152"/>
      <c r="DW14" s="151"/>
      <c r="DX14" s="151"/>
      <c r="DY14" s="370"/>
      <c r="DZ14" s="208"/>
      <c r="EA14" s="208"/>
      <c r="EB14" s="152"/>
      <c r="EC14" s="152"/>
      <c r="ED14" s="152"/>
      <c r="EE14" s="152"/>
      <c r="EF14" s="152"/>
      <c r="EG14" s="152"/>
      <c r="EH14" s="152"/>
      <c r="EI14" s="209"/>
      <c r="EJ14" s="371"/>
      <c r="EK14" s="153"/>
      <c r="EL14" s="153"/>
      <c r="EM14" s="153"/>
      <c r="EN14" s="153"/>
      <c r="EO14" s="153"/>
      <c r="EP14" s="153"/>
      <c r="EQ14" s="153"/>
      <c r="ER14" s="153"/>
      <c r="ES14" s="152"/>
      <c r="ET14" s="151"/>
      <c r="EU14" s="153"/>
      <c r="EV14" s="153"/>
      <c r="EW14" s="153"/>
      <c r="EX14" s="153"/>
      <c r="EY14" s="152"/>
      <c r="EZ14" s="152"/>
      <c r="FA14" s="152"/>
      <c r="FB14" s="152"/>
      <c r="FC14" s="151"/>
      <c r="FD14" s="152"/>
      <c r="FE14" s="372"/>
      <c r="FF14" s="373"/>
      <c r="FG14" s="381"/>
      <c r="FH14" s="382"/>
      <c r="FI14" s="222"/>
      <c r="FJ14" s="223"/>
      <c r="FK14" s="224"/>
      <c r="FL14" s="224"/>
    </row>
    <row r="15" spans="1:168" s="795" customFormat="1" ht="14" hidden="1" customHeight="1">
      <c r="A15" s="208" t="str">
        <f t="shared" si="5"/>
        <v>ok</v>
      </c>
      <c r="B15" s="151"/>
      <c r="C15" s="151"/>
      <c r="D15" s="151"/>
      <c r="E15" s="151"/>
      <c r="F15" s="151"/>
      <c r="G15" s="151"/>
      <c r="H15" s="151"/>
      <c r="I15" s="171" t="s">
        <v>244</v>
      </c>
      <c r="J15" s="164" t="s">
        <v>235</v>
      </c>
      <c r="K15" s="171" t="s">
        <v>290</v>
      </c>
      <c r="L15" s="233" t="s">
        <v>289</v>
      </c>
      <c r="M15" s="163" t="s">
        <v>44</v>
      </c>
      <c r="N15" s="172"/>
      <c r="O15" s="177"/>
      <c r="P15" s="172"/>
      <c r="Q15" s="161"/>
      <c r="R15" s="162"/>
      <c r="S15" s="161"/>
      <c r="T15" s="162"/>
      <c r="U15" s="162"/>
      <c r="V15" s="162"/>
      <c r="W15" s="162"/>
      <c r="X15" s="162"/>
      <c r="Y15" s="162"/>
      <c r="Z15" s="162"/>
      <c r="AA15" s="162"/>
      <c r="AB15" s="162"/>
      <c r="AC15" s="162"/>
      <c r="AD15" s="162"/>
      <c r="AE15" s="162"/>
      <c r="AF15" s="162"/>
      <c r="AG15" s="162"/>
      <c r="AH15" s="162"/>
      <c r="AI15" s="162"/>
      <c r="AJ15" s="162"/>
      <c r="AK15" s="162"/>
      <c r="AL15" s="162"/>
      <c r="AM15" s="162"/>
      <c r="AN15" s="162"/>
      <c r="AO15" s="162"/>
      <c r="AP15" s="162"/>
      <c r="AQ15" s="162"/>
      <c r="AR15" s="162"/>
      <c r="AS15" s="162"/>
      <c r="AT15" s="162"/>
      <c r="AU15" s="162"/>
      <c r="AV15" s="162"/>
      <c r="AW15" s="162"/>
      <c r="AX15" s="162"/>
      <c r="AY15" s="162"/>
      <c r="AZ15" s="162"/>
      <c r="BA15" s="162"/>
      <c r="BB15" s="162"/>
      <c r="BC15" s="162"/>
      <c r="BD15" s="162"/>
      <c r="BE15" s="162"/>
      <c r="BF15" s="162"/>
      <c r="BG15" s="162"/>
      <c r="BH15" s="162"/>
      <c r="BI15" s="162"/>
      <c r="BJ15" s="162"/>
      <c r="BK15" s="162"/>
      <c r="BL15" s="162"/>
      <c r="BM15" s="162"/>
      <c r="BN15" s="162"/>
      <c r="BO15" s="162"/>
      <c r="BP15" s="162"/>
      <c r="BQ15" s="162"/>
      <c r="BR15" s="162"/>
      <c r="BS15" s="162"/>
      <c r="BT15" s="162"/>
      <c r="BU15" s="162"/>
      <c r="BV15" s="162"/>
      <c r="BW15" s="162"/>
      <c r="BX15" s="162"/>
      <c r="BY15" s="162"/>
      <c r="BZ15" s="162"/>
      <c r="CA15" s="162"/>
      <c r="CB15" s="162"/>
      <c r="CC15" s="162"/>
      <c r="CD15" s="162"/>
      <c r="CE15" s="162"/>
      <c r="CF15" s="162"/>
      <c r="CG15" s="162"/>
      <c r="CH15" s="162"/>
      <c r="CI15" s="162"/>
      <c r="CJ15" s="162"/>
      <c r="CK15" s="162"/>
      <c r="CL15" s="162"/>
      <c r="CM15" s="162"/>
      <c r="CN15" s="162"/>
      <c r="CO15" s="162"/>
      <c r="CP15" s="162"/>
      <c r="CQ15" s="162"/>
      <c r="CR15" s="162"/>
      <c r="CS15" s="162"/>
      <c r="CT15" s="162"/>
      <c r="CU15" s="162"/>
      <c r="CV15" s="162"/>
      <c r="CW15" s="209"/>
      <c r="CX15" s="209"/>
      <c r="CY15" s="375"/>
      <c r="CZ15" s="208"/>
      <c r="DA15" s="152"/>
      <c r="DB15" s="152"/>
      <c r="DC15" s="366"/>
      <c r="DD15" s="792"/>
      <c r="DE15" s="152"/>
      <c r="DF15" s="152"/>
      <c r="DG15" s="153"/>
      <c r="DH15" s="187" t="s">
        <v>1692</v>
      </c>
      <c r="DI15" s="156" t="s">
        <v>45</v>
      </c>
      <c r="DJ15" s="213" t="s">
        <v>1452</v>
      </c>
      <c r="DK15" s="186"/>
      <c r="DL15" s="156">
        <v>423.9</v>
      </c>
      <c r="DM15" s="187">
        <v>45904</v>
      </c>
      <c r="DN15" s="429">
        <v>18</v>
      </c>
      <c r="DO15" s="240">
        <v>423.9</v>
      </c>
      <c r="DP15" s="240">
        <v>13909.09</v>
      </c>
      <c r="DQ15" s="181">
        <f t="shared" si="20"/>
        <v>6485669.5761000011</v>
      </c>
      <c r="DR15" s="446">
        <f t="shared" si="21"/>
        <v>0.10000000000000016</v>
      </c>
      <c r="DS15" s="240">
        <f t="shared" si="22"/>
        <v>5896063.2510000002</v>
      </c>
      <c r="DT15" s="275">
        <v>45909</v>
      </c>
      <c r="DU15" s="152"/>
      <c r="DV15" s="152"/>
      <c r="DW15" s="151"/>
      <c r="DX15" s="151"/>
      <c r="DY15" s="370"/>
      <c r="DZ15" s="208"/>
      <c r="EA15" s="208"/>
      <c r="EB15" s="152"/>
      <c r="EC15" s="152"/>
      <c r="ED15" s="152"/>
      <c r="EE15" s="152"/>
      <c r="EF15" s="152"/>
      <c r="EG15" s="152"/>
      <c r="EH15" s="152"/>
      <c r="EI15" s="209"/>
      <c r="EJ15" s="371"/>
      <c r="EK15" s="153"/>
      <c r="EL15" s="153"/>
      <c r="EM15" s="153"/>
      <c r="EN15" s="153"/>
      <c r="EO15" s="153"/>
      <c r="EP15" s="153"/>
      <c r="EQ15" s="153"/>
      <c r="ER15" s="153"/>
      <c r="ES15" s="152"/>
      <c r="ET15" s="151"/>
      <c r="EU15" s="153"/>
      <c r="EV15" s="153"/>
      <c r="EW15" s="153"/>
      <c r="EX15" s="153"/>
      <c r="EY15" s="152"/>
      <c r="EZ15" s="152"/>
      <c r="FA15" s="152"/>
      <c r="FB15" s="152"/>
      <c r="FC15" s="151"/>
      <c r="FD15" s="152"/>
      <c r="FE15" s="372"/>
      <c r="FF15" s="373"/>
      <c r="FG15" s="381"/>
      <c r="FH15" s="382"/>
      <c r="FI15" s="222"/>
      <c r="FJ15" s="223"/>
      <c r="FK15" s="224"/>
      <c r="FL15" s="224"/>
    </row>
    <row r="16" spans="1:168" s="795" customFormat="1" ht="14" hidden="1" customHeight="1">
      <c r="A16" s="208" t="str">
        <f t="shared" si="5"/>
        <v>ok</v>
      </c>
      <c r="B16" s="151"/>
      <c r="C16" s="151"/>
      <c r="D16" s="151"/>
      <c r="E16" s="151"/>
      <c r="F16" s="151"/>
      <c r="G16" s="151"/>
      <c r="H16" s="151"/>
      <c r="I16" s="171" t="s">
        <v>244</v>
      </c>
      <c r="J16" s="164" t="s">
        <v>235</v>
      </c>
      <c r="K16" s="171" t="s">
        <v>290</v>
      </c>
      <c r="L16" s="233" t="s">
        <v>289</v>
      </c>
      <c r="M16" s="163" t="s">
        <v>44</v>
      </c>
      <c r="N16" s="172"/>
      <c r="O16" s="177"/>
      <c r="P16" s="172"/>
      <c r="Q16" s="161"/>
      <c r="R16" s="162"/>
      <c r="S16" s="161"/>
      <c r="T16" s="162"/>
      <c r="U16" s="162"/>
      <c r="V16" s="162"/>
      <c r="W16" s="162"/>
      <c r="X16" s="162"/>
      <c r="Y16" s="162"/>
      <c r="Z16" s="162"/>
      <c r="AA16" s="162"/>
      <c r="AB16" s="162"/>
      <c r="AC16" s="162"/>
      <c r="AD16" s="162"/>
      <c r="AE16" s="162"/>
      <c r="AF16" s="162"/>
      <c r="AG16" s="162"/>
      <c r="AH16" s="162"/>
      <c r="AI16" s="162"/>
      <c r="AJ16" s="162"/>
      <c r="AK16" s="162"/>
      <c r="AL16" s="162"/>
      <c r="AM16" s="162"/>
      <c r="AN16" s="162"/>
      <c r="AO16" s="162"/>
      <c r="AP16" s="162"/>
      <c r="AQ16" s="162"/>
      <c r="AR16" s="162"/>
      <c r="AS16" s="162"/>
      <c r="AT16" s="162"/>
      <c r="AU16" s="162"/>
      <c r="AV16" s="162"/>
      <c r="AW16" s="162"/>
      <c r="AX16" s="162"/>
      <c r="AY16" s="162"/>
      <c r="AZ16" s="162"/>
      <c r="BA16" s="162"/>
      <c r="BB16" s="162"/>
      <c r="BC16" s="162"/>
      <c r="BD16" s="162"/>
      <c r="BE16" s="162"/>
      <c r="BF16" s="162"/>
      <c r="BG16" s="162"/>
      <c r="BH16" s="162"/>
      <c r="BI16" s="162"/>
      <c r="BJ16" s="162"/>
      <c r="BK16" s="162"/>
      <c r="BL16" s="162"/>
      <c r="BM16" s="162"/>
      <c r="BN16" s="162"/>
      <c r="BO16" s="162"/>
      <c r="BP16" s="162"/>
      <c r="BQ16" s="162"/>
      <c r="BR16" s="162"/>
      <c r="BS16" s="162"/>
      <c r="BT16" s="162"/>
      <c r="BU16" s="162"/>
      <c r="BV16" s="162"/>
      <c r="BW16" s="162"/>
      <c r="BX16" s="162"/>
      <c r="BY16" s="162"/>
      <c r="BZ16" s="162"/>
      <c r="CA16" s="162"/>
      <c r="CB16" s="162"/>
      <c r="CC16" s="162"/>
      <c r="CD16" s="162"/>
      <c r="CE16" s="162"/>
      <c r="CF16" s="162"/>
      <c r="CG16" s="162"/>
      <c r="CH16" s="162"/>
      <c r="CI16" s="162"/>
      <c r="CJ16" s="162"/>
      <c r="CK16" s="162"/>
      <c r="CL16" s="162"/>
      <c r="CM16" s="162"/>
      <c r="CN16" s="162"/>
      <c r="CO16" s="162"/>
      <c r="CP16" s="162"/>
      <c r="CQ16" s="162"/>
      <c r="CR16" s="162"/>
      <c r="CS16" s="162"/>
      <c r="CT16" s="162"/>
      <c r="CU16" s="162"/>
      <c r="CV16" s="162"/>
      <c r="CW16" s="209"/>
      <c r="CX16" s="209"/>
      <c r="CY16" s="375"/>
      <c r="CZ16" s="208"/>
      <c r="DA16" s="152"/>
      <c r="DB16" s="152"/>
      <c r="DC16" s="366"/>
      <c r="DD16" s="792"/>
      <c r="DE16" s="152"/>
      <c r="DF16" s="152"/>
      <c r="DG16" s="153"/>
      <c r="DH16" s="187" t="s">
        <v>1560</v>
      </c>
      <c r="DI16" s="156" t="s">
        <v>45</v>
      </c>
      <c r="DJ16" s="383" t="s">
        <v>1588</v>
      </c>
      <c r="DK16" s="213" t="s">
        <v>43</v>
      </c>
      <c r="DL16" s="156">
        <v>10597.5</v>
      </c>
      <c r="DM16" s="153">
        <v>45933</v>
      </c>
      <c r="DN16" s="429">
        <v>450</v>
      </c>
      <c r="DO16" s="240">
        <v>10597.5</v>
      </c>
      <c r="DP16" s="181">
        <v>14181.82</v>
      </c>
      <c r="DQ16" s="181">
        <f t="shared" si="20"/>
        <v>165321021.19499999</v>
      </c>
      <c r="DR16" s="446">
        <f t="shared" si="21"/>
        <v>0.10000000000000003</v>
      </c>
      <c r="DS16" s="281">
        <f t="shared" si="22"/>
        <v>150291837.44999999</v>
      </c>
      <c r="DT16" s="275">
        <v>45939</v>
      </c>
      <c r="DU16" s="152"/>
      <c r="DV16" s="152"/>
      <c r="DW16" s="151"/>
      <c r="DX16" s="151"/>
      <c r="DY16" s="370"/>
      <c r="DZ16" s="208"/>
      <c r="EA16" s="208"/>
      <c r="EB16" s="152"/>
      <c r="EC16" s="152"/>
      <c r="ED16" s="152"/>
      <c r="EE16" s="152"/>
      <c r="EF16" s="152"/>
      <c r="EG16" s="152"/>
      <c r="EH16" s="152"/>
      <c r="EI16" s="209"/>
      <c r="EJ16" s="371"/>
      <c r="EK16" s="153"/>
      <c r="EL16" s="153"/>
      <c r="EM16" s="153"/>
      <c r="EN16" s="153"/>
      <c r="EO16" s="153"/>
      <c r="EP16" s="153"/>
      <c r="EQ16" s="153"/>
      <c r="ER16" s="153"/>
      <c r="ES16" s="152"/>
      <c r="ET16" s="151"/>
      <c r="EU16" s="153"/>
      <c r="EV16" s="153"/>
      <c r="EW16" s="153"/>
      <c r="EX16" s="153"/>
      <c r="EY16" s="152"/>
      <c r="EZ16" s="152"/>
      <c r="FA16" s="152"/>
      <c r="FB16" s="152"/>
      <c r="FC16" s="151"/>
      <c r="FD16" s="152"/>
      <c r="FE16" s="372"/>
      <c r="FF16" s="373"/>
      <c r="FG16" s="381"/>
      <c r="FH16" s="382"/>
      <c r="FI16" s="222"/>
      <c r="FJ16" s="223"/>
      <c r="FK16" s="224"/>
      <c r="FL16" s="224"/>
    </row>
    <row r="17" spans="1:168" s="157" customFormat="1" ht="14" hidden="1" customHeight="1">
      <c r="A17" s="208" t="str">
        <f t="shared" si="5"/>
        <v>Hiện</v>
      </c>
      <c r="B17" s="151" t="str">
        <f t="shared" si="9"/>
        <v>Thừa</v>
      </c>
      <c r="C17" s="151">
        <f t="shared" si="10"/>
        <v>-3</v>
      </c>
      <c r="D17" s="151"/>
      <c r="E17" s="151"/>
      <c r="F17" s="154"/>
      <c r="G17" s="151"/>
      <c r="H17" s="151"/>
      <c r="I17" s="164" t="s">
        <v>245</v>
      </c>
      <c r="J17" s="164" t="s">
        <v>235</v>
      </c>
      <c r="K17" s="171" t="s">
        <v>291</v>
      </c>
      <c r="L17" s="233" t="s">
        <v>289</v>
      </c>
      <c r="M17" s="163" t="s">
        <v>44</v>
      </c>
      <c r="N17" s="172">
        <v>39.25</v>
      </c>
      <c r="O17" s="177">
        <v>6.8264968152866246</v>
      </c>
      <c r="P17" s="172">
        <v>267.94</v>
      </c>
      <c r="Q17" s="161"/>
      <c r="R17" s="162"/>
      <c r="S17" s="161">
        <v>9</v>
      </c>
      <c r="T17" s="162">
        <v>353.25</v>
      </c>
      <c r="U17" s="162"/>
      <c r="V17" s="162"/>
      <c r="W17" s="162">
        <v>0</v>
      </c>
      <c r="X17" s="162">
        <v>0</v>
      </c>
      <c r="Y17" s="162">
        <v>0</v>
      </c>
      <c r="Z17" s="162">
        <v>0</v>
      </c>
      <c r="AA17" s="162">
        <v>9</v>
      </c>
      <c r="AB17" s="162">
        <v>353.25</v>
      </c>
      <c r="AC17" s="162">
        <v>0</v>
      </c>
      <c r="AD17" s="162">
        <v>0</v>
      </c>
      <c r="AE17" s="162">
        <v>0</v>
      </c>
      <c r="AF17" s="162">
        <v>0</v>
      </c>
      <c r="AG17" s="162">
        <v>0</v>
      </c>
      <c r="AH17" s="162">
        <v>0</v>
      </c>
      <c r="AI17" s="162">
        <f>VLOOKUP(I17,'[119]MTO-rev09'!$A:$O,11,0)</f>
        <v>0</v>
      </c>
      <c r="AJ17" s="162">
        <f>VLOOKUP(I17,'[119]MTO-rev09'!$A:$O,12,0)</f>
        <v>0</v>
      </c>
      <c r="AK17" s="162">
        <v>0</v>
      </c>
      <c r="AL17" s="162">
        <v>0</v>
      </c>
      <c r="AM17" s="162"/>
      <c r="AN17" s="162"/>
      <c r="AO17" s="162">
        <v>0</v>
      </c>
      <c r="AP17" s="162">
        <v>0</v>
      </c>
      <c r="AQ17" s="162">
        <v>0</v>
      </c>
      <c r="AR17" s="162">
        <v>0</v>
      </c>
      <c r="AS17" s="162">
        <v>0</v>
      </c>
      <c r="AT17" s="162">
        <v>0</v>
      </c>
      <c r="AU17" s="162">
        <v>0</v>
      </c>
      <c r="AV17" s="162">
        <v>0</v>
      </c>
      <c r="AW17" s="162">
        <v>0</v>
      </c>
      <c r="AX17" s="162">
        <v>0</v>
      </c>
      <c r="AY17" s="162">
        <v>0</v>
      </c>
      <c r="AZ17" s="162">
        <v>0</v>
      </c>
      <c r="BA17" s="162"/>
      <c r="BB17" s="162"/>
      <c r="BC17" s="162">
        <v>0</v>
      </c>
      <c r="BD17" s="162">
        <v>0</v>
      </c>
      <c r="BE17" s="162">
        <v>0</v>
      </c>
      <c r="BF17" s="162">
        <v>0</v>
      </c>
      <c r="BG17" s="162">
        <v>0</v>
      </c>
      <c r="BH17" s="162">
        <v>0</v>
      </c>
      <c r="BI17" s="162">
        <v>0</v>
      </c>
      <c r="BJ17" s="162">
        <v>0</v>
      </c>
      <c r="BK17" s="162">
        <v>9</v>
      </c>
      <c r="BL17" s="162">
        <v>353.25</v>
      </c>
      <c r="BM17" s="162">
        <v>0</v>
      </c>
      <c r="BN17" s="162">
        <v>0</v>
      </c>
      <c r="BO17" s="162"/>
      <c r="BP17" s="162"/>
      <c r="BQ17" s="162">
        <v>0</v>
      </c>
      <c r="BR17" s="162">
        <v>0</v>
      </c>
      <c r="BS17" s="162">
        <v>0</v>
      </c>
      <c r="BT17" s="162">
        <v>0</v>
      </c>
      <c r="BU17" s="162">
        <v>0</v>
      </c>
      <c r="BV17" s="162">
        <v>0</v>
      </c>
      <c r="BW17" s="162"/>
      <c r="BX17" s="162"/>
      <c r="BY17" s="162">
        <v>0</v>
      </c>
      <c r="BZ17" s="162">
        <v>0</v>
      </c>
      <c r="CA17" s="162">
        <v>9</v>
      </c>
      <c r="CB17" s="162">
        <v>353.25</v>
      </c>
      <c r="CC17" s="162">
        <v>0</v>
      </c>
      <c r="CD17" s="162">
        <v>0</v>
      </c>
      <c r="CE17" s="162">
        <f>VLOOKUP(I17,[120]REV33!$A:$O,11,0)</f>
        <v>0</v>
      </c>
      <c r="CF17" s="162">
        <f>VLOOKUP(I17,[120]REV33!$A:$O,12,0)</f>
        <v>0</v>
      </c>
      <c r="CG17" s="162"/>
      <c r="CH17" s="162"/>
      <c r="CI17" s="162"/>
      <c r="CJ17" s="162"/>
      <c r="CK17" s="162"/>
      <c r="CL17" s="162"/>
      <c r="CM17" s="162"/>
      <c r="CN17" s="162"/>
      <c r="CO17" s="162">
        <v>0</v>
      </c>
      <c r="CP17" s="162">
        <v>0</v>
      </c>
      <c r="CQ17" s="162">
        <v>0</v>
      </c>
      <c r="CR17" s="162">
        <v>0</v>
      </c>
      <c r="CS17" s="162">
        <v>0</v>
      </c>
      <c r="CT17" s="162">
        <v>0</v>
      </c>
      <c r="CU17" s="162">
        <v>0</v>
      </c>
      <c r="CV17" s="162">
        <v>0</v>
      </c>
      <c r="CW17" s="209">
        <f>Q17+S17+U17+W17+Y17+AA17+AC17+AE17+AG17+AI17+AK17+AM17+AO17+AQ17+AS17+AU17+AW17+AY17+BA17+BC17+BE17+BG17+BI17+BK17+BM17+BO17+BQ17+BS17+BU17+BW17+BY17+CA17+CC17+CE17+CG17+CI17+CK17+CM17+CO17+CQ17+CS17+CU17</f>
        <v>36</v>
      </c>
      <c r="CX17" s="209">
        <f>R17+T17+V17+X17+Z17+AB17+AD17+AF17+AH17+AJ17+AL17+AN17+AP17+AR17+AT17+AV17+AX17+AZ17+BB17+BD17+BF17+BH17+BJ17+BL17+BN17+BP17+BR17+BT17+BV17+BX17+BZ17+CB17+CD17+CF17+CH17+CJ17+CL17+CN17+CP17+CR17+CT17+CV17</f>
        <v>1413</v>
      </c>
      <c r="CY17" s="375" t="s">
        <v>2323</v>
      </c>
      <c r="CZ17" s="208"/>
      <c r="DA17" s="152"/>
      <c r="DB17" s="152"/>
      <c r="DC17" s="275"/>
      <c r="DD17" s="786"/>
      <c r="DE17" s="152">
        <f>IF(CW17&gt;DA17,CW17-DA17,"0")</f>
        <v>36</v>
      </c>
      <c r="DF17" s="152">
        <f>IF(CX17&gt;DB17,CX17-DB17,"0")</f>
        <v>1413</v>
      </c>
      <c r="DG17" s="153">
        <v>45792</v>
      </c>
      <c r="DH17" s="377" t="s">
        <v>667</v>
      </c>
      <c r="DI17" s="153" t="s">
        <v>45</v>
      </c>
      <c r="DJ17" s="787" t="s">
        <v>354</v>
      </c>
      <c r="DK17" s="788" t="s">
        <v>519</v>
      </c>
      <c r="DL17" s="181">
        <v>353.25</v>
      </c>
      <c r="DM17" s="153">
        <v>45791</v>
      </c>
      <c r="DN17" s="392">
        <v>9</v>
      </c>
      <c r="DO17" s="181">
        <v>353.25</v>
      </c>
      <c r="DP17" s="182">
        <v>13090.91</v>
      </c>
      <c r="DQ17" s="181">
        <f t="shared" si="20"/>
        <v>5086800.3532499997</v>
      </c>
      <c r="DR17" s="446">
        <f t="shared" si="21"/>
        <v>0.10000000000000005</v>
      </c>
      <c r="DS17" s="182">
        <f t="shared" si="22"/>
        <v>4624363.9574999996</v>
      </c>
      <c r="DT17" s="275">
        <v>45794</v>
      </c>
      <c r="DU17" s="152">
        <f>SUMIF($I:$I,I17,$DN:$DN)</f>
        <v>39</v>
      </c>
      <c r="DV17" s="152">
        <f>SUMIF($I:$I,I17,$DO:$DO)</f>
        <v>1530.75</v>
      </c>
      <c r="DW17" s="151"/>
      <c r="DX17" s="275"/>
      <c r="DY17" s="370"/>
      <c r="DZ17" s="208"/>
      <c r="EA17" s="208"/>
      <c r="EB17" s="152"/>
      <c r="EC17" s="152"/>
      <c r="ED17" s="152"/>
      <c r="EE17" s="152"/>
      <c r="EF17" s="152"/>
      <c r="EG17" s="152"/>
      <c r="EH17" s="152"/>
      <c r="EI17" s="209"/>
      <c r="EJ17" s="371"/>
      <c r="EK17" s="153"/>
      <c r="EL17" s="153"/>
      <c r="EM17" s="153"/>
      <c r="EN17" s="153"/>
      <c r="EO17" s="153"/>
      <c r="EP17" s="153"/>
      <c r="EQ17" s="153"/>
      <c r="ER17" s="153"/>
      <c r="ES17" s="152">
        <f>SUMIF($I:$I,I17,$EG:$EG)</f>
        <v>0</v>
      </c>
      <c r="ET17" s="151">
        <f>SUMIF($I:$I,I17,$EH:$EH)</f>
        <v>0</v>
      </c>
      <c r="EU17" s="153"/>
      <c r="EV17" s="153"/>
      <c r="EW17" s="153"/>
      <c r="EX17" s="153"/>
      <c r="EY17" s="152">
        <f>DU17+ES17</f>
        <v>39</v>
      </c>
      <c r="EZ17" s="152">
        <f>DV17+ET17</f>
        <v>1530.75</v>
      </c>
      <c r="FA17" s="152">
        <f t="shared" ref="FA17" si="23">DE17-EY17</f>
        <v>-3</v>
      </c>
      <c r="FB17" s="152">
        <f t="shared" ref="FB17" si="24">DF17-EZ17</f>
        <v>-117.75</v>
      </c>
      <c r="FC17" s="151" t="str">
        <f>IF(FA17&lt;0,"Thừa",IF(FA17=0,"Đủ","Thiếu"))</f>
        <v>Thừa</v>
      </c>
      <c r="FD17" s="152"/>
      <c r="FE17" s="372"/>
      <c r="FF17" s="373"/>
      <c r="FG17" s="367"/>
      <c r="FH17" s="374"/>
      <c r="FI17" s="183"/>
      <c r="FJ17" s="184"/>
      <c r="FK17" s="185"/>
      <c r="FL17" s="185"/>
    </row>
    <row r="18" spans="1:168" s="157" customFormat="1" ht="14" hidden="1" customHeight="1">
      <c r="A18" s="208" t="str">
        <f t="shared" si="5"/>
        <v>ok</v>
      </c>
      <c r="B18" s="151"/>
      <c r="C18" s="151"/>
      <c r="D18" s="151"/>
      <c r="E18" s="151"/>
      <c r="F18" s="154"/>
      <c r="G18" s="151"/>
      <c r="H18" s="151"/>
      <c r="I18" s="164" t="s">
        <v>245</v>
      </c>
      <c r="J18" s="164" t="s">
        <v>235</v>
      </c>
      <c r="K18" s="171" t="s">
        <v>291</v>
      </c>
      <c r="L18" s="233" t="s">
        <v>289</v>
      </c>
      <c r="M18" s="163" t="s">
        <v>44</v>
      </c>
      <c r="N18" s="172"/>
      <c r="O18" s="177"/>
      <c r="P18" s="172"/>
      <c r="Q18" s="161"/>
      <c r="R18" s="162"/>
      <c r="S18" s="161"/>
      <c r="T18" s="162"/>
      <c r="U18" s="162"/>
      <c r="V18" s="162"/>
      <c r="W18" s="162"/>
      <c r="X18" s="162"/>
      <c r="Y18" s="162"/>
      <c r="Z18" s="162"/>
      <c r="AA18" s="162"/>
      <c r="AB18" s="162"/>
      <c r="AC18" s="162"/>
      <c r="AD18" s="162"/>
      <c r="AE18" s="162"/>
      <c r="AF18" s="162"/>
      <c r="AG18" s="162"/>
      <c r="AH18" s="162"/>
      <c r="AI18" s="162"/>
      <c r="AJ18" s="162"/>
      <c r="AK18" s="162"/>
      <c r="AL18" s="162"/>
      <c r="AM18" s="162"/>
      <c r="AN18" s="162"/>
      <c r="AO18" s="162"/>
      <c r="AP18" s="162"/>
      <c r="AQ18" s="162"/>
      <c r="AR18" s="162"/>
      <c r="AS18" s="162"/>
      <c r="AT18" s="162"/>
      <c r="AU18" s="162"/>
      <c r="AV18" s="162"/>
      <c r="AW18" s="162"/>
      <c r="AX18" s="162"/>
      <c r="AY18" s="162"/>
      <c r="AZ18" s="162"/>
      <c r="BA18" s="162"/>
      <c r="BB18" s="162"/>
      <c r="BC18" s="162"/>
      <c r="BD18" s="162"/>
      <c r="BE18" s="162"/>
      <c r="BF18" s="162"/>
      <c r="BG18" s="162"/>
      <c r="BH18" s="162"/>
      <c r="BI18" s="162"/>
      <c r="BJ18" s="162"/>
      <c r="BK18" s="162"/>
      <c r="BL18" s="162"/>
      <c r="BM18" s="162"/>
      <c r="BN18" s="162"/>
      <c r="BO18" s="162"/>
      <c r="BP18" s="162"/>
      <c r="BQ18" s="162"/>
      <c r="BR18" s="162"/>
      <c r="BS18" s="162"/>
      <c r="BT18" s="162"/>
      <c r="BU18" s="162"/>
      <c r="BV18" s="162"/>
      <c r="BW18" s="162"/>
      <c r="BX18" s="162"/>
      <c r="BY18" s="162"/>
      <c r="BZ18" s="162"/>
      <c r="CA18" s="162"/>
      <c r="CB18" s="162"/>
      <c r="CC18" s="162"/>
      <c r="CD18" s="162"/>
      <c r="CE18" s="162"/>
      <c r="CF18" s="162"/>
      <c r="CG18" s="162"/>
      <c r="CH18" s="162"/>
      <c r="CI18" s="162"/>
      <c r="CJ18" s="162"/>
      <c r="CK18" s="162"/>
      <c r="CL18" s="162"/>
      <c r="CM18" s="162"/>
      <c r="CN18" s="162"/>
      <c r="CO18" s="162"/>
      <c r="CP18" s="162"/>
      <c r="CQ18" s="162"/>
      <c r="CR18" s="162"/>
      <c r="CS18" s="162"/>
      <c r="CT18" s="162"/>
      <c r="CU18" s="162"/>
      <c r="CV18" s="162"/>
      <c r="CW18" s="209"/>
      <c r="CX18" s="209"/>
      <c r="CY18" s="375"/>
      <c r="CZ18" s="208"/>
      <c r="DA18" s="152"/>
      <c r="DB18" s="152"/>
      <c r="DC18" s="275"/>
      <c r="DD18" s="786"/>
      <c r="DE18" s="152"/>
      <c r="DF18" s="152"/>
      <c r="DG18" s="153"/>
      <c r="DH18" s="377" t="s">
        <v>374</v>
      </c>
      <c r="DI18" s="153" t="s">
        <v>45</v>
      </c>
      <c r="DJ18" s="787" t="s">
        <v>2335</v>
      </c>
      <c r="DK18" s="788"/>
      <c r="DL18" s="181">
        <v>471</v>
      </c>
      <c r="DM18" s="153" t="s">
        <v>374</v>
      </c>
      <c r="DN18" s="392">
        <v>12</v>
      </c>
      <c r="DO18" s="181">
        <v>471</v>
      </c>
      <c r="DP18" s="182">
        <v>13727.27</v>
      </c>
      <c r="DQ18" s="181">
        <f t="shared" ref="DQ18" si="25">DP18*DO18*1.1</f>
        <v>7112098.5870000003</v>
      </c>
      <c r="DR18" s="446">
        <f t="shared" ref="DR18" si="26">(DQ18-DS18)/DS18</f>
        <v>0.10000000000000006</v>
      </c>
      <c r="DS18" s="182">
        <f t="shared" ref="DS18" si="27">DP18*DO18</f>
        <v>6465544.1699999999</v>
      </c>
      <c r="DT18" s="275">
        <v>45997</v>
      </c>
      <c r="DU18" s="152"/>
      <c r="DV18" s="152"/>
      <c r="DW18" s="151"/>
      <c r="DX18" s="275"/>
      <c r="DY18" s="370"/>
      <c r="DZ18" s="208"/>
      <c r="EA18" s="208"/>
      <c r="EB18" s="152"/>
      <c r="EC18" s="152"/>
      <c r="ED18" s="152"/>
      <c r="EE18" s="152"/>
      <c r="EF18" s="152"/>
      <c r="EG18" s="152"/>
      <c r="EH18" s="152"/>
      <c r="EI18" s="209"/>
      <c r="EJ18" s="371"/>
      <c r="EK18" s="153"/>
      <c r="EL18" s="153"/>
      <c r="EM18" s="153"/>
      <c r="EN18" s="153"/>
      <c r="EO18" s="153"/>
      <c r="EP18" s="153"/>
      <c r="EQ18" s="153"/>
      <c r="ER18" s="153"/>
      <c r="ES18" s="152"/>
      <c r="ET18" s="151"/>
      <c r="EU18" s="153"/>
      <c r="EV18" s="153"/>
      <c r="EW18" s="153"/>
      <c r="EX18" s="153"/>
      <c r="EY18" s="152"/>
      <c r="EZ18" s="152"/>
      <c r="FA18" s="152"/>
      <c r="FB18" s="152"/>
      <c r="FC18" s="151"/>
      <c r="FD18" s="152"/>
      <c r="FE18" s="372"/>
      <c r="FF18" s="373"/>
      <c r="FG18" s="367"/>
      <c r="FH18" s="374"/>
      <c r="FI18" s="183"/>
      <c r="FJ18" s="184"/>
      <c r="FK18" s="185"/>
      <c r="FL18" s="185"/>
    </row>
    <row r="19" spans="1:168" s="386" customFormat="1" ht="14" hidden="1" customHeight="1">
      <c r="A19" s="208" t="str">
        <f t="shared" si="5"/>
        <v>ok</v>
      </c>
      <c r="B19" s="151"/>
      <c r="C19" s="151"/>
      <c r="D19" s="151"/>
      <c r="E19" s="151"/>
      <c r="F19" s="151"/>
      <c r="G19" s="151"/>
      <c r="H19" s="151"/>
      <c r="I19" s="171" t="s">
        <v>245</v>
      </c>
      <c r="J19" s="164" t="s">
        <v>235</v>
      </c>
      <c r="K19" s="171" t="s">
        <v>291</v>
      </c>
      <c r="L19" s="233" t="s">
        <v>289</v>
      </c>
      <c r="M19" s="163" t="s">
        <v>44</v>
      </c>
      <c r="N19" s="172"/>
      <c r="O19" s="177"/>
      <c r="P19" s="172"/>
      <c r="Q19" s="161"/>
      <c r="R19" s="162"/>
      <c r="S19" s="161"/>
      <c r="T19" s="162"/>
      <c r="U19" s="162"/>
      <c r="V19" s="162"/>
      <c r="W19" s="162"/>
      <c r="X19" s="162"/>
      <c r="Y19" s="162"/>
      <c r="Z19" s="162"/>
      <c r="AA19" s="162"/>
      <c r="AB19" s="162"/>
      <c r="AC19" s="162"/>
      <c r="AD19" s="162"/>
      <c r="AE19" s="162"/>
      <c r="AF19" s="162"/>
      <c r="AG19" s="162"/>
      <c r="AH19" s="162"/>
      <c r="AI19" s="162"/>
      <c r="AJ19" s="162"/>
      <c r="AK19" s="162"/>
      <c r="AL19" s="162"/>
      <c r="AM19" s="162"/>
      <c r="AN19" s="162"/>
      <c r="AO19" s="162"/>
      <c r="AP19" s="162"/>
      <c r="AQ19" s="162"/>
      <c r="AR19" s="162"/>
      <c r="AS19" s="162"/>
      <c r="AT19" s="162"/>
      <c r="AU19" s="162"/>
      <c r="AV19" s="162"/>
      <c r="AW19" s="162"/>
      <c r="AX19" s="162"/>
      <c r="AY19" s="162"/>
      <c r="AZ19" s="162"/>
      <c r="BA19" s="162"/>
      <c r="BB19" s="162"/>
      <c r="BC19" s="162"/>
      <c r="BD19" s="162"/>
      <c r="BE19" s="162"/>
      <c r="BF19" s="162"/>
      <c r="BG19" s="162"/>
      <c r="BH19" s="162"/>
      <c r="BI19" s="162"/>
      <c r="BJ19" s="162"/>
      <c r="BK19" s="162"/>
      <c r="BL19" s="162"/>
      <c r="BM19" s="162"/>
      <c r="BN19" s="162"/>
      <c r="BO19" s="162"/>
      <c r="BP19" s="162"/>
      <c r="BQ19" s="162"/>
      <c r="BR19" s="162"/>
      <c r="BS19" s="162"/>
      <c r="BT19" s="162"/>
      <c r="BU19" s="162"/>
      <c r="BV19" s="162"/>
      <c r="BW19" s="162"/>
      <c r="BX19" s="162"/>
      <c r="BY19" s="162"/>
      <c r="BZ19" s="162"/>
      <c r="CA19" s="162"/>
      <c r="CB19" s="162"/>
      <c r="CC19" s="162"/>
      <c r="CD19" s="162"/>
      <c r="CE19" s="162"/>
      <c r="CF19" s="162"/>
      <c r="CG19" s="162"/>
      <c r="CH19" s="162"/>
      <c r="CI19" s="162"/>
      <c r="CJ19" s="162"/>
      <c r="CK19" s="162"/>
      <c r="CL19" s="162"/>
      <c r="CM19" s="162"/>
      <c r="CN19" s="162"/>
      <c r="CO19" s="162"/>
      <c r="CP19" s="162"/>
      <c r="CQ19" s="162"/>
      <c r="CR19" s="162"/>
      <c r="CS19" s="162"/>
      <c r="CT19" s="162"/>
      <c r="CU19" s="162"/>
      <c r="CV19" s="162"/>
      <c r="CW19" s="209"/>
      <c r="CX19" s="209"/>
      <c r="CY19" s="375"/>
      <c r="CZ19" s="208"/>
      <c r="DA19" s="152"/>
      <c r="DB19" s="152"/>
      <c r="DC19" s="275"/>
      <c r="DD19" s="786"/>
      <c r="DE19" s="152"/>
      <c r="DF19" s="152"/>
      <c r="DG19" s="153"/>
      <c r="DH19" s="153" t="s">
        <v>655</v>
      </c>
      <c r="DI19" s="153" t="s">
        <v>45</v>
      </c>
      <c r="DJ19" s="213" t="s">
        <v>566</v>
      </c>
      <c r="DK19" s="213" t="s">
        <v>43</v>
      </c>
      <c r="DL19" s="181">
        <v>353.25</v>
      </c>
      <c r="DM19" s="153">
        <v>45829</v>
      </c>
      <c r="DN19" s="392">
        <v>9</v>
      </c>
      <c r="DO19" s="181">
        <v>353.25</v>
      </c>
      <c r="DP19" s="182">
        <v>13272.73</v>
      </c>
      <c r="DQ19" s="181">
        <f t="shared" si="20"/>
        <v>5157451.05975</v>
      </c>
      <c r="DR19" s="446">
        <f t="shared" si="21"/>
        <v>0.1000000000000001</v>
      </c>
      <c r="DS19" s="182">
        <f t="shared" si="22"/>
        <v>4688591.8724999996</v>
      </c>
      <c r="DT19" s="275">
        <v>45835</v>
      </c>
      <c r="DU19" s="152"/>
      <c r="DV19" s="152"/>
      <c r="DW19" s="151"/>
      <c r="DX19" s="275"/>
      <c r="DY19" s="370"/>
      <c r="DZ19" s="208"/>
      <c r="EA19" s="208"/>
      <c r="EB19" s="152"/>
      <c r="EC19" s="152"/>
      <c r="ED19" s="152"/>
      <c r="EE19" s="152"/>
      <c r="EF19" s="152"/>
      <c r="EG19" s="152"/>
      <c r="EH19" s="152"/>
      <c r="EI19" s="209"/>
      <c r="EJ19" s="371"/>
      <c r="EK19" s="153"/>
      <c r="EL19" s="153"/>
      <c r="EM19" s="153"/>
      <c r="EN19" s="153"/>
      <c r="EO19" s="153"/>
      <c r="EP19" s="153"/>
      <c r="EQ19" s="153"/>
      <c r="ER19" s="153"/>
      <c r="ES19" s="152"/>
      <c r="ET19" s="151"/>
      <c r="EU19" s="153"/>
      <c r="EV19" s="153"/>
      <c r="EW19" s="153"/>
      <c r="EX19" s="153"/>
      <c r="EY19" s="152"/>
      <c r="EZ19" s="152"/>
      <c r="FA19" s="152"/>
      <c r="FB19" s="152"/>
      <c r="FC19" s="151"/>
      <c r="FD19" s="152"/>
      <c r="FE19" s="372"/>
      <c r="FF19" s="373"/>
      <c r="FG19" s="384"/>
      <c r="FH19" s="385"/>
      <c r="FI19" s="210"/>
      <c r="FJ19" s="211"/>
      <c r="FK19" s="212"/>
      <c r="FL19" s="212"/>
    </row>
    <row r="20" spans="1:168" s="386" customFormat="1" ht="14" hidden="1" customHeight="1">
      <c r="A20" s="208" t="str">
        <f t="shared" si="5"/>
        <v>ok</v>
      </c>
      <c r="B20" s="151"/>
      <c r="C20" s="151"/>
      <c r="D20" s="151"/>
      <c r="E20" s="151"/>
      <c r="F20" s="151"/>
      <c r="G20" s="151"/>
      <c r="H20" s="151"/>
      <c r="I20" s="171" t="s">
        <v>245</v>
      </c>
      <c r="J20" s="164" t="s">
        <v>235</v>
      </c>
      <c r="K20" s="171" t="s">
        <v>291</v>
      </c>
      <c r="L20" s="233" t="s">
        <v>289</v>
      </c>
      <c r="M20" s="163" t="s">
        <v>44</v>
      </c>
      <c r="N20" s="172"/>
      <c r="O20" s="177"/>
      <c r="P20" s="172"/>
      <c r="Q20" s="161"/>
      <c r="R20" s="162"/>
      <c r="S20" s="161"/>
      <c r="T20" s="162"/>
      <c r="U20" s="162"/>
      <c r="V20" s="162"/>
      <c r="W20" s="162"/>
      <c r="X20" s="162"/>
      <c r="Y20" s="162"/>
      <c r="Z20" s="162"/>
      <c r="AA20" s="162"/>
      <c r="AB20" s="162"/>
      <c r="AC20" s="162"/>
      <c r="AD20" s="162"/>
      <c r="AE20" s="162"/>
      <c r="AF20" s="162"/>
      <c r="AG20" s="162"/>
      <c r="AH20" s="162"/>
      <c r="AI20" s="162"/>
      <c r="AJ20" s="162"/>
      <c r="AK20" s="162"/>
      <c r="AL20" s="162"/>
      <c r="AM20" s="162"/>
      <c r="AN20" s="162"/>
      <c r="AO20" s="162"/>
      <c r="AP20" s="162"/>
      <c r="AQ20" s="162"/>
      <c r="AR20" s="162"/>
      <c r="AS20" s="162"/>
      <c r="AT20" s="162"/>
      <c r="AU20" s="162"/>
      <c r="AV20" s="162"/>
      <c r="AW20" s="162"/>
      <c r="AX20" s="162"/>
      <c r="AY20" s="162"/>
      <c r="AZ20" s="162"/>
      <c r="BA20" s="162"/>
      <c r="BB20" s="162"/>
      <c r="BC20" s="162"/>
      <c r="BD20" s="162"/>
      <c r="BE20" s="162"/>
      <c r="BF20" s="162"/>
      <c r="BG20" s="162"/>
      <c r="BH20" s="162"/>
      <c r="BI20" s="162"/>
      <c r="BJ20" s="162"/>
      <c r="BK20" s="162"/>
      <c r="BL20" s="162"/>
      <c r="BM20" s="162"/>
      <c r="BN20" s="162"/>
      <c r="BO20" s="162"/>
      <c r="BP20" s="162"/>
      <c r="BQ20" s="162"/>
      <c r="BR20" s="162"/>
      <c r="BS20" s="162"/>
      <c r="BT20" s="162"/>
      <c r="BU20" s="162"/>
      <c r="BV20" s="162"/>
      <c r="BW20" s="162"/>
      <c r="BX20" s="162"/>
      <c r="BY20" s="162"/>
      <c r="BZ20" s="162"/>
      <c r="CA20" s="162"/>
      <c r="CB20" s="162"/>
      <c r="CC20" s="162"/>
      <c r="CD20" s="162"/>
      <c r="CE20" s="162"/>
      <c r="CF20" s="162"/>
      <c r="CG20" s="162"/>
      <c r="CH20" s="162"/>
      <c r="CI20" s="162"/>
      <c r="CJ20" s="162"/>
      <c r="CK20" s="162"/>
      <c r="CL20" s="162"/>
      <c r="CM20" s="162"/>
      <c r="CN20" s="162"/>
      <c r="CO20" s="162"/>
      <c r="CP20" s="162"/>
      <c r="CQ20" s="162"/>
      <c r="CR20" s="162"/>
      <c r="CS20" s="162"/>
      <c r="CT20" s="162"/>
      <c r="CU20" s="162"/>
      <c r="CV20" s="162"/>
      <c r="CW20" s="209"/>
      <c r="CX20" s="209"/>
      <c r="CY20" s="375"/>
      <c r="CZ20" s="208"/>
      <c r="DA20" s="152"/>
      <c r="DB20" s="152"/>
      <c r="DC20" s="275"/>
      <c r="DD20" s="786"/>
      <c r="DE20" s="152"/>
      <c r="DF20" s="152"/>
      <c r="DG20" s="153"/>
      <c r="DH20" s="153" t="s">
        <v>374</v>
      </c>
      <c r="DI20" s="153" t="s">
        <v>45</v>
      </c>
      <c r="DJ20" s="383" t="s">
        <v>566</v>
      </c>
      <c r="DK20" s="213"/>
      <c r="DL20" s="181">
        <v>353.25</v>
      </c>
      <c r="DM20" s="153" t="s">
        <v>374</v>
      </c>
      <c r="DN20" s="392">
        <v>9</v>
      </c>
      <c r="DO20" s="181">
        <v>353.25</v>
      </c>
      <c r="DP20" s="182">
        <v>14181.82</v>
      </c>
      <c r="DQ20" s="181">
        <f t="shared" si="20"/>
        <v>5510700.7065000003</v>
      </c>
      <c r="DR20" s="446">
        <f t="shared" si="21"/>
        <v>0.10000000000000006</v>
      </c>
      <c r="DS20" s="182">
        <f t="shared" si="22"/>
        <v>5009727.915</v>
      </c>
      <c r="DT20" s="275">
        <v>45957</v>
      </c>
      <c r="DU20" s="152"/>
      <c r="DV20" s="152"/>
      <c r="DW20" s="151"/>
      <c r="DX20" s="275"/>
      <c r="DY20" s="370"/>
      <c r="DZ20" s="208"/>
      <c r="EA20" s="208"/>
      <c r="EB20" s="152"/>
      <c r="EC20" s="152"/>
      <c r="ED20" s="152"/>
      <c r="EE20" s="152"/>
      <c r="EF20" s="152"/>
      <c r="EG20" s="152"/>
      <c r="EH20" s="152"/>
      <c r="EI20" s="209"/>
      <c r="EJ20" s="371"/>
      <c r="EK20" s="153"/>
      <c r="EL20" s="153"/>
      <c r="EM20" s="153"/>
      <c r="EN20" s="153"/>
      <c r="EO20" s="153"/>
      <c r="EP20" s="153"/>
      <c r="EQ20" s="153"/>
      <c r="ER20" s="153"/>
      <c r="ES20" s="152"/>
      <c r="ET20" s="151"/>
      <c r="EU20" s="153"/>
      <c r="EV20" s="153"/>
      <c r="EW20" s="153"/>
      <c r="EX20" s="153"/>
      <c r="EY20" s="152"/>
      <c r="EZ20" s="152"/>
      <c r="FA20" s="152"/>
      <c r="FB20" s="152"/>
      <c r="FC20" s="151"/>
      <c r="FD20" s="152"/>
      <c r="FE20" s="372"/>
      <c r="FF20" s="373"/>
      <c r="FG20" s="384"/>
      <c r="FH20" s="385"/>
      <c r="FI20" s="210"/>
      <c r="FJ20" s="211"/>
      <c r="FK20" s="212"/>
      <c r="FL20" s="212"/>
    </row>
    <row r="21" spans="1:168" s="157" customFormat="1" ht="14" hidden="1" customHeight="1">
      <c r="A21" s="208" t="str">
        <f t="shared" si="5"/>
        <v>Hiện</v>
      </c>
      <c r="B21" s="151" t="str">
        <f t="shared" ref="B21" si="28">FC21</f>
        <v>Đủ</v>
      </c>
      <c r="C21" s="151">
        <f t="shared" ref="C21" si="29">FA21</f>
        <v>0</v>
      </c>
      <c r="D21" s="151"/>
      <c r="E21" s="151"/>
      <c r="F21" s="151"/>
      <c r="G21" s="151"/>
      <c r="H21" s="151"/>
      <c r="I21" s="171" t="s">
        <v>562</v>
      </c>
      <c r="J21" s="164" t="s">
        <v>235</v>
      </c>
      <c r="K21" s="171" t="s">
        <v>563</v>
      </c>
      <c r="L21" s="233" t="s">
        <v>289</v>
      </c>
      <c r="M21" s="163" t="s">
        <v>44</v>
      </c>
      <c r="N21" s="172">
        <v>39.25</v>
      </c>
      <c r="O21" s="177"/>
      <c r="P21" s="172"/>
      <c r="Q21" s="161"/>
      <c r="R21" s="162"/>
      <c r="S21" s="161"/>
      <c r="T21" s="162"/>
      <c r="U21" s="162"/>
      <c r="V21" s="162"/>
      <c r="W21" s="162"/>
      <c r="X21" s="162"/>
      <c r="Y21" s="162"/>
      <c r="Z21" s="162"/>
      <c r="AA21" s="162"/>
      <c r="AB21" s="162"/>
      <c r="AC21" s="162">
        <v>192</v>
      </c>
      <c r="AD21" s="162">
        <v>7536</v>
      </c>
      <c r="AE21" s="162">
        <v>0</v>
      </c>
      <c r="AF21" s="162">
        <v>0</v>
      </c>
      <c r="AG21" s="162">
        <v>0</v>
      </c>
      <c r="AH21" s="162">
        <v>0</v>
      </c>
      <c r="AI21" s="162">
        <f>VLOOKUP(I21,'[119]MTO-rev09'!$A:$O,11,0)</f>
        <v>0</v>
      </c>
      <c r="AJ21" s="162">
        <f>VLOOKUP(I21,'[119]MTO-rev09'!$A:$O,12,0)</f>
        <v>0</v>
      </c>
      <c r="AK21" s="162">
        <v>0</v>
      </c>
      <c r="AL21" s="162">
        <v>0</v>
      </c>
      <c r="AM21" s="162"/>
      <c r="AN21" s="162"/>
      <c r="AO21" s="162">
        <v>0</v>
      </c>
      <c r="AP21" s="162">
        <v>0</v>
      </c>
      <c r="AQ21" s="162">
        <v>0</v>
      </c>
      <c r="AR21" s="162">
        <v>0</v>
      </c>
      <c r="AS21" s="162">
        <v>0</v>
      </c>
      <c r="AT21" s="162">
        <v>0</v>
      </c>
      <c r="AU21" s="162">
        <v>0</v>
      </c>
      <c r="AV21" s="162">
        <v>0</v>
      </c>
      <c r="AW21" s="162">
        <v>0</v>
      </c>
      <c r="AX21" s="162">
        <v>0</v>
      </c>
      <c r="AY21" s="162">
        <v>0</v>
      </c>
      <c r="AZ21" s="162">
        <v>0</v>
      </c>
      <c r="BA21" s="162"/>
      <c r="BB21" s="162"/>
      <c r="BC21" s="162">
        <v>0</v>
      </c>
      <c r="BD21" s="162">
        <v>0</v>
      </c>
      <c r="BE21" s="162">
        <v>0</v>
      </c>
      <c r="BF21" s="162">
        <v>0</v>
      </c>
      <c r="BG21" s="162">
        <v>0</v>
      </c>
      <c r="BH21" s="162">
        <v>0</v>
      </c>
      <c r="BI21" s="162">
        <v>0</v>
      </c>
      <c r="BJ21" s="162">
        <v>0</v>
      </c>
      <c r="BK21" s="162">
        <v>0</v>
      </c>
      <c r="BL21" s="162">
        <v>0</v>
      </c>
      <c r="BM21" s="162">
        <v>0</v>
      </c>
      <c r="BN21" s="162">
        <v>0</v>
      </c>
      <c r="BO21" s="162"/>
      <c r="BP21" s="162"/>
      <c r="BQ21" s="162">
        <v>0</v>
      </c>
      <c r="BR21" s="162">
        <v>0</v>
      </c>
      <c r="BS21" s="162">
        <v>0</v>
      </c>
      <c r="BT21" s="162">
        <v>0</v>
      </c>
      <c r="BU21" s="162">
        <v>0</v>
      </c>
      <c r="BV21" s="162">
        <v>0</v>
      </c>
      <c r="BW21" s="162"/>
      <c r="BX21" s="162"/>
      <c r="BY21" s="162">
        <v>0</v>
      </c>
      <c r="BZ21" s="162">
        <v>0</v>
      </c>
      <c r="CA21" s="162">
        <v>0</v>
      </c>
      <c r="CB21" s="162">
        <v>0</v>
      </c>
      <c r="CC21" s="162">
        <v>0</v>
      </c>
      <c r="CD21" s="162">
        <v>0</v>
      </c>
      <c r="CE21" s="162">
        <f>VLOOKUP(I21,[120]REV33!$A:$O,11,0)</f>
        <v>0</v>
      </c>
      <c r="CF21" s="162">
        <f>VLOOKUP(I21,[120]REV33!$A:$O,12,0)</f>
        <v>0</v>
      </c>
      <c r="CG21" s="162"/>
      <c r="CH21" s="162"/>
      <c r="CI21" s="162"/>
      <c r="CJ21" s="162"/>
      <c r="CK21" s="162"/>
      <c r="CL21" s="162"/>
      <c r="CM21" s="162"/>
      <c r="CN21" s="162"/>
      <c r="CO21" s="162">
        <v>0</v>
      </c>
      <c r="CP21" s="162">
        <v>0</v>
      </c>
      <c r="CQ21" s="162">
        <v>0</v>
      </c>
      <c r="CR21" s="162">
        <v>0</v>
      </c>
      <c r="CS21" s="162">
        <v>0</v>
      </c>
      <c r="CT21" s="162">
        <v>0</v>
      </c>
      <c r="CU21" s="162">
        <v>0</v>
      </c>
      <c r="CV21" s="162">
        <v>0</v>
      </c>
      <c r="CW21" s="209">
        <f t="shared" ref="CW21:CW22" si="30">Q21+S21+U21+W21+Y21+AA21+AC21+AE21+AG21+AI21+AK21+AM21+AO21+AQ21+AS21+AU21+AW21+AY21+BA21+BC21+BE21+BG21+BI21+BK21+BM21+BO21+BQ21+BS21+BU21+BW21+BY21+CA21+CC21+CE21+CG21+CI21+CK21+CM21+CO21+CQ21+CS21+CU21</f>
        <v>192</v>
      </c>
      <c r="CX21" s="209">
        <f t="shared" ref="CX21:CX22" si="31">R21+T21+V21+X21+Z21+AB21+AD21+AF21+AH21+AJ21+AL21+AN21+AP21+AR21+AT21+AV21+AX21+AZ21+BB21+BD21+BF21+BH21+BJ21+BL21+BN21+BP21+BR21+BT21+BV21+BX21+BZ21+CB21+CD21+CF21+CH21+CJ21+CL21+CN21+CP21+CR21+CT21+CV21</f>
        <v>7536</v>
      </c>
      <c r="CY21" s="375" t="s">
        <v>564</v>
      </c>
      <c r="CZ21" s="208"/>
      <c r="DA21" s="152"/>
      <c r="DB21" s="152"/>
      <c r="DC21" s="275"/>
      <c r="DD21" s="786"/>
      <c r="DE21" s="152">
        <f t="shared" ref="DE21:DE22" si="32">IF(CW21&gt;DA21,CW21-DA21,"0")</f>
        <v>192</v>
      </c>
      <c r="DF21" s="152">
        <f t="shared" ref="DF21:DF22" si="33">IF(CX21&gt;DB21,CX21-DB21,"0")</f>
        <v>7536</v>
      </c>
      <c r="DG21" s="153">
        <v>45792</v>
      </c>
      <c r="DH21" s="153" t="s">
        <v>655</v>
      </c>
      <c r="DI21" s="153" t="s">
        <v>45</v>
      </c>
      <c r="DJ21" s="213" t="s">
        <v>567</v>
      </c>
      <c r="DK21" s="213" t="s">
        <v>43</v>
      </c>
      <c r="DL21" s="181">
        <v>7536</v>
      </c>
      <c r="DM21" s="153">
        <v>45829</v>
      </c>
      <c r="DN21" s="392">
        <v>192</v>
      </c>
      <c r="DO21" s="181">
        <v>7536</v>
      </c>
      <c r="DP21" s="182">
        <v>13181.82</v>
      </c>
      <c r="DQ21" s="181">
        <f t="shared" si="20"/>
        <v>109272015.072</v>
      </c>
      <c r="DR21" s="446">
        <f t="shared" si="21"/>
        <v>0.10000000000000002</v>
      </c>
      <c r="DS21" s="182">
        <f t="shared" si="22"/>
        <v>99338195.519999996</v>
      </c>
      <c r="DT21" s="275">
        <v>45835</v>
      </c>
      <c r="DU21" s="152">
        <f>SUMIF($I:$I,I21,$DN:$DN)</f>
        <v>192</v>
      </c>
      <c r="DV21" s="152">
        <f>SUMIF($I:$I,I21,$DO:$DO)</f>
        <v>7536</v>
      </c>
      <c r="DW21" s="151"/>
      <c r="DX21" s="275"/>
      <c r="DY21" s="370"/>
      <c r="DZ21" s="208"/>
      <c r="EA21" s="208"/>
      <c r="EB21" s="152"/>
      <c r="EC21" s="152"/>
      <c r="ED21" s="152"/>
      <c r="EE21" s="152"/>
      <c r="EF21" s="152"/>
      <c r="EG21" s="152"/>
      <c r="EH21" s="152"/>
      <c r="EI21" s="209"/>
      <c r="EJ21" s="371"/>
      <c r="EK21" s="153"/>
      <c r="EL21" s="153"/>
      <c r="EM21" s="153"/>
      <c r="EN21" s="153"/>
      <c r="EO21" s="153"/>
      <c r="EP21" s="153"/>
      <c r="EQ21" s="153"/>
      <c r="ER21" s="153"/>
      <c r="ES21" s="152">
        <f>SUMIF($I:$I,I21,$EG:$EG)</f>
        <v>0</v>
      </c>
      <c r="ET21" s="151">
        <f>SUMIF($I:$I,I21,$EH:$EH)</f>
        <v>0</v>
      </c>
      <c r="EU21" s="153"/>
      <c r="EV21" s="153"/>
      <c r="EW21" s="153"/>
      <c r="EX21" s="153"/>
      <c r="EY21" s="152">
        <f t="shared" ref="EY21:EY22" si="34">DU21+ES21</f>
        <v>192</v>
      </c>
      <c r="EZ21" s="152">
        <f t="shared" ref="EZ21:EZ22" si="35">DV21+ET21</f>
        <v>7536</v>
      </c>
      <c r="FA21" s="152">
        <f t="shared" ref="FA21:FA22" si="36">DE21-EY21</f>
        <v>0</v>
      </c>
      <c r="FB21" s="152">
        <f t="shared" ref="FB21:FB22" si="37">DF21-EZ21</f>
        <v>0</v>
      </c>
      <c r="FC21" s="151" t="str">
        <f t="shared" ref="FC21:FC22" si="38">IF(FA21&lt;0,"Thừa",IF(FA21=0,"Đủ","Thiếu"))</f>
        <v>Đủ</v>
      </c>
      <c r="FD21" s="152"/>
      <c r="FE21" s="372"/>
      <c r="FF21" s="373"/>
      <c r="FG21" s="367"/>
      <c r="FH21" s="374"/>
      <c r="FI21" s="183"/>
      <c r="FJ21" s="184"/>
      <c r="FK21" s="185"/>
      <c r="FL21" s="185"/>
    </row>
    <row r="22" spans="1:168" s="157" customFormat="1" ht="14" hidden="1" customHeight="1">
      <c r="A22" s="208" t="str">
        <f t="shared" si="5"/>
        <v>Hiện</v>
      </c>
      <c r="B22" s="151" t="str">
        <f t="shared" si="9"/>
        <v>Đủ</v>
      </c>
      <c r="C22" s="151">
        <f t="shared" si="10"/>
        <v>0</v>
      </c>
      <c r="D22" s="151"/>
      <c r="E22" s="151"/>
      <c r="F22" s="151"/>
      <c r="G22" s="151"/>
      <c r="H22" s="151"/>
      <c r="I22" s="171" t="s">
        <v>246</v>
      </c>
      <c r="J22" s="164" t="s">
        <v>235</v>
      </c>
      <c r="K22" s="171" t="s">
        <v>712</v>
      </c>
      <c r="L22" s="233" t="s">
        <v>289</v>
      </c>
      <c r="M22" s="163" t="s">
        <v>44</v>
      </c>
      <c r="N22" s="172">
        <v>47.099999999999994</v>
      </c>
      <c r="O22" s="177">
        <v>120.96305732484075</v>
      </c>
      <c r="P22" s="172">
        <v>5697.3599999999988</v>
      </c>
      <c r="Q22" s="162"/>
      <c r="R22" s="162"/>
      <c r="S22" s="161">
        <v>126</v>
      </c>
      <c r="T22" s="162">
        <v>5934.5999999999995</v>
      </c>
      <c r="U22" s="162"/>
      <c r="V22" s="162"/>
      <c r="W22" s="162">
        <v>0</v>
      </c>
      <c r="X22" s="162">
        <v>0</v>
      </c>
      <c r="Y22" s="162">
        <v>0</v>
      </c>
      <c r="Z22" s="162">
        <v>0</v>
      </c>
      <c r="AA22" s="162">
        <v>54</v>
      </c>
      <c r="AB22" s="162">
        <v>2543.3999999999996</v>
      </c>
      <c r="AC22" s="162">
        <v>0</v>
      </c>
      <c r="AD22" s="162">
        <v>0</v>
      </c>
      <c r="AE22" s="162">
        <v>24</v>
      </c>
      <c r="AF22" s="162">
        <v>1130.3999999999999</v>
      </c>
      <c r="AG22" s="162">
        <v>0</v>
      </c>
      <c r="AH22" s="162">
        <v>0</v>
      </c>
      <c r="AI22" s="162">
        <f>VLOOKUP(I22,'[119]MTO-rev09'!$A:$O,11,0)</f>
        <v>0</v>
      </c>
      <c r="AJ22" s="162">
        <f>VLOOKUP(I22,'[119]MTO-rev09'!$A:$O,12,0)</f>
        <v>0</v>
      </c>
      <c r="AK22" s="162">
        <v>0</v>
      </c>
      <c r="AL22" s="162">
        <v>0</v>
      </c>
      <c r="AM22" s="162"/>
      <c r="AN22" s="162"/>
      <c r="AO22" s="162">
        <v>0</v>
      </c>
      <c r="AP22" s="162">
        <v>0</v>
      </c>
      <c r="AQ22" s="162">
        <v>0</v>
      </c>
      <c r="AR22" s="162">
        <v>0</v>
      </c>
      <c r="AS22" s="162">
        <v>0</v>
      </c>
      <c r="AT22" s="162">
        <v>0</v>
      </c>
      <c r="AU22" s="162">
        <v>0</v>
      </c>
      <c r="AV22" s="162">
        <v>0</v>
      </c>
      <c r="AW22" s="162">
        <v>0</v>
      </c>
      <c r="AX22" s="162">
        <v>0</v>
      </c>
      <c r="AY22" s="162">
        <v>0</v>
      </c>
      <c r="AZ22" s="162">
        <v>0</v>
      </c>
      <c r="BA22" s="162"/>
      <c r="BB22" s="162"/>
      <c r="BC22" s="162">
        <v>0</v>
      </c>
      <c r="BD22" s="162">
        <v>0</v>
      </c>
      <c r="BE22" s="162">
        <v>0</v>
      </c>
      <c r="BF22" s="162">
        <v>0</v>
      </c>
      <c r="BG22" s="162">
        <v>0</v>
      </c>
      <c r="BH22" s="162">
        <v>0</v>
      </c>
      <c r="BI22" s="162">
        <v>0</v>
      </c>
      <c r="BJ22" s="162">
        <v>0</v>
      </c>
      <c r="BK22" s="162">
        <v>0</v>
      </c>
      <c r="BL22" s="162">
        <v>0</v>
      </c>
      <c r="BM22" s="162">
        <v>0</v>
      </c>
      <c r="BN22" s="162">
        <v>0</v>
      </c>
      <c r="BO22" s="162"/>
      <c r="BP22" s="162"/>
      <c r="BQ22" s="162">
        <v>0</v>
      </c>
      <c r="BR22" s="162">
        <v>0</v>
      </c>
      <c r="BS22" s="162">
        <v>0</v>
      </c>
      <c r="BT22" s="162">
        <v>0</v>
      </c>
      <c r="BU22" s="162">
        <v>0</v>
      </c>
      <c r="BV22" s="162">
        <v>0</v>
      </c>
      <c r="BW22" s="162"/>
      <c r="BX22" s="162"/>
      <c r="BY22" s="162">
        <v>0</v>
      </c>
      <c r="BZ22" s="162">
        <v>0</v>
      </c>
      <c r="CA22" s="162">
        <v>0</v>
      </c>
      <c r="CB22" s="162">
        <v>0</v>
      </c>
      <c r="CC22" s="162">
        <v>0</v>
      </c>
      <c r="CD22" s="162">
        <v>0</v>
      </c>
      <c r="CE22" s="162">
        <f>VLOOKUP(I22,[120]REV33!$A:$O,11,0)</f>
        <v>0</v>
      </c>
      <c r="CF22" s="162">
        <f>VLOOKUP(I22,[120]REV33!$A:$O,12,0)</f>
        <v>0</v>
      </c>
      <c r="CG22" s="162"/>
      <c r="CH22" s="162"/>
      <c r="CI22" s="162"/>
      <c r="CJ22" s="162"/>
      <c r="CK22" s="162"/>
      <c r="CL22" s="162"/>
      <c r="CM22" s="162"/>
      <c r="CN22" s="162"/>
      <c r="CO22" s="162">
        <v>0</v>
      </c>
      <c r="CP22" s="162">
        <v>0</v>
      </c>
      <c r="CQ22" s="162">
        <v>0</v>
      </c>
      <c r="CR22" s="162">
        <v>0</v>
      </c>
      <c r="CS22" s="162">
        <v>0</v>
      </c>
      <c r="CT22" s="162">
        <v>0</v>
      </c>
      <c r="CU22" s="162">
        <v>0</v>
      </c>
      <c r="CV22" s="162">
        <v>0</v>
      </c>
      <c r="CW22" s="209">
        <f t="shared" si="30"/>
        <v>204</v>
      </c>
      <c r="CX22" s="209">
        <f t="shared" si="31"/>
        <v>9608.4</v>
      </c>
      <c r="CY22" s="375" t="s">
        <v>644</v>
      </c>
      <c r="CZ22" s="208"/>
      <c r="DA22" s="152"/>
      <c r="DB22" s="152"/>
      <c r="DC22" s="366"/>
      <c r="DD22" s="366"/>
      <c r="DE22" s="152">
        <f t="shared" si="32"/>
        <v>204</v>
      </c>
      <c r="DF22" s="152">
        <f t="shared" si="33"/>
        <v>9608.4</v>
      </c>
      <c r="DG22" s="153">
        <v>45792</v>
      </c>
      <c r="DH22" s="377" t="s">
        <v>667</v>
      </c>
      <c r="DI22" s="153" t="s">
        <v>45</v>
      </c>
      <c r="DJ22" s="376" t="s">
        <v>355</v>
      </c>
      <c r="DK22" s="368" t="s">
        <v>370</v>
      </c>
      <c r="DL22" s="181">
        <v>5934.6</v>
      </c>
      <c r="DM22" s="153">
        <v>45791</v>
      </c>
      <c r="DN22" s="999">
        <v>126</v>
      </c>
      <c r="DO22" s="181">
        <v>5934.6</v>
      </c>
      <c r="DP22" s="182">
        <v>13090.91</v>
      </c>
      <c r="DQ22" s="181">
        <f t="shared" si="20"/>
        <v>85458245.934600011</v>
      </c>
      <c r="DR22" s="446">
        <f t="shared" si="21"/>
        <v>0.10000000000000012</v>
      </c>
      <c r="DS22" s="182">
        <f t="shared" si="22"/>
        <v>77689314.486000001</v>
      </c>
      <c r="DT22" s="275">
        <v>45794</v>
      </c>
      <c r="DU22" s="152">
        <f>SUMIF($I:$I,I22,$DN:$DN)</f>
        <v>204</v>
      </c>
      <c r="DV22" s="152">
        <f>SUMIF($I:$I,I22,$DO:$DO)</f>
        <v>9608.4</v>
      </c>
      <c r="DW22" s="151"/>
      <c r="DX22" s="275"/>
      <c r="DY22" s="370"/>
      <c r="DZ22" s="208"/>
      <c r="EA22" s="208"/>
      <c r="EB22" s="152"/>
      <c r="EC22" s="152"/>
      <c r="ED22" s="152"/>
      <c r="EE22" s="152"/>
      <c r="EF22" s="152"/>
      <c r="EG22" s="152"/>
      <c r="EH22" s="152"/>
      <c r="EI22" s="209"/>
      <c r="EJ22" s="371"/>
      <c r="EK22" s="153"/>
      <c r="EL22" s="153"/>
      <c r="EM22" s="153"/>
      <c r="EN22" s="153"/>
      <c r="EO22" s="153"/>
      <c r="EP22" s="153"/>
      <c r="EQ22" s="153"/>
      <c r="ER22" s="153"/>
      <c r="ES22" s="152">
        <f>SUMIF($I:$I,I22,$EG:$EG)</f>
        <v>0</v>
      </c>
      <c r="ET22" s="151">
        <f>SUMIF($I:$I,I22,$EH:$EH)</f>
        <v>0</v>
      </c>
      <c r="EU22" s="153"/>
      <c r="EV22" s="153"/>
      <c r="EW22" s="153"/>
      <c r="EX22" s="153"/>
      <c r="EY22" s="152">
        <f t="shared" si="34"/>
        <v>204</v>
      </c>
      <c r="EZ22" s="152">
        <f t="shared" si="35"/>
        <v>9608.4</v>
      </c>
      <c r="FA22" s="152">
        <f t="shared" si="36"/>
        <v>0</v>
      </c>
      <c r="FB22" s="152">
        <f t="shared" si="37"/>
        <v>0</v>
      </c>
      <c r="FC22" s="151" t="str">
        <f t="shared" si="38"/>
        <v>Đủ</v>
      </c>
      <c r="FD22" s="152"/>
      <c r="FE22" s="372"/>
      <c r="FF22" s="373"/>
      <c r="FG22" s="367"/>
      <c r="FH22" s="374"/>
      <c r="FI22" s="183"/>
      <c r="FJ22" s="184"/>
      <c r="FK22" s="185"/>
      <c r="FL22" s="185"/>
    </row>
    <row r="23" spans="1:168" s="386" customFormat="1" ht="14" hidden="1" customHeight="1">
      <c r="A23" s="208" t="str">
        <f t="shared" si="5"/>
        <v>ok</v>
      </c>
      <c r="B23" s="151"/>
      <c r="C23" s="151"/>
      <c r="D23" s="151"/>
      <c r="E23" s="151"/>
      <c r="F23" s="151"/>
      <c r="G23" s="151"/>
      <c r="H23" s="151"/>
      <c r="I23" s="171" t="s">
        <v>246</v>
      </c>
      <c r="J23" s="164" t="s">
        <v>235</v>
      </c>
      <c r="K23" s="171" t="s">
        <v>712</v>
      </c>
      <c r="L23" s="233" t="s">
        <v>289</v>
      </c>
      <c r="M23" s="163" t="s">
        <v>44</v>
      </c>
      <c r="N23" s="172"/>
      <c r="O23" s="177"/>
      <c r="P23" s="172"/>
      <c r="Q23" s="162"/>
      <c r="R23" s="162"/>
      <c r="S23" s="161"/>
      <c r="T23" s="162"/>
      <c r="U23" s="162"/>
      <c r="V23" s="162"/>
      <c r="W23" s="162"/>
      <c r="X23" s="162"/>
      <c r="Y23" s="162"/>
      <c r="Z23" s="162"/>
      <c r="AA23" s="162"/>
      <c r="AB23" s="162"/>
      <c r="AC23" s="162"/>
      <c r="AD23" s="162"/>
      <c r="AE23" s="162"/>
      <c r="AF23" s="162"/>
      <c r="AG23" s="162"/>
      <c r="AH23" s="162"/>
      <c r="AI23" s="162"/>
      <c r="AJ23" s="162"/>
      <c r="AK23" s="162"/>
      <c r="AL23" s="162"/>
      <c r="AM23" s="162"/>
      <c r="AN23" s="162"/>
      <c r="AO23" s="162"/>
      <c r="AP23" s="162"/>
      <c r="AQ23" s="162"/>
      <c r="AR23" s="162"/>
      <c r="AS23" s="162"/>
      <c r="AT23" s="162"/>
      <c r="AU23" s="162"/>
      <c r="AV23" s="162"/>
      <c r="AW23" s="162"/>
      <c r="AX23" s="162"/>
      <c r="AY23" s="162"/>
      <c r="AZ23" s="162"/>
      <c r="BA23" s="162"/>
      <c r="BB23" s="162"/>
      <c r="BC23" s="162"/>
      <c r="BD23" s="162"/>
      <c r="BE23" s="162"/>
      <c r="BF23" s="162"/>
      <c r="BG23" s="162"/>
      <c r="BH23" s="162"/>
      <c r="BI23" s="162"/>
      <c r="BJ23" s="162"/>
      <c r="BK23" s="162"/>
      <c r="BL23" s="162"/>
      <c r="BM23" s="162"/>
      <c r="BN23" s="162"/>
      <c r="BO23" s="162"/>
      <c r="BP23" s="162"/>
      <c r="BQ23" s="162"/>
      <c r="BR23" s="162"/>
      <c r="BS23" s="162"/>
      <c r="BT23" s="162"/>
      <c r="BU23" s="162"/>
      <c r="BV23" s="162"/>
      <c r="BW23" s="162"/>
      <c r="BX23" s="162"/>
      <c r="BY23" s="162"/>
      <c r="BZ23" s="162"/>
      <c r="CA23" s="162"/>
      <c r="CB23" s="162"/>
      <c r="CC23" s="162"/>
      <c r="CD23" s="162"/>
      <c r="CE23" s="162"/>
      <c r="CF23" s="162"/>
      <c r="CG23" s="162"/>
      <c r="CH23" s="162"/>
      <c r="CI23" s="162"/>
      <c r="CJ23" s="162"/>
      <c r="CK23" s="162"/>
      <c r="CL23" s="162"/>
      <c r="CM23" s="162"/>
      <c r="CN23" s="162"/>
      <c r="CO23" s="162"/>
      <c r="CP23" s="162"/>
      <c r="CQ23" s="162"/>
      <c r="CR23" s="162"/>
      <c r="CS23" s="162"/>
      <c r="CT23" s="162"/>
      <c r="CU23" s="162"/>
      <c r="CV23" s="162"/>
      <c r="CW23" s="209"/>
      <c r="CX23" s="209"/>
      <c r="CY23" s="375"/>
      <c r="CZ23" s="208"/>
      <c r="DA23" s="152"/>
      <c r="DB23" s="152"/>
      <c r="DC23" s="366"/>
      <c r="DD23" s="366"/>
      <c r="DE23" s="152"/>
      <c r="DF23" s="152"/>
      <c r="DG23" s="153"/>
      <c r="DH23" s="377" t="s">
        <v>668</v>
      </c>
      <c r="DI23" s="153" t="s">
        <v>45</v>
      </c>
      <c r="DJ23" s="213" t="s">
        <v>670</v>
      </c>
      <c r="DK23" s="213" t="s">
        <v>678</v>
      </c>
      <c r="DL23" s="181">
        <v>1130.4000000000001</v>
      </c>
      <c r="DM23" s="153">
        <v>45853</v>
      </c>
      <c r="DN23" s="378">
        <v>24</v>
      </c>
      <c r="DO23" s="181">
        <v>1130.4000000000001</v>
      </c>
      <c r="DP23" s="182">
        <v>13136.36</v>
      </c>
      <c r="DQ23" s="181">
        <f t="shared" si="20"/>
        <v>16334275.478400003</v>
      </c>
      <c r="DR23" s="446">
        <f t="shared" si="21"/>
        <v>0.10000000000000003</v>
      </c>
      <c r="DS23" s="182">
        <f t="shared" si="22"/>
        <v>14849341.344000002</v>
      </c>
      <c r="DT23" s="275">
        <v>45856</v>
      </c>
      <c r="DU23" s="152"/>
      <c r="DV23" s="152"/>
      <c r="DW23" s="151"/>
      <c r="DX23" s="275"/>
      <c r="DY23" s="370"/>
      <c r="DZ23" s="208"/>
      <c r="EA23" s="208"/>
      <c r="EB23" s="152"/>
      <c r="EC23" s="152"/>
      <c r="ED23" s="152"/>
      <c r="EE23" s="152"/>
      <c r="EF23" s="152"/>
      <c r="EG23" s="152"/>
      <c r="EH23" s="152"/>
      <c r="EI23" s="209"/>
      <c r="EJ23" s="371"/>
      <c r="EK23" s="153"/>
      <c r="EL23" s="153"/>
      <c r="EM23" s="153"/>
      <c r="EN23" s="153"/>
      <c r="EO23" s="153"/>
      <c r="EP23" s="153"/>
      <c r="EQ23" s="153"/>
      <c r="ER23" s="153"/>
      <c r="ES23" s="152"/>
      <c r="ET23" s="151"/>
      <c r="EU23" s="153"/>
      <c r="EV23" s="153"/>
      <c r="EW23" s="153"/>
      <c r="EX23" s="153"/>
      <c r="EY23" s="152"/>
      <c r="EZ23" s="152"/>
      <c r="FA23" s="152"/>
      <c r="FB23" s="152"/>
      <c r="FC23" s="151"/>
      <c r="FD23" s="152"/>
      <c r="FE23" s="372"/>
      <c r="FF23" s="373"/>
      <c r="FG23" s="379"/>
      <c r="FH23" s="380"/>
      <c r="FI23" s="219"/>
      <c r="FJ23" s="220"/>
      <c r="FK23" s="221"/>
      <c r="FL23" s="221"/>
    </row>
    <row r="24" spans="1:168" s="276" customFormat="1" ht="14" hidden="1" customHeight="1">
      <c r="A24" s="208" t="str">
        <f t="shared" si="5"/>
        <v>ok</v>
      </c>
      <c r="B24" s="151"/>
      <c r="C24" s="151"/>
      <c r="D24" s="151"/>
      <c r="E24" s="151"/>
      <c r="F24" s="151"/>
      <c r="G24" s="151"/>
      <c r="H24" s="151"/>
      <c r="I24" s="171" t="s">
        <v>246</v>
      </c>
      <c r="J24" s="164" t="s">
        <v>235</v>
      </c>
      <c r="K24" s="171" t="s">
        <v>712</v>
      </c>
      <c r="L24" s="233" t="s">
        <v>289</v>
      </c>
      <c r="M24" s="163" t="s">
        <v>44</v>
      </c>
      <c r="N24" s="172"/>
      <c r="O24" s="177"/>
      <c r="P24" s="172"/>
      <c r="Q24" s="162"/>
      <c r="R24" s="162"/>
      <c r="S24" s="161"/>
      <c r="T24" s="162"/>
      <c r="U24" s="162"/>
      <c r="V24" s="162"/>
      <c r="W24" s="162"/>
      <c r="X24" s="162"/>
      <c r="Y24" s="162"/>
      <c r="Z24" s="162"/>
      <c r="AA24" s="162"/>
      <c r="AB24" s="162"/>
      <c r="AC24" s="162"/>
      <c r="AD24" s="162"/>
      <c r="AE24" s="162"/>
      <c r="AF24" s="162"/>
      <c r="AG24" s="162"/>
      <c r="AH24" s="162"/>
      <c r="AI24" s="162"/>
      <c r="AJ24" s="162"/>
      <c r="AK24" s="162"/>
      <c r="AL24" s="162"/>
      <c r="AM24" s="162"/>
      <c r="AN24" s="162"/>
      <c r="AO24" s="162"/>
      <c r="AP24" s="162"/>
      <c r="AQ24" s="162"/>
      <c r="AR24" s="162"/>
      <c r="AS24" s="162"/>
      <c r="AT24" s="162"/>
      <c r="AU24" s="162"/>
      <c r="AV24" s="162"/>
      <c r="AW24" s="162"/>
      <c r="AX24" s="162"/>
      <c r="AY24" s="162"/>
      <c r="AZ24" s="162"/>
      <c r="BA24" s="162"/>
      <c r="BB24" s="162"/>
      <c r="BC24" s="162"/>
      <c r="BD24" s="162"/>
      <c r="BE24" s="162"/>
      <c r="BF24" s="162"/>
      <c r="BG24" s="162"/>
      <c r="BH24" s="162"/>
      <c r="BI24" s="162"/>
      <c r="BJ24" s="162"/>
      <c r="BK24" s="162"/>
      <c r="BL24" s="162"/>
      <c r="BM24" s="162"/>
      <c r="BN24" s="162"/>
      <c r="BO24" s="162"/>
      <c r="BP24" s="162"/>
      <c r="BQ24" s="162"/>
      <c r="BR24" s="162"/>
      <c r="BS24" s="162"/>
      <c r="BT24" s="162"/>
      <c r="BU24" s="162"/>
      <c r="BV24" s="162"/>
      <c r="BW24" s="162"/>
      <c r="BX24" s="162"/>
      <c r="BY24" s="162"/>
      <c r="BZ24" s="162"/>
      <c r="CA24" s="162"/>
      <c r="CB24" s="162"/>
      <c r="CC24" s="162"/>
      <c r="CD24" s="162"/>
      <c r="CE24" s="162"/>
      <c r="CF24" s="162"/>
      <c r="CG24" s="162"/>
      <c r="CH24" s="162"/>
      <c r="CI24" s="162"/>
      <c r="CJ24" s="162"/>
      <c r="CK24" s="162"/>
      <c r="CL24" s="162"/>
      <c r="CM24" s="162"/>
      <c r="CN24" s="162"/>
      <c r="CO24" s="162"/>
      <c r="CP24" s="162"/>
      <c r="CQ24" s="162"/>
      <c r="CR24" s="162"/>
      <c r="CS24" s="162"/>
      <c r="CT24" s="162"/>
      <c r="CU24" s="162"/>
      <c r="CV24" s="162"/>
      <c r="CW24" s="209"/>
      <c r="CX24" s="209"/>
      <c r="CY24" s="375"/>
      <c r="CZ24" s="208"/>
      <c r="DA24" s="152"/>
      <c r="DB24" s="152"/>
      <c r="DC24" s="366"/>
      <c r="DD24" s="366"/>
      <c r="DE24" s="152"/>
      <c r="DF24" s="152"/>
      <c r="DG24" s="153"/>
      <c r="DH24" s="153" t="s">
        <v>655</v>
      </c>
      <c r="DI24" s="153" t="s">
        <v>45</v>
      </c>
      <c r="DJ24" s="213" t="s">
        <v>553</v>
      </c>
      <c r="DK24" s="213" t="s">
        <v>43</v>
      </c>
      <c r="DL24" s="181">
        <v>2260.8000000000002</v>
      </c>
      <c r="DM24" s="153">
        <v>45829</v>
      </c>
      <c r="DN24" s="999">
        <v>48</v>
      </c>
      <c r="DO24" s="181">
        <v>2260.8000000000002</v>
      </c>
      <c r="DP24" s="182">
        <v>13181.82</v>
      </c>
      <c r="DQ24" s="181">
        <f t="shared" si="20"/>
        <v>32781604.521600008</v>
      </c>
      <c r="DR24" s="446">
        <f t="shared" si="21"/>
        <v>0.10000000000000014</v>
      </c>
      <c r="DS24" s="182">
        <f t="shared" si="22"/>
        <v>29801458.656000003</v>
      </c>
      <c r="DT24" s="275">
        <v>45835</v>
      </c>
      <c r="DU24" s="152"/>
      <c r="DV24" s="152"/>
      <c r="DW24" s="151"/>
      <c r="DX24" s="275"/>
      <c r="DY24" s="370"/>
      <c r="DZ24" s="208"/>
      <c r="EA24" s="208"/>
      <c r="EB24" s="152"/>
      <c r="EC24" s="152"/>
      <c r="ED24" s="152"/>
      <c r="EE24" s="152"/>
      <c r="EF24" s="152"/>
      <c r="EG24" s="152"/>
      <c r="EH24" s="152"/>
      <c r="EI24" s="209"/>
      <c r="EJ24" s="371"/>
      <c r="EK24" s="153"/>
      <c r="EL24" s="153"/>
      <c r="EM24" s="153"/>
      <c r="EN24" s="153"/>
      <c r="EO24" s="153"/>
      <c r="EP24" s="153"/>
      <c r="EQ24" s="153"/>
      <c r="ER24" s="153"/>
      <c r="ES24" s="152"/>
      <c r="ET24" s="151"/>
      <c r="EU24" s="153"/>
      <c r="EV24" s="153"/>
      <c r="EW24" s="153"/>
      <c r="EX24" s="153"/>
      <c r="EY24" s="152"/>
      <c r="EZ24" s="152"/>
      <c r="FA24" s="152"/>
      <c r="FB24" s="152"/>
      <c r="FC24" s="151"/>
      <c r="FD24" s="152"/>
      <c r="FE24" s="372"/>
      <c r="FF24" s="373"/>
      <c r="FG24" s="367"/>
      <c r="FH24" s="374"/>
      <c r="FI24" s="183"/>
      <c r="FJ24" s="184"/>
      <c r="FK24" s="185"/>
      <c r="FL24" s="185"/>
    </row>
    <row r="25" spans="1:168" s="386" customFormat="1" ht="14" hidden="1" customHeight="1">
      <c r="A25" s="208" t="str">
        <f t="shared" si="5"/>
        <v>ok</v>
      </c>
      <c r="B25" s="151"/>
      <c r="C25" s="151"/>
      <c r="D25" s="151"/>
      <c r="E25" s="151"/>
      <c r="F25" s="151"/>
      <c r="G25" s="151"/>
      <c r="H25" s="151"/>
      <c r="I25" s="171" t="s">
        <v>246</v>
      </c>
      <c r="J25" s="164" t="s">
        <v>235</v>
      </c>
      <c r="K25" s="171" t="s">
        <v>712</v>
      </c>
      <c r="L25" s="233" t="s">
        <v>289</v>
      </c>
      <c r="M25" s="163" t="s">
        <v>44</v>
      </c>
      <c r="N25" s="172"/>
      <c r="O25" s="177"/>
      <c r="P25" s="172"/>
      <c r="Q25" s="162"/>
      <c r="R25" s="162"/>
      <c r="S25" s="161"/>
      <c r="T25" s="162"/>
      <c r="U25" s="162"/>
      <c r="V25" s="162"/>
      <c r="W25" s="162"/>
      <c r="X25" s="162"/>
      <c r="Y25" s="162"/>
      <c r="Z25" s="162"/>
      <c r="AA25" s="162"/>
      <c r="AB25" s="162"/>
      <c r="AC25" s="162"/>
      <c r="AD25" s="162"/>
      <c r="AE25" s="162"/>
      <c r="AF25" s="162"/>
      <c r="AG25" s="162"/>
      <c r="AH25" s="162"/>
      <c r="AI25" s="162"/>
      <c r="AJ25" s="162"/>
      <c r="AK25" s="162"/>
      <c r="AL25" s="162"/>
      <c r="AM25" s="162"/>
      <c r="AN25" s="162"/>
      <c r="AO25" s="162"/>
      <c r="AP25" s="162"/>
      <c r="AQ25" s="162"/>
      <c r="AR25" s="162"/>
      <c r="AS25" s="162"/>
      <c r="AT25" s="162"/>
      <c r="AU25" s="162"/>
      <c r="AV25" s="162"/>
      <c r="AW25" s="162"/>
      <c r="AX25" s="162"/>
      <c r="AY25" s="162"/>
      <c r="AZ25" s="162"/>
      <c r="BA25" s="162"/>
      <c r="BB25" s="162"/>
      <c r="BC25" s="162"/>
      <c r="BD25" s="162"/>
      <c r="BE25" s="162"/>
      <c r="BF25" s="162"/>
      <c r="BG25" s="162"/>
      <c r="BH25" s="162"/>
      <c r="BI25" s="162"/>
      <c r="BJ25" s="162"/>
      <c r="BK25" s="162"/>
      <c r="BL25" s="162"/>
      <c r="BM25" s="162"/>
      <c r="BN25" s="162"/>
      <c r="BO25" s="162"/>
      <c r="BP25" s="162"/>
      <c r="BQ25" s="162"/>
      <c r="BR25" s="162"/>
      <c r="BS25" s="162"/>
      <c r="BT25" s="162"/>
      <c r="BU25" s="162"/>
      <c r="BV25" s="162"/>
      <c r="BW25" s="162"/>
      <c r="BX25" s="162"/>
      <c r="BY25" s="162"/>
      <c r="BZ25" s="162"/>
      <c r="CA25" s="162"/>
      <c r="CB25" s="162"/>
      <c r="CC25" s="162"/>
      <c r="CD25" s="162"/>
      <c r="CE25" s="162"/>
      <c r="CF25" s="162"/>
      <c r="CG25" s="162"/>
      <c r="CH25" s="162"/>
      <c r="CI25" s="162"/>
      <c r="CJ25" s="162"/>
      <c r="CK25" s="162"/>
      <c r="CL25" s="162"/>
      <c r="CM25" s="162"/>
      <c r="CN25" s="162"/>
      <c r="CO25" s="162"/>
      <c r="CP25" s="162"/>
      <c r="CQ25" s="162"/>
      <c r="CR25" s="162"/>
      <c r="CS25" s="162"/>
      <c r="CT25" s="162"/>
      <c r="CU25" s="162"/>
      <c r="CV25" s="162"/>
      <c r="CW25" s="209"/>
      <c r="CX25" s="209"/>
      <c r="CY25" s="375"/>
      <c r="CZ25" s="208"/>
      <c r="DA25" s="152"/>
      <c r="DB25" s="152"/>
      <c r="DC25" s="366"/>
      <c r="DD25" s="366"/>
      <c r="DE25" s="152"/>
      <c r="DF25" s="152"/>
      <c r="DG25" s="153"/>
      <c r="DH25" s="153" t="s">
        <v>655</v>
      </c>
      <c r="DI25" s="153" t="s">
        <v>45</v>
      </c>
      <c r="DJ25" s="213" t="s">
        <v>554</v>
      </c>
      <c r="DK25" s="213" t="s">
        <v>43</v>
      </c>
      <c r="DL25" s="181">
        <v>282.60000000000002</v>
      </c>
      <c r="DM25" s="153">
        <v>45829</v>
      </c>
      <c r="DN25" s="999">
        <v>6</v>
      </c>
      <c r="DO25" s="181">
        <v>282.60000000000002</v>
      </c>
      <c r="DP25" s="182">
        <v>13181.82</v>
      </c>
      <c r="DQ25" s="181">
        <f t="shared" si="20"/>
        <v>4097700.565200001</v>
      </c>
      <c r="DR25" s="446">
        <f t="shared" si="21"/>
        <v>0.10000000000000014</v>
      </c>
      <c r="DS25" s="182">
        <f t="shared" si="22"/>
        <v>3725182.3320000004</v>
      </c>
      <c r="DT25" s="275">
        <v>45835</v>
      </c>
      <c r="DU25" s="152"/>
      <c r="DV25" s="152"/>
      <c r="DW25" s="151"/>
      <c r="DX25" s="275"/>
      <c r="DY25" s="370"/>
      <c r="DZ25" s="208"/>
      <c r="EA25" s="208"/>
      <c r="EB25" s="152"/>
      <c r="EC25" s="152"/>
      <c r="ED25" s="152"/>
      <c r="EE25" s="152"/>
      <c r="EF25" s="152"/>
      <c r="EG25" s="152"/>
      <c r="EH25" s="152"/>
      <c r="EI25" s="209"/>
      <c r="EJ25" s="371"/>
      <c r="EK25" s="153"/>
      <c r="EL25" s="153"/>
      <c r="EM25" s="153"/>
      <c r="EN25" s="153"/>
      <c r="EO25" s="153"/>
      <c r="EP25" s="153"/>
      <c r="EQ25" s="153"/>
      <c r="ER25" s="153"/>
      <c r="ES25" s="152"/>
      <c r="ET25" s="151"/>
      <c r="EU25" s="153"/>
      <c r="EV25" s="153"/>
      <c r="EW25" s="153"/>
      <c r="EX25" s="153"/>
      <c r="EY25" s="152"/>
      <c r="EZ25" s="152"/>
      <c r="FA25" s="152"/>
      <c r="FB25" s="152"/>
      <c r="FC25" s="151"/>
      <c r="FD25" s="152"/>
      <c r="FE25" s="372"/>
      <c r="FF25" s="373"/>
      <c r="FG25" s="381"/>
      <c r="FH25" s="382"/>
      <c r="FI25" s="222"/>
      <c r="FJ25" s="223"/>
      <c r="FK25" s="224"/>
      <c r="FL25" s="224"/>
    </row>
    <row r="26" spans="1:168" s="157" customFormat="1" ht="14" hidden="1" customHeight="1">
      <c r="A26" s="208" t="str">
        <f t="shared" si="5"/>
        <v>Hiện</v>
      </c>
      <c r="B26" s="151" t="str">
        <f t="shared" si="9"/>
        <v>Đủ</v>
      </c>
      <c r="C26" s="151">
        <f t="shared" si="10"/>
        <v>0</v>
      </c>
      <c r="D26" s="151"/>
      <c r="E26" s="151"/>
      <c r="F26" s="151"/>
      <c r="G26" s="151"/>
      <c r="H26" s="151"/>
      <c r="I26" s="171" t="s">
        <v>247</v>
      </c>
      <c r="J26" s="164" t="s">
        <v>235</v>
      </c>
      <c r="K26" s="171" t="s">
        <v>292</v>
      </c>
      <c r="L26" s="233" t="s">
        <v>289</v>
      </c>
      <c r="M26" s="163" t="s">
        <v>44</v>
      </c>
      <c r="N26" s="172">
        <v>62.8</v>
      </c>
      <c r="O26" s="1464">
        <v>5004.7442675159236</v>
      </c>
      <c r="P26" s="1465">
        <v>314297.94</v>
      </c>
      <c r="Q26" s="162"/>
      <c r="R26" s="162"/>
      <c r="S26" s="161">
        <v>163.08000000000001</v>
      </c>
      <c r="T26" s="162">
        <v>10241.424000000001</v>
      </c>
      <c r="U26" s="162"/>
      <c r="V26" s="162"/>
      <c r="W26" s="162">
        <v>0</v>
      </c>
      <c r="X26" s="162">
        <v>0</v>
      </c>
      <c r="Y26" s="162">
        <v>0</v>
      </c>
      <c r="Z26" s="162">
        <v>0</v>
      </c>
      <c r="AA26" s="162">
        <v>0</v>
      </c>
      <c r="AB26" s="162">
        <v>0</v>
      </c>
      <c r="AC26" s="162">
        <v>0</v>
      </c>
      <c r="AD26" s="162">
        <v>0</v>
      </c>
      <c r="AE26" s="162">
        <v>0</v>
      </c>
      <c r="AF26" s="162">
        <v>0</v>
      </c>
      <c r="AG26" s="162">
        <v>0</v>
      </c>
      <c r="AH26" s="162">
        <v>0</v>
      </c>
      <c r="AI26" s="162">
        <f>VLOOKUP(I26,'[119]MTO-rev09'!$A:$O,11,0)</f>
        <v>0</v>
      </c>
      <c r="AJ26" s="162">
        <f>VLOOKUP(I26,'[119]MTO-rev09'!$A:$O,12,0)</f>
        <v>0</v>
      </c>
      <c r="AK26" s="162">
        <v>0</v>
      </c>
      <c r="AL26" s="162">
        <v>0</v>
      </c>
      <c r="AM26" s="162"/>
      <c r="AN26" s="162"/>
      <c r="AO26" s="162">
        <v>0</v>
      </c>
      <c r="AP26" s="162">
        <v>0</v>
      </c>
      <c r="AQ26" s="162">
        <v>0</v>
      </c>
      <c r="AR26" s="162">
        <v>0</v>
      </c>
      <c r="AS26" s="162">
        <v>0</v>
      </c>
      <c r="AT26" s="162">
        <v>0</v>
      </c>
      <c r="AU26" s="162">
        <v>0</v>
      </c>
      <c r="AV26" s="162">
        <v>0</v>
      </c>
      <c r="AW26" s="162">
        <v>0</v>
      </c>
      <c r="AX26" s="162">
        <v>0</v>
      </c>
      <c r="AY26" s="162">
        <v>0</v>
      </c>
      <c r="AZ26" s="162">
        <v>0</v>
      </c>
      <c r="BA26" s="162"/>
      <c r="BB26" s="162"/>
      <c r="BC26" s="162">
        <v>0</v>
      </c>
      <c r="BD26" s="162">
        <v>0</v>
      </c>
      <c r="BE26" s="162">
        <v>0</v>
      </c>
      <c r="BF26" s="162">
        <v>0</v>
      </c>
      <c r="BG26" s="162">
        <v>0</v>
      </c>
      <c r="BH26" s="162">
        <v>0</v>
      </c>
      <c r="BI26" s="162">
        <v>0</v>
      </c>
      <c r="BJ26" s="162">
        <v>0</v>
      </c>
      <c r="BK26" s="162">
        <v>0</v>
      </c>
      <c r="BL26" s="162">
        <v>0</v>
      </c>
      <c r="BM26" s="162">
        <v>0</v>
      </c>
      <c r="BN26" s="162">
        <v>0</v>
      </c>
      <c r="BO26" s="162"/>
      <c r="BP26" s="162"/>
      <c r="BQ26" s="162">
        <v>0</v>
      </c>
      <c r="BR26" s="162">
        <v>0</v>
      </c>
      <c r="BS26" s="162">
        <v>0</v>
      </c>
      <c r="BT26" s="162">
        <v>0</v>
      </c>
      <c r="BU26" s="162">
        <v>0</v>
      </c>
      <c r="BV26" s="162">
        <v>0</v>
      </c>
      <c r="BW26" s="162"/>
      <c r="BX26" s="162"/>
      <c r="BY26" s="162">
        <v>0</v>
      </c>
      <c r="BZ26" s="162">
        <v>0</v>
      </c>
      <c r="CA26" s="162">
        <v>0</v>
      </c>
      <c r="CB26" s="162">
        <v>0</v>
      </c>
      <c r="CC26" s="162">
        <v>0</v>
      </c>
      <c r="CD26" s="162">
        <v>0</v>
      </c>
      <c r="CE26" s="162">
        <f>VLOOKUP(I26,[120]REV33!$A:$O,11,0)</f>
        <v>0</v>
      </c>
      <c r="CF26" s="162">
        <f>VLOOKUP(I26,[120]REV33!$A:$O,12,0)</f>
        <v>0</v>
      </c>
      <c r="CG26" s="162"/>
      <c r="CH26" s="162"/>
      <c r="CI26" s="162"/>
      <c r="CJ26" s="162"/>
      <c r="CK26" s="162"/>
      <c r="CL26" s="162"/>
      <c r="CM26" s="162"/>
      <c r="CN26" s="162"/>
      <c r="CO26" s="162">
        <v>0</v>
      </c>
      <c r="CP26" s="162">
        <v>0</v>
      </c>
      <c r="CQ26" s="162">
        <v>0</v>
      </c>
      <c r="CR26" s="162">
        <v>0</v>
      </c>
      <c r="CS26" s="162">
        <v>0</v>
      </c>
      <c r="CT26" s="162">
        <v>0</v>
      </c>
      <c r="CU26" s="162">
        <v>0</v>
      </c>
      <c r="CV26" s="162">
        <v>0</v>
      </c>
      <c r="CW26" s="209">
        <f>Q26+S26+U26+W26+Y26+AA26+AC26+AE26+AG26+AI26+AK26+AM26+AO26+AQ26+AS26+AU26+AW26+AY26+BA26+BC26+BE26+BG26+BI26+BK26+BM26+BO26+BQ26+BS26+BU26+BW26+BY26+CA26+CC26+CE26+CG26+CI26+CK26+CM26+CO26+CQ26+CS26+CU26</f>
        <v>163.08000000000001</v>
      </c>
      <c r="CX26" s="209">
        <f>R26+T26+V26+X26+Z26+AB26+AD26+AF26+AH26+AJ26+AL26+AN26+AP26+AR26+AT26+AV26+AX26+AZ26+BB26+BD26+BF26+BH26+BJ26+BL26+BN26+BP26+BR26+BT26+BV26+BX26+BZ26+CB26+CD26+CF26+CH26+CJ26+CL26+CN26+CP26+CR26+CT26+CV26</f>
        <v>10241.424000000001</v>
      </c>
      <c r="CY26" s="375" t="s">
        <v>329</v>
      </c>
      <c r="CZ26" s="208"/>
      <c r="DA26" s="152"/>
      <c r="DB26" s="152"/>
      <c r="DC26" s="366"/>
      <c r="DD26" s="366"/>
      <c r="DE26" s="152">
        <f>IF(CW26&gt;DA26,CW26-DA26,"0")</f>
        <v>163.08000000000001</v>
      </c>
      <c r="DF26" s="152">
        <f>IF(CX26&gt;DB26,CX26-DB26,"0")</f>
        <v>10241.424000000001</v>
      </c>
      <c r="DG26" s="153">
        <v>45792</v>
      </c>
      <c r="DH26" s="377" t="s">
        <v>667</v>
      </c>
      <c r="DI26" s="153" t="s">
        <v>45</v>
      </c>
      <c r="DJ26" s="376" t="s">
        <v>356</v>
      </c>
      <c r="DK26" s="368" t="s">
        <v>370</v>
      </c>
      <c r="DL26" s="181">
        <v>5120.71</v>
      </c>
      <c r="DM26" s="153">
        <v>45791</v>
      </c>
      <c r="DN26" s="999">
        <f>6*1.5*9.06</f>
        <v>81.540000000000006</v>
      </c>
      <c r="DO26" s="181">
        <v>5120.71</v>
      </c>
      <c r="DP26" s="182">
        <v>13090.91</v>
      </c>
      <c r="DQ26" s="181">
        <f t="shared" si="20"/>
        <v>73738229.12071</v>
      </c>
      <c r="DR26" s="446">
        <f t="shared" si="21"/>
        <v>9.9999999999999992E-2</v>
      </c>
      <c r="DS26" s="182">
        <f t="shared" si="22"/>
        <v>67034753.746100001</v>
      </c>
      <c r="DT26" s="275">
        <v>45800</v>
      </c>
      <c r="DU26" s="152">
        <f>SUMIF($I:$I,I26,$DN:$DN)</f>
        <v>163.07999999999998</v>
      </c>
      <c r="DV26" s="152">
        <f>SUMIF($I:$I,I26,$DO:$DO)</f>
        <v>10241.42</v>
      </c>
      <c r="DW26" s="151"/>
      <c r="DX26" s="275"/>
      <c r="DY26" s="370"/>
      <c r="DZ26" s="208"/>
      <c r="EA26" s="208"/>
      <c r="EB26" s="152"/>
      <c r="EC26" s="152"/>
      <c r="ED26" s="152"/>
      <c r="EE26" s="152"/>
      <c r="EF26" s="152"/>
      <c r="EG26" s="152"/>
      <c r="EH26" s="152"/>
      <c r="EI26" s="209"/>
      <c r="EJ26" s="371"/>
      <c r="EK26" s="153"/>
      <c r="EL26" s="153"/>
      <c r="EM26" s="153"/>
      <c r="EN26" s="153"/>
      <c r="EO26" s="153"/>
      <c r="EP26" s="153"/>
      <c r="EQ26" s="153"/>
      <c r="ER26" s="153"/>
      <c r="ES26" s="152">
        <f>SUMIF($I:$I,I26,$EG:$EG)</f>
        <v>0</v>
      </c>
      <c r="ET26" s="151">
        <f>SUMIF($I:$I,I26,$EH:$EH)</f>
        <v>0</v>
      </c>
      <c r="EU26" s="153"/>
      <c r="EV26" s="153"/>
      <c r="EW26" s="153"/>
      <c r="EX26" s="153"/>
      <c r="EY26" s="152">
        <f>DU26+ES26</f>
        <v>163.07999999999998</v>
      </c>
      <c r="EZ26" s="152">
        <f>DV26+ET26</f>
        <v>10241.42</v>
      </c>
      <c r="FA26" s="152">
        <f t="shared" ref="FA26" si="39">DE26-EY26</f>
        <v>0</v>
      </c>
      <c r="FB26" s="152">
        <f t="shared" ref="FB26" si="40">DF26-EZ26</f>
        <v>4.0000000008149073E-3</v>
      </c>
      <c r="FC26" s="151" t="str">
        <f>IF(FA26&lt;0,"Thừa",IF(FA26=0,"Đủ","Thiếu"))</f>
        <v>Đủ</v>
      </c>
      <c r="FD26" s="152"/>
      <c r="FE26" s="372"/>
      <c r="FF26" s="373"/>
      <c r="FG26" s="367"/>
      <c r="FH26" s="374"/>
      <c r="FI26" s="183"/>
      <c r="FJ26" s="184"/>
      <c r="FK26" s="185"/>
      <c r="FL26" s="185"/>
    </row>
    <row r="27" spans="1:168" s="386" customFormat="1" ht="14" hidden="1" customHeight="1">
      <c r="A27" s="208" t="str">
        <f t="shared" si="5"/>
        <v>ok</v>
      </c>
      <c r="B27" s="151"/>
      <c r="C27" s="151"/>
      <c r="D27" s="151"/>
      <c r="E27" s="151"/>
      <c r="F27" s="151"/>
      <c r="G27" s="151"/>
      <c r="H27" s="151"/>
      <c r="I27" s="171" t="s">
        <v>247</v>
      </c>
      <c r="J27" s="164" t="s">
        <v>235</v>
      </c>
      <c r="K27" s="171" t="s">
        <v>292</v>
      </c>
      <c r="L27" s="233" t="s">
        <v>289</v>
      </c>
      <c r="M27" s="163" t="s">
        <v>44</v>
      </c>
      <c r="N27" s="172"/>
      <c r="O27" s="1464"/>
      <c r="P27" s="1465"/>
      <c r="Q27" s="162"/>
      <c r="R27" s="162"/>
      <c r="S27" s="161"/>
      <c r="T27" s="162"/>
      <c r="U27" s="162"/>
      <c r="V27" s="162"/>
      <c r="W27" s="162"/>
      <c r="X27" s="162"/>
      <c r="Y27" s="162"/>
      <c r="Z27" s="162"/>
      <c r="AA27" s="162"/>
      <c r="AB27" s="162"/>
      <c r="AC27" s="162"/>
      <c r="AD27" s="162"/>
      <c r="AE27" s="162"/>
      <c r="AF27" s="162"/>
      <c r="AG27" s="162"/>
      <c r="AH27" s="162"/>
      <c r="AI27" s="162"/>
      <c r="AJ27" s="162"/>
      <c r="AK27" s="162"/>
      <c r="AL27" s="162"/>
      <c r="AM27" s="162"/>
      <c r="AN27" s="162"/>
      <c r="AO27" s="162"/>
      <c r="AP27" s="162"/>
      <c r="AQ27" s="162"/>
      <c r="AR27" s="162"/>
      <c r="AS27" s="162"/>
      <c r="AT27" s="162"/>
      <c r="AU27" s="162"/>
      <c r="AV27" s="162"/>
      <c r="AW27" s="162"/>
      <c r="AX27" s="162"/>
      <c r="AY27" s="162"/>
      <c r="AZ27" s="162"/>
      <c r="BA27" s="162"/>
      <c r="BB27" s="162"/>
      <c r="BC27" s="162"/>
      <c r="BD27" s="162"/>
      <c r="BE27" s="162"/>
      <c r="BF27" s="162"/>
      <c r="BG27" s="162"/>
      <c r="BH27" s="162"/>
      <c r="BI27" s="162"/>
      <c r="BJ27" s="162"/>
      <c r="BK27" s="162"/>
      <c r="BL27" s="162"/>
      <c r="BM27" s="162"/>
      <c r="BN27" s="162"/>
      <c r="BO27" s="162"/>
      <c r="BP27" s="162"/>
      <c r="BQ27" s="162"/>
      <c r="BR27" s="162"/>
      <c r="BS27" s="162"/>
      <c r="BT27" s="162"/>
      <c r="BU27" s="162"/>
      <c r="BV27" s="162"/>
      <c r="BW27" s="162"/>
      <c r="BX27" s="162"/>
      <c r="BY27" s="162"/>
      <c r="BZ27" s="162"/>
      <c r="CA27" s="162"/>
      <c r="CB27" s="162"/>
      <c r="CC27" s="162"/>
      <c r="CD27" s="162"/>
      <c r="CE27" s="162"/>
      <c r="CF27" s="162"/>
      <c r="CG27" s="162"/>
      <c r="CH27" s="162"/>
      <c r="CI27" s="162"/>
      <c r="CJ27" s="162"/>
      <c r="CK27" s="162"/>
      <c r="CL27" s="162"/>
      <c r="CM27" s="162"/>
      <c r="CN27" s="162"/>
      <c r="CO27" s="162"/>
      <c r="CP27" s="162"/>
      <c r="CQ27" s="162"/>
      <c r="CR27" s="162"/>
      <c r="CS27" s="162"/>
      <c r="CT27" s="162"/>
      <c r="CU27" s="162"/>
      <c r="CV27" s="162"/>
      <c r="CW27" s="209"/>
      <c r="CX27" s="209"/>
      <c r="CY27" s="375"/>
      <c r="CZ27" s="208"/>
      <c r="DA27" s="152"/>
      <c r="DB27" s="152"/>
      <c r="DC27" s="366"/>
      <c r="DD27" s="366"/>
      <c r="DE27" s="152"/>
      <c r="DF27" s="152"/>
      <c r="DG27" s="153"/>
      <c r="DH27" s="377" t="s">
        <v>455</v>
      </c>
      <c r="DI27" s="153" t="s">
        <v>45</v>
      </c>
      <c r="DJ27" s="213" t="s">
        <v>457</v>
      </c>
      <c r="DK27" s="213" t="s">
        <v>43</v>
      </c>
      <c r="DL27" s="181">
        <v>5120.71</v>
      </c>
      <c r="DM27" s="387">
        <v>45812</v>
      </c>
      <c r="DN27" s="999">
        <v>81.539999999999992</v>
      </c>
      <c r="DO27" s="181">
        <v>5120.71</v>
      </c>
      <c r="DP27" s="182">
        <v>13090.91</v>
      </c>
      <c r="DQ27" s="181">
        <f t="shared" si="20"/>
        <v>73738229.12071</v>
      </c>
      <c r="DR27" s="446">
        <f t="shared" si="21"/>
        <v>9.9999999999999992E-2</v>
      </c>
      <c r="DS27" s="182">
        <f t="shared" si="22"/>
        <v>67034753.746100001</v>
      </c>
      <c r="DT27" s="275">
        <v>45817</v>
      </c>
      <c r="DU27" s="152"/>
      <c r="DV27" s="152"/>
      <c r="DW27" s="151"/>
      <c r="DX27" s="275"/>
      <c r="DY27" s="370"/>
      <c r="DZ27" s="208"/>
      <c r="EA27" s="208"/>
      <c r="EB27" s="152"/>
      <c r="EC27" s="152"/>
      <c r="ED27" s="152"/>
      <c r="EE27" s="152"/>
      <c r="EF27" s="152"/>
      <c r="EG27" s="152"/>
      <c r="EH27" s="152"/>
      <c r="EI27" s="209"/>
      <c r="EJ27" s="371"/>
      <c r="EK27" s="153"/>
      <c r="EL27" s="153"/>
      <c r="EM27" s="153"/>
      <c r="EN27" s="153"/>
      <c r="EO27" s="153"/>
      <c r="EP27" s="153"/>
      <c r="EQ27" s="153"/>
      <c r="ER27" s="153"/>
      <c r="ES27" s="152"/>
      <c r="ET27" s="151"/>
      <c r="EU27" s="153"/>
      <c r="EV27" s="153"/>
      <c r="EW27" s="153"/>
      <c r="EX27" s="153"/>
      <c r="EY27" s="152"/>
      <c r="EZ27" s="152"/>
      <c r="FA27" s="152"/>
      <c r="FB27" s="152"/>
      <c r="FC27" s="151"/>
      <c r="FD27" s="152"/>
      <c r="FE27" s="372"/>
      <c r="FF27" s="373"/>
      <c r="FG27" s="384"/>
      <c r="FH27" s="385"/>
      <c r="FI27" s="210"/>
      <c r="FJ27" s="211"/>
      <c r="FK27" s="212"/>
      <c r="FL27" s="212"/>
    </row>
    <row r="28" spans="1:168" s="157" customFormat="1" ht="14" hidden="1" customHeight="1">
      <c r="A28" s="208" t="str">
        <f t="shared" si="5"/>
        <v>Hiện</v>
      </c>
      <c r="B28" s="151" t="str">
        <f t="shared" ref="B28" si="41">FC28</f>
        <v>Đủ</v>
      </c>
      <c r="C28" s="151">
        <f t="shared" ref="C28" si="42">FA28</f>
        <v>0</v>
      </c>
      <c r="D28" s="151"/>
      <c r="E28" s="151"/>
      <c r="F28" s="151"/>
      <c r="G28" s="151"/>
      <c r="H28" s="151"/>
      <c r="I28" s="171" t="s">
        <v>248</v>
      </c>
      <c r="J28" s="164" t="s">
        <v>235</v>
      </c>
      <c r="K28" s="171" t="s">
        <v>293</v>
      </c>
      <c r="L28" s="233" t="s">
        <v>289</v>
      </c>
      <c r="M28" s="163" t="s">
        <v>44</v>
      </c>
      <c r="N28" s="172">
        <v>62.8</v>
      </c>
      <c r="O28" s="1464"/>
      <c r="P28" s="1465"/>
      <c r="Q28" s="162"/>
      <c r="R28" s="162"/>
      <c r="S28" s="161">
        <v>460.8</v>
      </c>
      <c r="T28" s="162">
        <v>28938.239999999998</v>
      </c>
      <c r="U28" s="162"/>
      <c r="V28" s="162"/>
      <c r="W28" s="162">
        <v>0</v>
      </c>
      <c r="X28" s="162">
        <v>0</v>
      </c>
      <c r="Y28" s="162">
        <v>0</v>
      </c>
      <c r="Z28" s="162">
        <v>0</v>
      </c>
      <c r="AA28" s="162">
        <v>0</v>
      </c>
      <c r="AB28" s="162">
        <v>0</v>
      </c>
      <c r="AC28" s="162">
        <v>0</v>
      </c>
      <c r="AD28" s="162">
        <v>0</v>
      </c>
      <c r="AE28" s="162">
        <v>0</v>
      </c>
      <c r="AF28" s="162">
        <v>0</v>
      </c>
      <c r="AG28" s="162">
        <v>0</v>
      </c>
      <c r="AH28" s="162">
        <v>0</v>
      </c>
      <c r="AI28" s="162">
        <f>VLOOKUP(I28,'[119]MTO-rev09'!$A:$O,11,0)</f>
        <v>0</v>
      </c>
      <c r="AJ28" s="162">
        <f>VLOOKUP(I28,'[119]MTO-rev09'!$A:$O,12,0)</f>
        <v>0</v>
      </c>
      <c r="AK28" s="162">
        <v>0</v>
      </c>
      <c r="AL28" s="162">
        <v>0</v>
      </c>
      <c r="AM28" s="162"/>
      <c r="AN28" s="162"/>
      <c r="AO28" s="162">
        <v>0</v>
      </c>
      <c r="AP28" s="162">
        <v>0</v>
      </c>
      <c r="AQ28" s="162">
        <v>0</v>
      </c>
      <c r="AR28" s="162">
        <v>0</v>
      </c>
      <c r="AS28" s="162">
        <v>0</v>
      </c>
      <c r="AT28" s="162">
        <v>0</v>
      </c>
      <c r="AU28" s="162">
        <v>0</v>
      </c>
      <c r="AV28" s="162">
        <v>0</v>
      </c>
      <c r="AW28" s="162">
        <v>0</v>
      </c>
      <c r="AX28" s="162">
        <v>0</v>
      </c>
      <c r="AY28" s="162">
        <v>0</v>
      </c>
      <c r="AZ28" s="162">
        <v>0</v>
      </c>
      <c r="BA28" s="162"/>
      <c r="BB28" s="162"/>
      <c r="BC28" s="162">
        <v>0</v>
      </c>
      <c r="BD28" s="162">
        <v>0</v>
      </c>
      <c r="BE28" s="162">
        <v>0</v>
      </c>
      <c r="BF28" s="162">
        <v>0</v>
      </c>
      <c r="BG28" s="162">
        <v>0</v>
      </c>
      <c r="BH28" s="162">
        <v>0</v>
      </c>
      <c r="BI28" s="162">
        <v>0</v>
      </c>
      <c r="BJ28" s="162">
        <v>0</v>
      </c>
      <c r="BK28" s="162">
        <v>0</v>
      </c>
      <c r="BL28" s="162">
        <v>0</v>
      </c>
      <c r="BM28" s="162">
        <v>0</v>
      </c>
      <c r="BN28" s="162">
        <v>0</v>
      </c>
      <c r="BO28" s="162"/>
      <c r="BP28" s="162"/>
      <c r="BQ28" s="162">
        <v>0</v>
      </c>
      <c r="BR28" s="162">
        <v>0</v>
      </c>
      <c r="BS28" s="162">
        <v>0</v>
      </c>
      <c r="BT28" s="162">
        <v>0</v>
      </c>
      <c r="BU28" s="162">
        <v>0</v>
      </c>
      <c r="BV28" s="162">
        <v>0</v>
      </c>
      <c r="BW28" s="162"/>
      <c r="BX28" s="162"/>
      <c r="BY28" s="162">
        <v>0</v>
      </c>
      <c r="BZ28" s="162">
        <v>0</v>
      </c>
      <c r="CA28" s="162">
        <v>0</v>
      </c>
      <c r="CB28" s="162">
        <v>0</v>
      </c>
      <c r="CC28" s="162">
        <v>0</v>
      </c>
      <c r="CD28" s="162">
        <v>0</v>
      </c>
      <c r="CE28" s="162">
        <f>VLOOKUP(I28,[120]REV33!$A:$O,11,0)</f>
        <v>0</v>
      </c>
      <c r="CF28" s="162">
        <f>VLOOKUP(I28,[120]REV33!$A:$O,12,0)</f>
        <v>0</v>
      </c>
      <c r="CG28" s="162"/>
      <c r="CH28" s="162"/>
      <c r="CI28" s="162"/>
      <c r="CJ28" s="162"/>
      <c r="CK28" s="162"/>
      <c r="CL28" s="162"/>
      <c r="CM28" s="162"/>
      <c r="CN28" s="162"/>
      <c r="CO28" s="162">
        <v>0</v>
      </c>
      <c r="CP28" s="162">
        <v>0</v>
      </c>
      <c r="CQ28" s="162">
        <v>0</v>
      </c>
      <c r="CR28" s="162">
        <v>0</v>
      </c>
      <c r="CS28" s="162">
        <v>0</v>
      </c>
      <c r="CT28" s="162">
        <v>0</v>
      </c>
      <c r="CU28" s="162">
        <v>0</v>
      </c>
      <c r="CV28" s="162">
        <v>0</v>
      </c>
      <c r="CW28" s="209">
        <f>Q28+S28+U28+W28+Y28+AA28+AC28+AE28+AG28+AI28+AK28+AM28+AO28+AQ28+AS28+AU28+AW28+AY28+BA28+BC28+BE28+BG28+BI28+BK28+BM28+BO28+BQ28+BS28+BU28+BW28+BY28+CA28+CC28+CE28+CG28+CI28+CK28+CM28+CO28+CQ28+CS28+CU28</f>
        <v>460.8</v>
      </c>
      <c r="CX28" s="209">
        <f>R28+T28+V28+X28+Z28+AB28+AD28+AF28+AH28+AJ28+AL28+AN28+AP28+AR28+AT28+AV28+AX28+AZ28+BB28+BD28+BF28+BH28+BJ28+BL28+BN28+BP28+BR28+BT28+BV28+BX28+BZ28+CB28+CD28+CF28+CH28+CJ28+CL28+CN28+CP28+CR28+CT28+CV28</f>
        <v>28938.239999999998</v>
      </c>
      <c r="CY28" s="375" t="s">
        <v>330</v>
      </c>
      <c r="CZ28" s="208"/>
      <c r="DA28" s="152"/>
      <c r="DB28" s="152"/>
      <c r="DC28" s="366"/>
      <c r="DD28" s="366"/>
      <c r="DE28" s="152">
        <f>IF(CW28&gt;DA28,CW28-DA28,"0")</f>
        <v>460.8</v>
      </c>
      <c r="DF28" s="152">
        <f>IF(CX28&gt;DB28,CX28-DB28,"0")</f>
        <v>28938.239999999998</v>
      </c>
      <c r="DG28" s="153">
        <v>45792</v>
      </c>
      <c r="DH28" s="377" t="s">
        <v>667</v>
      </c>
      <c r="DI28" s="153" t="s">
        <v>45</v>
      </c>
      <c r="DJ28" s="376" t="s">
        <v>357</v>
      </c>
      <c r="DK28" s="368" t="s">
        <v>371</v>
      </c>
      <c r="DL28" s="181">
        <v>19895.04</v>
      </c>
      <c r="DM28" s="153">
        <v>45791</v>
      </c>
      <c r="DN28" s="999">
        <f>22*2*7.2</f>
        <v>316.8</v>
      </c>
      <c r="DO28" s="181">
        <v>19895.04</v>
      </c>
      <c r="DP28" s="182">
        <v>13090.91</v>
      </c>
      <c r="DQ28" s="181">
        <f t="shared" si="20"/>
        <v>286488595.89504004</v>
      </c>
      <c r="DR28" s="446">
        <f t="shared" si="21"/>
        <v>0.10000000000000013</v>
      </c>
      <c r="DS28" s="182">
        <f t="shared" si="22"/>
        <v>260444178.0864</v>
      </c>
      <c r="DT28" s="275">
        <v>45800</v>
      </c>
      <c r="DU28" s="152">
        <f>SUMIF($I:$I,I28,$DN:$DN)</f>
        <v>460.8</v>
      </c>
      <c r="DV28" s="152">
        <f>SUMIF($I:$I,I28,$DO:$DO)</f>
        <v>28938.240000000002</v>
      </c>
      <c r="DW28" s="151"/>
      <c r="DX28" s="388"/>
      <c r="DY28" s="370"/>
      <c r="DZ28" s="208"/>
      <c r="EA28" s="208"/>
      <c r="EB28" s="152"/>
      <c r="EC28" s="152"/>
      <c r="ED28" s="152"/>
      <c r="EE28" s="152"/>
      <c r="EF28" s="152"/>
      <c r="EG28" s="152"/>
      <c r="EH28" s="152"/>
      <c r="EI28" s="371"/>
      <c r="EJ28" s="371"/>
      <c r="EK28" s="371"/>
      <c r="EL28" s="371"/>
      <c r="EM28" s="153"/>
      <c r="EN28" s="153"/>
      <c r="EO28" s="153"/>
      <c r="EP28" s="153"/>
      <c r="EQ28" s="153"/>
      <c r="ER28" s="153"/>
      <c r="ES28" s="152">
        <f>SUMIF($I:$I,I28,$EG:$EG)</f>
        <v>0</v>
      </c>
      <c r="ET28" s="151">
        <f>SUMIF($I:$I,I28,$EH:$EH)</f>
        <v>0</v>
      </c>
      <c r="EU28" s="153"/>
      <c r="EV28" s="153"/>
      <c r="EW28" s="153"/>
      <c r="EX28" s="153"/>
      <c r="EY28" s="152">
        <f>DU28+ES28</f>
        <v>460.8</v>
      </c>
      <c r="EZ28" s="152">
        <f>DV28+ET28</f>
        <v>28938.240000000002</v>
      </c>
      <c r="FA28" s="152">
        <f t="shared" ref="FA28" si="43">DE28-EY28</f>
        <v>0</v>
      </c>
      <c r="FB28" s="152">
        <f t="shared" ref="FB28" si="44">DF28-EZ28</f>
        <v>0</v>
      </c>
      <c r="FC28" s="151" t="str">
        <f>IF(FA28&lt;0,"Thừa",IF(FA28=0,"Đủ","Thiếu"))</f>
        <v>Đủ</v>
      </c>
      <c r="FD28" s="152"/>
      <c r="FE28" s="372"/>
      <c r="FF28" s="373"/>
      <c r="FG28" s="367"/>
      <c r="FH28" s="374"/>
      <c r="FI28" s="183"/>
      <c r="FJ28" s="184"/>
      <c r="FK28" s="185"/>
      <c r="FL28" s="185"/>
    </row>
    <row r="29" spans="1:168" s="386" customFormat="1" ht="14" hidden="1" customHeight="1">
      <c r="A29" s="208" t="str">
        <f t="shared" si="5"/>
        <v>ok</v>
      </c>
      <c r="B29" s="151"/>
      <c r="C29" s="151"/>
      <c r="D29" s="151"/>
      <c r="E29" s="151"/>
      <c r="F29" s="151"/>
      <c r="G29" s="151"/>
      <c r="H29" s="151"/>
      <c r="I29" s="171" t="s">
        <v>248</v>
      </c>
      <c r="J29" s="164" t="s">
        <v>235</v>
      </c>
      <c r="K29" s="171" t="s">
        <v>293</v>
      </c>
      <c r="L29" s="233" t="s">
        <v>289</v>
      </c>
      <c r="M29" s="163" t="s">
        <v>44</v>
      </c>
      <c r="N29" s="172"/>
      <c r="O29" s="1464"/>
      <c r="P29" s="1465"/>
      <c r="Q29" s="162"/>
      <c r="R29" s="162"/>
      <c r="S29" s="161"/>
      <c r="T29" s="162"/>
      <c r="U29" s="162"/>
      <c r="V29" s="162"/>
      <c r="W29" s="162"/>
      <c r="X29" s="162"/>
      <c r="Y29" s="162"/>
      <c r="Z29" s="162"/>
      <c r="AA29" s="162"/>
      <c r="AB29" s="162"/>
      <c r="AC29" s="162"/>
      <c r="AD29" s="162"/>
      <c r="AE29" s="162"/>
      <c r="AF29" s="162"/>
      <c r="AG29" s="162"/>
      <c r="AH29" s="162"/>
      <c r="AI29" s="162"/>
      <c r="AJ29" s="162"/>
      <c r="AK29" s="162"/>
      <c r="AL29" s="162"/>
      <c r="AM29" s="162"/>
      <c r="AN29" s="162"/>
      <c r="AO29" s="162"/>
      <c r="AP29" s="162"/>
      <c r="AQ29" s="162"/>
      <c r="AR29" s="162"/>
      <c r="AS29" s="162"/>
      <c r="AT29" s="162"/>
      <c r="AU29" s="162"/>
      <c r="AV29" s="162"/>
      <c r="AW29" s="162"/>
      <c r="AX29" s="162"/>
      <c r="AY29" s="162"/>
      <c r="AZ29" s="162"/>
      <c r="BA29" s="162"/>
      <c r="BB29" s="162"/>
      <c r="BC29" s="162"/>
      <c r="BD29" s="162"/>
      <c r="BE29" s="162"/>
      <c r="BF29" s="162"/>
      <c r="BG29" s="162"/>
      <c r="BH29" s="162"/>
      <c r="BI29" s="162"/>
      <c r="BJ29" s="162"/>
      <c r="BK29" s="162"/>
      <c r="BL29" s="162"/>
      <c r="BM29" s="162"/>
      <c r="BN29" s="162"/>
      <c r="BO29" s="162"/>
      <c r="BP29" s="162"/>
      <c r="BQ29" s="162"/>
      <c r="BR29" s="162"/>
      <c r="BS29" s="162"/>
      <c r="BT29" s="162"/>
      <c r="BU29" s="162"/>
      <c r="BV29" s="162"/>
      <c r="BW29" s="162"/>
      <c r="BX29" s="162"/>
      <c r="BY29" s="162"/>
      <c r="BZ29" s="162"/>
      <c r="CA29" s="162"/>
      <c r="CB29" s="162"/>
      <c r="CC29" s="162"/>
      <c r="CD29" s="162"/>
      <c r="CE29" s="162"/>
      <c r="CF29" s="162"/>
      <c r="CG29" s="162"/>
      <c r="CH29" s="162"/>
      <c r="CI29" s="162"/>
      <c r="CJ29" s="162"/>
      <c r="CK29" s="162"/>
      <c r="CL29" s="162"/>
      <c r="CM29" s="162"/>
      <c r="CN29" s="162"/>
      <c r="CO29" s="162"/>
      <c r="CP29" s="162"/>
      <c r="CQ29" s="162"/>
      <c r="CR29" s="162"/>
      <c r="CS29" s="162"/>
      <c r="CT29" s="162"/>
      <c r="CU29" s="162"/>
      <c r="CV29" s="162"/>
      <c r="CW29" s="209"/>
      <c r="CX29" s="209"/>
      <c r="CY29" s="375"/>
      <c r="CZ29" s="208"/>
      <c r="DA29" s="152"/>
      <c r="DB29" s="152"/>
      <c r="DC29" s="366"/>
      <c r="DD29" s="366"/>
      <c r="DE29" s="152"/>
      <c r="DF29" s="152"/>
      <c r="DG29" s="153"/>
      <c r="DH29" s="377" t="s">
        <v>455</v>
      </c>
      <c r="DI29" s="153" t="s">
        <v>45</v>
      </c>
      <c r="DJ29" s="213" t="s">
        <v>458</v>
      </c>
      <c r="DK29" s="213" t="s">
        <v>43</v>
      </c>
      <c r="DL29" s="181">
        <v>9043.2000000000007</v>
      </c>
      <c r="DM29" s="387">
        <v>45812</v>
      </c>
      <c r="DN29" s="999">
        <v>144</v>
      </c>
      <c r="DO29" s="181">
        <v>9043.2000000000007</v>
      </c>
      <c r="DP29" s="182">
        <v>13090.91</v>
      </c>
      <c r="DQ29" s="181">
        <f t="shared" si="20"/>
        <v>130222089.04320002</v>
      </c>
      <c r="DR29" s="446">
        <f t="shared" si="21"/>
        <v>0.10000000000000007</v>
      </c>
      <c r="DS29" s="182">
        <f t="shared" si="22"/>
        <v>118383717.31200001</v>
      </c>
      <c r="DT29" s="275">
        <v>45817</v>
      </c>
      <c r="DU29" s="152"/>
      <c r="DV29" s="152"/>
      <c r="DW29" s="151"/>
      <c r="DX29" s="388"/>
      <c r="DY29" s="370"/>
      <c r="DZ29" s="208"/>
      <c r="EA29" s="208"/>
      <c r="EB29" s="152"/>
      <c r="EC29" s="152"/>
      <c r="ED29" s="152"/>
      <c r="EE29" s="152"/>
      <c r="EF29" s="152"/>
      <c r="EG29" s="152"/>
      <c r="EH29" s="152"/>
      <c r="EI29" s="371"/>
      <c r="EJ29" s="371"/>
      <c r="EK29" s="371"/>
      <c r="EL29" s="371"/>
      <c r="EM29" s="153"/>
      <c r="EN29" s="153"/>
      <c r="EO29" s="153"/>
      <c r="EP29" s="153"/>
      <c r="EQ29" s="153"/>
      <c r="ER29" s="153"/>
      <c r="ES29" s="152"/>
      <c r="ET29" s="151"/>
      <c r="EU29" s="153"/>
      <c r="EV29" s="153"/>
      <c r="EW29" s="153"/>
      <c r="EX29" s="153"/>
      <c r="EY29" s="152"/>
      <c r="EZ29" s="152"/>
      <c r="FA29" s="152"/>
      <c r="FB29" s="152"/>
      <c r="FC29" s="151"/>
      <c r="FD29" s="152"/>
      <c r="FE29" s="372"/>
      <c r="FF29" s="373"/>
      <c r="FG29" s="384"/>
      <c r="FH29" s="385"/>
      <c r="FI29" s="210"/>
      <c r="FJ29" s="211"/>
      <c r="FK29" s="212"/>
      <c r="FL29" s="212"/>
    </row>
    <row r="30" spans="1:168" s="157" customFormat="1" ht="14" hidden="1" customHeight="1">
      <c r="A30" s="208" t="str">
        <f t="shared" si="5"/>
        <v>Hiện</v>
      </c>
      <c r="B30" s="151" t="str">
        <f t="shared" ref="B30" si="45">FC30</f>
        <v>Đủ</v>
      </c>
      <c r="C30" s="151">
        <f t="shared" ref="C30" si="46">FA30</f>
        <v>0</v>
      </c>
      <c r="D30" s="151"/>
      <c r="E30" s="151"/>
      <c r="F30" s="151"/>
      <c r="G30" s="151"/>
      <c r="H30" s="151"/>
      <c r="I30" s="171" t="s">
        <v>249</v>
      </c>
      <c r="J30" s="164" t="s">
        <v>235</v>
      </c>
      <c r="K30" s="171" t="s">
        <v>294</v>
      </c>
      <c r="L30" s="233" t="s">
        <v>289</v>
      </c>
      <c r="M30" s="163" t="s">
        <v>44</v>
      </c>
      <c r="N30" s="172">
        <v>62.8</v>
      </c>
      <c r="O30" s="1464"/>
      <c r="P30" s="1465"/>
      <c r="Q30" s="162"/>
      <c r="R30" s="162"/>
      <c r="S30" s="161">
        <v>748.8</v>
      </c>
      <c r="T30" s="162">
        <v>47024.639999999992</v>
      </c>
      <c r="U30" s="162"/>
      <c r="V30" s="162"/>
      <c r="W30" s="162">
        <v>0</v>
      </c>
      <c r="X30" s="162">
        <v>0</v>
      </c>
      <c r="Y30" s="162">
        <v>0</v>
      </c>
      <c r="Z30" s="162">
        <v>0</v>
      </c>
      <c r="AA30" s="162">
        <v>0</v>
      </c>
      <c r="AB30" s="162">
        <v>0</v>
      </c>
      <c r="AC30" s="162">
        <v>0</v>
      </c>
      <c r="AD30" s="162">
        <v>0</v>
      </c>
      <c r="AE30" s="162">
        <v>0</v>
      </c>
      <c r="AF30" s="162">
        <v>0</v>
      </c>
      <c r="AG30" s="162">
        <v>0</v>
      </c>
      <c r="AH30" s="162">
        <v>0</v>
      </c>
      <c r="AI30" s="162">
        <f>VLOOKUP(I30,'[119]MTO-rev09'!$A:$O,11,0)</f>
        <v>0</v>
      </c>
      <c r="AJ30" s="162">
        <f>VLOOKUP(I30,'[119]MTO-rev09'!$A:$O,12,0)</f>
        <v>0</v>
      </c>
      <c r="AK30" s="162">
        <v>0</v>
      </c>
      <c r="AL30" s="162">
        <v>0</v>
      </c>
      <c r="AM30" s="162"/>
      <c r="AN30" s="162"/>
      <c r="AO30" s="162">
        <v>0</v>
      </c>
      <c r="AP30" s="162">
        <v>0</v>
      </c>
      <c r="AQ30" s="162">
        <v>0</v>
      </c>
      <c r="AR30" s="162">
        <v>0</v>
      </c>
      <c r="AS30" s="162">
        <v>0</v>
      </c>
      <c r="AT30" s="162">
        <v>0</v>
      </c>
      <c r="AU30" s="162">
        <v>0</v>
      </c>
      <c r="AV30" s="162">
        <v>0</v>
      </c>
      <c r="AW30" s="162">
        <v>0</v>
      </c>
      <c r="AX30" s="162">
        <v>0</v>
      </c>
      <c r="AY30" s="162">
        <v>0</v>
      </c>
      <c r="AZ30" s="162">
        <v>0</v>
      </c>
      <c r="BA30" s="162"/>
      <c r="BB30" s="162"/>
      <c r="BC30" s="162">
        <v>0</v>
      </c>
      <c r="BD30" s="162">
        <v>0</v>
      </c>
      <c r="BE30" s="162">
        <v>0</v>
      </c>
      <c r="BF30" s="162">
        <v>0</v>
      </c>
      <c r="BG30" s="162">
        <v>0</v>
      </c>
      <c r="BH30" s="162">
        <v>0</v>
      </c>
      <c r="BI30" s="162">
        <v>0</v>
      </c>
      <c r="BJ30" s="162">
        <v>0</v>
      </c>
      <c r="BK30" s="162">
        <v>0</v>
      </c>
      <c r="BL30" s="162">
        <v>0</v>
      </c>
      <c r="BM30" s="162">
        <v>0</v>
      </c>
      <c r="BN30" s="162">
        <v>0</v>
      </c>
      <c r="BO30" s="162"/>
      <c r="BP30" s="162"/>
      <c r="BQ30" s="162">
        <v>0</v>
      </c>
      <c r="BR30" s="162">
        <v>0</v>
      </c>
      <c r="BS30" s="162">
        <v>0</v>
      </c>
      <c r="BT30" s="162">
        <v>0</v>
      </c>
      <c r="BU30" s="162">
        <v>0</v>
      </c>
      <c r="BV30" s="162">
        <v>0</v>
      </c>
      <c r="BW30" s="162"/>
      <c r="BX30" s="162"/>
      <c r="BY30" s="162">
        <v>0</v>
      </c>
      <c r="BZ30" s="162">
        <v>0</v>
      </c>
      <c r="CA30" s="162">
        <v>0</v>
      </c>
      <c r="CB30" s="162">
        <v>0</v>
      </c>
      <c r="CC30" s="162">
        <v>0</v>
      </c>
      <c r="CD30" s="162">
        <v>0</v>
      </c>
      <c r="CE30" s="162">
        <f>VLOOKUP(I30,[120]REV33!$A:$O,11,0)</f>
        <v>0</v>
      </c>
      <c r="CF30" s="162">
        <f>VLOOKUP(I30,[120]REV33!$A:$O,12,0)</f>
        <v>0</v>
      </c>
      <c r="CG30" s="162"/>
      <c r="CH30" s="162"/>
      <c r="CI30" s="162"/>
      <c r="CJ30" s="162"/>
      <c r="CK30" s="162"/>
      <c r="CL30" s="162"/>
      <c r="CM30" s="162"/>
      <c r="CN30" s="162"/>
      <c r="CO30" s="162">
        <v>0</v>
      </c>
      <c r="CP30" s="162">
        <v>0</v>
      </c>
      <c r="CQ30" s="162">
        <v>0</v>
      </c>
      <c r="CR30" s="162">
        <v>0</v>
      </c>
      <c r="CS30" s="162">
        <v>0</v>
      </c>
      <c r="CT30" s="162">
        <v>0</v>
      </c>
      <c r="CU30" s="162">
        <v>0</v>
      </c>
      <c r="CV30" s="162">
        <v>0</v>
      </c>
      <c r="CW30" s="209">
        <f>Q30+S30+U30+W30+Y30+AA30+AC30+AE30+AG30+AI30+AK30+AM30+AO30+AQ30+AS30+AU30+AW30+AY30+BA30+BC30+BE30+BG30+BI30+BK30+BM30+BO30+BQ30+BS30+BU30+BW30+BY30+CA30+CC30+CE30+CG30+CI30+CK30+CM30+CO30+CQ30+CS30+CU30</f>
        <v>748.8</v>
      </c>
      <c r="CX30" s="209">
        <f>R30+T30+V30+X30+Z30+AB30+AD30+AF30+AH30+AJ30+AL30+AN30+AP30+AR30+AT30+AV30+AX30+AZ30+BB30+BD30+BF30+BH30+BJ30+BL30+BN30+BP30+BR30+BT30+BV30+BX30+BZ30+CB30+CD30+CF30+CH30+CJ30+CL30+CN30+CP30+CR30+CT30+CV30</f>
        <v>47024.639999999992</v>
      </c>
      <c r="CY30" s="375" t="s">
        <v>331</v>
      </c>
      <c r="CZ30" s="208"/>
      <c r="DA30" s="152"/>
      <c r="DB30" s="152"/>
      <c r="DC30" s="275"/>
      <c r="DD30" s="366"/>
      <c r="DE30" s="152">
        <f>IF(CW30&gt;DA30,CW30-DA30,"0")</f>
        <v>748.8</v>
      </c>
      <c r="DF30" s="152">
        <f>IF(CX30&gt;DB30,CX30-DB30,"0")</f>
        <v>47024.639999999992</v>
      </c>
      <c r="DG30" s="153">
        <v>45792</v>
      </c>
      <c r="DH30" s="377" t="s">
        <v>667</v>
      </c>
      <c r="DI30" s="153" t="s">
        <v>45</v>
      </c>
      <c r="DJ30" s="376" t="s">
        <v>358</v>
      </c>
      <c r="DK30" s="368" t="s">
        <v>371</v>
      </c>
      <c r="DL30" s="181">
        <v>27431.040000000001</v>
      </c>
      <c r="DM30" s="153">
        <v>45791</v>
      </c>
      <c r="DN30" s="999">
        <f>28*2*7.8</f>
        <v>436.8</v>
      </c>
      <c r="DO30" s="181">
        <v>27431.040000000001</v>
      </c>
      <c r="DP30" s="182">
        <v>13090.91</v>
      </c>
      <c r="DQ30" s="181">
        <f t="shared" si="20"/>
        <v>395007003.43104005</v>
      </c>
      <c r="DR30" s="446">
        <f t="shared" si="21"/>
        <v>0.10000000000000006</v>
      </c>
      <c r="DS30" s="182">
        <f t="shared" si="22"/>
        <v>359097275.84640002</v>
      </c>
      <c r="DT30" s="275">
        <v>45800</v>
      </c>
      <c r="DU30" s="152">
        <f>SUMIF($I:$I,I30,$DN:$DN)</f>
        <v>748.8</v>
      </c>
      <c r="DV30" s="152">
        <f>SUMIF($I:$I,I30,$DO:$DO)</f>
        <v>47024.639999999999</v>
      </c>
      <c r="DW30" s="151"/>
      <c r="DX30" s="275"/>
      <c r="DY30" s="370"/>
      <c r="DZ30" s="208"/>
      <c r="EA30" s="208"/>
      <c r="EB30" s="152"/>
      <c r="EC30" s="152"/>
      <c r="ED30" s="152"/>
      <c r="EE30" s="152"/>
      <c r="EF30" s="152"/>
      <c r="EG30" s="152"/>
      <c r="EH30" s="152"/>
      <c r="EI30" s="371"/>
      <c r="EJ30" s="371"/>
      <c r="EK30" s="371"/>
      <c r="EL30" s="371"/>
      <c r="EM30" s="153"/>
      <c r="EN30" s="153"/>
      <c r="EO30" s="153"/>
      <c r="EP30" s="153"/>
      <c r="EQ30" s="153"/>
      <c r="ER30" s="153"/>
      <c r="ES30" s="152">
        <f>SUMIF($I:$I,I30,$EG:$EG)</f>
        <v>0</v>
      </c>
      <c r="ET30" s="151">
        <f>SUMIF($I:$I,I30,$EH:$EH)</f>
        <v>0</v>
      </c>
      <c r="EU30" s="153"/>
      <c r="EV30" s="153"/>
      <c r="EW30" s="153"/>
      <c r="EX30" s="153"/>
      <c r="EY30" s="152">
        <f>DU30+ES30</f>
        <v>748.8</v>
      </c>
      <c r="EZ30" s="152">
        <f>DV30+ET30</f>
        <v>47024.639999999999</v>
      </c>
      <c r="FA30" s="152">
        <f t="shared" ref="FA30" si="47">DE30-EY30</f>
        <v>0</v>
      </c>
      <c r="FB30" s="152">
        <f t="shared" ref="FB30" si="48">DF30-EZ30</f>
        <v>0</v>
      </c>
      <c r="FC30" s="151" t="str">
        <f>IF(FA30&lt;0,"Thừa",IF(FA30=0,"Đủ","Thiếu"))</f>
        <v>Đủ</v>
      </c>
      <c r="FD30" s="152"/>
      <c r="FE30" s="372"/>
      <c r="FF30" s="373"/>
      <c r="FG30" s="367"/>
      <c r="FH30" s="374"/>
      <c r="FI30" s="183"/>
      <c r="FJ30" s="184"/>
      <c r="FK30" s="185"/>
      <c r="FL30" s="185"/>
    </row>
    <row r="31" spans="1:168" s="386" customFormat="1" ht="14" hidden="1" customHeight="1">
      <c r="A31" s="208" t="str">
        <f t="shared" si="5"/>
        <v>ok</v>
      </c>
      <c r="B31" s="151"/>
      <c r="C31" s="151"/>
      <c r="D31" s="151"/>
      <c r="E31" s="151"/>
      <c r="F31" s="151"/>
      <c r="G31" s="151"/>
      <c r="H31" s="151"/>
      <c r="I31" s="171" t="s">
        <v>249</v>
      </c>
      <c r="J31" s="164" t="s">
        <v>235</v>
      </c>
      <c r="K31" s="171" t="s">
        <v>294</v>
      </c>
      <c r="L31" s="233" t="s">
        <v>289</v>
      </c>
      <c r="M31" s="163" t="s">
        <v>44</v>
      </c>
      <c r="N31" s="172"/>
      <c r="O31" s="1464"/>
      <c r="P31" s="1465"/>
      <c r="Q31" s="162"/>
      <c r="R31" s="162"/>
      <c r="S31" s="161"/>
      <c r="T31" s="162"/>
      <c r="U31" s="162"/>
      <c r="V31" s="162"/>
      <c r="W31" s="162"/>
      <c r="X31" s="162"/>
      <c r="Y31" s="162"/>
      <c r="Z31" s="162"/>
      <c r="AA31" s="162"/>
      <c r="AB31" s="162"/>
      <c r="AC31" s="162"/>
      <c r="AD31" s="162"/>
      <c r="AE31" s="162"/>
      <c r="AF31" s="162"/>
      <c r="AG31" s="162"/>
      <c r="AH31" s="162"/>
      <c r="AI31" s="162"/>
      <c r="AJ31" s="162"/>
      <c r="AK31" s="162"/>
      <c r="AL31" s="162"/>
      <c r="AM31" s="162"/>
      <c r="AN31" s="162"/>
      <c r="AO31" s="162"/>
      <c r="AP31" s="162"/>
      <c r="AQ31" s="162"/>
      <c r="AR31" s="162"/>
      <c r="AS31" s="162"/>
      <c r="AT31" s="162"/>
      <c r="AU31" s="162"/>
      <c r="AV31" s="162"/>
      <c r="AW31" s="162"/>
      <c r="AX31" s="162"/>
      <c r="AY31" s="162"/>
      <c r="AZ31" s="162"/>
      <c r="BA31" s="162"/>
      <c r="BB31" s="162"/>
      <c r="BC31" s="162"/>
      <c r="BD31" s="162"/>
      <c r="BE31" s="162"/>
      <c r="BF31" s="162"/>
      <c r="BG31" s="162"/>
      <c r="BH31" s="162"/>
      <c r="BI31" s="162"/>
      <c r="BJ31" s="162"/>
      <c r="BK31" s="162"/>
      <c r="BL31" s="162"/>
      <c r="BM31" s="162"/>
      <c r="BN31" s="162"/>
      <c r="BO31" s="162"/>
      <c r="BP31" s="162"/>
      <c r="BQ31" s="162"/>
      <c r="BR31" s="162"/>
      <c r="BS31" s="162"/>
      <c r="BT31" s="162"/>
      <c r="BU31" s="162"/>
      <c r="BV31" s="162"/>
      <c r="BW31" s="162"/>
      <c r="BX31" s="162"/>
      <c r="BY31" s="162"/>
      <c r="BZ31" s="162"/>
      <c r="CA31" s="162"/>
      <c r="CB31" s="162"/>
      <c r="CC31" s="162"/>
      <c r="CD31" s="162"/>
      <c r="CE31" s="162"/>
      <c r="CF31" s="162"/>
      <c r="CG31" s="162"/>
      <c r="CH31" s="162"/>
      <c r="CI31" s="162"/>
      <c r="CJ31" s="162"/>
      <c r="CK31" s="162"/>
      <c r="CL31" s="162"/>
      <c r="CM31" s="162"/>
      <c r="CN31" s="162"/>
      <c r="CO31" s="162"/>
      <c r="CP31" s="162"/>
      <c r="CQ31" s="162"/>
      <c r="CR31" s="162"/>
      <c r="CS31" s="162"/>
      <c r="CT31" s="162"/>
      <c r="CU31" s="162"/>
      <c r="CV31" s="162"/>
      <c r="CW31" s="209"/>
      <c r="CX31" s="209"/>
      <c r="CY31" s="375"/>
      <c r="CZ31" s="208"/>
      <c r="DA31" s="152"/>
      <c r="DB31" s="152"/>
      <c r="DC31" s="275"/>
      <c r="DD31" s="366"/>
      <c r="DE31" s="152"/>
      <c r="DF31" s="152"/>
      <c r="DG31" s="153"/>
      <c r="DH31" s="377" t="s">
        <v>455</v>
      </c>
      <c r="DI31" s="153" t="s">
        <v>45</v>
      </c>
      <c r="DJ31" s="213" t="s">
        <v>459</v>
      </c>
      <c r="DK31" s="213" t="s">
        <v>43</v>
      </c>
      <c r="DL31" s="181">
        <v>19593.599999999999</v>
      </c>
      <c r="DM31" s="387">
        <v>45812</v>
      </c>
      <c r="DN31" s="225">
        <v>312</v>
      </c>
      <c r="DO31" s="181">
        <v>19593.599999999999</v>
      </c>
      <c r="DP31" s="182">
        <v>13090.91</v>
      </c>
      <c r="DQ31" s="181">
        <f t="shared" si="20"/>
        <v>282147859.59359998</v>
      </c>
      <c r="DR31" s="446">
        <f t="shared" si="21"/>
        <v>0.10000000000000003</v>
      </c>
      <c r="DS31" s="182">
        <f t="shared" si="22"/>
        <v>256498054.17599997</v>
      </c>
      <c r="DT31" s="275">
        <v>45817</v>
      </c>
      <c r="DU31" s="152"/>
      <c r="DV31" s="152"/>
      <c r="DW31" s="151"/>
      <c r="DX31" s="275"/>
      <c r="DY31" s="370"/>
      <c r="DZ31" s="208"/>
      <c r="EA31" s="208"/>
      <c r="EB31" s="152"/>
      <c r="EC31" s="152"/>
      <c r="ED31" s="152"/>
      <c r="EE31" s="152"/>
      <c r="EF31" s="152"/>
      <c r="EG31" s="152"/>
      <c r="EH31" s="152"/>
      <c r="EI31" s="371"/>
      <c r="EJ31" s="371"/>
      <c r="EK31" s="371"/>
      <c r="EL31" s="371"/>
      <c r="EM31" s="153"/>
      <c r="EN31" s="153"/>
      <c r="EO31" s="153"/>
      <c r="EP31" s="153"/>
      <c r="EQ31" s="153"/>
      <c r="ER31" s="153"/>
      <c r="ES31" s="152"/>
      <c r="ET31" s="151"/>
      <c r="EU31" s="153"/>
      <c r="EV31" s="153"/>
      <c r="EW31" s="153"/>
      <c r="EX31" s="153"/>
      <c r="EY31" s="152"/>
      <c r="EZ31" s="152"/>
      <c r="FA31" s="152"/>
      <c r="FB31" s="152"/>
      <c r="FC31" s="151"/>
      <c r="FD31" s="152"/>
      <c r="FE31" s="372"/>
      <c r="FF31" s="373"/>
      <c r="FG31" s="384"/>
      <c r="FH31" s="385"/>
      <c r="FI31" s="210"/>
      <c r="FJ31" s="211"/>
      <c r="FK31" s="212"/>
      <c r="FL31" s="212"/>
    </row>
    <row r="32" spans="1:168" s="157" customFormat="1" ht="14" hidden="1" customHeight="1">
      <c r="A32" s="208" t="str">
        <f t="shared" si="5"/>
        <v>Hiện</v>
      </c>
      <c r="B32" s="151" t="str">
        <f t="shared" ref="B32" si="49">FC32</f>
        <v>Đủ</v>
      </c>
      <c r="C32" s="151">
        <f t="shared" ref="C32" si="50">FA32</f>
        <v>0</v>
      </c>
      <c r="D32" s="151"/>
      <c r="E32" s="151"/>
      <c r="F32" s="151"/>
      <c r="G32" s="151"/>
      <c r="H32" s="151"/>
      <c r="I32" s="171" t="s">
        <v>250</v>
      </c>
      <c r="J32" s="164" t="s">
        <v>235</v>
      </c>
      <c r="K32" s="171" t="s">
        <v>295</v>
      </c>
      <c r="L32" s="233" t="s">
        <v>289</v>
      </c>
      <c r="M32" s="163" t="s">
        <v>44</v>
      </c>
      <c r="N32" s="172">
        <v>62.8</v>
      </c>
      <c r="O32" s="1464"/>
      <c r="P32" s="1465"/>
      <c r="Q32" s="161"/>
      <c r="R32" s="162"/>
      <c r="S32" s="161">
        <v>797.28</v>
      </c>
      <c r="T32" s="162">
        <v>50069.183999999994</v>
      </c>
      <c r="U32" s="162"/>
      <c r="V32" s="162"/>
      <c r="W32" s="162">
        <v>0</v>
      </c>
      <c r="X32" s="162">
        <v>0</v>
      </c>
      <c r="Y32" s="162">
        <v>0</v>
      </c>
      <c r="Z32" s="162">
        <v>0</v>
      </c>
      <c r="AA32" s="162">
        <v>0</v>
      </c>
      <c r="AB32" s="162">
        <v>0</v>
      </c>
      <c r="AC32" s="162">
        <v>0</v>
      </c>
      <c r="AD32" s="162">
        <v>0</v>
      </c>
      <c r="AE32" s="162">
        <v>0</v>
      </c>
      <c r="AF32" s="162">
        <v>0</v>
      </c>
      <c r="AG32" s="162">
        <v>0</v>
      </c>
      <c r="AH32" s="162">
        <v>0</v>
      </c>
      <c r="AI32" s="162">
        <f>VLOOKUP(I32,'[119]MTO-rev09'!$A:$O,11,0)</f>
        <v>0</v>
      </c>
      <c r="AJ32" s="162">
        <f>VLOOKUP(I32,'[119]MTO-rev09'!$A:$O,12,0)</f>
        <v>0</v>
      </c>
      <c r="AK32" s="162">
        <v>0</v>
      </c>
      <c r="AL32" s="162">
        <v>0</v>
      </c>
      <c r="AM32" s="162"/>
      <c r="AN32" s="162"/>
      <c r="AO32" s="162">
        <v>0</v>
      </c>
      <c r="AP32" s="162">
        <v>0</v>
      </c>
      <c r="AQ32" s="162">
        <v>0</v>
      </c>
      <c r="AR32" s="162">
        <v>0</v>
      </c>
      <c r="AS32" s="162">
        <v>0</v>
      </c>
      <c r="AT32" s="162">
        <v>0</v>
      </c>
      <c r="AU32" s="162">
        <v>0</v>
      </c>
      <c r="AV32" s="162">
        <v>0</v>
      </c>
      <c r="AW32" s="162">
        <v>0</v>
      </c>
      <c r="AX32" s="162">
        <v>0</v>
      </c>
      <c r="AY32" s="162">
        <v>0</v>
      </c>
      <c r="AZ32" s="162">
        <v>0</v>
      </c>
      <c r="BA32" s="162"/>
      <c r="BB32" s="162"/>
      <c r="BC32" s="162">
        <v>0</v>
      </c>
      <c r="BD32" s="162">
        <v>0</v>
      </c>
      <c r="BE32" s="162">
        <v>0</v>
      </c>
      <c r="BF32" s="162">
        <v>0</v>
      </c>
      <c r="BG32" s="162">
        <v>0</v>
      </c>
      <c r="BH32" s="162">
        <v>0</v>
      </c>
      <c r="BI32" s="162">
        <v>0</v>
      </c>
      <c r="BJ32" s="162">
        <v>0</v>
      </c>
      <c r="BK32" s="162">
        <v>0</v>
      </c>
      <c r="BL32" s="162">
        <v>0</v>
      </c>
      <c r="BM32" s="162">
        <v>0</v>
      </c>
      <c r="BN32" s="162">
        <v>0</v>
      </c>
      <c r="BO32" s="162"/>
      <c r="BP32" s="162"/>
      <c r="BQ32" s="162">
        <v>0</v>
      </c>
      <c r="BR32" s="162">
        <v>0</v>
      </c>
      <c r="BS32" s="162">
        <v>0</v>
      </c>
      <c r="BT32" s="162">
        <v>0</v>
      </c>
      <c r="BU32" s="162">
        <v>0</v>
      </c>
      <c r="BV32" s="162">
        <v>0</v>
      </c>
      <c r="BW32" s="162"/>
      <c r="BX32" s="162"/>
      <c r="BY32" s="162">
        <v>0</v>
      </c>
      <c r="BZ32" s="162">
        <v>0</v>
      </c>
      <c r="CA32" s="162">
        <v>0</v>
      </c>
      <c r="CB32" s="162">
        <v>0</v>
      </c>
      <c r="CC32" s="162">
        <v>0</v>
      </c>
      <c r="CD32" s="162">
        <v>0</v>
      </c>
      <c r="CE32" s="162">
        <f>VLOOKUP(I32,[120]REV33!$A:$O,11,0)</f>
        <v>0</v>
      </c>
      <c r="CF32" s="162">
        <f>VLOOKUP(I32,[120]REV33!$A:$O,12,0)</f>
        <v>0</v>
      </c>
      <c r="CG32" s="162"/>
      <c r="CH32" s="162"/>
      <c r="CI32" s="162"/>
      <c r="CJ32" s="162"/>
      <c r="CK32" s="162"/>
      <c r="CL32" s="162"/>
      <c r="CM32" s="162"/>
      <c r="CN32" s="162"/>
      <c r="CO32" s="162">
        <v>0</v>
      </c>
      <c r="CP32" s="162">
        <v>0</v>
      </c>
      <c r="CQ32" s="162">
        <v>0</v>
      </c>
      <c r="CR32" s="162">
        <v>0</v>
      </c>
      <c r="CS32" s="162">
        <v>0</v>
      </c>
      <c r="CT32" s="162">
        <v>0</v>
      </c>
      <c r="CU32" s="162">
        <v>0</v>
      </c>
      <c r="CV32" s="162">
        <v>0</v>
      </c>
      <c r="CW32" s="209">
        <f>Q32+S32+U32+W32+Y32+AA32+AC32+AE32+AG32+AI32+AK32+AM32+AO32+AQ32+AS32+AU32+AW32+AY32+BA32+BC32+BE32+BG32+BI32+BK32+BM32+BO32+BQ32+BS32+BU32+BW32+BY32+CA32+CC32+CE32+CG32+CI32+CK32+CM32+CO32+CQ32+CS32+CU32</f>
        <v>797.28</v>
      </c>
      <c r="CX32" s="209">
        <f>R32+T32+V32+X32+Z32+AB32+AD32+AF32+AH32+AJ32+AL32+AN32+AP32+AR32+AT32+AV32+AX32+AZ32+BB32+BD32+BF32+BH32+BJ32+BL32+BN32+BP32+BR32+BT32+BV32+BX32+BZ32+CB32+CD32+CF32+CH32+CJ32+CL32+CN32+CP32+CR32+CT32+CV32</f>
        <v>50069.183999999994</v>
      </c>
      <c r="CY32" s="375" t="s">
        <v>332</v>
      </c>
      <c r="CZ32" s="208"/>
      <c r="DA32" s="152"/>
      <c r="DB32" s="152"/>
      <c r="DC32" s="366"/>
      <c r="DD32" s="366"/>
      <c r="DE32" s="152">
        <f>IF(CW32&gt;DA32,CW32-DA32,"0")</f>
        <v>797.28</v>
      </c>
      <c r="DF32" s="152">
        <f>IF(CX32&gt;DB32,CX32-DB32,"0")</f>
        <v>50069.183999999994</v>
      </c>
      <c r="DG32" s="153">
        <v>45792</v>
      </c>
      <c r="DH32" s="377" t="s">
        <v>667</v>
      </c>
      <c r="DI32" s="153" t="s">
        <v>45</v>
      </c>
      <c r="DJ32" s="376" t="s">
        <v>359</v>
      </c>
      <c r="DK32" s="368" t="s">
        <v>371</v>
      </c>
      <c r="DL32" s="181">
        <v>27310.46</v>
      </c>
      <c r="DM32" s="153">
        <v>45791</v>
      </c>
      <c r="DN32" s="999">
        <f>24*2*9.06</f>
        <v>434.88</v>
      </c>
      <c r="DO32" s="181">
        <v>27310.46</v>
      </c>
      <c r="DP32" s="182">
        <v>13090.91</v>
      </c>
      <c r="DQ32" s="181">
        <f t="shared" si="20"/>
        <v>393270651.31045997</v>
      </c>
      <c r="DR32" s="446">
        <f t="shared" si="21"/>
        <v>0.10000000000000003</v>
      </c>
      <c r="DS32" s="182">
        <f t="shared" si="22"/>
        <v>357518773.91859996</v>
      </c>
      <c r="DT32" s="275">
        <v>45800</v>
      </c>
      <c r="DU32" s="152">
        <f>SUMIF($I:$I,I32,$DN:$DN)</f>
        <v>797.28</v>
      </c>
      <c r="DV32" s="152">
        <f>SUMIF($I:$I,I32,$DO:$DO)</f>
        <v>50069.18</v>
      </c>
      <c r="DW32" s="151"/>
      <c r="DX32" s="275"/>
      <c r="DY32" s="370"/>
      <c r="DZ32" s="208"/>
      <c r="EA32" s="208"/>
      <c r="EB32" s="152"/>
      <c r="EC32" s="152"/>
      <c r="ED32" s="152"/>
      <c r="EE32" s="152"/>
      <c r="EF32" s="152"/>
      <c r="EG32" s="152"/>
      <c r="EH32" s="152"/>
      <c r="EI32" s="371"/>
      <c r="EJ32" s="371"/>
      <c r="EK32" s="153"/>
      <c r="EL32" s="153"/>
      <c r="EM32" s="153"/>
      <c r="EN32" s="153"/>
      <c r="EO32" s="153"/>
      <c r="EP32" s="153"/>
      <c r="EQ32" s="153"/>
      <c r="ER32" s="153"/>
      <c r="ES32" s="152">
        <f>SUMIF($I:$I,I32,$EG:$EG)</f>
        <v>0</v>
      </c>
      <c r="ET32" s="151">
        <f>SUMIF($I:$I,I32,$EH:$EH)</f>
        <v>0</v>
      </c>
      <c r="EU32" s="153"/>
      <c r="EV32" s="153"/>
      <c r="EW32" s="153"/>
      <c r="EX32" s="153"/>
      <c r="EY32" s="152">
        <f>DU32+ES32</f>
        <v>797.28</v>
      </c>
      <c r="EZ32" s="152">
        <f>DV32+ET32</f>
        <v>50069.18</v>
      </c>
      <c r="FA32" s="152">
        <f t="shared" ref="FA32" si="51">DE32-EY32</f>
        <v>0</v>
      </c>
      <c r="FB32" s="152">
        <f t="shared" ref="FB32" si="52">DF32-EZ32</f>
        <v>3.9999999935389496E-3</v>
      </c>
      <c r="FC32" s="151" t="str">
        <f>IF(FA32&lt;0,"Thừa",IF(FA32=0,"Đủ","Thiếu"))</f>
        <v>Đủ</v>
      </c>
      <c r="FD32" s="152"/>
      <c r="FE32" s="372"/>
      <c r="FF32" s="373"/>
      <c r="FG32" s="367"/>
      <c r="FH32" s="374"/>
      <c r="FI32" s="183"/>
      <c r="FJ32" s="184"/>
      <c r="FK32" s="185"/>
      <c r="FL32" s="185"/>
    </row>
    <row r="33" spans="1:168" s="386" customFormat="1" ht="14" hidden="1" customHeight="1">
      <c r="A33" s="208" t="str">
        <f t="shared" si="5"/>
        <v>ok</v>
      </c>
      <c r="B33" s="151"/>
      <c r="C33" s="151"/>
      <c r="D33" s="151"/>
      <c r="E33" s="151"/>
      <c r="F33" s="151"/>
      <c r="G33" s="151"/>
      <c r="H33" s="151"/>
      <c r="I33" s="171" t="s">
        <v>250</v>
      </c>
      <c r="J33" s="164" t="s">
        <v>235</v>
      </c>
      <c r="K33" s="171" t="s">
        <v>295</v>
      </c>
      <c r="L33" s="233" t="s">
        <v>289</v>
      </c>
      <c r="M33" s="163" t="s">
        <v>44</v>
      </c>
      <c r="N33" s="172"/>
      <c r="O33" s="1464"/>
      <c r="P33" s="1465"/>
      <c r="Q33" s="161"/>
      <c r="R33" s="162"/>
      <c r="S33" s="161"/>
      <c r="T33" s="162"/>
      <c r="U33" s="162"/>
      <c r="V33" s="162"/>
      <c r="W33" s="162"/>
      <c r="X33" s="162"/>
      <c r="Y33" s="162"/>
      <c r="Z33" s="162"/>
      <c r="AA33" s="162"/>
      <c r="AB33" s="162"/>
      <c r="AC33" s="162"/>
      <c r="AD33" s="162"/>
      <c r="AE33" s="162"/>
      <c r="AF33" s="162"/>
      <c r="AG33" s="162"/>
      <c r="AH33" s="162"/>
      <c r="AI33" s="162"/>
      <c r="AJ33" s="162"/>
      <c r="AK33" s="162"/>
      <c r="AL33" s="162"/>
      <c r="AM33" s="162"/>
      <c r="AN33" s="162"/>
      <c r="AO33" s="162"/>
      <c r="AP33" s="162"/>
      <c r="AQ33" s="162"/>
      <c r="AR33" s="162"/>
      <c r="AS33" s="162"/>
      <c r="AT33" s="162"/>
      <c r="AU33" s="162"/>
      <c r="AV33" s="162"/>
      <c r="AW33" s="162"/>
      <c r="AX33" s="162"/>
      <c r="AY33" s="162"/>
      <c r="AZ33" s="162"/>
      <c r="BA33" s="162"/>
      <c r="BB33" s="162"/>
      <c r="BC33" s="162"/>
      <c r="BD33" s="162"/>
      <c r="BE33" s="162"/>
      <c r="BF33" s="162"/>
      <c r="BG33" s="162"/>
      <c r="BH33" s="162"/>
      <c r="BI33" s="162"/>
      <c r="BJ33" s="162"/>
      <c r="BK33" s="162"/>
      <c r="BL33" s="162"/>
      <c r="BM33" s="162"/>
      <c r="BN33" s="162"/>
      <c r="BO33" s="162"/>
      <c r="BP33" s="162"/>
      <c r="BQ33" s="162"/>
      <c r="BR33" s="162"/>
      <c r="BS33" s="162"/>
      <c r="BT33" s="162"/>
      <c r="BU33" s="162"/>
      <c r="BV33" s="162"/>
      <c r="BW33" s="162"/>
      <c r="BX33" s="162"/>
      <c r="BY33" s="162"/>
      <c r="BZ33" s="162"/>
      <c r="CA33" s="162"/>
      <c r="CB33" s="162"/>
      <c r="CC33" s="162"/>
      <c r="CD33" s="162"/>
      <c r="CE33" s="162"/>
      <c r="CF33" s="162"/>
      <c r="CG33" s="162"/>
      <c r="CH33" s="162"/>
      <c r="CI33" s="162"/>
      <c r="CJ33" s="162"/>
      <c r="CK33" s="162"/>
      <c r="CL33" s="162"/>
      <c r="CM33" s="162"/>
      <c r="CN33" s="162"/>
      <c r="CO33" s="162"/>
      <c r="CP33" s="162"/>
      <c r="CQ33" s="162"/>
      <c r="CR33" s="162"/>
      <c r="CS33" s="162"/>
      <c r="CT33" s="162"/>
      <c r="CU33" s="162"/>
      <c r="CV33" s="162"/>
      <c r="CW33" s="209"/>
      <c r="CX33" s="209"/>
      <c r="CY33" s="375"/>
      <c r="CZ33" s="208"/>
      <c r="DA33" s="152"/>
      <c r="DB33" s="152"/>
      <c r="DC33" s="366"/>
      <c r="DD33" s="366"/>
      <c r="DE33" s="152"/>
      <c r="DF33" s="152"/>
      <c r="DG33" s="153"/>
      <c r="DH33" s="377" t="s">
        <v>455</v>
      </c>
      <c r="DI33" s="153" t="s">
        <v>45</v>
      </c>
      <c r="DJ33" s="213" t="s">
        <v>460</v>
      </c>
      <c r="DK33" s="213" t="s">
        <v>43</v>
      </c>
      <c r="DL33" s="181">
        <v>22758.720000000001</v>
      </c>
      <c r="DM33" s="387">
        <v>45812</v>
      </c>
      <c r="DN33" s="225">
        <v>362.40000000000003</v>
      </c>
      <c r="DO33" s="181">
        <v>22758.720000000001</v>
      </c>
      <c r="DP33" s="182">
        <v>13090.91</v>
      </c>
      <c r="DQ33" s="181">
        <f t="shared" si="20"/>
        <v>327725590.75872004</v>
      </c>
      <c r="DR33" s="446">
        <f t="shared" si="21"/>
        <v>0.10000000000000019</v>
      </c>
      <c r="DS33" s="182">
        <f t="shared" si="22"/>
        <v>297932355.23519999</v>
      </c>
      <c r="DT33" s="275">
        <v>45817</v>
      </c>
      <c r="DU33" s="152"/>
      <c r="DV33" s="152"/>
      <c r="DW33" s="151"/>
      <c r="DX33" s="275"/>
      <c r="DY33" s="370"/>
      <c r="DZ33" s="208"/>
      <c r="EA33" s="208"/>
      <c r="EB33" s="152"/>
      <c r="EC33" s="152"/>
      <c r="ED33" s="152"/>
      <c r="EE33" s="152"/>
      <c r="EF33" s="152"/>
      <c r="EG33" s="152"/>
      <c r="EH33" s="152"/>
      <c r="EI33" s="371"/>
      <c r="EJ33" s="371"/>
      <c r="EK33" s="153"/>
      <c r="EL33" s="153"/>
      <c r="EM33" s="153"/>
      <c r="EN33" s="153"/>
      <c r="EO33" s="153"/>
      <c r="EP33" s="153"/>
      <c r="EQ33" s="153"/>
      <c r="ER33" s="153"/>
      <c r="ES33" s="152"/>
      <c r="ET33" s="151"/>
      <c r="EU33" s="153"/>
      <c r="EV33" s="153"/>
      <c r="EW33" s="153"/>
      <c r="EX33" s="153"/>
      <c r="EY33" s="152"/>
      <c r="EZ33" s="152"/>
      <c r="FA33" s="152"/>
      <c r="FB33" s="152"/>
      <c r="FC33" s="151"/>
      <c r="FD33" s="152"/>
      <c r="FE33" s="372"/>
      <c r="FF33" s="373"/>
      <c r="FG33" s="384"/>
      <c r="FH33" s="385"/>
      <c r="FI33" s="210"/>
      <c r="FJ33" s="211"/>
      <c r="FK33" s="212"/>
      <c r="FL33" s="212"/>
    </row>
    <row r="34" spans="1:168" s="157" customFormat="1" ht="14" hidden="1" customHeight="1">
      <c r="A34" s="208" t="str">
        <f t="shared" si="5"/>
        <v>Hiện</v>
      </c>
      <c r="B34" s="151" t="str">
        <f t="shared" ref="B34" si="53">FC34</f>
        <v>Đủ</v>
      </c>
      <c r="C34" s="151">
        <f t="shared" ref="C34" si="54">FA34</f>
        <v>0</v>
      </c>
      <c r="D34" s="151"/>
      <c r="E34" s="151"/>
      <c r="F34" s="151"/>
      <c r="G34" s="151"/>
      <c r="H34" s="151"/>
      <c r="I34" s="171" t="s">
        <v>251</v>
      </c>
      <c r="J34" s="164" t="s">
        <v>235</v>
      </c>
      <c r="K34" s="171" t="s">
        <v>296</v>
      </c>
      <c r="L34" s="233" t="s">
        <v>289</v>
      </c>
      <c r="M34" s="163" t="s">
        <v>44</v>
      </c>
      <c r="N34" s="172">
        <v>62.8</v>
      </c>
      <c r="O34" s="1464"/>
      <c r="P34" s="1465"/>
      <c r="Q34" s="161"/>
      <c r="R34" s="162"/>
      <c r="S34" s="161">
        <v>2880</v>
      </c>
      <c r="T34" s="162">
        <v>180864</v>
      </c>
      <c r="U34" s="162"/>
      <c r="V34" s="162"/>
      <c r="W34" s="162">
        <v>0</v>
      </c>
      <c r="X34" s="162">
        <v>0</v>
      </c>
      <c r="Y34" s="162">
        <v>0</v>
      </c>
      <c r="Z34" s="162">
        <v>0</v>
      </c>
      <c r="AA34" s="162">
        <v>0</v>
      </c>
      <c r="AB34" s="162">
        <v>0</v>
      </c>
      <c r="AC34" s="162">
        <v>0</v>
      </c>
      <c r="AD34" s="162">
        <v>0</v>
      </c>
      <c r="AE34" s="162">
        <v>336</v>
      </c>
      <c r="AF34" s="162">
        <v>21100.799999999999</v>
      </c>
      <c r="AG34" s="162">
        <v>0</v>
      </c>
      <c r="AH34" s="162">
        <v>0</v>
      </c>
      <c r="AI34" s="162">
        <f>VLOOKUP(I34,'[119]MTO-rev09'!$A:$O,11,0)</f>
        <v>0</v>
      </c>
      <c r="AJ34" s="162">
        <f>VLOOKUP(I34,'[119]MTO-rev09'!$A:$O,12,0)</f>
        <v>0</v>
      </c>
      <c r="AK34" s="162">
        <v>0</v>
      </c>
      <c r="AL34" s="162">
        <v>0</v>
      </c>
      <c r="AM34" s="162"/>
      <c r="AN34" s="162"/>
      <c r="AO34" s="162">
        <v>0</v>
      </c>
      <c r="AP34" s="162">
        <v>0</v>
      </c>
      <c r="AQ34" s="162">
        <v>0</v>
      </c>
      <c r="AR34" s="162">
        <v>0</v>
      </c>
      <c r="AS34" s="162">
        <v>0</v>
      </c>
      <c r="AT34" s="162">
        <v>0</v>
      </c>
      <c r="AU34" s="162">
        <v>0</v>
      </c>
      <c r="AV34" s="162">
        <v>0</v>
      </c>
      <c r="AW34" s="162">
        <v>0</v>
      </c>
      <c r="AX34" s="162">
        <v>0</v>
      </c>
      <c r="AY34" s="162">
        <v>0</v>
      </c>
      <c r="AZ34" s="162">
        <v>0</v>
      </c>
      <c r="BA34" s="162"/>
      <c r="BB34" s="162"/>
      <c r="BC34" s="162">
        <v>0</v>
      </c>
      <c r="BD34" s="162">
        <v>0</v>
      </c>
      <c r="BE34" s="162">
        <v>0</v>
      </c>
      <c r="BF34" s="162">
        <v>0</v>
      </c>
      <c r="BG34" s="162">
        <v>0</v>
      </c>
      <c r="BH34" s="162">
        <v>0</v>
      </c>
      <c r="BI34" s="162">
        <v>0</v>
      </c>
      <c r="BJ34" s="162">
        <v>0</v>
      </c>
      <c r="BK34" s="162">
        <v>0</v>
      </c>
      <c r="BL34" s="162">
        <v>0</v>
      </c>
      <c r="BM34" s="162">
        <v>0</v>
      </c>
      <c r="BN34" s="162">
        <v>0</v>
      </c>
      <c r="BO34" s="162"/>
      <c r="BP34" s="162"/>
      <c r="BQ34" s="162">
        <v>0</v>
      </c>
      <c r="BR34" s="162">
        <v>0</v>
      </c>
      <c r="BS34" s="162">
        <v>0</v>
      </c>
      <c r="BT34" s="162">
        <v>0</v>
      </c>
      <c r="BU34" s="162">
        <v>0</v>
      </c>
      <c r="BV34" s="162">
        <v>0</v>
      </c>
      <c r="BW34" s="162"/>
      <c r="BX34" s="162"/>
      <c r="BY34" s="162">
        <v>0</v>
      </c>
      <c r="BZ34" s="162">
        <v>0</v>
      </c>
      <c r="CA34" s="162">
        <v>0</v>
      </c>
      <c r="CB34" s="162">
        <v>0</v>
      </c>
      <c r="CC34" s="162">
        <v>0</v>
      </c>
      <c r="CD34" s="162">
        <v>0</v>
      </c>
      <c r="CE34" s="162">
        <f>VLOOKUP(I34,[120]REV33!$A:$O,11,0)</f>
        <v>0</v>
      </c>
      <c r="CF34" s="162">
        <f>VLOOKUP(I34,[120]REV33!$A:$O,12,0)</f>
        <v>0</v>
      </c>
      <c r="CG34" s="162"/>
      <c r="CH34" s="162"/>
      <c r="CI34" s="162"/>
      <c r="CJ34" s="162"/>
      <c r="CK34" s="162"/>
      <c r="CL34" s="162"/>
      <c r="CM34" s="162"/>
      <c r="CN34" s="162"/>
      <c r="CO34" s="162">
        <v>0</v>
      </c>
      <c r="CP34" s="162">
        <v>0</v>
      </c>
      <c r="CQ34" s="162">
        <v>0</v>
      </c>
      <c r="CR34" s="162">
        <v>0</v>
      </c>
      <c r="CS34" s="162">
        <v>0</v>
      </c>
      <c r="CT34" s="162">
        <v>0</v>
      </c>
      <c r="CU34" s="162">
        <v>0</v>
      </c>
      <c r="CV34" s="162">
        <v>0</v>
      </c>
      <c r="CW34" s="209">
        <f>Q34+S34+U34+W34+Y34+AA34+AC34+AE34+AG34+AI34+AK34+AM34+AO34+AQ34+AS34+AU34+AW34+AY34+BA34+BC34+BE34+BG34+BI34+BK34+BM34+BO34+BQ34+BS34+BU34+BW34+BY34+CA34+CC34+CE34+CG34+CI34+CK34+CM34+CO34+CQ34+CS34+CU34</f>
        <v>3216</v>
      </c>
      <c r="CX34" s="209">
        <f>R34+T34+V34+X34+Z34+AB34+AD34+AF34+AH34+AJ34+AL34+AN34+AP34+AR34+AT34+AV34+AX34+AZ34+BB34+BD34+BF34+BH34+BJ34+BL34+BN34+BP34+BR34+BT34+BV34+BX34+BZ34+CB34+CD34+CF34+CH34+CJ34+CL34+CN34+CP34+CR34+CT34+CV34</f>
        <v>201964.79999999999</v>
      </c>
      <c r="CY34" s="375" t="s">
        <v>645</v>
      </c>
      <c r="CZ34" s="208"/>
      <c r="DA34" s="152"/>
      <c r="DB34" s="152"/>
      <c r="DC34" s="275"/>
      <c r="DD34" s="366"/>
      <c r="DE34" s="152">
        <f>IF(CW34&gt;DA34,CW34-DA34,"0")</f>
        <v>3216</v>
      </c>
      <c r="DF34" s="152">
        <f>IF(CX34&gt;DB34,CX34-DB34,"0")</f>
        <v>201964.79999999999</v>
      </c>
      <c r="DG34" s="153">
        <v>45792</v>
      </c>
      <c r="DH34" s="377" t="s">
        <v>667</v>
      </c>
      <c r="DI34" s="153" t="s">
        <v>45</v>
      </c>
      <c r="DJ34" s="389" t="s">
        <v>360</v>
      </c>
      <c r="DK34" s="368" t="s">
        <v>371</v>
      </c>
      <c r="DL34" s="181">
        <f>75360*55/70</f>
        <v>59211.428571428572</v>
      </c>
      <c r="DM34" s="153">
        <v>45791</v>
      </c>
      <c r="DN34" s="392">
        <v>1200</v>
      </c>
      <c r="DO34" s="181">
        <v>75360</v>
      </c>
      <c r="DP34" s="182">
        <v>13090.91</v>
      </c>
      <c r="DQ34" s="181">
        <f t="shared" si="20"/>
        <v>1085184075.3600001</v>
      </c>
      <c r="DR34" s="446">
        <f t="shared" si="21"/>
        <v>0.1000000000000001</v>
      </c>
      <c r="DS34" s="182">
        <f t="shared" si="22"/>
        <v>986530977.60000002</v>
      </c>
      <c r="DT34" s="275">
        <v>45800</v>
      </c>
      <c r="DU34" s="152">
        <f>SUMIF($I:$I,I34,$DN:$DN)</f>
        <v>3216</v>
      </c>
      <c r="DV34" s="152">
        <f>SUMIF($I:$I,I34,$DO:$DO)</f>
        <v>201964.79999999999</v>
      </c>
      <c r="DW34" s="151"/>
      <c r="DX34" s="275"/>
      <c r="DY34" s="370"/>
      <c r="DZ34" s="208"/>
      <c r="EA34" s="208"/>
      <c r="EB34" s="152"/>
      <c r="EC34" s="152"/>
      <c r="ED34" s="152"/>
      <c r="EE34" s="152"/>
      <c r="EF34" s="152"/>
      <c r="EG34" s="152"/>
      <c r="EH34" s="152"/>
      <c r="EI34" s="371"/>
      <c r="EJ34" s="371"/>
      <c r="EK34" s="371"/>
      <c r="EL34" s="371"/>
      <c r="EM34" s="153"/>
      <c r="EN34" s="153"/>
      <c r="EO34" s="153"/>
      <c r="EP34" s="153"/>
      <c r="EQ34" s="153"/>
      <c r="ER34" s="153"/>
      <c r="ES34" s="152">
        <f>SUMIF($I:$I,I34,$EG:$EG)</f>
        <v>0</v>
      </c>
      <c r="ET34" s="151">
        <f>SUMIF($I:$I,I34,$EH:$EH)</f>
        <v>0</v>
      </c>
      <c r="EU34" s="153"/>
      <c r="EV34" s="153"/>
      <c r="EW34" s="153"/>
      <c r="EX34" s="153"/>
      <c r="EY34" s="152">
        <f>DU34+ES34</f>
        <v>3216</v>
      </c>
      <c r="EZ34" s="152">
        <f>DV34+ET34</f>
        <v>201964.79999999999</v>
      </c>
      <c r="FA34" s="152">
        <f t="shared" ref="FA34" si="55">DE34-EY34</f>
        <v>0</v>
      </c>
      <c r="FB34" s="152">
        <f t="shared" ref="FB34" si="56">DF34-EZ34</f>
        <v>0</v>
      </c>
      <c r="FC34" s="151" t="str">
        <f>IF(FA34&lt;0,"Thừa",IF(FA34=0,"Đủ","Thiếu"))</f>
        <v>Đủ</v>
      </c>
      <c r="FD34" s="152"/>
      <c r="FE34" s="372"/>
      <c r="FF34" s="373"/>
      <c r="FG34" s="367"/>
      <c r="FH34" s="374"/>
      <c r="FI34" s="183"/>
      <c r="FJ34" s="184"/>
      <c r="FK34" s="185"/>
      <c r="FL34" s="185"/>
    </row>
    <row r="35" spans="1:168" s="386" customFormat="1" ht="14" hidden="1" customHeight="1">
      <c r="A35" s="208" t="str">
        <f t="shared" si="5"/>
        <v>ok</v>
      </c>
      <c r="B35" s="151"/>
      <c r="C35" s="151"/>
      <c r="D35" s="151"/>
      <c r="E35" s="151"/>
      <c r="F35" s="151"/>
      <c r="G35" s="151"/>
      <c r="H35" s="151"/>
      <c r="I35" s="171" t="s">
        <v>251</v>
      </c>
      <c r="J35" s="164" t="s">
        <v>235</v>
      </c>
      <c r="K35" s="171" t="s">
        <v>296</v>
      </c>
      <c r="L35" s="233" t="s">
        <v>289</v>
      </c>
      <c r="M35" s="163" t="s">
        <v>44</v>
      </c>
      <c r="N35" s="172"/>
      <c r="O35" s="177"/>
      <c r="P35" s="172"/>
      <c r="Q35" s="161"/>
      <c r="R35" s="162"/>
      <c r="S35" s="161"/>
      <c r="T35" s="162"/>
      <c r="U35" s="162"/>
      <c r="V35" s="162"/>
      <c r="W35" s="162"/>
      <c r="X35" s="162"/>
      <c r="Y35" s="162"/>
      <c r="Z35" s="162"/>
      <c r="AA35" s="162"/>
      <c r="AB35" s="162"/>
      <c r="AC35" s="162"/>
      <c r="AD35" s="162"/>
      <c r="AE35" s="162"/>
      <c r="AF35" s="162"/>
      <c r="AG35" s="162"/>
      <c r="AH35" s="162"/>
      <c r="AI35" s="162"/>
      <c r="AJ35" s="162"/>
      <c r="AK35" s="162"/>
      <c r="AL35" s="162"/>
      <c r="AM35" s="162"/>
      <c r="AN35" s="162"/>
      <c r="AO35" s="162"/>
      <c r="AP35" s="162"/>
      <c r="AQ35" s="162"/>
      <c r="AR35" s="162"/>
      <c r="AS35" s="162"/>
      <c r="AT35" s="162"/>
      <c r="AU35" s="162"/>
      <c r="AV35" s="162"/>
      <c r="AW35" s="162"/>
      <c r="AX35" s="162"/>
      <c r="AY35" s="162"/>
      <c r="AZ35" s="162"/>
      <c r="BA35" s="162"/>
      <c r="BB35" s="162"/>
      <c r="BC35" s="162"/>
      <c r="BD35" s="162"/>
      <c r="BE35" s="162"/>
      <c r="BF35" s="162"/>
      <c r="BG35" s="162"/>
      <c r="BH35" s="162"/>
      <c r="BI35" s="162"/>
      <c r="BJ35" s="162"/>
      <c r="BK35" s="162"/>
      <c r="BL35" s="162"/>
      <c r="BM35" s="162"/>
      <c r="BN35" s="162"/>
      <c r="BO35" s="162"/>
      <c r="BP35" s="162"/>
      <c r="BQ35" s="162"/>
      <c r="BR35" s="162"/>
      <c r="BS35" s="162"/>
      <c r="BT35" s="162"/>
      <c r="BU35" s="162"/>
      <c r="BV35" s="162"/>
      <c r="BW35" s="162"/>
      <c r="BX35" s="162"/>
      <c r="BY35" s="162"/>
      <c r="BZ35" s="162"/>
      <c r="CA35" s="162"/>
      <c r="CB35" s="162"/>
      <c r="CC35" s="162"/>
      <c r="CD35" s="162"/>
      <c r="CE35" s="162"/>
      <c r="CF35" s="162"/>
      <c r="CG35" s="162"/>
      <c r="CH35" s="162"/>
      <c r="CI35" s="162"/>
      <c r="CJ35" s="162"/>
      <c r="CK35" s="162"/>
      <c r="CL35" s="162"/>
      <c r="CM35" s="162"/>
      <c r="CN35" s="162"/>
      <c r="CO35" s="162"/>
      <c r="CP35" s="162"/>
      <c r="CQ35" s="162"/>
      <c r="CR35" s="162"/>
      <c r="CS35" s="162"/>
      <c r="CT35" s="162"/>
      <c r="CU35" s="162"/>
      <c r="CV35" s="162"/>
      <c r="CW35" s="209"/>
      <c r="CX35" s="209"/>
      <c r="CY35" s="375"/>
      <c r="CZ35" s="208"/>
      <c r="DA35" s="152"/>
      <c r="DB35" s="152"/>
      <c r="DC35" s="275"/>
      <c r="DD35" s="366"/>
      <c r="DE35" s="152"/>
      <c r="DF35" s="152"/>
      <c r="DG35" s="153"/>
      <c r="DH35" s="377" t="s">
        <v>668</v>
      </c>
      <c r="DI35" s="153" t="s">
        <v>45</v>
      </c>
      <c r="DJ35" s="213" t="s">
        <v>671</v>
      </c>
      <c r="DK35" s="213" t="s">
        <v>678</v>
      </c>
      <c r="DL35" s="181">
        <v>21100.799999999999</v>
      </c>
      <c r="DM35" s="153">
        <v>45853</v>
      </c>
      <c r="DN35" s="378">
        <v>336</v>
      </c>
      <c r="DO35" s="181">
        <v>21100.799999999999</v>
      </c>
      <c r="DP35" s="182">
        <v>13136.36</v>
      </c>
      <c r="DQ35" s="181">
        <f t="shared" si="20"/>
        <v>304906475.59680003</v>
      </c>
      <c r="DR35" s="446">
        <f t="shared" si="21"/>
        <v>0.1000000000000001</v>
      </c>
      <c r="DS35" s="182">
        <f t="shared" si="22"/>
        <v>277187705.088</v>
      </c>
      <c r="DT35" s="275">
        <v>45856</v>
      </c>
      <c r="DU35" s="152"/>
      <c r="DV35" s="152"/>
      <c r="DW35" s="151"/>
      <c r="DX35" s="275"/>
      <c r="DY35" s="370"/>
      <c r="DZ35" s="208"/>
      <c r="EA35" s="208"/>
      <c r="EB35" s="152"/>
      <c r="EC35" s="152"/>
      <c r="ED35" s="152"/>
      <c r="EE35" s="152"/>
      <c r="EF35" s="152"/>
      <c r="EG35" s="152"/>
      <c r="EH35" s="152"/>
      <c r="EI35" s="371"/>
      <c r="EJ35" s="371"/>
      <c r="EK35" s="371"/>
      <c r="EL35" s="371"/>
      <c r="EM35" s="153"/>
      <c r="EN35" s="153"/>
      <c r="EO35" s="153"/>
      <c r="EP35" s="153"/>
      <c r="EQ35" s="153"/>
      <c r="ER35" s="153"/>
      <c r="ES35" s="152"/>
      <c r="ET35" s="151"/>
      <c r="EU35" s="153"/>
      <c r="EV35" s="153"/>
      <c r="EW35" s="153"/>
      <c r="EX35" s="153"/>
      <c r="EY35" s="152"/>
      <c r="EZ35" s="152"/>
      <c r="FA35" s="152"/>
      <c r="FB35" s="152"/>
      <c r="FC35" s="151"/>
      <c r="FD35" s="152"/>
      <c r="FE35" s="372"/>
      <c r="FF35" s="373"/>
      <c r="FG35" s="379"/>
      <c r="FH35" s="380"/>
      <c r="FI35" s="219"/>
      <c r="FJ35" s="220"/>
      <c r="FK35" s="221"/>
      <c r="FL35" s="221"/>
    </row>
    <row r="36" spans="1:168" s="386" customFormat="1" ht="14" hidden="1" customHeight="1">
      <c r="A36" s="208" t="str">
        <f t="shared" si="5"/>
        <v>ok</v>
      </c>
      <c r="B36" s="151"/>
      <c r="C36" s="151"/>
      <c r="D36" s="151"/>
      <c r="E36" s="151"/>
      <c r="F36" s="151"/>
      <c r="G36" s="151"/>
      <c r="H36" s="151"/>
      <c r="I36" s="171" t="s">
        <v>251</v>
      </c>
      <c r="J36" s="164" t="s">
        <v>235</v>
      </c>
      <c r="K36" s="171" t="s">
        <v>296</v>
      </c>
      <c r="L36" s="233" t="s">
        <v>289</v>
      </c>
      <c r="M36" s="163" t="s">
        <v>44</v>
      </c>
      <c r="N36" s="172"/>
      <c r="O36" s="177"/>
      <c r="P36" s="172"/>
      <c r="Q36" s="161"/>
      <c r="R36" s="162"/>
      <c r="S36" s="161"/>
      <c r="T36" s="162"/>
      <c r="U36" s="162"/>
      <c r="V36" s="162"/>
      <c r="W36" s="162"/>
      <c r="X36" s="162"/>
      <c r="Y36" s="162"/>
      <c r="Z36" s="162"/>
      <c r="AA36" s="162"/>
      <c r="AB36" s="162"/>
      <c r="AC36" s="162"/>
      <c r="AD36" s="162"/>
      <c r="AE36" s="162"/>
      <c r="AF36" s="162"/>
      <c r="AG36" s="162"/>
      <c r="AH36" s="162"/>
      <c r="AI36" s="162"/>
      <c r="AJ36" s="162"/>
      <c r="AK36" s="162"/>
      <c r="AL36" s="162"/>
      <c r="AM36" s="162"/>
      <c r="AN36" s="162"/>
      <c r="AO36" s="162"/>
      <c r="AP36" s="162"/>
      <c r="AQ36" s="162"/>
      <c r="AR36" s="162"/>
      <c r="AS36" s="162"/>
      <c r="AT36" s="162"/>
      <c r="AU36" s="162"/>
      <c r="AV36" s="162"/>
      <c r="AW36" s="162"/>
      <c r="AX36" s="162"/>
      <c r="AY36" s="162"/>
      <c r="AZ36" s="162"/>
      <c r="BA36" s="162"/>
      <c r="BB36" s="162"/>
      <c r="BC36" s="162"/>
      <c r="BD36" s="162"/>
      <c r="BE36" s="162"/>
      <c r="BF36" s="162"/>
      <c r="BG36" s="162"/>
      <c r="BH36" s="162"/>
      <c r="BI36" s="162"/>
      <c r="BJ36" s="162"/>
      <c r="BK36" s="162"/>
      <c r="BL36" s="162"/>
      <c r="BM36" s="162"/>
      <c r="BN36" s="162"/>
      <c r="BO36" s="162"/>
      <c r="BP36" s="162"/>
      <c r="BQ36" s="162"/>
      <c r="BR36" s="162"/>
      <c r="BS36" s="162"/>
      <c r="BT36" s="162"/>
      <c r="BU36" s="162"/>
      <c r="BV36" s="162"/>
      <c r="BW36" s="162"/>
      <c r="BX36" s="162"/>
      <c r="BY36" s="162"/>
      <c r="BZ36" s="162"/>
      <c r="CA36" s="162"/>
      <c r="CB36" s="162"/>
      <c r="CC36" s="162"/>
      <c r="CD36" s="162"/>
      <c r="CE36" s="162"/>
      <c r="CF36" s="162"/>
      <c r="CG36" s="162"/>
      <c r="CH36" s="162"/>
      <c r="CI36" s="162"/>
      <c r="CJ36" s="162"/>
      <c r="CK36" s="162"/>
      <c r="CL36" s="162"/>
      <c r="CM36" s="162"/>
      <c r="CN36" s="162"/>
      <c r="CO36" s="162"/>
      <c r="CP36" s="162"/>
      <c r="CQ36" s="162"/>
      <c r="CR36" s="162"/>
      <c r="CS36" s="162"/>
      <c r="CT36" s="162"/>
      <c r="CU36" s="162"/>
      <c r="CV36" s="162"/>
      <c r="CW36" s="209"/>
      <c r="CX36" s="209"/>
      <c r="CY36" s="375"/>
      <c r="CZ36" s="208"/>
      <c r="DA36" s="152"/>
      <c r="DB36" s="152"/>
      <c r="DC36" s="275"/>
      <c r="DD36" s="366"/>
      <c r="DE36" s="152"/>
      <c r="DF36" s="152"/>
      <c r="DG36" s="153"/>
      <c r="DH36" s="377" t="s">
        <v>455</v>
      </c>
      <c r="DI36" s="153" t="s">
        <v>45</v>
      </c>
      <c r="DJ36" s="213" t="s">
        <v>461</v>
      </c>
      <c r="DK36" s="213" t="s">
        <v>43</v>
      </c>
      <c r="DL36" s="181">
        <v>105504</v>
      </c>
      <c r="DM36" s="387">
        <v>45812</v>
      </c>
      <c r="DN36" s="225">
        <v>1680</v>
      </c>
      <c r="DO36" s="181">
        <v>105504</v>
      </c>
      <c r="DP36" s="182">
        <v>13090.91</v>
      </c>
      <c r="DQ36" s="181">
        <f t="shared" si="20"/>
        <v>1519257705.5039999</v>
      </c>
      <c r="DR36" s="446">
        <f t="shared" si="21"/>
        <v>0.10000000000000007</v>
      </c>
      <c r="DS36" s="182">
        <f t="shared" si="22"/>
        <v>1381143368.6399999</v>
      </c>
      <c r="DT36" s="275">
        <v>45819</v>
      </c>
      <c r="DU36" s="152"/>
      <c r="DV36" s="152"/>
      <c r="DW36" s="151"/>
      <c r="DX36" s="275"/>
      <c r="DY36" s="370"/>
      <c r="DZ36" s="208"/>
      <c r="EA36" s="208"/>
      <c r="EB36" s="152"/>
      <c r="EC36" s="152"/>
      <c r="ED36" s="152"/>
      <c r="EE36" s="152"/>
      <c r="EF36" s="152"/>
      <c r="EG36" s="152"/>
      <c r="EH36" s="152"/>
      <c r="EI36" s="371"/>
      <c r="EJ36" s="371"/>
      <c r="EK36" s="371"/>
      <c r="EL36" s="371"/>
      <c r="EM36" s="153"/>
      <c r="EN36" s="153"/>
      <c r="EO36" s="153"/>
      <c r="EP36" s="153"/>
      <c r="EQ36" s="153"/>
      <c r="ER36" s="153"/>
      <c r="ES36" s="152"/>
      <c r="ET36" s="151"/>
      <c r="EU36" s="153"/>
      <c r="EV36" s="153"/>
      <c r="EW36" s="153"/>
      <c r="EX36" s="153"/>
      <c r="EY36" s="152"/>
      <c r="EZ36" s="152"/>
      <c r="FA36" s="152"/>
      <c r="FB36" s="152"/>
      <c r="FC36" s="151"/>
      <c r="FD36" s="152"/>
      <c r="FE36" s="372"/>
      <c r="FF36" s="373"/>
      <c r="FG36" s="381"/>
      <c r="FH36" s="382"/>
      <c r="FI36" s="222"/>
      <c r="FJ36" s="223"/>
      <c r="FK36" s="224"/>
      <c r="FL36" s="224"/>
    </row>
    <row r="37" spans="1:168" s="157" customFormat="1" ht="14" hidden="1" customHeight="1">
      <c r="A37" s="208" t="str">
        <f t="shared" si="5"/>
        <v>Hiện</v>
      </c>
      <c r="B37" s="151" t="str">
        <f t="shared" ref="B37:B43" si="57">FC37</f>
        <v>Đủ</v>
      </c>
      <c r="C37" s="151">
        <f t="shared" ref="C37:C49" si="58">FA37</f>
        <v>0</v>
      </c>
      <c r="D37" s="151"/>
      <c r="E37" s="151"/>
      <c r="F37" s="151"/>
      <c r="G37" s="151"/>
      <c r="H37" s="151"/>
      <c r="I37" s="171" t="s">
        <v>478</v>
      </c>
      <c r="J37" s="164" t="s">
        <v>235</v>
      </c>
      <c r="K37" s="171" t="s">
        <v>479</v>
      </c>
      <c r="L37" s="233" t="s">
        <v>289</v>
      </c>
      <c r="M37" s="163" t="s">
        <v>44</v>
      </c>
      <c r="N37" s="172">
        <v>62.8</v>
      </c>
      <c r="O37" s="177"/>
      <c r="P37" s="172"/>
      <c r="Q37" s="161"/>
      <c r="R37" s="162"/>
      <c r="S37" s="161"/>
      <c r="T37" s="162"/>
      <c r="U37" s="162"/>
      <c r="V37" s="162"/>
      <c r="W37" s="162"/>
      <c r="X37" s="162"/>
      <c r="Y37" s="162"/>
      <c r="Z37" s="162"/>
      <c r="AA37" s="162">
        <v>1737</v>
      </c>
      <c r="AB37" s="162">
        <v>109083.59999999999</v>
      </c>
      <c r="AC37" s="162">
        <v>0</v>
      </c>
      <c r="AD37" s="162">
        <v>0</v>
      </c>
      <c r="AE37" s="162">
        <v>0</v>
      </c>
      <c r="AF37" s="162">
        <v>0</v>
      </c>
      <c r="AG37" s="162">
        <v>0</v>
      </c>
      <c r="AH37" s="162">
        <v>0</v>
      </c>
      <c r="AI37" s="162">
        <f>VLOOKUP(I37,'[119]MTO-rev09'!$A:$O,11,0)</f>
        <v>0</v>
      </c>
      <c r="AJ37" s="162">
        <f>VLOOKUP(I37,'[119]MTO-rev09'!$A:$O,12,0)</f>
        <v>0</v>
      </c>
      <c r="AK37" s="162">
        <v>0</v>
      </c>
      <c r="AL37" s="162">
        <v>0</v>
      </c>
      <c r="AM37" s="162"/>
      <c r="AN37" s="162"/>
      <c r="AO37" s="162">
        <v>0</v>
      </c>
      <c r="AP37" s="162">
        <v>0</v>
      </c>
      <c r="AQ37" s="162">
        <v>0</v>
      </c>
      <c r="AR37" s="162">
        <v>0</v>
      </c>
      <c r="AS37" s="162">
        <v>0</v>
      </c>
      <c r="AT37" s="162">
        <v>0</v>
      </c>
      <c r="AU37" s="162">
        <v>0</v>
      </c>
      <c r="AV37" s="162">
        <v>0</v>
      </c>
      <c r="AW37" s="162">
        <v>0</v>
      </c>
      <c r="AX37" s="162">
        <v>0</v>
      </c>
      <c r="AY37" s="162">
        <v>0</v>
      </c>
      <c r="AZ37" s="162">
        <v>0</v>
      </c>
      <c r="BA37" s="162"/>
      <c r="BB37" s="162"/>
      <c r="BC37" s="162">
        <v>0</v>
      </c>
      <c r="BD37" s="162">
        <v>0</v>
      </c>
      <c r="BE37" s="162">
        <v>0</v>
      </c>
      <c r="BF37" s="162">
        <v>0</v>
      </c>
      <c r="BG37" s="162">
        <v>0</v>
      </c>
      <c r="BH37" s="162">
        <v>0</v>
      </c>
      <c r="BI37" s="162">
        <v>0</v>
      </c>
      <c r="BJ37" s="162">
        <v>0</v>
      </c>
      <c r="BK37" s="162">
        <v>0</v>
      </c>
      <c r="BL37" s="162">
        <v>0</v>
      </c>
      <c r="BM37" s="162">
        <v>0</v>
      </c>
      <c r="BN37" s="162">
        <v>0</v>
      </c>
      <c r="BO37" s="162"/>
      <c r="BP37" s="162"/>
      <c r="BQ37" s="162">
        <v>0</v>
      </c>
      <c r="BR37" s="162">
        <v>0</v>
      </c>
      <c r="BS37" s="162">
        <v>0</v>
      </c>
      <c r="BT37" s="162">
        <v>0</v>
      </c>
      <c r="BU37" s="162">
        <v>0</v>
      </c>
      <c r="BV37" s="162">
        <v>0</v>
      </c>
      <c r="BW37" s="162"/>
      <c r="BX37" s="162"/>
      <c r="BY37" s="162">
        <v>0</v>
      </c>
      <c r="BZ37" s="162">
        <v>0</v>
      </c>
      <c r="CA37" s="162">
        <v>0</v>
      </c>
      <c r="CB37" s="162">
        <v>0</v>
      </c>
      <c r="CC37" s="162">
        <v>0</v>
      </c>
      <c r="CD37" s="162">
        <v>0</v>
      </c>
      <c r="CE37" s="162">
        <f>VLOOKUP(I37,[120]REV33!$A:$O,11,0)</f>
        <v>0</v>
      </c>
      <c r="CF37" s="162">
        <f>VLOOKUP(I37,[120]REV33!$A:$O,12,0)</f>
        <v>0</v>
      </c>
      <c r="CG37" s="162"/>
      <c r="CH37" s="162"/>
      <c r="CI37" s="162"/>
      <c r="CJ37" s="162"/>
      <c r="CK37" s="162"/>
      <c r="CL37" s="162"/>
      <c r="CM37" s="162"/>
      <c r="CN37" s="162"/>
      <c r="CO37" s="162">
        <v>0</v>
      </c>
      <c r="CP37" s="162">
        <v>0</v>
      </c>
      <c r="CQ37" s="162">
        <v>0</v>
      </c>
      <c r="CR37" s="162">
        <v>0</v>
      </c>
      <c r="CS37" s="162">
        <v>0</v>
      </c>
      <c r="CT37" s="162">
        <v>0</v>
      </c>
      <c r="CU37" s="162">
        <v>0</v>
      </c>
      <c r="CV37" s="162">
        <v>0</v>
      </c>
      <c r="CW37" s="209">
        <f t="shared" ref="CW37:CW38" si="59">Q37+S37+U37+W37+Y37+AA37+AC37+AE37+AG37+AI37+AK37+AM37+AO37+AQ37+AS37+AU37+AW37+AY37+BA37+BC37+BE37+BG37+BI37+BK37+BM37+BO37+BQ37+BS37+BU37+BW37+BY37+CA37+CC37+CE37+CG37+CI37+CK37+CM37+CO37+CQ37+CS37+CU37</f>
        <v>1737</v>
      </c>
      <c r="CX37" s="209">
        <f t="shared" ref="CX37:CX38" si="60">R37+T37+V37+X37+Z37+AB37+AD37+AF37+AH37+AJ37+AL37+AN37+AP37+AR37+AT37+AV37+AX37+AZ37+BB37+BD37+BF37+BH37+BJ37+BL37+BN37+BP37+BR37+BT37+BV37+BX37+BZ37+CB37+CD37+CF37+CH37+CJ37+CL37+CN37+CP37+CR37+CT37+CV37</f>
        <v>109083.59999999999</v>
      </c>
      <c r="CY37" s="375" t="s">
        <v>496</v>
      </c>
      <c r="CZ37" s="208"/>
      <c r="DA37" s="152"/>
      <c r="DB37" s="152"/>
      <c r="DC37" s="275"/>
      <c r="DD37" s="366"/>
      <c r="DE37" s="152">
        <f t="shared" ref="DE37:DE38" si="61">IF(CW37&gt;DA37,CW37-DA37,"0")</f>
        <v>1737</v>
      </c>
      <c r="DF37" s="152">
        <f t="shared" ref="DF37:DF38" si="62">IF(CX37&gt;DB37,CX37-DB37,"0")</f>
        <v>109083.59999999999</v>
      </c>
      <c r="DG37" s="153"/>
      <c r="DH37" s="153" t="s">
        <v>655</v>
      </c>
      <c r="DI37" s="153" t="s">
        <v>45</v>
      </c>
      <c r="DJ37" s="213" t="s">
        <v>555</v>
      </c>
      <c r="DK37" s="213" t="s">
        <v>43</v>
      </c>
      <c r="DL37" s="181">
        <v>109083.6</v>
      </c>
      <c r="DM37" s="153">
        <v>45829</v>
      </c>
      <c r="DN37" s="225">
        <v>1737</v>
      </c>
      <c r="DO37" s="181">
        <v>109083.6</v>
      </c>
      <c r="DP37" s="182">
        <v>13181.82</v>
      </c>
      <c r="DQ37" s="181">
        <f t="shared" si="20"/>
        <v>1581712418.1672001</v>
      </c>
      <c r="DR37" s="446">
        <f t="shared" si="21"/>
        <v>0.1000000000000001</v>
      </c>
      <c r="DS37" s="182">
        <f t="shared" si="22"/>
        <v>1437920380.152</v>
      </c>
      <c r="DT37" s="275">
        <v>45832</v>
      </c>
      <c r="DU37" s="152">
        <f>SUMIF($I:$I,I37,$DN:$DN)</f>
        <v>1737</v>
      </c>
      <c r="DV37" s="152">
        <f>SUMIF($I:$I,I37,$DO:$DO)</f>
        <v>109083.6</v>
      </c>
      <c r="DW37" s="151"/>
      <c r="DX37" s="275"/>
      <c r="DY37" s="370"/>
      <c r="DZ37" s="208"/>
      <c r="EA37" s="208"/>
      <c r="EB37" s="152"/>
      <c r="EC37" s="152"/>
      <c r="ED37" s="152"/>
      <c r="EE37" s="152"/>
      <c r="EF37" s="152"/>
      <c r="EG37" s="152"/>
      <c r="EH37" s="152"/>
      <c r="EI37" s="371"/>
      <c r="EJ37" s="371"/>
      <c r="EK37" s="371"/>
      <c r="EL37" s="371"/>
      <c r="EM37" s="153"/>
      <c r="EN37" s="153"/>
      <c r="EO37" s="153"/>
      <c r="EP37" s="153"/>
      <c r="EQ37" s="153"/>
      <c r="ER37" s="153"/>
      <c r="ES37" s="152">
        <f>SUMIF($I:$I,I37,$EG:$EG)</f>
        <v>0</v>
      </c>
      <c r="ET37" s="151">
        <f>SUMIF($I:$I,I37,$EH:$EH)</f>
        <v>0</v>
      </c>
      <c r="EU37" s="153"/>
      <c r="EV37" s="153"/>
      <c r="EW37" s="153"/>
      <c r="EX37" s="153"/>
      <c r="EY37" s="152">
        <f t="shared" ref="EY37:EY38" si="63">DU37+ES37</f>
        <v>1737</v>
      </c>
      <c r="EZ37" s="152">
        <f t="shared" ref="EZ37:EZ38" si="64">DV37+ET37</f>
        <v>109083.6</v>
      </c>
      <c r="FA37" s="152">
        <f t="shared" ref="FA37:FA38" si="65">DE37-EY37</f>
        <v>0</v>
      </c>
      <c r="FB37" s="152">
        <f t="shared" ref="FB37:FB38" si="66">DF37-EZ37</f>
        <v>0</v>
      </c>
      <c r="FC37" s="151" t="str">
        <f t="shared" ref="FC37:FC38" si="67">IF(FA37&lt;0,"Thừa",IF(FA37=0,"Đủ","Thiếu"))</f>
        <v>Đủ</v>
      </c>
      <c r="FD37" s="152"/>
      <c r="FE37" s="372"/>
      <c r="FF37" s="373"/>
      <c r="FG37" s="367"/>
      <c r="FH37" s="374"/>
      <c r="FI37" s="183"/>
      <c r="FJ37" s="184"/>
      <c r="FK37" s="185"/>
      <c r="FL37" s="185"/>
    </row>
    <row r="38" spans="1:168" s="157" customFormat="1" ht="14" hidden="1" customHeight="1">
      <c r="A38" s="208" t="str">
        <f t="shared" si="5"/>
        <v>Hiện</v>
      </c>
      <c r="B38" s="151" t="str">
        <f t="shared" si="57"/>
        <v>Đủ</v>
      </c>
      <c r="C38" s="151">
        <f t="shared" si="58"/>
        <v>0</v>
      </c>
      <c r="D38" s="151"/>
      <c r="E38" s="151"/>
      <c r="F38" s="151"/>
      <c r="G38" s="151"/>
      <c r="H38" s="151"/>
      <c r="I38" s="171" t="s">
        <v>252</v>
      </c>
      <c r="J38" s="164" t="s">
        <v>235</v>
      </c>
      <c r="K38" s="171" t="s">
        <v>713</v>
      </c>
      <c r="L38" s="233" t="s">
        <v>289</v>
      </c>
      <c r="M38" s="163" t="s">
        <v>44</v>
      </c>
      <c r="N38" s="172">
        <v>78.5</v>
      </c>
      <c r="O38" s="177">
        <v>189.65961783439474</v>
      </c>
      <c r="P38" s="172">
        <v>14888.279999999988</v>
      </c>
      <c r="Q38" s="161"/>
      <c r="R38" s="162"/>
      <c r="S38" s="161">
        <v>198</v>
      </c>
      <c r="T38" s="162">
        <f>S38*$N$38</f>
        <v>15543</v>
      </c>
      <c r="U38" s="162"/>
      <c r="V38" s="162"/>
      <c r="W38" s="162">
        <v>0</v>
      </c>
      <c r="X38" s="162">
        <v>0</v>
      </c>
      <c r="Y38" s="162">
        <v>0</v>
      </c>
      <c r="Z38" s="162">
        <v>0</v>
      </c>
      <c r="AA38" s="162">
        <v>288</v>
      </c>
      <c r="AB38" s="162">
        <f>AA38*$N$38</f>
        <v>22608</v>
      </c>
      <c r="AC38" s="162">
        <v>0</v>
      </c>
      <c r="AD38" s="162">
        <v>0</v>
      </c>
      <c r="AE38" s="162">
        <v>0</v>
      </c>
      <c r="AF38" s="162">
        <v>0</v>
      </c>
      <c r="AG38" s="162">
        <v>24</v>
      </c>
      <c r="AH38" s="162">
        <f>AG38*$N$38</f>
        <v>1884</v>
      </c>
      <c r="AI38" s="162">
        <f>VLOOKUP(I38,'[119]MTO-rev09'!$A:$O,11,0)</f>
        <v>0</v>
      </c>
      <c r="AJ38" s="162">
        <f>VLOOKUP(I38,'[119]MTO-rev09'!$A:$O,12,0)</f>
        <v>0</v>
      </c>
      <c r="AK38" s="162">
        <v>0</v>
      </c>
      <c r="AL38" s="162">
        <v>0</v>
      </c>
      <c r="AM38" s="162">
        <v>120</v>
      </c>
      <c r="AN38" s="162">
        <f>AM38*$N$38</f>
        <v>9420</v>
      </c>
      <c r="AO38" s="162">
        <v>0</v>
      </c>
      <c r="AP38" s="162">
        <v>0</v>
      </c>
      <c r="AQ38" s="162">
        <v>0</v>
      </c>
      <c r="AR38" s="162">
        <v>0</v>
      </c>
      <c r="AS38" s="162">
        <v>0</v>
      </c>
      <c r="AT38" s="162">
        <v>0</v>
      </c>
      <c r="AU38" s="162">
        <v>0</v>
      </c>
      <c r="AV38" s="162">
        <v>0</v>
      </c>
      <c r="AW38" s="162">
        <v>0</v>
      </c>
      <c r="AX38" s="162">
        <v>0</v>
      </c>
      <c r="AY38" s="162">
        <v>0</v>
      </c>
      <c r="AZ38" s="162">
        <v>0</v>
      </c>
      <c r="BA38" s="162">
        <v>84</v>
      </c>
      <c r="BB38" s="162">
        <f>BA38*$N$38</f>
        <v>6594</v>
      </c>
      <c r="BC38" s="162">
        <v>0</v>
      </c>
      <c r="BD38" s="162">
        <v>0</v>
      </c>
      <c r="BE38" s="162">
        <v>0</v>
      </c>
      <c r="BF38" s="162">
        <v>0</v>
      </c>
      <c r="BG38" s="162">
        <v>0</v>
      </c>
      <c r="BH38" s="162">
        <v>0</v>
      </c>
      <c r="BI38" s="162">
        <v>0</v>
      </c>
      <c r="BJ38" s="162">
        <v>0</v>
      </c>
      <c r="BK38" s="162">
        <v>0</v>
      </c>
      <c r="BL38" s="162">
        <v>0</v>
      </c>
      <c r="BM38" s="162">
        <v>0</v>
      </c>
      <c r="BN38" s="162">
        <v>0</v>
      </c>
      <c r="BO38" s="162"/>
      <c r="BP38" s="162"/>
      <c r="BQ38" s="162">
        <v>0</v>
      </c>
      <c r="BR38" s="162">
        <v>0</v>
      </c>
      <c r="BS38" s="162">
        <v>0</v>
      </c>
      <c r="BT38" s="162">
        <v>0</v>
      </c>
      <c r="BU38" s="162">
        <v>0</v>
      </c>
      <c r="BV38" s="162">
        <v>0</v>
      </c>
      <c r="BW38" s="162"/>
      <c r="BX38" s="162"/>
      <c r="BY38" s="162">
        <v>0</v>
      </c>
      <c r="BZ38" s="162">
        <v>0</v>
      </c>
      <c r="CA38" s="162">
        <v>0</v>
      </c>
      <c r="CB38" s="162">
        <v>0</v>
      </c>
      <c r="CC38" s="162">
        <v>0</v>
      </c>
      <c r="CD38" s="162">
        <v>0</v>
      </c>
      <c r="CE38" s="162">
        <f>VLOOKUP(I38,[120]REV33!$A:$O,11,0)</f>
        <v>0</v>
      </c>
      <c r="CF38" s="162">
        <f>VLOOKUP(I38,[120]REV33!$A:$O,12,0)</f>
        <v>0</v>
      </c>
      <c r="CG38" s="162"/>
      <c r="CH38" s="162"/>
      <c r="CI38" s="162"/>
      <c r="CJ38" s="162"/>
      <c r="CK38" s="162"/>
      <c r="CL38" s="162"/>
      <c r="CM38" s="162"/>
      <c r="CN38" s="162"/>
      <c r="CO38" s="162">
        <v>0</v>
      </c>
      <c r="CP38" s="162">
        <v>0</v>
      </c>
      <c r="CQ38" s="162">
        <v>0</v>
      </c>
      <c r="CR38" s="162">
        <v>0</v>
      </c>
      <c r="CS38" s="162">
        <v>0</v>
      </c>
      <c r="CT38" s="162">
        <v>0</v>
      </c>
      <c r="CU38" s="162">
        <v>0</v>
      </c>
      <c r="CV38" s="162">
        <v>0</v>
      </c>
      <c r="CW38" s="209">
        <f t="shared" si="59"/>
        <v>714</v>
      </c>
      <c r="CX38" s="209">
        <f t="shared" si="60"/>
        <v>56049</v>
      </c>
      <c r="CY38" s="375" t="s">
        <v>1486</v>
      </c>
      <c r="CZ38" s="208"/>
      <c r="DA38" s="152"/>
      <c r="DB38" s="152"/>
      <c r="DC38" s="366"/>
      <c r="DD38" s="366"/>
      <c r="DE38" s="152">
        <f t="shared" si="61"/>
        <v>714</v>
      </c>
      <c r="DF38" s="152">
        <f t="shared" si="62"/>
        <v>56049</v>
      </c>
      <c r="DG38" s="153">
        <v>45792</v>
      </c>
      <c r="DH38" s="377" t="s">
        <v>667</v>
      </c>
      <c r="DI38" s="153" t="s">
        <v>45</v>
      </c>
      <c r="DJ38" s="365" t="s">
        <v>361</v>
      </c>
      <c r="DK38" s="368" t="s">
        <v>370</v>
      </c>
      <c r="DL38" s="181">
        <v>15543</v>
      </c>
      <c r="DM38" s="153">
        <v>45791</v>
      </c>
      <c r="DN38" s="999">
        <v>198</v>
      </c>
      <c r="DO38" s="181">
        <v>15543</v>
      </c>
      <c r="DP38" s="182">
        <v>13090.91</v>
      </c>
      <c r="DQ38" s="181">
        <f t="shared" si="20"/>
        <v>223819215.54300001</v>
      </c>
      <c r="DR38" s="446">
        <f t="shared" si="21"/>
        <v>0.10000000000000009</v>
      </c>
      <c r="DS38" s="182">
        <f t="shared" si="22"/>
        <v>203472014.13</v>
      </c>
      <c r="DT38" s="275">
        <v>45794</v>
      </c>
      <c r="DU38" s="152">
        <f>SUMIF($I:$I,I38,$DN:$DN)</f>
        <v>714</v>
      </c>
      <c r="DV38" s="152">
        <f>SUMIF($I:$I,I38,$DO:$DO)</f>
        <v>56049</v>
      </c>
      <c r="DW38" s="151"/>
      <c r="DX38" s="275"/>
      <c r="DY38" s="370"/>
      <c r="DZ38" s="208"/>
      <c r="EA38" s="208"/>
      <c r="EB38" s="152"/>
      <c r="EC38" s="152"/>
      <c r="ED38" s="152"/>
      <c r="EE38" s="152"/>
      <c r="EF38" s="152"/>
      <c r="EG38" s="152"/>
      <c r="EH38" s="152"/>
      <c r="EI38" s="371"/>
      <c r="EJ38" s="371"/>
      <c r="EK38" s="371"/>
      <c r="EL38" s="371"/>
      <c r="EM38" s="153"/>
      <c r="EN38" s="153"/>
      <c r="EO38" s="153"/>
      <c r="EP38" s="153"/>
      <c r="EQ38" s="153"/>
      <c r="ER38" s="153"/>
      <c r="ES38" s="152">
        <f>SUMIF($I:$I,I38,$EG:$EG)</f>
        <v>0</v>
      </c>
      <c r="ET38" s="151">
        <f>SUMIF($I:$I,I38,$EH:$EH)</f>
        <v>0</v>
      </c>
      <c r="EU38" s="153"/>
      <c r="EV38" s="153"/>
      <c r="EW38" s="153"/>
      <c r="EX38" s="153"/>
      <c r="EY38" s="152">
        <f t="shared" si="63"/>
        <v>714</v>
      </c>
      <c r="EZ38" s="152">
        <f t="shared" si="64"/>
        <v>56049</v>
      </c>
      <c r="FA38" s="152">
        <f t="shared" si="65"/>
        <v>0</v>
      </c>
      <c r="FB38" s="152">
        <f t="shared" si="66"/>
        <v>0</v>
      </c>
      <c r="FC38" s="151" t="str">
        <f t="shared" si="67"/>
        <v>Đủ</v>
      </c>
      <c r="FD38" s="152"/>
      <c r="FE38" s="372"/>
      <c r="FF38" s="373"/>
      <c r="FG38" s="367"/>
      <c r="FH38" s="374"/>
      <c r="FI38" s="183"/>
      <c r="FJ38" s="184"/>
      <c r="FK38" s="185"/>
      <c r="FL38" s="185"/>
    </row>
    <row r="39" spans="1:168" s="386" customFormat="1" ht="14" hidden="1" customHeight="1">
      <c r="A39" s="208" t="str">
        <f t="shared" si="5"/>
        <v>ok</v>
      </c>
      <c r="B39" s="151"/>
      <c r="C39" s="151"/>
      <c r="D39" s="151"/>
      <c r="E39" s="151"/>
      <c r="F39" s="151"/>
      <c r="G39" s="151"/>
      <c r="H39" s="151"/>
      <c r="I39" s="171" t="s">
        <v>252</v>
      </c>
      <c r="J39" s="164" t="s">
        <v>235</v>
      </c>
      <c r="K39" s="171" t="s">
        <v>713</v>
      </c>
      <c r="L39" s="233" t="s">
        <v>289</v>
      </c>
      <c r="M39" s="163" t="s">
        <v>44</v>
      </c>
      <c r="N39" s="172"/>
      <c r="O39" s="177"/>
      <c r="P39" s="172"/>
      <c r="Q39" s="161"/>
      <c r="R39" s="162"/>
      <c r="S39" s="161"/>
      <c r="T39" s="162"/>
      <c r="U39" s="162"/>
      <c r="V39" s="162"/>
      <c r="W39" s="162"/>
      <c r="X39" s="162"/>
      <c r="Y39" s="162"/>
      <c r="Z39" s="162"/>
      <c r="AA39" s="162"/>
      <c r="AB39" s="162"/>
      <c r="AC39" s="162"/>
      <c r="AD39" s="162"/>
      <c r="AE39" s="162"/>
      <c r="AF39" s="162"/>
      <c r="AG39" s="162"/>
      <c r="AH39" s="162"/>
      <c r="AI39" s="162"/>
      <c r="AJ39" s="162"/>
      <c r="AK39" s="162"/>
      <c r="AL39" s="162"/>
      <c r="AM39" s="162"/>
      <c r="AN39" s="162"/>
      <c r="AO39" s="162"/>
      <c r="AP39" s="162"/>
      <c r="AQ39" s="162"/>
      <c r="AR39" s="162"/>
      <c r="AS39" s="162"/>
      <c r="AT39" s="162"/>
      <c r="AU39" s="162"/>
      <c r="AV39" s="162"/>
      <c r="AW39" s="162"/>
      <c r="AX39" s="162"/>
      <c r="AY39" s="162"/>
      <c r="AZ39" s="162"/>
      <c r="BA39" s="162"/>
      <c r="BB39" s="162"/>
      <c r="BC39" s="162"/>
      <c r="BD39" s="162"/>
      <c r="BE39" s="162"/>
      <c r="BF39" s="162"/>
      <c r="BG39" s="162"/>
      <c r="BH39" s="162"/>
      <c r="BI39" s="162"/>
      <c r="BJ39" s="162"/>
      <c r="BK39" s="162"/>
      <c r="BL39" s="162"/>
      <c r="BM39" s="162"/>
      <c r="BN39" s="162"/>
      <c r="BO39" s="162"/>
      <c r="BP39" s="162"/>
      <c r="BQ39" s="162"/>
      <c r="BR39" s="162"/>
      <c r="BS39" s="162"/>
      <c r="BT39" s="162"/>
      <c r="BU39" s="162"/>
      <c r="BV39" s="162"/>
      <c r="BW39" s="162"/>
      <c r="BX39" s="162"/>
      <c r="BY39" s="162"/>
      <c r="BZ39" s="162"/>
      <c r="CA39" s="162"/>
      <c r="CB39" s="162"/>
      <c r="CC39" s="162"/>
      <c r="CD39" s="162"/>
      <c r="CE39" s="162"/>
      <c r="CF39" s="162"/>
      <c r="CG39" s="162"/>
      <c r="CH39" s="162"/>
      <c r="CI39" s="162"/>
      <c r="CJ39" s="162"/>
      <c r="CK39" s="162"/>
      <c r="CL39" s="162"/>
      <c r="CM39" s="162"/>
      <c r="CN39" s="162"/>
      <c r="CO39" s="162"/>
      <c r="CP39" s="162"/>
      <c r="CQ39" s="162"/>
      <c r="CR39" s="162"/>
      <c r="CS39" s="162"/>
      <c r="CT39" s="162"/>
      <c r="CU39" s="162"/>
      <c r="CV39" s="162"/>
      <c r="CW39" s="209"/>
      <c r="CX39" s="209"/>
      <c r="CY39" s="375"/>
      <c r="CZ39" s="208"/>
      <c r="DA39" s="152"/>
      <c r="DB39" s="152"/>
      <c r="DC39" s="366"/>
      <c r="DD39" s="366"/>
      <c r="DE39" s="152"/>
      <c r="DF39" s="152"/>
      <c r="DG39" s="153"/>
      <c r="DH39" s="153" t="s">
        <v>655</v>
      </c>
      <c r="DI39" s="153" t="s">
        <v>45</v>
      </c>
      <c r="DJ39" s="213" t="s">
        <v>556</v>
      </c>
      <c r="DK39" s="213" t="s">
        <v>43</v>
      </c>
      <c r="DL39" s="181">
        <v>22608</v>
      </c>
      <c r="DM39" s="153">
        <v>45829</v>
      </c>
      <c r="DN39" s="999">
        <v>288</v>
      </c>
      <c r="DO39" s="181">
        <v>22608</v>
      </c>
      <c r="DP39" s="182">
        <v>13181.82</v>
      </c>
      <c r="DQ39" s="181">
        <f t="shared" si="20"/>
        <v>327816045.21600002</v>
      </c>
      <c r="DR39" s="446">
        <f t="shared" si="21"/>
        <v>0.10000000000000006</v>
      </c>
      <c r="DS39" s="182">
        <f t="shared" si="22"/>
        <v>298014586.56</v>
      </c>
      <c r="DT39" s="275">
        <v>45835</v>
      </c>
      <c r="DU39" s="152"/>
      <c r="DV39" s="152"/>
      <c r="DW39" s="151"/>
      <c r="DX39" s="275"/>
      <c r="DY39" s="370"/>
      <c r="DZ39" s="208"/>
      <c r="EA39" s="208"/>
      <c r="EB39" s="152"/>
      <c r="EC39" s="152"/>
      <c r="ED39" s="152"/>
      <c r="EE39" s="152"/>
      <c r="EF39" s="152"/>
      <c r="EG39" s="152"/>
      <c r="EH39" s="152"/>
      <c r="EI39" s="371"/>
      <c r="EJ39" s="371"/>
      <c r="EK39" s="371"/>
      <c r="EL39" s="371"/>
      <c r="EM39" s="153"/>
      <c r="EN39" s="153"/>
      <c r="EO39" s="153"/>
      <c r="EP39" s="153"/>
      <c r="EQ39" s="153"/>
      <c r="ER39" s="153"/>
      <c r="ES39" s="152"/>
      <c r="ET39" s="151"/>
      <c r="EU39" s="153"/>
      <c r="EV39" s="153"/>
      <c r="EW39" s="153"/>
      <c r="EX39" s="153"/>
      <c r="EY39" s="152"/>
      <c r="EZ39" s="152"/>
      <c r="FA39" s="152"/>
      <c r="FB39" s="152"/>
      <c r="FC39" s="151"/>
      <c r="FD39" s="152"/>
      <c r="FE39" s="372"/>
      <c r="FF39" s="373"/>
      <c r="FG39" s="379"/>
      <c r="FH39" s="380"/>
      <c r="FI39" s="219"/>
      <c r="FJ39" s="220"/>
      <c r="FK39" s="221"/>
      <c r="FL39" s="221"/>
    </row>
    <row r="40" spans="1:168" s="276" customFormat="1" ht="14" hidden="1" customHeight="1">
      <c r="A40" s="208" t="str">
        <f t="shared" si="5"/>
        <v>ok</v>
      </c>
      <c r="B40" s="151"/>
      <c r="C40" s="151"/>
      <c r="D40" s="151"/>
      <c r="E40" s="151"/>
      <c r="F40" s="151"/>
      <c r="G40" s="151"/>
      <c r="H40" s="151"/>
      <c r="I40" s="171" t="s">
        <v>252</v>
      </c>
      <c r="J40" s="164" t="s">
        <v>235</v>
      </c>
      <c r="K40" s="171" t="s">
        <v>713</v>
      </c>
      <c r="L40" s="233" t="s">
        <v>289</v>
      </c>
      <c r="M40" s="163" t="s">
        <v>44</v>
      </c>
      <c r="N40" s="172"/>
      <c r="O40" s="177"/>
      <c r="P40" s="172"/>
      <c r="Q40" s="161"/>
      <c r="R40" s="162"/>
      <c r="S40" s="161"/>
      <c r="T40" s="162"/>
      <c r="U40" s="162"/>
      <c r="V40" s="162"/>
      <c r="W40" s="162"/>
      <c r="X40" s="162"/>
      <c r="Y40" s="162"/>
      <c r="Z40" s="162"/>
      <c r="AA40" s="162"/>
      <c r="AB40" s="162"/>
      <c r="AC40" s="162"/>
      <c r="AD40" s="162"/>
      <c r="AE40" s="162"/>
      <c r="AF40" s="162"/>
      <c r="AG40" s="162"/>
      <c r="AH40" s="162"/>
      <c r="AI40" s="162"/>
      <c r="AJ40" s="162"/>
      <c r="AK40" s="162"/>
      <c r="AL40" s="162"/>
      <c r="AM40" s="162"/>
      <c r="AN40" s="162"/>
      <c r="AO40" s="162"/>
      <c r="AP40" s="162"/>
      <c r="AQ40" s="162"/>
      <c r="AR40" s="162"/>
      <c r="AS40" s="162"/>
      <c r="AT40" s="162"/>
      <c r="AU40" s="162"/>
      <c r="AV40" s="162"/>
      <c r="AW40" s="162"/>
      <c r="AX40" s="162"/>
      <c r="AY40" s="162"/>
      <c r="AZ40" s="162"/>
      <c r="BA40" s="162"/>
      <c r="BB40" s="162"/>
      <c r="BC40" s="162"/>
      <c r="BD40" s="162"/>
      <c r="BE40" s="162"/>
      <c r="BF40" s="162"/>
      <c r="BG40" s="162"/>
      <c r="BH40" s="162"/>
      <c r="BI40" s="162"/>
      <c r="BJ40" s="162"/>
      <c r="BK40" s="162"/>
      <c r="BL40" s="162"/>
      <c r="BM40" s="162"/>
      <c r="BN40" s="162"/>
      <c r="BO40" s="162"/>
      <c r="BP40" s="162"/>
      <c r="BQ40" s="162"/>
      <c r="BR40" s="162"/>
      <c r="BS40" s="162"/>
      <c r="BT40" s="162"/>
      <c r="BU40" s="162"/>
      <c r="BV40" s="162"/>
      <c r="BW40" s="162"/>
      <c r="BX40" s="162"/>
      <c r="BY40" s="162"/>
      <c r="BZ40" s="162"/>
      <c r="CA40" s="162"/>
      <c r="CB40" s="162"/>
      <c r="CC40" s="162"/>
      <c r="CD40" s="162"/>
      <c r="CE40" s="162"/>
      <c r="CF40" s="162"/>
      <c r="CG40" s="162"/>
      <c r="CH40" s="162"/>
      <c r="CI40" s="162"/>
      <c r="CJ40" s="162"/>
      <c r="CK40" s="162"/>
      <c r="CL40" s="162"/>
      <c r="CM40" s="162"/>
      <c r="CN40" s="162"/>
      <c r="CO40" s="162"/>
      <c r="CP40" s="162"/>
      <c r="CQ40" s="162"/>
      <c r="CR40" s="162"/>
      <c r="CS40" s="162"/>
      <c r="CT40" s="162"/>
      <c r="CU40" s="162"/>
      <c r="CV40" s="162"/>
      <c r="CW40" s="209"/>
      <c r="CX40" s="209"/>
      <c r="CY40" s="375"/>
      <c r="CZ40" s="208"/>
      <c r="DA40" s="152"/>
      <c r="DB40" s="152"/>
      <c r="DC40" s="366"/>
      <c r="DD40" s="366"/>
      <c r="DE40" s="152"/>
      <c r="DF40" s="152"/>
      <c r="DG40" s="153"/>
      <c r="DH40" s="153" t="s">
        <v>1695</v>
      </c>
      <c r="DI40" s="277" t="s">
        <v>45</v>
      </c>
      <c r="DJ40" s="213" t="s">
        <v>723</v>
      </c>
      <c r="DK40" s="213" t="s">
        <v>43</v>
      </c>
      <c r="DL40" s="181">
        <v>1884</v>
      </c>
      <c r="DM40" s="153">
        <v>45866</v>
      </c>
      <c r="DN40" s="999">
        <v>24</v>
      </c>
      <c r="DO40" s="181">
        <v>1884</v>
      </c>
      <c r="DP40" s="182">
        <v>13636.36</v>
      </c>
      <c r="DQ40" s="181">
        <f t="shared" si="20"/>
        <v>28259992.464000005</v>
      </c>
      <c r="DR40" s="446">
        <f t="shared" si="21"/>
        <v>0.10000000000000012</v>
      </c>
      <c r="DS40" s="182">
        <f t="shared" si="22"/>
        <v>25690902.240000002</v>
      </c>
      <c r="DT40" s="275">
        <v>45867</v>
      </c>
      <c r="DU40" s="152"/>
      <c r="DV40" s="152"/>
      <c r="DW40" s="151"/>
      <c r="DX40" s="275"/>
      <c r="DY40" s="370"/>
      <c r="DZ40" s="208"/>
      <c r="EA40" s="208"/>
      <c r="EB40" s="152"/>
      <c r="EC40" s="152"/>
      <c r="ED40" s="152"/>
      <c r="EE40" s="152"/>
      <c r="EF40" s="152"/>
      <c r="EG40" s="152"/>
      <c r="EH40" s="152"/>
      <c r="EI40" s="371"/>
      <c r="EJ40" s="371"/>
      <c r="EK40" s="371"/>
      <c r="EL40" s="371"/>
      <c r="EM40" s="153"/>
      <c r="EN40" s="153"/>
      <c r="EO40" s="153"/>
      <c r="EP40" s="153"/>
      <c r="EQ40" s="153"/>
      <c r="ER40" s="153"/>
      <c r="ES40" s="152"/>
      <c r="ET40" s="151"/>
      <c r="EU40" s="153"/>
      <c r="EV40" s="153"/>
      <c r="EW40" s="153"/>
      <c r="EX40" s="153"/>
      <c r="EY40" s="152"/>
      <c r="EZ40" s="152"/>
      <c r="FA40" s="152"/>
      <c r="FB40" s="152"/>
      <c r="FC40" s="151"/>
      <c r="FD40" s="152"/>
      <c r="FE40" s="372"/>
      <c r="FF40" s="373"/>
      <c r="FG40" s="367"/>
      <c r="FH40" s="374"/>
      <c r="FI40" s="183"/>
      <c r="FJ40" s="184"/>
      <c r="FK40" s="185"/>
      <c r="FL40" s="185"/>
    </row>
    <row r="41" spans="1:168" s="386" customFormat="1" ht="14" hidden="1" customHeight="1">
      <c r="A41" s="208" t="str">
        <f t="shared" si="5"/>
        <v>ok</v>
      </c>
      <c r="B41" s="151"/>
      <c r="C41" s="151"/>
      <c r="D41" s="151"/>
      <c r="E41" s="151"/>
      <c r="F41" s="151"/>
      <c r="G41" s="151"/>
      <c r="H41" s="151"/>
      <c r="I41" s="171" t="s">
        <v>252</v>
      </c>
      <c r="J41" s="164" t="s">
        <v>235</v>
      </c>
      <c r="K41" s="171" t="s">
        <v>713</v>
      </c>
      <c r="L41" s="233" t="s">
        <v>289</v>
      </c>
      <c r="M41" s="163" t="s">
        <v>44</v>
      </c>
      <c r="N41" s="172"/>
      <c r="O41" s="177"/>
      <c r="P41" s="172"/>
      <c r="Q41" s="161"/>
      <c r="R41" s="162"/>
      <c r="S41" s="161"/>
      <c r="T41" s="162"/>
      <c r="U41" s="162"/>
      <c r="V41" s="162"/>
      <c r="W41" s="162"/>
      <c r="X41" s="162"/>
      <c r="Y41" s="162"/>
      <c r="Z41" s="162"/>
      <c r="AA41" s="162"/>
      <c r="AB41" s="162"/>
      <c r="AC41" s="162"/>
      <c r="AD41" s="162"/>
      <c r="AE41" s="162"/>
      <c r="AF41" s="162"/>
      <c r="AG41" s="162"/>
      <c r="AH41" s="162"/>
      <c r="AI41" s="162"/>
      <c r="AJ41" s="162"/>
      <c r="AK41" s="162"/>
      <c r="AL41" s="162"/>
      <c r="AM41" s="162"/>
      <c r="AN41" s="162"/>
      <c r="AO41" s="162"/>
      <c r="AP41" s="162"/>
      <c r="AQ41" s="162"/>
      <c r="AR41" s="162"/>
      <c r="AS41" s="162"/>
      <c r="AT41" s="162"/>
      <c r="AU41" s="162"/>
      <c r="AV41" s="162"/>
      <c r="AW41" s="162"/>
      <c r="AX41" s="162"/>
      <c r="AY41" s="162"/>
      <c r="AZ41" s="162"/>
      <c r="BA41" s="162"/>
      <c r="BB41" s="162"/>
      <c r="BC41" s="162"/>
      <c r="BD41" s="162"/>
      <c r="BE41" s="162"/>
      <c r="BF41" s="162"/>
      <c r="BG41" s="162"/>
      <c r="BH41" s="162"/>
      <c r="BI41" s="162"/>
      <c r="BJ41" s="162"/>
      <c r="BK41" s="162"/>
      <c r="BL41" s="162"/>
      <c r="BM41" s="162"/>
      <c r="BN41" s="162"/>
      <c r="BO41" s="162"/>
      <c r="BP41" s="162"/>
      <c r="BQ41" s="162"/>
      <c r="BR41" s="162"/>
      <c r="BS41" s="162"/>
      <c r="BT41" s="162"/>
      <c r="BU41" s="162"/>
      <c r="BV41" s="162"/>
      <c r="BW41" s="162"/>
      <c r="BX41" s="162"/>
      <c r="BY41" s="162"/>
      <c r="BZ41" s="162"/>
      <c r="CA41" s="162"/>
      <c r="CB41" s="162"/>
      <c r="CC41" s="162"/>
      <c r="CD41" s="162"/>
      <c r="CE41" s="162"/>
      <c r="CF41" s="162"/>
      <c r="CG41" s="162"/>
      <c r="CH41" s="162"/>
      <c r="CI41" s="162"/>
      <c r="CJ41" s="162"/>
      <c r="CK41" s="162"/>
      <c r="CL41" s="162"/>
      <c r="CM41" s="162"/>
      <c r="CN41" s="162"/>
      <c r="CO41" s="162"/>
      <c r="CP41" s="162"/>
      <c r="CQ41" s="162"/>
      <c r="CR41" s="162"/>
      <c r="CS41" s="162"/>
      <c r="CT41" s="162"/>
      <c r="CU41" s="162"/>
      <c r="CV41" s="162"/>
      <c r="CW41" s="209"/>
      <c r="CX41" s="209"/>
      <c r="CY41" s="375"/>
      <c r="CZ41" s="208"/>
      <c r="DA41" s="152"/>
      <c r="DB41" s="152"/>
      <c r="DC41" s="366"/>
      <c r="DD41" s="366"/>
      <c r="DE41" s="152"/>
      <c r="DF41" s="152"/>
      <c r="DG41" s="153"/>
      <c r="DH41" s="153" t="s">
        <v>1691</v>
      </c>
      <c r="DI41" s="277" t="s">
        <v>45</v>
      </c>
      <c r="DJ41" s="213" t="s">
        <v>1009</v>
      </c>
      <c r="DK41" s="213" t="s">
        <v>678</v>
      </c>
      <c r="DL41" s="227">
        <v>9420</v>
      </c>
      <c r="DM41" s="153">
        <v>45888</v>
      </c>
      <c r="DN41" s="228">
        <v>120</v>
      </c>
      <c r="DO41" s="227">
        <v>9420</v>
      </c>
      <c r="DP41" s="227">
        <v>13090.91</v>
      </c>
      <c r="DQ41" s="181">
        <f t="shared" si="20"/>
        <v>135648009.42000002</v>
      </c>
      <c r="DR41" s="446">
        <f t="shared" si="21"/>
        <v>0.1000000000000001</v>
      </c>
      <c r="DS41" s="182">
        <f t="shared" si="22"/>
        <v>123316372.2</v>
      </c>
      <c r="DT41" s="275">
        <v>45891</v>
      </c>
      <c r="DU41" s="152"/>
      <c r="DV41" s="152"/>
      <c r="DW41" s="151"/>
      <c r="DX41" s="275"/>
      <c r="DY41" s="370"/>
      <c r="DZ41" s="208"/>
      <c r="EA41" s="208"/>
      <c r="EB41" s="152"/>
      <c r="EC41" s="152"/>
      <c r="ED41" s="152"/>
      <c r="EE41" s="152"/>
      <c r="EF41" s="152"/>
      <c r="EG41" s="152"/>
      <c r="EH41" s="152"/>
      <c r="EI41" s="371"/>
      <c r="EJ41" s="371"/>
      <c r="EK41" s="371"/>
      <c r="EL41" s="371"/>
      <c r="EM41" s="153"/>
      <c r="EN41" s="153"/>
      <c r="EO41" s="153"/>
      <c r="EP41" s="153"/>
      <c r="EQ41" s="153"/>
      <c r="ER41" s="153"/>
      <c r="ES41" s="152"/>
      <c r="ET41" s="151"/>
      <c r="EU41" s="153"/>
      <c r="EV41" s="153"/>
      <c r="EW41" s="153"/>
      <c r="EX41" s="153"/>
      <c r="EY41" s="152"/>
      <c r="EZ41" s="152"/>
      <c r="FA41" s="152"/>
      <c r="FB41" s="152"/>
      <c r="FC41" s="151"/>
      <c r="FD41" s="152"/>
      <c r="FE41" s="372"/>
      <c r="FF41" s="373"/>
      <c r="FG41" s="381"/>
      <c r="FH41" s="382"/>
      <c r="FI41" s="222"/>
      <c r="FJ41" s="223"/>
      <c r="FK41" s="224"/>
      <c r="FL41" s="224"/>
    </row>
    <row r="42" spans="1:168" s="386" customFormat="1" ht="14" hidden="1" customHeight="1">
      <c r="A42" s="208" t="str">
        <f t="shared" si="5"/>
        <v>ok</v>
      </c>
      <c r="B42" s="151"/>
      <c r="C42" s="151"/>
      <c r="D42" s="151"/>
      <c r="E42" s="151"/>
      <c r="F42" s="151"/>
      <c r="G42" s="151"/>
      <c r="H42" s="151"/>
      <c r="I42" s="171" t="s">
        <v>252</v>
      </c>
      <c r="J42" s="164" t="s">
        <v>235</v>
      </c>
      <c r="K42" s="171" t="s">
        <v>713</v>
      </c>
      <c r="L42" s="233" t="s">
        <v>289</v>
      </c>
      <c r="M42" s="163" t="s">
        <v>44</v>
      </c>
      <c r="N42" s="172"/>
      <c r="O42" s="177"/>
      <c r="P42" s="172"/>
      <c r="Q42" s="161"/>
      <c r="R42" s="162"/>
      <c r="S42" s="161"/>
      <c r="T42" s="162"/>
      <c r="U42" s="162"/>
      <c r="V42" s="162"/>
      <c r="W42" s="162"/>
      <c r="X42" s="162"/>
      <c r="Y42" s="162"/>
      <c r="Z42" s="162"/>
      <c r="AA42" s="162"/>
      <c r="AB42" s="162"/>
      <c r="AC42" s="162"/>
      <c r="AD42" s="162"/>
      <c r="AE42" s="162"/>
      <c r="AF42" s="162"/>
      <c r="AG42" s="162"/>
      <c r="AH42" s="162"/>
      <c r="AI42" s="162"/>
      <c r="AJ42" s="162"/>
      <c r="AK42" s="162"/>
      <c r="AL42" s="162"/>
      <c r="AM42" s="162"/>
      <c r="AN42" s="162"/>
      <c r="AO42" s="162"/>
      <c r="AP42" s="162"/>
      <c r="AQ42" s="162"/>
      <c r="AR42" s="162"/>
      <c r="AS42" s="162"/>
      <c r="AT42" s="162"/>
      <c r="AU42" s="162"/>
      <c r="AV42" s="162"/>
      <c r="AW42" s="162"/>
      <c r="AX42" s="162"/>
      <c r="AY42" s="162"/>
      <c r="AZ42" s="162"/>
      <c r="BA42" s="162"/>
      <c r="BB42" s="162"/>
      <c r="BC42" s="162"/>
      <c r="BD42" s="162"/>
      <c r="BE42" s="162"/>
      <c r="BF42" s="162"/>
      <c r="BG42" s="162"/>
      <c r="BH42" s="162"/>
      <c r="BI42" s="162"/>
      <c r="BJ42" s="162"/>
      <c r="BK42" s="162"/>
      <c r="BL42" s="162"/>
      <c r="BM42" s="162"/>
      <c r="BN42" s="162"/>
      <c r="BO42" s="162"/>
      <c r="BP42" s="162"/>
      <c r="BQ42" s="162"/>
      <c r="BR42" s="162"/>
      <c r="BS42" s="162"/>
      <c r="BT42" s="162"/>
      <c r="BU42" s="162"/>
      <c r="BV42" s="162"/>
      <c r="BW42" s="162"/>
      <c r="BX42" s="162"/>
      <c r="BY42" s="162"/>
      <c r="BZ42" s="162"/>
      <c r="CA42" s="162"/>
      <c r="CB42" s="162"/>
      <c r="CC42" s="162"/>
      <c r="CD42" s="162"/>
      <c r="CE42" s="162"/>
      <c r="CF42" s="162"/>
      <c r="CG42" s="162"/>
      <c r="CH42" s="162"/>
      <c r="CI42" s="162"/>
      <c r="CJ42" s="162"/>
      <c r="CK42" s="162"/>
      <c r="CL42" s="162"/>
      <c r="CM42" s="162"/>
      <c r="CN42" s="162"/>
      <c r="CO42" s="162"/>
      <c r="CP42" s="162"/>
      <c r="CQ42" s="162"/>
      <c r="CR42" s="162"/>
      <c r="CS42" s="162"/>
      <c r="CT42" s="162"/>
      <c r="CU42" s="162"/>
      <c r="CV42" s="162"/>
      <c r="CW42" s="209"/>
      <c r="CX42" s="209"/>
      <c r="CY42" s="375"/>
      <c r="CZ42" s="208"/>
      <c r="DA42" s="152"/>
      <c r="DB42" s="152"/>
      <c r="DC42" s="366"/>
      <c r="DD42" s="366"/>
      <c r="DE42" s="152"/>
      <c r="DF42" s="152"/>
      <c r="DG42" s="153"/>
      <c r="DH42" s="153" t="s">
        <v>1694</v>
      </c>
      <c r="DI42" s="277" t="s">
        <v>45</v>
      </c>
      <c r="DJ42" s="213" t="s">
        <v>1503</v>
      </c>
      <c r="DK42" s="213"/>
      <c r="DL42" s="227">
        <v>6594</v>
      </c>
      <c r="DM42" s="153">
        <v>45915</v>
      </c>
      <c r="DN42" s="228">
        <f>3.5*24</f>
        <v>84</v>
      </c>
      <c r="DO42" s="227">
        <v>6594</v>
      </c>
      <c r="DP42" s="227">
        <f>14600/1.1</f>
        <v>13272.727272727272</v>
      </c>
      <c r="DQ42" s="181">
        <f t="shared" si="20"/>
        <v>96272400</v>
      </c>
      <c r="DR42" s="446">
        <f t="shared" si="21"/>
        <v>0.10000000000000013</v>
      </c>
      <c r="DS42" s="182">
        <f t="shared" si="22"/>
        <v>87520363.636363626</v>
      </c>
      <c r="DT42" s="275">
        <v>45918</v>
      </c>
      <c r="DU42" s="152"/>
      <c r="DV42" s="152"/>
      <c r="DW42" s="151"/>
      <c r="DX42" s="275"/>
      <c r="DY42" s="370"/>
      <c r="DZ42" s="208"/>
      <c r="EA42" s="208"/>
      <c r="EB42" s="152"/>
      <c r="EC42" s="152"/>
      <c r="ED42" s="152"/>
      <c r="EE42" s="152"/>
      <c r="EF42" s="152"/>
      <c r="EG42" s="152"/>
      <c r="EH42" s="152"/>
      <c r="EI42" s="371"/>
      <c r="EJ42" s="371"/>
      <c r="EK42" s="371"/>
      <c r="EL42" s="371"/>
      <c r="EM42" s="153"/>
      <c r="EN42" s="153"/>
      <c r="EO42" s="153"/>
      <c r="EP42" s="153"/>
      <c r="EQ42" s="153"/>
      <c r="ER42" s="153"/>
      <c r="ES42" s="152"/>
      <c r="ET42" s="151"/>
      <c r="EU42" s="153"/>
      <c r="EV42" s="153"/>
      <c r="EW42" s="153"/>
      <c r="EX42" s="153"/>
      <c r="EY42" s="152"/>
      <c r="EZ42" s="152"/>
      <c r="FA42" s="152"/>
      <c r="FB42" s="152"/>
      <c r="FC42" s="151"/>
      <c r="FD42" s="152"/>
      <c r="FE42" s="372"/>
      <c r="FF42" s="373"/>
      <c r="FG42" s="381"/>
      <c r="FH42" s="382"/>
      <c r="FI42" s="222"/>
      <c r="FJ42" s="223"/>
      <c r="FK42" s="224"/>
      <c r="FL42" s="224"/>
    </row>
    <row r="43" spans="1:168" s="157" customFormat="1" ht="14" hidden="1" customHeight="1">
      <c r="A43" s="208" t="str">
        <f t="shared" si="5"/>
        <v>Hiện</v>
      </c>
      <c r="B43" s="151" t="str">
        <f t="shared" si="57"/>
        <v>Đủ</v>
      </c>
      <c r="C43" s="151">
        <f t="shared" si="58"/>
        <v>0</v>
      </c>
      <c r="D43" s="151"/>
      <c r="E43" s="151"/>
      <c r="F43" s="151"/>
      <c r="G43" s="151"/>
      <c r="H43" s="151"/>
      <c r="I43" s="171" t="s">
        <v>253</v>
      </c>
      <c r="J43" s="164" t="s">
        <v>235</v>
      </c>
      <c r="K43" s="171" t="s">
        <v>714</v>
      </c>
      <c r="L43" s="233" t="s">
        <v>289</v>
      </c>
      <c r="M43" s="163" t="s">
        <v>44</v>
      </c>
      <c r="N43" s="172">
        <v>94.199999999999989</v>
      </c>
      <c r="O43" s="177">
        <v>61.20382165605097</v>
      </c>
      <c r="P43" s="172">
        <v>5765.4000000000005</v>
      </c>
      <c r="Q43" s="161"/>
      <c r="R43" s="162"/>
      <c r="S43" s="161">
        <v>54</v>
      </c>
      <c r="T43" s="162">
        <v>5086.7999999999993</v>
      </c>
      <c r="U43" s="162"/>
      <c r="V43" s="162"/>
      <c r="W43" s="162">
        <v>0</v>
      </c>
      <c r="X43" s="162">
        <v>0</v>
      </c>
      <c r="Y43" s="162">
        <v>0</v>
      </c>
      <c r="Z43" s="162">
        <v>0</v>
      </c>
      <c r="AA43" s="162">
        <v>90</v>
      </c>
      <c r="AB43" s="162">
        <v>8477.9999999999982</v>
      </c>
      <c r="AC43" s="162">
        <v>24</v>
      </c>
      <c r="AD43" s="162">
        <v>2260.7999999999997</v>
      </c>
      <c r="AE43" s="162">
        <v>48</v>
      </c>
      <c r="AF43" s="162">
        <v>4521.5999999999995</v>
      </c>
      <c r="AG43" s="162">
        <v>0</v>
      </c>
      <c r="AH43" s="162">
        <v>0</v>
      </c>
      <c r="AI43" s="162">
        <f>VLOOKUP(I43,'[119]MTO-rev09'!$A:$O,11,0)</f>
        <v>0</v>
      </c>
      <c r="AJ43" s="162">
        <f>VLOOKUP(I43,'[119]MTO-rev09'!$A:$O,12,0)</f>
        <v>0</v>
      </c>
      <c r="AK43" s="162">
        <v>48</v>
      </c>
      <c r="AL43" s="162">
        <v>4521.5999999999995</v>
      </c>
      <c r="AM43" s="162"/>
      <c r="AN43" s="162"/>
      <c r="AO43" s="162">
        <v>0</v>
      </c>
      <c r="AP43" s="162">
        <v>0</v>
      </c>
      <c r="AQ43" s="162">
        <v>0</v>
      </c>
      <c r="AR43" s="162">
        <v>0</v>
      </c>
      <c r="AS43" s="162">
        <v>0</v>
      </c>
      <c r="AT43" s="162">
        <v>0</v>
      </c>
      <c r="AU43" s="162">
        <v>0</v>
      </c>
      <c r="AV43" s="162">
        <v>0</v>
      </c>
      <c r="AW43" s="162">
        <v>0</v>
      </c>
      <c r="AX43" s="162">
        <v>0</v>
      </c>
      <c r="AY43" s="162">
        <v>0</v>
      </c>
      <c r="AZ43" s="162">
        <v>0</v>
      </c>
      <c r="BA43" s="162"/>
      <c r="BB43" s="162"/>
      <c r="BC43" s="162">
        <v>0</v>
      </c>
      <c r="BD43" s="162">
        <v>0</v>
      </c>
      <c r="BE43" s="162">
        <v>0</v>
      </c>
      <c r="BF43" s="162">
        <v>0</v>
      </c>
      <c r="BG43" s="162">
        <v>0</v>
      </c>
      <c r="BH43" s="162">
        <v>0</v>
      </c>
      <c r="BI43" s="162">
        <v>0</v>
      </c>
      <c r="BJ43" s="162">
        <v>0</v>
      </c>
      <c r="BK43" s="162">
        <v>0</v>
      </c>
      <c r="BL43" s="162">
        <v>0</v>
      </c>
      <c r="BM43" s="162">
        <v>0</v>
      </c>
      <c r="BN43" s="162">
        <v>0</v>
      </c>
      <c r="BO43" s="162"/>
      <c r="BP43" s="162"/>
      <c r="BQ43" s="162">
        <v>0</v>
      </c>
      <c r="BR43" s="162">
        <v>0</v>
      </c>
      <c r="BS43" s="162">
        <v>0</v>
      </c>
      <c r="BT43" s="162">
        <v>0</v>
      </c>
      <c r="BU43" s="162">
        <v>0</v>
      </c>
      <c r="BV43" s="162">
        <v>0</v>
      </c>
      <c r="BW43" s="162"/>
      <c r="BX43" s="162"/>
      <c r="BY43" s="162">
        <v>0</v>
      </c>
      <c r="BZ43" s="162">
        <v>0</v>
      </c>
      <c r="CA43" s="162">
        <v>0</v>
      </c>
      <c r="CB43" s="162">
        <v>0</v>
      </c>
      <c r="CC43" s="162">
        <v>0</v>
      </c>
      <c r="CD43" s="162">
        <v>0</v>
      </c>
      <c r="CE43" s="162">
        <f>VLOOKUP(I43,[120]REV33!$A:$O,11,0)</f>
        <v>0</v>
      </c>
      <c r="CF43" s="162">
        <f>VLOOKUP(I43,[120]REV33!$A:$O,12,0)</f>
        <v>0</v>
      </c>
      <c r="CG43" s="162"/>
      <c r="CH43" s="162"/>
      <c r="CI43" s="162"/>
      <c r="CJ43" s="162"/>
      <c r="CK43" s="162"/>
      <c r="CL43" s="162"/>
      <c r="CM43" s="162"/>
      <c r="CN43" s="162"/>
      <c r="CO43" s="162">
        <v>0</v>
      </c>
      <c r="CP43" s="162">
        <v>0</v>
      </c>
      <c r="CQ43" s="162">
        <v>0</v>
      </c>
      <c r="CR43" s="162">
        <v>0</v>
      </c>
      <c r="CS43" s="162">
        <v>0</v>
      </c>
      <c r="CT43" s="162">
        <v>0</v>
      </c>
      <c r="CU43" s="162">
        <v>0</v>
      </c>
      <c r="CV43" s="162">
        <v>0</v>
      </c>
      <c r="CW43" s="209">
        <f>Q43+S43+U43+W43+Y43+AA43+AC43+AE43+AG43+AI43+AK43+AM43+AO43+AQ43+AS43+AU43+AW43+AY43+BA43+BC43+BE43+BG43+BI43+BK43+BM43+BO43+BQ43+BS43+BU43+BW43+BY43+CA43+CC43+CE43+CG43+CI43+CK43+CM43+CO43+CQ43+CS43+CU43</f>
        <v>264</v>
      </c>
      <c r="CX43" s="209">
        <f>R43+T43+V43+X43+Z43+AB43+AD43+AF43+AH43+AJ43+AL43+AN43+AP43+AR43+AT43+AV43+AX43+AZ43+BB43+BD43+BF43+BH43+BJ43+BL43+BN43+BP43+BR43+BT43+BV43+BX43+BZ43+CB43+CD43+CF43+CH43+CJ43+CL43+CN43+CP43+CR43+CT43+CV43</f>
        <v>24868.799999999996</v>
      </c>
      <c r="CY43" s="375" t="s">
        <v>996</v>
      </c>
      <c r="CZ43" s="208"/>
      <c r="DA43" s="152"/>
      <c r="DB43" s="152"/>
      <c r="DC43" s="388"/>
      <c r="DD43" s="366"/>
      <c r="DE43" s="152">
        <f>IF(CW43&gt;DA43,CW43-DA43,"0")</f>
        <v>264</v>
      </c>
      <c r="DF43" s="152">
        <f>IF(CX43&gt;DB43,CX43-DB43,"0")</f>
        <v>24868.799999999996</v>
      </c>
      <c r="DG43" s="153">
        <v>45792</v>
      </c>
      <c r="DH43" s="377" t="s">
        <v>667</v>
      </c>
      <c r="DI43" s="153" t="s">
        <v>45</v>
      </c>
      <c r="DJ43" s="365" t="s">
        <v>574</v>
      </c>
      <c r="DK43" s="368" t="s">
        <v>370</v>
      </c>
      <c r="DL43" s="181">
        <v>5086.8</v>
      </c>
      <c r="DM43" s="153">
        <v>45791</v>
      </c>
      <c r="DN43" s="999">
        <v>54</v>
      </c>
      <c r="DO43" s="181">
        <v>5086.8</v>
      </c>
      <c r="DP43" s="182">
        <v>13090.91</v>
      </c>
      <c r="DQ43" s="181">
        <f t="shared" si="20"/>
        <v>73249925.086800009</v>
      </c>
      <c r="DR43" s="446">
        <f t="shared" si="21"/>
        <v>0.10000000000000017</v>
      </c>
      <c r="DS43" s="182">
        <f t="shared" si="22"/>
        <v>66590840.987999998</v>
      </c>
      <c r="DT43" s="275">
        <v>45794</v>
      </c>
      <c r="DU43" s="152">
        <f>SUMIF($I:$I,I43,$DN:$DN)</f>
        <v>264</v>
      </c>
      <c r="DV43" s="152">
        <f>SUMIF($I:$I,I43,$DO:$DO)</f>
        <v>24868.800000000003</v>
      </c>
      <c r="DW43" s="151"/>
      <c r="DX43" s="275"/>
      <c r="DY43" s="370"/>
      <c r="DZ43" s="208"/>
      <c r="EA43" s="208"/>
      <c r="EB43" s="152"/>
      <c r="EC43" s="152"/>
      <c r="ED43" s="152"/>
      <c r="EE43" s="152"/>
      <c r="EF43" s="152"/>
      <c r="EG43" s="152"/>
      <c r="EH43" s="152"/>
      <c r="EI43" s="371"/>
      <c r="EJ43" s="371"/>
      <c r="EK43" s="371"/>
      <c r="EL43" s="371"/>
      <c r="EM43" s="153"/>
      <c r="EN43" s="153"/>
      <c r="EO43" s="153"/>
      <c r="EP43" s="153"/>
      <c r="EQ43" s="153"/>
      <c r="ER43" s="153"/>
      <c r="ES43" s="152">
        <f>SUMIF($I:$I,I43,$EG:$EG)</f>
        <v>0</v>
      </c>
      <c r="ET43" s="151">
        <f>SUMIF($I:$I,I43,$EH:$EH)</f>
        <v>0</v>
      </c>
      <c r="EU43" s="153"/>
      <c r="EV43" s="153"/>
      <c r="EW43" s="153"/>
      <c r="EX43" s="153"/>
      <c r="EY43" s="152">
        <f>DU43+ES43</f>
        <v>264</v>
      </c>
      <c r="EZ43" s="152">
        <f>DV43+ET43</f>
        <v>24868.800000000003</v>
      </c>
      <c r="FA43" s="152">
        <f t="shared" ref="FA43" si="68">DE43-EY43</f>
        <v>0</v>
      </c>
      <c r="FB43" s="152">
        <f t="shared" ref="FB43" si="69">DF43-EZ43</f>
        <v>0</v>
      </c>
      <c r="FC43" s="151" t="str">
        <f>IF(FA43&lt;0,"Thừa",IF(FA43=0,"Đủ","Thiếu"))</f>
        <v>Đủ</v>
      </c>
      <c r="FD43" s="152"/>
      <c r="FE43" s="372"/>
      <c r="FF43" s="373"/>
      <c r="FG43" s="367"/>
      <c r="FH43" s="374"/>
      <c r="FI43" s="183"/>
      <c r="FJ43" s="184"/>
      <c r="FK43" s="185"/>
      <c r="FL43" s="185"/>
    </row>
    <row r="44" spans="1:168" s="386" customFormat="1" ht="14" hidden="1" customHeight="1">
      <c r="A44" s="208" t="str">
        <f t="shared" si="5"/>
        <v>ok</v>
      </c>
      <c r="B44" s="151"/>
      <c r="C44" s="151"/>
      <c r="D44" s="151"/>
      <c r="E44" s="151"/>
      <c r="F44" s="151"/>
      <c r="G44" s="151"/>
      <c r="H44" s="151"/>
      <c r="I44" s="171" t="s">
        <v>253</v>
      </c>
      <c r="J44" s="164" t="s">
        <v>235</v>
      </c>
      <c r="K44" s="171" t="s">
        <v>714</v>
      </c>
      <c r="L44" s="233" t="s">
        <v>289</v>
      </c>
      <c r="M44" s="163" t="s">
        <v>44</v>
      </c>
      <c r="N44" s="172"/>
      <c r="O44" s="177"/>
      <c r="P44" s="172"/>
      <c r="Q44" s="161"/>
      <c r="R44" s="162"/>
      <c r="S44" s="161"/>
      <c r="T44" s="162"/>
      <c r="U44" s="162"/>
      <c r="V44" s="162"/>
      <c r="W44" s="162"/>
      <c r="X44" s="162"/>
      <c r="Y44" s="162"/>
      <c r="Z44" s="162"/>
      <c r="AA44" s="162"/>
      <c r="AB44" s="162"/>
      <c r="AC44" s="162"/>
      <c r="AD44" s="162"/>
      <c r="AE44" s="162"/>
      <c r="AF44" s="162"/>
      <c r="AG44" s="162"/>
      <c r="AH44" s="162"/>
      <c r="AI44" s="162"/>
      <c r="AJ44" s="162"/>
      <c r="AK44" s="162"/>
      <c r="AL44" s="162"/>
      <c r="AM44" s="162"/>
      <c r="AN44" s="162"/>
      <c r="AO44" s="162"/>
      <c r="AP44" s="162"/>
      <c r="AQ44" s="162"/>
      <c r="AR44" s="162"/>
      <c r="AS44" s="162"/>
      <c r="AT44" s="162"/>
      <c r="AU44" s="162"/>
      <c r="AV44" s="162"/>
      <c r="AW44" s="162"/>
      <c r="AX44" s="162"/>
      <c r="AY44" s="162"/>
      <c r="AZ44" s="162"/>
      <c r="BA44" s="162"/>
      <c r="BB44" s="162"/>
      <c r="BC44" s="162"/>
      <c r="BD44" s="162"/>
      <c r="BE44" s="162"/>
      <c r="BF44" s="162"/>
      <c r="BG44" s="162"/>
      <c r="BH44" s="162"/>
      <c r="BI44" s="162"/>
      <c r="BJ44" s="162"/>
      <c r="BK44" s="162"/>
      <c r="BL44" s="162"/>
      <c r="BM44" s="162"/>
      <c r="BN44" s="162"/>
      <c r="BO44" s="162"/>
      <c r="BP44" s="162"/>
      <c r="BQ44" s="162"/>
      <c r="BR44" s="162"/>
      <c r="BS44" s="162"/>
      <c r="BT44" s="162"/>
      <c r="BU44" s="162"/>
      <c r="BV44" s="162"/>
      <c r="BW44" s="162"/>
      <c r="BX44" s="162"/>
      <c r="BY44" s="162"/>
      <c r="BZ44" s="162"/>
      <c r="CA44" s="162"/>
      <c r="CB44" s="162"/>
      <c r="CC44" s="162"/>
      <c r="CD44" s="162"/>
      <c r="CE44" s="162"/>
      <c r="CF44" s="162"/>
      <c r="CG44" s="162"/>
      <c r="CH44" s="162"/>
      <c r="CI44" s="162"/>
      <c r="CJ44" s="162"/>
      <c r="CK44" s="162"/>
      <c r="CL44" s="162"/>
      <c r="CM44" s="162"/>
      <c r="CN44" s="162"/>
      <c r="CO44" s="162"/>
      <c r="CP44" s="162"/>
      <c r="CQ44" s="162"/>
      <c r="CR44" s="162"/>
      <c r="CS44" s="162"/>
      <c r="CT44" s="162"/>
      <c r="CU44" s="162"/>
      <c r="CV44" s="162"/>
      <c r="CW44" s="209"/>
      <c r="CX44" s="209"/>
      <c r="CY44" s="375"/>
      <c r="CZ44" s="208"/>
      <c r="DA44" s="152"/>
      <c r="DB44" s="152"/>
      <c r="DC44" s="388"/>
      <c r="DD44" s="366"/>
      <c r="DE44" s="152"/>
      <c r="DF44" s="152"/>
      <c r="DG44" s="153"/>
      <c r="DH44" s="377" t="s">
        <v>668</v>
      </c>
      <c r="DI44" s="153" t="s">
        <v>45</v>
      </c>
      <c r="DJ44" s="213" t="s">
        <v>672</v>
      </c>
      <c r="DK44" s="213" t="s">
        <v>678</v>
      </c>
      <c r="DL44" s="181">
        <v>4521.6000000000004</v>
      </c>
      <c r="DM44" s="153">
        <v>45853</v>
      </c>
      <c r="DN44" s="378">
        <v>48</v>
      </c>
      <c r="DO44" s="181">
        <v>4521.6000000000004</v>
      </c>
      <c r="DP44" s="182">
        <v>13136.36</v>
      </c>
      <c r="DQ44" s="181">
        <f t="shared" si="20"/>
        <v>65337101.913600013</v>
      </c>
      <c r="DR44" s="446">
        <f t="shared" si="21"/>
        <v>0.10000000000000003</v>
      </c>
      <c r="DS44" s="182">
        <f t="shared" si="22"/>
        <v>59397365.376000009</v>
      </c>
      <c r="DT44" s="275">
        <v>45856</v>
      </c>
      <c r="DU44" s="152"/>
      <c r="DV44" s="152"/>
      <c r="DW44" s="151"/>
      <c r="DX44" s="275"/>
      <c r="DY44" s="370"/>
      <c r="DZ44" s="208"/>
      <c r="EA44" s="208"/>
      <c r="EB44" s="152"/>
      <c r="EC44" s="152"/>
      <c r="ED44" s="152"/>
      <c r="EE44" s="152"/>
      <c r="EF44" s="152"/>
      <c r="EG44" s="152"/>
      <c r="EH44" s="152"/>
      <c r="EI44" s="371"/>
      <c r="EJ44" s="371"/>
      <c r="EK44" s="371"/>
      <c r="EL44" s="371"/>
      <c r="EM44" s="153"/>
      <c r="EN44" s="153"/>
      <c r="EO44" s="153"/>
      <c r="EP44" s="153"/>
      <c r="EQ44" s="153"/>
      <c r="ER44" s="153"/>
      <c r="ES44" s="152"/>
      <c r="ET44" s="151"/>
      <c r="EU44" s="153"/>
      <c r="EV44" s="153"/>
      <c r="EW44" s="153"/>
      <c r="EX44" s="153"/>
      <c r="EY44" s="152"/>
      <c r="EZ44" s="152"/>
      <c r="FA44" s="152"/>
      <c r="FB44" s="152"/>
      <c r="FC44" s="151"/>
      <c r="FD44" s="152"/>
      <c r="FE44" s="372"/>
      <c r="FF44" s="373"/>
      <c r="FG44" s="379"/>
      <c r="FH44" s="380"/>
      <c r="FI44" s="219"/>
      <c r="FJ44" s="220"/>
      <c r="FK44" s="221"/>
      <c r="FL44" s="221"/>
    </row>
    <row r="45" spans="1:168" s="276" customFormat="1" ht="14" hidden="1" customHeight="1">
      <c r="A45" s="208" t="str">
        <f t="shared" si="5"/>
        <v>ok</v>
      </c>
      <c r="B45" s="151"/>
      <c r="C45" s="151"/>
      <c r="D45" s="151"/>
      <c r="E45" s="151"/>
      <c r="F45" s="151"/>
      <c r="G45" s="151"/>
      <c r="H45" s="151"/>
      <c r="I45" s="171" t="s">
        <v>253</v>
      </c>
      <c r="J45" s="164" t="s">
        <v>235</v>
      </c>
      <c r="K45" s="171" t="s">
        <v>714</v>
      </c>
      <c r="L45" s="233" t="s">
        <v>289</v>
      </c>
      <c r="M45" s="163" t="s">
        <v>44</v>
      </c>
      <c r="N45" s="172"/>
      <c r="O45" s="177"/>
      <c r="P45" s="172"/>
      <c r="Q45" s="161"/>
      <c r="R45" s="162"/>
      <c r="S45" s="161"/>
      <c r="T45" s="162"/>
      <c r="U45" s="162"/>
      <c r="V45" s="162"/>
      <c r="W45" s="162"/>
      <c r="X45" s="162"/>
      <c r="Y45" s="162"/>
      <c r="Z45" s="162"/>
      <c r="AA45" s="162"/>
      <c r="AB45" s="162"/>
      <c r="AC45" s="162"/>
      <c r="AD45" s="162"/>
      <c r="AE45" s="162"/>
      <c r="AF45" s="162"/>
      <c r="AG45" s="162"/>
      <c r="AH45" s="162"/>
      <c r="AI45" s="162"/>
      <c r="AJ45" s="162"/>
      <c r="AK45" s="162"/>
      <c r="AL45" s="162"/>
      <c r="AM45" s="162"/>
      <c r="AN45" s="162"/>
      <c r="AO45" s="162"/>
      <c r="AP45" s="162"/>
      <c r="AQ45" s="162"/>
      <c r="AR45" s="162"/>
      <c r="AS45" s="162"/>
      <c r="AT45" s="162"/>
      <c r="AU45" s="162"/>
      <c r="AV45" s="162"/>
      <c r="AW45" s="162"/>
      <c r="AX45" s="162"/>
      <c r="AY45" s="162"/>
      <c r="AZ45" s="162"/>
      <c r="BA45" s="162"/>
      <c r="BB45" s="162"/>
      <c r="BC45" s="162"/>
      <c r="BD45" s="162"/>
      <c r="BE45" s="162"/>
      <c r="BF45" s="162"/>
      <c r="BG45" s="162"/>
      <c r="BH45" s="162"/>
      <c r="BI45" s="162"/>
      <c r="BJ45" s="162"/>
      <c r="BK45" s="162"/>
      <c r="BL45" s="162"/>
      <c r="BM45" s="162"/>
      <c r="BN45" s="162"/>
      <c r="BO45" s="162"/>
      <c r="BP45" s="162"/>
      <c r="BQ45" s="162"/>
      <c r="BR45" s="162"/>
      <c r="BS45" s="162"/>
      <c r="BT45" s="162"/>
      <c r="BU45" s="162"/>
      <c r="BV45" s="162"/>
      <c r="BW45" s="162"/>
      <c r="BX45" s="162"/>
      <c r="BY45" s="162"/>
      <c r="BZ45" s="162"/>
      <c r="CA45" s="162"/>
      <c r="CB45" s="162"/>
      <c r="CC45" s="162"/>
      <c r="CD45" s="162"/>
      <c r="CE45" s="162"/>
      <c r="CF45" s="162"/>
      <c r="CG45" s="162"/>
      <c r="CH45" s="162"/>
      <c r="CI45" s="162"/>
      <c r="CJ45" s="162"/>
      <c r="CK45" s="162"/>
      <c r="CL45" s="162"/>
      <c r="CM45" s="162"/>
      <c r="CN45" s="162"/>
      <c r="CO45" s="162"/>
      <c r="CP45" s="162"/>
      <c r="CQ45" s="162"/>
      <c r="CR45" s="162"/>
      <c r="CS45" s="162"/>
      <c r="CT45" s="162"/>
      <c r="CU45" s="162"/>
      <c r="CV45" s="162"/>
      <c r="CW45" s="209"/>
      <c r="CX45" s="209"/>
      <c r="CY45" s="375"/>
      <c r="CZ45" s="208"/>
      <c r="DA45" s="152"/>
      <c r="DB45" s="152"/>
      <c r="DC45" s="388"/>
      <c r="DD45" s="366"/>
      <c r="DE45" s="152"/>
      <c r="DF45" s="152"/>
      <c r="DG45" s="152"/>
      <c r="DH45" s="153" t="s">
        <v>655</v>
      </c>
      <c r="DI45" s="153" t="s">
        <v>45</v>
      </c>
      <c r="DJ45" s="213" t="s">
        <v>557</v>
      </c>
      <c r="DK45" s="213" t="s">
        <v>43</v>
      </c>
      <c r="DL45" s="181">
        <v>6782.4</v>
      </c>
      <c r="DM45" s="153">
        <v>45829</v>
      </c>
      <c r="DN45" s="999">
        <v>72</v>
      </c>
      <c r="DO45" s="181">
        <v>6782.4</v>
      </c>
      <c r="DP45" s="182">
        <v>13181.82</v>
      </c>
      <c r="DQ45" s="181">
        <f t="shared" ref="DQ45:DQ76" si="70">DP45*DO45*1.1</f>
        <v>98344813.564800009</v>
      </c>
      <c r="DR45" s="446">
        <f t="shared" ref="DR45:DR76" si="71">(DQ45-DS45)/DS45</f>
        <v>0.10000000000000017</v>
      </c>
      <c r="DS45" s="182">
        <f t="shared" ref="DS45:DS76" si="72">DP45*DO45</f>
        <v>89404375.967999995</v>
      </c>
      <c r="DT45" s="275">
        <v>45832</v>
      </c>
      <c r="DU45" s="152"/>
      <c r="DV45" s="152"/>
      <c r="DW45" s="151"/>
      <c r="DX45" s="275"/>
      <c r="DY45" s="370"/>
      <c r="DZ45" s="208"/>
      <c r="EA45" s="208"/>
      <c r="EB45" s="152"/>
      <c r="EC45" s="152"/>
      <c r="ED45" s="152"/>
      <c r="EE45" s="152"/>
      <c r="EF45" s="152"/>
      <c r="EG45" s="152"/>
      <c r="EH45" s="152"/>
      <c r="EI45" s="371"/>
      <c r="EJ45" s="371"/>
      <c r="EK45" s="371"/>
      <c r="EL45" s="371"/>
      <c r="EM45" s="153"/>
      <c r="EN45" s="153"/>
      <c r="EO45" s="153"/>
      <c r="EP45" s="153"/>
      <c r="EQ45" s="153"/>
      <c r="ER45" s="153"/>
      <c r="ES45" s="152"/>
      <c r="ET45" s="151"/>
      <c r="EU45" s="153"/>
      <c r="EV45" s="153"/>
      <c r="EW45" s="153"/>
      <c r="EX45" s="153"/>
      <c r="EY45" s="152"/>
      <c r="EZ45" s="152"/>
      <c r="FA45" s="152"/>
      <c r="FB45" s="152"/>
      <c r="FC45" s="151"/>
      <c r="FD45" s="152"/>
      <c r="FE45" s="372"/>
      <c r="FF45" s="373"/>
      <c r="FG45" s="367"/>
      <c r="FH45" s="374"/>
      <c r="FI45" s="183"/>
      <c r="FJ45" s="184"/>
      <c r="FK45" s="185"/>
      <c r="FL45" s="185"/>
    </row>
    <row r="46" spans="1:168" s="276" customFormat="1" ht="14" hidden="1" customHeight="1">
      <c r="A46" s="208" t="str">
        <f t="shared" si="5"/>
        <v>ok</v>
      </c>
      <c r="B46" s="151"/>
      <c r="C46" s="151"/>
      <c r="D46" s="151"/>
      <c r="E46" s="151"/>
      <c r="F46" s="151"/>
      <c r="G46" s="151"/>
      <c r="H46" s="151"/>
      <c r="I46" s="171" t="s">
        <v>253</v>
      </c>
      <c r="J46" s="164" t="s">
        <v>235</v>
      </c>
      <c r="K46" s="171" t="s">
        <v>714</v>
      </c>
      <c r="L46" s="233" t="s">
        <v>289</v>
      </c>
      <c r="M46" s="163" t="s">
        <v>44</v>
      </c>
      <c r="N46" s="172"/>
      <c r="O46" s="177"/>
      <c r="P46" s="172"/>
      <c r="Q46" s="161"/>
      <c r="R46" s="162"/>
      <c r="S46" s="161"/>
      <c r="T46" s="162"/>
      <c r="U46" s="162"/>
      <c r="V46" s="162"/>
      <c r="W46" s="162"/>
      <c r="X46" s="162"/>
      <c r="Y46" s="162"/>
      <c r="Z46" s="162"/>
      <c r="AA46" s="162"/>
      <c r="AB46" s="162"/>
      <c r="AC46" s="162"/>
      <c r="AD46" s="162"/>
      <c r="AE46" s="162"/>
      <c r="AF46" s="162"/>
      <c r="AG46" s="162"/>
      <c r="AH46" s="162"/>
      <c r="AI46" s="162"/>
      <c r="AJ46" s="162"/>
      <c r="AK46" s="162"/>
      <c r="AL46" s="162"/>
      <c r="AM46" s="162"/>
      <c r="AN46" s="162"/>
      <c r="AO46" s="162"/>
      <c r="AP46" s="162"/>
      <c r="AQ46" s="162"/>
      <c r="AR46" s="162"/>
      <c r="AS46" s="162"/>
      <c r="AT46" s="162"/>
      <c r="AU46" s="162"/>
      <c r="AV46" s="162"/>
      <c r="AW46" s="162"/>
      <c r="AX46" s="162"/>
      <c r="AY46" s="162"/>
      <c r="AZ46" s="162"/>
      <c r="BA46" s="162"/>
      <c r="BB46" s="162"/>
      <c r="BC46" s="162"/>
      <c r="BD46" s="162"/>
      <c r="BE46" s="162"/>
      <c r="BF46" s="162"/>
      <c r="BG46" s="162"/>
      <c r="BH46" s="162"/>
      <c r="BI46" s="162"/>
      <c r="BJ46" s="162"/>
      <c r="BK46" s="162"/>
      <c r="BL46" s="162"/>
      <c r="BM46" s="162"/>
      <c r="BN46" s="162"/>
      <c r="BO46" s="162"/>
      <c r="BP46" s="162"/>
      <c r="BQ46" s="162"/>
      <c r="BR46" s="162"/>
      <c r="BS46" s="162"/>
      <c r="BT46" s="162"/>
      <c r="BU46" s="162"/>
      <c r="BV46" s="162"/>
      <c r="BW46" s="162"/>
      <c r="BX46" s="162"/>
      <c r="BY46" s="162"/>
      <c r="BZ46" s="162"/>
      <c r="CA46" s="162"/>
      <c r="CB46" s="162"/>
      <c r="CC46" s="162"/>
      <c r="CD46" s="162"/>
      <c r="CE46" s="162"/>
      <c r="CF46" s="162"/>
      <c r="CG46" s="162"/>
      <c r="CH46" s="162"/>
      <c r="CI46" s="162"/>
      <c r="CJ46" s="162"/>
      <c r="CK46" s="162"/>
      <c r="CL46" s="162"/>
      <c r="CM46" s="162"/>
      <c r="CN46" s="162"/>
      <c r="CO46" s="162"/>
      <c r="CP46" s="162"/>
      <c r="CQ46" s="162"/>
      <c r="CR46" s="162"/>
      <c r="CS46" s="162"/>
      <c r="CT46" s="162"/>
      <c r="CU46" s="162"/>
      <c r="CV46" s="162"/>
      <c r="CW46" s="209"/>
      <c r="CX46" s="209"/>
      <c r="CY46" s="375"/>
      <c r="CZ46" s="208"/>
      <c r="DA46" s="152"/>
      <c r="DB46" s="152"/>
      <c r="DC46" s="388"/>
      <c r="DD46" s="366"/>
      <c r="DE46" s="152"/>
      <c r="DF46" s="152"/>
      <c r="DG46" s="153"/>
      <c r="DH46" s="153" t="s">
        <v>655</v>
      </c>
      <c r="DI46" s="153" t="s">
        <v>45</v>
      </c>
      <c r="DJ46" s="213" t="s">
        <v>558</v>
      </c>
      <c r="DK46" s="213" t="s">
        <v>43</v>
      </c>
      <c r="DL46" s="181">
        <v>1695.6</v>
      </c>
      <c r="DM46" s="153">
        <v>45829</v>
      </c>
      <c r="DN46" s="999">
        <v>18</v>
      </c>
      <c r="DO46" s="181">
        <v>1695.6</v>
      </c>
      <c r="DP46" s="182">
        <v>13181.82</v>
      </c>
      <c r="DQ46" s="181">
        <f t="shared" si="70"/>
        <v>24586203.391200002</v>
      </c>
      <c r="DR46" s="446">
        <f t="shared" si="71"/>
        <v>0.10000000000000017</v>
      </c>
      <c r="DS46" s="182">
        <f t="shared" si="72"/>
        <v>22351093.991999999</v>
      </c>
      <c r="DT46" s="275">
        <v>45832</v>
      </c>
      <c r="DU46" s="152"/>
      <c r="DV46" s="152"/>
      <c r="DW46" s="151"/>
      <c r="DX46" s="275"/>
      <c r="DY46" s="370"/>
      <c r="DZ46" s="208"/>
      <c r="EA46" s="208"/>
      <c r="EB46" s="152"/>
      <c r="EC46" s="152"/>
      <c r="ED46" s="152"/>
      <c r="EE46" s="152"/>
      <c r="EF46" s="152"/>
      <c r="EG46" s="152"/>
      <c r="EH46" s="152"/>
      <c r="EI46" s="371"/>
      <c r="EJ46" s="371"/>
      <c r="EK46" s="371"/>
      <c r="EL46" s="371"/>
      <c r="EM46" s="153"/>
      <c r="EN46" s="153"/>
      <c r="EO46" s="153"/>
      <c r="EP46" s="153"/>
      <c r="EQ46" s="153"/>
      <c r="ER46" s="153"/>
      <c r="ES46" s="152"/>
      <c r="ET46" s="151"/>
      <c r="EU46" s="153"/>
      <c r="EV46" s="153"/>
      <c r="EW46" s="153"/>
      <c r="EX46" s="153"/>
      <c r="EY46" s="152"/>
      <c r="EZ46" s="152"/>
      <c r="FA46" s="152"/>
      <c r="FB46" s="152"/>
      <c r="FC46" s="151"/>
      <c r="FD46" s="152"/>
      <c r="FE46" s="372"/>
      <c r="FF46" s="373"/>
      <c r="FG46" s="367"/>
      <c r="FH46" s="374"/>
      <c r="FI46" s="183"/>
      <c r="FJ46" s="184"/>
      <c r="FK46" s="185"/>
      <c r="FL46" s="185"/>
    </row>
    <row r="47" spans="1:168" s="276" customFormat="1" ht="14" hidden="1" customHeight="1">
      <c r="A47" s="208" t="str">
        <f t="shared" si="5"/>
        <v>ok</v>
      </c>
      <c r="B47" s="151"/>
      <c r="C47" s="151"/>
      <c r="D47" s="151"/>
      <c r="E47" s="151"/>
      <c r="F47" s="151"/>
      <c r="G47" s="151"/>
      <c r="H47" s="151"/>
      <c r="I47" s="171" t="s">
        <v>253</v>
      </c>
      <c r="J47" s="164" t="s">
        <v>235</v>
      </c>
      <c r="K47" s="171" t="s">
        <v>714</v>
      </c>
      <c r="L47" s="233" t="s">
        <v>289</v>
      </c>
      <c r="M47" s="163" t="s">
        <v>44</v>
      </c>
      <c r="N47" s="172"/>
      <c r="O47" s="177"/>
      <c r="P47" s="172"/>
      <c r="Q47" s="161"/>
      <c r="R47" s="162"/>
      <c r="S47" s="161"/>
      <c r="T47" s="162"/>
      <c r="U47" s="162"/>
      <c r="V47" s="162"/>
      <c r="W47" s="162"/>
      <c r="X47" s="162"/>
      <c r="Y47" s="162"/>
      <c r="Z47" s="162"/>
      <c r="AA47" s="162"/>
      <c r="AB47" s="162"/>
      <c r="AC47" s="162"/>
      <c r="AD47" s="162"/>
      <c r="AE47" s="162"/>
      <c r="AF47" s="162"/>
      <c r="AG47" s="162"/>
      <c r="AH47" s="162"/>
      <c r="AI47" s="162"/>
      <c r="AJ47" s="162"/>
      <c r="AK47" s="162"/>
      <c r="AL47" s="162"/>
      <c r="AM47" s="162"/>
      <c r="AN47" s="162"/>
      <c r="AO47" s="162"/>
      <c r="AP47" s="162"/>
      <c r="AQ47" s="162"/>
      <c r="AR47" s="162"/>
      <c r="AS47" s="162"/>
      <c r="AT47" s="162"/>
      <c r="AU47" s="162"/>
      <c r="AV47" s="162"/>
      <c r="AW47" s="162"/>
      <c r="AX47" s="162"/>
      <c r="AY47" s="162"/>
      <c r="AZ47" s="162"/>
      <c r="BA47" s="162"/>
      <c r="BB47" s="162"/>
      <c r="BC47" s="162"/>
      <c r="BD47" s="162"/>
      <c r="BE47" s="162"/>
      <c r="BF47" s="162"/>
      <c r="BG47" s="162"/>
      <c r="BH47" s="162"/>
      <c r="BI47" s="162"/>
      <c r="BJ47" s="162"/>
      <c r="BK47" s="162"/>
      <c r="BL47" s="162"/>
      <c r="BM47" s="162"/>
      <c r="BN47" s="162"/>
      <c r="BO47" s="162"/>
      <c r="BP47" s="162"/>
      <c r="BQ47" s="162"/>
      <c r="BR47" s="162"/>
      <c r="BS47" s="162"/>
      <c r="BT47" s="162"/>
      <c r="BU47" s="162"/>
      <c r="BV47" s="162"/>
      <c r="BW47" s="162"/>
      <c r="BX47" s="162"/>
      <c r="BY47" s="162"/>
      <c r="BZ47" s="162"/>
      <c r="CA47" s="162"/>
      <c r="CB47" s="162"/>
      <c r="CC47" s="162"/>
      <c r="CD47" s="162"/>
      <c r="CE47" s="162"/>
      <c r="CF47" s="162"/>
      <c r="CG47" s="162"/>
      <c r="CH47" s="162"/>
      <c r="CI47" s="162"/>
      <c r="CJ47" s="162"/>
      <c r="CK47" s="162"/>
      <c r="CL47" s="162"/>
      <c r="CM47" s="162"/>
      <c r="CN47" s="162"/>
      <c r="CO47" s="162"/>
      <c r="CP47" s="162"/>
      <c r="CQ47" s="162"/>
      <c r="CR47" s="162"/>
      <c r="CS47" s="162"/>
      <c r="CT47" s="162"/>
      <c r="CU47" s="162"/>
      <c r="CV47" s="162"/>
      <c r="CW47" s="209"/>
      <c r="CX47" s="209"/>
      <c r="CY47" s="375"/>
      <c r="CZ47" s="208"/>
      <c r="DA47" s="152"/>
      <c r="DB47" s="152"/>
      <c r="DC47" s="388"/>
      <c r="DD47" s="366"/>
      <c r="DE47" s="152"/>
      <c r="DF47" s="152"/>
      <c r="DG47" s="153"/>
      <c r="DH47" s="153" t="s">
        <v>655</v>
      </c>
      <c r="DI47" s="153" t="s">
        <v>45</v>
      </c>
      <c r="DJ47" s="213" t="s">
        <v>568</v>
      </c>
      <c r="DK47" s="213" t="s">
        <v>43</v>
      </c>
      <c r="DL47" s="181">
        <v>2260.8000000000002</v>
      </c>
      <c r="DM47" s="153">
        <v>45829</v>
      </c>
      <c r="DN47" s="999">
        <v>24</v>
      </c>
      <c r="DO47" s="181">
        <v>2260.8000000000002</v>
      </c>
      <c r="DP47" s="182">
        <v>13181.82</v>
      </c>
      <c r="DQ47" s="181">
        <f t="shared" si="70"/>
        <v>32781604.521600008</v>
      </c>
      <c r="DR47" s="446">
        <f t="shared" si="71"/>
        <v>0.10000000000000014</v>
      </c>
      <c r="DS47" s="182">
        <f t="shared" si="72"/>
        <v>29801458.656000003</v>
      </c>
      <c r="DT47" s="275">
        <v>45835</v>
      </c>
      <c r="DU47" s="152"/>
      <c r="DV47" s="152"/>
      <c r="DW47" s="151"/>
      <c r="DX47" s="275"/>
      <c r="DY47" s="370"/>
      <c r="DZ47" s="208"/>
      <c r="EA47" s="208"/>
      <c r="EB47" s="152"/>
      <c r="EC47" s="152"/>
      <c r="ED47" s="152"/>
      <c r="EE47" s="152"/>
      <c r="EF47" s="152"/>
      <c r="EG47" s="152"/>
      <c r="EH47" s="152"/>
      <c r="EI47" s="371"/>
      <c r="EJ47" s="371"/>
      <c r="EK47" s="371"/>
      <c r="EL47" s="371"/>
      <c r="EM47" s="153"/>
      <c r="EN47" s="153"/>
      <c r="EO47" s="153"/>
      <c r="EP47" s="153"/>
      <c r="EQ47" s="153"/>
      <c r="ER47" s="153"/>
      <c r="ES47" s="152"/>
      <c r="ET47" s="151"/>
      <c r="EU47" s="153"/>
      <c r="EV47" s="153"/>
      <c r="EW47" s="153"/>
      <c r="EX47" s="153"/>
      <c r="EY47" s="152"/>
      <c r="EZ47" s="152"/>
      <c r="FA47" s="152"/>
      <c r="FB47" s="152"/>
      <c r="FC47" s="151"/>
      <c r="FD47" s="152"/>
      <c r="FE47" s="372"/>
      <c r="FF47" s="373"/>
      <c r="FG47" s="367"/>
      <c r="FH47" s="374"/>
      <c r="FI47" s="183"/>
      <c r="FJ47" s="184"/>
      <c r="FK47" s="185"/>
      <c r="FL47" s="185"/>
    </row>
    <row r="48" spans="1:168" s="386" customFormat="1" ht="14" hidden="1" customHeight="1">
      <c r="A48" s="208" t="str">
        <f t="shared" si="5"/>
        <v>ok</v>
      </c>
      <c r="B48" s="151"/>
      <c r="C48" s="151"/>
      <c r="D48" s="151"/>
      <c r="E48" s="151"/>
      <c r="F48" s="151"/>
      <c r="G48" s="151"/>
      <c r="H48" s="151"/>
      <c r="I48" s="171" t="s">
        <v>253</v>
      </c>
      <c r="J48" s="164" t="s">
        <v>235</v>
      </c>
      <c r="K48" s="171" t="s">
        <v>714</v>
      </c>
      <c r="L48" s="233" t="s">
        <v>289</v>
      </c>
      <c r="M48" s="163" t="s">
        <v>44</v>
      </c>
      <c r="N48" s="172"/>
      <c r="O48" s="177"/>
      <c r="P48" s="172"/>
      <c r="Q48" s="161"/>
      <c r="R48" s="162"/>
      <c r="S48" s="161"/>
      <c r="T48" s="162"/>
      <c r="U48" s="162"/>
      <c r="V48" s="162"/>
      <c r="W48" s="162"/>
      <c r="X48" s="162"/>
      <c r="Y48" s="162"/>
      <c r="Z48" s="162"/>
      <c r="AA48" s="162"/>
      <c r="AB48" s="162"/>
      <c r="AC48" s="162"/>
      <c r="AD48" s="162"/>
      <c r="AE48" s="162"/>
      <c r="AF48" s="162"/>
      <c r="AG48" s="162"/>
      <c r="AH48" s="162"/>
      <c r="AI48" s="162"/>
      <c r="AJ48" s="162"/>
      <c r="AK48" s="162"/>
      <c r="AL48" s="162"/>
      <c r="AM48" s="162"/>
      <c r="AN48" s="162"/>
      <c r="AO48" s="162"/>
      <c r="AP48" s="162"/>
      <c r="AQ48" s="162"/>
      <c r="AR48" s="162"/>
      <c r="AS48" s="162"/>
      <c r="AT48" s="162"/>
      <c r="AU48" s="162"/>
      <c r="AV48" s="162"/>
      <c r="AW48" s="162"/>
      <c r="AX48" s="162"/>
      <c r="AY48" s="162"/>
      <c r="AZ48" s="162"/>
      <c r="BA48" s="162"/>
      <c r="BB48" s="162"/>
      <c r="BC48" s="162"/>
      <c r="BD48" s="162"/>
      <c r="BE48" s="162"/>
      <c r="BF48" s="162"/>
      <c r="BG48" s="162"/>
      <c r="BH48" s="162"/>
      <c r="BI48" s="162"/>
      <c r="BJ48" s="162"/>
      <c r="BK48" s="162"/>
      <c r="BL48" s="162"/>
      <c r="BM48" s="162"/>
      <c r="BN48" s="162"/>
      <c r="BO48" s="162"/>
      <c r="BP48" s="162"/>
      <c r="BQ48" s="162"/>
      <c r="BR48" s="162"/>
      <c r="BS48" s="162"/>
      <c r="BT48" s="162"/>
      <c r="BU48" s="162"/>
      <c r="BV48" s="162"/>
      <c r="BW48" s="162"/>
      <c r="BX48" s="162"/>
      <c r="BY48" s="162"/>
      <c r="BZ48" s="162"/>
      <c r="CA48" s="162"/>
      <c r="CB48" s="162"/>
      <c r="CC48" s="162"/>
      <c r="CD48" s="162"/>
      <c r="CE48" s="162"/>
      <c r="CF48" s="162"/>
      <c r="CG48" s="162"/>
      <c r="CH48" s="162"/>
      <c r="CI48" s="162"/>
      <c r="CJ48" s="162"/>
      <c r="CK48" s="162"/>
      <c r="CL48" s="162"/>
      <c r="CM48" s="162"/>
      <c r="CN48" s="162"/>
      <c r="CO48" s="162"/>
      <c r="CP48" s="162"/>
      <c r="CQ48" s="162"/>
      <c r="CR48" s="162"/>
      <c r="CS48" s="162"/>
      <c r="CT48" s="162"/>
      <c r="CU48" s="162"/>
      <c r="CV48" s="162"/>
      <c r="CW48" s="209"/>
      <c r="CX48" s="209"/>
      <c r="CY48" s="375"/>
      <c r="CZ48" s="208"/>
      <c r="DA48" s="152"/>
      <c r="DB48" s="152"/>
      <c r="DC48" s="388"/>
      <c r="DD48" s="366"/>
      <c r="DE48" s="152"/>
      <c r="DF48" s="152"/>
      <c r="DG48" s="153"/>
      <c r="DH48" s="153" t="s">
        <v>1691</v>
      </c>
      <c r="DI48" s="277" t="s">
        <v>45</v>
      </c>
      <c r="DJ48" s="213" t="s">
        <v>1010</v>
      </c>
      <c r="DK48" s="213" t="s">
        <v>678</v>
      </c>
      <c r="DL48" s="227">
        <v>4521.6000000000004</v>
      </c>
      <c r="DM48" s="153">
        <v>45888</v>
      </c>
      <c r="DN48" s="228">
        <v>48</v>
      </c>
      <c r="DO48" s="227">
        <v>4521.6000000000004</v>
      </c>
      <c r="DP48" s="227">
        <v>13090.91</v>
      </c>
      <c r="DQ48" s="181">
        <f t="shared" si="70"/>
        <v>65111044.521600008</v>
      </c>
      <c r="DR48" s="446">
        <f t="shared" si="71"/>
        <v>0.10000000000000007</v>
      </c>
      <c r="DS48" s="182">
        <f t="shared" si="72"/>
        <v>59191858.656000003</v>
      </c>
      <c r="DT48" s="275">
        <v>45891</v>
      </c>
      <c r="DU48" s="152"/>
      <c r="DV48" s="152"/>
      <c r="DW48" s="151"/>
      <c r="DX48" s="275"/>
      <c r="DY48" s="370"/>
      <c r="DZ48" s="208"/>
      <c r="EA48" s="208"/>
      <c r="EB48" s="152"/>
      <c r="EC48" s="152"/>
      <c r="ED48" s="152"/>
      <c r="EE48" s="152"/>
      <c r="EF48" s="152"/>
      <c r="EG48" s="152"/>
      <c r="EH48" s="152"/>
      <c r="EI48" s="371"/>
      <c r="EJ48" s="371"/>
      <c r="EK48" s="371"/>
      <c r="EL48" s="371"/>
      <c r="EM48" s="153"/>
      <c r="EN48" s="153"/>
      <c r="EO48" s="153"/>
      <c r="EP48" s="153"/>
      <c r="EQ48" s="153"/>
      <c r="ER48" s="153"/>
      <c r="ES48" s="152"/>
      <c r="ET48" s="151"/>
      <c r="EU48" s="153"/>
      <c r="EV48" s="153"/>
      <c r="EW48" s="153"/>
      <c r="EX48" s="153"/>
      <c r="EY48" s="152"/>
      <c r="EZ48" s="152"/>
      <c r="FA48" s="152"/>
      <c r="FB48" s="152"/>
      <c r="FC48" s="151"/>
      <c r="FD48" s="152"/>
      <c r="FE48" s="372"/>
      <c r="FF48" s="373"/>
      <c r="FG48" s="381"/>
      <c r="FH48" s="382"/>
      <c r="FI48" s="222"/>
      <c r="FJ48" s="223"/>
      <c r="FK48" s="224"/>
      <c r="FL48" s="224"/>
    </row>
    <row r="49" spans="1:168" s="157" customFormat="1" ht="14" hidden="1" customHeight="1">
      <c r="A49" s="208" t="str">
        <f t="shared" si="5"/>
        <v>Hiện</v>
      </c>
      <c r="B49" s="151" t="str">
        <f>CONCATENATE(FC49," Đã đủ")</f>
        <v>Thiếu Đã đủ</v>
      </c>
      <c r="C49" s="151">
        <f t="shared" si="58"/>
        <v>12</v>
      </c>
      <c r="D49" s="151"/>
      <c r="E49" s="151"/>
      <c r="F49" s="151"/>
      <c r="G49" s="151"/>
      <c r="H49" s="151"/>
      <c r="I49" s="171" t="s">
        <v>254</v>
      </c>
      <c r="J49" s="164" t="s">
        <v>235</v>
      </c>
      <c r="K49" s="171" t="s">
        <v>297</v>
      </c>
      <c r="L49" s="233" t="s">
        <v>289</v>
      </c>
      <c r="M49" s="163" t="s">
        <v>44</v>
      </c>
      <c r="N49" s="172">
        <v>117.75</v>
      </c>
      <c r="O49" s="177">
        <v>388.05690021231419</v>
      </c>
      <c r="P49" s="172">
        <v>45693.7</v>
      </c>
      <c r="Q49" s="161"/>
      <c r="R49" s="162"/>
      <c r="S49" s="161">
        <v>396</v>
      </c>
      <c r="T49" s="162">
        <v>46629</v>
      </c>
      <c r="U49" s="162"/>
      <c r="V49" s="162"/>
      <c r="W49" s="162">
        <v>0</v>
      </c>
      <c r="X49" s="162">
        <v>0</v>
      </c>
      <c r="Y49" s="162">
        <v>288</v>
      </c>
      <c r="Z49" s="162">
        <v>33912</v>
      </c>
      <c r="AA49" s="162">
        <v>126</v>
      </c>
      <c r="AB49" s="162">
        <v>14836.5</v>
      </c>
      <c r="AC49" s="162">
        <v>18</v>
      </c>
      <c r="AD49" s="162">
        <v>2119.5</v>
      </c>
      <c r="AE49" s="162">
        <v>18</v>
      </c>
      <c r="AF49" s="162">
        <v>2119.5</v>
      </c>
      <c r="AG49" s="162">
        <v>0</v>
      </c>
      <c r="AH49" s="162">
        <v>0</v>
      </c>
      <c r="AI49" s="162">
        <f>VLOOKUP(I49,'[119]MTO-rev09'!$A:$O,11,0)</f>
        <v>0</v>
      </c>
      <c r="AJ49" s="162">
        <f>VLOOKUP(I49,'[119]MTO-rev09'!$A:$O,12,0)</f>
        <v>0</v>
      </c>
      <c r="AK49" s="162">
        <v>0</v>
      </c>
      <c r="AL49" s="162">
        <v>0</v>
      </c>
      <c r="AM49" s="162">
        <v>36</v>
      </c>
      <c r="AN49" s="162">
        <v>4239</v>
      </c>
      <c r="AO49" s="162">
        <v>0</v>
      </c>
      <c r="AP49" s="162">
        <v>0</v>
      </c>
      <c r="AQ49" s="162">
        <v>0</v>
      </c>
      <c r="AR49" s="162">
        <v>0</v>
      </c>
      <c r="AS49" s="162">
        <v>0</v>
      </c>
      <c r="AT49" s="162">
        <v>0</v>
      </c>
      <c r="AU49" s="162">
        <v>0</v>
      </c>
      <c r="AV49" s="162">
        <v>0</v>
      </c>
      <c r="AW49" s="162">
        <v>0</v>
      </c>
      <c r="AX49" s="162">
        <v>0</v>
      </c>
      <c r="AY49" s="162">
        <v>0</v>
      </c>
      <c r="AZ49" s="162">
        <v>0</v>
      </c>
      <c r="BA49" s="162"/>
      <c r="BB49" s="162"/>
      <c r="BC49" s="162">
        <v>0</v>
      </c>
      <c r="BD49" s="162">
        <v>0</v>
      </c>
      <c r="BE49" s="162">
        <v>0</v>
      </c>
      <c r="BF49" s="162">
        <v>0</v>
      </c>
      <c r="BG49" s="162">
        <v>0</v>
      </c>
      <c r="BH49" s="162">
        <v>0</v>
      </c>
      <c r="BI49" s="162">
        <v>0</v>
      </c>
      <c r="BJ49" s="162">
        <v>0</v>
      </c>
      <c r="BK49" s="162">
        <v>0</v>
      </c>
      <c r="BL49" s="162">
        <v>0</v>
      </c>
      <c r="BM49" s="162">
        <v>0</v>
      </c>
      <c r="BN49" s="162">
        <v>0</v>
      </c>
      <c r="BO49" s="162"/>
      <c r="BP49" s="162"/>
      <c r="BQ49" s="162">
        <v>0</v>
      </c>
      <c r="BR49" s="162">
        <v>0</v>
      </c>
      <c r="BS49" s="162">
        <v>0</v>
      </c>
      <c r="BT49" s="162">
        <v>0</v>
      </c>
      <c r="BU49" s="162">
        <v>0</v>
      </c>
      <c r="BV49" s="162">
        <v>0</v>
      </c>
      <c r="BW49" s="162"/>
      <c r="BX49" s="162"/>
      <c r="BY49" s="162">
        <v>0</v>
      </c>
      <c r="BZ49" s="162">
        <v>0</v>
      </c>
      <c r="CA49" s="162">
        <v>0</v>
      </c>
      <c r="CB49" s="162">
        <v>0</v>
      </c>
      <c r="CC49" s="162">
        <v>0</v>
      </c>
      <c r="CD49" s="162">
        <v>0</v>
      </c>
      <c r="CE49" s="162">
        <f>VLOOKUP(I49,[120]REV33!$A:$O,11,0)</f>
        <v>0</v>
      </c>
      <c r="CF49" s="162">
        <f>VLOOKUP(I49,[120]REV33!$A:$O,12,0)</f>
        <v>0</v>
      </c>
      <c r="CG49" s="162"/>
      <c r="CH49" s="162"/>
      <c r="CI49" s="162"/>
      <c r="CJ49" s="162"/>
      <c r="CK49" s="162"/>
      <c r="CL49" s="162"/>
      <c r="CM49" s="162"/>
      <c r="CN49" s="162"/>
      <c r="CO49" s="162">
        <v>0</v>
      </c>
      <c r="CP49" s="162">
        <v>0</v>
      </c>
      <c r="CQ49" s="162">
        <v>0</v>
      </c>
      <c r="CR49" s="162">
        <v>0</v>
      </c>
      <c r="CS49" s="162">
        <v>0</v>
      </c>
      <c r="CT49" s="162">
        <v>0</v>
      </c>
      <c r="CU49" s="162">
        <v>0</v>
      </c>
      <c r="CV49" s="162">
        <v>0</v>
      </c>
      <c r="CW49" s="209">
        <f>Q49+S49+U49+W49+Y49+AA49+AC49+AE49+AG49+AI49+AK49+AM49+AO49+AQ49+AS49+AU49+AW49+AY49+BA49+BC49+BE49+BG49+BI49+BK49+BM49+BO49+BQ49+BS49+BU49+BW49+BY49+CA49+CC49+CE49+CG49+CI49+CK49+CM49+CO49+CQ49+CS49+CU49</f>
        <v>882</v>
      </c>
      <c r="CX49" s="209">
        <f>R49+T49+V49+X49+Z49+AB49+AD49+AF49+AH49+AJ49+AL49+AN49+AP49+AR49+AT49+AV49+AX49+AZ49+BB49+BD49+BF49+BH49+BJ49+BL49+BN49+BP49+BR49+BT49+BV49+BX49+BZ49+CB49+CD49+CF49+CH49+CJ49+CL49+CN49+CP49+CR49+CT49+CV49</f>
        <v>103855.5</v>
      </c>
      <c r="CY49" s="375" t="s">
        <v>1007</v>
      </c>
      <c r="CZ49" s="208"/>
      <c r="DA49" s="152"/>
      <c r="DB49" s="152"/>
      <c r="DC49" s="390"/>
      <c r="DD49" s="390"/>
      <c r="DE49" s="152">
        <f>IF(CW49&gt;DA49,CW49-DA49,"0")</f>
        <v>882</v>
      </c>
      <c r="DF49" s="152">
        <f>IF(CX49&gt;DB49,CX49-DB49,"0")</f>
        <v>103855.5</v>
      </c>
      <c r="DG49" s="153">
        <v>45792</v>
      </c>
      <c r="DH49" s="377" t="s">
        <v>667</v>
      </c>
      <c r="DI49" s="153" t="s">
        <v>45</v>
      </c>
      <c r="DJ49" s="365" t="s">
        <v>362</v>
      </c>
      <c r="DK49" s="368" t="s">
        <v>370</v>
      </c>
      <c r="DL49" s="181">
        <v>27129.599999999999</v>
      </c>
      <c r="DM49" s="153">
        <v>45791</v>
      </c>
      <c r="DN49" s="999">
        <v>216</v>
      </c>
      <c r="DO49" s="181">
        <v>27129.599999999999</v>
      </c>
      <c r="DP49" s="182">
        <v>13363.64</v>
      </c>
      <c r="DQ49" s="181">
        <f t="shared" si="70"/>
        <v>398805228.51840001</v>
      </c>
      <c r="DR49" s="446">
        <f t="shared" si="71"/>
        <v>0.10000000000000016</v>
      </c>
      <c r="DS49" s="182">
        <f t="shared" si="72"/>
        <v>362550207.74399996</v>
      </c>
      <c r="DT49" s="275">
        <v>45797</v>
      </c>
      <c r="DU49" s="152">
        <f>SUMIF($I:$I,I49,$DN:$DN)</f>
        <v>870</v>
      </c>
      <c r="DV49" s="152">
        <f>SUMIF($I:$I,I49,$DO:$DO)</f>
        <v>109272</v>
      </c>
      <c r="DW49" s="151"/>
      <c r="DX49" s="275"/>
      <c r="DY49" s="370"/>
      <c r="DZ49" s="208"/>
      <c r="EA49" s="208"/>
      <c r="EB49" s="152"/>
      <c r="EC49" s="152"/>
      <c r="ED49" s="152"/>
      <c r="EE49" s="152"/>
      <c r="EF49" s="152"/>
      <c r="EG49" s="152"/>
      <c r="EH49" s="152"/>
      <c r="EI49" s="371"/>
      <c r="EJ49" s="371"/>
      <c r="EK49" s="371"/>
      <c r="EL49" s="371"/>
      <c r="EM49" s="153"/>
      <c r="EN49" s="153"/>
      <c r="EO49" s="153"/>
      <c r="EP49" s="153"/>
      <c r="EQ49" s="153"/>
      <c r="ER49" s="153"/>
      <c r="ES49" s="152">
        <f>SUMIF($I:$I,I49,$EG:$EG)</f>
        <v>0</v>
      </c>
      <c r="ET49" s="151">
        <f>SUMIF($I:$I,I49,$EH:$EH)</f>
        <v>0</v>
      </c>
      <c r="EU49" s="153"/>
      <c r="EV49" s="153"/>
      <c r="EW49" s="153"/>
      <c r="EX49" s="153"/>
      <c r="EY49" s="152">
        <f>DU49+ES49</f>
        <v>870</v>
      </c>
      <c r="EZ49" s="152">
        <f>DV49+ET49</f>
        <v>109272</v>
      </c>
      <c r="FA49" s="152">
        <f t="shared" ref="FA49" si="73">DE49-EY49</f>
        <v>12</v>
      </c>
      <c r="FB49" s="152">
        <f t="shared" ref="FB49" si="74">DF49-EZ49</f>
        <v>-5416.5</v>
      </c>
      <c r="FC49" s="151" t="str">
        <f>IF(FA49&lt;0,"Thừa",IF(FA49=0,"Đủ","Thiếu"))</f>
        <v>Thiếu</v>
      </c>
      <c r="FD49" s="152"/>
      <c r="FE49" s="372"/>
      <c r="FF49" s="373"/>
      <c r="FG49" s="367"/>
      <c r="FH49" s="374"/>
      <c r="FI49" s="183"/>
      <c r="FJ49" s="184"/>
      <c r="FK49" s="185"/>
      <c r="FL49" s="185"/>
    </row>
    <row r="50" spans="1:168" s="386" customFormat="1" ht="14" hidden="1" customHeight="1">
      <c r="A50" s="208" t="str">
        <f t="shared" si="5"/>
        <v>ok</v>
      </c>
      <c r="B50" s="151"/>
      <c r="C50" s="151"/>
      <c r="D50" s="151"/>
      <c r="E50" s="151"/>
      <c r="F50" s="151"/>
      <c r="G50" s="151"/>
      <c r="H50" s="151"/>
      <c r="I50" s="171" t="s">
        <v>254</v>
      </c>
      <c r="J50" s="164" t="s">
        <v>235</v>
      </c>
      <c r="K50" s="171" t="s">
        <v>297</v>
      </c>
      <c r="L50" s="233" t="s">
        <v>289</v>
      </c>
      <c r="M50" s="163" t="s">
        <v>44</v>
      </c>
      <c r="N50" s="172"/>
      <c r="O50" s="177"/>
      <c r="P50" s="172"/>
      <c r="Q50" s="161"/>
      <c r="R50" s="162"/>
      <c r="S50" s="161"/>
      <c r="T50" s="162"/>
      <c r="U50" s="162"/>
      <c r="V50" s="162"/>
      <c r="W50" s="162"/>
      <c r="X50" s="162"/>
      <c r="Y50" s="162"/>
      <c r="Z50" s="162"/>
      <c r="AA50" s="162"/>
      <c r="AB50" s="162"/>
      <c r="AC50" s="162"/>
      <c r="AD50" s="162"/>
      <c r="AE50" s="162"/>
      <c r="AF50" s="162"/>
      <c r="AG50" s="162"/>
      <c r="AH50" s="162"/>
      <c r="AI50" s="162"/>
      <c r="AJ50" s="162"/>
      <c r="AK50" s="162"/>
      <c r="AL50" s="162"/>
      <c r="AM50" s="162"/>
      <c r="AN50" s="162"/>
      <c r="AO50" s="162"/>
      <c r="AP50" s="162"/>
      <c r="AQ50" s="162"/>
      <c r="AR50" s="162"/>
      <c r="AS50" s="162"/>
      <c r="AT50" s="162"/>
      <c r="AU50" s="162"/>
      <c r="AV50" s="162"/>
      <c r="AW50" s="162"/>
      <c r="AX50" s="162"/>
      <c r="AY50" s="162"/>
      <c r="AZ50" s="162"/>
      <c r="BA50" s="162"/>
      <c r="BB50" s="162"/>
      <c r="BC50" s="162"/>
      <c r="BD50" s="162"/>
      <c r="BE50" s="162"/>
      <c r="BF50" s="162"/>
      <c r="BG50" s="162"/>
      <c r="BH50" s="162"/>
      <c r="BI50" s="162"/>
      <c r="BJ50" s="162"/>
      <c r="BK50" s="162"/>
      <c r="BL50" s="162"/>
      <c r="BM50" s="162"/>
      <c r="BN50" s="162"/>
      <c r="BO50" s="162"/>
      <c r="BP50" s="162"/>
      <c r="BQ50" s="162"/>
      <c r="BR50" s="162"/>
      <c r="BS50" s="162"/>
      <c r="BT50" s="162"/>
      <c r="BU50" s="162"/>
      <c r="BV50" s="162"/>
      <c r="BW50" s="162"/>
      <c r="BX50" s="162"/>
      <c r="BY50" s="162"/>
      <c r="BZ50" s="162"/>
      <c r="CA50" s="162"/>
      <c r="CB50" s="162"/>
      <c r="CC50" s="162"/>
      <c r="CD50" s="162"/>
      <c r="CE50" s="162"/>
      <c r="CF50" s="162"/>
      <c r="CG50" s="162"/>
      <c r="CH50" s="162"/>
      <c r="CI50" s="162"/>
      <c r="CJ50" s="162"/>
      <c r="CK50" s="162"/>
      <c r="CL50" s="162"/>
      <c r="CM50" s="162"/>
      <c r="CN50" s="162"/>
      <c r="CO50" s="162"/>
      <c r="CP50" s="162"/>
      <c r="CQ50" s="162"/>
      <c r="CR50" s="162"/>
      <c r="CS50" s="162"/>
      <c r="CT50" s="162"/>
      <c r="CU50" s="162"/>
      <c r="CV50" s="162"/>
      <c r="CW50" s="209"/>
      <c r="CX50" s="209"/>
      <c r="CY50" s="375"/>
      <c r="CZ50" s="208"/>
      <c r="DA50" s="152"/>
      <c r="DB50" s="152"/>
      <c r="DC50" s="390"/>
      <c r="DD50" s="390"/>
      <c r="DE50" s="152"/>
      <c r="DF50" s="152"/>
      <c r="DG50" s="153"/>
      <c r="DH50" s="377" t="s">
        <v>455</v>
      </c>
      <c r="DI50" s="153" t="s">
        <v>45</v>
      </c>
      <c r="DJ50" s="213" t="s">
        <v>462</v>
      </c>
      <c r="DK50" s="213" t="s">
        <v>43</v>
      </c>
      <c r="DL50" s="181">
        <v>58780.800000000003</v>
      </c>
      <c r="DM50" s="387">
        <v>45812</v>
      </c>
      <c r="DN50" s="225">
        <v>468</v>
      </c>
      <c r="DO50" s="181">
        <v>58780.800000000003</v>
      </c>
      <c r="DP50" s="182">
        <v>13363.64</v>
      </c>
      <c r="DQ50" s="181">
        <f t="shared" si="70"/>
        <v>864077995.12320006</v>
      </c>
      <c r="DR50" s="446">
        <f t="shared" si="71"/>
        <v>0.10000000000000009</v>
      </c>
      <c r="DS50" s="182">
        <f t="shared" si="72"/>
        <v>785525450.11199999</v>
      </c>
      <c r="DT50" s="275">
        <v>45817</v>
      </c>
      <c r="DU50" s="152"/>
      <c r="DV50" s="152"/>
      <c r="DW50" s="151"/>
      <c r="DX50" s="275"/>
      <c r="DY50" s="370"/>
      <c r="DZ50" s="208"/>
      <c r="EA50" s="208"/>
      <c r="EB50" s="152"/>
      <c r="EC50" s="152"/>
      <c r="ED50" s="152"/>
      <c r="EE50" s="152"/>
      <c r="EF50" s="152"/>
      <c r="EG50" s="152"/>
      <c r="EH50" s="152"/>
      <c r="EI50" s="371"/>
      <c r="EJ50" s="371"/>
      <c r="EK50" s="371"/>
      <c r="EL50" s="371"/>
      <c r="EM50" s="153"/>
      <c r="EN50" s="153"/>
      <c r="EO50" s="153"/>
      <c r="EP50" s="153"/>
      <c r="EQ50" s="153"/>
      <c r="ER50" s="153"/>
      <c r="ES50" s="152"/>
      <c r="ET50" s="151"/>
      <c r="EU50" s="153"/>
      <c r="EV50" s="153"/>
      <c r="EW50" s="153"/>
      <c r="EX50" s="153"/>
      <c r="EY50" s="152"/>
      <c r="EZ50" s="152"/>
      <c r="FA50" s="152"/>
      <c r="FB50" s="152"/>
      <c r="FC50" s="151"/>
      <c r="FD50" s="152"/>
      <c r="FE50" s="372"/>
      <c r="FF50" s="373"/>
      <c r="FG50" s="379"/>
      <c r="FH50" s="380"/>
      <c r="FI50" s="219"/>
      <c r="FJ50" s="220"/>
      <c r="FK50" s="221"/>
      <c r="FL50" s="221"/>
    </row>
    <row r="51" spans="1:168" s="276" customFormat="1" ht="14" hidden="1" customHeight="1">
      <c r="A51" s="208" t="str">
        <f t="shared" si="5"/>
        <v>ok</v>
      </c>
      <c r="B51" s="151"/>
      <c r="C51" s="151"/>
      <c r="D51" s="151"/>
      <c r="E51" s="151"/>
      <c r="F51" s="151"/>
      <c r="G51" s="151"/>
      <c r="H51" s="151"/>
      <c r="I51" s="171" t="s">
        <v>254</v>
      </c>
      <c r="J51" s="164" t="s">
        <v>235</v>
      </c>
      <c r="K51" s="171" t="s">
        <v>297</v>
      </c>
      <c r="L51" s="233" t="s">
        <v>289</v>
      </c>
      <c r="M51" s="163" t="s">
        <v>44</v>
      </c>
      <c r="N51" s="172"/>
      <c r="O51" s="177"/>
      <c r="P51" s="172"/>
      <c r="Q51" s="161"/>
      <c r="R51" s="162"/>
      <c r="S51" s="161"/>
      <c r="T51" s="162"/>
      <c r="U51" s="162"/>
      <c r="V51" s="162"/>
      <c r="W51" s="162"/>
      <c r="X51" s="162"/>
      <c r="Y51" s="162"/>
      <c r="Z51" s="162"/>
      <c r="AA51" s="162"/>
      <c r="AB51" s="162"/>
      <c r="AC51" s="162"/>
      <c r="AD51" s="162"/>
      <c r="AE51" s="162"/>
      <c r="AF51" s="162"/>
      <c r="AG51" s="162"/>
      <c r="AH51" s="162"/>
      <c r="AI51" s="162"/>
      <c r="AJ51" s="162"/>
      <c r="AK51" s="162"/>
      <c r="AL51" s="162"/>
      <c r="AM51" s="162"/>
      <c r="AN51" s="162"/>
      <c r="AO51" s="162"/>
      <c r="AP51" s="162"/>
      <c r="AQ51" s="162"/>
      <c r="AR51" s="162"/>
      <c r="AS51" s="162"/>
      <c r="AT51" s="162"/>
      <c r="AU51" s="162"/>
      <c r="AV51" s="162"/>
      <c r="AW51" s="162"/>
      <c r="AX51" s="162"/>
      <c r="AY51" s="162"/>
      <c r="AZ51" s="162"/>
      <c r="BA51" s="162"/>
      <c r="BB51" s="162"/>
      <c r="BC51" s="162"/>
      <c r="BD51" s="162"/>
      <c r="BE51" s="162"/>
      <c r="BF51" s="162"/>
      <c r="BG51" s="162"/>
      <c r="BH51" s="162"/>
      <c r="BI51" s="162"/>
      <c r="BJ51" s="162"/>
      <c r="BK51" s="162"/>
      <c r="BL51" s="162"/>
      <c r="BM51" s="162"/>
      <c r="BN51" s="162"/>
      <c r="BO51" s="162"/>
      <c r="BP51" s="162"/>
      <c r="BQ51" s="162"/>
      <c r="BR51" s="162"/>
      <c r="BS51" s="162"/>
      <c r="BT51" s="162"/>
      <c r="BU51" s="162"/>
      <c r="BV51" s="162"/>
      <c r="BW51" s="162"/>
      <c r="BX51" s="162"/>
      <c r="BY51" s="162"/>
      <c r="BZ51" s="162"/>
      <c r="CA51" s="162"/>
      <c r="CB51" s="162"/>
      <c r="CC51" s="162"/>
      <c r="CD51" s="162"/>
      <c r="CE51" s="162"/>
      <c r="CF51" s="162"/>
      <c r="CG51" s="162"/>
      <c r="CH51" s="162"/>
      <c r="CI51" s="162"/>
      <c r="CJ51" s="162"/>
      <c r="CK51" s="162"/>
      <c r="CL51" s="162"/>
      <c r="CM51" s="162"/>
      <c r="CN51" s="162"/>
      <c r="CO51" s="162"/>
      <c r="CP51" s="162"/>
      <c r="CQ51" s="162"/>
      <c r="CR51" s="162"/>
      <c r="CS51" s="162"/>
      <c r="CT51" s="162"/>
      <c r="CU51" s="162"/>
      <c r="CV51" s="162"/>
      <c r="CW51" s="209"/>
      <c r="CX51" s="209"/>
      <c r="CY51" s="375"/>
      <c r="CZ51" s="208"/>
      <c r="DA51" s="152"/>
      <c r="DB51" s="152"/>
      <c r="DC51" s="390"/>
      <c r="DD51" s="390"/>
      <c r="DE51" s="152"/>
      <c r="DF51" s="152"/>
      <c r="DG51" s="153"/>
      <c r="DH51" s="153" t="s">
        <v>655</v>
      </c>
      <c r="DI51" s="153" t="s">
        <v>45</v>
      </c>
      <c r="DJ51" s="213" t="s">
        <v>362</v>
      </c>
      <c r="DK51" s="213" t="s">
        <v>43</v>
      </c>
      <c r="DL51" s="181">
        <v>15825.6</v>
      </c>
      <c r="DM51" s="153">
        <v>45829</v>
      </c>
      <c r="DN51" s="225">
        <v>126</v>
      </c>
      <c r="DO51" s="181">
        <v>15825.6</v>
      </c>
      <c r="DP51" s="182">
        <v>13363.64</v>
      </c>
      <c r="DQ51" s="181">
        <f t="shared" si="70"/>
        <v>232636383.30239999</v>
      </c>
      <c r="DR51" s="446">
        <f t="shared" si="71"/>
        <v>0.10000000000000005</v>
      </c>
      <c r="DS51" s="182">
        <f t="shared" si="72"/>
        <v>211487621.18399999</v>
      </c>
      <c r="DT51" s="275">
        <v>45838</v>
      </c>
      <c r="DU51" s="152"/>
      <c r="DV51" s="152"/>
      <c r="DW51" s="151"/>
      <c r="DX51" s="275"/>
      <c r="DY51" s="370"/>
      <c r="DZ51" s="208"/>
      <c r="EA51" s="208"/>
      <c r="EB51" s="152"/>
      <c r="EC51" s="152"/>
      <c r="ED51" s="152"/>
      <c r="EE51" s="152"/>
      <c r="EF51" s="152"/>
      <c r="EG51" s="152"/>
      <c r="EH51" s="152"/>
      <c r="EI51" s="371"/>
      <c r="EJ51" s="371"/>
      <c r="EK51" s="371"/>
      <c r="EL51" s="371"/>
      <c r="EM51" s="153"/>
      <c r="EN51" s="153"/>
      <c r="EO51" s="153"/>
      <c r="EP51" s="153"/>
      <c r="EQ51" s="153"/>
      <c r="ER51" s="153"/>
      <c r="ES51" s="152"/>
      <c r="ET51" s="151"/>
      <c r="EU51" s="153"/>
      <c r="EV51" s="153"/>
      <c r="EW51" s="153"/>
      <c r="EX51" s="153"/>
      <c r="EY51" s="152"/>
      <c r="EZ51" s="152"/>
      <c r="FA51" s="152"/>
      <c r="FB51" s="152"/>
      <c r="FC51" s="151"/>
      <c r="FD51" s="152"/>
      <c r="FE51" s="372"/>
      <c r="FF51" s="373"/>
      <c r="FG51" s="367"/>
      <c r="FH51" s="374"/>
      <c r="FI51" s="183"/>
      <c r="FJ51" s="184"/>
      <c r="FK51" s="185"/>
      <c r="FL51" s="185"/>
    </row>
    <row r="52" spans="1:168" s="276" customFormat="1" ht="14" hidden="1" customHeight="1">
      <c r="A52" s="208" t="str">
        <f t="shared" si="5"/>
        <v>ok</v>
      </c>
      <c r="B52" s="151"/>
      <c r="C52" s="151"/>
      <c r="D52" s="151"/>
      <c r="E52" s="151"/>
      <c r="F52" s="151"/>
      <c r="G52" s="151"/>
      <c r="H52" s="151"/>
      <c r="I52" s="171" t="s">
        <v>254</v>
      </c>
      <c r="J52" s="164" t="s">
        <v>235</v>
      </c>
      <c r="K52" s="171" t="s">
        <v>297</v>
      </c>
      <c r="L52" s="233" t="s">
        <v>289</v>
      </c>
      <c r="M52" s="163" t="s">
        <v>44</v>
      </c>
      <c r="N52" s="172"/>
      <c r="O52" s="177"/>
      <c r="P52" s="172"/>
      <c r="Q52" s="161"/>
      <c r="R52" s="162"/>
      <c r="S52" s="161"/>
      <c r="T52" s="162"/>
      <c r="U52" s="162"/>
      <c r="V52" s="162"/>
      <c r="W52" s="162"/>
      <c r="X52" s="162"/>
      <c r="Y52" s="162"/>
      <c r="Z52" s="162"/>
      <c r="AA52" s="162"/>
      <c r="AB52" s="162"/>
      <c r="AC52" s="162"/>
      <c r="AD52" s="162"/>
      <c r="AE52" s="162"/>
      <c r="AF52" s="162"/>
      <c r="AG52" s="162"/>
      <c r="AH52" s="162"/>
      <c r="AI52" s="162"/>
      <c r="AJ52" s="162"/>
      <c r="AK52" s="162"/>
      <c r="AL52" s="162"/>
      <c r="AM52" s="162"/>
      <c r="AN52" s="162"/>
      <c r="AO52" s="162"/>
      <c r="AP52" s="162"/>
      <c r="AQ52" s="162"/>
      <c r="AR52" s="162"/>
      <c r="AS52" s="162"/>
      <c r="AT52" s="162"/>
      <c r="AU52" s="162"/>
      <c r="AV52" s="162"/>
      <c r="AW52" s="162"/>
      <c r="AX52" s="162"/>
      <c r="AY52" s="162"/>
      <c r="AZ52" s="162"/>
      <c r="BA52" s="162"/>
      <c r="BB52" s="162"/>
      <c r="BC52" s="162"/>
      <c r="BD52" s="162"/>
      <c r="BE52" s="162"/>
      <c r="BF52" s="162"/>
      <c r="BG52" s="162"/>
      <c r="BH52" s="162"/>
      <c r="BI52" s="162"/>
      <c r="BJ52" s="162"/>
      <c r="BK52" s="162"/>
      <c r="BL52" s="162"/>
      <c r="BM52" s="162"/>
      <c r="BN52" s="162"/>
      <c r="BO52" s="162"/>
      <c r="BP52" s="162"/>
      <c r="BQ52" s="162"/>
      <c r="BR52" s="162"/>
      <c r="BS52" s="162"/>
      <c r="BT52" s="162"/>
      <c r="BU52" s="162"/>
      <c r="BV52" s="162"/>
      <c r="BW52" s="162"/>
      <c r="BX52" s="162"/>
      <c r="BY52" s="162"/>
      <c r="BZ52" s="162"/>
      <c r="CA52" s="162"/>
      <c r="CB52" s="162"/>
      <c r="CC52" s="162"/>
      <c r="CD52" s="162"/>
      <c r="CE52" s="162"/>
      <c r="CF52" s="162"/>
      <c r="CG52" s="162"/>
      <c r="CH52" s="162"/>
      <c r="CI52" s="162"/>
      <c r="CJ52" s="162"/>
      <c r="CK52" s="162"/>
      <c r="CL52" s="162"/>
      <c r="CM52" s="162"/>
      <c r="CN52" s="162"/>
      <c r="CO52" s="162"/>
      <c r="CP52" s="162"/>
      <c r="CQ52" s="162"/>
      <c r="CR52" s="162"/>
      <c r="CS52" s="162"/>
      <c r="CT52" s="162"/>
      <c r="CU52" s="162"/>
      <c r="CV52" s="162"/>
      <c r="CW52" s="209"/>
      <c r="CX52" s="209"/>
      <c r="CY52" s="375"/>
      <c r="CZ52" s="208"/>
      <c r="DA52" s="152"/>
      <c r="DB52" s="152"/>
      <c r="DC52" s="390"/>
      <c r="DD52" s="390"/>
      <c r="DE52" s="152"/>
      <c r="DF52" s="152"/>
      <c r="DG52" s="153"/>
      <c r="DH52" s="153" t="s">
        <v>655</v>
      </c>
      <c r="DI52" s="153" t="s">
        <v>45</v>
      </c>
      <c r="DJ52" s="213" t="s">
        <v>362</v>
      </c>
      <c r="DK52" s="213" t="s">
        <v>43</v>
      </c>
      <c r="DL52" s="181">
        <v>4521.6000000000004</v>
      </c>
      <c r="DM52" s="153">
        <v>45829</v>
      </c>
      <c r="DN52" s="225">
        <v>36</v>
      </c>
      <c r="DO52" s="181">
        <v>4521.6000000000004</v>
      </c>
      <c r="DP52" s="182">
        <v>13363.64</v>
      </c>
      <c r="DQ52" s="181">
        <f t="shared" si="70"/>
        <v>66467538.08640001</v>
      </c>
      <c r="DR52" s="446">
        <f t="shared" si="71"/>
        <v>0.10000000000000006</v>
      </c>
      <c r="DS52" s="182">
        <f t="shared" si="72"/>
        <v>60425034.624000005</v>
      </c>
      <c r="DT52" s="275">
        <v>45838</v>
      </c>
      <c r="DU52" s="152"/>
      <c r="DV52" s="152"/>
      <c r="DW52" s="151"/>
      <c r="DX52" s="275"/>
      <c r="DY52" s="370"/>
      <c r="DZ52" s="208"/>
      <c r="EA52" s="208"/>
      <c r="EB52" s="152"/>
      <c r="EC52" s="152"/>
      <c r="ED52" s="152"/>
      <c r="EE52" s="152"/>
      <c r="EF52" s="152"/>
      <c r="EG52" s="152"/>
      <c r="EH52" s="152"/>
      <c r="EI52" s="371"/>
      <c r="EJ52" s="371"/>
      <c r="EK52" s="371"/>
      <c r="EL52" s="371"/>
      <c r="EM52" s="153"/>
      <c r="EN52" s="153"/>
      <c r="EO52" s="153"/>
      <c r="EP52" s="153"/>
      <c r="EQ52" s="153"/>
      <c r="ER52" s="153"/>
      <c r="ES52" s="152"/>
      <c r="ET52" s="151"/>
      <c r="EU52" s="153"/>
      <c r="EV52" s="153"/>
      <c r="EW52" s="153"/>
      <c r="EX52" s="153"/>
      <c r="EY52" s="152"/>
      <c r="EZ52" s="152"/>
      <c r="FA52" s="152"/>
      <c r="FB52" s="152"/>
      <c r="FC52" s="151"/>
      <c r="FD52" s="152"/>
      <c r="FE52" s="372"/>
      <c r="FF52" s="373"/>
      <c r="FG52" s="367"/>
      <c r="FH52" s="374"/>
      <c r="FI52" s="183"/>
      <c r="FJ52" s="184"/>
      <c r="FK52" s="185"/>
      <c r="FL52" s="185"/>
    </row>
    <row r="53" spans="1:168" s="386" customFormat="1" ht="14" hidden="1" customHeight="1">
      <c r="A53" s="208" t="str">
        <f t="shared" si="5"/>
        <v>ok</v>
      </c>
      <c r="B53" s="151"/>
      <c r="C53" s="151"/>
      <c r="D53" s="151"/>
      <c r="E53" s="151"/>
      <c r="F53" s="151"/>
      <c r="G53" s="151"/>
      <c r="H53" s="151"/>
      <c r="I53" s="171" t="s">
        <v>254</v>
      </c>
      <c r="J53" s="164" t="s">
        <v>235</v>
      </c>
      <c r="K53" s="171" t="s">
        <v>297</v>
      </c>
      <c r="L53" s="233" t="s">
        <v>289</v>
      </c>
      <c r="M53" s="163" t="s">
        <v>44</v>
      </c>
      <c r="N53" s="172"/>
      <c r="O53" s="177"/>
      <c r="P53" s="172"/>
      <c r="Q53" s="161"/>
      <c r="R53" s="162"/>
      <c r="S53" s="161"/>
      <c r="T53" s="162"/>
      <c r="U53" s="162"/>
      <c r="V53" s="162"/>
      <c r="W53" s="162"/>
      <c r="X53" s="162"/>
      <c r="Y53" s="162"/>
      <c r="Z53" s="162"/>
      <c r="AA53" s="162"/>
      <c r="AB53" s="162"/>
      <c r="AC53" s="162"/>
      <c r="AD53" s="162"/>
      <c r="AE53" s="162"/>
      <c r="AF53" s="162"/>
      <c r="AG53" s="162"/>
      <c r="AH53" s="162"/>
      <c r="AI53" s="162"/>
      <c r="AJ53" s="162"/>
      <c r="AK53" s="162"/>
      <c r="AL53" s="162"/>
      <c r="AM53" s="162"/>
      <c r="AN53" s="162"/>
      <c r="AO53" s="162"/>
      <c r="AP53" s="162"/>
      <c r="AQ53" s="162"/>
      <c r="AR53" s="162"/>
      <c r="AS53" s="162"/>
      <c r="AT53" s="162"/>
      <c r="AU53" s="162"/>
      <c r="AV53" s="162"/>
      <c r="AW53" s="162"/>
      <c r="AX53" s="162"/>
      <c r="AY53" s="162"/>
      <c r="AZ53" s="162"/>
      <c r="BA53" s="162"/>
      <c r="BB53" s="162"/>
      <c r="BC53" s="162"/>
      <c r="BD53" s="162"/>
      <c r="BE53" s="162"/>
      <c r="BF53" s="162"/>
      <c r="BG53" s="162"/>
      <c r="BH53" s="162"/>
      <c r="BI53" s="162"/>
      <c r="BJ53" s="162"/>
      <c r="BK53" s="162"/>
      <c r="BL53" s="162"/>
      <c r="BM53" s="162"/>
      <c r="BN53" s="162"/>
      <c r="BO53" s="162"/>
      <c r="BP53" s="162"/>
      <c r="BQ53" s="162"/>
      <c r="BR53" s="162"/>
      <c r="BS53" s="162"/>
      <c r="BT53" s="162"/>
      <c r="BU53" s="162"/>
      <c r="BV53" s="162"/>
      <c r="BW53" s="162"/>
      <c r="BX53" s="162"/>
      <c r="BY53" s="162"/>
      <c r="BZ53" s="162"/>
      <c r="CA53" s="162"/>
      <c r="CB53" s="162"/>
      <c r="CC53" s="162"/>
      <c r="CD53" s="162"/>
      <c r="CE53" s="162"/>
      <c r="CF53" s="162"/>
      <c r="CG53" s="162"/>
      <c r="CH53" s="162"/>
      <c r="CI53" s="162"/>
      <c r="CJ53" s="162"/>
      <c r="CK53" s="162"/>
      <c r="CL53" s="162"/>
      <c r="CM53" s="162"/>
      <c r="CN53" s="162"/>
      <c r="CO53" s="162"/>
      <c r="CP53" s="162"/>
      <c r="CQ53" s="162"/>
      <c r="CR53" s="162"/>
      <c r="CS53" s="162"/>
      <c r="CT53" s="162"/>
      <c r="CU53" s="162"/>
      <c r="CV53" s="162"/>
      <c r="CW53" s="209"/>
      <c r="CX53" s="209"/>
      <c r="CY53" s="375"/>
      <c r="CZ53" s="208"/>
      <c r="DA53" s="152"/>
      <c r="DB53" s="152"/>
      <c r="DC53" s="390"/>
      <c r="DD53" s="390"/>
      <c r="DE53" s="152"/>
      <c r="DF53" s="152"/>
      <c r="DG53" s="153"/>
      <c r="DH53" s="153" t="s">
        <v>1691</v>
      </c>
      <c r="DI53" s="277" t="s">
        <v>45</v>
      </c>
      <c r="DJ53" s="213" t="s">
        <v>1011</v>
      </c>
      <c r="DK53" s="213" t="s">
        <v>678</v>
      </c>
      <c r="DL53" s="227">
        <v>3014.4</v>
      </c>
      <c r="DM53" s="153">
        <v>45888</v>
      </c>
      <c r="DN53" s="228">
        <v>24</v>
      </c>
      <c r="DO53" s="227">
        <v>3014.4</v>
      </c>
      <c r="DP53" s="227">
        <v>13454.55</v>
      </c>
      <c r="DQ53" s="181">
        <f t="shared" si="70"/>
        <v>44613135.071999997</v>
      </c>
      <c r="DR53" s="446">
        <f t="shared" si="71"/>
        <v>0.10000000000000003</v>
      </c>
      <c r="DS53" s="182">
        <f t="shared" si="72"/>
        <v>40557395.519999996</v>
      </c>
      <c r="DT53" s="275">
        <v>45891</v>
      </c>
      <c r="DU53" s="152"/>
      <c r="DV53" s="152"/>
      <c r="DW53" s="151"/>
      <c r="DX53" s="275"/>
      <c r="DY53" s="370"/>
      <c r="DZ53" s="208"/>
      <c r="EA53" s="208"/>
      <c r="EB53" s="152"/>
      <c r="EC53" s="152"/>
      <c r="ED53" s="152"/>
      <c r="EE53" s="152"/>
      <c r="EF53" s="152"/>
      <c r="EG53" s="152"/>
      <c r="EH53" s="152"/>
      <c r="EI53" s="371"/>
      <c r="EJ53" s="371"/>
      <c r="EK53" s="371"/>
      <c r="EL53" s="371"/>
      <c r="EM53" s="153"/>
      <c r="EN53" s="153"/>
      <c r="EO53" s="153"/>
      <c r="EP53" s="153"/>
      <c r="EQ53" s="153"/>
      <c r="ER53" s="153"/>
      <c r="ES53" s="152"/>
      <c r="ET53" s="151"/>
      <c r="EU53" s="153"/>
      <c r="EV53" s="153"/>
      <c r="EW53" s="153"/>
      <c r="EX53" s="153"/>
      <c r="EY53" s="152"/>
      <c r="EZ53" s="152"/>
      <c r="FA53" s="152"/>
      <c r="FB53" s="152"/>
      <c r="FC53" s="151"/>
      <c r="FD53" s="152"/>
      <c r="FE53" s="372"/>
      <c r="FF53" s="373"/>
      <c r="FG53" s="381"/>
      <c r="FH53" s="382"/>
      <c r="FI53" s="222"/>
      <c r="FJ53" s="223"/>
      <c r="FK53" s="224"/>
      <c r="FL53" s="224"/>
    </row>
    <row r="54" spans="1:168" s="157" customFormat="1" ht="14" hidden="1" customHeight="1">
      <c r="A54" s="208" t="str">
        <f t="shared" si="5"/>
        <v>Hiện</v>
      </c>
      <c r="B54" s="151" t="str">
        <f t="shared" ref="B54:B55" si="75">FC54</f>
        <v>Đủ</v>
      </c>
      <c r="C54" s="151">
        <f t="shared" ref="C54:C55" si="76">FA54</f>
        <v>0</v>
      </c>
      <c r="D54" s="151"/>
      <c r="E54" s="151"/>
      <c r="F54" s="151"/>
      <c r="G54" s="151"/>
      <c r="H54" s="151"/>
      <c r="I54" s="171" t="s">
        <v>255</v>
      </c>
      <c r="J54" s="164" t="s">
        <v>235</v>
      </c>
      <c r="K54" s="171" t="s">
        <v>298</v>
      </c>
      <c r="L54" s="233" t="s">
        <v>289</v>
      </c>
      <c r="M54" s="163" t="s">
        <v>44</v>
      </c>
      <c r="N54" s="172">
        <v>141.29999999999998</v>
      </c>
      <c r="O54" s="177">
        <v>7.5583864118895994</v>
      </c>
      <c r="P54" s="172">
        <v>1068.0000000000002</v>
      </c>
      <c r="Q54" s="161"/>
      <c r="R54" s="162"/>
      <c r="S54" s="161">
        <v>9</v>
      </c>
      <c r="T54" s="162">
        <v>1271.6999999999998</v>
      </c>
      <c r="U54" s="162"/>
      <c r="V54" s="162"/>
      <c r="W54" s="162">
        <v>0</v>
      </c>
      <c r="X54" s="162">
        <v>0</v>
      </c>
      <c r="Y54" s="162">
        <v>0</v>
      </c>
      <c r="Z54" s="162">
        <v>0</v>
      </c>
      <c r="AA54" s="162">
        <v>0</v>
      </c>
      <c r="AB54" s="162">
        <v>0</v>
      </c>
      <c r="AC54" s="162">
        <v>0</v>
      </c>
      <c r="AD54" s="162">
        <v>0</v>
      </c>
      <c r="AE54" s="162">
        <v>0</v>
      </c>
      <c r="AF54" s="162">
        <v>0</v>
      </c>
      <c r="AG54" s="162">
        <v>0</v>
      </c>
      <c r="AH54" s="162">
        <v>0</v>
      </c>
      <c r="AI54" s="162">
        <f>VLOOKUP(I54,'[119]MTO-rev09'!$A:$O,11,0)</f>
        <v>0</v>
      </c>
      <c r="AJ54" s="162">
        <f>VLOOKUP(I54,'[119]MTO-rev09'!$A:$O,12,0)</f>
        <v>0</v>
      </c>
      <c r="AK54" s="162">
        <v>0</v>
      </c>
      <c r="AL54" s="162">
        <v>0</v>
      </c>
      <c r="AM54" s="162"/>
      <c r="AN54" s="162"/>
      <c r="AO54" s="162">
        <v>0</v>
      </c>
      <c r="AP54" s="162">
        <v>0</v>
      </c>
      <c r="AQ54" s="162">
        <v>0</v>
      </c>
      <c r="AR54" s="162">
        <v>0</v>
      </c>
      <c r="AS54" s="162">
        <v>0</v>
      </c>
      <c r="AT54" s="162">
        <v>0</v>
      </c>
      <c r="AU54" s="162">
        <v>0</v>
      </c>
      <c r="AV54" s="162">
        <v>0</v>
      </c>
      <c r="AW54" s="162">
        <v>0</v>
      </c>
      <c r="AX54" s="162">
        <v>0</v>
      </c>
      <c r="AY54" s="162">
        <v>0</v>
      </c>
      <c r="AZ54" s="162">
        <v>0</v>
      </c>
      <c r="BA54" s="162"/>
      <c r="BB54" s="162"/>
      <c r="BC54" s="162">
        <v>0</v>
      </c>
      <c r="BD54" s="162">
        <v>0</v>
      </c>
      <c r="BE54" s="162">
        <v>0</v>
      </c>
      <c r="BF54" s="162">
        <v>0</v>
      </c>
      <c r="BG54" s="162">
        <v>0</v>
      </c>
      <c r="BH54" s="162">
        <v>0</v>
      </c>
      <c r="BI54" s="162">
        <v>0</v>
      </c>
      <c r="BJ54" s="162">
        <v>0</v>
      </c>
      <c r="BK54" s="162">
        <v>0</v>
      </c>
      <c r="BL54" s="162">
        <v>0</v>
      </c>
      <c r="BM54" s="162">
        <v>0</v>
      </c>
      <c r="BN54" s="162">
        <v>0</v>
      </c>
      <c r="BO54" s="162"/>
      <c r="BP54" s="162"/>
      <c r="BQ54" s="162">
        <v>0</v>
      </c>
      <c r="BR54" s="162">
        <v>0</v>
      </c>
      <c r="BS54" s="162">
        <v>0</v>
      </c>
      <c r="BT54" s="162">
        <v>0</v>
      </c>
      <c r="BU54" s="162">
        <v>0</v>
      </c>
      <c r="BV54" s="162">
        <v>0</v>
      </c>
      <c r="BW54" s="162"/>
      <c r="BX54" s="162"/>
      <c r="BY54" s="162">
        <v>0</v>
      </c>
      <c r="BZ54" s="162">
        <v>0</v>
      </c>
      <c r="CA54" s="162">
        <v>0</v>
      </c>
      <c r="CB54" s="162">
        <v>0</v>
      </c>
      <c r="CC54" s="162">
        <v>0</v>
      </c>
      <c r="CD54" s="162">
        <v>0</v>
      </c>
      <c r="CE54" s="162">
        <f>VLOOKUP(I54,[120]REV33!$A:$O,11,0)</f>
        <v>0</v>
      </c>
      <c r="CF54" s="162">
        <f>VLOOKUP(I54,[120]REV33!$A:$O,12,0)</f>
        <v>0</v>
      </c>
      <c r="CG54" s="162"/>
      <c r="CH54" s="162"/>
      <c r="CI54" s="162"/>
      <c r="CJ54" s="162"/>
      <c r="CK54" s="162"/>
      <c r="CL54" s="162"/>
      <c r="CM54" s="162"/>
      <c r="CN54" s="162"/>
      <c r="CO54" s="162">
        <v>0</v>
      </c>
      <c r="CP54" s="162">
        <v>0</v>
      </c>
      <c r="CQ54" s="162">
        <v>0</v>
      </c>
      <c r="CR54" s="162">
        <v>0</v>
      </c>
      <c r="CS54" s="162">
        <v>0</v>
      </c>
      <c r="CT54" s="162">
        <v>0</v>
      </c>
      <c r="CU54" s="162">
        <v>0</v>
      </c>
      <c r="CV54" s="162">
        <v>0</v>
      </c>
      <c r="CW54" s="209">
        <f t="shared" ref="CW54:CW55" si="77">Q54+S54+U54+W54+Y54+AA54+AC54+AE54+AG54+AI54+AK54+AM54+AO54+AQ54+AS54+AU54+AW54+AY54+BA54+BC54+BE54+BG54+BI54+BK54+BM54+BO54+BQ54+BS54+BU54+BW54+BY54+CA54+CC54+CE54+CG54+CI54+CK54+CM54+CO54+CQ54+CS54+CU54</f>
        <v>9</v>
      </c>
      <c r="CX54" s="209">
        <f t="shared" ref="CX54:CX55" si="78">R54+T54+V54+X54+Z54+AB54+AD54+AF54+AH54+AJ54+AL54+AN54+AP54+AR54+AT54+AV54+AX54+AZ54+BB54+BD54+BF54+BH54+BJ54+BL54+BN54+BP54+BR54+BT54+BV54+BX54+BZ54+CB54+CD54+CF54+CH54+CJ54+CL54+CN54+CP54+CR54+CT54+CV54</f>
        <v>1271.6999999999998</v>
      </c>
      <c r="CY54" s="375" t="s">
        <v>333</v>
      </c>
      <c r="CZ54" s="208"/>
      <c r="DA54" s="209"/>
      <c r="DB54" s="209"/>
      <c r="DC54" s="208"/>
      <c r="DD54" s="390"/>
      <c r="DE54" s="152">
        <f t="shared" ref="DE54:DE55" si="79">IF(CW54&gt;DA54,CW54-DA54,"0")</f>
        <v>9</v>
      </c>
      <c r="DF54" s="152">
        <f t="shared" ref="DF54:DF55" si="80">IF(CX54&gt;DB54,CX54-DB54,"0")</f>
        <v>1271.6999999999998</v>
      </c>
      <c r="DG54" s="153">
        <v>45792</v>
      </c>
      <c r="DH54" s="377" t="s">
        <v>667</v>
      </c>
      <c r="DI54" s="153" t="s">
        <v>45</v>
      </c>
      <c r="DJ54" s="365" t="s">
        <v>363</v>
      </c>
      <c r="DK54" s="368" t="s">
        <v>370</v>
      </c>
      <c r="DL54" s="208">
        <v>1271.7</v>
      </c>
      <c r="DM54" s="153">
        <v>45791</v>
      </c>
      <c r="DN54" s="392">
        <v>9</v>
      </c>
      <c r="DO54" s="391">
        <v>1271.7</v>
      </c>
      <c r="DP54" s="209">
        <v>13545.45</v>
      </c>
      <c r="DQ54" s="181">
        <f t="shared" si="70"/>
        <v>18948323.641500004</v>
      </c>
      <c r="DR54" s="446">
        <f t="shared" si="71"/>
        <v>0.10000000000000017</v>
      </c>
      <c r="DS54" s="182">
        <f t="shared" si="72"/>
        <v>17225748.765000001</v>
      </c>
      <c r="DT54" s="275">
        <v>45794</v>
      </c>
      <c r="DU54" s="152">
        <f>SUMIF($I:$I,I54,$DN:$DN)</f>
        <v>9</v>
      </c>
      <c r="DV54" s="152">
        <f>SUMIF($I:$I,I54,$DO:$DO)</f>
        <v>1271.7</v>
      </c>
      <c r="DW54" s="151"/>
      <c r="DX54" s="388"/>
      <c r="DY54" s="370"/>
      <c r="DZ54" s="208"/>
      <c r="EA54" s="208"/>
      <c r="EB54" s="152"/>
      <c r="EC54" s="152"/>
      <c r="ED54" s="152"/>
      <c r="EE54" s="152"/>
      <c r="EF54" s="152"/>
      <c r="EG54" s="152"/>
      <c r="EH54" s="152"/>
      <c r="EI54" s="371"/>
      <c r="EJ54" s="371"/>
      <c r="EK54" s="371"/>
      <c r="EL54" s="371"/>
      <c r="EM54" s="153"/>
      <c r="EN54" s="153"/>
      <c r="EO54" s="153"/>
      <c r="EP54" s="153"/>
      <c r="EQ54" s="153"/>
      <c r="ER54" s="153"/>
      <c r="ES54" s="152">
        <f>SUMIF($I:$I,I54,$EG:$EG)</f>
        <v>0</v>
      </c>
      <c r="ET54" s="151">
        <f>SUMIF($I:$I,I54,$EH:$EH)</f>
        <v>0</v>
      </c>
      <c r="EU54" s="153"/>
      <c r="EV54" s="153"/>
      <c r="EW54" s="153"/>
      <c r="EX54" s="153"/>
      <c r="EY54" s="152">
        <f t="shared" ref="EY54:EY55" si="81">DU54+ES54</f>
        <v>9</v>
      </c>
      <c r="EZ54" s="152">
        <f t="shared" ref="EZ54:EZ55" si="82">DV54+ET54</f>
        <v>1271.7</v>
      </c>
      <c r="FA54" s="152">
        <f t="shared" ref="FA54:FA55" si="83">DE54-EY54</f>
        <v>0</v>
      </c>
      <c r="FB54" s="152">
        <f t="shared" ref="FB54:FB55" si="84">DF54-EZ54</f>
        <v>0</v>
      </c>
      <c r="FC54" s="151" t="str">
        <f t="shared" ref="FC54:FC55" si="85">IF(FA54&lt;0,"Thừa",IF(FA54=0,"Đủ","Thiếu"))</f>
        <v>Đủ</v>
      </c>
      <c r="FD54" s="152"/>
      <c r="FE54" s="372"/>
      <c r="FF54" s="373"/>
      <c r="FG54" s="367"/>
      <c r="FH54" s="374"/>
      <c r="FI54" s="183"/>
      <c r="FJ54" s="184"/>
      <c r="FK54" s="185"/>
      <c r="FL54" s="185"/>
    </row>
    <row r="55" spans="1:168" s="157" customFormat="1" ht="14" hidden="1" customHeight="1">
      <c r="A55" s="208" t="str">
        <f t="shared" si="5"/>
        <v>Hiện</v>
      </c>
      <c r="B55" s="151" t="str">
        <f t="shared" si="75"/>
        <v>Thừa</v>
      </c>
      <c r="C55" s="151">
        <f t="shared" si="76"/>
        <v>-6</v>
      </c>
      <c r="D55" s="151"/>
      <c r="E55" s="151"/>
      <c r="F55" s="151"/>
      <c r="G55" s="151"/>
      <c r="H55" s="151"/>
      <c r="I55" s="171" t="s">
        <v>256</v>
      </c>
      <c r="J55" s="164" t="s">
        <v>235</v>
      </c>
      <c r="K55" s="171" t="s">
        <v>299</v>
      </c>
      <c r="L55" s="233" t="s">
        <v>289</v>
      </c>
      <c r="M55" s="163" t="s">
        <v>44</v>
      </c>
      <c r="N55" s="172">
        <v>157</v>
      </c>
      <c r="O55" s="177">
        <v>107.17477707006368</v>
      </c>
      <c r="P55" s="172">
        <v>16826.439999999999</v>
      </c>
      <c r="Q55" s="161"/>
      <c r="R55" s="162"/>
      <c r="S55" s="161">
        <v>108</v>
      </c>
      <c r="T55" s="162">
        <v>16956</v>
      </c>
      <c r="U55" s="162"/>
      <c r="V55" s="162"/>
      <c r="W55" s="162">
        <v>0</v>
      </c>
      <c r="X55" s="162">
        <v>0</v>
      </c>
      <c r="Y55" s="162">
        <v>0</v>
      </c>
      <c r="Z55" s="162">
        <v>0</v>
      </c>
      <c r="AA55" s="162">
        <v>72</v>
      </c>
      <c r="AB55" s="162">
        <v>11304</v>
      </c>
      <c r="AC55" s="162">
        <v>0</v>
      </c>
      <c r="AD55" s="162">
        <v>0</v>
      </c>
      <c r="AE55" s="162">
        <v>18</v>
      </c>
      <c r="AF55" s="162">
        <v>2826</v>
      </c>
      <c r="AG55" s="162">
        <v>0</v>
      </c>
      <c r="AH55" s="162">
        <v>0</v>
      </c>
      <c r="AI55" s="162">
        <f>VLOOKUP(I55,'[119]MTO-rev09'!$A:$O,11,0)</f>
        <v>0</v>
      </c>
      <c r="AJ55" s="162">
        <f>VLOOKUP(I55,'[119]MTO-rev09'!$A:$O,12,0)</f>
        <v>0</v>
      </c>
      <c r="AK55" s="162">
        <v>72</v>
      </c>
      <c r="AL55" s="162">
        <v>11304</v>
      </c>
      <c r="AM55" s="162"/>
      <c r="AN55" s="162"/>
      <c r="AO55" s="162">
        <v>0</v>
      </c>
      <c r="AP55" s="162">
        <v>0</v>
      </c>
      <c r="AQ55" s="162">
        <v>0</v>
      </c>
      <c r="AR55" s="162">
        <v>0</v>
      </c>
      <c r="AS55" s="162">
        <v>0</v>
      </c>
      <c r="AT55" s="162">
        <v>0</v>
      </c>
      <c r="AU55" s="162">
        <v>0</v>
      </c>
      <c r="AV55" s="162">
        <v>0</v>
      </c>
      <c r="AW55" s="162">
        <v>0</v>
      </c>
      <c r="AX55" s="162">
        <v>0</v>
      </c>
      <c r="AY55" s="162">
        <v>0</v>
      </c>
      <c r="AZ55" s="162">
        <v>0</v>
      </c>
      <c r="BA55" s="162"/>
      <c r="BB55" s="162"/>
      <c r="BC55" s="162">
        <v>0</v>
      </c>
      <c r="BD55" s="162">
        <v>0</v>
      </c>
      <c r="BE55" s="162">
        <v>0</v>
      </c>
      <c r="BF55" s="162">
        <v>0</v>
      </c>
      <c r="BG55" s="162">
        <v>0</v>
      </c>
      <c r="BH55" s="162">
        <v>0</v>
      </c>
      <c r="BI55" s="162">
        <v>0</v>
      </c>
      <c r="BJ55" s="162">
        <v>0</v>
      </c>
      <c r="BK55" s="162">
        <v>0</v>
      </c>
      <c r="BL55" s="162">
        <v>0</v>
      </c>
      <c r="BM55" s="162">
        <v>0</v>
      </c>
      <c r="BN55" s="162">
        <v>0</v>
      </c>
      <c r="BO55" s="162"/>
      <c r="BP55" s="162"/>
      <c r="BQ55" s="162">
        <v>0</v>
      </c>
      <c r="BR55" s="162">
        <v>0</v>
      </c>
      <c r="BS55" s="162">
        <v>0</v>
      </c>
      <c r="BT55" s="162">
        <v>0</v>
      </c>
      <c r="BU55" s="162">
        <v>0</v>
      </c>
      <c r="BV55" s="162">
        <v>0</v>
      </c>
      <c r="BW55" s="162"/>
      <c r="BX55" s="162"/>
      <c r="BY55" s="162">
        <v>0</v>
      </c>
      <c r="BZ55" s="162">
        <v>0</v>
      </c>
      <c r="CA55" s="162">
        <v>0</v>
      </c>
      <c r="CB55" s="162">
        <v>0</v>
      </c>
      <c r="CC55" s="162">
        <v>0</v>
      </c>
      <c r="CD55" s="162">
        <v>0</v>
      </c>
      <c r="CE55" s="162">
        <f>VLOOKUP(I55,[120]REV33!$A:$O,11,0)</f>
        <v>0</v>
      </c>
      <c r="CF55" s="162">
        <f>VLOOKUP(I55,[120]REV33!$A:$O,12,0)</f>
        <v>0</v>
      </c>
      <c r="CG55" s="162"/>
      <c r="CH55" s="162"/>
      <c r="CI55" s="162"/>
      <c r="CJ55" s="162"/>
      <c r="CK55" s="162"/>
      <c r="CL55" s="162"/>
      <c r="CM55" s="162"/>
      <c r="CN55" s="162"/>
      <c r="CO55" s="162">
        <v>0</v>
      </c>
      <c r="CP55" s="162">
        <v>0</v>
      </c>
      <c r="CQ55" s="162">
        <v>0</v>
      </c>
      <c r="CR55" s="162">
        <v>0</v>
      </c>
      <c r="CS55" s="162">
        <v>0</v>
      </c>
      <c r="CT55" s="162">
        <v>0</v>
      </c>
      <c r="CU55" s="162">
        <v>0</v>
      </c>
      <c r="CV55" s="162">
        <v>0</v>
      </c>
      <c r="CW55" s="209">
        <f t="shared" si="77"/>
        <v>270</v>
      </c>
      <c r="CX55" s="209">
        <f t="shared" si="78"/>
        <v>42390</v>
      </c>
      <c r="CY55" s="375" t="s">
        <v>997</v>
      </c>
      <c r="CZ55" s="208"/>
      <c r="DA55" s="152"/>
      <c r="DB55" s="152"/>
      <c r="DC55" s="208"/>
      <c r="DD55" s="390"/>
      <c r="DE55" s="152">
        <f t="shared" si="79"/>
        <v>270</v>
      </c>
      <c r="DF55" s="152">
        <f t="shared" si="80"/>
        <v>42390</v>
      </c>
      <c r="DG55" s="153">
        <v>45792</v>
      </c>
      <c r="DH55" s="377" t="s">
        <v>667</v>
      </c>
      <c r="DI55" s="153" t="s">
        <v>45</v>
      </c>
      <c r="DJ55" s="376" t="s">
        <v>364</v>
      </c>
      <c r="DK55" s="368" t="s">
        <v>370</v>
      </c>
      <c r="DL55" s="181">
        <v>8478</v>
      </c>
      <c r="DM55" s="153">
        <v>45791</v>
      </c>
      <c r="DN55" s="999">
        <v>54</v>
      </c>
      <c r="DO55" s="181">
        <v>8478</v>
      </c>
      <c r="DP55" s="182">
        <v>13545.45</v>
      </c>
      <c r="DQ55" s="181">
        <f t="shared" si="70"/>
        <v>126322157.61000001</v>
      </c>
      <c r="DR55" s="446">
        <f t="shared" si="71"/>
        <v>0.10000000000000003</v>
      </c>
      <c r="DS55" s="182">
        <f t="shared" si="72"/>
        <v>114838325.10000001</v>
      </c>
      <c r="DT55" s="275">
        <v>45794</v>
      </c>
      <c r="DU55" s="152">
        <f>SUMIF($I:$I,I55,$DN:$DN)</f>
        <v>276</v>
      </c>
      <c r="DV55" s="152">
        <f>SUMIF($I:$I,I55,$DO:$DO)</f>
        <v>43332</v>
      </c>
      <c r="DW55" s="151"/>
      <c r="DX55" s="275"/>
      <c r="DY55" s="370"/>
      <c r="DZ55" s="208"/>
      <c r="EA55" s="208"/>
      <c r="EB55" s="152"/>
      <c r="EC55" s="152"/>
      <c r="ED55" s="152"/>
      <c r="EE55" s="152"/>
      <c r="EF55" s="152"/>
      <c r="EG55" s="152"/>
      <c r="EH55" s="152"/>
      <c r="EI55" s="371"/>
      <c r="EJ55" s="371"/>
      <c r="EK55" s="153"/>
      <c r="EL55" s="153"/>
      <c r="EM55" s="153"/>
      <c r="EN55" s="153"/>
      <c r="EO55" s="153"/>
      <c r="EP55" s="153"/>
      <c r="EQ55" s="153"/>
      <c r="ER55" s="153"/>
      <c r="ES55" s="152">
        <f>SUMIF($I:$I,I55,$EG:$EG)</f>
        <v>0</v>
      </c>
      <c r="ET55" s="151">
        <f>SUMIF($I:$I,I55,$EH:$EH)</f>
        <v>0</v>
      </c>
      <c r="EU55" s="153"/>
      <c r="EV55" s="153"/>
      <c r="EW55" s="153"/>
      <c r="EX55" s="153"/>
      <c r="EY55" s="152">
        <f t="shared" si="81"/>
        <v>276</v>
      </c>
      <c r="EZ55" s="152">
        <f t="shared" si="82"/>
        <v>43332</v>
      </c>
      <c r="FA55" s="152">
        <f t="shared" si="83"/>
        <v>-6</v>
      </c>
      <c r="FB55" s="152">
        <f t="shared" si="84"/>
        <v>-942</v>
      </c>
      <c r="FC55" s="151" t="str">
        <f t="shared" si="85"/>
        <v>Thừa</v>
      </c>
      <c r="FD55" s="152"/>
      <c r="FE55" s="372"/>
      <c r="FF55" s="373"/>
      <c r="FG55" s="367"/>
      <c r="FH55" s="374"/>
      <c r="FI55" s="183"/>
      <c r="FJ55" s="184"/>
      <c r="FK55" s="185"/>
      <c r="FL55" s="185"/>
    </row>
    <row r="56" spans="1:168" s="386" customFormat="1" ht="14" hidden="1" customHeight="1">
      <c r="A56" s="208" t="str">
        <f t="shared" si="5"/>
        <v>ok</v>
      </c>
      <c r="B56" s="151"/>
      <c r="C56" s="151"/>
      <c r="D56" s="151"/>
      <c r="E56" s="151"/>
      <c r="F56" s="151"/>
      <c r="G56" s="151"/>
      <c r="H56" s="151"/>
      <c r="I56" s="171" t="s">
        <v>256</v>
      </c>
      <c r="J56" s="164" t="s">
        <v>235</v>
      </c>
      <c r="K56" s="171" t="s">
        <v>299</v>
      </c>
      <c r="L56" s="233" t="s">
        <v>289</v>
      </c>
      <c r="M56" s="163" t="s">
        <v>44</v>
      </c>
      <c r="N56" s="172"/>
      <c r="O56" s="177"/>
      <c r="P56" s="172"/>
      <c r="Q56" s="161"/>
      <c r="R56" s="162"/>
      <c r="S56" s="161"/>
      <c r="T56" s="162"/>
      <c r="U56" s="162"/>
      <c r="V56" s="162"/>
      <c r="W56" s="162"/>
      <c r="X56" s="162"/>
      <c r="Y56" s="162"/>
      <c r="Z56" s="162"/>
      <c r="AA56" s="162"/>
      <c r="AB56" s="162"/>
      <c r="AC56" s="162"/>
      <c r="AD56" s="162"/>
      <c r="AE56" s="162"/>
      <c r="AF56" s="162"/>
      <c r="AG56" s="162"/>
      <c r="AH56" s="162"/>
      <c r="AI56" s="162"/>
      <c r="AJ56" s="162"/>
      <c r="AK56" s="162"/>
      <c r="AL56" s="162"/>
      <c r="AM56" s="162"/>
      <c r="AN56" s="162"/>
      <c r="AO56" s="162"/>
      <c r="AP56" s="162"/>
      <c r="AQ56" s="162"/>
      <c r="AR56" s="162"/>
      <c r="AS56" s="162"/>
      <c r="AT56" s="162"/>
      <c r="AU56" s="162"/>
      <c r="AV56" s="162"/>
      <c r="AW56" s="162"/>
      <c r="AX56" s="162"/>
      <c r="AY56" s="162"/>
      <c r="AZ56" s="162"/>
      <c r="BA56" s="162"/>
      <c r="BB56" s="162"/>
      <c r="BC56" s="162"/>
      <c r="BD56" s="162"/>
      <c r="BE56" s="162"/>
      <c r="BF56" s="162"/>
      <c r="BG56" s="162"/>
      <c r="BH56" s="162"/>
      <c r="BI56" s="162"/>
      <c r="BJ56" s="162"/>
      <c r="BK56" s="162"/>
      <c r="BL56" s="162"/>
      <c r="BM56" s="162"/>
      <c r="BN56" s="162"/>
      <c r="BO56" s="162"/>
      <c r="BP56" s="162"/>
      <c r="BQ56" s="162"/>
      <c r="BR56" s="162"/>
      <c r="BS56" s="162"/>
      <c r="BT56" s="162"/>
      <c r="BU56" s="162"/>
      <c r="BV56" s="162"/>
      <c r="BW56" s="162"/>
      <c r="BX56" s="162"/>
      <c r="BY56" s="162"/>
      <c r="BZ56" s="162"/>
      <c r="CA56" s="162"/>
      <c r="CB56" s="162"/>
      <c r="CC56" s="162"/>
      <c r="CD56" s="162"/>
      <c r="CE56" s="162"/>
      <c r="CF56" s="162"/>
      <c r="CG56" s="162"/>
      <c r="CH56" s="162"/>
      <c r="CI56" s="162"/>
      <c r="CJ56" s="162"/>
      <c r="CK56" s="162"/>
      <c r="CL56" s="162"/>
      <c r="CM56" s="162"/>
      <c r="CN56" s="162"/>
      <c r="CO56" s="162"/>
      <c r="CP56" s="162"/>
      <c r="CQ56" s="162"/>
      <c r="CR56" s="162"/>
      <c r="CS56" s="162"/>
      <c r="CT56" s="162"/>
      <c r="CU56" s="162"/>
      <c r="CV56" s="162"/>
      <c r="CW56" s="209"/>
      <c r="CX56" s="209"/>
      <c r="CY56" s="375"/>
      <c r="CZ56" s="208"/>
      <c r="DA56" s="152"/>
      <c r="DB56" s="152"/>
      <c r="DC56" s="208"/>
      <c r="DD56" s="390"/>
      <c r="DE56" s="152"/>
      <c r="DF56" s="152"/>
      <c r="DG56" s="153"/>
      <c r="DH56" s="377" t="s">
        <v>668</v>
      </c>
      <c r="DI56" s="153" t="s">
        <v>45</v>
      </c>
      <c r="DJ56" s="213" t="s">
        <v>673</v>
      </c>
      <c r="DK56" s="213" t="s">
        <v>678</v>
      </c>
      <c r="DL56" s="181">
        <v>3768</v>
      </c>
      <c r="DM56" s="153">
        <v>45853</v>
      </c>
      <c r="DN56" s="378">
        <v>24</v>
      </c>
      <c r="DO56" s="181">
        <v>3768</v>
      </c>
      <c r="DP56" s="182">
        <v>13590.91</v>
      </c>
      <c r="DQ56" s="181">
        <f t="shared" si="70"/>
        <v>56331603.768000007</v>
      </c>
      <c r="DR56" s="446">
        <f t="shared" si="71"/>
        <v>0.10000000000000007</v>
      </c>
      <c r="DS56" s="182">
        <f t="shared" si="72"/>
        <v>51210548.880000003</v>
      </c>
      <c r="DT56" s="275">
        <v>45856</v>
      </c>
      <c r="DU56" s="152"/>
      <c r="DV56" s="152"/>
      <c r="DW56" s="151"/>
      <c r="DX56" s="275"/>
      <c r="DY56" s="370"/>
      <c r="DZ56" s="208"/>
      <c r="EA56" s="208"/>
      <c r="EB56" s="152"/>
      <c r="EC56" s="152"/>
      <c r="ED56" s="152"/>
      <c r="EE56" s="152"/>
      <c r="EF56" s="152"/>
      <c r="EG56" s="152"/>
      <c r="EH56" s="152"/>
      <c r="EI56" s="371"/>
      <c r="EJ56" s="371"/>
      <c r="EK56" s="153"/>
      <c r="EL56" s="153"/>
      <c r="EM56" s="153"/>
      <c r="EN56" s="153"/>
      <c r="EO56" s="153"/>
      <c r="EP56" s="153"/>
      <c r="EQ56" s="153"/>
      <c r="ER56" s="153"/>
      <c r="ES56" s="152"/>
      <c r="ET56" s="151"/>
      <c r="EU56" s="153"/>
      <c r="EV56" s="153"/>
      <c r="EW56" s="153"/>
      <c r="EX56" s="153"/>
      <c r="EY56" s="152"/>
      <c r="EZ56" s="152"/>
      <c r="FA56" s="152"/>
      <c r="FB56" s="152"/>
      <c r="FC56" s="151"/>
      <c r="FD56" s="152"/>
      <c r="FE56" s="372"/>
      <c r="FF56" s="373"/>
      <c r="FG56" s="379"/>
      <c r="FH56" s="380"/>
      <c r="FI56" s="219"/>
      <c r="FJ56" s="220"/>
      <c r="FK56" s="221"/>
      <c r="FL56" s="221"/>
    </row>
    <row r="57" spans="1:168" s="276" customFormat="1" ht="14" hidden="1" customHeight="1">
      <c r="A57" s="208" t="str">
        <f t="shared" si="5"/>
        <v>ok</v>
      </c>
      <c r="B57" s="151"/>
      <c r="C57" s="151"/>
      <c r="D57" s="151"/>
      <c r="E57" s="151"/>
      <c r="F57" s="151"/>
      <c r="G57" s="151"/>
      <c r="H57" s="151"/>
      <c r="I57" s="171" t="s">
        <v>256</v>
      </c>
      <c r="J57" s="164" t="s">
        <v>235</v>
      </c>
      <c r="K57" s="171" t="s">
        <v>299</v>
      </c>
      <c r="L57" s="233" t="s">
        <v>289</v>
      </c>
      <c r="M57" s="163" t="s">
        <v>44</v>
      </c>
      <c r="N57" s="172"/>
      <c r="O57" s="177"/>
      <c r="P57" s="172"/>
      <c r="Q57" s="161"/>
      <c r="R57" s="162"/>
      <c r="S57" s="161"/>
      <c r="T57" s="162"/>
      <c r="U57" s="162"/>
      <c r="V57" s="162"/>
      <c r="W57" s="162"/>
      <c r="X57" s="162"/>
      <c r="Y57" s="162"/>
      <c r="Z57" s="162"/>
      <c r="AA57" s="162"/>
      <c r="AB57" s="162"/>
      <c r="AC57" s="162"/>
      <c r="AD57" s="162"/>
      <c r="AE57" s="162"/>
      <c r="AF57" s="162"/>
      <c r="AG57" s="162"/>
      <c r="AH57" s="162"/>
      <c r="AI57" s="162"/>
      <c r="AJ57" s="162"/>
      <c r="AK57" s="162"/>
      <c r="AL57" s="162"/>
      <c r="AM57" s="162"/>
      <c r="AN57" s="162"/>
      <c r="AO57" s="162"/>
      <c r="AP57" s="162"/>
      <c r="AQ57" s="162"/>
      <c r="AR57" s="162"/>
      <c r="AS57" s="162"/>
      <c r="AT57" s="162"/>
      <c r="AU57" s="162"/>
      <c r="AV57" s="162"/>
      <c r="AW57" s="162"/>
      <c r="AX57" s="162"/>
      <c r="AY57" s="162"/>
      <c r="AZ57" s="162"/>
      <c r="BA57" s="162"/>
      <c r="BB57" s="162"/>
      <c r="BC57" s="162"/>
      <c r="BD57" s="162"/>
      <c r="BE57" s="162"/>
      <c r="BF57" s="162"/>
      <c r="BG57" s="162"/>
      <c r="BH57" s="162"/>
      <c r="BI57" s="162"/>
      <c r="BJ57" s="162"/>
      <c r="BK57" s="162"/>
      <c r="BL57" s="162"/>
      <c r="BM57" s="162"/>
      <c r="BN57" s="162"/>
      <c r="BO57" s="162"/>
      <c r="BP57" s="162"/>
      <c r="BQ57" s="162"/>
      <c r="BR57" s="162"/>
      <c r="BS57" s="162"/>
      <c r="BT57" s="162"/>
      <c r="BU57" s="162"/>
      <c r="BV57" s="162"/>
      <c r="BW57" s="162"/>
      <c r="BX57" s="162"/>
      <c r="BY57" s="162"/>
      <c r="BZ57" s="162"/>
      <c r="CA57" s="162"/>
      <c r="CB57" s="162"/>
      <c r="CC57" s="162"/>
      <c r="CD57" s="162"/>
      <c r="CE57" s="162"/>
      <c r="CF57" s="162"/>
      <c r="CG57" s="162"/>
      <c r="CH57" s="162"/>
      <c r="CI57" s="162"/>
      <c r="CJ57" s="162"/>
      <c r="CK57" s="162"/>
      <c r="CL57" s="162"/>
      <c r="CM57" s="162"/>
      <c r="CN57" s="162"/>
      <c r="CO57" s="162"/>
      <c r="CP57" s="162"/>
      <c r="CQ57" s="162"/>
      <c r="CR57" s="162"/>
      <c r="CS57" s="162"/>
      <c r="CT57" s="162"/>
      <c r="CU57" s="162"/>
      <c r="CV57" s="162"/>
      <c r="CW57" s="209"/>
      <c r="CX57" s="209"/>
      <c r="CY57" s="375"/>
      <c r="CZ57" s="208"/>
      <c r="DA57" s="152"/>
      <c r="DB57" s="152"/>
      <c r="DC57" s="208"/>
      <c r="DD57" s="390"/>
      <c r="DE57" s="152"/>
      <c r="DF57" s="152"/>
      <c r="DG57" s="153"/>
      <c r="DH57" s="153" t="s">
        <v>655</v>
      </c>
      <c r="DI57" s="153" t="s">
        <v>45</v>
      </c>
      <c r="DJ57" s="213" t="s">
        <v>364</v>
      </c>
      <c r="DK57" s="213" t="s">
        <v>43</v>
      </c>
      <c r="DL57" s="181">
        <v>11304</v>
      </c>
      <c r="DM57" s="153">
        <v>45829</v>
      </c>
      <c r="DN57" s="999">
        <v>72</v>
      </c>
      <c r="DO57" s="181">
        <v>11304</v>
      </c>
      <c r="DP57" s="182">
        <v>13454.55</v>
      </c>
      <c r="DQ57" s="181">
        <f t="shared" si="70"/>
        <v>167299256.52000001</v>
      </c>
      <c r="DR57" s="446">
        <f t="shared" si="71"/>
        <v>0.10000000000000016</v>
      </c>
      <c r="DS57" s="182">
        <f t="shared" si="72"/>
        <v>152090233.19999999</v>
      </c>
      <c r="DT57" s="275">
        <v>45838</v>
      </c>
      <c r="DU57" s="152"/>
      <c r="DV57" s="152"/>
      <c r="DW57" s="151"/>
      <c r="DX57" s="275"/>
      <c r="DY57" s="370"/>
      <c r="DZ57" s="208"/>
      <c r="EA57" s="208"/>
      <c r="EB57" s="152"/>
      <c r="EC57" s="152"/>
      <c r="ED57" s="152"/>
      <c r="EE57" s="152"/>
      <c r="EF57" s="152"/>
      <c r="EG57" s="152"/>
      <c r="EH57" s="152"/>
      <c r="EI57" s="371"/>
      <c r="EJ57" s="371"/>
      <c r="EK57" s="153"/>
      <c r="EL57" s="153"/>
      <c r="EM57" s="153"/>
      <c r="EN57" s="153"/>
      <c r="EO57" s="153"/>
      <c r="EP57" s="153"/>
      <c r="EQ57" s="153"/>
      <c r="ER57" s="153"/>
      <c r="ES57" s="152"/>
      <c r="ET57" s="151"/>
      <c r="EU57" s="153"/>
      <c r="EV57" s="153"/>
      <c r="EW57" s="153"/>
      <c r="EX57" s="153"/>
      <c r="EY57" s="152"/>
      <c r="EZ57" s="152"/>
      <c r="FA57" s="152"/>
      <c r="FB57" s="152"/>
      <c r="FC57" s="151"/>
      <c r="FD57" s="152"/>
      <c r="FE57" s="372"/>
      <c r="FF57" s="373"/>
      <c r="FG57" s="367"/>
      <c r="FH57" s="374"/>
      <c r="FI57" s="183"/>
      <c r="FJ57" s="184"/>
      <c r="FK57" s="185"/>
      <c r="FL57" s="185"/>
    </row>
    <row r="58" spans="1:168" s="276" customFormat="1" ht="14" hidden="1" customHeight="1">
      <c r="A58" s="208" t="str">
        <f t="shared" si="5"/>
        <v>ok</v>
      </c>
      <c r="B58" s="151"/>
      <c r="C58" s="151"/>
      <c r="D58" s="151"/>
      <c r="E58" s="151"/>
      <c r="F58" s="151"/>
      <c r="G58" s="151"/>
      <c r="H58" s="151"/>
      <c r="I58" s="171" t="s">
        <v>256</v>
      </c>
      <c r="J58" s="164" t="s">
        <v>235</v>
      </c>
      <c r="K58" s="171" t="s">
        <v>299</v>
      </c>
      <c r="L58" s="233" t="s">
        <v>289</v>
      </c>
      <c r="M58" s="163" t="s">
        <v>44</v>
      </c>
      <c r="N58" s="172"/>
      <c r="O58" s="177"/>
      <c r="P58" s="172"/>
      <c r="Q58" s="161"/>
      <c r="R58" s="162"/>
      <c r="S58" s="161"/>
      <c r="T58" s="162"/>
      <c r="U58" s="162"/>
      <c r="V58" s="162"/>
      <c r="W58" s="162"/>
      <c r="X58" s="162"/>
      <c r="Y58" s="162"/>
      <c r="Z58" s="162"/>
      <c r="AA58" s="162"/>
      <c r="AB58" s="162"/>
      <c r="AC58" s="162"/>
      <c r="AD58" s="162"/>
      <c r="AE58" s="162"/>
      <c r="AF58" s="162"/>
      <c r="AG58" s="162"/>
      <c r="AH58" s="162"/>
      <c r="AI58" s="162"/>
      <c r="AJ58" s="162"/>
      <c r="AK58" s="162"/>
      <c r="AL58" s="162"/>
      <c r="AM58" s="162"/>
      <c r="AN58" s="162"/>
      <c r="AO58" s="162"/>
      <c r="AP58" s="162"/>
      <c r="AQ58" s="162"/>
      <c r="AR58" s="162"/>
      <c r="AS58" s="162"/>
      <c r="AT58" s="162"/>
      <c r="AU58" s="162"/>
      <c r="AV58" s="162"/>
      <c r="AW58" s="162"/>
      <c r="AX58" s="162"/>
      <c r="AY58" s="162"/>
      <c r="AZ58" s="162"/>
      <c r="BA58" s="162"/>
      <c r="BB58" s="162"/>
      <c r="BC58" s="162"/>
      <c r="BD58" s="162"/>
      <c r="BE58" s="162"/>
      <c r="BF58" s="162"/>
      <c r="BG58" s="162"/>
      <c r="BH58" s="162"/>
      <c r="BI58" s="162"/>
      <c r="BJ58" s="162"/>
      <c r="BK58" s="162"/>
      <c r="BL58" s="162"/>
      <c r="BM58" s="162"/>
      <c r="BN58" s="162"/>
      <c r="BO58" s="162"/>
      <c r="BP58" s="162"/>
      <c r="BQ58" s="162"/>
      <c r="BR58" s="162"/>
      <c r="BS58" s="162"/>
      <c r="BT58" s="162"/>
      <c r="BU58" s="162"/>
      <c r="BV58" s="162"/>
      <c r="BW58" s="162"/>
      <c r="BX58" s="162"/>
      <c r="BY58" s="162"/>
      <c r="BZ58" s="162"/>
      <c r="CA58" s="162"/>
      <c r="CB58" s="162"/>
      <c r="CC58" s="162"/>
      <c r="CD58" s="162"/>
      <c r="CE58" s="162"/>
      <c r="CF58" s="162"/>
      <c r="CG58" s="162"/>
      <c r="CH58" s="162"/>
      <c r="CI58" s="162"/>
      <c r="CJ58" s="162"/>
      <c r="CK58" s="162"/>
      <c r="CL58" s="162"/>
      <c r="CM58" s="162"/>
      <c r="CN58" s="162"/>
      <c r="CO58" s="162"/>
      <c r="CP58" s="162"/>
      <c r="CQ58" s="162"/>
      <c r="CR58" s="162"/>
      <c r="CS58" s="162"/>
      <c r="CT58" s="162"/>
      <c r="CU58" s="162"/>
      <c r="CV58" s="162"/>
      <c r="CW58" s="209"/>
      <c r="CX58" s="209"/>
      <c r="CY58" s="375"/>
      <c r="CZ58" s="208"/>
      <c r="DA58" s="152"/>
      <c r="DB58" s="152"/>
      <c r="DC58" s="208"/>
      <c r="DD58" s="390"/>
      <c r="DE58" s="152"/>
      <c r="DF58" s="152"/>
      <c r="DG58" s="153"/>
      <c r="DH58" s="377" t="s">
        <v>455</v>
      </c>
      <c r="DI58" s="153" t="s">
        <v>45</v>
      </c>
      <c r="DJ58" s="213" t="s">
        <v>463</v>
      </c>
      <c r="DK58" s="213" t="s">
        <v>43</v>
      </c>
      <c r="DL58" s="181">
        <v>8478</v>
      </c>
      <c r="DM58" s="387">
        <v>45812</v>
      </c>
      <c r="DN58" s="225">
        <v>54</v>
      </c>
      <c r="DO58" s="181">
        <v>8478</v>
      </c>
      <c r="DP58" s="182">
        <v>13545.45</v>
      </c>
      <c r="DQ58" s="181">
        <f t="shared" si="70"/>
        <v>126322157.61000001</v>
      </c>
      <c r="DR58" s="446">
        <f t="shared" si="71"/>
        <v>0.10000000000000003</v>
      </c>
      <c r="DS58" s="182">
        <f t="shared" si="72"/>
        <v>114838325.10000001</v>
      </c>
      <c r="DT58" s="275">
        <v>45819</v>
      </c>
      <c r="DU58" s="152"/>
      <c r="DV58" s="152"/>
      <c r="DW58" s="151"/>
      <c r="DX58" s="275"/>
      <c r="DY58" s="370"/>
      <c r="DZ58" s="208"/>
      <c r="EA58" s="208"/>
      <c r="EB58" s="152"/>
      <c r="EC58" s="152"/>
      <c r="ED58" s="152"/>
      <c r="EE58" s="152"/>
      <c r="EF58" s="152"/>
      <c r="EG58" s="152"/>
      <c r="EH58" s="152"/>
      <c r="EI58" s="371"/>
      <c r="EJ58" s="371"/>
      <c r="EK58" s="153"/>
      <c r="EL58" s="153"/>
      <c r="EM58" s="153"/>
      <c r="EN58" s="153"/>
      <c r="EO58" s="153"/>
      <c r="EP58" s="153"/>
      <c r="EQ58" s="153"/>
      <c r="ER58" s="153"/>
      <c r="ES58" s="152"/>
      <c r="ET58" s="151"/>
      <c r="EU58" s="153"/>
      <c r="EV58" s="153"/>
      <c r="EW58" s="153"/>
      <c r="EX58" s="153"/>
      <c r="EY58" s="152"/>
      <c r="EZ58" s="152"/>
      <c r="FA58" s="152"/>
      <c r="FB58" s="152"/>
      <c r="FC58" s="151"/>
      <c r="FD58" s="152"/>
      <c r="FE58" s="372"/>
      <c r="FF58" s="373"/>
      <c r="FG58" s="367"/>
      <c r="FH58" s="374"/>
      <c r="FI58" s="183"/>
      <c r="FJ58" s="184"/>
      <c r="FK58" s="185"/>
      <c r="FL58" s="185"/>
    </row>
    <row r="59" spans="1:168" s="386" customFormat="1" ht="14" hidden="1" customHeight="1">
      <c r="A59" s="208" t="str">
        <f t="shared" si="5"/>
        <v>ok</v>
      </c>
      <c r="B59" s="151"/>
      <c r="C59" s="151"/>
      <c r="D59" s="151"/>
      <c r="E59" s="151"/>
      <c r="F59" s="151"/>
      <c r="G59" s="151"/>
      <c r="H59" s="151"/>
      <c r="I59" s="171" t="s">
        <v>256</v>
      </c>
      <c r="J59" s="164" t="s">
        <v>235</v>
      </c>
      <c r="K59" s="171" t="s">
        <v>299</v>
      </c>
      <c r="L59" s="233" t="s">
        <v>289</v>
      </c>
      <c r="M59" s="163" t="s">
        <v>44</v>
      </c>
      <c r="N59" s="172"/>
      <c r="O59" s="177"/>
      <c r="P59" s="172"/>
      <c r="Q59" s="161"/>
      <c r="R59" s="162"/>
      <c r="S59" s="161"/>
      <c r="T59" s="162"/>
      <c r="U59" s="162"/>
      <c r="V59" s="162"/>
      <c r="W59" s="162"/>
      <c r="X59" s="162"/>
      <c r="Y59" s="162"/>
      <c r="Z59" s="162"/>
      <c r="AA59" s="162"/>
      <c r="AB59" s="162"/>
      <c r="AC59" s="162"/>
      <c r="AD59" s="162"/>
      <c r="AE59" s="162"/>
      <c r="AF59" s="162"/>
      <c r="AG59" s="162"/>
      <c r="AH59" s="162"/>
      <c r="AI59" s="162"/>
      <c r="AJ59" s="162"/>
      <c r="AK59" s="162"/>
      <c r="AL59" s="162"/>
      <c r="AM59" s="162"/>
      <c r="AN59" s="162"/>
      <c r="AO59" s="162"/>
      <c r="AP59" s="162"/>
      <c r="AQ59" s="162"/>
      <c r="AR59" s="162"/>
      <c r="AS59" s="162"/>
      <c r="AT59" s="162"/>
      <c r="AU59" s="162"/>
      <c r="AV59" s="162"/>
      <c r="AW59" s="162"/>
      <c r="AX59" s="162"/>
      <c r="AY59" s="162"/>
      <c r="AZ59" s="162"/>
      <c r="BA59" s="162"/>
      <c r="BB59" s="162"/>
      <c r="BC59" s="162"/>
      <c r="BD59" s="162"/>
      <c r="BE59" s="162"/>
      <c r="BF59" s="162"/>
      <c r="BG59" s="162"/>
      <c r="BH59" s="162"/>
      <c r="BI59" s="162"/>
      <c r="BJ59" s="162"/>
      <c r="BK59" s="162"/>
      <c r="BL59" s="162"/>
      <c r="BM59" s="162"/>
      <c r="BN59" s="162"/>
      <c r="BO59" s="162"/>
      <c r="BP59" s="162"/>
      <c r="BQ59" s="162"/>
      <c r="BR59" s="162"/>
      <c r="BS59" s="162"/>
      <c r="BT59" s="162"/>
      <c r="BU59" s="162"/>
      <c r="BV59" s="162"/>
      <c r="BW59" s="162"/>
      <c r="BX59" s="162"/>
      <c r="BY59" s="162"/>
      <c r="BZ59" s="162"/>
      <c r="CA59" s="162"/>
      <c r="CB59" s="162"/>
      <c r="CC59" s="162"/>
      <c r="CD59" s="162"/>
      <c r="CE59" s="162"/>
      <c r="CF59" s="162"/>
      <c r="CG59" s="162"/>
      <c r="CH59" s="162"/>
      <c r="CI59" s="162"/>
      <c r="CJ59" s="162"/>
      <c r="CK59" s="162"/>
      <c r="CL59" s="162"/>
      <c r="CM59" s="162"/>
      <c r="CN59" s="162"/>
      <c r="CO59" s="162"/>
      <c r="CP59" s="162"/>
      <c r="CQ59" s="162"/>
      <c r="CR59" s="162"/>
      <c r="CS59" s="162"/>
      <c r="CT59" s="162"/>
      <c r="CU59" s="162"/>
      <c r="CV59" s="162"/>
      <c r="CW59" s="209"/>
      <c r="CX59" s="209"/>
      <c r="CY59" s="375"/>
      <c r="CZ59" s="208"/>
      <c r="DA59" s="152"/>
      <c r="DB59" s="152"/>
      <c r="DC59" s="208"/>
      <c r="DD59" s="390"/>
      <c r="DE59" s="152"/>
      <c r="DF59" s="152"/>
      <c r="DG59" s="153"/>
      <c r="DH59" s="153" t="s">
        <v>1691</v>
      </c>
      <c r="DI59" s="277" t="s">
        <v>45</v>
      </c>
      <c r="DJ59" s="213" t="s">
        <v>1012</v>
      </c>
      <c r="DK59" s="213" t="s">
        <v>678</v>
      </c>
      <c r="DL59" s="227">
        <v>11304</v>
      </c>
      <c r="DM59" s="153">
        <v>45888</v>
      </c>
      <c r="DN59" s="228">
        <v>72</v>
      </c>
      <c r="DO59" s="227">
        <v>11304</v>
      </c>
      <c r="DP59" s="227">
        <v>14090.91</v>
      </c>
      <c r="DQ59" s="181">
        <f t="shared" si="70"/>
        <v>175212011.30399999</v>
      </c>
      <c r="DR59" s="446">
        <f t="shared" si="71"/>
        <v>0.10000000000000003</v>
      </c>
      <c r="DS59" s="182">
        <f t="shared" si="72"/>
        <v>159283646.63999999</v>
      </c>
      <c r="DT59" s="275">
        <v>45891</v>
      </c>
      <c r="DU59" s="152"/>
      <c r="DV59" s="152"/>
      <c r="DW59" s="151"/>
      <c r="DX59" s="275"/>
      <c r="DY59" s="370"/>
      <c r="DZ59" s="208"/>
      <c r="EA59" s="208"/>
      <c r="EB59" s="152"/>
      <c r="EC59" s="152"/>
      <c r="ED59" s="152"/>
      <c r="EE59" s="152"/>
      <c r="EF59" s="152"/>
      <c r="EG59" s="152"/>
      <c r="EH59" s="152"/>
      <c r="EI59" s="371"/>
      <c r="EJ59" s="371"/>
      <c r="EK59" s="153"/>
      <c r="EL59" s="153"/>
      <c r="EM59" s="153"/>
      <c r="EN59" s="153"/>
      <c r="EO59" s="153"/>
      <c r="EP59" s="153"/>
      <c r="EQ59" s="153"/>
      <c r="ER59" s="153"/>
      <c r="ES59" s="152"/>
      <c r="ET59" s="151"/>
      <c r="EU59" s="153"/>
      <c r="EV59" s="153"/>
      <c r="EW59" s="153"/>
      <c r="EX59" s="153"/>
      <c r="EY59" s="152"/>
      <c r="EZ59" s="152"/>
      <c r="FA59" s="152"/>
      <c r="FB59" s="152"/>
      <c r="FC59" s="151"/>
      <c r="FD59" s="152"/>
      <c r="FE59" s="372"/>
      <c r="FF59" s="373"/>
      <c r="FG59" s="381"/>
      <c r="FH59" s="382"/>
      <c r="FI59" s="222"/>
      <c r="FJ59" s="223"/>
      <c r="FK59" s="224"/>
      <c r="FL59" s="224"/>
    </row>
    <row r="60" spans="1:168" s="157" customFormat="1" ht="35" hidden="1" customHeight="1">
      <c r="A60" s="208" t="str">
        <f t="shared" si="5"/>
        <v>Hiện</v>
      </c>
      <c r="B60" s="151" t="str">
        <f t="shared" ref="B60" si="86">FC60</f>
        <v>Thừa</v>
      </c>
      <c r="C60" s="151">
        <f t="shared" ref="C60:C64" si="87">FA60</f>
        <v>-4</v>
      </c>
      <c r="D60" s="151" t="s">
        <v>1414</v>
      </c>
      <c r="E60" s="151"/>
      <c r="F60" s="151"/>
      <c r="G60" s="151"/>
      <c r="H60" s="151"/>
      <c r="I60" s="171" t="s">
        <v>257</v>
      </c>
      <c r="J60" s="164" t="s">
        <v>235</v>
      </c>
      <c r="K60" s="171" t="s">
        <v>300</v>
      </c>
      <c r="L60" s="233" t="s">
        <v>289</v>
      </c>
      <c r="M60" s="163" t="s">
        <v>44</v>
      </c>
      <c r="N60" s="172">
        <v>196.25</v>
      </c>
      <c r="O60" s="177">
        <v>16.954394904458596</v>
      </c>
      <c r="P60" s="172">
        <v>3327.2999999999997</v>
      </c>
      <c r="Q60" s="161"/>
      <c r="R60" s="162"/>
      <c r="S60" s="161">
        <v>18</v>
      </c>
      <c r="T60" s="162">
        <v>3532.5</v>
      </c>
      <c r="U60" s="162"/>
      <c r="V60" s="162"/>
      <c r="W60" s="162">
        <v>0</v>
      </c>
      <c r="X60" s="162">
        <v>0</v>
      </c>
      <c r="Y60" s="162">
        <v>0</v>
      </c>
      <c r="Z60" s="162">
        <v>0</v>
      </c>
      <c r="AA60" s="162">
        <v>18</v>
      </c>
      <c r="AB60" s="162">
        <v>3532.5</v>
      </c>
      <c r="AC60" s="162">
        <v>0</v>
      </c>
      <c r="AD60" s="162">
        <v>0</v>
      </c>
      <c r="AE60" s="162">
        <v>36</v>
      </c>
      <c r="AF60" s="162">
        <v>7065</v>
      </c>
      <c r="AG60" s="162">
        <v>0</v>
      </c>
      <c r="AH60" s="162">
        <v>0</v>
      </c>
      <c r="AI60" s="162">
        <f>VLOOKUP(I60,'[119]MTO-rev09'!$A:$O,11,0)</f>
        <v>0</v>
      </c>
      <c r="AJ60" s="162">
        <f>VLOOKUP(I60,'[119]MTO-rev09'!$A:$O,12,0)</f>
        <v>0</v>
      </c>
      <c r="AK60" s="162">
        <v>0</v>
      </c>
      <c r="AL60" s="162">
        <v>0</v>
      </c>
      <c r="AM60" s="162"/>
      <c r="AN60" s="162"/>
      <c r="AO60" s="162">
        <v>30</v>
      </c>
      <c r="AP60" s="162">
        <v>5887.5</v>
      </c>
      <c r="AQ60" s="162">
        <v>0</v>
      </c>
      <c r="AR60" s="162">
        <v>0</v>
      </c>
      <c r="AS60" s="162">
        <v>0</v>
      </c>
      <c r="AT60" s="162">
        <v>0</v>
      </c>
      <c r="AU60" s="162">
        <v>0</v>
      </c>
      <c r="AV60" s="162">
        <v>0</v>
      </c>
      <c r="AW60" s="162">
        <v>10</v>
      </c>
      <c r="AX60" s="162">
        <v>1962.5</v>
      </c>
      <c r="AY60" s="162">
        <v>0</v>
      </c>
      <c r="AZ60" s="162">
        <v>0</v>
      </c>
      <c r="BA60" s="162">
        <v>44</v>
      </c>
      <c r="BB60" s="162">
        <v>8635</v>
      </c>
      <c r="BC60" s="162">
        <v>0</v>
      </c>
      <c r="BD60" s="162">
        <v>0</v>
      </c>
      <c r="BE60" s="162">
        <v>0</v>
      </c>
      <c r="BF60" s="162">
        <v>0</v>
      </c>
      <c r="BG60" s="162">
        <v>0</v>
      </c>
      <c r="BH60" s="162">
        <v>0</v>
      </c>
      <c r="BI60" s="162">
        <v>0</v>
      </c>
      <c r="BJ60" s="162">
        <v>0</v>
      </c>
      <c r="BK60" s="162">
        <v>0</v>
      </c>
      <c r="BL60" s="162">
        <v>0</v>
      </c>
      <c r="BM60" s="162">
        <v>0</v>
      </c>
      <c r="BN60" s="162">
        <v>0</v>
      </c>
      <c r="BO60" s="162"/>
      <c r="BP60" s="162"/>
      <c r="BQ60" s="162">
        <v>0</v>
      </c>
      <c r="BR60" s="162">
        <v>0</v>
      </c>
      <c r="BS60" s="162">
        <v>0</v>
      </c>
      <c r="BT60" s="162">
        <v>0</v>
      </c>
      <c r="BU60" s="162">
        <v>0</v>
      </c>
      <c r="BV60" s="162">
        <v>0</v>
      </c>
      <c r="BW60" s="162"/>
      <c r="BX60" s="162"/>
      <c r="BY60" s="162">
        <v>0</v>
      </c>
      <c r="BZ60" s="162">
        <v>0</v>
      </c>
      <c r="CA60" s="162">
        <v>0</v>
      </c>
      <c r="CB60" s="162">
        <v>0</v>
      </c>
      <c r="CC60" s="162">
        <v>0</v>
      </c>
      <c r="CD60" s="162">
        <v>0</v>
      </c>
      <c r="CE60" s="162">
        <f>VLOOKUP(I60,[120]REV33!$A:$O,11,0)</f>
        <v>0</v>
      </c>
      <c r="CF60" s="162">
        <f>VLOOKUP(I60,[120]REV33!$A:$O,12,0)</f>
        <v>0</v>
      </c>
      <c r="CG60" s="162"/>
      <c r="CH60" s="162"/>
      <c r="CI60" s="162"/>
      <c r="CJ60" s="162"/>
      <c r="CK60" s="162"/>
      <c r="CL60" s="162"/>
      <c r="CM60" s="162"/>
      <c r="CN60" s="162"/>
      <c r="CO60" s="162">
        <v>0</v>
      </c>
      <c r="CP60" s="162">
        <v>0</v>
      </c>
      <c r="CQ60" s="162">
        <v>0</v>
      </c>
      <c r="CR60" s="162">
        <v>0</v>
      </c>
      <c r="CS60" s="162">
        <v>0</v>
      </c>
      <c r="CT60" s="162">
        <v>0</v>
      </c>
      <c r="CU60" s="162">
        <v>0</v>
      </c>
      <c r="CV60" s="162">
        <v>0</v>
      </c>
      <c r="CW60" s="209">
        <f>Q60+S60+U60+W60+Y60+AA60+AC60+AE60+AG60+AI60+AK60+AM60+AO60+AQ60+AS60+AU60+AW60+AY60+BA60+BC60+BE60+BG60+BI60+BK60+BM60+BO60+BQ60+BS60+BU60+BW60+BY60+CA60+CC60+CE60+CG60+CI60+CK60+CM60+CO60+CQ60+CS60+CU60</f>
        <v>156</v>
      </c>
      <c r="CX60" s="209">
        <f>R60+T60+V60+X60+Z60+AB60+AD60+AF60+AH60+AJ60+AL60+AN60+AP60+AR60+AT60+AV60+AX60+AZ60+BB60+BD60+BF60+BH60+BJ60+BL60+BN60+BP60+BR60+BT60+BV60+BX60+BZ60+CB60+CD60+CF60+CH60+CJ60+CL60+CN60+CP60+CR60+CT60+CV60</f>
        <v>30615</v>
      </c>
      <c r="CY60" s="375" t="s">
        <v>1487</v>
      </c>
      <c r="CZ60" s="208"/>
      <c r="DA60" s="152">
        <f>1.5*12+2*11</f>
        <v>40</v>
      </c>
      <c r="DB60" s="152">
        <f>DA60*N60</f>
        <v>7850</v>
      </c>
      <c r="DC60" s="208"/>
      <c r="DD60" s="390" t="s">
        <v>1495</v>
      </c>
      <c r="DE60" s="152">
        <f>IF(CW60&gt;DA60,CW60-DA60,"0")</f>
        <v>116</v>
      </c>
      <c r="DF60" s="152">
        <f>IF(CX60&gt;DB60,CX60-DB60,"0")</f>
        <v>22765</v>
      </c>
      <c r="DG60" s="153">
        <v>45792</v>
      </c>
      <c r="DH60" s="153" t="s">
        <v>552</v>
      </c>
      <c r="DI60" s="153" t="s">
        <v>466</v>
      </c>
      <c r="DJ60" s="365" t="s">
        <v>569</v>
      </c>
      <c r="DK60" s="368" t="s">
        <v>371</v>
      </c>
      <c r="DL60" s="152">
        <v>4710</v>
      </c>
      <c r="DM60" s="153">
        <v>45783</v>
      </c>
      <c r="DN60" s="392">
        <v>24</v>
      </c>
      <c r="DO60" s="392">
        <v>4710</v>
      </c>
      <c r="DP60" s="182">
        <v>13909.09</v>
      </c>
      <c r="DQ60" s="181">
        <f t="shared" si="70"/>
        <v>72062995.290000007</v>
      </c>
      <c r="DR60" s="446">
        <f t="shared" si="71"/>
        <v>0.10000000000000013</v>
      </c>
      <c r="DS60" s="182">
        <f t="shared" si="72"/>
        <v>65511813.899999999</v>
      </c>
      <c r="DT60" s="275">
        <v>45835</v>
      </c>
      <c r="DU60" s="152">
        <f>SUMIF($I:$I,I60,$DN:$DN)</f>
        <v>120</v>
      </c>
      <c r="DV60" s="152">
        <f>SUMIF($I:$I,I60,$DO:$DO)</f>
        <v>23550</v>
      </c>
      <c r="DW60" s="151"/>
      <c r="DX60" s="275"/>
      <c r="DY60" s="370"/>
      <c r="DZ60" s="208"/>
      <c r="EA60" s="208"/>
      <c r="EB60" s="152"/>
      <c r="EC60" s="152"/>
      <c r="ED60" s="152"/>
      <c r="EE60" s="152"/>
      <c r="EF60" s="152"/>
      <c r="EG60" s="152"/>
      <c r="EH60" s="152"/>
      <c r="EI60" s="371"/>
      <c r="EJ60" s="371"/>
      <c r="EK60" s="371"/>
      <c r="EL60" s="371"/>
      <c r="EM60" s="153"/>
      <c r="EN60" s="153"/>
      <c r="EO60" s="153"/>
      <c r="EP60" s="153"/>
      <c r="EQ60" s="153"/>
      <c r="ER60" s="153"/>
      <c r="ES60" s="152">
        <f>SUMIF($I:$I,I60,$EG:$EG)</f>
        <v>0</v>
      </c>
      <c r="ET60" s="151">
        <f>SUMIF($I:$I,I60,$EH:$EH)</f>
        <v>0</v>
      </c>
      <c r="EU60" s="153"/>
      <c r="EV60" s="153"/>
      <c r="EW60" s="153"/>
      <c r="EX60" s="153"/>
      <c r="EY60" s="152">
        <f>DU60+ES60</f>
        <v>120</v>
      </c>
      <c r="EZ60" s="152">
        <f>DV60+ET60</f>
        <v>23550</v>
      </c>
      <c r="FA60" s="152">
        <f t="shared" ref="FA60" si="88">DE60-EY60</f>
        <v>-4</v>
      </c>
      <c r="FB60" s="152">
        <f t="shared" ref="FB60" si="89">DF60-EZ60</f>
        <v>-785</v>
      </c>
      <c r="FC60" s="151" t="str">
        <f>IF(FA60&lt;0,"Thừa",IF(FA60=0,"Đủ","Thiếu"))</f>
        <v>Thừa</v>
      </c>
      <c r="FD60" s="152"/>
      <c r="FE60" s="372"/>
      <c r="FF60" s="373"/>
      <c r="FG60" s="367"/>
      <c r="FH60" s="374"/>
      <c r="FI60" s="183"/>
      <c r="FJ60" s="184"/>
      <c r="FK60" s="185"/>
      <c r="FL60" s="185"/>
    </row>
    <row r="61" spans="1:168" s="386" customFormat="1" ht="14" hidden="1" customHeight="1">
      <c r="A61" s="208" t="str">
        <f t="shared" si="5"/>
        <v>ok</v>
      </c>
      <c r="B61" s="151"/>
      <c r="C61" s="151"/>
      <c r="D61" s="151"/>
      <c r="E61" s="151"/>
      <c r="F61" s="151"/>
      <c r="G61" s="151"/>
      <c r="H61" s="151"/>
      <c r="I61" s="171" t="s">
        <v>257</v>
      </c>
      <c r="J61" s="164" t="s">
        <v>235</v>
      </c>
      <c r="K61" s="171" t="s">
        <v>300</v>
      </c>
      <c r="L61" s="233" t="s">
        <v>289</v>
      </c>
      <c r="M61" s="163" t="s">
        <v>44</v>
      </c>
      <c r="N61" s="172"/>
      <c r="O61" s="177"/>
      <c r="P61" s="172"/>
      <c r="Q61" s="161"/>
      <c r="R61" s="162"/>
      <c r="S61" s="161"/>
      <c r="T61" s="162"/>
      <c r="U61" s="162"/>
      <c r="V61" s="162"/>
      <c r="W61" s="162"/>
      <c r="X61" s="162"/>
      <c r="Y61" s="162"/>
      <c r="Z61" s="162"/>
      <c r="AA61" s="162"/>
      <c r="AB61" s="162"/>
      <c r="AC61" s="162"/>
      <c r="AD61" s="162"/>
      <c r="AE61" s="162"/>
      <c r="AF61" s="162"/>
      <c r="AG61" s="162"/>
      <c r="AH61" s="162"/>
      <c r="AI61" s="162"/>
      <c r="AJ61" s="162"/>
      <c r="AK61" s="162"/>
      <c r="AL61" s="162"/>
      <c r="AM61" s="162"/>
      <c r="AN61" s="162"/>
      <c r="AO61" s="162"/>
      <c r="AP61" s="162"/>
      <c r="AQ61" s="162"/>
      <c r="AR61" s="162"/>
      <c r="AS61" s="162"/>
      <c r="AT61" s="162"/>
      <c r="AU61" s="162"/>
      <c r="AV61" s="162"/>
      <c r="AW61" s="162"/>
      <c r="AX61" s="162"/>
      <c r="AY61" s="162"/>
      <c r="AZ61" s="162"/>
      <c r="BA61" s="162"/>
      <c r="BB61" s="162"/>
      <c r="BC61" s="162"/>
      <c r="BD61" s="162"/>
      <c r="BE61" s="162"/>
      <c r="BF61" s="162"/>
      <c r="BG61" s="162"/>
      <c r="BH61" s="162"/>
      <c r="BI61" s="162"/>
      <c r="BJ61" s="162"/>
      <c r="BK61" s="162"/>
      <c r="BL61" s="162"/>
      <c r="BM61" s="162"/>
      <c r="BN61" s="162"/>
      <c r="BO61" s="162"/>
      <c r="BP61" s="162"/>
      <c r="BQ61" s="162"/>
      <c r="BR61" s="162"/>
      <c r="BS61" s="162"/>
      <c r="BT61" s="162"/>
      <c r="BU61" s="162"/>
      <c r="BV61" s="162"/>
      <c r="BW61" s="162"/>
      <c r="BX61" s="162"/>
      <c r="BY61" s="162"/>
      <c r="BZ61" s="162"/>
      <c r="CA61" s="162"/>
      <c r="CB61" s="162"/>
      <c r="CC61" s="162"/>
      <c r="CD61" s="162"/>
      <c r="CE61" s="162"/>
      <c r="CF61" s="162"/>
      <c r="CG61" s="162"/>
      <c r="CH61" s="162"/>
      <c r="CI61" s="162"/>
      <c r="CJ61" s="162"/>
      <c r="CK61" s="162"/>
      <c r="CL61" s="162"/>
      <c r="CM61" s="162"/>
      <c r="CN61" s="162"/>
      <c r="CO61" s="162"/>
      <c r="CP61" s="162"/>
      <c r="CQ61" s="162"/>
      <c r="CR61" s="162"/>
      <c r="CS61" s="162"/>
      <c r="CT61" s="162"/>
      <c r="CU61" s="162"/>
      <c r="CV61" s="162"/>
      <c r="CW61" s="209"/>
      <c r="CX61" s="209"/>
      <c r="CY61" s="375"/>
      <c r="CZ61" s="208"/>
      <c r="DA61" s="152"/>
      <c r="DB61" s="152"/>
      <c r="DC61" s="208"/>
      <c r="DD61" s="390"/>
      <c r="DE61" s="152"/>
      <c r="DF61" s="152"/>
      <c r="DG61" s="153"/>
      <c r="DH61" s="377" t="s">
        <v>668</v>
      </c>
      <c r="DI61" s="153" t="s">
        <v>45</v>
      </c>
      <c r="DJ61" s="213" t="s">
        <v>674</v>
      </c>
      <c r="DK61" s="213" t="s">
        <v>678</v>
      </c>
      <c r="DL61" s="181">
        <v>4710</v>
      </c>
      <c r="DM61" s="153">
        <v>45853</v>
      </c>
      <c r="DN61" s="378">
        <v>24</v>
      </c>
      <c r="DO61" s="181">
        <v>4710</v>
      </c>
      <c r="DP61" s="182">
        <v>14090.91</v>
      </c>
      <c r="DQ61" s="181">
        <f t="shared" si="70"/>
        <v>73005004.710000008</v>
      </c>
      <c r="DR61" s="446">
        <f t="shared" si="71"/>
        <v>0.1000000000000001</v>
      </c>
      <c r="DS61" s="182">
        <f t="shared" si="72"/>
        <v>66368186.100000001</v>
      </c>
      <c r="DT61" s="275">
        <v>45856</v>
      </c>
      <c r="DU61" s="152"/>
      <c r="DV61" s="152"/>
      <c r="DW61" s="151"/>
      <c r="DX61" s="275"/>
      <c r="DY61" s="370"/>
      <c r="DZ61" s="208"/>
      <c r="EA61" s="208"/>
      <c r="EB61" s="152"/>
      <c r="EC61" s="152"/>
      <c r="ED61" s="152"/>
      <c r="EE61" s="152"/>
      <c r="EF61" s="152"/>
      <c r="EG61" s="152"/>
      <c r="EH61" s="152"/>
      <c r="EI61" s="371"/>
      <c r="EJ61" s="371"/>
      <c r="EK61" s="371"/>
      <c r="EL61" s="371"/>
      <c r="EM61" s="153"/>
      <c r="EN61" s="153"/>
      <c r="EO61" s="153"/>
      <c r="EP61" s="153"/>
      <c r="EQ61" s="153"/>
      <c r="ER61" s="153"/>
      <c r="ES61" s="152"/>
      <c r="ET61" s="151"/>
      <c r="EU61" s="153"/>
      <c r="EV61" s="153"/>
      <c r="EW61" s="153"/>
      <c r="EX61" s="153"/>
      <c r="EY61" s="152"/>
      <c r="EZ61" s="152"/>
      <c r="FA61" s="152"/>
      <c r="FB61" s="152"/>
      <c r="FC61" s="151"/>
      <c r="FD61" s="152"/>
      <c r="FE61" s="372"/>
      <c r="FF61" s="373"/>
      <c r="FG61" s="379"/>
      <c r="FH61" s="380"/>
      <c r="FI61" s="219"/>
      <c r="FJ61" s="220"/>
      <c r="FK61" s="221"/>
      <c r="FL61" s="221"/>
    </row>
    <row r="62" spans="1:168" s="386" customFormat="1" ht="14" hidden="1" customHeight="1">
      <c r="A62" s="208" t="str">
        <f t="shared" si="5"/>
        <v>ok</v>
      </c>
      <c r="B62" s="151"/>
      <c r="C62" s="151"/>
      <c r="D62" s="393"/>
      <c r="E62" s="393"/>
      <c r="F62" s="151"/>
      <c r="G62" s="151"/>
      <c r="H62" s="151"/>
      <c r="I62" s="171" t="s">
        <v>257</v>
      </c>
      <c r="J62" s="164" t="s">
        <v>235</v>
      </c>
      <c r="K62" s="171" t="s">
        <v>300</v>
      </c>
      <c r="L62" s="233" t="s">
        <v>289</v>
      </c>
      <c r="M62" s="163" t="s">
        <v>44</v>
      </c>
      <c r="N62" s="172"/>
      <c r="O62" s="177"/>
      <c r="P62" s="172"/>
      <c r="Q62" s="161"/>
      <c r="R62" s="162"/>
      <c r="S62" s="161"/>
      <c r="T62" s="162"/>
      <c r="U62" s="162"/>
      <c r="V62" s="162"/>
      <c r="W62" s="162"/>
      <c r="X62" s="162"/>
      <c r="Y62" s="162"/>
      <c r="Z62" s="162"/>
      <c r="AA62" s="162"/>
      <c r="AB62" s="162"/>
      <c r="AC62" s="162"/>
      <c r="AD62" s="162"/>
      <c r="AE62" s="162"/>
      <c r="AF62" s="162"/>
      <c r="AG62" s="162"/>
      <c r="AH62" s="162"/>
      <c r="AI62" s="162"/>
      <c r="AJ62" s="162"/>
      <c r="AK62" s="162"/>
      <c r="AL62" s="162"/>
      <c r="AM62" s="162"/>
      <c r="AN62" s="162"/>
      <c r="AO62" s="162"/>
      <c r="AP62" s="162"/>
      <c r="AQ62" s="162"/>
      <c r="AR62" s="162"/>
      <c r="AS62" s="162"/>
      <c r="AT62" s="162"/>
      <c r="AU62" s="162"/>
      <c r="AV62" s="162"/>
      <c r="AW62" s="162"/>
      <c r="AX62" s="162"/>
      <c r="AY62" s="162"/>
      <c r="AZ62" s="162"/>
      <c r="BA62" s="162"/>
      <c r="BB62" s="162"/>
      <c r="BC62" s="162"/>
      <c r="BD62" s="162"/>
      <c r="BE62" s="162"/>
      <c r="BF62" s="162"/>
      <c r="BG62" s="162"/>
      <c r="BH62" s="162"/>
      <c r="BI62" s="162"/>
      <c r="BJ62" s="162"/>
      <c r="BK62" s="162"/>
      <c r="BL62" s="162"/>
      <c r="BM62" s="162"/>
      <c r="BN62" s="162"/>
      <c r="BO62" s="162"/>
      <c r="BP62" s="162"/>
      <c r="BQ62" s="162"/>
      <c r="BR62" s="162"/>
      <c r="BS62" s="162"/>
      <c r="BT62" s="162"/>
      <c r="BU62" s="162"/>
      <c r="BV62" s="162"/>
      <c r="BW62" s="162"/>
      <c r="BX62" s="162"/>
      <c r="BY62" s="162"/>
      <c r="BZ62" s="162"/>
      <c r="CA62" s="162"/>
      <c r="CB62" s="162"/>
      <c r="CC62" s="162"/>
      <c r="CD62" s="162"/>
      <c r="CE62" s="162"/>
      <c r="CF62" s="162"/>
      <c r="CG62" s="162"/>
      <c r="CH62" s="162"/>
      <c r="CI62" s="162"/>
      <c r="CJ62" s="162"/>
      <c r="CK62" s="162"/>
      <c r="CL62" s="162"/>
      <c r="CM62" s="162"/>
      <c r="CN62" s="162"/>
      <c r="CO62" s="162"/>
      <c r="CP62" s="162"/>
      <c r="CQ62" s="162"/>
      <c r="CR62" s="162"/>
      <c r="CS62" s="162"/>
      <c r="CT62" s="162"/>
      <c r="CU62" s="162"/>
      <c r="CV62" s="162"/>
      <c r="CW62" s="209"/>
      <c r="CX62" s="209"/>
      <c r="CY62" s="375"/>
      <c r="CZ62" s="208"/>
      <c r="DA62" s="152"/>
      <c r="DB62" s="152"/>
      <c r="DC62" s="208"/>
      <c r="DD62" s="390"/>
      <c r="DE62" s="152"/>
      <c r="DF62" s="152"/>
      <c r="DG62" s="153"/>
      <c r="DH62" s="153" t="s">
        <v>655</v>
      </c>
      <c r="DI62" s="153" t="s">
        <v>45</v>
      </c>
      <c r="DJ62" s="213" t="s">
        <v>559</v>
      </c>
      <c r="DK62" s="394" t="s">
        <v>561</v>
      </c>
      <c r="DL62" s="152">
        <v>4710</v>
      </c>
      <c r="DM62" s="153">
        <v>45829</v>
      </c>
      <c r="DN62" s="392">
        <v>24</v>
      </c>
      <c r="DO62" s="392">
        <v>4710</v>
      </c>
      <c r="DP62" s="182">
        <v>14136.36</v>
      </c>
      <c r="DQ62" s="181">
        <f t="shared" si="70"/>
        <v>73240481.160000011</v>
      </c>
      <c r="DR62" s="446">
        <f t="shared" si="71"/>
        <v>0.10000000000000014</v>
      </c>
      <c r="DS62" s="182">
        <f t="shared" si="72"/>
        <v>66582255.600000001</v>
      </c>
      <c r="DT62" s="275">
        <v>45832</v>
      </c>
      <c r="DU62" s="152"/>
      <c r="DV62" s="152"/>
      <c r="DW62" s="151"/>
      <c r="DX62" s="275"/>
      <c r="DY62" s="370"/>
      <c r="DZ62" s="208"/>
      <c r="EA62" s="208"/>
      <c r="EB62" s="152"/>
      <c r="EC62" s="152"/>
      <c r="ED62" s="152"/>
      <c r="EE62" s="152"/>
      <c r="EF62" s="152"/>
      <c r="EG62" s="152"/>
      <c r="EH62" s="152"/>
      <c r="EI62" s="371"/>
      <c r="EJ62" s="371"/>
      <c r="EK62" s="371"/>
      <c r="EL62" s="371"/>
      <c r="EM62" s="153"/>
      <c r="EN62" s="153"/>
      <c r="EO62" s="153"/>
      <c r="EP62" s="153"/>
      <c r="EQ62" s="153"/>
      <c r="ER62" s="153"/>
      <c r="ES62" s="152"/>
      <c r="ET62" s="151"/>
      <c r="EU62" s="153"/>
      <c r="EV62" s="153"/>
      <c r="EW62" s="153"/>
      <c r="EX62" s="153"/>
      <c r="EY62" s="152"/>
      <c r="EZ62" s="152"/>
      <c r="FA62" s="152"/>
      <c r="FB62" s="152"/>
      <c r="FC62" s="151"/>
      <c r="FD62" s="152"/>
      <c r="FE62" s="372"/>
      <c r="FF62" s="373"/>
      <c r="FG62" s="381"/>
      <c r="FH62" s="382"/>
      <c r="FI62" s="222"/>
      <c r="FJ62" s="223"/>
      <c r="FK62" s="224"/>
      <c r="FL62" s="224"/>
    </row>
    <row r="63" spans="1:168" s="386" customFormat="1" ht="14" hidden="1" customHeight="1">
      <c r="A63" s="208" t="str">
        <f t="shared" si="5"/>
        <v>ok</v>
      </c>
      <c r="B63" s="151"/>
      <c r="C63" s="151"/>
      <c r="D63" s="393"/>
      <c r="E63" s="393"/>
      <c r="F63" s="151"/>
      <c r="G63" s="151"/>
      <c r="H63" s="151"/>
      <c r="I63" s="171" t="s">
        <v>257</v>
      </c>
      <c r="J63" s="164" t="s">
        <v>235</v>
      </c>
      <c r="K63" s="171" t="s">
        <v>300</v>
      </c>
      <c r="L63" s="233" t="s">
        <v>289</v>
      </c>
      <c r="M63" s="163" t="s">
        <v>44</v>
      </c>
      <c r="N63" s="172"/>
      <c r="O63" s="177"/>
      <c r="P63" s="172"/>
      <c r="Q63" s="161"/>
      <c r="R63" s="162"/>
      <c r="S63" s="161"/>
      <c r="T63" s="162"/>
      <c r="U63" s="162"/>
      <c r="V63" s="162"/>
      <c r="W63" s="162"/>
      <c r="X63" s="162"/>
      <c r="Y63" s="162"/>
      <c r="Z63" s="162"/>
      <c r="AA63" s="162"/>
      <c r="AB63" s="162"/>
      <c r="AC63" s="162"/>
      <c r="AD63" s="162"/>
      <c r="AE63" s="162"/>
      <c r="AF63" s="162"/>
      <c r="AG63" s="162"/>
      <c r="AH63" s="162"/>
      <c r="AI63" s="162"/>
      <c r="AJ63" s="162"/>
      <c r="AK63" s="162"/>
      <c r="AL63" s="162"/>
      <c r="AM63" s="162"/>
      <c r="AN63" s="162"/>
      <c r="AO63" s="162"/>
      <c r="AP63" s="162"/>
      <c r="AQ63" s="162"/>
      <c r="AR63" s="162"/>
      <c r="AS63" s="162"/>
      <c r="AT63" s="162"/>
      <c r="AU63" s="162"/>
      <c r="AV63" s="162"/>
      <c r="AW63" s="162"/>
      <c r="AX63" s="162"/>
      <c r="AY63" s="162"/>
      <c r="AZ63" s="162"/>
      <c r="BA63" s="162"/>
      <c r="BB63" s="162"/>
      <c r="BC63" s="162"/>
      <c r="BD63" s="162"/>
      <c r="BE63" s="162"/>
      <c r="BF63" s="162"/>
      <c r="BG63" s="162"/>
      <c r="BH63" s="162"/>
      <c r="BI63" s="162"/>
      <c r="BJ63" s="162"/>
      <c r="BK63" s="162"/>
      <c r="BL63" s="162"/>
      <c r="BM63" s="162"/>
      <c r="BN63" s="162"/>
      <c r="BO63" s="162"/>
      <c r="BP63" s="162"/>
      <c r="BQ63" s="162"/>
      <c r="BR63" s="162"/>
      <c r="BS63" s="162"/>
      <c r="BT63" s="162"/>
      <c r="BU63" s="162"/>
      <c r="BV63" s="162"/>
      <c r="BW63" s="162"/>
      <c r="BX63" s="162"/>
      <c r="BY63" s="162"/>
      <c r="BZ63" s="162"/>
      <c r="CA63" s="162"/>
      <c r="CB63" s="162"/>
      <c r="CC63" s="162"/>
      <c r="CD63" s="162"/>
      <c r="CE63" s="162"/>
      <c r="CF63" s="162"/>
      <c r="CG63" s="162"/>
      <c r="CH63" s="162"/>
      <c r="CI63" s="162"/>
      <c r="CJ63" s="162"/>
      <c r="CK63" s="162"/>
      <c r="CL63" s="162"/>
      <c r="CM63" s="162"/>
      <c r="CN63" s="162"/>
      <c r="CO63" s="162"/>
      <c r="CP63" s="162"/>
      <c r="CQ63" s="162"/>
      <c r="CR63" s="162"/>
      <c r="CS63" s="162"/>
      <c r="CT63" s="162"/>
      <c r="CU63" s="162"/>
      <c r="CV63" s="162"/>
      <c r="CW63" s="209"/>
      <c r="CX63" s="209"/>
      <c r="CY63" s="375"/>
      <c r="CZ63" s="208"/>
      <c r="DA63" s="152"/>
      <c r="DB63" s="152"/>
      <c r="DC63" s="208"/>
      <c r="DD63" s="390"/>
      <c r="DE63" s="152"/>
      <c r="DF63" s="152"/>
      <c r="DG63" s="153"/>
      <c r="DH63" s="153" t="s">
        <v>1497</v>
      </c>
      <c r="DI63" s="153" t="s">
        <v>1496</v>
      </c>
      <c r="DJ63" s="213" t="s">
        <v>559</v>
      </c>
      <c r="DK63" s="394" t="s">
        <v>371</v>
      </c>
      <c r="DL63" s="152">
        <v>9420</v>
      </c>
      <c r="DM63" s="153">
        <v>45915</v>
      </c>
      <c r="DN63" s="392">
        <v>48</v>
      </c>
      <c r="DO63" s="392">
        <v>9420</v>
      </c>
      <c r="DP63" s="182">
        <v>14909.09</v>
      </c>
      <c r="DQ63" s="181">
        <f t="shared" si="70"/>
        <v>154487990.58000001</v>
      </c>
      <c r="DR63" s="446">
        <f t="shared" si="71"/>
        <v>0.1</v>
      </c>
      <c r="DS63" s="182">
        <f t="shared" si="72"/>
        <v>140443627.80000001</v>
      </c>
      <c r="DT63" s="275"/>
      <c r="DU63" s="152"/>
      <c r="DV63" s="152"/>
      <c r="DW63" s="151"/>
      <c r="DX63" s="275"/>
      <c r="DY63" s="370"/>
      <c r="DZ63" s="208"/>
      <c r="EA63" s="208"/>
      <c r="EB63" s="152"/>
      <c r="EC63" s="152"/>
      <c r="ED63" s="152"/>
      <c r="EE63" s="152"/>
      <c r="EF63" s="152"/>
      <c r="EG63" s="152"/>
      <c r="EH63" s="152"/>
      <c r="EI63" s="371"/>
      <c r="EJ63" s="371"/>
      <c r="EK63" s="371"/>
      <c r="EL63" s="371"/>
      <c r="EM63" s="153"/>
      <c r="EN63" s="153"/>
      <c r="EO63" s="153"/>
      <c r="EP63" s="153"/>
      <c r="EQ63" s="153"/>
      <c r="ER63" s="153"/>
      <c r="ES63" s="152"/>
      <c r="ET63" s="151"/>
      <c r="EU63" s="153"/>
      <c r="EV63" s="153"/>
      <c r="EW63" s="153"/>
      <c r="EX63" s="153"/>
      <c r="EY63" s="152"/>
      <c r="EZ63" s="152"/>
      <c r="FA63" s="152"/>
      <c r="FB63" s="152"/>
      <c r="FC63" s="151"/>
      <c r="FD63" s="152"/>
      <c r="FE63" s="372"/>
      <c r="FF63" s="373"/>
      <c r="FG63" s="381"/>
      <c r="FH63" s="382"/>
      <c r="FI63" s="222"/>
      <c r="FJ63" s="223"/>
      <c r="FK63" s="224"/>
      <c r="FL63" s="224"/>
    </row>
    <row r="64" spans="1:168" s="157" customFormat="1" ht="14" hidden="1" customHeight="1">
      <c r="A64" s="208" t="str">
        <f t="shared" si="5"/>
        <v>Hiện</v>
      </c>
      <c r="B64" s="151" t="str">
        <f t="shared" ref="B64" si="90">FC64</f>
        <v>Đủ</v>
      </c>
      <c r="C64" s="151">
        <f t="shared" si="87"/>
        <v>0</v>
      </c>
      <c r="D64" s="151"/>
      <c r="E64" s="151"/>
      <c r="F64" s="151"/>
      <c r="G64" s="151"/>
      <c r="H64" s="151"/>
      <c r="I64" s="171" t="s">
        <v>258</v>
      </c>
      <c r="J64" s="164" t="s">
        <v>235</v>
      </c>
      <c r="K64" s="171" t="s">
        <v>301</v>
      </c>
      <c r="L64" s="233" t="s">
        <v>289</v>
      </c>
      <c r="M64" s="163" t="s">
        <v>44</v>
      </c>
      <c r="N64" s="172">
        <v>235.5</v>
      </c>
      <c r="O64" s="1464">
        <v>27.252653927813164</v>
      </c>
      <c r="P64" s="1465">
        <v>6418</v>
      </c>
      <c r="Q64" s="161"/>
      <c r="R64" s="162"/>
      <c r="S64" s="161">
        <v>24</v>
      </c>
      <c r="T64" s="162">
        <v>5652</v>
      </c>
      <c r="U64" s="162"/>
      <c r="V64" s="162"/>
      <c r="W64" s="162">
        <v>0</v>
      </c>
      <c r="X64" s="162">
        <v>0</v>
      </c>
      <c r="Y64" s="162">
        <v>84</v>
      </c>
      <c r="Z64" s="162">
        <v>19782</v>
      </c>
      <c r="AA64" s="162">
        <v>48</v>
      </c>
      <c r="AB64" s="162">
        <v>11304</v>
      </c>
      <c r="AC64" s="162">
        <v>0</v>
      </c>
      <c r="AD64" s="162">
        <v>0</v>
      </c>
      <c r="AE64" s="162">
        <v>0</v>
      </c>
      <c r="AF64" s="162">
        <v>0</v>
      </c>
      <c r="AG64" s="162">
        <v>0</v>
      </c>
      <c r="AH64" s="162">
        <v>0</v>
      </c>
      <c r="AI64" s="162">
        <f>VLOOKUP(I64,'[119]MTO-rev09'!$A:$O,11,0)</f>
        <v>0</v>
      </c>
      <c r="AJ64" s="162">
        <f>VLOOKUP(I64,'[119]MTO-rev09'!$A:$O,12,0)</f>
        <v>0</v>
      </c>
      <c r="AK64" s="162">
        <v>0</v>
      </c>
      <c r="AL64" s="162">
        <v>0</v>
      </c>
      <c r="AM64" s="162"/>
      <c r="AN64" s="162"/>
      <c r="AO64" s="162">
        <v>0</v>
      </c>
      <c r="AP64" s="162">
        <v>0</v>
      </c>
      <c r="AQ64" s="162">
        <v>0</v>
      </c>
      <c r="AR64" s="162">
        <v>0</v>
      </c>
      <c r="AS64" s="162">
        <v>0</v>
      </c>
      <c r="AT64" s="162">
        <v>0</v>
      </c>
      <c r="AU64" s="162">
        <v>0</v>
      </c>
      <c r="AV64" s="162">
        <v>0</v>
      </c>
      <c r="AW64" s="162">
        <v>0</v>
      </c>
      <c r="AX64" s="162">
        <v>0</v>
      </c>
      <c r="AY64" s="162">
        <v>0</v>
      </c>
      <c r="AZ64" s="162">
        <v>0</v>
      </c>
      <c r="BA64" s="162"/>
      <c r="BB64" s="162"/>
      <c r="BC64" s="162">
        <v>0</v>
      </c>
      <c r="BD64" s="162">
        <v>0</v>
      </c>
      <c r="BE64" s="162">
        <v>0</v>
      </c>
      <c r="BF64" s="162">
        <v>0</v>
      </c>
      <c r="BG64" s="162">
        <v>0</v>
      </c>
      <c r="BH64" s="162">
        <v>0</v>
      </c>
      <c r="BI64" s="162">
        <v>0</v>
      </c>
      <c r="BJ64" s="162">
        <v>0</v>
      </c>
      <c r="BK64" s="162">
        <v>0</v>
      </c>
      <c r="BL64" s="162">
        <v>0</v>
      </c>
      <c r="BM64" s="162">
        <v>0</v>
      </c>
      <c r="BN64" s="162">
        <v>0</v>
      </c>
      <c r="BO64" s="162"/>
      <c r="BP64" s="162"/>
      <c r="BQ64" s="162">
        <v>0</v>
      </c>
      <c r="BR64" s="162">
        <v>0</v>
      </c>
      <c r="BS64" s="162">
        <v>0</v>
      </c>
      <c r="BT64" s="162">
        <v>0</v>
      </c>
      <c r="BU64" s="162">
        <v>0</v>
      </c>
      <c r="BV64" s="162">
        <v>0</v>
      </c>
      <c r="BW64" s="162"/>
      <c r="BX64" s="162"/>
      <c r="BY64" s="162">
        <v>0</v>
      </c>
      <c r="BZ64" s="162">
        <v>0</v>
      </c>
      <c r="CA64" s="162">
        <v>0</v>
      </c>
      <c r="CB64" s="162">
        <v>0</v>
      </c>
      <c r="CC64" s="162">
        <v>0</v>
      </c>
      <c r="CD64" s="162">
        <v>0</v>
      </c>
      <c r="CE64" s="162">
        <f>VLOOKUP(I64,[120]REV33!$A:$O,11,0)</f>
        <v>0</v>
      </c>
      <c r="CF64" s="162">
        <f>VLOOKUP(I64,[120]REV33!$A:$O,12,0)</f>
        <v>0</v>
      </c>
      <c r="CG64" s="162"/>
      <c r="CH64" s="162"/>
      <c r="CI64" s="162"/>
      <c r="CJ64" s="162"/>
      <c r="CK64" s="162"/>
      <c r="CL64" s="162"/>
      <c r="CM64" s="162"/>
      <c r="CN64" s="162"/>
      <c r="CO64" s="162">
        <v>0</v>
      </c>
      <c r="CP64" s="162">
        <v>0</v>
      </c>
      <c r="CQ64" s="162">
        <v>0</v>
      </c>
      <c r="CR64" s="162">
        <v>0</v>
      </c>
      <c r="CS64" s="162">
        <v>0</v>
      </c>
      <c r="CT64" s="162">
        <v>0</v>
      </c>
      <c r="CU64" s="162">
        <v>0</v>
      </c>
      <c r="CV64" s="162">
        <v>0</v>
      </c>
      <c r="CW64" s="209">
        <f>Q64+S64+U64+W64+Y64+AA64+AC64+AE64+AG64+AI64+AK64+AM64+AO64+AQ64+AS64+AU64+AW64+AY64+BA64+BC64+BE64+BG64+BI64+BK64+BM64+BO64+BQ64+BS64+BU64+BW64+BY64+CA64+CC64+CE64+CG64+CI64+CK64+CM64+CO64+CQ64+CS64+CU64</f>
        <v>156</v>
      </c>
      <c r="CX64" s="209">
        <f>R64+T64+V64+X64+Z64+AB64+AD64+AF64+AH64+AJ64+AL64+AN64+AP64+AR64+AT64+AV64+AX64+AZ64+BB64+BD64+BF64+BH64+BJ64+BL64+BN64+BP64+BR64+BT64+BV64+BX64+BZ64+CB64+CD64+CF64+CH64+CJ64+CL64+CN64+CP64+CR64+CT64+CV64</f>
        <v>36738</v>
      </c>
      <c r="CY64" s="375" t="s">
        <v>497</v>
      </c>
      <c r="CZ64" s="208"/>
      <c r="DA64" s="152"/>
      <c r="DB64" s="152"/>
      <c r="DC64" s="208"/>
      <c r="DD64" s="208"/>
      <c r="DE64" s="152">
        <f>IF(CW64&gt;DA64,CW64-DA64,"0")</f>
        <v>156</v>
      </c>
      <c r="DF64" s="152">
        <f>IF(CX64&gt;DB64,CX64-DB64,"0")</f>
        <v>36738</v>
      </c>
      <c r="DG64" s="153">
        <v>45792</v>
      </c>
      <c r="DH64" s="377" t="s">
        <v>667</v>
      </c>
      <c r="DI64" s="153" t="s">
        <v>45</v>
      </c>
      <c r="DJ64" s="376" t="s">
        <v>365</v>
      </c>
      <c r="DK64" s="368" t="s">
        <v>371</v>
      </c>
      <c r="DL64" s="181">
        <v>5652</v>
      </c>
      <c r="DM64" s="153">
        <v>45791</v>
      </c>
      <c r="DN64" s="999">
        <v>24</v>
      </c>
      <c r="DO64" s="181">
        <v>5652</v>
      </c>
      <c r="DP64" s="182">
        <v>14090.91</v>
      </c>
      <c r="DQ64" s="181">
        <f t="shared" si="70"/>
        <v>87606005.651999995</v>
      </c>
      <c r="DR64" s="446">
        <f t="shared" si="71"/>
        <v>0.10000000000000003</v>
      </c>
      <c r="DS64" s="182">
        <f t="shared" si="72"/>
        <v>79641823.319999993</v>
      </c>
      <c r="DT64" s="275">
        <v>45797</v>
      </c>
      <c r="DU64" s="152">
        <f>SUMIF($I:$I,I64,$DN:$DN)</f>
        <v>156</v>
      </c>
      <c r="DV64" s="152">
        <f>SUMIF($I:$I,I64,$DO:$DO)</f>
        <v>36738</v>
      </c>
      <c r="DW64" s="151"/>
      <c r="DX64" s="275"/>
      <c r="DY64" s="370"/>
      <c r="DZ64" s="208"/>
      <c r="EA64" s="208"/>
      <c r="EB64" s="152"/>
      <c r="EC64" s="152"/>
      <c r="ED64" s="152"/>
      <c r="EE64" s="152"/>
      <c r="EF64" s="152"/>
      <c r="EG64" s="152"/>
      <c r="EH64" s="152"/>
      <c r="EI64" s="371"/>
      <c r="EJ64" s="371"/>
      <c r="EK64" s="153"/>
      <c r="EL64" s="153"/>
      <c r="EM64" s="153"/>
      <c r="EN64" s="153"/>
      <c r="EO64" s="153"/>
      <c r="EP64" s="153"/>
      <c r="EQ64" s="153"/>
      <c r="ER64" s="153"/>
      <c r="ES64" s="152">
        <f>SUMIF($I:$I,I64,$EG:$EG)</f>
        <v>0</v>
      </c>
      <c r="ET64" s="151">
        <f>SUMIF($I:$I,I64,$EH:$EH)</f>
        <v>0</v>
      </c>
      <c r="EU64" s="153"/>
      <c r="EV64" s="153"/>
      <c r="EW64" s="153"/>
      <c r="EX64" s="153"/>
      <c r="EY64" s="152">
        <f>DU64+ES64</f>
        <v>156</v>
      </c>
      <c r="EZ64" s="152">
        <f>DV64+ET64</f>
        <v>36738</v>
      </c>
      <c r="FA64" s="152">
        <f t="shared" ref="FA64" si="91">DE64-EY64</f>
        <v>0</v>
      </c>
      <c r="FB64" s="152">
        <f t="shared" ref="FB64" si="92">DF64-EZ64</f>
        <v>0</v>
      </c>
      <c r="FC64" s="151" t="str">
        <f>IF(FA64&lt;0,"Thừa",IF(FA64=0,"Đủ","Thiếu"))</f>
        <v>Đủ</v>
      </c>
      <c r="FD64" s="152"/>
      <c r="FE64" s="372"/>
      <c r="FF64" s="373"/>
      <c r="FG64" s="367"/>
      <c r="FH64" s="374"/>
      <c r="FI64" s="183"/>
      <c r="FJ64" s="184"/>
      <c r="FK64" s="185"/>
      <c r="FL64" s="185"/>
    </row>
    <row r="65" spans="1:168" s="386" customFormat="1" ht="14" hidden="1" customHeight="1">
      <c r="A65" s="208" t="str">
        <f t="shared" si="5"/>
        <v>ok</v>
      </c>
      <c r="B65" s="151"/>
      <c r="C65" s="151"/>
      <c r="D65" s="151"/>
      <c r="E65" s="151"/>
      <c r="F65" s="151"/>
      <c r="G65" s="151"/>
      <c r="H65" s="151"/>
      <c r="I65" s="171" t="s">
        <v>258</v>
      </c>
      <c r="J65" s="164" t="s">
        <v>235</v>
      </c>
      <c r="K65" s="171" t="s">
        <v>301</v>
      </c>
      <c r="L65" s="233" t="s">
        <v>289</v>
      </c>
      <c r="M65" s="163" t="s">
        <v>44</v>
      </c>
      <c r="N65" s="172"/>
      <c r="O65" s="1464"/>
      <c r="P65" s="1465"/>
      <c r="Q65" s="161"/>
      <c r="R65" s="162"/>
      <c r="S65" s="161"/>
      <c r="T65" s="162"/>
      <c r="U65" s="162"/>
      <c r="V65" s="162"/>
      <c r="W65" s="162"/>
      <c r="X65" s="162"/>
      <c r="Y65" s="162"/>
      <c r="Z65" s="162"/>
      <c r="AA65" s="162"/>
      <c r="AB65" s="162"/>
      <c r="AC65" s="162"/>
      <c r="AD65" s="162"/>
      <c r="AE65" s="162"/>
      <c r="AF65" s="162"/>
      <c r="AG65" s="162"/>
      <c r="AH65" s="162"/>
      <c r="AI65" s="162"/>
      <c r="AJ65" s="162"/>
      <c r="AK65" s="162"/>
      <c r="AL65" s="162"/>
      <c r="AM65" s="162"/>
      <c r="AN65" s="162"/>
      <c r="AO65" s="162"/>
      <c r="AP65" s="162"/>
      <c r="AQ65" s="162"/>
      <c r="AR65" s="162"/>
      <c r="AS65" s="162"/>
      <c r="AT65" s="162"/>
      <c r="AU65" s="162"/>
      <c r="AV65" s="162"/>
      <c r="AW65" s="162"/>
      <c r="AX65" s="162"/>
      <c r="AY65" s="162"/>
      <c r="AZ65" s="162"/>
      <c r="BA65" s="162"/>
      <c r="BB65" s="162"/>
      <c r="BC65" s="162"/>
      <c r="BD65" s="162"/>
      <c r="BE65" s="162"/>
      <c r="BF65" s="162"/>
      <c r="BG65" s="162"/>
      <c r="BH65" s="162"/>
      <c r="BI65" s="162"/>
      <c r="BJ65" s="162"/>
      <c r="BK65" s="162"/>
      <c r="BL65" s="162"/>
      <c r="BM65" s="162"/>
      <c r="BN65" s="162"/>
      <c r="BO65" s="162"/>
      <c r="BP65" s="162"/>
      <c r="BQ65" s="162"/>
      <c r="BR65" s="162"/>
      <c r="BS65" s="162"/>
      <c r="BT65" s="162"/>
      <c r="BU65" s="162"/>
      <c r="BV65" s="162"/>
      <c r="BW65" s="162"/>
      <c r="BX65" s="162"/>
      <c r="BY65" s="162"/>
      <c r="BZ65" s="162"/>
      <c r="CA65" s="162"/>
      <c r="CB65" s="162"/>
      <c r="CC65" s="162"/>
      <c r="CD65" s="162"/>
      <c r="CE65" s="162"/>
      <c r="CF65" s="162"/>
      <c r="CG65" s="162"/>
      <c r="CH65" s="162"/>
      <c r="CI65" s="162"/>
      <c r="CJ65" s="162"/>
      <c r="CK65" s="162"/>
      <c r="CL65" s="162"/>
      <c r="CM65" s="162"/>
      <c r="CN65" s="162"/>
      <c r="CO65" s="162"/>
      <c r="CP65" s="162"/>
      <c r="CQ65" s="162"/>
      <c r="CR65" s="162"/>
      <c r="CS65" s="162"/>
      <c r="CT65" s="162"/>
      <c r="CU65" s="162"/>
      <c r="CV65" s="162"/>
      <c r="CW65" s="209"/>
      <c r="CX65" s="209"/>
      <c r="CY65" s="375"/>
      <c r="CZ65" s="208"/>
      <c r="DA65" s="152"/>
      <c r="DB65" s="152"/>
      <c r="DC65" s="208"/>
      <c r="DD65" s="208"/>
      <c r="DE65" s="152"/>
      <c r="DF65" s="152"/>
      <c r="DG65" s="153"/>
      <c r="DH65" s="377" t="s">
        <v>455</v>
      </c>
      <c r="DI65" s="153" t="s">
        <v>45</v>
      </c>
      <c r="DJ65" s="213" t="s">
        <v>464</v>
      </c>
      <c r="DK65" s="394" t="s">
        <v>456</v>
      </c>
      <c r="DL65" s="181">
        <v>19782</v>
      </c>
      <c r="DM65" s="387">
        <v>45812</v>
      </c>
      <c r="DN65" s="225">
        <v>84</v>
      </c>
      <c r="DO65" s="181">
        <v>19782</v>
      </c>
      <c r="DP65" s="182">
        <v>14090.91</v>
      </c>
      <c r="DQ65" s="181">
        <f t="shared" si="70"/>
        <v>306621019.78200001</v>
      </c>
      <c r="DR65" s="446">
        <f t="shared" si="71"/>
        <v>0.1</v>
      </c>
      <c r="DS65" s="182">
        <f t="shared" si="72"/>
        <v>278746381.62</v>
      </c>
      <c r="DT65" s="275">
        <v>45819</v>
      </c>
      <c r="DU65" s="152"/>
      <c r="DV65" s="152"/>
      <c r="DW65" s="151"/>
      <c r="DX65" s="275"/>
      <c r="DY65" s="370"/>
      <c r="DZ65" s="208"/>
      <c r="EA65" s="208"/>
      <c r="EB65" s="152"/>
      <c r="EC65" s="152"/>
      <c r="ED65" s="152"/>
      <c r="EE65" s="152"/>
      <c r="EF65" s="152"/>
      <c r="EG65" s="152"/>
      <c r="EH65" s="152"/>
      <c r="EI65" s="371"/>
      <c r="EJ65" s="371"/>
      <c r="EK65" s="153"/>
      <c r="EL65" s="153"/>
      <c r="EM65" s="153"/>
      <c r="EN65" s="153"/>
      <c r="EO65" s="153"/>
      <c r="EP65" s="153"/>
      <c r="EQ65" s="153"/>
      <c r="ER65" s="153"/>
      <c r="ES65" s="152"/>
      <c r="ET65" s="151"/>
      <c r="EU65" s="153"/>
      <c r="EV65" s="153"/>
      <c r="EW65" s="153"/>
      <c r="EX65" s="153"/>
      <c r="EY65" s="152"/>
      <c r="EZ65" s="152"/>
      <c r="FA65" s="152"/>
      <c r="FB65" s="152"/>
      <c r="FC65" s="151"/>
      <c r="FD65" s="152"/>
      <c r="FE65" s="372"/>
      <c r="FF65" s="373"/>
      <c r="FG65" s="379"/>
      <c r="FH65" s="380"/>
      <c r="FI65" s="219"/>
      <c r="FJ65" s="220"/>
      <c r="FK65" s="221"/>
      <c r="FL65" s="221"/>
    </row>
    <row r="66" spans="1:168" s="386" customFormat="1" ht="14" hidden="1" customHeight="1">
      <c r="A66" s="208" t="str">
        <f t="shared" si="5"/>
        <v>ok</v>
      </c>
      <c r="B66" s="151"/>
      <c r="C66" s="151"/>
      <c r="D66" s="151"/>
      <c r="E66" s="151"/>
      <c r="F66" s="151"/>
      <c r="G66" s="151"/>
      <c r="H66" s="151"/>
      <c r="I66" s="171" t="s">
        <v>258</v>
      </c>
      <c r="J66" s="164" t="s">
        <v>235</v>
      </c>
      <c r="K66" s="171" t="s">
        <v>301</v>
      </c>
      <c r="L66" s="233" t="s">
        <v>289</v>
      </c>
      <c r="M66" s="163" t="s">
        <v>44</v>
      </c>
      <c r="N66" s="172"/>
      <c r="O66" s="1464"/>
      <c r="P66" s="1465"/>
      <c r="Q66" s="161"/>
      <c r="R66" s="162"/>
      <c r="S66" s="161"/>
      <c r="T66" s="162"/>
      <c r="U66" s="162"/>
      <c r="V66" s="162"/>
      <c r="W66" s="162"/>
      <c r="X66" s="162"/>
      <c r="Y66" s="162"/>
      <c r="Z66" s="162"/>
      <c r="AA66" s="162"/>
      <c r="AB66" s="162"/>
      <c r="AC66" s="162"/>
      <c r="AD66" s="162"/>
      <c r="AE66" s="162"/>
      <c r="AF66" s="162"/>
      <c r="AG66" s="162"/>
      <c r="AH66" s="162"/>
      <c r="AI66" s="162"/>
      <c r="AJ66" s="162"/>
      <c r="AK66" s="162"/>
      <c r="AL66" s="162"/>
      <c r="AM66" s="162"/>
      <c r="AN66" s="162"/>
      <c r="AO66" s="162"/>
      <c r="AP66" s="162"/>
      <c r="AQ66" s="162"/>
      <c r="AR66" s="162"/>
      <c r="AS66" s="162"/>
      <c r="AT66" s="162"/>
      <c r="AU66" s="162"/>
      <c r="AV66" s="162"/>
      <c r="AW66" s="162"/>
      <c r="AX66" s="162"/>
      <c r="AY66" s="162"/>
      <c r="AZ66" s="162"/>
      <c r="BA66" s="162"/>
      <c r="BB66" s="162"/>
      <c r="BC66" s="162"/>
      <c r="BD66" s="162"/>
      <c r="BE66" s="162"/>
      <c r="BF66" s="162"/>
      <c r="BG66" s="162"/>
      <c r="BH66" s="162"/>
      <c r="BI66" s="162"/>
      <c r="BJ66" s="162"/>
      <c r="BK66" s="162"/>
      <c r="BL66" s="162"/>
      <c r="BM66" s="162"/>
      <c r="BN66" s="162"/>
      <c r="BO66" s="162"/>
      <c r="BP66" s="162"/>
      <c r="BQ66" s="162"/>
      <c r="BR66" s="162"/>
      <c r="BS66" s="162"/>
      <c r="BT66" s="162"/>
      <c r="BU66" s="162"/>
      <c r="BV66" s="162"/>
      <c r="BW66" s="162"/>
      <c r="BX66" s="162"/>
      <c r="BY66" s="162"/>
      <c r="BZ66" s="162"/>
      <c r="CA66" s="162"/>
      <c r="CB66" s="162"/>
      <c r="CC66" s="162"/>
      <c r="CD66" s="162"/>
      <c r="CE66" s="162"/>
      <c r="CF66" s="162"/>
      <c r="CG66" s="162"/>
      <c r="CH66" s="162"/>
      <c r="CI66" s="162"/>
      <c r="CJ66" s="162"/>
      <c r="CK66" s="162"/>
      <c r="CL66" s="162"/>
      <c r="CM66" s="162"/>
      <c r="CN66" s="162"/>
      <c r="CO66" s="162"/>
      <c r="CP66" s="162"/>
      <c r="CQ66" s="162"/>
      <c r="CR66" s="162"/>
      <c r="CS66" s="162"/>
      <c r="CT66" s="162"/>
      <c r="CU66" s="162"/>
      <c r="CV66" s="162"/>
      <c r="CW66" s="209"/>
      <c r="CX66" s="209"/>
      <c r="CY66" s="375"/>
      <c r="CZ66" s="208"/>
      <c r="DA66" s="152"/>
      <c r="DB66" s="152"/>
      <c r="DC66" s="208"/>
      <c r="DD66" s="208"/>
      <c r="DE66" s="152"/>
      <c r="DF66" s="152"/>
      <c r="DG66" s="153"/>
      <c r="DH66" s="153" t="s">
        <v>655</v>
      </c>
      <c r="DI66" s="153" t="s">
        <v>45</v>
      </c>
      <c r="DJ66" s="213" t="s">
        <v>365</v>
      </c>
      <c r="DK66" s="394" t="s">
        <v>561</v>
      </c>
      <c r="DL66" s="181">
        <v>11304</v>
      </c>
      <c r="DM66" s="153">
        <v>45829</v>
      </c>
      <c r="DN66" s="225">
        <v>48</v>
      </c>
      <c r="DO66" s="181">
        <v>11304</v>
      </c>
      <c r="DP66" s="182">
        <v>14136.36</v>
      </c>
      <c r="DQ66" s="181">
        <f t="shared" si="70"/>
        <v>175777154.78400001</v>
      </c>
      <c r="DR66" s="446">
        <f t="shared" si="71"/>
        <v>0.10000000000000007</v>
      </c>
      <c r="DS66" s="182">
        <f t="shared" si="72"/>
        <v>159797413.44</v>
      </c>
      <c r="DT66" s="275">
        <v>45832</v>
      </c>
      <c r="DU66" s="152"/>
      <c r="DV66" s="152"/>
      <c r="DW66" s="151"/>
      <c r="DX66" s="275"/>
      <c r="DY66" s="370"/>
      <c r="DZ66" s="208"/>
      <c r="EA66" s="208"/>
      <c r="EB66" s="152"/>
      <c r="EC66" s="152"/>
      <c r="ED66" s="152"/>
      <c r="EE66" s="152"/>
      <c r="EF66" s="152"/>
      <c r="EG66" s="152"/>
      <c r="EH66" s="152"/>
      <c r="EI66" s="371"/>
      <c r="EJ66" s="371"/>
      <c r="EK66" s="153"/>
      <c r="EL66" s="153"/>
      <c r="EM66" s="153"/>
      <c r="EN66" s="153"/>
      <c r="EO66" s="153"/>
      <c r="EP66" s="153"/>
      <c r="EQ66" s="153"/>
      <c r="ER66" s="153"/>
      <c r="ES66" s="152"/>
      <c r="ET66" s="151"/>
      <c r="EU66" s="153"/>
      <c r="EV66" s="153"/>
      <c r="EW66" s="153"/>
      <c r="EX66" s="153"/>
      <c r="EY66" s="152"/>
      <c r="EZ66" s="152"/>
      <c r="FA66" s="152"/>
      <c r="FB66" s="152"/>
      <c r="FC66" s="151"/>
      <c r="FD66" s="152"/>
      <c r="FE66" s="372"/>
      <c r="FF66" s="373"/>
      <c r="FG66" s="381"/>
      <c r="FH66" s="382"/>
      <c r="FI66" s="222"/>
      <c r="FJ66" s="223"/>
      <c r="FK66" s="224"/>
      <c r="FL66" s="224"/>
    </row>
    <row r="67" spans="1:168" s="157" customFormat="1" ht="14" hidden="1" customHeight="1">
      <c r="A67" s="208" t="str">
        <f t="shared" si="5"/>
        <v>Hiện</v>
      </c>
      <c r="B67" s="151" t="str">
        <f t="shared" ref="B67:B143" si="93">FC67</f>
        <v>Đủ</v>
      </c>
      <c r="C67" s="151">
        <f>FA67</f>
        <v>0</v>
      </c>
      <c r="D67" s="151"/>
      <c r="E67" s="151"/>
      <c r="F67" s="151"/>
      <c r="G67" s="151"/>
      <c r="H67" s="151"/>
      <c r="I67" s="171" t="s">
        <v>259</v>
      </c>
      <c r="J67" s="164" t="s">
        <v>235</v>
      </c>
      <c r="K67" s="171" t="s">
        <v>715</v>
      </c>
      <c r="L67" s="233" t="s">
        <v>289</v>
      </c>
      <c r="M67" s="163" t="s">
        <v>44</v>
      </c>
      <c r="N67" s="172">
        <v>235.5</v>
      </c>
      <c r="O67" s="1464"/>
      <c r="P67" s="1465"/>
      <c r="Q67" s="161"/>
      <c r="R67" s="162"/>
      <c r="S67" s="161">
        <v>12</v>
      </c>
      <c r="T67" s="162">
        <v>2826</v>
      </c>
      <c r="U67" s="162"/>
      <c r="V67" s="162"/>
      <c r="W67" s="162">
        <v>0</v>
      </c>
      <c r="X67" s="162">
        <v>0</v>
      </c>
      <c r="Y67" s="162">
        <v>0</v>
      </c>
      <c r="Z67" s="162">
        <v>0</v>
      </c>
      <c r="AA67" s="162">
        <v>0</v>
      </c>
      <c r="AB67" s="162">
        <v>0</v>
      </c>
      <c r="AC67" s="162">
        <v>0</v>
      </c>
      <c r="AD67" s="162">
        <v>0</v>
      </c>
      <c r="AE67" s="162">
        <v>24</v>
      </c>
      <c r="AF67" s="162">
        <v>5652</v>
      </c>
      <c r="AG67" s="162">
        <v>0</v>
      </c>
      <c r="AH67" s="162">
        <v>0</v>
      </c>
      <c r="AI67" s="162">
        <f>VLOOKUP(I67,'[119]MTO-rev09'!$A:$O,11,0)</f>
        <v>0</v>
      </c>
      <c r="AJ67" s="162">
        <f>VLOOKUP(I67,'[119]MTO-rev09'!$A:$O,12,0)</f>
        <v>0</v>
      </c>
      <c r="AK67" s="162">
        <v>0</v>
      </c>
      <c r="AL67" s="162">
        <v>0</v>
      </c>
      <c r="AM67" s="162"/>
      <c r="AN67" s="162"/>
      <c r="AO67" s="162">
        <v>0</v>
      </c>
      <c r="AP67" s="162">
        <v>0</v>
      </c>
      <c r="AQ67" s="162">
        <v>0</v>
      </c>
      <c r="AR67" s="162">
        <v>0</v>
      </c>
      <c r="AS67" s="162">
        <v>0</v>
      </c>
      <c r="AT67" s="162">
        <v>0</v>
      </c>
      <c r="AU67" s="162">
        <v>0</v>
      </c>
      <c r="AV67" s="162">
        <v>0</v>
      </c>
      <c r="AW67" s="162">
        <v>0</v>
      </c>
      <c r="AX67" s="162">
        <v>0</v>
      </c>
      <c r="AY67" s="162">
        <v>0</v>
      </c>
      <c r="AZ67" s="162">
        <v>0</v>
      </c>
      <c r="BA67" s="162"/>
      <c r="BB67" s="162"/>
      <c r="BC67" s="162">
        <v>0</v>
      </c>
      <c r="BD67" s="162">
        <v>0</v>
      </c>
      <c r="BE67" s="162">
        <v>0</v>
      </c>
      <c r="BF67" s="162">
        <v>0</v>
      </c>
      <c r="BG67" s="162">
        <v>0</v>
      </c>
      <c r="BH67" s="162">
        <v>0</v>
      </c>
      <c r="BI67" s="162">
        <v>0</v>
      </c>
      <c r="BJ67" s="162">
        <v>0</v>
      </c>
      <c r="BK67" s="162">
        <v>0</v>
      </c>
      <c r="BL67" s="162">
        <v>0</v>
      </c>
      <c r="BM67" s="162">
        <v>0</v>
      </c>
      <c r="BN67" s="162">
        <v>0</v>
      </c>
      <c r="BO67" s="162"/>
      <c r="BP67" s="162"/>
      <c r="BQ67" s="162">
        <v>0</v>
      </c>
      <c r="BR67" s="162">
        <v>0</v>
      </c>
      <c r="BS67" s="162">
        <v>0</v>
      </c>
      <c r="BT67" s="162">
        <v>0</v>
      </c>
      <c r="BU67" s="162">
        <v>0</v>
      </c>
      <c r="BV67" s="162">
        <v>0</v>
      </c>
      <c r="BW67" s="162"/>
      <c r="BX67" s="162"/>
      <c r="BY67" s="162">
        <v>0</v>
      </c>
      <c r="BZ67" s="162">
        <v>0</v>
      </c>
      <c r="CA67" s="162">
        <v>0</v>
      </c>
      <c r="CB67" s="162">
        <v>0</v>
      </c>
      <c r="CC67" s="162">
        <v>0</v>
      </c>
      <c r="CD67" s="162">
        <v>0</v>
      </c>
      <c r="CE67" s="162">
        <f>VLOOKUP(I67,[120]REV33!$A:$O,11,0)</f>
        <v>0</v>
      </c>
      <c r="CF67" s="162">
        <f>VLOOKUP(I67,[120]REV33!$A:$O,12,0)</f>
        <v>0</v>
      </c>
      <c r="CG67" s="162"/>
      <c r="CH67" s="162"/>
      <c r="CI67" s="162"/>
      <c r="CJ67" s="162"/>
      <c r="CK67" s="162"/>
      <c r="CL67" s="162"/>
      <c r="CM67" s="162"/>
      <c r="CN67" s="162"/>
      <c r="CO67" s="162">
        <v>0</v>
      </c>
      <c r="CP67" s="162">
        <v>0</v>
      </c>
      <c r="CQ67" s="162">
        <v>0</v>
      </c>
      <c r="CR67" s="162">
        <v>0</v>
      </c>
      <c r="CS67" s="162">
        <v>0</v>
      </c>
      <c r="CT67" s="162">
        <v>0</v>
      </c>
      <c r="CU67" s="162">
        <v>0</v>
      </c>
      <c r="CV67" s="162">
        <v>0</v>
      </c>
      <c r="CW67" s="209">
        <f>Q67+S67+U67+W67+Y67+AA67+AC67+AE67+AG67+AI67+AK67+AM67+AO67+AQ67+AS67+AU67+AW67+AY67+BA67+BC67+BE67+BG67+BI67+BK67+BM67+BO67+BQ67+BS67+BU67+BW67+BY67+CA67+CC67+CE67+CG67+CI67+CK67+CM67+CO67+CQ67+CS67+CU67</f>
        <v>36</v>
      </c>
      <c r="CX67" s="209">
        <f>R67+T67+V67+X67+Z67+AB67+AD67+AF67+AH67+AJ67+AL67+AN67+AP67+AR67+AT67+AV67+AX67+AZ67+BB67+BD67+BF67+BH67+BJ67+BL67+BN67+BP67+BR67+BT67+BV67+BX67+BZ67+CB67+CD67+CF67+CH67+CJ67+CL67+CN67+CP67+CR67+CT67+CV67</f>
        <v>8478</v>
      </c>
      <c r="CY67" s="375" t="s">
        <v>646</v>
      </c>
      <c r="CZ67" s="208"/>
      <c r="DA67" s="152"/>
      <c r="DB67" s="152"/>
      <c r="DC67" s="208"/>
      <c r="DD67" s="208"/>
      <c r="DE67" s="152">
        <f>IF(CW67&gt;DA67,CW67-DA67,"0")</f>
        <v>36</v>
      </c>
      <c r="DF67" s="152">
        <f>IF(CX67&gt;DB67,CX67-DB67,"0")</f>
        <v>8478</v>
      </c>
      <c r="DG67" s="153">
        <v>45792</v>
      </c>
      <c r="DH67" s="377" t="s">
        <v>667</v>
      </c>
      <c r="DI67" s="153" t="s">
        <v>45</v>
      </c>
      <c r="DJ67" s="376" t="s">
        <v>366</v>
      </c>
      <c r="DK67" s="368" t="s">
        <v>371</v>
      </c>
      <c r="DL67" s="181">
        <v>2826</v>
      </c>
      <c r="DM67" s="153">
        <v>45791</v>
      </c>
      <c r="DN67" s="999">
        <v>12</v>
      </c>
      <c r="DO67" s="181">
        <v>2826</v>
      </c>
      <c r="DP67" s="182">
        <v>14090.91</v>
      </c>
      <c r="DQ67" s="181">
        <f t="shared" si="70"/>
        <v>43803002.825999998</v>
      </c>
      <c r="DR67" s="446">
        <f t="shared" si="71"/>
        <v>0.10000000000000003</v>
      </c>
      <c r="DS67" s="182">
        <f t="shared" si="72"/>
        <v>39820911.659999996</v>
      </c>
      <c r="DT67" s="275">
        <v>45800</v>
      </c>
      <c r="DU67" s="152">
        <f>SUMIF($I:$I,I67,$DN:$DN)</f>
        <v>36</v>
      </c>
      <c r="DV67" s="152">
        <f>SUMIF($I:$I,I67,$DO:$DO)</f>
        <v>8478</v>
      </c>
      <c r="DW67" s="151"/>
      <c r="DX67" s="275"/>
      <c r="DY67" s="370"/>
      <c r="DZ67" s="208"/>
      <c r="EA67" s="208"/>
      <c r="EB67" s="152"/>
      <c r="EC67" s="152"/>
      <c r="ED67" s="152"/>
      <c r="EE67" s="152"/>
      <c r="EF67" s="152"/>
      <c r="EG67" s="152"/>
      <c r="EH67" s="152"/>
      <c r="EI67" s="371"/>
      <c r="EJ67" s="371"/>
      <c r="EK67" s="153"/>
      <c r="EL67" s="153"/>
      <c r="EM67" s="153"/>
      <c r="EN67" s="153"/>
      <c r="EO67" s="153"/>
      <c r="EP67" s="153"/>
      <c r="EQ67" s="153"/>
      <c r="ER67" s="153"/>
      <c r="ES67" s="152">
        <f>SUMIF($I:$I,I67,$EG:$EG)</f>
        <v>0</v>
      </c>
      <c r="ET67" s="151">
        <f>SUMIF($I:$I,I67,$EH:$EH)</f>
        <v>0</v>
      </c>
      <c r="EU67" s="153"/>
      <c r="EV67" s="153"/>
      <c r="EW67" s="153"/>
      <c r="EX67" s="153"/>
      <c r="EY67" s="152">
        <f>DU67+ES67</f>
        <v>36</v>
      </c>
      <c r="EZ67" s="152">
        <f>DV67+ET67</f>
        <v>8478</v>
      </c>
      <c r="FA67" s="152">
        <f t="shared" ref="FA67" si="94">DE67-EY67</f>
        <v>0</v>
      </c>
      <c r="FB67" s="152">
        <f t="shared" ref="FB67" si="95">DF67-EZ67</f>
        <v>0</v>
      </c>
      <c r="FC67" s="151" t="str">
        <f>IF(FA67&lt;0,"Thừa",IF(FA67=0,"Đủ","Thiếu"))</f>
        <v>Đủ</v>
      </c>
      <c r="FD67" s="152"/>
      <c r="FE67" s="372"/>
      <c r="FF67" s="373"/>
      <c r="FG67" s="367"/>
      <c r="FH67" s="374"/>
      <c r="FI67" s="183"/>
      <c r="FJ67" s="184"/>
      <c r="FK67" s="185"/>
      <c r="FL67" s="185"/>
    </row>
    <row r="68" spans="1:168" s="386" customFormat="1" ht="14" hidden="1" customHeight="1">
      <c r="A68" s="208" t="str">
        <f t="shared" si="5"/>
        <v>ok</v>
      </c>
      <c r="B68" s="151"/>
      <c r="C68" s="151"/>
      <c r="D68" s="151"/>
      <c r="E68" s="151"/>
      <c r="F68" s="151"/>
      <c r="G68" s="151"/>
      <c r="H68" s="151"/>
      <c r="I68" s="171" t="s">
        <v>259</v>
      </c>
      <c r="J68" s="164" t="s">
        <v>235</v>
      </c>
      <c r="K68" s="171" t="s">
        <v>715</v>
      </c>
      <c r="L68" s="233" t="s">
        <v>289</v>
      </c>
      <c r="M68" s="163" t="s">
        <v>44</v>
      </c>
      <c r="N68" s="172"/>
      <c r="O68" s="177"/>
      <c r="P68" s="172"/>
      <c r="Q68" s="161"/>
      <c r="R68" s="162"/>
      <c r="S68" s="161"/>
      <c r="T68" s="162"/>
      <c r="U68" s="162"/>
      <c r="V68" s="162"/>
      <c r="W68" s="162"/>
      <c r="X68" s="162"/>
      <c r="Y68" s="162"/>
      <c r="Z68" s="162"/>
      <c r="AA68" s="162"/>
      <c r="AB68" s="162"/>
      <c r="AC68" s="162"/>
      <c r="AD68" s="162"/>
      <c r="AE68" s="162"/>
      <c r="AF68" s="162"/>
      <c r="AG68" s="162"/>
      <c r="AH68" s="162"/>
      <c r="AI68" s="162"/>
      <c r="AJ68" s="162"/>
      <c r="AK68" s="162"/>
      <c r="AL68" s="162"/>
      <c r="AM68" s="162"/>
      <c r="AN68" s="162"/>
      <c r="AO68" s="162"/>
      <c r="AP68" s="162"/>
      <c r="AQ68" s="162"/>
      <c r="AR68" s="162"/>
      <c r="AS68" s="162"/>
      <c r="AT68" s="162"/>
      <c r="AU68" s="162"/>
      <c r="AV68" s="162"/>
      <c r="AW68" s="162"/>
      <c r="AX68" s="162"/>
      <c r="AY68" s="162"/>
      <c r="AZ68" s="162"/>
      <c r="BA68" s="162"/>
      <c r="BB68" s="162"/>
      <c r="BC68" s="162"/>
      <c r="BD68" s="162"/>
      <c r="BE68" s="162"/>
      <c r="BF68" s="162"/>
      <c r="BG68" s="162"/>
      <c r="BH68" s="162"/>
      <c r="BI68" s="162"/>
      <c r="BJ68" s="162"/>
      <c r="BK68" s="162"/>
      <c r="BL68" s="162"/>
      <c r="BM68" s="162"/>
      <c r="BN68" s="162"/>
      <c r="BO68" s="162"/>
      <c r="BP68" s="162"/>
      <c r="BQ68" s="162"/>
      <c r="BR68" s="162"/>
      <c r="BS68" s="162"/>
      <c r="BT68" s="162"/>
      <c r="BU68" s="162"/>
      <c r="BV68" s="162"/>
      <c r="BW68" s="162"/>
      <c r="BX68" s="162"/>
      <c r="BY68" s="162"/>
      <c r="BZ68" s="162"/>
      <c r="CA68" s="162"/>
      <c r="CB68" s="162"/>
      <c r="CC68" s="162"/>
      <c r="CD68" s="162"/>
      <c r="CE68" s="162"/>
      <c r="CF68" s="162"/>
      <c r="CG68" s="162"/>
      <c r="CH68" s="162"/>
      <c r="CI68" s="162"/>
      <c r="CJ68" s="162"/>
      <c r="CK68" s="162"/>
      <c r="CL68" s="162"/>
      <c r="CM68" s="162"/>
      <c r="CN68" s="162"/>
      <c r="CO68" s="162"/>
      <c r="CP68" s="162"/>
      <c r="CQ68" s="162"/>
      <c r="CR68" s="162"/>
      <c r="CS68" s="162"/>
      <c r="CT68" s="162"/>
      <c r="CU68" s="162"/>
      <c r="CV68" s="162"/>
      <c r="CW68" s="209"/>
      <c r="CX68" s="209"/>
      <c r="CY68" s="375"/>
      <c r="CZ68" s="208"/>
      <c r="DA68" s="152"/>
      <c r="DB68" s="152"/>
      <c r="DC68" s="208"/>
      <c r="DD68" s="208"/>
      <c r="DE68" s="152"/>
      <c r="DF68" s="152"/>
      <c r="DG68" s="153"/>
      <c r="DH68" s="377" t="s">
        <v>668</v>
      </c>
      <c r="DI68" s="153" t="s">
        <v>45</v>
      </c>
      <c r="DJ68" s="213" t="s">
        <v>675</v>
      </c>
      <c r="DK68" s="213" t="s">
        <v>678</v>
      </c>
      <c r="DL68" s="181">
        <v>5652</v>
      </c>
      <c r="DM68" s="153">
        <v>45853</v>
      </c>
      <c r="DN68" s="378">
        <v>24</v>
      </c>
      <c r="DO68" s="181">
        <v>5652</v>
      </c>
      <c r="DP68" s="182">
        <v>14090.91</v>
      </c>
      <c r="DQ68" s="181">
        <f t="shared" si="70"/>
        <v>87606005.651999995</v>
      </c>
      <c r="DR68" s="446">
        <f t="shared" si="71"/>
        <v>0.10000000000000003</v>
      </c>
      <c r="DS68" s="182">
        <f t="shared" si="72"/>
        <v>79641823.319999993</v>
      </c>
      <c r="DT68" s="275">
        <v>45856</v>
      </c>
      <c r="DU68" s="152"/>
      <c r="DV68" s="152"/>
      <c r="DW68" s="151"/>
      <c r="DX68" s="275"/>
      <c r="DY68" s="370"/>
      <c r="DZ68" s="208"/>
      <c r="EA68" s="208"/>
      <c r="EB68" s="152"/>
      <c r="EC68" s="152"/>
      <c r="ED68" s="152"/>
      <c r="EE68" s="152"/>
      <c r="EF68" s="152"/>
      <c r="EG68" s="152"/>
      <c r="EH68" s="152"/>
      <c r="EI68" s="371"/>
      <c r="EJ68" s="371"/>
      <c r="EK68" s="153"/>
      <c r="EL68" s="153"/>
      <c r="EM68" s="153"/>
      <c r="EN68" s="153"/>
      <c r="EO68" s="153"/>
      <c r="EP68" s="153"/>
      <c r="EQ68" s="153"/>
      <c r="ER68" s="153"/>
      <c r="ES68" s="152"/>
      <c r="ET68" s="151"/>
      <c r="EU68" s="153"/>
      <c r="EV68" s="153"/>
      <c r="EW68" s="153"/>
      <c r="EX68" s="153"/>
      <c r="EY68" s="152"/>
      <c r="EZ68" s="152"/>
      <c r="FA68" s="152"/>
      <c r="FB68" s="152"/>
      <c r="FC68" s="151"/>
      <c r="FD68" s="152"/>
      <c r="FE68" s="372"/>
      <c r="FF68" s="373"/>
      <c r="FG68" s="384"/>
      <c r="FH68" s="385"/>
      <c r="FI68" s="210"/>
      <c r="FJ68" s="211"/>
      <c r="FK68" s="212"/>
      <c r="FL68" s="212"/>
    </row>
    <row r="69" spans="1:168" s="157" customFormat="1" ht="14" hidden="1" customHeight="1">
      <c r="A69" s="208" t="str">
        <f t="shared" si="5"/>
        <v>Hiện</v>
      </c>
      <c r="B69" s="151" t="str">
        <f t="shared" si="93"/>
        <v>Đủ</v>
      </c>
      <c r="C69" s="151">
        <f>FA69</f>
        <v>0</v>
      </c>
      <c r="D69" s="151"/>
      <c r="E69" s="151"/>
      <c r="F69" s="151"/>
      <c r="G69" s="151"/>
      <c r="H69" s="275"/>
      <c r="I69" s="171" t="s">
        <v>260</v>
      </c>
      <c r="J69" s="164" t="s">
        <v>235</v>
      </c>
      <c r="K69" s="171" t="s">
        <v>302</v>
      </c>
      <c r="L69" s="233" t="s">
        <v>289</v>
      </c>
      <c r="M69" s="163" t="s">
        <v>44</v>
      </c>
      <c r="N69" s="172">
        <v>274.75</v>
      </c>
      <c r="O69" s="177">
        <v>33.579617834394902</v>
      </c>
      <c r="P69" s="172">
        <v>9226</v>
      </c>
      <c r="Q69" s="161"/>
      <c r="R69" s="162"/>
      <c r="S69" s="161">
        <v>36</v>
      </c>
      <c r="T69" s="162">
        <v>9891</v>
      </c>
      <c r="U69" s="162"/>
      <c r="V69" s="162"/>
      <c r="W69" s="162">
        <v>0</v>
      </c>
      <c r="X69" s="162">
        <v>0</v>
      </c>
      <c r="Y69" s="162">
        <v>0</v>
      </c>
      <c r="Z69" s="162">
        <v>0</v>
      </c>
      <c r="AA69" s="162">
        <v>36</v>
      </c>
      <c r="AB69" s="162">
        <v>9891</v>
      </c>
      <c r="AC69" s="162">
        <v>0</v>
      </c>
      <c r="AD69" s="162">
        <v>0</v>
      </c>
      <c r="AE69" s="162">
        <v>0</v>
      </c>
      <c r="AF69" s="162">
        <v>0</v>
      </c>
      <c r="AG69" s="162">
        <v>0</v>
      </c>
      <c r="AH69" s="162">
        <v>0</v>
      </c>
      <c r="AI69" s="162">
        <f>VLOOKUP(I69,'[119]MTO-rev09'!$A:$O,11,0)</f>
        <v>0</v>
      </c>
      <c r="AJ69" s="162">
        <f>VLOOKUP(I69,'[119]MTO-rev09'!$A:$O,12,0)</f>
        <v>0</v>
      </c>
      <c r="AK69" s="162">
        <v>12</v>
      </c>
      <c r="AL69" s="162">
        <v>3297</v>
      </c>
      <c r="AM69" s="162"/>
      <c r="AN69" s="162"/>
      <c r="AO69" s="162">
        <v>0</v>
      </c>
      <c r="AP69" s="162">
        <v>0</v>
      </c>
      <c r="AQ69" s="162">
        <v>0</v>
      </c>
      <c r="AR69" s="162">
        <v>0</v>
      </c>
      <c r="AS69" s="162">
        <v>0</v>
      </c>
      <c r="AT69" s="162">
        <v>0</v>
      </c>
      <c r="AU69" s="162">
        <v>0</v>
      </c>
      <c r="AV69" s="162">
        <v>0</v>
      </c>
      <c r="AW69" s="162">
        <v>0</v>
      </c>
      <c r="AX69" s="162">
        <v>0</v>
      </c>
      <c r="AY69" s="162">
        <v>0</v>
      </c>
      <c r="AZ69" s="162">
        <v>0</v>
      </c>
      <c r="BA69" s="162"/>
      <c r="BB69" s="162"/>
      <c r="BC69" s="162">
        <v>0</v>
      </c>
      <c r="BD69" s="162">
        <v>0</v>
      </c>
      <c r="BE69" s="162">
        <v>0</v>
      </c>
      <c r="BF69" s="162">
        <v>0</v>
      </c>
      <c r="BG69" s="162">
        <v>0</v>
      </c>
      <c r="BH69" s="162">
        <v>0</v>
      </c>
      <c r="BI69" s="162">
        <v>0</v>
      </c>
      <c r="BJ69" s="162">
        <v>0</v>
      </c>
      <c r="BK69" s="162">
        <v>0</v>
      </c>
      <c r="BL69" s="162">
        <v>0</v>
      </c>
      <c r="BM69" s="162">
        <v>0</v>
      </c>
      <c r="BN69" s="162">
        <v>0</v>
      </c>
      <c r="BO69" s="162"/>
      <c r="BP69" s="162"/>
      <c r="BQ69" s="162">
        <v>0</v>
      </c>
      <c r="BR69" s="162">
        <v>0</v>
      </c>
      <c r="BS69" s="162">
        <v>0</v>
      </c>
      <c r="BT69" s="162">
        <v>0</v>
      </c>
      <c r="BU69" s="162">
        <v>0</v>
      </c>
      <c r="BV69" s="162">
        <v>0</v>
      </c>
      <c r="BW69" s="162"/>
      <c r="BX69" s="162"/>
      <c r="BY69" s="162">
        <v>0</v>
      </c>
      <c r="BZ69" s="162">
        <v>0</v>
      </c>
      <c r="CA69" s="162">
        <v>0</v>
      </c>
      <c r="CB69" s="162">
        <v>0</v>
      </c>
      <c r="CC69" s="162">
        <v>0</v>
      </c>
      <c r="CD69" s="162">
        <v>0</v>
      </c>
      <c r="CE69" s="162">
        <f>VLOOKUP(I69,[120]REV33!$A:$O,11,0)</f>
        <v>0</v>
      </c>
      <c r="CF69" s="162">
        <f>VLOOKUP(I69,[120]REV33!$A:$O,12,0)</f>
        <v>0</v>
      </c>
      <c r="CG69" s="162"/>
      <c r="CH69" s="162"/>
      <c r="CI69" s="162"/>
      <c r="CJ69" s="162"/>
      <c r="CK69" s="162"/>
      <c r="CL69" s="162"/>
      <c r="CM69" s="162"/>
      <c r="CN69" s="162"/>
      <c r="CO69" s="162">
        <v>0</v>
      </c>
      <c r="CP69" s="162">
        <v>0</v>
      </c>
      <c r="CQ69" s="162">
        <v>0</v>
      </c>
      <c r="CR69" s="162">
        <v>0</v>
      </c>
      <c r="CS69" s="162">
        <v>0</v>
      </c>
      <c r="CT69" s="162">
        <v>0</v>
      </c>
      <c r="CU69" s="162">
        <v>0</v>
      </c>
      <c r="CV69" s="162">
        <v>0</v>
      </c>
      <c r="CW69" s="209">
        <f>Q69+S69+U69+W69+Y69+AA69+AC69+AE69+AG69+AI69+AK69+AM69+AO69+AQ69+AS69+AU69+AW69+AY69+BA69+BC69+BE69+BG69+BI69+BK69+BM69+BO69+BQ69+BS69+BU69+BW69+BY69+CA69+CC69+CE69+CG69+CI69+CK69+CM69+CO69+CQ69+CS69+CU69</f>
        <v>84</v>
      </c>
      <c r="CX69" s="209">
        <f>R69+T69+V69+X69+Z69+AB69+AD69+AF69+AH69+AJ69+AL69+AN69+AP69+AR69+AT69+AV69+AX69+AZ69+BB69+BD69+BF69+BH69+BJ69+BL69+BN69+BP69+BR69+BT69+BV69+BX69+BZ69+CB69+CD69+CF69+CH69+CJ69+CL69+CN69+CP69+CR69+CT69+CV69</f>
        <v>23079</v>
      </c>
      <c r="CY69" s="375" t="s">
        <v>1155</v>
      </c>
      <c r="CZ69" s="208"/>
      <c r="DA69" s="152"/>
      <c r="DB69" s="152"/>
      <c r="DC69" s="208"/>
      <c r="DD69" s="208"/>
      <c r="DE69" s="152">
        <f>IF(CW69&gt;DA69,CW69-DA69,"0")</f>
        <v>84</v>
      </c>
      <c r="DF69" s="152">
        <f>IF(CX69&gt;DB69,CX69-DB69,"0")</f>
        <v>23079</v>
      </c>
      <c r="DG69" s="153">
        <v>45792</v>
      </c>
      <c r="DH69" s="377" t="s">
        <v>667</v>
      </c>
      <c r="DI69" s="153" t="s">
        <v>45</v>
      </c>
      <c r="DJ69" s="376" t="s">
        <v>367</v>
      </c>
      <c r="DK69" s="368" t="s">
        <v>371</v>
      </c>
      <c r="DL69" s="181">
        <v>9891</v>
      </c>
      <c r="DM69" s="153">
        <v>45791</v>
      </c>
      <c r="DN69" s="999">
        <v>36</v>
      </c>
      <c r="DO69" s="181">
        <v>9891</v>
      </c>
      <c r="DP69" s="182">
        <v>14363.64</v>
      </c>
      <c r="DQ69" s="181">
        <f t="shared" si="70"/>
        <v>156277839.56399998</v>
      </c>
      <c r="DR69" s="446">
        <f t="shared" si="71"/>
        <v>0.10000000000000002</v>
      </c>
      <c r="DS69" s="182">
        <f t="shared" si="72"/>
        <v>142070763.23999998</v>
      </c>
      <c r="DT69" s="275">
        <v>45797</v>
      </c>
      <c r="DU69" s="152">
        <f>SUMIF($I:$I,I69,$DN:$DN)</f>
        <v>84</v>
      </c>
      <c r="DV69" s="152">
        <f>SUMIF($I:$I,I69,$DO:$DO)</f>
        <v>23079</v>
      </c>
      <c r="DW69" s="151"/>
      <c r="DX69" s="275"/>
      <c r="DY69" s="370"/>
      <c r="DZ69" s="208"/>
      <c r="EA69" s="208"/>
      <c r="EB69" s="152"/>
      <c r="EC69" s="152"/>
      <c r="ED69" s="152"/>
      <c r="EE69" s="152"/>
      <c r="EF69" s="152"/>
      <c r="EG69" s="152"/>
      <c r="EH69" s="152"/>
      <c r="EI69" s="371"/>
      <c r="EJ69" s="371"/>
      <c r="EK69" s="153"/>
      <c r="EL69" s="153"/>
      <c r="EM69" s="153"/>
      <c r="EN69" s="153"/>
      <c r="EO69" s="153"/>
      <c r="EP69" s="153"/>
      <c r="EQ69" s="153"/>
      <c r="ER69" s="153"/>
      <c r="ES69" s="152">
        <f>SUMIF($I:$I,I69,$EG:$EG)</f>
        <v>0</v>
      </c>
      <c r="ET69" s="151">
        <f>SUMIF($I:$I,I69,$EH:$EH)</f>
        <v>0</v>
      </c>
      <c r="EU69" s="153"/>
      <c r="EV69" s="153"/>
      <c r="EW69" s="153"/>
      <c r="EX69" s="153"/>
      <c r="EY69" s="152">
        <f>DU69+ES69</f>
        <v>84</v>
      </c>
      <c r="EZ69" s="152">
        <f>DV69+ET69</f>
        <v>23079</v>
      </c>
      <c r="FA69" s="152">
        <f t="shared" ref="FA69" si="96">DE69-EY69</f>
        <v>0</v>
      </c>
      <c r="FB69" s="152">
        <f t="shared" ref="FB69" si="97">DF69-EZ69</f>
        <v>0</v>
      </c>
      <c r="FC69" s="151" t="str">
        <f>IF(FA69&lt;0,"Thừa",IF(FA69=0,"Đủ","Thiếu"))</f>
        <v>Đủ</v>
      </c>
      <c r="FD69" s="152"/>
      <c r="FE69" s="372"/>
      <c r="FF69" s="373"/>
      <c r="FG69" s="367"/>
      <c r="FH69" s="374"/>
      <c r="FI69" s="183"/>
      <c r="FJ69" s="184"/>
      <c r="FK69" s="185"/>
      <c r="FL69" s="185"/>
    </row>
    <row r="70" spans="1:168" s="386" customFormat="1" ht="14" hidden="1" customHeight="1">
      <c r="A70" s="208" t="str">
        <f t="shared" si="5"/>
        <v>ok</v>
      </c>
      <c r="B70" s="151"/>
      <c r="C70" s="151"/>
      <c r="D70" s="151"/>
      <c r="E70" s="151"/>
      <c r="F70" s="151"/>
      <c r="G70" s="151"/>
      <c r="H70" s="275"/>
      <c r="I70" s="171" t="s">
        <v>260</v>
      </c>
      <c r="J70" s="164" t="s">
        <v>235</v>
      </c>
      <c r="K70" s="171" t="s">
        <v>302</v>
      </c>
      <c r="L70" s="233" t="s">
        <v>289</v>
      </c>
      <c r="M70" s="163" t="s">
        <v>44</v>
      </c>
      <c r="N70" s="172"/>
      <c r="O70" s="177"/>
      <c r="P70" s="172"/>
      <c r="Q70" s="161"/>
      <c r="R70" s="162"/>
      <c r="S70" s="161"/>
      <c r="T70" s="162"/>
      <c r="U70" s="162"/>
      <c r="V70" s="162"/>
      <c r="W70" s="162"/>
      <c r="X70" s="162"/>
      <c r="Y70" s="162"/>
      <c r="Z70" s="162"/>
      <c r="AA70" s="162"/>
      <c r="AB70" s="162"/>
      <c r="AC70" s="162"/>
      <c r="AD70" s="162"/>
      <c r="AE70" s="162"/>
      <c r="AF70" s="162"/>
      <c r="AG70" s="162"/>
      <c r="AH70" s="162"/>
      <c r="AI70" s="162"/>
      <c r="AJ70" s="162"/>
      <c r="AK70" s="162"/>
      <c r="AL70" s="162"/>
      <c r="AM70" s="162"/>
      <c r="AN70" s="162"/>
      <c r="AO70" s="162"/>
      <c r="AP70" s="162"/>
      <c r="AQ70" s="162"/>
      <c r="AR70" s="162"/>
      <c r="AS70" s="162"/>
      <c r="AT70" s="162"/>
      <c r="AU70" s="162"/>
      <c r="AV70" s="162"/>
      <c r="AW70" s="162"/>
      <c r="AX70" s="162"/>
      <c r="AY70" s="162"/>
      <c r="AZ70" s="162"/>
      <c r="BA70" s="162"/>
      <c r="BB70" s="162"/>
      <c r="BC70" s="162"/>
      <c r="BD70" s="162"/>
      <c r="BE70" s="162"/>
      <c r="BF70" s="162"/>
      <c r="BG70" s="162"/>
      <c r="BH70" s="162"/>
      <c r="BI70" s="162"/>
      <c r="BJ70" s="162"/>
      <c r="BK70" s="162"/>
      <c r="BL70" s="162"/>
      <c r="BM70" s="162"/>
      <c r="BN70" s="162"/>
      <c r="BO70" s="162"/>
      <c r="BP70" s="162"/>
      <c r="BQ70" s="162"/>
      <c r="BR70" s="162"/>
      <c r="BS70" s="162"/>
      <c r="BT70" s="162"/>
      <c r="BU70" s="162"/>
      <c r="BV70" s="162"/>
      <c r="BW70" s="162"/>
      <c r="BX70" s="162"/>
      <c r="BY70" s="162"/>
      <c r="BZ70" s="162"/>
      <c r="CA70" s="162"/>
      <c r="CB70" s="162"/>
      <c r="CC70" s="162"/>
      <c r="CD70" s="162"/>
      <c r="CE70" s="162"/>
      <c r="CF70" s="162"/>
      <c r="CG70" s="162"/>
      <c r="CH70" s="162"/>
      <c r="CI70" s="162"/>
      <c r="CJ70" s="162"/>
      <c r="CK70" s="162"/>
      <c r="CL70" s="162"/>
      <c r="CM70" s="162"/>
      <c r="CN70" s="162"/>
      <c r="CO70" s="162"/>
      <c r="CP70" s="162"/>
      <c r="CQ70" s="162"/>
      <c r="CR70" s="162"/>
      <c r="CS70" s="162"/>
      <c r="CT70" s="162"/>
      <c r="CU70" s="162"/>
      <c r="CV70" s="162"/>
      <c r="CW70" s="209"/>
      <c r="CX70" s="209"/>
      <c r="CY70" s="375"/>
      <c r="CZ70" s="208"/>
      <c r="DA70" s="152"/>
      <c r="DB70" s="152"/>
      <c r="DC70" s="208"/>
      <c r="DD70" s="208"/>
      <c r="DE70" s="152"/>
      <c r="DF70" s="152"/>
      <c r="DG70" s="153"/>
      <c r="DH70" s="153" t="s">
        <v>655</v>
      </c>
      <c r="DI70" s="153" t="s">
        <v>45</v>
      </c>
      <c r="DJ70" s="213" t="s">
        <v>560</v>
      </c>
      <c r="DK70" s="394" t="s">
        <v>87</v>
      </c>
      <c r="DL70" s="181">
        <v>9891</v>
      </c>
      <c r="DM70" s="153">
        <v>45829</v>
      </c>
      <c r="DN70" s="999">
        <v>36</v>
      </c>
      <c r="DO70" s="181">
        <v>9891</v>
      </c>
      <c r="DP70" s="182">
        <v>14363.64</v>
      </c>
      <c r="DQ70" s="181">
        <f t="shared" si="70"/>
        <v>156277839.56399998</v>
      </c>
      <c r="DR70" s="446">
        <f t="shared" si="71"/>
        <v>0.10000000000000002</v>
      </c>
      <c r="DS70" s="182">
        <f t="shared" si="72"/>
        <v>142070763.23999998</v>
      </c>
      <c r="DT70" s="275">
        <v>45832</v>
      </c>
      <c r="DU70" s="152"/>
      <c r="DV70" s="152"/>
      <c r="DW70" s="151"/>
      <c r="DX70" s="275"/>
      <c r="DY70" s="370"/>
      <c r="DZ70" s="208"/>
      <c r="EA70" s="208"/>
      <c r="EB70" s="152"/>
      <c r="EC70" s="152"/>
      <c r="ED70" s="152"/>
      <c r="EE70" s="152"/>
      <c r="EF70" s="152"/>
      <c r="EG70" s="152"/>
      <c r="EH70" s="152"/>
      <c r="EI70" s="371"/>
      <c r="EJ70" s="371"/>
      <c r="EK70" s="153"/>
      <c r="EL70" s="153"/>
      <c r="EM70" s="153"/>
      <c r="EN70" s="153"/>
      <c r="EO70" s="153"/>
      <c r="EP70" s="153"/>
      <c r="EQ70" s="153"/>
      <c r="ER70" s="153"/>
      <c r="ES70" s="152"/>
      <c r="ET70" s="151"/>
      <c r="EU70" s="153"/>
      <c r="EV70" s="153"/>
      <c r="EW70" s="153"/>
      <c r="EX70" s="153"/>
      <c r="EY70" s="152"/>
      <c r="EZ70" s="152"/>
      <c r="FA70" s="152"/>
      <c r="FB70" s="152"/>
      <c r="FC70" s="151"/>
      <c r="FD70" s="152"/>
      <c r="FE70" s="372"/>
      <c r="FF70" s="373"/>
      <c r="FG70" s="379"/>
      <c r="FH70" s="380"/>
      <c r="FI70" s="219"/>
      <c r="FJ70" s="220"/>
      <c r="FK70" s="221"/>
      <c r="FL70" s="221"/>
    </row>
    <row r="71" spans="1:168" s="386" customFormat="1" ht="14" hidden="1" customHeight="1">
      <c r="A71" s="208" t="str">
        <f t="shared" si="5"/>
        <v>ok</v>
      </c>
      <c r="B71" s="151"/>
      <c r="C71" s="151"/>
      <c r="D71" s="151"/>
      <c r="E71" s="151"/>
      <c r="F71" s="151"/>
      <c r="G71" s="151"/>
      <c r="H71" s="275"/>
      <c r="I71" s="171" t="s">
        <v>260</v>
      </c>
      <c r="J71" s="164" t="s">
        <v>235</v>
      </c>
      <c r="K71" s="171" t="s">
        <v>302</v>
      </c>
      <c r="L71" s="233" t="s">
        <v>289</v>
      </c>
      <c r="M71" s="163" t="s">
        <v>44</v>
      </c>
      <c r="N71" s="172"/>
      <c r="O71" s="177"/>
      <c r="P71" s="172"/>
      <c r="Q71" s="161"/>
      <c r="R71" s="162"/>
      <c r="S71" s="161"/>
      <c r="T71" s="162"/>
      <c r="U71" s="162"/>
      <c r="V71" s="162"/>
      <c r="W71" s="162"/>
      <c r="X71" s="162"/>
      <c r="Y71" s="162"/>
      <c r="Z71" s="162"/>
      <c r="AA71" s="162"/>
      <c r="AB71" s="162"/>
      <c r="AC71" s="162"/>
      <c r="AD71" s="162"/>
      <c r="AE71" s="162"/>
      <c r="AF71" s="162"/>
      <c r="AG71" s="162"/>
      <c r="AH71" s="162"/>
      <c r="AI71" s="162"/>
      <c r="AJ71" s="162"/>
      <c r="AK71" s="162"/>
      <c r="AL71" s="162"/>
      <c r="AM71" s="162"/>
      <c r="AN71" s="162"/>
      <c r="AO71" s="162"/>
      <c r="AP71" s="162"/>
      <c r="AQ71" s="162"/>
      <c r="AR71" s="162"/>
      <c r="AS71" s="162"/>
      <c r="AT71" s="162"/>
      <c r="AU71" s="162"/>
      <c r="AV71" s="162"/>
      <c r="AW71" s="162"/>
      <c r="AX71" s="162"/>
      <c r="AY71" s="162"/>
      <c r="AZ71" s="162"/>
      <c r="BA71" s="162"/>
      <c r="BB71" s="162"/>
      <c r="BC71" s="162"/>
      <c r="BD71" s="162"/>
      <c r="BE71" s="162"/>
      <c r="BF71" s="162"/>
      <c r="BG71" s="162"/>
      <c r="BH71" s="162"/>
      <c r="BI71" s="162"/>
      <c r="BJ71" s="162"/>
      <c r="BK71" s="162"/>
      <c r="BL71" s="162"/>
      <c r="BM71" s="162"/>
      <c r="BN71" s="162"/>
      <c r="BO71" s="162"/>
      <c r="BP71" s="162"/>
      <c r="BQ71" s="162"/>
      <c r="BR71" s="162"/>
      <c r="BS71" s="162"/>
      <c r="BT71" s="162"/>
      <c r="BU71" s="162"/>
      <c r="BV71" s="162"/>
      <c r="BW71" s="162"/>
      <c r="BX71" s="162"/>
      <c r="BY71" s="162"/>
      <c r="BZ71" s="162"/>
      <c r="CA71" s="162"/>
      <c r="CB71" s="162"/>
      <c r="CC71" s="162"/>
      <c r="CD71" s="162"/>
      <c r="CE71" s="162"/>
      <c r="CF71" s="162"/>
      <c r="CG71" s="162"/>
      <c r="CH71" s="162"/>
      <c r="CI71" s="162"/>
      <c r="CJ71" s="162"/>
      <c r="CK71" s="162"/>
      <c r="CL71" s="162"/>
      <c r="CM71" s="162"/>
      <c r="CN71" s="162"/>
      <c r="CO71" s="162"/>
      <c r="CP71" s="162"/>
      <c r="CQ71" s="162"/>
      <c r="CR71" s="162"/>
      <c r="CS71" s="162"/>
      <c r="CT71" s="162"/>
      <c r="CU71" s="162"/>
      <c r="CV71" s="162"/>
      <c r="CW71" s="209"/>
      <c r="CX71" s="209"/>
      <c r="CY71" s="375"/>
      <c r="CZ71" s="208"/>
      <c r="DA71" s="152"/>
      <c r="DB71" s="152"/>
      <c r="DC71" s="208"/>
      <c r="DD71" s="208"/>
      <c r="DE71" s="152"/>
      <c r="DF71" s="152"/>
      <c r="DG71" s="153"/>
      <c r="DH71" s="153" t="s">
        <v>1691</v>
      </c>
      <c r="DI71" s="277" t="s">
        <v>45</v>
      </c>
      <c r="DJ71" s="213" t="s">
        <v>1013</v>
      </c>
      <c r="DK71" s="213" t="s">
        <v>678</v>
      </c>
      <c r="DL71" s="227">
        <v>3297</v>
      </c>
      <c r="DM71" s="153">
        <v>45888</v>
      </c>
      <c r="DN71" s="228">
        <v>12</v>
      </c>
      <c r="DO71" s="227">
        <v>3297</v>
      </c>
      <c r="DP71" s="227">
        <v>14363.64</v>
      </c>
      <c r="DQ71" s="181">
        <f t="shared" si="70"/>
        <v>52092613.188000001</v>
      </c>
      <c r="DR71" s="446">
        <f t="shared" si="71"/>
        <v>0.10000000000000006</v>
      </c>
      <c r="DS71" s="182">
        <f t="shared" si="72"/>
        <v>47356921.079999998</v>
      </c>
      <c r="DT71" s="275">
        <v>45891</v>
      </c>
      <c r="DU71" s="152"/>
      <c r="DV71" s="152"/>
      <c r="DW71" s="151"/>
      <c r="DX71" s="275"/>
      <c r="DY71" s="370"/>
      <c r="DZ71" s="208"/>
      <c r="EA71" s="208"/>
      <c r="EB71" s="152"/>
      <c r="EC71" s="152"/>
      <c r="ED71" s="152"/>
      <c r="EE71" s="152"/>
      <c r="EF71" s="152"/>
      <c r="EG71" s="152"/>
      <c r="EH71" s="152"/>
      <c r="EI71" s="371"/>
      <c r="EJ71" s="371"/>
      <c r="EK71" s="153"/>
      <c r="EL71" s="153"/>
      <c r="EM71" s="153"/>
      <c r="EN71" s="153"/>
      <c r="EO71" s="153"/>
      <c r="EP71" s="153"/>
      <c r="EQ71" s="153"/>
      <c r="ER71" s="153"/>
      <c r="ES71" s="152"/>
      <c r="ET71" s="151"/>
      <c r="EU71" s="153"/>
      <c r="EV71" s="153"/>
      <c r="EW71" s="153"/>
      <c r="EX71" s="153"/>
      <c r="EY71" s="152"/>
      <c r="EZ71" s="152"/>
      <c r="FA71" s="152"/>
      <c r="FB71" s="152"/>
      <c r="FC71" s="151"/>
      <c r="FD71" s="152"/>
      <c r="FE71" s="372"/>
      <c r="FF71" s="373"/>
      <c r="FG71" s="381"/>
      <c r="FH71" s="382"/>
      <c r="FI71" s="222"/>
      <c r="FJ71" s="223"/>
      <c r="FK71" s="224"/>
      <c r="FL71" s="224"/>
    </row>
    <row r="72" spans="1:168" s="157" customFormat="1" ht="14" hidden="1" customHeight="1">
      <c r="A72" s="208" t="str">
        <f t="shared" ref="A72:A135" si="98">IF(I72=I71,"ok","Hiện")</f>
        <v>Hiện</v>
      </c>
      <c r="B72" s="151" t="str">
        <f t="shared" si="93"/>
        <v>Thừa</v>
      </c>
      <c r="C72" s="151">
        <f>FA72</f>
        <v>-1</v>
      </c>
      <c r="D72" s="151"/>
      <c r="E72" s="151"/>
      <c r="F72" s="151"/>
      <c r="G72" s="151"/>
      <c r="H72" s="151"/>
      <c r="I72" s="171" t="s">
        <v>261</v>
      </c>
      <c r="J72" s="164" t="s">
        <v>235</v>
      </c>
      <c r="K72" s="171" t="s">
        <v>716</v>
      </c>
      <c r="L72" s="233" t="s">
        <v>289</v>
      </c>
      <c r="M72" s="163" t="s">
        <v>44</v>
      </c>
      <c r="N72" s="172">
        <v>353.25</v>
      </c>
      <c r="O72" s="177">
        <v>7.83037508846426</v>
      </c>
      <c r="P72" s="172">
        <v>2766.08</v>
      </c>
      <c r="Q72" s="161"/>
      <c r="R72" s="162"/>
      <c r="S72" s="161">
        <v>9</v>
      </c>
      <c r="T72" s="162">
        <v>3179.25</v>
      </c>
      <c r="U72" s="162"/>
      <c r="V72" s="162"/>
      <c r="W72" s="162">
        <v>0</v>
      </c>
      <c r="X72" s="162">
        <v>0</v>
      </c>
      <c r="Y72" s="162">
        <v>0</v>
      </c>
      <c r="Z72" s="162">
        <v>0</v>
      </c>
      <c r="AA72" s="162">
        <v>14</v>
      </c>
      <c r="AB72" s="162">
        <v>4945.5</v>
      </c>
      <c r="AC72" s="162">
        <v>0</v>
      </c>
      <c r="AD72" s="162">
        <v>0</v>
      </c>
      <c r="AE72" s="162">
        <v>0</v>
      </c>
      <c r="AF72" s="162">
        <v>0</v>
      </c>
      <c r="AG72" s="162">
        <v>0</v>
      </c>
      <c r="AH72" s="162">
        <v>0</v>
      </c>
      <c r="AI72" s="162">
        <f>VLOOKUP(I72,'[119]MTO-rev09'!$A:$O,11,0)</f>
        <v>0</v>
      </c>
      <c r="AJ72" s="162">
        <f>VLOOKUP(I72,'[119]MTO-rev09'!$A:$O,12,0)</f>
        <v>0</v>
      </c>
      <c r="AK72" s="162">
        <v>0</v>
      </c>
      <c r="AL72" s="162">
        <v>0</v>
      </c>
      <c r="AM72" s="162"/>
      <c r="AN72" s="162"/>
      <c r="AO72" s="162">
        <v>0</v>
      </c>
      <c r="AP72" s="162">
        <v>0</v>
      </c>
      <c r="AQ72" s="162">
        <v>0</v>
      </c>
      <c r="AR72" s="162">
        <v>0</v>
      </c>
      <c r="AS72" s="162">
        <v>0</v>
      </c>
      <c r="AT72" s="162">
        <v>0</v>
      </c>
      <c r="AU72" s="162">
        <v>0</v>
      </c>
      <c r="AV72" s="162">
        <v>0</v>
      </c>
      <c r="AW72" s="162">
        <v>0</v>
      </c>
      <c r="AX72" s="162">
        <v>0</v>
      </c>
      <c r="AY72" s="162">
        <v>0</v>
      </c>
      <c r="AZ72" s="162">
        <v>0</v>
      </c>
      <c r="BA72" s="162"/>
      <c r="BB72" s="162"/>
      <c r="BC72" s="162">
        <v>0</v>
      </c>
      <c r="BD72" s="162">
        <v>0</v>
      </c>
      <c r="BE72" s="162">
        <v>0</v>
      </c>
      <c r="BF72" s="162">
        <v>0</v>
      </c>
      <c r="BG72" s="162">
        <v>0</v>
      </c>
      <c r="BH72" s="162">
        <v>0</v>
      </c>
      <c r="BI72" s="162">
        <v>0</v>
      </c>
      <c r="BJ72" s="162">
        <v>0</v>
      </c>
      <c r="BK72" s="162">
        <v>0</v>
      </c>
      <c r="BL72" s="162">
        <v>0</v>
      </c>
      <c r="BM72" s="162">
        <v>0</v>
      </c>
      <c r="BN72" s="162">
        <v>0</v>
      </c>
      <c r="BO72" s="162"/>
      <c r="BP72" s="162"/>
      <c r="BQ72" s="162">
        <v>0</v>
      </c>
      <c r="BR72" s="162">
        <v>0</v>
      </c>
      <c r="BS72" s="162">
        <v>0</v>
      </c>
      <c r="BT72" s="162">
        <v>0</v>
      </c>
      <c r="BU72" s="162">
        <v>0</v>
      </c>
      <c r="BV72" s="162">
        <v>0</v>
      </c>
      <c r="BW72" s="162"/>
      <c r="BX72" s="162"/>
      <c r="BY72" s="162">
        <v>0</v>
      </c>
      <c r="BZ72" s="162">
        <v>0</v>
      </c>
      <c r="CA72" s="162">
        <v>0</v>
      </c>
      <c r="CB72" s="162">
        <v>0</v>
      </c>
      <c r="CC72" s="162">
        <v>0</v>
      </c>
      <c r="CD72" s="162">
        <v>0</v>
      </c>
      <c r="CE72" s="162">
        <f>VLOOKUP(I72,[120]REV33!$A:$O,11,0)</f>
        <v>0</v>
      </c>
      <c r="CF72" s="162">
        <f>VLOOKUP(I72,[120]REV33!$A:$O,12,0)</f>
        <v>0</v>
      </c>
      <c r="CG72" s="162"/>
      <c r="CH72" s="162"/>
      <c r="CI72" s="162"/>
      <c r="CJ72" s="162"/>
      <c r="CK72" s="162"/>
      <c r="CL72" s="162"/>
      <c r="CM72" s="162"/>
      <c r="CN72" s="162"/>
      <c r="CO72" s="162">
        <v>0</v>
      </c>
      <c r="CP72" s="162">
        <v>0</v>
      </c>
      <c r="CQ72" s="162">
        <v>0</v>
      </c>
      <c r="CR72" s="162">
        <v>0</v>
      </c>
      <c r="CS72" s="162">
        <v>0</v>
      </c>
      <c r="CT72" s="162">
        <v>0</v>
      </c>
      <c r="CU72" s="162">
        <v>0</v>
      </c>
      <c r="CV72" s="162">
        <v>0</v>
      </c>
      <c r="CW72" s="209">
        <f t="shared" ref="CW72:CW73" si="99">Q72+S72+U72+W72+Y72+AA72+AC72+AE72+AG72+AI72+AK72+AM72+AO72+AQ72+AS72+AU72+AW72+AY72+BA72+BC72+BE72+BG72+BI72+BK72+BM72+BO72+BQ72+BS72+BU72+BW72+BY72+CA72+CC72+CE72+CG72+CI72+CK72+CM72+CO72+CQ72+CS72+CU72</f>
        <v>23</v>
      </c>
      <c r="CX72" s="209">
        <f t="shared" ref="CX72:CX73" si="100">R72+T72+V72+X72+Z72+AB72+AD72+AF72+AH72+AJ72+AL72+AN72+AP72+AR72+AT72+AV72+AX72+AZ72+BB72+BD72+BF72+BH72+BJ72+BL72+BN72+BP72+BR72+BT72+BV72+BX72+BZ72+CB72+CD72+CF72+CH72+CJ72+CL72+CN72+CP72+CR72+CT72+CV72</f>
        <v>8124.75</v>
      </c>
      <c r="CY72" s="375" t="s">
        <v>498</v>
      </c>
      <c r="CZ72" s="208"/>
      <c r="DA72" s="152"/>
      <c r="DB72" s="152"/>
      <c r="DC72" s="208"/>
      <c r="DD72" s="208"/>
      <c r="DE72" s="152">
        <f t="shared" ref="DE72:DE73" si="101">IF(CW72&gt;DA72,CW72-DA72,"0")</f>
        <v>23</v>
      </c>
      <c r="DF72" s="152">
        <f t="shared" ref="DF72:DF73" si="102">IF(CX72&gt;DB72,CX72-DB72,"0")</f>
        <v>8124.75</v>
      </c>
      <c r="DG72" s="153">
        <v>45792</v>
      </c>
      <c r="DH72" s="153" t="s">
        <v>550</v>
      </c>
      <c r="DI72" s="153" t="s">
        <v>465</v>
      </c>
      <c r="DJ72" s="376" t="s">
        <v>549</v>
      </c>
      <c r="DK72" s="368" t="s">
        <v>371</v>
      </c>
      <c r="DL72" s="181">
        <v>8500</v>
      </c>
      <c r="DM72" s="369">
        <v>1</v>
      </c>
      <c r="DN72" s="999">
        <v>24</v>
      </c>
      <c r="DO72" s="181">
        <v>8500</v>
      </c>
      <c r="DP72" s="182">
        <v>14728</v>
      </c>
      <c r="DQ72" s="181">
        <f t="shared" si="70"/>
        <v>137706800</v>
      </c>
      <c r="DR72" s="446">
        <f t="shared" si="71"/>
        <v>0.1</v>
      </c>
      <c r="DS72" s="182">
        <f t="shared" si="72"/>
        <v>125188000</v>
      </c>
      <c r="DT72" s="275">
        <v>45828</v>
      </c>
      <c r="DU72" s="152">
        <f>SUMIF($I:$I,I72,$DN:$DN)</f>
        <v>24</v>
      </c>
      <c r="DV72" s="152">
        <f>SUMIF($I:$I,I72,$DO:$DO)</f>
        <v>8500</v>
      </c>
      <c r="DW72" s="151"/>
      <c r="DX72" s="275"/>
      <c r="DY72" s="370"/>
      <c r="DZ72" s="208"/>
      <c r="EA72" s="208"/>
      <c r="EB72" s="152"/>
      <c r="EC72" s="152"/>
      <c r="ED72" s="152"/>
      <c r="EE72" s="152"/>
      <c r="EF72" s="152"/>
      <c r="EG72" s="152"/>
      <c r="EH72" s="152"/>
      <c r="EI72" s="371"/>
      <c r="EJ72" s="371"/>
      <c r="EK72" s="153"/>
      <c r="EL72" s="153"/>
      <c r="EM72" s="153"/>
      <c r="EN72" s="153"/>
      <c r="EO72" s="153"/>
      <c r="EP72" s="153"/>
      <c r="EQ72" s="153"/>
      <c r="ER72" s="153"/>
      <c r="ES72" s="152">
        <f>SUMIF($I:$I,I72,$EG:$EG)</f>
        <v>0</v>
      </c>
      <c r="ET72" s="151">
        <f>SUMIF($I:$I,I72,$EH:$EH)</f>
        <v>0</v>
      </c>
      <c r="EU72" s="153"/>
      <c r="EV72" s="153"/>
      <c r="EW72" s="153"/>
      <c r="EX72" s="153"/>
      <c r="EY72" s="152">
        <f t="shared" ref="EY72:EY73" si="103">DU72+ES72</f>
        <v>24</v>
      </c>
      <c r="EZ72" s="152">
        <f t="shared" ref="EZ72:EZ73" si="104">DV72+ET72</f>
        <v>8500</v>
      </c>
      <c r="FA72" s="152">
        <f t="shared" ref="FA72:FA73" si="105">DE72-EY72</f>
        <v>-1</v>
      </c>
      <c r="FB72" s="152">
        <f t="shared" ref="FB72:FB73" si="106">DF72-EZ72</f>
        <v>-375.25</v>
      </c>
      <c r="FC72" s="151" t="str">
        <f t="shared" ref="FC72:FC73" si="107">IF(FA72&lt;0,"Thừa",IF(FA72=0,"Đủ","Thiếu"))</f>
        <v>Thừa</v>
      </c>
      <c r="FD72" s="152"/>
      <c r="FE72" s="372"/>
      <c r="FF72" s="373"/>
      <c r="FG72" s="367"/>
      <c r="FH72" s="374"/>
      <c r="FI72" s="183"/>
      <c r="FJ72" s="184"/>
      <c r="FK72" s="185"/>
      <c r="FL72" s="185"/>
    </row>
    <row r="73" spans="1:168" s="157" customFormat="1" ht="14" hidden="1" customHeight="1">
      <c r="A73" s="208" t="str">
        <f t="shared" si="98"/>
        <v>Hiện</v>
      </c>
      <c r="B73" s="151" t="str">
        <f t="shared" si="93"/>
        <v>Thừa</v>
      </c>
      <c r="C73" s="151">
        <f>FA73</f>
        <v>-0.80000000000000071</v>
      </c>
      <c r="D73" s="151"/>
      <c r="E73" s="151"/>
      <c r="F73" s="151"/>
      <c r="G73" s="151"/>
      <c r="H73" s="151"/>
      <c r="I73" s="171" t="s">
        <v>262</v>
      </c>
      <c r="J73" s="164" t="s">
        <v>235</v>
      </c>
      <c r="K73" s="171" t="s">
        <v>717</v>
      </c>
      <c r="L73" s="233" t="s">
        <v>289</v>
      </c>
      <c r="M73" s="163" t="s">
        <v>44</v>
      </c>
      <c r="N73" s="172">
        <v>392.5</v>
      </c>
      <c r="O73" s="177">
        <v>7.3192356687898092</v>
      </c>
      <c r="P73" s="172">
        <v>2872.8</v>
      </c>
      <c r="Q73" s="161"/>
      <c r="R73" s="162"/>
      <c r="S73" s="161">
        <v>0</v>
      </c>
      <c r="T73" s="162">
        <v>0</v>
      </c>
      <c r="U73" s="162"/>
      <c r="V73" s="162"/>
      <c r="W73" s="162">
        <v>18.2</v>
      </c>
      <c r="X73" s="162">
        <v>7143.5</v>
      </c>
      <c r="Y73" s="162">
        <v>-9</v>
      </c>
      <c r="Z73" s="162">
        <v>-3532.5</v>
      </c>
      <c r="AA73" s="162">
        <v>14</v>
      </c>
      <c r="AB73" s="162">
        <v>5495</v>
      </c>
      <c r="AC73" s="162">
        <v>0</v>
      </c>
      <c r="AD73" s="162">
        <v>0</v>
      </c>
      <c r="AE73" s="162">
        <v>0</v>
      </c>
      <c r="AF73" s="162">
        <v>0</v>
      </c>
      <c r="AG73" s="162">
        <v>0</v>
      </c>
      <c r="AH73" s="162">
        <v>0</v>
      </c>
      <c r="AI73" s="162">
        <f>VLOOKUP(I73,'[119]MTO-rev09'!$A:$O,11,0)</f>
        <v>0</v>
      </c>
      <c r="AJ73" s="162">
        <f>VLOOKUP(I73,'[119]MTO-rev09'!$A:$O,12,0)</f>
        <v>0</v>
      </c>
      <c r="AK73" s="162">
        <v>0</v>
      </c>
      <c r="AL73" s="162">
        <v>0</v>
      </c>
      <c r="AM73" s="162"/>
      <c r="AN73" s="162"/>
      <c r="AO73" s="162">
        <v>0</v>
      </c>
      <c r="AP73" s="162">
        <v>0</v>
      </c>
      <c r="AQ73" s="162">
        <v>0</v>
      </c>
      <c r="AR73" s="162">
        <v>0</v>
      </c>
      <c r="AS73" s="162">
        <v>0</v>
      </c>
      <c r="AT73" s="162">
        <v>0</v>
      </c>
      <c r="AU73" s="162">
        <v>0</v>
      </c>
      <c r="AV73" s="162">
        <v>0</v>
      </c>
      <c r="AW73" s="162">
        <v>0</v>
      </c>
      <c r="AX73" s="162">
        <v>0</v>
      </c>
      <c r="AY73" s="162">
        <v>0</v>
      </c>
      <c r="AZ73" s="162">
        <v>0</v>
      </c>
      <c r="BA73" s="162"/>
      <c r="BB73" s="162"/>
      <c r="BC73" s="162">
        <v>0</v>
      </c>
      <c r="BD73" s="162">
        <v>0</v>
      </c>
      <c r="BE73" s="162">
        <v>0</v>
      </c>
      <c r="BF73" s="162">
        <v>0</v>
      </c>
      <c r="BG73" s="162">
        <v>0</v>
      </c>
      <c r="BH73" s="162">
        <v>0</v>
      </c>
      <c r="BI73" s="162">
        <v>0</v>
      </c>
      <c r="BJ73" s="162">
        <v>0</v>
      </c>
      <c r="BK73" s="162">
        <v>0</v>
      </c>
      <c r="BL73" s="162">
        <v>0</v>
      </c>
      <c r="BM73" s="162">
        <v>0</v>
      </c>
      <c r="BN73" s="162">
        <v>0</v>
      </c>
      <c r="BO73" s="162"/>
      <c r="BP73" s="162"/>
      <c r="BQ73" s="162">
        <v>0</v>
      </c>
      <c r="BR73" s="162">
        <v>0</v>
      </c>
      <c r="BS73" s="162">
        <v>0</v>
      </c>
      <c r="BT73" s="162">
        <v>0</v>
      </c>
      <c r="BU73" s="162">
        <v>0</v>
      </c>
      <c r="BV73" s="162">
        <v>0</v>
      </c>
      <c r="BW73" s="162"/>
      <c r="BX73" s="162"/>
      <c r="BY73" s="162">
        <v>0</v>
      </c>
      <c r="BZ73" s="162">
        <v>0</v>
      </c>
      <c r="CA73" s="162">
        <v>0</v>
      </c>
      <c r="CB73" s="162">
        <v>0</v>
      </c>
      <c r="CC73" s="162">
        <v>0</v>
      </c>
      <c r="CD73" s="162">
        <v>0</v>
      </c>
      <c r="CE73" s="162">
        <f>VLOOKUP(I73,[120]REV33!$A:$O,11,0)</f>
        <v>0</v>
      </c>
      <c r="CF73" s="162">
        <f>VLOOKUP(I73,[120]REV33!$A:$O,12,0)</f>
        <v>0</v>
      </c>
      <c r="CG73" s="162"/>
      <c r="CH73" s="162"/>
      <c r="CI73" s="162"/>
      <c r="CJ73" s="162"/>
      <c r="CK73" s="162"/>
      <c r="CL73" s="162"/>
      <c r="CM73" s="162"/>
      <c r="CN73" s="162"/>
      <c r="CO73" s="162">
        <v>0</v>
      </c>
      <c r="CP73" s="162">
        <v>0</v>
      </c>
      <c r="CQ73" s="162">
        <v>0</v>
      </c>
      <c r="CR73" s="162">
        <v>0</v>
      </c>
      <c r="CS73" s="162">
        <v>0</v>
      </c>
      <c r="CT73" s="162">
        <v>0</v>
      </c>
      <c r="CU73" s="162">
        <v>0</v>
      </c>
      <c r="CV73" s="162">
        <v>0</v>
      </c>
      <c r="CW73" s="209">
        <f t="shared" si="99"/>
        <v>23.2</v>
      </c>
      <c r="CX73" s="209">
        <f t="shared" si="100"/>
        <v>9106</v>
      </c>
      <c r="CY73" s="395" t="s">
        <v>499</v>
      </c>
      <c r="CZ73" s="208"/>
      <c r="DA73" s="152"/>
      <c r="DB73" s="152"/>
      <c r="DC73" s="208"/>
      <c r="DD73" s="208"/>
      <c r="DE73" s="152">
        <f t="shared" si="101"/>
        <v>23.2</v>
      </c>
      <c r="DF73" s="152">
        <f t="shared" si="102"/>
        <v>9106</v>
      </c>
      <c r="DG73" s="153">
        <v>45792</v>
      </c>
      <c r="DH73" s="377" t="s">
        <v>667</v>
      </c>
      <c r="DI73" s="153" t="s">
        <v>45</v>
      </c>
      <c r="DJ73" s="376" t="s">
        <v>368</v>
      </c>
      <c r="DK73" s="368" t="s">
        <v>371</v>
      </c>
      <c r="DL73" s="181">
        <v>4710</v>
      </c>
      <c r="DM73" s="153">
        <v>45791</v>
      </c>
      <c r="DN73" s="999">
        <v>12</v>
      </c>
      <c r="DO73" s="181">
        <v>4710</v>
      </c>
      <c r="DP73" s="182">
        <v>14363.64</v>
      </c>
      <c r="DQ73" s="181">
        <f t="shared" si="70"/>
        <v>74418018.840000004</v>
      </c>
      <c r="DR73" s="446">
        <f t="shared" si="71"/>
        <v>0.1000000000000002</v>
      </c>
      <c r="DS73" s="182">
        <f t="shared" si="72"/>
        <v>67652744.399999991</v>
      </c>
      <c r="DT73" s="275">
        <v>45794</v>
      </c>
      <c r="DU73" s="152">
        <f>SUMIF($I:$I,I73,$DN:$DN)</f>
        <v>24</v>
      </c>
      <c r="DV73" s="152">
        <f>SUMIF($I:$I,I73,$DO:$DO)</f>
        <v>9420</v>
      </c>
      <c r="DW73" s="151"/>
      <c r="DX73" s="275"/>
      <c r="DY73" s="370"/>
      <c r="DZ73" s="208"/>
      <c r="EA73" s="208"/>
      <c r="EB73" s="152"/>
      <c r="EC73" s="152"/>
      <c r="ED73" s="152"/>
      <c r="EE73" s="152"/>
      <c r="EF73" s="152"/>
      <c r="EG73" s="152"/>
      <c r="EH73" s="152"/>
      <c r="EI73" s="371"/>
      <c r="EJ73" s="371"/>
      <c r="EK73" s="153"/>
      <c r="EL73" s="153"/>
      <c r="EM73" s="153"/>
      <c r="EN73" s="153"/>
      <c r="EO73" s="153"/>
      <c r="EP73" s="153"/>
      <c r="EQ73" s="153"/>
      <c r="ER73" s="153"/>
      <c r="ES73" s="152">
        <f>SUMIF($I:$I,I73,$EG:$EG)</f>
        <v>0</v>
      </c>
      <c r="ET73" s="151">
        <f>SUMIF($I:$I,I73,$EH:$EH)</f>
        <v>0</v>
      </c>
      <c r="EU73" s="153"/>
      <c r="EV73" s="153"/>
      <c r="EW73" s="153"/>
      <c r="EX73" s="153"/>
      <c r="EY73" s="152">
        <f t="shared" si="103"/>
        <v>24</v>
      </c>
      <c r="EZ73" s="152">
        <f t="shared" si="104"/>
        <v>9420</v>
      </c>
      <c r="FA73" s="152">
        <f t="shared" si="105"/>
        <v>-0.80000000000000071</v>
      </c>
      <c r="FB73" s="152">
        <f t="shared" si="106"/>
        <v>-314</v>
      </c>
      <c r="FC73" s="151" t="str">
        <f t="shared" si="107"/>
        <v>Thừa</v>
      </c>
      <c r="FD73" s="152"/>
      <c r="FE73" s="372"/>
      <c r="FF73" s="373"/>
      <c r="FG73" s="367"/>
      <c r="FH73" s="374"/>
      <c r="FI73" s="183"/>
      <c r="FJ73" s="184"/>
      <c r="FK73" s="185"/>
      <c r="FL73" s="185"/>
    </row>
    <row r="74" spans="1:168" s="386" customFormat="1" ht="14" hidden="1" customHeight="1">
      <c r="A74" s="208" t="str">
        <f t="shared" si="98"/>
        <v>ok</v>
      </c>
      <c r="B74" s="151"/>
      <c r="C74" s="151"/>
      <c r="D74" s="151"/>
      <c r="E74" s="151"/>
      <c r="F74" s="151"/>
      <c r="G74" s="151"/>
      <c r="H74" s="151"/>
      <c r="I74" s="171" t="s">
        <v>262</v>
      </c>
      <c r="J74" s="164" t="s">
        <v>235</v>
      </c>
      <c r="K74" s="171" t="s">
        <v>717</v>
      </c>
      <c r="L74" s="233" t="s">
        <v>289</v>
      </c>
      <c r="M74" s="163" t="s">
        <v>44</v>
      </c>
      <c r="N74" s="172"/>
      <c r="O74" s="177"/>
      <c r="P74" s="172"/>
      <c r="Q74" s="161"/>
      <c r="R74" s="162"/>
      <c r="S74" s="161"/>
      <c r="T74" s="162"/>
      <c r="U74" s="162"/>
      <c r="V74" s="162"/>
      <c r="W74" s="162"/>
      <c r="X74" s="162"/>
      <c r="Y74" s="162"/>
      <c r="Z74" s="162"/>
      <c r="AA74" s="162"/>
      <c r="AB74" s="162"/>
      <c r="AC74" s="162"/>
      <c r="AD74" s="162"/>
      <c r="AE74" s="162"/>
      <c r="AF74" s="162"/>
      <c r="AG74" s="162"/>
      <c r="AH74" s="162"/>
      <c r="AI74" s="162"/>
      <c r="AJ74" s="162"/>
      <c r="AK74" s="162"/>
      <c r="AL74" s="162"/>
      <c r="AM74" s="162"/>
      <c r="AN74" s="162"/>
      <c r="AO74" s="162"/>
      <c r="AP74" s="162"/>
      <c r="AQ74" s="162"/>
      <c r="AR74" s="162"/>
      <c r="AS74" s="162"/>
      <c r="AT74" s="162"/>
      <c r="AU74" s="162"/>
      <c r="AV74" s="162"/>
      <c r="AW74" s="162"/>
      <c r="AX74" s="162"/>
      <c r="AY74" s="162"/>
      <c r="AZ74" s="162"/>
      <c r="BA74" s="162"/>
      <c r="BB74" s="162"/>
      <c r="BC74" s="162"/>
      <c r="BD74" s="162"/>
      <c r="BE74" s="162"/>
      <c r="BF74" s="162"/>
      <c r="BG74" s="162"/>
      <c r="BH74" s="162"/>
      <c r="BI74" s="162"/>
      <c r="BJ74" s="162"/>
      <c r="BK74" s="162"/>
      <c r="BL74" s="162"/>
      <c r="BM74" s="162"/>
      <c r="BN74" s="162"/>
      <c r="BO74" s="162"/>
      <c r="BP74" s="162"/>
      <c r="BQ74" s="162"/>
      <c r="BR74" s="162"/>
      <c r="BS74" s="162"/>
      <c r="BT74" s="162"/>
      <c r="BU74" s="162"/>
      <c r="BV74" s="162"/>
      <c r="BW74" s="162"/>
      <c r="BX74" s="162"/>
      <c r="BY74" s="162"/>
      <c r="BZ74" s="162"/>
      <c r="CA74" s="162"/>
      <c r="CB74" s="162"/>
      <c r="CC74" s="162"/>
      <c r="CD74" s="162"/>
      <c r="CE74" s="162"/>
      <c r="CF74" s="162"/>
      <c r="CG74" s="162"/>
      <c r="CH74" s="162"/>
      <c r="CI74" s="162"/>
      <c r="CJ74" s="162"/>
      <c r="CK74" s="162"/>
      <c r="CL74" s="162"/>
      <c r="CM74" s="162"/>
      <c r="CN74" s="162"/>
      <c r="CO74" s="162"/>
      <c r="CP74" s="162"/>
      <c r="CQ74" s="162"/>
      <c r="CR74" s="162"/>
      <c r="CS74" s="162"/>
      <c r="CT74" s="162"/>
      <c r="CU74" s="162"/>
      <c r="CV74" s="162"/>
      <c r="CW74" s="209"/>
      <c r="CX74" s="209"/>
      <c r="CY74" s="395"/>
      <c r="CZ74" s="208"/>
      <c r="DA74" s="152"/>
      <c r="DB74" s="152"/>
      <c r="DC74" s="208"/>
      <c r="DD74" s="208"/>
      <c r="DE74" s="152"/>
      <c r="DF74" s="152"/>
      <c r="DG74" s="153"/>
      <c r="DH74" s="153" t="s">
        <v>655</v>
      </c>
      <c r="DI74" s="153" t="s">
        <v>45</v>
      </c>
      <c r="DJ74" s="213" t="s">
        <v>570</v>
      </c>
      <c r="DK74" s="394" t="s">
        <v>87</v>
      </c>
      <c r="DL74" s="181">
        <v>4710</v>
      </c>
      <c r="DM74" s="153">
        <v>45829</v>
      </c>
      <c r="DN74" s="999">
        <v>12</v>
      </c>
      <c r="DO74" s="181">
        <v>4710</v>
      </c>
      <c r="DP74" s="182">
        <v>14545.45</v>
      </c>
      <c r="DQ74" s="181">
        <f t="shared" si="70"/>
        <v>75359976.450000003</v>
      </c>
      <c r="DR74" s="446">
        <f t="shared" si="71"/>
        <v>0.10000000000000005</v>
      </c>
      <c r="DS74" s="182">
        <f t="shared" si="72"/>
        <v>68509069.5</v>
      </c>
      <c r="DT74" s="275">
        <v>45835</v>
      </c>
      <c r="DU74" s="152"/>
      <c r="DV74" s="152"/>
      <c r="DW74" s="151"/>
      <c r="DX74" s="275"/>
      <c r="DY74" s="370"/>
      <c r="DZ74" s="208"/>
      <c r="EA74" s="208"/>
      <c r="EB74" s="152"/>
      <c r="EC74" s="152"/>
      <c r="ED74" s="152"/>
      <c r="EE74" s="152"/>
      <c r="EF74" s="152"/>
      <c r="EG74" s="152"/>
      <c r="EH74" s="152"/>
      <c r="EI74" s="371"/>
      <c r="EJ74" s="371"/>
      <c r="EK74" s="153"/>
      <c r="EL74" s="153"/>
      <c r="EM74" s="153"/>
      <c r="EN74" s="153"/>
      <c r="EO74" s="153"/>
      <c r="EP74" s="153"/>
      <c r="EQ74" s="153"/>
      <c r="ER74" s="153"/>
      <c r="ES74" s="152"/>
      <c r="ET74" s="151"/>
      <c r="EU74" s="153"/>
      <c r="EV74" s="153"/>
      <c r="EW74" s="153"/>
      <c r="EX74" s="153"/>
      <c r="EY74" s="152"/>
      <c r="EZ74" s="152"/>
      <c r="FA74" s="152"/>
      <c r="FB74" s="152"/>
      <c r="FC74" s="151"/>
      <c r="FD74" s="152"/>
      <c r="FE74" s="372"/>
      <c r="FF74" s="373"/>
      <c r="FG74" s="384"/>
      <c r="FH74" s="385"/>
      <c r="FI74" s="210"/>
      <c r="FJ74" s="211"/>
      <c r="FK74" s="212"/>
      <c r="FL74" s="212"/>
    </row>
    <row r="75" spans="1:168" s="157" customFormat="1" ht="14" hidden="1" customHeight="1">
      <c r="A75" s="208" t="str">
        <f t="shared" si="98"/>
        <v>Hiện</v>
      </c>
      <c r="B75" s="151" t="str">
        <f t="shared" si="93"/>
        <v>Đủ</v>
      </c>
      <c r="C75" s="151">
        <f>FA75</f>
        <v>0</v>
      </c>
      <c r="D75" s="151"/>
      <c r="E75" s="151"/>
      <c r="F75" s="151"/>
      <c r="G75" s="151"/>
      <c r="H75" s="151"/>
      <c r="I75" s="171" t="s">
        <v>263</v>
      </c>
      <c r="J75" s="164" t="s">
        <v>235</v>
      </c>
      <c r="K75" s="171" t="s">
        <v>303</v>
      </c>
      <c r="L75" s="233" t="s">
        <v>304</v>
      </c>
      <c r="M75" s="163" t="s">
        <v>44</v>
      </c>
      <c r="N75" s="172">
        <v>157</v>
      </c>
      <c r="O75" s="1464">
        <v>11.372484076433121</v>
      </c>
      <c r="P75" s="1465">
        <v>1785.48</v>
      </c>
      <c r="Q75" s="161"/>
      <c r="R75" s="162"/>
      <c r="S75" s="161">
        <v>12</v>
      </c>
      <c r="T75" s="162">
        <v>1884</v>
      </c>
      <c r="U75" s="162"/>
      <c r="V75" s="162"/>
      <c r="W75" s="162">
        <v>0</v>
      </c>
      <c r="X75" s="162">
        <v>0</v>
      </c>
      <c r="Y75" s="162">
        <v>0</v>
      </c>
      <c r="Z75" s="162">
        <v>0</v>
      </c>
      <c r="AA75" s="162">
        <v>0</v>
      </c>
      <c r="AB75" s="162">
        <v>0</v>
      </c>
      <c r="AC75" s="162">
        <v>0</v>
      </c>
      <c r="AD75" s="162">
        <v>0</v>
      </c>
      <c r="AE75" s="162">
        <v>0</v>
      </c>
      <c r="AF75" s="162">
        <v>0</v>
      </c>
      <c r="AG75" s="162">
        <v>0</v>
      </c>
      <c r="AH75" s="162">
        <v>0</v>
      </c>
      <c r="AI75" s="162">
        <f>VLOOKUP(I75,'[119]MTO-rev09'!$A:$O,11,0)</f>
        <v>0</v>
      </c>
      <c r="AJ75" s="162">
        <f>VLOOKUP(I75,'[119]MTO-rev09'!$A:$O,12,0)</f>
        <v>0</v>
      </c>
      <c r="AK75" s="162">
        <v>0</v>
      </c>
      <c r="AL75" s="162">
        <v>0</v>
      </c>
      <c r="AM75" s="162"/>
      <c r="AN75" s="162"/>
      <c r="AO75" s="162">
        <v>0</v>
      </c>
      <c r="AP75" s="162">
        <v>0</v>
      </c>
      <c r="AQ75" s="162">
        <v>0</v>
      </c>
      <c r="AR75" s="162">
        <v>0</v>
      </c>
      <c r="AS75" s="162">
        <v>0</v>
      </c>
      <c r="AT75" s="162">
        <v>0</v>
      </c>
      <c r="AU75" s="162">
        <v>0</v>
      </c>
      <c r="AV75" s="162">
        <v>0</v>
      </c>
      <c r="AW75" s="162">
        <v>0</v>
      </c>
      <c r="AX75" s="162">
        <v>0</v>
      </c>
      <c r="AY75" s="162">
        <v>0</v>
      </c>
      <c r="AZ75" s="162">
        <v>0</v>
      </c>
      <c r="BA75" s="162"/>
      <c r="BB75" s="162"/>
      <c r="BC75" s="162">
        <v>0</v>
      </c>
      <c r="BD75" s="162">
        <v>0</v>
      </c>
      <c r="BE75" s="162">
        <v>0</v>
      </c>
      <c r="BF75" s="162">
        <v>0</v>
      </c>
      <c r="BG75" s="162">
        <v>0</v>
      </c>
      <c r="BH75" s="162">
        <v>0</v>
      </c>
      <c r="BI75" s="162">
        <v>0</v>
      </c>
      <c r="BJ75" s="162">
        <v>0</v>
      </c>
      <c r="BK75" s="162">
        <v>0</v>
      </c>
      <c r="BL75" s="162">
        <v>0</v>
      </c>
      <c r="BM75" s="162">
        <v>0</v>
      </c>
      <c r="BN75" s="162">
        <v>0</v>
      </c>
      <c r="BO75" s="162"/>
      <c r="BP75" s="162"/>
      <c r="BQ75" s="162">
        <v>0</v>
      </c>
      <c r="BR75" s="162">
        <v>0</v>
      </c>
      <c r="BS75" s="162">
        <v>0</v>
      </c>
      <c r="BT75" s="162">
        <v>0</v>
      </c>
      <c r="BU75" s="162">
        <v>0</v>
      </c>
      <c r="BV75" s="162">
        <v>0</v>
      </c>
      <c r="BW75" s="162"/>
      <c r="BX75" s="162"/>
      <c r="BY75" s="162">
        <v>0</v>
      </c>
      <c r="BZ75" s="162">
        <v>0</v>
      </c>
      <c r="CA75" s="162">
        <v>0</v>
      </c>
      <c r="CB75" s="162">
        <v>0</v>
      </c>
      <c r="CC75" s="162">
        <v>0</v>
      </c>
      <c r="CD75" s="162">
        <v>0</v>
      </c>
      <c r="CE75" s="162">
        <f>VLOOKUP(I75,[120]REV33!$A:$O,11,0)</f>
        <v>0</v>
      </c>
      <c r="CF75" s="162">
        <f>VLOOKUP(I75,[120]REV33!$A:$O,12,0)</f>
        <v>0</v>
      </c>
      <c r="CG75" s="162"/>
      <c r="CH75" s="162"/>
      <c r="CI75" s="162"/>
      <c r="CJ75" s="162"/>
      <c r="CK75" s="162"/>
      <c r="CL75" s="162"/>
      <c r="CM75" s="162"/>
      <c r="CN75" s="162"/>
      <c r="CO75" s="162">
        <v>0</v>
      </c>
      <c r="CP75" s="162">
        <v>0</v>
      </c>
      <c r="CQ75" s="162">
        <v>0</v>
      </c>
      <c r="CR75" s="162">
        <v>0</v>
      </c>
      <c r="CS75" s="162">
        <v>0</v>
      </c>
      <c r="CT75" s="162">
        <v>0</v>
      </c>
      <c r="CU75" s="162">
        <v>0</v>
      </c>
      <c r="CV75" s="162">
        <v>0</v>
      </c>
      <c r="CW75" s="209">
        <f t="shared" ref="CW75:CW79" si="108">Q75+S75+U75+W75+Y75+AA75+AC75+AE75+AG75+AI75+AK75+AM75+AO75+AQ75+AS75+AU75+AW75+AY75+BA75+BC75+BE75+BG75+BI75+BK75+BM75+BO75+BQ75+BS75+BU75+BW75+BY75+CA75+CC75+CE75+CG75+CI75+CK75+CM75+CO75+CQ75+CS75+CU75</f>
        <v>12</v>
      </c>
      <c r="CX75" s="209">
        <f t="shared" ref="CX75:CX79" si="109">R75+T75+V75+X75+Z75+AB75+AD75+AF75+AH75+AJ75+AL75+AN75+AP75+AR75+AT75+AV75+AX75+AZ75+BB75+BD75+BF75+BH75+BJ75+BL75+BN75+BP75+BR75+BT75+BV75+BX75+BZ75+CB75+CD75+CF75+CH75+CJ75+CL75+CN75+CP75+CR75+CT75+CV75</f>
        <v>1884</v>
      </c>
      <c r="CY75" s="375" t="s">
        <v>334</v>
      </c>
      <c r="CZ75" s="208"/>
      <c r="DA75" s="152"/>
      <c r="DB75" s="152"/>
      <c r="DC75" s="208"/>
      <c r="DD75" s="208"/>
      <c r="DE75" s="152">
        <f t="shared" ref="DE75:DE79" si="110">IF(CW75&gt;DA75,CW75-DA75,"0")</f>
        <v>12</v>
      </c>
      <c r="DF75" s="152">
        <f t="shared" ref="DF75:DF79" si="111">IF(CX75&gt;DB75,CX75-DB75,"0")</f>
        <v>1884</v>
      </c>
      <c r="DG75" s="153">
        <v>45813</v>
      </c>
      <c r="DH75" s="377" t="s">
        <v>667</v>
      </c>
      <c r="DI75" s="153" t="s">
        <v>45</v>
      </c>
      <c r="DJ75" s="376" t="s">
        <v>369</v>
      </c>
      <c r="DK75" s="368" t="s">
        <v>372</v>
      </c>
      <c r="DL75" s="181">
        <v>1884</v>
      </c>
      <c r="DM75" s="153">
        <v>45791</v>
      </c>
      <c r="DN75" s="999">
        <v>12</v>
      </c>
      <c r="DO75" s="181">
        <v>1884</v>
      </c>
      <c r="DP75" s="182">
        <v>15272.73</v>
      </c>
      <c r="DQ75" s="181">
        <f t="shared" si="70"/>
        <v>31651205.652000003</v>
      </c>
      <c r="DR75" s="446">
        <f t="shared" si="71"/>
        <v>0.10000000000000007</v>
      </c>
      <c r="DS75" s="182">
        <f t="shared" si="72"/>
        <v>28773823.32</v>
      </c>
      <c r="DT75" s="275">
        <v>45794</v>
      </c>
      <c r="DU75" s="152">
        <f>SUMIF($I:$I,I75,$DN:$DN)</f>
        <v>12</v>
      </c>
      <c r="DV75" s="152">
        <f>SUMIF($I:$I,I75,$DO:$DO)</f>
        <v>1884</v>
      </c>
      <c r="DW75" s="151"/>
      <c r="DX75" s="275"/>
      <c r="DY75" s="370"/>
      <c r="DZ75" s="208"/>
      <c r="EA75" s="208"/>
      <c r="EB75" s="152"/>
      <c r="EC75" s="152"/>
      <c r="ED75" s="152"/>
      <c r="EE75" s="152"/>
      <c r="EF75" s="152"/>
      <c r="EG75" s="152"/>
      <c r="EH75" s="152"/>
      <c r="EI75" s="371"/>
      <c r="EJ75" s="371"/>
      <c r="EK75" s="153"/>
      <c r="EL75" s="153"/>
      <c r="EM75" s="153"/>
      <c r="EN75" s="153"/>
      <c r="EO75" s="153"/>
      <c r="EP75" s="153"/>
      <c r="EQ75" s="153"/>
      <c r="ER75" s="153"/>
      <c r="ES75" s="152">
        <f>SUMIF($I:$I,I75,$EG:$EG)</f>
        <v>0</v>
      </c>
      <c r="ET75" s="151">
        <f>SUMIF($I:$I,I75,$EH:$EH)</f>
        <v>0</v>
      </c>
      <c r="EU75" s="153"/>
      <c r="EV75" s="153"/>
      <c r="EW75" s="153"/>
      <c r="EX75" s="153"/>
      <c r="EY75" s="152">
        <f t="shared" ref="EY75:EY79" si="112">DU75+ES75</f>
        <v>12</v>
      </c>
      <c r="EZ75" s="152">
        <f t="shared" ref="EZ75:EZ79" si="113">DV75+ET75</f>
        <v>1884</v>
      </c>
      <c r="FA75" s="152">
        <f t="shared" ref="FA75:FA79" si="114">DE75-EY75</f>
        <v>0</v>
      </c>
      <c r="FB75" s="152">
        <f t="shared" ref="FB75:FB79" si="115">DF75-EZ75</f>
        <v>0</v>
      </c>
      <c r="FC75" s="151" t="str">
        <f t="shared" ref="FC75:FC79" si="116">IF(FA75&lt;0,"Thừa",IF(FA75=0,"Đủ","Thiếu"))</f>
        <v>Đủ</v>
      </c>
      <c r="FD75" s="152"/>
      <c r="FE75" s="372"/>
      <c r="FF75" s="373"/>
      <c r="FG75" s="367"/>
      <c r="FH75" s="374"/>
      <c r="FI75" s="183"/>
      <c r="FJ75" s="184"/>
      <c r="FK75" s="185"/>
      <c r="FL75" s="185"/>
    </row>
    <row r="76" spans="1:168" s="157" customFormat="1" ht="14" hidden="1" customHeight="1">
      <c r="A76" s="208" t="str">
        <f t="shared" si="98"/>
        <v>Hiện</v>
      </c>
      <c r="B76" s="151" t="str">
        <f t="shared" si="93"/>
        <v>Thừa</v>
      </c>
      <c r="C76" s="151">
        <f>FA76</f>
        <v>-10.4</v>
      </c>
      <c r="D76" s="151"/>
      <c r="E76" s="151"/>
      <c r="F76" s="151"/>
      <c r="G76" s="151"/>
      <c r="H76" s="151"/>
      <c r="I76" s="171" t="s">
        <v>264</v>
      </c>
      <c r="J76" s="164" t="s">
        <v>235</v>
      </c>
      <c r="K76" s="171" t="s">
        <v>305</v>
      </c>
      <c r="L76" s="233" t="s">
        <v>304</v>
      </c>
      <c r="M76" s="163" t="s">
        <v>44</v>
      </c>
      <c r="N76" s="172">
        <v>157</v>
      </c>
      <c r="O76" s="1464"/>
      <c r="P76" s="1465"/>
      <c r="Q76" s="161"/>
      <c r="R76" s="162"/>
      <c r="S76" s="161">
        <v>1.6</v>
      </c>
      <c r="T76" s="162">
        <v>251.20000000000002</v>
      </c>
      <c r="U76" s="162"/>
      <c r="V76" s="162"/>
      <c r="W76" s="162">
        <v>0</v>
      </c>
      <c r="X76" s="162">
        <v>0</v>
      </c>
      <c r="Y76" s="162">
        <v>0</v>
      </c>
      <c r="Z76" s="162">
        <v>0</v>
      </c>
      <c r="AA76" s="162">
        <v>0</v>
      </c>
      <c r="AB76" s="162">
        <v>0</v>
      </c>
      <c r="AC76" s="162">
        <v>0</v>
      </c>
      <c r="AD76" s="162">
        <v>0</v>
      </c>
      <c r="AE76" s="162">
        <v>0</v>
      </c>
      <c r="AF76" s="162">
        <v>0</v>
      </c>
      <c r="AG76" s="162">
        <v>0</v>
      </c>
      <c r="AH76" s="162">
        <v>0</v>
      </c>
      <c r="AI76" s="162">
        <f>VLOOKUP(I76,'[119]MTO-rev09'!$A:$O,11,0)</f>
        <v>0</v>
      </c>
      <c r="AJ76" s="162">
        <f>VLOOKUP(I76,'[119]MTO-rev09'!$A:$O,12,0)</f>
        <v>0</v>
      </c>
      <c r="AK76" s="162">
        <v>0</v>
      </c>
      <c r="AL76" s="162">
        <v>0</v>
      </c>
      <c r="AM76" s="162"/>
      <c r="AN76" s="162"/>
      <c r="AO76" s="162">
        <v>0</v>
      </c>
      <c r="AP76" s="162">
        <v>0</v>
      </c>
      <c r="AQ76" s="162">
        <v>0</v>
      </c>
      <c r="AR76" s="162">
        <v>0</v>
      </c>
      <c r="AS76" s="162">
        <v>0</v>
      </c>
      <c r="AT76" s="162">
        <v>0</v>
      </c>
      <c r="AU76" s="162">
        <v>0</v>
      </c>
      <c r="AV76" s="162">
        <v>0</v>
      </c>
      <c r="AW76" s="162">
        <v>0</v>
      </c>
      <c r="AX76" s="162">
        <v>0</v>
      </c>
      <c r="AY76" s="162">
        <v>0</v>
      </c>
      <c r="AZ76" s="162">
        <v>0</v>
      </c>
      <c r="BA76" s="162"/>
      <c r="BB76" s="162"/>
      <c r="BC76" s="162">
        <v>0</v>
      </c>
      <c r="BD76" s="162">
        <v>0</v>
      </c>
      <c r="BE76" s="162">
        <v>0</v>
      </c>
      <c r="BF76" s="162">
        <v>0</v>
      </c>
      <c r="BG76" s="162">
        <v>0</v>
      </c>
      <c r="BH76" s="162">
        <v>0</v>
      </c>
      <c r="BI76" s="162">
        <v>0</v>
      </c>
      <c r="BJ76" s="162">
        <v>0</v>
      </c>
      <c r="BK76" s="162">
        <v>0</v>
      </c>
      <c r="BL76" s="162">
        <v>0</v>
      </c>
      <c r="BM76" s="162">
        <v>0</v>
      </c>
      <c r="BN76" s="162">
        <v>0</v>
      </c>
      <c r="BO76" s="162"/>
      <c r="BP76" s="162"/>
      <c r="BQ76" s="162">
        <v>0</v>
      </c>
      <c r="BR76" s="162">
        <v>0</v>
      </c>
      <c r="BS76" s="162">
        <v>0</v>
      </c>
      <c r="BT76" s="162">
        <v>0</v>
      </c>
      <c r="BU76" s="162">
        <v>0</v>
      </c>
      <c r="BV76" s="162">
        <v>0</v>
      </c>
      <c r="BW76" s="162"/>
      <c r="BX76" s="162"/>
      <c r="BY76" s="162">
        <v>0</v>
      </c>
      <c r="BZ76" s="162">
        <v>0</v>
      </c>
      <c r="CA76" s="162">
        <v>0</v>
      </c>
      <c r="CB76" s="162">
        <v>0</v>
      </c>
      <c r="CC76" s="162">
        <v>0</v>
      </c>
      <c r="CD76" s="162">
        <v>0</v>
      </c>
      <c r="CE76" s="162">
        <f>VLOOKUP(I76,[120]REV33!$A:$O,11,0)</f>
        <v>0</v>
      </c>
      <c r="CF76" s="162">
        <f>VLOOKUP(I76,[120]REV33!$A:$O,12,0)</f>
        <v>0</v>
      </c>
      <c r="CG76" s="162"/>
      <c r="CH76" s="162"/>
      <c r="CI76" s="162"/>
      <c r="CJ76" s="162"/>
      <c r="CK76" s="162"/>
      <c r="CL76" s="162"/>
      <c r="CM76" s="162"/>
      <c r="CN76" s="162"/>
      <c r="CO76" s="162">
        <v>0</v>
      </c>
      <c r="CP76" s="162">
        <v>0</v>
      </c>
      <c r="CQ76" s="162">
        <v>0</v>
      </c>
      <c r="CR76" s="162">
        <v>0</v>
      </c>
      <c r="CS76" s="162">
        <v>0</v>
      </c>
      <c r="CT76" s="162">
        <v>0</v>
      </c>
      <c r="CU76" s="162">
        <v>0</v>
      </c>
      <c r="CV76" s="162">
        <v>0</v>
      </c>
      <c r="CW76" s="209">
        <f t="shared" si="108"/>
        <v>1.6</v>
      </c>
      <c r="CX76" s="209">
        <f t="shared" si="109"/>
        <v>251.20000000000002</v>
      </c>
      <c r="CY76" s="375" t="s">
        <v>335</v>
      </c>
      <c r="CZ76" s="208"/>
      <c r="DA76" s="152"/>
      <c r="DB76" s="152"/>
      <c r="DC76" s="208"/>
      <c r="DD76" s="208"/>
      <c r="DE76" s="152">
        <f t="shared" si="110"/>
        <v>1.6</v>
      </c>
      <c r="DF76" s="152">
        <f t="shared" si="111"/>
        <v>251.20000000000002</v>
      </c>
      <c r="DG76" s="153">
        <v>45813</v>
      </c>
      <c r="DH76" s="377" t="s">
        <v>667</v>
      </c>
      <c r="DI76" s="153" t="s">
        <v>45</v>
      </c>
      <c r="DJ76" s="376" t="s">
        <v>369</v>
      </c>
      <c r="DK76" s="368" t="s">
        <v>372</v>
      </c>
      <c r="DL76" s="181">
        <v>1884</v>
      </c>
      <c r="DM76" s="153">
        <v>45791</v>
      </c>
      <c r="DN76" s="999">
        <v>12</v>
      </c>
      <c r="DO76" s="181">
        <v>1884</v>
      </c>
      <c r="DP76" s="182">
        <v>15272.73</v>
      </c>
      <c r="DQ76" s="181">
        <f t="shared" si="70"/>
        <v>31651205.652000003</v>
      </c>
      <c r="DR76" s="446">
        <f t="shared" si="71"/>
        <v>0.10000000000000007</v>
      </c>
      <c r="DS76" s="182">
        <f t="shared" si="72"/>
        <v>28773823.32</v>
      </c>
      <c r="DT76" s="275">
        <v>45794</v>
      </c>
      <c r="DU76" s="152">
        <f>SUMIF($I:$I,I76,$DN:$DN)</f>
        <v>12</v>
      </c>
      <c r="DV76" s="152">
        <f>SUMIF($I:$I,I76,$DO:$DO)</f>
        <v>1884</v>
      </c>
      <c r="DW76" s="151"/>
      <c r="DX76" s="275"/>
      <c r="DY76" s="370"/>
      <c r="DZ76" s="208"/>
      <c r="EA76" s="208"/>
      <c r="EB76" s="152"/>
      <c r="EC76" s="152"/>
      <c r="ED76" s="152"/>
      <c r="EE76" s="152"/>
      <c r="EF76" s="152"/>
      <c r="EG76" s="152"/>
      <c r="EH76" s="152"/>
      <c r="EI76" s="371"/>
      <c r="EJ76" s="371"/>
      <c r="EK76" s="153"/>
      <c r="EL76" s="153"/>
      <c r="EM76" s="153"/>
      <c r="EN76" s="153"/>
      <c r="EO76" s="153"/>
      <c r="EP76" s="153"/>
      <c r="EQ76" s="153"/>
      <c r="ER76" s="153"/>
      <c r="ES76" s="152">
        <f>SUMIF($I:$I,I76,$EG:$EG)</f>
        <v>0</v>
      </c>
      <c r="ET76" s="151">
        <f>SUMIF($I:$I,I76,$EH:$EH)</f>
        <v>0</v>
      </c>
      <c r="EU76" s="153"/>
      <c r="EV76" s="153"/>
      <c r="EW76" s="153"/>
      <c r="EX76" s="153"/>
      <c r="EY76" s="152">
        <f t="shared" si="112"/>
        <v>12</v>
      </c>
      <c r="EZ76" s="152">
        <f t="shared" si="113"/>
        <v>1884</v>
      </c>
      <c r="FA76" s="152">
        <f t="shared" si="114"/>
        <v>-10.4</v>
      </c>
      <c r="FB76" s="152">
        <f t="shared" si="115"/>
        <v>-1632.8</v>
      </c>
      <c r="FC76" s="151" t="str">
        <f t="shared" si="116"/>
        <v>Thừa</v>
      </c>
      <c r="FD76" s="152"/>
      <c r="FE76" s="372"/>
      <c r="FF76" s="373"/>
      <c r="FG76" s="367"/>
      <c r="FH76" s="374"/>
      <c r="FI76" s="183"/>
      <c r="FJ76" s="184"/>
      <c r="FK76" s="185"/>
      <c r="FL76" s="185"/>
    </row>
    <row r="77" spans="1:168" s="157" customFormat="1" ht="14" hidden="1" customHeight="1">
      <c r="A77" s="208" t="str">
        <f t="shared" si="98"/>
        <v>Hiện</v>
      </c>
      <c r="B77" s="151" t="str">
        <f t="shared" si="93"/>
        <v>Đủ</v>
      </c>
      <c r="C77" s="151">
        <f>FA77</f>
        <v>0</v>
      </c>
      <c r="D77" s="151"/>
      <c r="E77" s="151"/>
      <c r="F77" s="151"/>
      <c r="G77" s="151"/>
      <c r="H77" s="151"/>
      <c r="I77" s="171" t="s">
        <v>265</v>
      </c>
      <c r="J77" s="164" t="s">
        <v>235</v>
      </c>
      <c r="K77" s="171" t="s">
        <v>306</v>
      </c>
      <c r="L77" s="233" t="s">
        <v>304</v>
      </c>
      <c r="M77" s="163" t="s">
        <v>44</v>
      </c>
      <c r="N77" s="172">
        <v>314</v>
      </c>
      <c r="O77" s="177">
        <v>3.9515923566878981</v>
      </c>
      <c r="P77" s="172">
        <v>1240.8</v>
      </c>
      <c r="Q77" s="161"/>
      <c r="R77" s="162"/>
      <c r="S77" s="161">
        <v>4.8</v>
      </c>
      <c r="T77" s="162">
        <v>1507.2</v>
      </c>
      <c r="U77" s="162"/>
      <c r="V77" s="162"/>
      <c r="W77" s="162">
        <v>0</v>
      </c>
      <c r="X77" s="162">
        <v>0</v>
      </c>
      <c r="Y77" s="162">
        <v>0</v>
      </c>
      <c r="Z77" s="162">
        <v>0</v>
      </c>
      <c r="AA77" s="162">
        <v>0</v>
      </c>
      <c r="AB77" s="162">
        <v>0</v>
      </c>
      <c r="AC77" s="162">
        <v>0</v>
      </c>
      <c r="AD77" s="162">
        <v>0</v>
      </c>
      <c r="AE77" s="162">
        <v>0</v>
      </c>
      <c r="AF77" s="162">
        <v>0</v>
      </c>
      <c r="AG77" s="162">
        <v>0</v>
      </c>
      <c r="AH77" s="162">
        <v>0</v>
      </c>
      <c r="AI77" s="162">
        <f>VLOOKUP(I77,'[119]MTO-rev09'!$A:$O,11,0)</f>
        <v>0</v>
      </c>
      <c r="AJ77" s="162">
        <f>VLOOKUP(I77,'[119]MTO-rev09'!$A:$O,12,0)</f>
        <v>0</v>
      </c>
      <c r="AK77" s="162">
        <v>0</v>
      </c>
      <c r="AL77" s="162">
        <v>0</v>
      </c>
      <c r="AM77" s="162"/>
      <c r="AN77" s="162"/>
      <c r="AO77" s="162">
        <v>0</v>
      </c>
      <c r="AP77" s="162">
        <v>0</v>
      </c>
      <c r="AQ77" s="162">
        <v>0</v>
      </c>
      <c r="AR77" s="162">
        <v>0</v>
      </c>
      <c r="AS77" s="162">
        <v>0</v>
      </c>
      <c r="AT77" s="162">
        <v>0</v>
      </c>
      <c r="AU77" s="162">
        <v>0</v>
      </c>
      <c r="AV77" s="162">
        <v>0</v>
      </c>
      <c r="AW77" s="162">
        <v>0</v>
      </c>
      <c r="AX77" s="162">
        <v>0</v>
      </c>
      <c r="AY77" s="162">
        <v>0</v>
      </c>
      <c r="AZ77" s="162">
        <v>0</v>
      </c>
      <c r="BA77" s="162"/>
      <c r="BB77" s="162"/>
      <c r="BC77" s="162">
        <v>0</v>
      </c>
      <c r="BD77" s="162">
        <v>0</v>
      </c>
      <c r="BE77" s="162">
        <v>0</v>
      </c>
      <c r="BF77" s="162">
        <v>0</v>
      </c>
      <c r="BG77" s="162">
        <v>0</v>
      </c>
      <c r="BH77" s="162">
        <v>0</v>
      </c>
      <c r="BI77" s="162">
        <v>0</v>
      </c>
      <c r="BJ77" s="162">
        <v>0</v>
      </c>
      <c r="BK77" s="162">
        <v>0</v>
      </c>
      <c r="BL77" s="162">
        <v>0</v>
      </c>
      <c r="BM77" s="162">
        <v>0</v>
      </c>
      <c r="BN77" s="162">
        <v>0</v>
      </c>
      <c r="BO77" s="162"/>
      <c r="BP77" s="162"/>
      <c r="BQ77" s="162">
        <v>0</v>
      </c>
      <c r="BR77" s="162">
        <v>0</v>
      </c>
      <c r="BS77" s="162">
        <v>0</v>
      </c>
      <c r="BT77" s="162">
        <v>0</v>
      </c>
      <c r="BU77" s="162">
        <v>0</v>
      </c>
      <c r="BV77" s="162">
        <v>0</v>
      </c>
      <c r="BW77" s="162"/>
      <c r="BX77" s="162"/>
      <c r="BY77" s="162">
        <v>0</v>
      </c>
      <c r="BZ77" s="162">
        <v>0</v>
      </c>
      <c r="CA77" s="162">
        <v>0</v>
      </c>
      <c r="CB77" s="162">
        <v>0</v>
      </c>
      <c r="CC77" s="162">
        <v>0</v>
      </c>
      <c r="CD77" s="162">
        <v>0</v>
      </c>
      <c r="CE77" s="162">
        <f>VLOOKUP(I77,[120]REV33!$A:$O,11,0)</f>
        <v>0</v>
      </c>
      <c r="CF77" s="162">
        <f>VLOOKUP(I77,[120]REV33!$A:$O,12,0)</f>
        <v>0</v>
      </c>
      <c r="CG77" s="162"/>
      <c r="CH77" s="162"/>
      <c r="CI77" s="162"/>
      <c r="CJ77" s="162"/>
      <c r="CK77" s="162"/>
      <c r="CL77" s="162"/>
      <c r="CM77" s="162"/>
      <c r="CN77" s="162"/>
      <c r="CO77" s="162">
        <v>0</v>
      </c>
      <c r="CP77" s="162">
        <v>0</v>
      </c>
      <c r="CQ77" s="162">
        <v>0</v>
      </c>
      <c r="CR77" s="162">
        <v>0</v>
      </c>
      <c r="CS77" s="162">
        <v>0</v>
      </c>
      <c r="CT77" s="162">
        <v>0</v>
      </c>
      <c r="CU77" s="162">
        <v>0</v>
      </c>
      <c r="CV77" s="162">
        <v>0</v>
      </c>
      <c r="CW77" s="209">
        <f t="shared" si="108"/>
        <v>4.8</v>
      </c>
      <c r="CX77" s="209">
        <f t="shared" si="109"/>
        <v>1507.2</v>
      </c>
      <c r="CY77" s="375" t="s">
        <v>336</v>
      </c>
      <c r="CZ77" s="208"/>
      <c r="DA77" s="152">
        <v>4.8</v>
      </c>
      <c r="DB77" s="152">
        <v>1507.2</v>
      </c>
      <c r="DC77" s="208"/>
      <c r="DD77" s="208" t="s">
        <v>373</v>
      </c>
      <c r="DE77" s="152" t="str">
        <f t="shared" si="110"/>
        <v>0</v>
      </c>
      <c r="DF77" s="152" t="str">
        <f t="shared" si="111"/>
        <v>0</v>
      </c>
      <c r="DG77" s="153">
        <v>45813</v>
      </c>
      <c r="DH77" s="153"/>
      <c r="DI77" s="153"/>
      <c r="DJ77" s="376"/>
      <c r="DK77" s="368"/>
      <c r="DL77" s="181"/>
      <c r="DM77" s="275"/>
      <c r="DN77" s="999"/>
      <c r="DO77" s="181"/>
      <c r="DP77" s="182"/>
      <c r="DQ77" s="182"/>
      <c r="DR77" s="182"/>
      <c r="DS77" s="182"/>
      <c r="DT77" s="275"/>
      <c r="DU77" s="152">
        <f>SUMIF($I:$I,I77,$DN:$DN)</f>
        <v>0</v>
      </c>
      <c r="DV77" s="152">
        <f>SUMIF($I:$I,I77,$DO:$DO)</f>
        <v>0</v>
      </c>
      <c r="DW77" s="151"/>
      <c r="DX77" s="275"/>
      <c r="DY77" s="370"/>
      <c r="DZ77" s="208"/>
      <c r="EA77" s="208"/>
      <c r="EB77" s="152"/>
      <c r="EC77" s="152"/>
      <c r="ED77" s="152"/>
      <c r="EE77" s="152"/>
      <c r="EF77" s="152"/>
      <c r="EG77" s="152"/>
      <c r="EH77" s="152"/>
      <c r="EI77" s="371"/>
      <c r="EJ77" s="371"/>
      <c r="EK77" s="153"/>
      <c r="EL77" s="153"/>
      <c r="EM77" s="153"/>
      <c r="EN77" s="153"/>
      <c r="EO77" s="153"/>
      <c r="EP77" s="153"/>
      <c r="EQ77" s="153"/>
      <c r="ER77" s="153"/>
      <c r="ES77" s="152">
        <f>SUMIF($I:$I,I77,$EG:$EG)</f>
        <v>0</v>
      </c>
      <c r="ET77" s="151">
        <f>SUMIF($I:$I,I77,$EH:$EH)</f>
        <v>0</v>
      </c>
      <c r="EU77" s="153"/>
      <c r="EV77" s="153"/>
      <c r="EW77" s="153"/>
      <c r="EX77" s="153"/>
      <c r="EY77" s="152">
        <f t="shared" si="112"/>
        <v>0</v>
      </c>
      <c r="EZ77" s="152">
        <f t="shared" si="113"/>
        <v>0</v>
      </c>
      <c r="FA77" s="152">
        <f t="shared" si="114"/>
        <v>0</v>
      </c>
      <c r="FB77" s="152">
        <f t="shared" si="115"/>
        <v>0</v>
      </c>
      <c r="FC77" s="151" t="str">
        <f t="shared" si="116"/>
        <v>Đủ</v>
      </c>
      <c r="FD77" s="152"/>
      <c r="FE77" s="372"/>
      <c r="FF77" s="373"/>
      <c r="FG77" s="367"/>
      <c r="FH77" s="374"/>
      <c r="FI77" s="183"/>
      <c r="FJ77" s="184"/>
      <c r="FK77" s="185"/>
      <c r="FL77" s="185"/>
    </row>
    <row r="78" spans="1:168" s="157" customFormat="1" ht="14" hidden="1" customHeight="1">
      <c r="A78" s="208" t="str">
        <f t="shared" si="98"/>
        <v>Hiện</v>
      </c>
      <c r="B78" s="151" t="str">
        <f t="shared" si="93"/>
        <v>Thừa</v>
      </c>
      <c r="C78" s="151">
        <f>FA78</f>
        <v>-4.7184000000000879</v>
      </c>
      <c r="D78" s="151"/>
      <c r="E78" s="151"/>
      <c r="F78" s="151"/>
      <c r="G78" s="151"/>
      <c r="H78" s="151"/>
      <c r="I78" s="171" t="s">
        <v>266</v>
      </c>
      <c r="J78" s="164" t="s">
        <v>267</v>
      </c>
      <c r="K78" s="171" t="s">
        <v>307</v>
      </c>
      <c r="L78" s="233" t="s">
        <v>308</v>
      </c>
      <c r="M78" s="163" t="s">
        <v>61</v>
      </c>
      <c r="N78" s="172">
        <v>19.899999999999999</v>
      </c>
      <c r="O78" s="172">
        <v>589.79199999999992</v>
      </c>
      <c r="P78" s="172">
        <v>11730.32</v>
      </c>
      <c r="Q78" s="161"/>
      <c r="R78" s="162"/>
      <c r="S78" s="161">
        <v>619.28159999999991</v>
      </c>
      <c r="T78" s="162">
        <v>12323.703839999996</v>
      </c>
      <c r="U78" s="162"/>
      <c r="V78" s="162"/>
      <c r="W78" s="162">
        <v>0</v>
      </c>
      <c r="X78" s="162">
        <v>0</v>
      </c>
      <c r="Y78" s="162">
        <v>0</v>
      </c>
      <c r="Z78" s="162">
        <v>0</v>
      </c>
      <c r="AA78" s="162">
        <v>0</v>
      </c>
      <c r="AB78" s="162">
        <v>0</v>
      </c>
      <c r="AC78" s="162">
        <v>0</v>
      </c>
      <c r="AD78" s="162">
        <v>0</v>
      </c>
      <c r="AE78" s="162">
        <v>0</v>
      </c>
      <c r="AF78" s="162">
        <v>0</v>
      </c>
      <c r="AG78" s="162">
        <v>0</v>
      </c>
      <c r="AH78" s="162">
        <v>0</v>
      </c>
      <c r="AI78" s="162">
        <f>VLOOKUP(I78,'[119]MTO-rev09'!$A:$O,11,0)</f>
        <v>0</v>
      </c>
      <c r="AJ78" s="162">
        <f>VLOOKUP(I78,'[119]MTO-rev09'!$A:$O,12,0)</f>
        <v>0</v>
      </c>
      <c r="AK78" s="162">
        <v>0</v>
      </c>
      <c r="AL78" s="162">
        <v>0</v>
      </c>
      <c r="AM78" s="162"/>
      <c r="AN78" s="162"/>
      <c r="AO78" s="162">
        <v>0</v>
      </c>
      <c r="AP78" s="162">
        <v>0</v>
      </c>
      <c r="AQ78" s="162">
        <v>0</v>
      </c>
      <c r="AR78" s="162">
        <v>0</v>
      </c>
      <c r="AS78" s="162">
        <v>0</v>
      </c>
      <c r="AT78" s="162">
        <v>0</v>
      </c>
      <c r="AU78" s="162">
        <v>0</v>
      </c>
      <c r="AV78" s="162">
        <v>0</v>
      </c>
      <c r="AW78" s="162">
        <v>0</v>
      </c>
      <c r="AX78" s="162">
        <v>0</v>
      </c>
      <c r="AY78" s="162">
        <v>0</v>
      </c>
      <c r="AZ78" s="162">
        <v>0</v>
      </c>
      <c r="BA78" s="162"/>
      <c r="BB78" s="162"/>
      <c r="BC78" s="162">
        <v>0</v>
      </c>
      <c r="BD78" s="162">
        <v>0</v>
      </c>
      <c r="BE78" s="162">
        <v>0</v>
      </c>
      <c r="BF78" s="162">
        <v>0</v>
      </c>
      <c r="BG78" s="162">
        <v>0</v>
      </c>
      <c r="BH78" s="162">
        <v>0</v>
      </c>
      <c r="BI78" s="162">
        <v>0</v>
      </c>
      <c r="BJ78" s="162">
        <v>0</v>
      </c>
      <c r="BK78" s="162">
        <v>0</v>
      </c>
      <c r="BL78" s="162">
        <v>0</v>
      </c>
      <c r="BM78" s="162">
        <v>0</v>
      </c>
      <c r="BN78" s="162">
        <v>0</v>
      </c>
      <c r="BO78" s="162"/>
      <c r="BP78" s="162"/>
      <c r="BQ78" s="162">
        <v>0</v>
      </c>
      <c r="BR78" s="162">
        <v>0</v>
      </c>
      <c r="BS78" s="162">
        <v>0</v>
      </c>
      <c r="BT78" s="162">
        <v>0</v>
      </c>
      <c r="BU78" s="162">
        <v>0</v>
      </c>
      <c r="BV78" s="162">
        <v>0</v>
      </c>
      <c r="BW78" s="162"/>
      <c r="BX78" s="162"/>
      <c r="BY78" s="162">
        <v>0</v>
      </c>
      <c r="BZ78" s="162">
        <v>0</v>
      </c>
      <c r="CA78" s="162">
        <v>0</v>
      </c>
      <c r="CB78" s="162">
        <v>0</v>
      </c>
      <c r="CC78" s="162">
        <v>0</v>
      </c>
      <c r="CD78" s="162">
        <v>0</v>
      </c>
      <c r="CE78" s="162">
        <f>VLOOKUP(I78,[120]REV33!$A:$O,11,0)</f>
        <v>0</v>
      </c>
      <c r="CF78" s="162">
        <f>VLOOKUP(I78,[120]REV33!$A:$O,12,0)</f>
        <v>0</v>
      </c>
      <c r="CG78" s="162"/>
      <c r="CH78" s="162"/>
      <c r="CI78" s="162"/>
      <c r="CJ78" s="162"/>
      <c r="CK78" s="162"/>
      <c r="CL78" s="162"/>
      <c r="CM78" s="162"/>
      <c r="CN78" s="162"/>
      <c r="CO78" s="162">
        <v>0</v>
      </c>
      <c r="CP78" s="162">
        <v>0</v>
      </c>
      <c r="CQ78" s="162">
        <v>0</v>
      </c>
      <c r="CR78" s="162">
        <v>0</v>
      </c>
      <c r="CS78" s="162">
        <v>0</v>
      </c>
      <c r="CT78" s="162">
        <v>0</v>
      </c>
      <c r="CU78" s="162">
        <v>0</v>
      </c>
      <c r="CV78" s="162">
        <v>0</v>
      </c>
      <c r="CW78" s="209">
        <f t="shared" si="108"/>
        <v>619.28159999999991</v>
      </c>
      <c r="CX78" s="209">
        <f t="shared" si="109"/>
        <v>12323.703839999996</v>
      </c>
      <c r="CY78" s="375" t="s">
        <v>337</v>
      </c>
      <c r="CZ78" s="208"/>
      <c r="DA78" s="152"/>
      <c r="DB78" s="152"/>
      <c r="DC78" s="208"/>
      <c r="DD78" s="208"/>
      <c r="DE78" s="152">
        <f t="shared" si="110"/>
        <v>619.28159999999991</v>
      </c>
      <c r="DF78" s="152">
        <f t="shared" si="111"/>
        <v>12323.703839999996</v>
      </c>
      <c r="DG78" s="153">
        <v>45813</v>
      </c>
      <c r="DH78" s="153"/>
      <c r="DI78" s="153"/>
      <c r="DJ78" s="376"/>
      <c r="DK78" s="368"/>
      <c r="DL78" s="181"/>
      <c r="DM78" s="275"/>
      <c r="DN78" s="999"/>
      <c r="DO78" s="181"/>
      <c r="DP78" s="182"/>
      <c r="DQ78" s="182"/>
      <c r="DR78" s="182"/>
      <c r="DS78" s="182"/>
      <c r="DT78" s="275"/>
      <c r="DU78" s="152">
        <f>SUMIF($I:$I,I78,$DN:$DN)</f>
        <v>0</v>
      </c>
      <c r="DV78" s="152">
        <f>SUMIF($I:$I,I78,$DO:$DO)</f>
        <v>0</v>
      </c>
      <c r="DW78" s="151"/>
      <c r="DX78" s="275"/>
      <c r="DY78" s="370"/>
      <c r="DZ78" s="208"/>
      <c r="EA78" s="208" t="s">
        <v>517</v>
      </c>
      <c r="EB78" s="152" t="s">
        <v>46</v>
      </c>
      <c r="EC78" s="171" t="s">
        <v>307</v>
      </c>
      <c r="ED78" s="152"/>
      <c r="EE78" s="152">
        <v>12417.6</v>
      </c>
      <c r="EF78" s="153">
        <v>45784</v>
      </c>
      <c r="EG78" s="152">
        <v>624</v>
      </c>
      <c r="EH78" s="152">
        <v>12417.6</v>
      </c>
      <c r="EI78" s="396">
        <f>0.0140000072674221+0.987</f>
        <v>1.0010000072674221</v>
      </c>
      <c r="EJ78" s="371">
        <f>EI78*EH78</f>
        <v>12430.017690243942</v>
      </c>
      <c r="EK78" s="153">
        <v>45786</v>
      </c>
      <c r="EL78" s="153"/>
      <c r="EM78" s="153"/>
      <c r="EN78" s="153"/>
      <c r="EO78" s="153"/>
      <c r="EP78" s="153">
        <v>45823</v>
      </c>
      <c r="EQ78" s="153">
        <v>45824</v>
      </c>
      <c r="ER78" s="153"/>
      <c r="ES78" s="152">
        <f>SUMIF($I:$I,I78,$EG:$EG)</f>
        <v>624</v>
      </c>
      <c r="ET78" s="151">
        <f>SUMIF($I:$I,I78,$EH:$EH)</f>
        <v>12417.6</v>
      </c>
      <c r="EU78" s="153"/>
      <c r="EV78" s="153"/>
      <c r="EW78" s="153"/>
      <c r="EX78" s="153"/>
      <c r="EY78" s="152">
        <f t="shared" si="112"/>
        <v>624</v>
      </c>
      <c r="EZ78" s="152">
        <f t="shared" si="113"/>
        <v>12417.6</v>
      </c>
      <c r="FA78" s="152">
        <f t="shared" si="114"/>
        <v>-4.7184000000000879</v>
      </c>
      <c r="FB78" s="152">
        <f t="shared" si="115"/>
        <v>-93.896160000003874</v>
      </c>
      <c r="FC78" s="151" t="str">
        <f t="shared" si="116"/>
        <v>Thừa</v>
      </c>
      <c r="FD78" s="152"/>
      <c r="FE78" s="372"/>
      <c r="FF78" s="373"/>
      <c r="FG78" s="367"/>
      <c r="FH78" s="374"/>
      <c r="FI78" s="183"/>
      <c r="FJ78" s="184"/>
      <c r="FK78" s="185"/>
      <c r="FL78" s="185"/>
    </row>
    <row r="79" spans="1:168" s="157" customFormat="1" ht="14" hidden="1" customHeight="1">
      <c r="A79" s="208" t="str">
        <f t="shared" si="98"/>
        <v>Hiện</v>
      </c>
      <c r="B79" s="151" t="str">
        <f t="shared" si="93"/>
        <v>Thừa</v>
      </c>
      <c r="C79" s="151">
        <f>FA79</f>
        <v>-8.9793000000000021</v>
      </c>
      <c r="D79" s="151"/>
      <c r="E79" s="151"/>
      <c r="F79" s="151"/>
      <c r="G79" s="151"/>
      <c r="H79" s="151"/>
      <c r="I79" s="171" t="s">
        <v>268</v>
      </c>
      <c r="J79" s="164" t="s">
        <v>267</v>
      </c>
      <c r="K79" s="171" t="s">
        <v>309</v>
      </c>
      <c r="L79" s="233" t="s">
        <v>308</v>
      </c>
      <c r="M79" s="163" t="s">
        <v>61</v>
      </c>
      <c r="N79" s="172">
        <v>42.3</v>
      </c>
      <c r="O79" s="172">
        <v>25.733999999999998</v>
      </c>
      <c r="P79" s="172">
        <v>1087.8</v>
      </c>
      <c r="Q79" s="161"/>
      <c r="R79" s="162"/>
      <c r="S79" s="161">
        <v>27.020699999999998</v>
      </c>
      <c r="T79" s="162">
        <v>1142.9756099999997</v>
      </c>
      <c r="U79" s="162"/>
      <c r="V79" s="162"/>
      <c r="W79" s="162">
        <v>0</v>
      </c>
      <c r="X79" s="162">
        <v>0</v>
      </c>
      <c r="Y79" s="162">
        <v>0</v>
      </c>
      <c r="Z79" s="162">
        <v>0</v>
      </c>
      <c r="AA79" s="162">
        <v>12</v>
      </c>
      <c r="AB79" s="162">
        <v>507.59999999999997</v>
      </c>
      <c r="AC79" s="162">
        <v>0</v>
      </c>
      <c r="AD79" s="162">
        <v>0</v>
      </c>
      <c r="AE79" s="162">
        <v>0</v>
      </c>
      <c r="AF79" s="162">
        <v>0</v>
      </c>
      <c r="AG79" s="162">
        <v>0</v>
      </c>
      <c r="AH79" s="162">
        <v>0</v>
      </c>
      <c r="AI79" s="162">
        <f>VLOOKUP(I79,'[119]MTO-rev09'!$A:$O,11,0)</f>
        <v>0</v>
      </c>
      <c r="AJ79" s="162">
        <f>VLOOKUP(I79,'[119]MTO-rev09'!$A:$O,12,0)</f>
        <v>0</v>
      </c>
      <c r="AK79" s="162">
        <v>0</v>
      </c>
      <c r="AL79" s="162">
        <v>0</v>
      </c>
      <c r="AM79" s="162"/>
      <c r="AN79" s="162"/>
      <c r="AO79" s="162">
        <v>0</v>
      </c>
      <c r="AP79" s="162">
        <v>0</v>
      </c>
      <c r="AQ79" s="162">
        <v>0</v>
      </c>
      <c r="AR79" s="162">
        <v>0</v>
      </c>
      <c r="AS79" s="162">
        <v>0</v>
      </c>
      <c r="AT79" s="162">
        <v>0</v>
      </c>
      <c r="AU79" s="162">
        <v>0</v>
      </c>
      <c r="AV79" s="162">
        <v>0</v>
      </c>
      <c r="AW79" s="162">
        <v>0</v>
      </c>
      <c r="AX79" s="162">
        <v>0</v>
      </c>
      <c r="AY79" s="162">
        <v>0</v>
      </c>
      <c r="AZ79" s="162">
        <v>0</v>
      </c>
      <c r="BA79" s="162"/>
      <c r="BB79" s="162"/>
      <c r="BC79" s="162">
        <v>0</v>
      </c>
      <c r="BD79" s="162">
        <v>0</v>
      </c>
      <c r="BE79" s="162">
        <v>0</v>
      </c>
      <c r="BF79" s="162">
        <v>0</v>
      </c>
      <c r="BG79" s="162">
        <v>0</v>
      </c>
      <c r="BH79" s="162">
        <v>0</v>
      </c>
      <c r="BI79" s="162">
        <v>0</v>
      </c>
      <c r="BJ79" s="162">
        <v>0</v>
      </c>
      <c r="BK79" s="162">
        <v>0</v>
      </c>
      <c r="BL79" s="162">
        <v>0</v>
      </c>
      <c r="BM79" s="162">
        <v>0</v>
      </c>
      <c r="BN79" s="162">
        <v>0</v>
      </c>
      <c r="BO79" s="162"/>
      <c r="BP79" s="162"/>
      <c r="BQ79" s="162">
        <v>0</v>
      </c>
      <c r="BR79" s="162">
        <v>0</v>
      </c>
      <c r="BS79" s="162">
        <v>0</v>
      </c>
      <c r="BT79" s="162">
        <v>0</v>
      </c>
      <c r="BU79" s="162">
        <v>0</v>
      </c>
      <c r="BV79" s="162">
        <v>0</v>
      </c>
      <c r="BW79" s="162"/>
      <c r="BX79" s="162"/>
      <c r="BY79" s="162">
        <v>0</v>
      </c>
      <c r="BZ79" s="162">
        <v>0</v>
      </c>
      <c r="CA79" s="162">
        <v>0</v>
      </c>
      <c r="CB79" s="162">
        <v>0</v>
      </c>
      <c r="CC79" s="162">
        <v>0</v>
      </c>
      <c r="CD79" s="162">
        <v>0</v>
      </c>
      <c r="CE79" s="162">
        <f>VLOOKUP(I79,[120]REV33!$A:$O,11,0)</f>
        <v>0</v>
      </c>
      <c r="CF79" s="162">
        <f>VLOOKUP(I79,[120]REV33!$A:$O,12,0)</f>
        <v>0</v>
      </c>
      <c r="CG79" s="162"/>
      <c r="CH79" s="162"/>
      <c r="CI79" s="162"/>
      <c r="CJ79" s="162"/>
      <c r="CK79" s="162"/>
      <c r="CL79" s="162"/>
      <c r="CM79" s="162"/>
      <c r="CN79" s="162"/>
      <c r="CO79" s="162">
        <v>0</v>
      </c>
      <c r="CP79" s="162">
        <v>0</v>
      </c>
      <c r="CQ79" s="162">
        <v>0</v>
      </c>
      <c r="CR79" s="162">
        <v>0</v>
      </c>
      <c r="CS79" s="162">
        <v>0</v>
      </c>
      <c r="CT79" s="162">
        <v>0</v>
      </c>
      <c r="CU79" s="162">
        <v>0</v>
      </c>
      <c r="CV79" s="162">
        <v>0</v>
      </c>
      <c r="CW79" s="209">
        <f t="shared" si="108"/>
        <v>39.020699999999998</v>
      </c>
      <c r="CX79" s="209">
        <f t="shared" si="109"/>
        <v>1650.5756099999996</v>
      </c>
      <c r="CY79" s="375" t="s">
        <v>500</v>
      </c>
      <c r="CZ79" s="208"/>
      <c r="DA79" s="152"/>
      <c r="DB79" s="152"/>
      <c r="DC79" s="208"/>
      <c r="DD79" s="208"/>
      <c r="DE79" s="152">
        <f t="shared" si="110"/>
        <v>39.020699999999998</v>
      </c>
      <c r="DF79" s="152">
        <f t="shared" si="111"/>
        <v>1650.5756099999996</v>
      </c>
      <c r="DG79" s="153">
        <v>45813</v>
      </c>
      <c r="DH79" s="153"/>
      <c r="DI79" s="153"/>
      <c r="DJ79" s="376"/>
      <c r="DK79" s="368"/>
      <c r="DL79" s="181"/>
      <c r="DM79" s="275"/>
      <c r="DN79" s="999"/>
      <c r="DO79" s="181"/>
      <c r="DP79" s="182"/>
      <c r="DQ79" s="182"/>
      <c r="DR79" s="182"/>
      <c r="DS79" s="182"/>
      <c r="DT79" s="275"/>
      <c r="DU79" s="152">
        <f>SUMIF($I:$I,I79,$DN:$DN)</f>
        <v>0</v>
      </c>
      <c r="DV79" s="152">
        <f>SUMIF($I:$I,I79,$DO:$DO)</f>
        <v>0</v>
      </c>
      <c r="DW79" s="151"/>
      <c r="DX79" s="275"/>
      <c r="DY79" s="370"/>
      <c r="DZ79" s="208"/>
      <c r="EA79" s="208" t="s">
        <v>517</v>
      </c>
      <c r="EB79" s="152" t="s">
        <v>46</v>
      </c>
      <c r="EC79" s="171" t="s">
        <v>309</v>
      </c>
      <c r="ED79" s="152"/>
      <c r="EE79" s="152">
        <v>1522.8</v>
      </c>
      <c r="EF79" s="153">
        <v>45784</v>
      </c>
      <c r="EG79" s="152">
        <v>36</v>
      </c>
      <c r="EH79" s="152">
        <v>1522.8</v>
      </c>
      <c r="EI79" s="396">
        <f>0.0140000072674221+0.981</f>
        <v>0.9950000072674221</v>
      </c>
      <c r="EJ79" s="371">
        <f t="shared" ref="EJ79:EJ98" si="117">EI79*EH79</f>
        <v>1515.1860110668304</v>
      </c>
      <c r="EK79" s="153">
        <v>45786</v>
      </c>
      <c r="EL79" s="153"/>
      <c r="EM79" s="153"/>
      <c r="EN79" s="153"/>
      <c r="EO79" s="153"/>
      <c r="EP79" s="153">
        <v>45823</v>
      </c>
      <c r="EQ79" s="153">
        <v>45824</v>
      </c>
      <c r="ER79" s="153"/>
      <c r="ES79" s="152">
        <f>SUMIF($I:$I,I79,$EG:$EG)</f>
        <v>48</v>
      </c>
      <c r="ET79" s="151">
        <f>SUMIF($I:$I,I79,$EH:$EH)</f>
        <v>2030.3999999999999</v>
      </c>
      <c r="EU79" s="153"/>
      <c r="EV79" s="153"/>
      <c r="EW79" s="153"/>
      <c r="EX79" s="153"/>
      <c r="EY79" s="152">
        <f t="shared" si="112"/>
        <v>48</v>
      </c>
      <c r="EZ79" s="152">
        <f t="shared" si="113"/>
        <v>2030.3999999999999</v>
      </c>
      <c r="FA79" s="152">
        <f t="shared" si="114"/>
        <v>-8.9793000000000021</v>
      </c>
      <c r="FB79" s="152">
        <f t="shared" si="115"/>
        <v>-379.82439000000022</v>
      </c>
      <c r="FC79" s="151" t="str">
        <f t="shared" si="116"/>
        <v>Thừa</v>
      </c>
      <c r="FD79" s="152"/>
      <c r="FE79" s="372"/>
      <c r="FF79" s="373"/>
      <c r="FG79" s="367"/>
      <c r="FH79" s="374"/>
      <c r="FI79" s="183"/>
      <c r="FJ79" s="184"/>
      <c r="FK79" s="185"/>
      <c r="FL79" s="185"/>
    </row>
    <row r="80" spans="1:168" s="386" customFormat="1" ht="14" hidden="1" customHeight="1">
      <c r="A80" s="208" t="str">
        <f t="shared" si="98"/>
        <v>ok</v>
      </c>
      <c r="B80" s="151"/>
      <c r="C80" s="151"/>
      <c r="D80" s="151"/>
      <c r="E80" s="151"/>
      <c r="F80" s="151"/>
      <c r="G80" s="151"/>
      <c r="H80" s="151"/>
      <c r="I80" s="171" t="s">
        <v>268</v>
      </c>
      <c r="J80" s="164" t="s">
        <v>267</v>
      </c>
      <c r="K80" s="171" t="s">
        <v>309</v>
      </c>
      <c r="L80" s="233" t="s">
        <v>308</v>
      </c>
      <c r="M80" s="163" t="s">
        <v>61</v>
      </c>
      <c r="N80" s="172"/>
      <c r="O80" s="172"/>
      <c r="P80" s="172"/>
      <c r="Q80" s="161"/>
      <c r="R80" s="162"/>
      <c r="S80" s="161"/>
      <c r="T80" s="162"/>
      <c r="U80" s="162"/>
      <c r="V80" s="162"/>
      <c r="W80" s="162"/>
      <c r="X80" s="162"/>
      <c r="Y80" s="162"/>
      <c r="Z80" s="162"/>
      <c r="AA80" s="162"/>
      <c r="AB80" s="162"/>
      <c r="AC80" s="162"/>
      <c r="AD80" s="162"/>
      <c r="AE80" s="162"/>
      <c r="AF80" s="162"/>
      <c r="AG80" s="162"/>
      <c r="AH80" s="162"/>
      <c r="AI80" s="162"/>
      <c r="AJ80" s="162"/>
      <c r="AK80" s="162"/>
      <c r="AL80" s="162"/>
      <c r="AM80" s="162"/>
      <c r="AN80" s="162"/>
      <c r="AO80" s="162"/>
      <c r="AP80" s="162"/>
      <c r="AQ80" s="162"/>
      <c r="AR80" s="162"/>
      <c r="AS80" s="162"/>
      <c r="AT80" s="162"/>
      <c r="AU80" s="162"/>
      <c r="AV80" s="162"/>
      <c r="AW80" s="162"/>
      <c r="AX80" s="162"/>
      <c r="AY80" s="162"/>
      <c r="AZ80" s="162"/>
      <c r="BA80" s="162"/>
      <c r="BB80" s="162"/>
      <c r="BC80" s="162"/>
      <c r="BD80" s="162"/>
      <c r="BE80" s="162"/>
      <c r="BF80" s="162"/>
      <c r="BG80" s="162"/>
      <c r="BH80" s="162"/>
      <c r="BI80" s="162"/>
      <c r="BJ80" s="162"/>
      <c r="BK80" s="162"/>
      <c r="BL80" s="162"/>
      <c r="BM80" s="162"/>
      <c r="BN80" s="162"/>
      <c r="BO80" s="162"/>
      <c r="BP80" s="162"/>
      <c r="BQ80" s="162"/>
      <c r="BR80" s="162"/>
      <c r="BS80" s="162"/>
      <c r="BT80" s="162"/>
      <c r="BU80" s="162"/>
      <c r="BV80" s="162"/>
      <c r="BW80" s="162"/>
      <c r="BX80" s="162"/>
      <c r="BY80" s="162"/>
      <c r="BZ80" s="162"/>
      <c r="CA80" s="162"/>
      <c r="CB80" s="162"/>
      <c r="CC80" s="162"/>
      <c r="CD80" s="162"/>
      <c r="CE80" s="162"/>
      <c r="CF80" s="162"/>
      <c r="CG80" s="162"/>
      <c r="CH80" s="162"/>
      <c r="CI80" s="162"/>
      <c r="CJ80" s="162"/>
      <c r="CK80" s="162"/>
      <c r="CL80" s="162"/>
      <c r="CM80" s="162"/>
      <c r="CN80" s="162"/>
      <c r="CO80" s="162"/>
      <c r="CP80" s="162"/>
      <c r="CQ80" s="162"/>
      <c r="CR80" s="162"/>
      <c r="CS80" s="162"/>
      <c r="CT80" s="162"/>
      <c r="CU80" s="162"/>
      <c r="CV80" s="162"/>
      <c r="CW80" s="209"/>
      <c r="CX80" s="209"/>
      <c r="CY80" s="375"/>
      <c r="CZ80" s="208"/>
      <c r="DA80" s="152"/>
      <c r="DB80" s="152"/>
      <c r="DC80" s="208"/>
      <c r="DD80" s="208"/>
      <c r="DE80" s="152"/>
      <c r="DF80" s="152"/>
      <c r="DG80" s="153"/>
      <c r="DH80" s="153"/>
      <c r="DI80" s="153"/>
      <c r="DJ80" s="376"/>
      <c r="DK80" s="368"/>
      <c r="DL80" s="181"/>
      <c r="DM80" s="275"/>
      <c r="DN80" s="999"/>
      <c r="DO80" s="181"/>
      <c r="DP80" s="182"/>
      <c r="DQ80" s="182"/>
      <c r="DR80" s="182"/>
      <c r="DS80" s="182"/>
      <c r="DT80" s="275"/>
      <c r="DU80" s="152"/>
      <c r="DV80" s="152"/>
      <c r="DW80" s="151"/>
      <c r="DX80" s="275"/>
      <c r="DY80" s="370"/>
      <c r="DZ80" s="208"/>
      <c r="EA80" s="208" t="s">
        <v>594</v>
      </c>
      <c r="EB80" s="208" t="s">
        <v>46</v>
      </c>
      <c r="EC80" s="171" t="s">
        <v>595</v>
      </c>
      <c r="ED80" s="152" t="s">
        <v>596</v>
      </c>
      <c r="EE80" s="152">
        <v>507.59999999999997</v>
      </c>
      <c r="EF80" s="153">
        <v>45833</v>
      </c>
      <c r="EG80" s="152">
        <v>12</v>
      </c>
      <c r="EH80" s="152">
        <v>507.59999999999997</v>
      </c>
      <c r="EI80" s="396">
        <f>0.113081035655641+0.994</f>
        <v>1.1070810356556411</v>
      </c>
      <c r="EJ80" s="371">
        <f>EI80*EH80</f>
        <v>561.95433369880334</v>
      </c>
      <c r="EK80" s="153">
        <v>45846</v>
      </c>
      <c r="EL80" s="153"/>
      <c r="EM80" s="153"/>
      <c r="EN80" s="153"/>
      <c r="EO80" s="153"/>
      <c r="EP80" s="153"/>
      <c r="EQ80" s="153">
        <v>45869</v>
      </c>
      <c r="ER80" s="153">
        <v>45869</v>
      </c>
      <c r="ES80" s="152"/>
      <c r="ET80" s="151"/>
      <c r="EU80" s="153"/>
      <c r="EV80" s="153"/>
      <c r="EW80" s="153"/>
      <c r="EX80" s="153"/>
      <c r="EY80" s="152"/>
      <c r="EZ80" s="152"/>
      <c r="FA80" s="152"/>
      <c r="FB80" s="152"/>
      <c r="FC80" s="151"/>
      <c r="FD80" s="152"/>
      <c r="FE80" s="372"/>
      <c r="FF80" s="373"/>
      <c r="FG80" s="384"/>
      <c r="FH80" s="385"/>
      <c r="FI80" s="210"/>
      <c r="FJ80" s="211"/>
      <c r="FK80" s="212"/>
      <c r="FL80" s="212"/>
    </row>
    <row r="81" spans="1:168" s="157" customFormat="1" ht="14" hidden="1" customHeight="1">
      <c r="A81" s="208" t="str">
        <f t="shared" si="98"/>
        <v>Hiện</v>
      </c>
      <c r="B81" s="151" t="str">
        <f t="shared" si="93"/>
        <v>Đủ</v>
      </c>
      <c r="C81" s="151">
        <f>FA81</f>
        <v>0</v>
      </c>
      <c r="D81" s="151"/>
      <c r="E81" s="151"/>
      <c r="F81" s="151"/>
      <c r="G81" s="151"/>
      <c r="H81" s="151"/>
      <c r="I81" s="171" t="s">
        <v>269</v>
      </c>
      <c r="J81" s="164" t="s">
        <v>267</v>
      </c>
      <c r="K81" s="171" t="s">
        <v>310</v>
      </c>
      <c r="L81" s="233" t="s">
        <v>308</v>
      </c>
      <c r="M81" s="163" t="s">
        <v>61</v>
      </c>
      <c r="N81" s="172">
        <v>105</v>
      </c>
      <c r="O81" s="172">
        <v>850.33199999999999</v>
      </c>
      <c r="P81" s="172">
        <v>89053.1</v>
      </c>
      <c r="Q81" s="161"/>
      <c r="R81" s="162"/>
      <c r="S81" s="161">
        <v>876</v>
      </c>
      <c r="T81" s="162">
        <v>91980</v>
      </c>
      <c r="U81" s="162"/>
      <c r="V81" s="162"/>
      <c r="W81" s="162">
        <v>0</v>
      </c>
      <c r="X81" s="162">
        <v>0</v>
      </c>
      <c r="Y81" s="162">
        <v>72</v>
      </c>
      <c r="Z81" s="162">
        <v>7560</v>
      </c>
      <c r="AA81" s="162">
        <v>540</v>
      </c>
      <c r="AB81" s="162">
        <v>56700</v>
      </c>
      <c r="AC81" s="162">
        <v>0</v>
      </c>
      <c r="AD81" s="162">
        <v>0</v>
      </c>
      <c r="AE81" s="162">
        <v>0</v>
      </c>
      <c r="AF81" s="162">
        <v>0</v>
      </c>
      <c r="AG81" s="162">
        <v>0</v>
      </c>
      <c r="AH81" s="162">
        <v>0</v>
      </c>
      <c r="AI81" s="162">
        <f>VLOOKUP(I81,'[119]MTO-rev09'!$A:$O,11,0)</f>
        <v>0</v>
      </c>
      <c r="AJ81" s="162">
        <f>VLOOKUP(I81,'[119]MTO-rev09'!$A:$O,12,0)</f>
        <v>0</v>
      </c>
      <c r="AK81" s="162">
        <v>0</v>
      </c>
      <c r="AL81" s="162">
        <v>0</v>
      </c>
      <c r="AM81" s="162"/>
      <c r="AN81" s="162"/>
      <c r="AO81" s="162">
        <v>0</v>
      </c>
      <c r="AP81" s="162">
        <v>0</v>
      </c>
      <c r="AQ81" s="162">
        <v>0</v>
      </c>
      <c r="AR81" s="162">
        <v>0</v>
      </c>
      <c r="AS81" s="162">
        <v>0</v>
      </c>
      <c r="AT81" s="162">
        <v>0</v>
      </c>
      <c r="AU81" s="162">
        <v>0</v>
      </c>
      <c r="AV81" s="162">
        <v>0</v>
      </c>
      <c r="AW81" s="162">
        <v>0</v>
      </c>
      <c r="AX81" s="162">
        <v>0</v>
      </c>
      <c r="AY81" s="162">
        <v>0</v>
      </c>
      <c r="AZ81" s="162">
        <v>0</v>
      </c>
      <c r="BA81" s="162"/>
      <c r="BB81" s="162"/>
      <c r="BC81" s="162">
        <v>0</v>
      </c>
      <c r="BD81" s="162">
        <v>0</v>
      </c>
      <c r="BE81" s="162">
        <v>0</v>
      </c>
      <c r="BF81" s="162">
        <v>0</v>
      </c>
      <c r="BG81" s="162">
        <v>0</v>
      </c>
      <c r="BH81" s="162">
        <v>0</v>
      </c>
      <c r="BI81" s="162">
        <v>0</v>
      </c>
      <c r="BJ81" s="162">
        <v>0</v>
      </c>
      <c r="BK81" s="162">
        <v>0</v>
      </c>
      <c r="BL81" s="162">
        <v>0</v>
      </c>
      <c r="BM81" s="162">
        <v>0</v>
      </c>
      <c r="BN81" s="162">
        <v>0</v>
      </c>
      <c r="BO81" s="162"/>
      <c r="BP81" s="162"/>
      <c r="BQ81" s="162">
        <v>0</v>
      </c>
      <c r="BR81" s="162">
        <v>0</v>
      </c>
      <c r="BS81" s="162">
        <v>0</v>
      </c>
      <c r="BT81" s="162">
        <v>0</v>
      </c>
      <c r="BU81" s="162">
        <v>0</v>
      </c>
      <c r="BV81" s="162">
        <v>0</v>
      </c>
      <c r="BW81" s="162"/>
      <c r="BX81" s="162"/>
      <c r="BY81" s="162">
        <v>0</v>
      </c>
      <c r="BZ81" s="162">
        <v>0</v>
      </c>
      <c r="CA81" s="162">
        <v>0</v>
      </c>
      <c r="CB81" s="162">
        <v>0</v>
      </c>
      <c r="CC81" s="162">
        <v>0</v>
      </c>
      <c r="CD81" s="162">
        <v>0</v>
      </c>
      <c r="CE81" s="162">
        <f>VLOOKUP(I81,[120]REV33!$A:$O,11,0)</f>
        <v>0</v>
      </c>
      <c r="CF81" s="162">
        <f>VLOOKUP(I81,[120]REV33!$A:$O,12,0)</f>
        <v>0</v>
      </c>
      <c r="CG81" s="162"/>
      <c r="CH81" s="162"/>
      <c r="CI81" s="162"/>
      <c r="CJ81" s="162"/>
      <c r="CK81" s="162"/>
      <c r="CL81" s="162"/>
      <c r="CM81" s="162"/>
      <c r="CN81" s="162"/>
      <c r="CO81" s="162">
        <v>0</v>
      </c>
      <c r="CP81" s="162">
        <v>0</v>
      </c>
      <c r="CQ81" s="162">
        <v>0</v>
      </c>
      <c r="CR81" s="162">
        <v>0</v>
      </c>
      <c r="CS81" s="162">
        <v>0</v>
      </c>
      <c r="CT81" s="162">
        <v>0</v>
      </c>
      <c r="CU81" s="162">
        <v>0</v>
      </c>
      <c r="CV81" s="162">
        <v>0</v>
      </c>
      <c r="CW81" s="209">
        <f>Q81+S81+U81+W81+Y81+AA81+AC81+AE81+AG81+AI81+AK81+AM81+AO81+AQ81+AS81+AU81+AW81+AY81+BA81+BC81+BE81+BG81+BI81+BK81+BM81+BO81+BQ81+BS81+BU81+BW81+BY81+CA81+CC81+CE81+CG81+CI81+CK81+CM81+CO81+CQ81+CS81+CU81</f>
        <v>1488</v>
      </c>
      <c r="CX81" s="209">
        <f>R81+T81+V81+X81+Z81+AB81+AD81+AF81+AH81+AJ81+AL81+AN81+AP81+AR81+AT81+AV81+AX81+AZ81+BB81+BD81+BF81+BH81+BJ81+BL81+BN81+BP81+BR81+BT81+BV81+BX81+BZ81+CB81+CD81+CF81+CH81+CJ81+CL81+CN81+CP81+CR81+CT81+CV81</f>
        <v>156240</v>
      </c>
      <c r="CY81" s="375" t="s">
        <v>501</v>
      </c>
      <c r="CZ81" s="208"/>
      <c r="DA81" s="152"/>
      <c r="DB81" s="152"/>
      <c r="DC81" s="208"/>
      <c r="DD81" s="208"/>
      <c r="DE81" s="152">
        <f>IF(CW81&gt;DA81,CW81-DA81,"0")</f>
        <v>1488</v>
      </c>
      <c r="DF81" s="152">
        <f>IF(CX81&gt;DB81,CX81-DB81,"0")</f>
        <v>156240</v>
      </c>
      <c r="DG81" s="153">
        <v>45813</v>
      </c>
      <c r="DH81" s="153"/>
      <c r="DI81" s="153"/>
      <c r="DJ81" s="376"/>
      <c r="DK81" s="368"/>
      <c r="DL81" s="181"/>
      <c r="DM81" s="275"/>
      <c r="DN81" s="999"/>
      <c r="DO81" s="181"/>
      <c r="DP81" s="182"/>
      <c r="DQ81" s="182"/>
      <c r="DR81" s="182"/>
      <c r="DS81" s="182"/>
      <c r="DT81" s="275"/>
      <c r="DU81" s="152">
        <f>SUMIF($I:$I,I81,$DN:$DN)</f>
        <v>0</v>
      </c>
      <c r="DV81" s="152">
        <f>SUMIF($I:$I,I81,$DO:$DO)</f>
        <v>0</v>
      </c>
      <c r="DW81" s="151"/>
      <c r="DX81" s="275"/>
      <c r="DY81" s="370"/>
      <c r="DZ81" s="208"/>
      <c r="EA81" s="208" t="s">
        <v>517</v>
      </c>
      <c r="EB81" s="152" t="s">
        <v>46</v>
      </c>
      <c r="EC81" s="171" t="s">
        <v>310</v>
      </c>
      <c r="ED81" s="152"/>
      <c r="EE81" s="152">
        <v>91980</v>
      </c>
      <c r="EF81" s="153">
        <v>45784</v>
      </c>
      <c r="EG81" s="152">
        <v>876</v>
      </c>
      <c r="EH81" s="152">
        <v>91980</v>
      </c>
      <c r="EI81" s="396">
        <f>0.0140000072674221+0.994</f>
        <v>1.008000007267422</v>
      </c>
      <c r="EJ81" s="371">
        <f t="shared" si="117"/>
        <v>92715.840668457473</v>
      </c>
      <c r="EK81" s="153">
        <v>45786</v>
      </c>
      <c r="EL81" s="153"/>
      <c r="EM81" s="153"/>
      <c r="EN81" s="153"/>
      <c r="EO81" s="153"/>
      <c r="EP81" s="153">
        <v>45823</v>
      </c>
      <c r="EQ81" s="153">
        <v>45824</v>
      </c>
      <c r="ER81" s="153"/>
      <c r="ES81" s="152">
        <f>SUMIF($I:$I,I81,$EG:$EG)</f>
        <v>1488</v>
      </c>
      <c r="ET81" s="151">
        <f>SUMIF($I:$I,I81,$EH:$EH)</f>
        <v>156240</v>
      </c>
      <c r="EU81" s="153"/>
      <c r="EV81" s="153"/>
      <c r="EW81" s="153"/>
      <c r="EX81" s="153"/>
      <c r="EY81" s="152">
        <f>DU81+ES81</f>
        <v>1488</v>
      </c>
      <c r="EZ81" s="152">
        <f>DV81+ET81</f>
        <v>156240</v>
      </c>
      <c r="FA81" s="152">
        <f t="shared" ref="FA81" si="118">DE81-EY81</f>
        <v>0</v>
      </c>
      <c r="FB81" s="152">
        <f t="shared" ref="FB81" si="119">DF81-EZ81</f>
        <v>0</v>
      </c>
      <c r="FC81" s="151" t="str">
        <f>IF(FA81&lt;0,"Thừa",IF(FA81=0,"Đủ","Thiếu"))</f>
        <v>Đủ</v>
      </c>
      <c r="FD81" s="152"/>
      <c r="FE81" s="372"/>
      <c r="FF81" s="373"/>
      <c r="FG81" s="367"/>
      <c r="FH81" s="374"/>
      <c r="FI81" s="183"/>
      <c r="FJ81" s="184"/>
      <c r="FK81" s="185"/>
      <c r="FL81" s="185"/>
    </row>
    <row r="82" spans="1:168" s="386" customFormat="1" ht="14" hidden="1" customHeight="1">
      <c r="A82" s="208" t="str">
        <f t="shared" si="98"/>
        <v>ok</v>
      </c>
      <c r="B82" s="151"/>
      <c r="C82" s="151"/>
      <c r="D82" s="151"/>
      <c r="E82" s="151"/>
      <c r="F82" s="151"/>
      <c r="G82" s="151"/>
      <c r="H82" s="151"/>
      <c r="I82" s="171" t="s">
        <v>269</v>
      </c>
      <c r="J82" s="164" t="s">
        <v>267</v>
      </c>
      <c r="K82" s="171" t="s">
        <v>310</v>
      </c>
      <c r="L82" s="233" t="s">
        <v>308</v>
      </c>
      <c r="M82" s="163" t="s">
        <v>61</v>
      </c>
      <c r="N82" s="172"/>
      <c r="O82" s="172"/>
      <c r="P82" s="172"/>
      <c r="Q82" s="161"/>
      <c r="R82" s="162"/>
      <c r="S82" s="161"/>
      <c r="T82" s="162"/>
      <c r="U82" s="162"/>
      <c r="V82" s="162"/>
      <c r="W82" s="162"/>
      <c r="X82" s="162"/>
      <c r="Y82" s="162"/>
      <c r="Z82" s="162"/>
      <c r="AA82" s="162"/>
      <c r="AB82" s="162"/>
      <c r="AC82" s="162"/>
      <c r="AD82" s="162"/>
      <c r="AE82" s="162"/>
      <c r="AF82" s="162"/>
      <c r="AG82" s="162"/>
      <c r="AH82" s="162"/>
      <c r="AI82" s="162"/>
      <c r="AJ82" s="162"/>
      <c r="AK82" s="162"/>
      <c r="AL82" s="162"/>
      <c r="AM82" s="162"/>
      <c r="AN82" s="162"/>
      <c r="AO82" s="162"/>
      <c r="AP82" s="162"/>
      <c r="AQ82" s="162"/>
      <c r="AR82" s="162"/>
      <c r="AS82" s="162"/>
      <c r="AT82" s="162"/>
      <c r="AU82" s="162"/>
      <c r="AV82" s="162"/>
      <c r="AW82" s="162"/>
      <c r="AX82" s="162"/>
      <c r="AY82" s="162"/>
      <c r="AZ82" s="162"/>
      <c r="BA82" s="162"/>
      <c r="BB82" s="162"/>
      <c r="BC82" s="162"/>
      <c r="BD82" s="162"/>
      <c r="BE82" s="162"/>
      <c r="BF82" s="162"/>
      <c r="BG82" s="162"/>
      <c r="BH82" s="162"/>
      <c r="BI82" s="162"/>
      <c r="BJ82" s="162"/>
      <c r="BK82" s="162"/>
      <c r="BL82" s="162"/>
      <c r="BM82" s="162"/>
      <c r="BN82" s="162"/>
      <c r="BO82" s="162"/>
      <c r="BP82" s="162"/>
      <c r="BQ82" s="162"/>
      <c r="BR82" s="162"/>
      <c r="BS82" s="162"/>
      <c r="BT82" s="162"/>
      <c r="BU82" s="162"/>
      <c r="BV82" s="162"/>
      <c r="BW82" s="162"/>
      <c r="BX82" s="162"/>
      <c r="BY82" s="162"/>
      <c r="BZ82" s="162"/>
      <c r="CA82" s="162"/>
      <c r="CB82" s="162"/>
      <c r="CC82" s="162"/>
      <c r="CD82" s="162"/>
      <c r="CE82" s="162"/>
      <c r="CF82" s="162"/>
      <c r="CG82" s="162"/>
      <c r="CH82" s="162"/>
      <c r="CI82" s="162"/>
      <c r="CJ82" s="162"/>
      <c r="CK82" s="162"/>
      <c r="CL82" s="162"/>
      <c r="CM82" s="162"/>
      <c r="CN82" s="162"/>
      <c r="CO82" s="162"/>
      <c r="CP82" s="162"/>
      <c r="CQ82" s="162"/>
      <c r="CR82" s="162"/>
      <c r="CS82" s="162"/>
      <c r="CT82" s="162"/>
      <c r="CU82" s="162"/>
      <c r="CV82" s="162"/>
      <c r="CW82" s="209"/>
      <c r="CX82" s="209"/>
      <c r="CY82" s="375"/>
      <c r="CZ82" s="208"/>
      <c r="DA82" s="152"/>
      <c r="DB82" s="152"/>
      <c r="DC82" s="208"/>
      <c r="DD82" s="208"/>
      <c r="DE82" s="152"/>
      <c r="DF82" s="152"/>
      <c r="DG82" s="153"/>
      <c r="DH82" s="153"/>
      <c r="DI82" s="153"/>
      <c r="DJ82" s="376"/>
      <c r="DK82" s="368"/>
      <c r="DL82" s="181"/>
      <c r="DM82" s="275"/>
      <c r="DN82" s="999"/>
      <c r="DO82" s="181"/>
      <c r="DP82" s="182"/>
      <c r="DQ82" s="182"/>
      <c r="DR82" s="182"/>
      <c r="DS82" s="182"/>
      <c r="DT82" s="275"/>
      <c r="DU82" s="152"/>
      <c r="DV82" s="152"/>
      <c r="DW82" s="151"/>
      <c r="DX82" s="275"/>
      <c r="DY82" s="370"/>
      <c r="DZ82" s="208"/>
      <c r="EA82" s="208" t="s">
        <v>594</v>
      </c>
      <c r="EB82" s="208" t="s">
        <v>46</v>
      </c>
      <c r="EC82" s="171" t="s">
        <v>597</v>
      </c>
      <c r="ED82" s="152" t="s">
        <v>544</v>
      </c>
      <c r="EE82" s="152">
        <v>56700</v>
      </c>
      <c r="EF82" s="153">
        <v>45833</v>
      </c>
      <c r="EG82" s="152">
        <v>540</v>
      </c>
      <c r="EH82" s="152">
        <v>56700</v>
      </c>
      <c r="EI82" s="396">
        <f>0.113081035655641+0.994</f>
        <v>1.1070810356556411</v>
      </c>
      <c r="EJ82" s="371">
        <f>EI82*EH82</f>
        <v>62771.494721674848</v>
      </c>
      <c r="EK82" s="153">
        <v>45846</v>
      </c>
      <c r="EL82" s="153"/>
      <c r="EM82" s="153"/>
      <c r="EN82" s="153"/>
      <c r="EO82" s="153"/>
      <c r="EP82" s="153"/>
      <c r="EQ82" s="153">
        <v>45869</v>
      </c>
      <c r="ER82" s="153">
        <v>45869</v>
      </c>
      <c r="ES82" s="152"/>
      <c r="ET82" s="151"/>
      <c r="EU82" s="153"/>
      <c r="EV82" s="153"/>
      <c r="EW82" s="153"/>
      <c r="EX82" s="153"/>
      <c r="EY82" s="152"/>
      <c r="EZ82" s="152"/>
      <c r="FA82" s="152"/>
      <c r="FB82" s="152"/>
      <c r="FC82" s="151"/>
      <c r="FD82" s="152"/>
      <c r="FE82" s="372"/>
      <c r="FF82" s="373"/>
      <c r="FG82" s="379"/>
      <c r="FH82" s="380"/>
      <c r="FI82" s="219"/>
      <c r="FJ82" s="220"/>
      <c r="FK82" s="221"/>
      <c r="FL82" s="221"/>
    </row>
    <row r="83" spans="1:168" s="386" customFormat="1" ht="14" hidden="1" customHeight="1">
      <c r="A83" s="208" t="str">
        <f t="shared" si="98"/>
        <v>ok</v>
      </c>
      <c r="B83" s="151"/>
      <c r="C83" s="151"/>
      <c r="D83" s="151"/>
      <c r="E83" s="151"/>
      <c r="F83" s="151"/>
      <c r="G83" s="151"/>
      <c r="H83" s="151"/>
      <c r="I83" s="171" t="s">
        <v>269</v>
      </c>
      <c r="J83" s="164" t="s">
        <v>267</v>
      </c>
      <c r="K83" s="171" t="s">
        <v>310</v>
      </c>
      <c r="L83" s="233" t="s">
        <v>308</v>
      </c>
      <c r="M83" s="163" t="s">
        <v>61</v>
      </c>
      <c r="N83" s="172"/>
      <c r="O83" s="172"/>
      <c r="P83" s="172"/>
      <c r="Q83" s="161"/>
      <c r="R83" s="162"/>
      <c r="S83" s="161"/>
      <c r="T83" s="162"/>
      <c r="U83" s="162"/>
      <c r="V83" s="162"/>
      <c r="W83" s="162"/>
      <c r="X83" s="162"/>
      <c r="Y83" s="162"/>
      <c r="Z83" s="162"/>
      <c r="AA83" s="162"/>
      <c r="AB83" s="162"/>
      <c r="AC83" s="162"/>
      <c r="AD83" s="162"/>
      <c r="AE83" s="162"/>
      <c r="AF83" s="162"/>
      <c r="AG83" s="162"/>
      <c r="AH83" s="162"/>
      <c r="AI83" s="162"/>
      <c r="AJ83" s="162"/>
      <c r="AK83" s="162"/>
      <c r="AL83" s="162"/>
      <c r="AM83" s="162"/>
      <c r="AN83" s="162"/>
      <c r="AO83" s="162"/>
      <c r="AP83" s="162"/>
      <c r="AQ83" s="162"/>
      <c r="AR83" s="162"/>
      <c r="AS83" s="162"/>
      <c r="AT83" s="162"/>
      <c r="AU83" s="162"/>
      <c r="AV83" s="162"/>
      <c r="AW83" s="162"/>
      <c r="AX83" s="162"/>
      <c r="AY83" s="162"/>
      <c r="AZ83" s="162"/>
      <c r="BA83" s="162"/>
      <c r="BB83" s="162"/>
      <c r="BC83" s="162"/>
      <c r="BD83" s="162"/>
      <c r="BE83" s="162"/>
      <c r="BF83" s="162"/>
      <c r="BG83" s="162"/>
      <c r="BH83" s="162"/>
      <c r="BI83" s="162"/>
      <c r="BJ83" s="162"/>
      <c r="BK83" s="162"/>
      <c r="BL83" s="162"/>
      <c r="BM83" s="162"/>
      <c r="BN83" s="162"/>
      <c r="BO83" s="162"/>
      <c r="BP83" s="162"/>
      <c r="BQ83" s="162"/>
      <c r="BR83" s="162"/>
      <c r="BS83" s="162"/>
      <c r="BT83" s="162"/>
      <c r="BU83" s="162"/>
      <c r="BV83" s="162"/>
      <c r="BW83" s="162"/>
      <c r="BX83" s="162"/>
      <c r="BY83" s="162"/>
      <c r="BZ83" s="162"/>
      <c r="CA83" s="162"/>
      <c r="CB83" s="162"/>
      <c r="CC83" s="162"/>
      <c r="CD83" s="162"/>
      <c r="CE83" s="162"/>
      <c r="CF83" s="162"/>
      <c r="CG83" s="162"/>
      <c r="CH83" s="162"/>
      <c r="CI83" s="162"/>
      <c r="CJ83" s="162"/>
      <c r="CK83" s="162"/>
      <c r="CL83" s="162"/>
      <c r="CM83" s="162"/>
      <c r="CN83" s="162"/>
      <c r="CO83" s="162"/>
      <c r="CP83" s="162"/>
      <c r="CQ83" s="162"/>
      <c r="CR83" s="162"/>
      <c r="CS83" s="162"/>
      <c r="CT83" s="162"/>
      <c r="CU83" s="162"/>
      <c r="CV83" s="162"/>
      <c r="CW83" s="209"/>
      <c r="CX83" s="209"/>
      <c r="CY83" s="375"/>
      <c r="CZ83" s="208"/>
      <c r="DA83" s="152"/>
      <c r="DB83" s="152"/>
      <c r="DC83" s="208"/>
      <c r="DD83" s="208"/>
      <c r="DE83" s="152"/>
      <c r="DF83" s="152"/>
      <c r="DG83" s="153"/>
      <c r="DH83" s="153"/>
      <c r="DI83" s="153"/>
      <c r="DJ83" s="376"/>
      <c r="DK83" s="368"/>
      <c r="DL83" s="181"/>
      <c r="DM83" s="275"/>
      <c r="DN83" s="999"/>
      <c r="DO83" s="181"/>
      <c r="DP83" s="182"/>
      <c r="DQ83" s="182"/>
      <c r="DR83" s="182"/>
      <c r="DS83" s="182"/>
      <c r="DT83" s="275"/>
      <c r="DU83" s="152"/>
      <c r="DV83" s="152"/>
      <c r="DW83" s="151"/>
      <c r="DX83" s="275"/>
      <c r="DY83" s="370"/>
      <c r="DZ83" s="208"/>
      <c r="EA83" s="208" t="s">
        <v>575</v>
      </c>
      <c r="EB83" s="152" t="s">
        <v>518</v>
      </c>
      <c r="EC83" s="171" t="s">
        <v>576</v>
      </c>
      <c r="ED83" s="152" t="s">
        <v>736</v>
      </c>
      <c r="EE83" s="152">
        <v>7560</v>
      </c>
      <c r="EF83" s="153">
        <v>45813</v>
      </c>
      <c r="EG83" s="152">
        <v>72</v>
      </c>
      <c r="EH83" s="152">
        <v>7560</v>
      </c>
      <c r="EI83" s="396">
        <f>0.0577454062236541+0.994</f>
        <v>1.0517454062236542</v>
      </c>
      <c r="EJ83" s="371">
        <f t="shared" si="117"/>
        <v>7951.1952710508258</v>
      </c>
      <c r="EK83" s="153">
        <v>45833</v>
      </c>
      <c r="EL83" s="153"/>
      <c r="EM83" s="153"/>
      <c r="EN83" s="153">
        <v>45851</v>
      </c>
      <c r="EO83" s="153">
        <v>45851</v>
      </c>
      <c r="EP83" s="153">
        <v>45853</v>
      </c>
      <c r="EQ83" s="153">
        <v>45853</v>
      </c>
      <c r="ER83" s="153">
        <v>45853</v>
      </c>
      <c r="ES83" s="152"/>
      <c r="ET83" s="151"/>
      <c r="EU83" s="153"/>
      <c r="EV83" s="153"/>
      <c r="EW83" s="153"/>
      <c r="EX83" s="153"/>
      <c r="EY83" s="152"/>
      <c r="EZ83" s="152"/>
      <c r="FA83" s="152"/>
      <c r="FB83" s="152"/>
      <c r="FC83" s="151"/>
      <c r="FD83" s="152"/>
      <c r="FE83" s="372"/>
      <c r="FF83" s="373"/>
      <c r="FG83" s="381"/>
      <c r="FH83" s="382"/>
      <c r="FI83" s="222"/>
      <c r="FJ83" s="223"/>
      <c r="FK83" s="224"/>
      <c r="FL83" s="224"/>
    </row>
    <row r="84" spans="1:168" s="157" customFormat="1" ht="14" hidden="1" customHeight="1">
      <c r="A84" s="208" t="str">
        <f t="shared" si="98"/>
        <v>Hiện</v>
      </c>
      <c r="B84" s="151" t="str">
        <f t="shared" si="93"/>
        <v>Thừa</v>
      </c>
      <c r="C84" s="151">
        <f>FA84</f>
        <v>-5.5</v>
      </c>
      <c r="D84" s="151"/>
      <c r="E84" s="151"/>
      <c r="F84" s="151"/>
      <c r="G84" s="151"/>
      <c r="H84" s="151"/>
      <c r="I84" s="171" t="s">
        <v>270</v>
      </c>
      <c r="J84" s="164" t="s">
        <v>267</v>
      </c>
      <c r="K84" s="171" t="s">
        <v>718</v>
      </c>
      <c r="L84" s="233" t="s">
        <v>308</v>
      </c>
      <c r="M84" s="163" t="s">
        <v>61</v>
      </c>
      <c r="N84" s="172">
        <v>83.2</v>
      </c>
      <c r="O84" s="172">
        <v>2.8879999999999999</v>
      </c>
      <c r="P84" s="172">
        <v>187.52</v>
      </c>
      <c r="Q84" s="161"/>
      <c r="R84" s="162"/>
      <c r="S84" s="161">
        <v>3</v>
      </c>
      <c r="T84" s="162">
        <v>249.60000000000002</v>
      </c>
      <c r="U84" s="162"/>
      <c r="V84" s="162"/>
      <c r="W84" s="162">
        <v>0</v>
      </c>
      <c r="X84" s="162">
        <v>0</v>
      </c>
      <c r="Y84" s="162">
        <v>0</v>
      </c>
      <c r="Z84" s="162">
        <v>0</v>
      </c>
      <c r="AA84" s="162">
        <v>3.5</v>
      </c>
      <c r="AB84" s="162">
        <v>291.2</v>
      </c>
      <c r="AC84" s="162">
        <v>0</v>
      </c>
      <c r="AD84" s="162">
        <v>0</v>
      </c>
      <c r="AE84" s="162">
        <v>0</v>
      </c>
      <c r="AF84" s="162">
        <v>0</v>
      </c>
      <c r="AG84" s="162">
        <v>0</v>
      </c>
      <c r="AH84" s="162">
        <v>0</v>
      </c>
      <c r="AI84" s="162">
        <f>VLOOKUP(I84,'[119]MTO-rev09'!$A:$O,11,0)</f>
        <v>0</v>
      </c>
      <c r="AJ84" s="162">
        <f>VLOOKUP(I84,'[119]MTO-rev09'!$A:$O,12,0)</f>
        <v>0</v>
      </c>
      <c r="AK84" s="162">
        <v>0</v>
      </c>
      <c r="AL84" s="162">
        <v>0</v>
      </c>
      <c r="AM84" s="162"/>
      <c r="AN84" s="162"/>
      <c r="AO84" s="162">
        <v>0</v>
      </c>
      <c r="AP84" s="162">
        <v>0</v>
      </c>
      <c r="AQ84" s="162">
        <v>0</v>
      </c>
      <c r="AR84" s="162">
        <v>0</v>
      </c>
      <c r="AS84" s="162">
        <v>0</v>
      </c>
      <c r="AT84" s="162">
        <v>0</v>
      </c>
      <c r="AU84" s="162">
        <v>0</v>
      </c>
      <c r="AV84" s="162">
        <v>0</v>
      </c>
      <c r="AW84" s="162">
        <v>0</v>
      </c>
      <c r="AX84" s="162">
        <v>0</v>
      </c>
      <c r="AY84" s="162">
        <v>0</v>
      </c>
      <c r="AZ84" s="162">
        <v>0</v>
      </c>
      <c r="BA84" s="162"/>
      <c r="BB84" s="162"/>
      <c r="BC84" s="162">
        <v>0</v>
      </c>
      <c r="BD84" s="162">
        <v>0</v>
      </c>
      <c r="BE84" s="162">
        <v>0</v>
      </c>
      <c r="BF84" s="162">
        <v>0</v>
      </c>
      <c r="BG84" s="162">
        <v>0</v>
      </c>
      <c r="BH84" s="162">
        <v>0</v>
      </c>
      <c r="BI84" s="162">
        <v>0</v>
      </c>
      <c r="BJ84" s="162">
        <v>0</v>
      </c>
      <c r="BK84" s="162">
        <v>0</v>
      </c>
      <c r="BL84" s="162">
        <v>0</v>
      </c>
      <c r="BM84" s="162">
        <v>0</v>
      </c>
      <c r="BN84" s="162">
        <v>0</v>
      </c>
      <c r="BO84" s="162"/>
      <c r="BP84" s="162"/>
      <c r="BQ84" s="162">
        <v>0</v>
      </c>
      <c r="BR84" s="162">
        <v>0</v>
      </c>
      <c r="BS84" s="162">
        <v>0</v>
      </c>
      <c r="BT84" s="162">
        <v>0</v>
      </c>
      <c r="BU84" s="162">
        <v>0</v>
      </c>
      <c r="BV84" s="162">
        <v>0</v>
      </c>
      <c r="BW84" s="162"/>
      <c r="BX84" s="162"/>
      <c r="BY84" s="162">
        <v>0</v>
      </c>
      <c r="BZ84" s="162">
        <v>0</v>
      </c>
      <c r="CA84" s="162">
        <v>0</v>
      </c>
      <c r="CB84" s="162">
        <v>0</v>
      </c>
      <c r="CC84" s="162">
        <v>0</v>
      </c>
      <c r="CD84" s="162">
        <v>0</v>
      </c>
      <c r="CE84" s="162">
        <f>VLOOKUP(I84,[120]REV33!$A:$O,11,0)</f>
        <v>0</v>
      </c>
      <c r="CF84" s="162">
        <f>VLOOKUP(I84,[120]REV33!$A:$O,12,0)</f>
        <v>0</v>
      </c>
      <c r="CG84" s="162"/>
      <c r="CH84" s="162"/>
      <c r="CI84" s="162"/>
      <c r="CJ84" s="162"/>
      <c r="CK84" s="162"/>
      <c r="CL84" s="162"/>
      <c r="CM84" s="162"/>
      <c r="CN84" s="162"/>
      <c r="CO84" s="162">
        <v>0</v>
      </c>
      <c r="CP84" s="162">
        <v>0</v>
      </c>
      <c r="CQ84" s="162">
        <v>0</v>
      </c>
      <c r="CR84" s="162">
        <v>0</v>
      </c>
      <c r="CS84" s="162">
        <v>0</v>
      </c>
      <c r="CT84" s="162">
        <v>0</v>
      </c>
      <c r="CU84" s="162">
        <v>0</v>
      </c>
      <c r="CV84" s="162">
        <v>0</v>
      </c>
      <c r="CW84" s="209">
        <f t="shared" ref="CW84:CW88" si="120">Q84+S84+U84+W84+Y84+AA84+AC84+AE84+AG84+AI84+AK84+AM84+AO84+AQ84+AS84+AU84+AW84+AY84+BA84+BC84+BE84+BG84+BI84+BK84+BM84+BO84+BQ84+BS84+BU84+BW84+BY84+CA84+CC84+CE84+CG84+CI84+CK84+CM84+CO84+CQ84+CS84+CU84</f>
        <v>6.5</v>
      </c>
      <c r="CX84" s="209">
        <f t="shared" ref="CX84:CX88" si="121">R84+T84+V84+X84+Z84+AB84+AD84+AF84+AH84+AJ84+AL84+AN84+AP84+AR84+AT84+AV84+AX84+AZ84+BB84+BD84+BF84+BH84+BJ84+BL84+BN84+BP84+BR84+BT84+BV84+BX84+BZ84+CB84+CD84+CF84+CH84+CJ84+CL84+CN84+CP84+CR84+CT84+CV84</f>
        <v>540.79999999999995</v>
      </c>
      <c r="CY84" s="375" t="s">
        <v>502</v>
      </c>
      <c r="CZ84" s="208"/>
      <c r="DA84" s="152"/>
      <c r="DB84" s="152"/>
      <c r="DC84" s="208"/>
      <c r="DD84" s="208"/>
      <c r="DE84" s="152">
        <f t="shared" ref="DE84:DE88" si="122">IF(CW84&gt;DA84,CW84-DA84,"0")</f>
        <v>6.5</v>
      </c>
      <c r="DF84" s="152">
        <f t="shared" ref="DF84:DF88" si="123">IF(CX84&gt;DB84,CX84-DB84,"0")</f>
        <v>540.79999999999995</v>
      </c>
      <c r="DG84" s="153">
        <v>45813</v>
      </c>
      <c r="DH84" s="153"/>
      <c r="DI84" s="153"/>
      <c r="DJ84" s="376"/>
      <c r="DK84" s="368"/>
      <c r="DL84" s="181"/>
      <c r="DM84" s="275"/>
      <c r="DN84" s="999"/>
      <c r="DO84" s="181"/>
      <c r="DP84" s="182"/>
      <c r="DQ84" s="182"/>
      <c r="DR84" s="182"/>
      <c r="DS84" s="182"/>
      <c r="DT84" s="275"/>
      <c r="DU84" s="152">
        <f>SUMIF($I:$I,I84,$DN:$DN)</f>
        <v>0</v>
      </c>
      <c r="DV84" s="152">
        <f>SUMIF($I:$I,I84,$DO:$DO)</f>
        <v>0</v>
      </c>
      <c r="DW84" s="151"/>
      <c r="DX84" s="275"/>
      <c r="DY84" s="370"/>
      <c r="DZ84" s="208"/>
      <c r="EA84" s="208" t="s">
        <v>517</v>
      </c>
      <c r="EB84" s="152" t="s">
        <v>46</v>
      </c>
      <c r="EC84" s="171" t="s">
        <v>311</v>
      </c>
      <c r="ED84" s="152"/>
      <c r="EE84" s="152">
        <v>998.4</v>
      </c>
      <c r="EF84" s="153">
        <v>45784</v>
      </c>
      <c r="EG84" s="152">
        <v>12</v>
      </c>
      <c r="EH84" s="152">
        <v>998.4</v>
      </c>
      <c r="EI84" s="396">
        <f>0.0140000072674221+0.977</f>
        <v>0.9910000072674221</v>
      </c>
      <c r="EJ84" s="371">
        <f t="shared" si="117"/>
        <v>989.41440725579423</v>
      </c>
      <c r="EK84" s="153">
        <v>45786</v>
      </c>
      <c r="EL84" s="153"/>
      <c r="EM84" s="153"/>
      <c r="EN84" s="153"/>
      <c r="EO84" s="153"/>
      <c r="EP84" s="153">
        <v>45823</v>
      </c>
      <c r="EQ84" s="153">
        <v>45824</v>
      </c>
      <c r="ER84" s="153"/>
      <c r="ES84" s="152">
        <f>SUMIF($I:$I,I84,$EG:$EG)</f>
        <v>12</v>
      </c>
      <c r="ET84" s="151">
        <f>SUMIF($I:$I,I84,$EH:$EH)</f>
        <v>998.4</v>
      </c>
      <c r="EU84" s="153"/>
      <c r="EV84" s="153"/>
      <c r="EW84" s="153"/>
      <c r="EX84" s="153"/>
      <c r="EY84" s="152">
        <f t="shared" ref="EY84:EY88" si="124">DU84+ES84</f>
        <v>12</v>
      </c>
      <c r="EZ84" s="152">
        <f t="shared" ref="EZ84:EZ88" si="125">DV84+ET84</f>
        <v>998.4</v>
      </c>
      <c r="FA84" s="152">
        <f t="shared" ref="FA84:FA88" si="126">DE84-EY84</f>
        <v>-5.5</v>
      </c>
      <c r="FB84" s="152">
        <f t="shared" ref="FB84:FB88" si="127">DF84-EZ84</f>
        <v>-457.6</v>
      </c>
      <c r="FC84" s="151" t="str">
        <f t="shared" ref="FC84:FC88" si="128">IF(FA84&lt;0,"Thừa",IF(FA84=0,"Đủ","Thiếu"))</f>
        <v>Thừa</v>
      </c>
      <c r="FD84" s="152"/>
      <c r="FE84" s="372"/>
      <c r="FF84" s="373"/>
      <c r="FG84" s="367"/>
      <c r="FH84" s="374"/>
      <c r="FI84" s="183"/>
      <c r="FJ84" s="184"/>
      <c r="FK84" s="185"/>
      <c r="FL84" s="185"/>
    </row>
    <row r="85" spans="1:168" s="157" customFormat="1" ht="14" hidden="1" customHeight="1">
      <c r="A85" s="208" t="str">
        <f t="shared" si="98"/>
        <v>Hiện</v>
      </c>
      <c r="B85" s="151" t="str">
        <f>CONCATENATE(FC85," Dùng cùng I90-A43")</f>
        <v>Thiếu Dùng cùng I90-A43</v>
      </c>
      <c r="C85" s="151">
        <f>FA85</f>
        <v>60</v>
      </c>
      <c r="D85" s="151"/>
      <c r="E85" s="151"/>
      <c r="F85" s="151"/>
      <c r="G85" s="151" t="s">
        <v>551</v>
      </c>
      <c r="H85" s="151"/>
      <c r="I85" s="171" t="s">
        <v>271</v>
      </c>
      <c r="J85" s="164" t="s">
        <v>267</v>
      </c>
      <c r="K85" s="171" t="s">
        <v>312</v>
      </c>
      <c r="L85" s="233" t="s">
        <v>308</v>
      </c>
      <c r="M85" s="163" t="s">
        <v>61</v>
      </c>
      <c r="N85" s="172">
        <v>117</v>
      </c>
      <c r="O85" s="172">
        <v>53.576000000000001</v>
      </c>
      <c r="P85" s="172">
        <v>4285.2800000000007</v>
      </c>
      <c r="Q85" s="161"/>
      <c r="R85" s="162"/>
      <c r="S85" s="161">
        <v>56.254800000000003</v>
      </c>
      <c r="T85" s="162">
        <v>6581.8116</v>
      </c>
      <c r="U85" s="162"/>
      <c r="V85" s="162"/>
      <c r="W85" s="162">
        <v>0</v>
      </c>
      <c r="X85" s="162">
        <v>0</v>
      </c>
      <c r="Y85" s="162">
        <v>0</v>
      </c>
      <c r="Z85" s="162">
        <v>0</v>
      </c>
      <c r="AA85" s="162">
        <v>63.745199999999997</v>
      </c>
      <c r="AB85" s="162">
        <v>7458.1884</v>
      </c>
      <c r="AC85" s="162">
        <v>0</v>
      </c>
      <c r="AD85" s="162">
        <v>0</v>
      </c>
      <c r="AE85" s="162">
        <v>0</v>
      </c>
      <c r="AF85" s="162">
        <v>0</v>
      </c>
      <c r="AG85" s="162">
        <v>0</v>
      </c>
      <c r="AH85" s="162">
        <v>0</v>
      </c>
      <c r="AI85" s="162">
        <f>VLOOKUP(I85,'[119]MTO-rev09'!$A:$O,11,0)</f>
        <v>0</v>
      </c>
      <c r="AJ85" s="162">
        <f>VLOOKUP(I85,'[119]MTO-rev09'!$A:$O,12,0)</f>
        <v>0</v>
      </c>
      <c r="AK85" s="162">
        <v>0</v>
      </c>
      <c r="AL85" s="162">
        <v>0</v>
      </c>
      <c r="AM85" s="162"/>
      <c r="AN85" s="162"/>
      <c r="AO85" s="162">
        <v>0</v>
      </c>
      <c r="AP85" s="162">
        <v>0</v>
      </c>
      <c r="AQ85" s="162">
        <v>0</v>
      </c>
      <c r="AR85" s="162">
        <v>0</v>
      </c>
      <c r="AS85" s="162">
        <v>0</v>
      </c>
      <c r="AT85" s="162">
        <v>0</v>
      </c>
      <c r="AU85" s="162">
        <v>0</v>
      </c>
      <c r="AV85" s="162">
        <v>0</v>
      </c>
      <c r="AW85" s="162">
        <v>0</v>
      </c>
      <c r="AX85" s="162">
        <v>0</v>
      </c>
      <c r="AY85" s="162">
        <v>0</v>
      </c>
      <c r="AZ85" s="162">
        <v>0</v>
      </c>
      <c r="BA85" s="162"/>
      <c r="BB85" s="162"/>
      <c r="BC85" s="162">
        <v>0</v>
      </c>
      <c r="BD85" s="162">
        <v>0</v>
      </c>
      <c r="BE85" s="162">
        <v>0</v>
      </c>
      <c r="BF85" s="162">
        <v>0</v>
      </c>
      <c r="BG85" s="162">
        <v>0</v>
      </c>
      <c r="BH85" s="162">
        <v>0</v>
      </c>
      <c r="BI85" s="162">
        <v>0</v>
      </c>
      <c r="BJ85" s="162">
        <v>0</v>
      </c>
      <c r="BK85" s="162">
        <v>0</v>
      </c>
      <c r="BL85" s="162">
        <v>0</v>
      </c>
      <c r="BM85" s="162">
        <v>0</v>
      </c>
      <c r="BN85" s="162">
        <v>0</v>
      </c>
      <c r="BO85" s="162"/>
      <c r="BP85" s="162"/>
      <c r="BQ85" s="162">
        <v>0</v>
      </c>
      <c r="BR85" s="162">
        <v>0</v>
      </c>
      <c r="BS85" s="162">
        <v>0</v>
      </c>
      <c r="BT85" s="162">
        <v>0</v>
      </c>
      <c r="BU85" s="162">
        <v>0</v>
      </c>
      <c r="BV85" s="162">
        <v>0</v>
      </c>
      <c r="BW85" s="162"/>
      <c r="BX85" s="162"/>
      <c r="BY85" s="162">
        <v>0</v>
      </c>
      <c r="BZ85" s="162">
        <v>0</v>
      </c>
      <c r="CA85" s="162">
        <v>0</v>
      </c>
      <c r="CB85" s="162">
        <v>0</v>
      </c>
      <c r="CC85" s="162">
        <v>0</v>
      </c>
      <c r="CD85" s="162">
        <v>0</v>
      </c>
      <c r="CE85" s="162">
        <f>VLOOKUP(I85,[120]REV33!$A:$O,11,0)</f>
        <v>0</v>
      </c>
      <c r="CF85" s="162">
        <f>VLOOKUP(I85,[120]REV33!$A:$O,12,0)</f>
        <v>0</v>
      </c>
      <c r="CG85" s="162"/>
      <c r="CH85" s="162"/>
      <c r="CI85" s="162"/>
      <c r="CJ85" s="162"/>
      <c r="CK85" s="162"/>
      <c r="CL85" s="162"/>
      <c r="CM85" s="162"/>
      <c r="CN85" s="162"/>
      <c r="CO85" s="162">
        <v>0</v>
      </c>
      <c r="CP85" s="162">
        <v>0</v>
      </c>
      <c r="CQ85" s="162">
        <v>0</v>
      </c>
      <c r="CR85" s="162">
        <v>0</v>
      </c>
      <c r="CS85" s="162">
        <v>0</v>
      </c>
      <c r="CT85" s="162">
        <v>0</v>
      </c>
      <c r="CU85" s="162">
        <v>0</v>
      </c>
      <c r="CV85" s="162">
        <v>0</v>
      </c>
      <c r="CW85" s="209">
        <f t="shared" si="120"/>
        <v>120</v>
      </c>
      <c r="CX85" s="209">
        <f t="shared" si="121"/>
        <v>14040</v>
      </c>
      <c r="CY85" s="375" t="s">
        <v>503</v>
      </c>
      <c r="CZ85" s="208"/>
      <c r="DA85" s="152"/>
      <c r="DB85" s="152"/>
      <c r="DC85" s="208"/>
      <c r="DD85" s="208"/>
      <c r="DE85" s="152">
        <f t="shared" si="122"/>
        <v>120</v>
      </c>
      <c r="DF85" s="152">
        <f t="shared" si="123"/>
        <v>14040</v>
      </c>
      <c r="DG85" s="153">
        <v>45813</v>
      </c>
      <c r="DH85" s="153"/>
      <c r="DI85" s="153"/>
      <c r="DJ85" s="376"/>
      <c r="DK85" s="368"/>
      <c r="DL85" s="181"/>
      <c r="DM85" s="275"/>
      <c r="DN85" s="999"/>
      <c r="DO85" s="181"/>
      <c r="DP85" s="182"/>
      <c r="DQ85" s="182"/>
      <c r="DR85" s="182"/>
      <c r="DS85" s="182"/>
      <c r="DT85" s="275"/>
      <c r="DU85" s="152">
        <f>SUMIF($I:$I,I85,$DN:$DN)</f>
        <v>0</v>
      </c>
      <c r="DV85" s="152">
        <f>SUMIF($I:$I,I85,$DO:$DO)</f>
        <v>0</v>
      </c>
      <c r="DW85" s="151"/>
      <c r="DX85" s="275"/>
      <c r="DY85" s="370"/>
      <c r="DZ85" s="208"/>
      <c r="EA85" s="208" t="s">
        <v>517</v>
      </c>
      <c r="EB85" s="152" t="s">
        <v>46</v>
      </c>
      <c r="EC85" s="171" t="s">
        <v>312</v>
      </c>
      <c r="ED85" s="152"/>
      <c r="EE85" s="152">
        <v>7020</v>
      </c>
      <c r="EF85" s="153">
        <v>45784</v>
      </c>
      <c r="EG85" s="152">
        <v>60</v>
      </c>
      <c r="EH85" s="152">
        <v>7020</v>
      </c>
      <c r="EI85" s="396">
        <f>0.0140000072674221+0.977</f>
        <v>0.9910000072674221</v>
      </c>
      <c r="EJ85" s="371">
        <f t="shared" si="117"/>
        <v>6956.8200510173028</v>
      </c>
      <c r="EK85" s="153">
        <v>45786</v>
      </c>
      <c r="EL85" s="153"/>
      <c r="EM85" s="153"/>
      <c r="EN85" s="153"/>
      <c r="EO85" s="153"/>
      <c r="EP85" s="153">
        <v>45823</v>
      </c>
      <c r="EQ85" s="153">
        <v>45824</v>
      </c>
      <c r="ER85" s="153"/>
      <c r="ES85" s="152">
        <f>SUMIF($I:$I,I85,$EG:$EG)</f>
        <v>60</v>
      </c>
      <c r="ET85" s="151">
        <f>SUMIF($I:$I,I85,$EH:$EH)</f>
        <v>7020</v>
      </c>
      <c r="EU85" s="153"/>
      <c r="EV85" s="153"/>
      <c r="EW85" s="153"/>
      <c r="EX85" s="153"/>
      <c r="EY85" s="152">
        <f t="shared" si="124"/>
        <v>60</v>
      </c>
      <c r="EZ85" s="152">
        <f t="shared" si="125"/>
        <v>7020</v>
      </c>
      <c r="FA85" s="152">
        <f t="shared" si="126"/>
        <v>60</v>
      </c>
      <c r="FB85" s="152">
        <f t="shared" si="127"/>
        <v>7020</v>
      </c>
      <c r="FC85" s="151" t="str">
        <f t="shared" si="128"/>
        <v>Thiếu</v>
      </c>
      <c r="FD85" s="152"/>
      <c r="FE85" s="372"/>
      <c r="FF85" s="373"/>
      <c r="FG85" s="367"/>
      <c r="FH85" s="374"/>
      <c r="FI85" s="183"/>
      <c r="FJ85" s="184"/>
      <c r="FK85" s="185"/>
      <c r="FL85" s="185"/>
    </row>
    <row r="86" spans="1:168" s="157" customFormat="1" ht="14" hidden="1" customHeight="1">
      <c r="A86" s="208" t="str">
        <f t="shared" si="98"/>
        <v>Hiện</v>
      </c>
      <c r="B86" s="151" t="str">
        <f t="shared" si="93"/>
        <v>Thừa</v>
      </c>
      <c r="C86" s="151">
        <f>FA86</f>
        <v>-8.9124000000000052</v>
      </c>
      <c r="D86" s="151"/>
      <c r="E86" s="151"/>
      <c r="F86" s="151"/>
      <c r="G86" s="151"/>
      <c r="H86" s="151"/>
      <c r="I86" s="171" t="s">
        <v>272</v>
      </c>
      <c r="J86" s="164" t="s">
        <v>267</v>
      </c>
      <c r="K86" s="171" t="s">
        <v>313</v>
      </c>
      <c r="L86" s="233" t="s">
        <v>308</v>
      </c>
      <c r="M86" s="163" t="s">
        <v>61</v>
      </c>
      <c r="N86" s="172">
        <v>18.8</v>
      </c>
      <c r="O86" s="172">
        <v>71.511999999999986</v>
      </c>
      <c r="P86" s="172">
        <v>1264.6399999999999</v>
      </c>
      <c r="Q86" s="161"/>
      <c r="R86" s="162"/>
      <c r="S86" s="161">
        <v>75.087599999999995</v>
      </c>
      <c r="T86" s="162">
        <v>1411.64688</v>
      </c>
      <c r="U86" s="162"/>
      <c r="V86" s="162"/>
      <c r="W86" s="162">
        <v>0</v>
      </c>
      <c r="X86" s="162">
        <v>0</v>
      </c>
      <c r="Y86" s="162">
        <v>0</v>
      </c>
      <c r="Z86" s="162">
        <v>0</v>
      </c>
      <c r="AA86" s="162">
        <v>0</v>
      </c>
      <c r="AB86" s="162">
        <v>0</v>
      </c>
      <c r="AC86" s="162">
        <v>0</v>
      </c>
      <c r="AD86" s="162">
        <v>0</v>
      </c>
      <c r="AE86" s="162">
        <v>0</v>
      </c>
      <c r="AF86" s="162">
        <v>0</v>
      </c>
      <c r="AG86" s="162">
        <v>0</v>
      </c>
      <c r="AH86" s="162">
        <v>0</v>
      </c>
      <c r="AI86" s="162">
        <f>VLOOKUP(I86,'[119]MTO-rev09'!$A:$O,11,0)</f>
        <v>0</v>
      </c>
      <c r="AJ86" s="162">
        <f>VLOOKUP(I86,'[119]MTO-rev09'!$A:$O,12,0)</f>
        <v>0</v>
      </c>
      <c r="AK86" s="162">
        <v>0</v>
      </c>
      <c r="AL86" s="162">
        <v>0</v>
      </c>
      <c r="AM86" s="162"/>
      <c r="AN86" s="162"/>
      <c r="AO86" s="162">
        <v>0</v>
      </c>
      <c r="AP86" s="162">
        <v>0</v>
      </c>
      <c r="AQ86" s="162">
        <v>0</v>
      </c>
      <c r="AR86" s="162">
        <v>0</v>
      </c>
      <c r="AS86" s="162">
        <v>0</v>
      </c>
      <c r="AT86" s="162">
        <v>0</v>
      </c>
      <c r="AU86" s="162">
        <v>0</v>
      </c>
      <c r="AV86" s="162">
        <v>0</v>
      </c>
      <c r="AW86" s="162">
        <v>0</v>
      </c>
      <c r="AX86" s="162">
        <v>0</v>
      </c>
      <c r="AY86" s="162">
        <v>0</v>
      </c>
      <c r="AZ86" s="162">
        <v>0</v>
      </c>
      <c r="BA86" s="162"/>
      <c r="BB86" s="162"/>
      <c r="BC86" s="162">
        <v>0</v>
      </c>
      <c r="BD86" s="162">
        <v>0</v>
      </c>
      <c r="BE86" s="162">
        <v>0</v>
      </c>
      <c r="BF86" s="162">
        <v>0</v>
      </c>
      <c r="BG86" s="162">
        <v>0</v>
      </c>
      <c r="BH86" s="162">
        <v>0</v>
      </c>
      <c r="BI86" s="162">
        <v>0</v>
      </c>
      <c r="BJ86" s="162">
        <v>0</v>
      </c>
      <c r="BK86" s="162">
        <v>0</v>
      </c>
      <c r="BL86" s="162">
        <v>0</v>
      </c>
      <c r="BM86" s="162">
        <v>0</v>
      </c>
      <c r="BN86" s="162">
        <v>0</v>
      </c>
      <c r="BO86" s="162"/>
      <c r="BP86" s="162"/>
      <c r="BQ86" s="162">
        <v>0</v>
      </c>
      <c r="BR86" s="162">
        <v>0</v>
      </c>
      <c r="BS86" s="162">
        <v>0</v>
      </c>
      <c r="BT86" s="162">
        <v>0</v>
      </c>
      <c r="BU86" s="162">
        <v>0</v>
      </c>
      <c r="BV86" s="162">
        <v>0</v>
      </c>
      <c r="BW86" s="162"/>
      <c r="BX86" s="162"/>
      <c r="BY86" s="162">
        <v>0</v>
      </c>
      <c r="BZ86" s="162">
        <v>0</v>
      </c>
      <c r="CA86" s="162">
        <v>0</v>
      </c>
      <c r="CB86" s="162">
        <v>0</v>
      </c>
      <c r="CC86" s="162">
        <v>0</v>
      </c>
      <c r="CD86" s="162">
        <v>0</v>
      </c>
      <c r="CE86" s="162">
        <f>VLOOKUP(I86,[120]REV33!$A:$O,11,0)</f>
        <v>0</v>
      </c>
      <c r="CF86" s="162">
        <f>VLOOKUP(I86,[120]REV33!$A:$O,12,0)</f>
        <v>0</v>
      </c>
      <c r="CG86" s="162"/>
      <c r="CH86" s="162"/>
      <c r="CI86" s="162"/>
      <c r="CJ86" s="162"/>
      <c r="CK86" s="162"/>
      <c r="CL86" s="162"/>
      <c r="CM86" s="162"/>
      <c r="CN86" s="162"/>
      <c r="CO86" s="162">
        <v>0</v>
      </c>
      <c r="CP86" s="162">
        <v>0</v>
      </c>
      <c r="CQ86" s="162">
        <v>0</v>
      </c>
      <c r="CR86" s="162">
        <v>0</v>
      </c>
      <c r="CS86" s="162">
        <v>0</v>
      </c>
      <c r="CT86" s="162">
        <v>0</v>
      </c>
      <c r="CU86" s="162">
        <v>0</v>
      </c>
      <c r="CV86" s="162">
        <v>0</v>
      </c>
      <c r="CW86" s="209">
        <f t="shared" si="120"/>
        <v>75.087599999999995</v>
      </c>
      <c r="CX86" s="209">
        <f t="shared" si="121"/>
        <v>1411.64688</v>
      </c>
      <c r="CY86" s="375" t="s">
        <v>337</v>
      </c>
      <c r="CZ86" s="208"/>
      <c r="DA86" s="152"/>
      <c r="DB86" s="152"/>
      <c r="DC86" s="208"/>
      <c r="DD86" s="208"/>
      <c r="DE86" s="152">
        <f t="shared" si="122"/>
        <v>75.087599999999995</v>
      </c>
      <c r="DF86" s="152">
        <f t="shared" si="123"/>
        <v>1411.64688</v>
      </c>
      <c r="DG86" s="153">
        <v>45813</v>
      </c>
      <c r="DH86" s="153"/>
      <c r="DI86" s="153"/>
      <c r="DJ86" s="376"/>
      <c r="DK86" s="368"/>
      <c r="DL86" s="181"/>
      <c r="DM86" s="275"/>
      <c r="DN86" s="999"/>
      <c r="DO86" s="181"/>
      <c r="DP86" s="182"/>
      <c r="DQ86" s="182"/>
      <c r="DR86" s="182"/>
      <c r="DS86" s="182"/>
      <c r="DT86" s="275"/>
      <c r="DU86" s="152">
        <f>SUMIF($I:$I,I86,$DN:$DN)</f>
        <v>0</v>
      </c>
      <c r="DV86" s="152">
        <f>SUMIF($I:$I,I86,$DO:$DO)</f>
        <v>0</v>
      </c>
      <c r="DW86" s="151"/>
      <c r="DX86" s="275"/>
      <c r="DY86" s="370"/>
      <c r="DZ86" s="208"/>
      <c r="EA86" s="208" t="s">
        <v>517</v>
      </c>
      <c r="EB86" s="152" t="s">
        <v>46</v>
      </c>
      <c r="EC86" s="171" t="s">
        <v>313</v>
      </c>
      <c r="ED86" s="152"/>
      <c r="EE86" s="152">
        <v>1579.2</v>
      </c>
      <c r="EF86" s="153">
        <v>45784</v>
      </c>
      <c r="EG86" s="152">
        <v>84</v>
      </c>
      <c r="EH86" s="152">
        <v>1579.2</v>
      </c>
      <c r="EI86" s="396">
        <f>0.0140000072674221+0.984</f>
        <v>0.99800000726742211</v>
      </c>
      <c r="EJ86" s="371">
        <f t="shared" si="117"/>
        <v>1576.0416114767131</v>
      </c>
      <c r="EK86" s="153">
        <v>45786</v>
      </c>
      <c r="EL86" s="153"/>
      <c r="EM86" s="153"/>
      <c r="EN86" s="153"/>
      <c r="EO86" s="153"/>
      <c r="EP86" s="153">
        <v>45823</v>
      </c>
      <c r="EQ86" s="153">
        <v>45824</v>
      </c>
      <c r="ER86" s="153"/>
      <c r="ES86" s="152">
        <f>SUMIF($I:$I,I86,$EG:$EG)</f>
        <v>84</v>
      </c>
      <c r="ET86" s="151">
        <f>SUMIF($I:$I,I86,$EH:$EH)</f>
        <v>1579.2</v>
      </c>
      <c r="EU86" s="153"/>
      <c r="EV86" s="153"/>
      <c r="EW86" s="153"/>
      <c r="EX86" s="153"/>
      <c r="EY86" s="152">
        <f t="shared" si="124"/>
        <v>84</v>
      </c>
      <c r="EZ86" s="152">
        <f t="shared" si="125"/>
        <v>1579.2</v>
      </c>
      <c r="FA86" s="152">
        <f t="shared" si="126"/>
        <v>-8.9124000000000052</v>
      </c>
      <c r="FB86" s="152">
        <f t="shared" si="127"/>
        <v>-167.55312000000004</v>
      </c>
      <c r="FC86" s="151" t="str">
        <f t="shared" si="128"/>
        <v>Thừa</v>
      </c>
      <c r="FD86" s="152"/>
      <c r="FE86" s="372"/>
      <c r="FF86" s="373"/>
      <c r="FG86" s="367"/>
      <c r="FH86" s="374"/>
      <c r="FI86" s="183"/>
      <c r="FJ86" s="184"/>
      <c r="FK86" s="185"/>
      <c r="FL86" s="185"/>
    </row>
    <row r="87" spans="1:168" s="157" customFormat="1" ht="14" hidden="1" customHeight="1">
      <c r="A87" s="208" t="str">
        <f t="shared" si="98"/>
        <v>Hiện</v>
      </c>
      <c r="B87" s="151" t="str">
        <f t="shared" si="93"/>
        <v>Thừa</v>
      </c>
      <c r="C87" s="151">
        <f>FA87</f>
        <v>-3.8172000000000139</v>
      </c>
      <c r="D87" s="151"/>
      <c r="E87" s="151"/>
      <c r="F87" s="151"/>
      <c r="G87" s="151"/>
      <c r="H87" s="151"/>
      <c r="I87" s="171" t="s">
        <v>273</v>
      </c>
      <c r="J87" s="164" t="s">
        <v>267</v>
      </c>
      <c r="K87" s="171" t="s">
        <v>314</v>
      </c>
      <c r="L87" s="233" t="s">
        <v>308</v>
      </c>
      <c r="M87" s="163" t="s">
        <v>61</v>
      </c>
      <c r="N87" s="172">
        <v>36.1</v>
      </c>
      <c r="O87" s="172">
        <v>304.93599999999998</v>
      </c>
      <c r="P87" s="172">
        <v>10997.960000000001</v>
      </c>
      <c r="Q87" s="161"/>
      <c r="R87" s="162"/>
      <c r="S87" s="161">
        <v>320.18279999999999</v>
      </c>
      <c r="T87" s="162">
        <v>11558.59908</v>
      </c>
      <c r="U87" s="162"/>
      <c r="V87" s="162"/>
      <c r="W87" s="162">
        <v>0</v>
      </c>
      <c r="X87" s="162">
        <v>0</v>
      </c>
      <c r="Y87" s="162">
        <v>0</v>
      </c>
      <c r="Z87" s="162">
        <v>0</v>
      </c>
      <c r="AA87" s="162">
        <v>0</v>
      </c>
      <c r="AB87" s="162">
        <v>0</v>
      </c>
      <c r="AC87" s="162">
        <v>0</v>
      </c>
      <c r="AD87" s="162">
        <v>0</v>
      </c>
      <c r="AE87" s="162">
        <v>0</v>
      </c>
      <c r="AF87" s="162">
        <v>0</v>
      </c>
      <c r="AG87" s="162">
        <v>0</v>
      </c>
      <c r="AH87" s="162">
        <v>0</v>
      </c>
      <c r="AI87" s="162">
        <f>VLOOKUP(I87,'[119]MTO-rev09'!$A:$O,11,0)</f>
        <v>0</v>
      </c>
      <c r="AJ87" s="162">
        <f>VLOOKUP(I87,'[119]MTO-rev09'!$A:$O,12,0)</f>
        <v>0</v>
      </c>
      <c r="AK87" s="162">
        <v>0</v>
      </c>
      <c r="AL87" s="162">
        <v>0</v>
      </c>
      <c r="AM87" s="162"/>
      <c r="AN87" s="162"/>
      <c r="AO87" s="162">
        <v>0</v>
      </c>
      <c r="AP87" s="162">
        <v>0</v>
      </c>
      <c r="AQ87" s="162">
        <v>0</v>
      </c>
      <c r="AR87" s="162">
        <v>0</v>
      </c>
      <c r="AS87" s="162">
        <v>0</v>
      </c>
      <c r="AT87" s="162">
        <v>0</v>
      </c>
      <c r="AU87" s="162">
        <v>0</v>
      </c>
      <c r="AV87" s="162">
        <v>0</v>
      </c>
      <c r="AW87" s="162">
        <v>0</v>
      </c>
      <c r="AX87" s="162">
        <v>0</v>
      </c>
      <c r="AY87" s="162">
        <v>0</v>
      </c>
      <c r="AZ87" s="162">
        <v>0</v>
      </c>
      <c r="BA87" s="162"/>
      <c r="BB87" s="162"/>
      <c r="BC87" s="162">
        <v>0</v>
      </c>
      <c r="BD87" s="162">
        <v>0</v>
      </c>
      <c r="BE87" s="162">
        <v>0</v>
      </c>
      <c r="BF87" s="162">
        <v>0</v>
      </c>
      <c r="BG87" s="162">
        <v>0</v>
      </c>
      <c r="BH87" s="162">
        <v>0</v>
      </c>
      <c r="BI87" s="162">
        <v>0</v>
      </c>
      <c r="BJ87" s="162">
        <v>0</v>
      </c>
      <c r="BK87" s="162">
        <v>0</v>
      </c>
      <c r="BL87" s="162">
        <v>0</v>
      </c>
      <c r="BM87" s="162">
        <v>0</v>
      </c>
      <c r="BN87" s="162">
        <v>0</v>
      </c>
      <c r="BO87" s="162"/>
      <c r="BP87" s="162"/>
      <c r="BQ87" s="162">
        <v>0</v>
      </c>
      <c r="BR87" s="162">
        <v>0</v>
      </c>
      <c r="BS87" s="162">
        <v>0</v>
      </c>
      <c r="BT87" s="162">
        <v>0</v>
      </c>
      <c r="BU87" s="162">
        <v>0</v>
      </c>
      <c r="BV87" s="162">
        <v>0</v>
      </c>
      <c r="BW87" s="162"/>
      <c r="BX87" s="162"/>
      <c r="BY87" s="162">
        <v>0</v>
      </c>
      <c r="BZ87" s="162">
        <v>0</v>
      </c>
      <c r="CA87" s="162">
        <v>0</v>
      </c>
      <c r="CB87" s="162">
        <v>0</v>
      </c>
      <c r="CC87" s="162">
        <v>0</v>
      </c>
      <c r="CD87" s="162">
        <v>0</v>
      </c>
      <c r="CE87" s="162">
        <f>VLOOKUP(I87,[120]REV33!$A:$O,11,0)</f>
        <v>0</v>
      </c>
      <c r="CF87" s="162">
        <f>VLOOKUP(I87,[120]REV33!$A:$O,12,0)</f>
        <v>0</v>
      </c>
      <c r="CG87" s="162"/>
      <c r="CH87" s="162"/>
      <c r="CI87" s="162"/>
      <c r="CJ87" s="162"/>
      <c r="CK87" s="162"/>
      <c r="CL87" s="162"/>
      <c r="CM87" s="162"/>
      <c r="CN87" s="162"/>
      <c r="CO87" s="162">
        <v>0</v>
      </c>
      <c r="CP87" s="162">
        <v>0</v>
      </c>
      <c r="CQ87" s="162">
        <v>0</v>
      </c>
      <c r="CR87" s="162">
        <v>0</v>
      </c>
      <c r="CS87" s="162">
        <v>0</v>
      </c>
      <c r="CT87" s="162">
        <v>0</v>
      </c>
      <c r="CU87" s="162">
        <v>0</v>
      </c>
      <c r="CV87" s="162">
        <v>0</v>
      </c>
      <c r="CW87" s="209">
        <f t="shared" si="120"/>
        <v>320.18279999999999</v>
      </c>
      <c r="CX87" s="209">
        <f t="shared" si="121"/>
        <v>11558.59908</v>
      </c>
      <c r="CY87" s="375" t="s">
        <v>337</v>
      </c>
      <c r="CZ87" s="208"/>
      <c r="DA87" s="152"/>
      <c r="DB87" s="152"/>
      <c r="DC87" s="208"/>
      <c r="DD87" s="208"/>
      <c r="DE87" s="152">
        <f t="shared" si="122"/>
        <v>320.18279999999999</v>
      </c>
      <c r="DF87" s="152">
        <f t="shared" si="123"/>
        <v>11558.59908</v>
      </c>
      <c r="DG87" s="153">
        <v>45813</v>
      </c>
      <c r="DH87" s="153"/>
      <c r="DI87" s="153"/>
      <c r="DJ87" s="376"/>
      <c r="DK87" s="368"/>
      <c r="DL87" s="181"/>
      <c r="DM87" s="275"/>
      <c r="DN87" s="999"/>
      <c r="DO87" s="181"/>
      <c r="DP87" s="182"/>
      <c r="DQ87" s="182"/>
      <c r="DR87" s="182"/>
      <c r="DS87" s="182"/>
      <c r="DT87" s="275"/>
      <c r="DU87" s="152">
        <f>SUMIF($I:$I,I87,$DN:$DN)</f>
        <v>0</v>
      </c>
      <c r="DV87" s="152">
        <f>SUMIF($I:$I,I87,$DO:$DO)</f>
        <v>0</v>
      </c>
      <c r="DW87" s="151"/>
      <c r="DX87" s="275"/>
      <c r="DY87" s="370"/>
      <c r="DZ87" s="208"/>
      <c r="EA87" s="208" t="s">
        <v>517</v>
      </c>
      <c r="EB87" s="152" t="s">
        <v>46</v>
      </c>
      <c r="EC87" s="171" t="s">
        <v>314</v>
      </c>
      <c r="ED87" s="152"/>
      <c r="EE87" s="152">
        <v>11696.4</v>
      </c>
      <c r="EF87" s="153">
        <v>45784</v>
      </c>
      <c r="EG87" s="152">
        <v>324</v>
      </c>
      <c r="EH87" s="152">
        <v>11696.4</v>
      </c>
      <c r="EI87" s="396">
        <f>0.0140000072674221+0.983</f>
        <v>0.99700000726742211</v>
      </c>
      <c r="EJ87" s="371">
        <f t="shared" si="117"/>
        <v>11661.310885002675</v>
      </c>
      <c r="EK87" s="153">
        <v>45786</v>
      </c>
      <c r="EL87" s="153"/>
      <c r="EM87" s="153"/>
      <c r="EN87" s="153"/>
      <c r="EO87" s="153"/>
      <c r="EP87" s="153">
        <v>45823</v>
      </c>
      <c r="EQ87" s="153">
        <v>45824</v>
      </c>
      <c r="ER87" s="153"/>
      <c r="ES87" s="152">
        <f>SUMIF($I:$I,I87,$EG:$EG)</f>
        <v>324</v>
      </c>
      <c r="ET87" s="151">
        <f>SUMIF($I:$I,I87,$EH:$EH)</f>
        <v>11696.4</v>
      </c>
      <c r="EU87" s="153"/>
      <c r="EV87" s="153"/>
      <c r="EW87" s="153"/>
      <c r="EX87" s="153"/>
      <c r="EY87" s="152">
        <f t="shared" si="124"/>
        <v>324</v>
      </c>
      <c r="EZ87" s="152">
        <f t="shared" si="125"/>
        <v>11696.4</v>
      </c>
      <c r="FA87" s="152">
        <f t="shared" si="126"/>
        <v>-3.8172000000000139</v>
      </c>
      <c r="FB87" s="152">
        <f t="shared" si="127"/>
        <v>-137.80091999999968</v>
      </c>
      <c r="FC87" s="151" t="str">
        <f t="shared" si="128"/>
        <v>Thừa</v>
      </c>
      <c r="FD87" s="152"/>
      <c r="FE87" s="372"/>
      <c r="FF87" s="373"/>
      <c r="FG87" s="367"/>
      <c r="FH87" s="374"/>
      <c r="FI87" s="183"/>
      <c r="FJ87" s="184"/>
      <c r="FK87" s="185"/>
      <c r="FL87" s="185"/>
    </row>
    <row r="88" spans="1:168" s="157" customFormat="1" ht="14" hidden="1" customHeight="1">
      <c r="A88" s="208" t="str">
        <f t="shared" si="98"/>
        <v>Hiện</v>
      </c>
      <c r="B88" s="151" t="str">
        <f t="shared" si="93"/>
        <v>Thừa</v>
      </c>
      <c r="C88" s="151">
        <f>FA88</f>
        <v>-0.86460000000002424</v>
      </c>
      <c r="D88" s="397"/>
      <c r="E88" s="398"/>
      <c r="F88" s="151"/>
      <c r="G88" s="151"/>
      <c r="H88" s="151"/>
      <c r="I88" s="171" t="s">
        <v>274</v>
      </c>
      <c r="J88" s="164" t="s">
        <v>267</v>
      </c>
      <c r="K88" s="171" t="s">
        <v>315</v>
      </c>
      <c r="L88" s="233" t="s">
        <v>308</v>
      </c>
      <c r="M88" s="163" t="s">
        <v>61</v>
      </c>
      <c r="N88" s="172">
        <v>42.2</v>
      </c>
      <c r="O88" s="172">
        <v>107.74799999999998</v>
      </c>
      <c r="P88" s="172">
        <v>4338.96</v>
      </c>
      <c r="Q88" s="161"/>
      <c r="R88" s="162"/>
      <c r="S88" s="161">
        <v>113.13539999999998</v>
      </c>
      <c r="T88" s="162">
        <v>4774.3138799999997</v>
      </c>
      <c r="U88" s="162"/>
      <c r="V88" s="162"/>
      <c r="W88" s="162">
        <v>0</v>
      </c>
      <c r="X88" s="162">
        <v>0</v>
      </c>
      <c r="Y88" s="162">
        <v>0</v>
      </c>
      <c r="Z88" s="162">
        <v>0</v>
      </c>
      <c r="AA88" s="162">
        <v>102</v>
      </c>
      <c r="AB88" s="162">
        <v>4304.4000000000005</v>
      </c>
      <c r="AC88" s="162">
        <v>0</v>
      </c>
      <c r="AD88" s="162">
        <v>0</v>
      </c>
      <c r="AE88" s="162">
        <v>0</v>
      </c>
      <c r="AF88" s="162">
        <v>0</v>
      </c>
      <c r="AG88" s="162">
        <v>0</v>
      </c>
      <c r="AH88" s="162">
        <v>0</v>
      </c>
      <c r="AI88" s="162">
        <f>VLOOKUP(I88,'[119]MTO-rev09'!$A:$O,11,0)</f>
        <v>0</v>
      </c>
      <c r="AJ88" s="162">
        <f>VLOOKUP(I88,'[119]MTO-rev09'!$A:$O,12,0)</f>
        <v>0</v>
      </c>
      <c r="AK88" s="162">
        <v>0</v>
      </c>
      <c r="AL88" s="162">
        <v>0</v>
      </c>
      <c r="AM88" s="162"/>
      <c r="AN88" s="162"/>
      <c r="AO88" s="162">
        <v>0</v>
      </c>
      <c r="AP88" s="162">
        <v>0</v>
      </c>
      <c r="AQ88" s="162">
        <v>0</v>
      </c>
      <c r="AR88" s="162">
        <v>0</v>
      </c>
      <c r="AS88" s="162">
        <v>0</v>
      </c>
      <c r="AT88" s="162">
        <v>0</v>
      </c>
      <c r="AU88" s="162">
        <v>0</v>
      </c>
      <c r="AV88" s="162">
        <v>0</v>
      </c>
      <c r="AW88" s="162">
        <v>0</v>
      </c>
      <c r="AX88" s="162">
        <v>0</v>
      </c>
      <c r="AY88" s="162">
        <v>0</v>
      </c>
      <c r="AZ88" s="162">
        <v>0</v>
      </c>
      <c r="BA88" s="162"/>
      <c r="BB88" s="162"/>
      <c r="BC88" s="162">
        <v>0</v>
      </c>
      <c r="BD88" s="162">
        <v>0</v>
      </c>
      <c r="BE88" s="162">
        <v>0</v>
      </c>
      <c r="BF88" s="162">
        <v>0</v>
      </c>
      <c r="BG88" s="162">
        <v>0</v>
      </c>
      <c r="BH88" s="162">
        <v>0</v>
      </c>
      <c r="BI88" s="162">
        <v>0</v>
      </c>
      <c r="BJ88" s="162">
        <v>0</v>
      </c>
      <c r="BK88" s="162">
        <v>0</v>
      </c>
      <c r="BL88" s="162">
        <v>0</v>
      </c>
      <c r="BM88" s="162">
        <v>0</v>
      </c>
      <c r="BN88" s="162">
        <v>0</v>
      </c>
      <c r="BO88" s="162"/>
      <c r="BP88" s="162"/>
      <c r="BQ88" s="162">
        <v>0</v>
      </c>
      <c r="BR88" s="162">
        <v>0</v>
      </c>
      <c r="BS88" s="162">
        <v>0</v>
      </c>
      <c r="BT88" s="162">
        <v>0</v>
      </c>
      <c r="BU88" s="162">
        <v>0</v>
      </c>
      <c r="BV88" s="162">
        <v>0</v>
      </c>
      <c r="BW88" s="162"/>
      <c r="BX88" s="162"/>
      <c r="BY88" s="162">
        <v>0</v>
      </c>
      <c r="BZ88" s="162">
        <v>0</v>
      </c>
      <c r="CA88" s="162">
        <v>0</v>
      </c>
      <c r="CB88" s="162">
        <v>0</v>
      </c>
      <c r="CC88" s="162">
        <v>0</v>
      </c>
      <c r="CD88" s="162">
        <v>0</v>
      </c>
      <c r="CE88" s="162">
        <f>VLOOKUP(I88,[120]REV33!$A:$O,11,0)</f>
        <v>0</v>
      </c>
      <c r="CF88" s="162">
        <f>VLOOKUP(I88,[120]REV33!$A:$O,12,0)</f>
        <v>0</v>
      </c>
      <c r="CG88" s="162"/>
      <c r="CH88" s="162"/>
      <c r="CI88" s="162"/>
      <c r="CJ88" s="162"/>
      <c r="CK88" s="162"/>
      <c r="CL88" s="162"/>
      <c r="CM88" s="162"/>
      <c r="CN88" s="162"/>
      <c r="CO88" s="162">
        <v>0</v>
      </c>
      <c r="CP88" s="162">
        <v>0</v>
      </c>
      <c r="CQ88" s="162">
        <v>0</v>
      </c>
      <c r="CR88" s="162">
        <v>0</v>
      </c>
      <c r="CS88" s="162">
        <v>0</v>
      </c>
      <c r="CT88" s="162">
        <v>0</v>
      </c>
      <c r="CU88" s="162">
        <v>0</v>
      </c>
      <c r="CV88" s="162">
        <v>0</v>
      </c>
      <c r="CW88" s="209">
        <f t="shared" si="120"/>
        <v>215.13539999999998</v>
      </c>
      <c r="CX88" s="209">
        <f t="shared" si="121"/>
        <v>9078.7138799999993</v>
      </c>
      <c r="CY88" s="375" t="s">
        <v>504</v>
      </c>
      <c r="CZ88" s="208"/>
      <c r="DA88" s="152"/>
      <c r="DB88" s="152"/>
      <c r="DC88" s="208"/>
      <c r="DD88" s="208"/>
      <c r="DE88" s="152">
        <f t="shared" si="122"/>
        <v>215.13539999999998</v>
      </c>
      <c r="DF88" s="152">
        <f t="shared" si="123"/>
        <v>9078.7138799999993</v>
      </c>
      <c r="DG88" s="153">
        <v>45813</v>
      </c>
      <c r="DH88" s="153"/>
      <c r="DI88" s="153"/>
      <c r="DJ88" s="364"/>
      <c r="DK88" s="368"/>
      <c r="DL88" s="181"/>
      <c r="DM88" s="275"/>
      <c r="DN88" s="999"/>
      <c r="DO88" s="181"/>
      <c r="DP88" s="209"/>
      <c r="DQ88" s="209"/>
      <c r="DR88" s="209"/>
      <c r="DS88" s="182"/>
      <c r="DT88" s="275"/>
      <c r="DU88" s="152">
        <f>SUMIF($I:$I,I88,$DN:$DN)</f>
        <v>0</v>
      </c>
      <c r="DV88" s="152">
        <f>SUMIF($I:$I,I88,$DO:$DO)</f>
        <v>0</v>
      </c>
      <c r="DW88" s="151"/>
      <c r="DX88" s="275"/>
      <c r="DY88" s="370"/>
      <c r="DZ88" s="208"/>
      <c r="EA88" s="208" t="s">
        <v>517</v>
      </c>
      <c r="EB88" s="152" t="s">
        <v>46</v>
      </c>
      <c r="EC88" s="171" t="s">
        <v>315</v>
      </c>
      <c r="ED88" s="152"/>
      <c r="EE88" s="152">
        <v>5064</v>
      </c>
      <c r="EF88" s="153">
        <v>45784</v>
      </c>
      <c r="EG88" s="152">
        <v>120</v>
      </c>
      <c r="EH88" s="152">
        <v>5064</v>
      </c>
      <c r="EI88" s="396">
        <f>0.0140000072674221+0.981</f>
        <v>0.9950000072674221</v>
      </c>
      <c r="EJ88" s="371">
        <f t="shared" si="117"/>
        <v>5038.6800368022259</v>
      </c>
      <c r="EK88" s="153">
        <v>45786</v>
      </c>
      <c r="EL88" s="153"/>
      <c r="EM88" s="153"/>
      <c r="EN88" s="153"/>
      <c r="EO88" s="153"/>
      <c r="EP88" s="153">
        <v>45823</v>
      </c>
      <c r="EQ88" s="153">
        <v>45824</v>
      </c>
      <c r="ER88" s="153"/>
      <c r="ES88" s="152">
        <f>SUMIF($I:$I,I88,$EG:$EG)</f>
        <v>216</v>
      </c>
      <c r="ET88" s="151">
        <f>SUMIF($I:$I,I88,$EH:$EH)</f>
        <v>9115.2000000000007</v>
      </c>
      <c r="EU88" s="153"/>
      <c r="EV88" s="153"/>
      <c r="EW88" s="153"/>
      <c r="EX88" s="153"/>
      <c r="EY88" s="152">
        <f t="shared" si="124"/>
        <v>216</v>
      </c>
      <c r="EZ88" s="152">
        <f t="shared" si="125"/>
        <v>9115.2000000000007</v>
      </c>
      <c r="FA88" s="152">
        <f t="shared" si="126"/>
        <v>-0.86460000000002424</v>
      </c>
      <c r="FB88" s="152">
        <f t="shared" si="127"/>
        <v>-36.486120000001392</v>
      </c>
      <c r="FC88" s="151" t="str">
        <f t="shared" si="128"/>
        <v>Thừa</v>
      </c>
      <c r="FD88" s="152"/>
      <c r="FE88" s="372"/>
      <c r="FF88" s="373"/>
      <c r="FG88" s="367"/>
      <c r="FH88" s="374"/>
      <c r="FI88" s="183"/>
      <c r="FJ88" s="184"/>
      <c r="FK88" s="185"/>
      <c r="FL88" s="185"/>
    </row>
    <row r="89" spans="1:168" s="386" customFormat="1" ht="14" hidden="1" customHeight="1">
      <c r="A89" s="208" t="str">
        <f t="shared" si="98"/>
        <v>ok</v>
      </c>
      <c r="B89" s="151"/>
      <c r="C89" s="151"/>
      <c r="D89" s="399"/>
      <c r="E89" s="399"/>
      <c r="F89" s="151"/>
      <c r="G89" s="151"/>
      <c r="H89" s="151"/>
      <c r="I89" s="171" t="s">
        <v>274</v>
      </c>
      <c r="J89" s="164" t="s">
        <v>267</v>
      </c>
      <c r="K89" s="171" t="s">
        <v>315</v>
      </c>
      <c r="L89" s="233" t="s">
        <v>308</v>
      </c>
      <c r="M89" s="163" t="s">
        <v>61</v>
      </c>
      <c r="N89" s="172"/>
      <c r="O89" s="172"/>
      <c r="P89" s="172"/>
      <c r="Q89" s="161"/>
      <c r="R89" s="162"/>
      <c r="S89" s="161"/>
      <c r="T89" s="162"/>
      <c r="U89" s="162"/>
      <c r="V89" s="162"/>
      <c r="W89" s="162"/>
      <c r="X89" s="162"/>
      <c r="Y89" s="162"/>
      <c r="Z89" s="162"/>
      <c r="AA89" s="162"/>
      <c r="AB89" s="162"/>
      <c r="AC89" s="162"/>
      <c r="AD89" s="162"/>
      <c r="AE89" s="162"/>
      <c r="AF89" s="162"/>
      <c r="AG89" s="162"/>
      <c r="AH89" s="162"/>
      <c r="AI89" s="162"/>
      <c r="AJ89" s="162"/>
      <c r="AK89" s="162"/>
      <c r="AL89" s="162"/>
      <c r="AM89" s="162"/>
      <c r="AN89" s="162"/>
      <c r="AO89" s="162"/>
      <c r="AP89" s="162"/>
      <c r="AQ89" s="162"/>
      <c r="AR89" s="162"/>
      <c r="AS89" s="162"/>
      <c r="AT89" s="162"/>
      <c r="AU89" s="162"/>
      <c r="AV89" s="162"/>
      <c r="AW89" s="162"/>
      <c r="AX89" s="162"/>
      <c r="AY89" s="162"/>
      <c r="AZ89" s="162"/>
      <c r="BA89" s="162"/>
      <c r="BB89" s="162"/>
      <c r="BC89" s="162"/>
      <c r="BD89" s="162"/>
      <c r="BE89" s="162"/>
      <c r="BF89" s="162"/>
      <c r="BG89" s="162"/>
      <c r="BH89" s="162"/>
      <c r="BI89" s="162"/>
      <c r="BJ89" s="162"/>
      <c r="BK89" s="162"/>
      <c r="BL89" s="162"/>
      <c r="BM89" s="162"/>
      <c r="BN89" s="162"/>
      <c r="BO89" s="162"/>
      <c r="BP89" s="162"/>
      <c r="BQ89" s="162"/>
      <c r="BR89" s="162"/>
      <c r="BS89" s="162"/>
      <c r="BT89" s="162"/>
      <c r="BU89" s="162"/>
      <c r="BV89" s="162"/>
      <c r="BW89" s="162"/>
      <c r="BX89" s="162"/>
      <c r="BY89" s="162"/>
      <c r="BZ89" s="162"/>
      <c r="CA89" s="162"/>
      <c r="CB89" s="162"/>
      <c r="CC89" s="162"/>
      <c r="CD89" s="162"/>
      <c r="CE89" s="162"/>
      <c r="CF89" s="162"/>
      <c r="CG89" s="162"/>
      <c r="CH89" s="162"/>
      <c r="CI89" s="162"/>
      <c r="CJ89" s="162"/>
      <c r="CK89" s="162"/>
      <c r="CL89" s="162"/>
      <c r="CM89" s="162"/>
      <c r="CN89" s="162"/>
      <c r="CO89" s="162"/>
      <c r="CP89" s="162"/>
      <c r="CQ89" s="162"/>
      <c r="CR89" s="162"/>
      <c r="CS89" s="162"/>
      <c r="CT89" s="162"/>
      <c r="CU89" s="162"/>
      <c r="CV89" s="162"/>
      <c r="CW89" s="209"/>
      <c r="CX89" s="209"/>
      <c r="CY89" s="375"/>
      <c r="CZ89" s="208"/>
      <c r="DA89" s="152"/>
      <c r="DB89" s="152"/>
      <c r="DC89" s="208"/>
      <c r="DD89" s="208"/>
      <c r="DE89" s="152"/>
      <c r="DF89" s="152"/>
      <c r="DG89" s="153"/>
      <c r="DH89" s="153"/>
      <c r="DI89" s="153"/>
      <c r="DJ89" s="364"/>
      <c r="DK89" s="368"/>
      <c r="DL89" s="181"/>
      <c r="DM89" s="275"/>
      <c r="DN89" s="999"/>
      <c r="DO89" s="181"/>
      <c r="DP89" s="209"/>
      <c r="DQ89" s="209"/>
      <c r="DR89" s="209"/>
      <c r="DS89" s="182"/>
      <c r="DT89" s="275"/>
      <c r="DU89" s="152"/>
      <c r="DV89" s="152"/>
      <c r="DW89" s="151"/>
      <c r="DX89" s="275"/>
      <c r="DY89" s="370"/>
      <c r="DZ89" s="208"/>
      <c r="EA89" s="208" t="s">
        <v>594</v>
      </c>
      <c r="EB89" s="208" t="s">
        <v>46</v>
      </c>
      <c r="EC89" s="171" t="s">
        <v>598</v>
      </c>
      <c r="ED89" s="152" t="s">
        <v>599</v>
      </c>
      <c r="EE89" s="152">
        <v>4051.2000000000003</v>
      </c>
      <c r="EF89" s="153">
        <v>45833</v>
      </c>
      <c r="EG89" s="152">
        <v>96</v>
      </c>
      <c r="EH89" s="152">
        <v>4051.2000000000003</v>
      </c>
      <c r="EI89" s="396">
        <f>0.113081035655641+0.981</f>
        <v>1.094081035655641</v>
      </c>
      <c r="EJ89" s="371">
        <f>EI89*EH89</f>
        <v>4432.3410916481325</v>
      </c>
      <c r="EK89" s="153">
        <v>45846</v>
      </c>
      <c r="EL89" s="153"/>
      <c r="EM89" s="153"/>
      <c r="EN89" s="153"/>
      <c r="EO89" s="153"/>
      <c r="EP89" s="153"/>
      <c r="EQ89" s="153">
        <v>45869</v>
      </c>
      <c r="ER89" s="153">
        <v>45869</v>
      </c>
      <c r="ES89" s="152"/>
      <c r="ET89" s="151"/>
      <c r="EU89" s="153"/>
      <c r="EV89" s="153"/>
      <c r="EW89" s="153"/>
      <c r="EX89" s="153"/>
      <c r="EY89" s="152"/>
      <c r="EZ89" s="152"/>
      <c r="FA89" s="152"/>
      <c r="FB89" s="152"/>
      <c r="FC89" s="151"/>
      <c r="FD89" s="152"/>
      <c r="FE89" s="372"/>
      <c r="FF89" s="373"/>
      <c r="FG89" s="384"/>
      <c r="FH89" s="385"/>
      <c r="FI89" s="210"/>
      <c r="FJ89" s="211"/>
      <c r="FK89" s="212"/>
      <c r="FL89" s="212"/>
    </row>
    <row r="90" spans="1:168" s="157" customFormat="1" ht="14" hidden="1" customHeight="1">
      <c r="A90" s="208" t="str">
        <f t="shared" si="98"/>
        <v>Hiện</v>
      </c>
      <c r="B90" s="151" t="str">
        <f t="shared" si="93"/>
        <v>Đủ</v>
      </c>
      <c r="C90" s="151">
        <f>FA90</f>
        <v>0</v>
      </c>
      <c r="D90" s="397"/>
      <c r="E90" s="398"/>
      <c r="F90" s="151"/>
      <c r="G90" s="151"/>
      <c r="H90" s="151"/>
      <c r="I90" s="171" t="s">
        <v>275</v>
      </c>
      <c r="J90" s="164" t="s">
        <v>267</v>
      </c>
      <c r="K90" s="171" t="s">
        <v>316</v>
      </c>
      <c r="L90" s="233" t="s">
        <v>308</v>
      </c>
      <c r="M90" s="163" t="s">
        <v>61</v>
      </c>
      <c r="N90" s="172">
        <v>49.1</v>
      </c>
      <c r="O90" s="172">
        <v>192.78399999999999</v>
      </c>
      <c r="P90" s="172">
        <v>9334.64</v>
      </c>
      <c r="Q90" s="161"/>
      <c r="R90" s="162"/>
      <c r="S90" s="161">
        <v>204</v>
      </c>
      <c r="T90" s="162">
        <v>10016.4</v>
      </c>
      <c r="U90" s="162"/>
      <c r="V90" s="162"/>
      <c r="W90" s="162">
        <v>0</v>
      </c>
      <c r="X90" s="162">
        <v>0</v>
      </c>
      <c r="Y90" s="162">
        <v>0</v>
      </c>
      <c r="Z90" s="162">
        <v>0</v>
      </c>
      <c r="AA90" s="162">
        <v>288</v>
      </c>
      <c r="AB90" s="162">
        <v>14140.800000000001</v>
      </c>
      <c r="AC90" s="162">
        <v>0</v>
      </c>
      <c r="AD90" s="162">
        <v>0</v>
      </c>
      <c r="AE90" s="162">
        <v>0</v>
      </c>
      <c r="AF90" s="162">
        <v>0</v>
      </c>
      <c r="AG90" s="162">
        <v>0</v>
      </c>
      <c r="AH90" s="162">
        <v>0</v>
      </c>
      <c r="AI90" s="162">
        <f>VLOOKUP(I90,'[119]MTO-rev09'!$A:$O,11,0)</f>
        <v>0</v>
      </c>
      <c r="AJ90" s="162">
        <f>VLOOKUP(I90,'[119]MTO-rev09'!$A:$O,12,0)</f>
        <v>0</v>
      </c>
      <c r="AK90" s="162">
        <v>0</v>
      </c>
      <c r="AL90" s="162">
        <v>0</v>
      </c>
      <c r="AM90" s="162"/>
      <c r="AN90" s="162"/>
      <c r="AO90" s="162">
        <v>0</v>
      </c>
      <c r="AP90" s="162">
        <v>0</v>
      </c>
      <c r="AQ90" s="162">
        <v>0</v>
      </c>
      <c r="AR90" s="162">
        <v>0</v>
      </c>
      <c r="AS90" s="162">
        <v>0</v>
      </c>
      <c r="AT90" s="162">
        <v>0</v>
      </c>
      <c r="AU90" s="162">
        <v>0</v>
      </c>
      <c r="AV90" s="162">
        <v>0</v>
      </c>
      <c r="AW90" s="162">
        <v>0</v>
      </c>
      <c r="AX90" s="162">
        <v>0</v>
      </c>
      <c r="AY90" s="162">
        <v>0</v>
      </c>
      <c r="AZ90" s="162">
        <v>0</v>
      </c>
      <c r="BA90" s="162"/>
      <c r="BB90" s="162"/>
      <c r="BC90" s="162">
        <v>0</v>
      </c>
      <c r="BD90" s="162">
        <v>0</v>
      </c>
      <c r="BE90" s="162">
        <v>0</v>
      </c>
      <c r="BF90" s="162">
        <v>0</v>
      </c>
      <c r="BG90" s="162">
        <v>0</v>
      </c>
      <c r="BH90" s="162">
        <v>0</v>
      </c>
      <c r="BI90" s="162">
        <v>0</v>
      </c>
      <c r="BJ90" s="162">
        <v>0</v>
      </c>
      <c r="BK90" s="162">
        <v>0</v>
      </c>
      <c r="BL90" s="162">
        <v>0</v>
      </c>
      <c r="BM90" s="162">
        <v>0</v>
      </c>
      <c r="BN90" s="162">
        <v>0</v>
      </c>
      <c r="BO90" s="162"/>
      <c r="BP90" s="162"/>
      <c r="BQ90" s="162">
        <v>0</v>
      </c>
      <c r="BR90" s="162">
        <v>0</v>
      </c>
      <c r="BS90" s="162">
        <v>0</v>
      </c>
      <c r="BT90" s="162">
        <v>0</v>
      </c>
      <c r="BU90" s="162">
        <v>0</v>
      </c>
      <c r="BV90" s="162">
        <v>0</v>
      </c>
      <c r="BW90" s="162"/>
      <c r="BX90" s="162"/>
      <c r="BY90" s="162">
        <v>0</v>
      </c>
      <c r="BZ90" s="162">
        <v>0</v>
      </c>
      <c r="CA90" s="162">
        <v>0</v>
      </c>
      <c r="CB90" s="162">
        <v>0</v>
      </c>
      <c r="CC90" s="162">
        <v>0</v>
      </c>
      <c r="CD90" s="162">
        <v>0</v>
      </c>
      <c r="CE90" s="162">
        <f>VLOOKUP(I90,[120]REV33!$A:$O,11,0)</f>
        <v>0</v>
      </c>
      <c r="CF90" s="162">
        <f>VLOOKUP(I90,[120]REV33!$A:$O,12,0)</f>
        <v>0</v>
      </c>
      <c r="CG90" s="162"/>
      <c r="CH90" s="162"/>
      <c r="CI90" s="162"/>
      <c r="CJ90" s="162"/>
      <c r="CK90" s="162"/>
      <c r="CL90" s="162"/>
      <c r="CM90" s="162"/>
      <c r="CN90" s="162"/>
      <c r="CO90" s="162">
        <v>0</v>
      </c>
      <c r="CP90" s="162">
        <v>0</v>
      </c>
      <c r="CQ90" s="162">
        <v>0</v>
      </c>
      <c r="CR90" s="162">
        <v>0</v>
      </c>
      <c r="CS90" s="162">
        <v>0</v>
      </c>
      <c r="CT90" s="162">
        <v>0</v>
      </c>
      <c r="CU90" s="162">
        <v>0</v>
      </c>
      <c r="CV90" s="162">
        <v>0</v>
      </c>
      <c r="CW90" s="209">
        <f>Q90+S90+U90+W90+Y90+AA90+AC90+AE90+AG90+AI90+AK90+AM90+AO90+AQ90+AS90+AU90+AW90+AY90+BA90+BC90+BE90+BG90+BI90+BK90+BM90+BO90+BQ90+BS90+BU90+BW90+BY90+CA90+CC90+CE90+CG90+CI90+CK90+CM90+CO90+CQ90+CS90+CU90</f>
        <v>492</v>
      </c>
      <c r="CX90" s="209">
        <f>R90+T90+V90+X90+Z90+AB90+AD90+AF90+AH90+AJ90+AL90+AN90+AP90+AR90+AT90+AV90+AX90+AZ90+BB90+BD90+BF90+BH90+BJ90+BL90+BN90+BP90+BR90+BT90+BV90+BX90+BZ90+CB90+CD90+CF90+CH90+CJ90+CL90+CN90+CP90+CR90+CT90+CV90</f>
        <v>24157.200000000001</v>
      </c>
      <c r="CY90" s="375" t="s">
        <v>505</v>
      </c>
      <c r="CZ90" s="208"/>
      <c r="DA90" s="152"/>
      <c r="DB90" s="152"/>
      <c r="DC90" s="208"/>
      <c r="DD90" s="208"/>
      <c r="DE90" s="152">
        <f>IF(CW90&gt;DA90,CW90-DA90,"0")</f>
        <v>492</v>
      </c>
      <c r="DF90" s="152">
        <f>IF(CX90&gt;DB90,CX90-DB90,"0")</f>
        <v>24157.200000000001</v>
      </c>
      <c r="DG90" s="153">
        <v>45813</v>
      </c>
      <c r="DH90" s="153"/>
      <c r="DI90" s="153"/>
      <c r="DJ90" s="364"/>
      <c r="DK90" s="368"/>
      <c r="DL90" s="181"/>
      <c r="DM90" s="275"/>
      <c r="DN90" s="999"/>
      <c r="DO90" s="181"/>
      <c r="DP90" s="182"/>
      <c r="DQ90" s="182"/>
      <c r="DR90" s="182"/>
      <c r="DS90" s="182"/>
      <c r="DT90" s="275"/>
      <c r="DU90" s="152">
        <f>SUMIF($I:$I,I90,$DN:$DN)</f>
        <v>0</v>
      </c>
      <c r="DV90" s="152">
        <f>SUMIF($I:$I,I90,$DO:$DO)</f>
        <v>0</v>
      </c>
      <c r="DW90" s="151"/>
      <c r="DX90" s="275"/>
      <c r="DY90" s="370"/>
      <c r="DZ90" s="208"/>
      <c r="EA90" s="208" t="s">
        <v>517</v>
      </c>
      <c r="EB90" s="152" t="s">
        <v>46</v>
      </c>
      <c r="EC90" s="171" t="s">
        <v>316</v>
      </c>
      <c r="ED90" s="152"/>
      <c r="EE90" s="152">
        <v>10036.799999999999</v>
      </c>
      <c r="EF90" s="153">
        <v>45784</v>
      </c>
      <c r="EG90" s="152">
        <v>204</v>
      </c>
      <c r="EH90" s="152">
        <v>10036.799999999999</v>
      </c>
      <c r="EI90" s="396">
        <f>0.0140000072674221+0.984</f>
        <v>0.99800000726742211</v>
      </c>
      <c r="EJ90" s="371">
        <f t="shared" si="117"/>
        <v>10016.726472941662</v>
      </c>
      <c r="EK90" s="153">
        <v>45786</v>
      </c>
      <c r="EL90" s="153"/>
      <c r="EM90" s="153"/>
      <c r="EN90" s="153"/>
      <c r="EO90" s="153"/>
      <c r="EP90" s="153">
        <v>45823</v>
      </c>
      <c r="EQ90" s="153">
        <v>45824</v>
      </c>
      <c r="ER90" s="153"/>
      <c r="ES90" s="152">
        <f>SUMIF($I:$I,I90,$EG:$EG)</f>
        <v>492</v>
      </c>
      <c r="ET90" s="151">
        <f>SUMIF($I:$I,I90,$EH:$EH)</f>
        <v>24206.400000000001</v>
      </c>
      <c r="EU90" s="153"/>
      <c r="EV90" s="153"/>
      <c r="EW90" s="153"/>
      <c r="EX90" s="153"/>
      <c r="EY90" s="152">
        <f>DU90+ES90</f>
        <v>492</v>
      </c>
      <c r="EZ90" s="152">
        <f>DV90+ET90</f>
        <v>24206.400000000001</v>
      </c>
      <c r="FA90" s="152">
        <f t="shared" ref="FA90" si="129">DE90-EY90</f>
        <v>0</v>
      </c>
      <c r="FB90" s="152">
        <f t="shared" ref="FB90" si="130">DF90-EZ90</f>
        <v>-49.200000000000728</v>
      </c>
      <c r="FC90" s="151" t="str">
        <f>IF(FA90&lt;0,"Thừa",IF(FA90=0,"Đủ","Thiếu"))</f>
        <v>Đủ</v>
      </c>
      <c r="FD90" s="152"/>
      <c r="FE90" s="372"/>
      <c r="FF90" s="373"/>
      <c r="FG90" s="367"/>
      <c r="FH90" s="374"/>
      <c r="FI90" s="183"/>
      <c r="FJ90" s="184"/>
      <c r="FK90" s="185"/>
      <c r="FL90" s="185"/>
    </row>
    <row r="91" spans="1:168" s="386" customFormat="1" ht="14" hidden="1" customHeight="1">
      <c r="A91" s="208" t="str">
        <f t="shared" si="98"/>
        <v>ok</v>
      </c>
      <c r="B91" s="151"/>
      <c r="C91" s="151"/>
      <c r="D91" s="399"/>
      <c r="E91" s="399"/>
      <c r="F91" s="151"/>
      <c r="G91" s="151"/>
      <c r="H91" s="151"/>
      <c r="I91" s="171" t="s">
        <v>275</v>
      </c>
      <c r="J91" s="164" t="s">
        <v>267</v>
      </c>
      <c r="K91" s="171" t="s">
        <v>316</v>
      </c>
      <c r="L91" s="233" t="s">
        <v>308</v>
      </c>
      <c r="M91" s="163" t="s">
        <v>61</v>
      </c>
      <c r="N91" s="172"/>
      <c r="O91" s="172"/>
      <c r="P91" s="172"/>
      <c r="Q91" s="161"/>
      <c r="R91" s="162"/>
      <c r="S91" s="161"/>
      <c r="T91" s="162"/>
      <c r="U91" s="162"/>
      <c r="V91" s="162"/>
      <c r="W91" s="162"/>
      <c r="X91" s="162"/>
      <c r="Y91" s="162"/>
      <c r="Z91" s="162"/>
      <c r="AA91" s="162"/>
      <c r="AB91" s="162"/>
      <c r="AC91" s="162"/>
      <c r="AD91" s="162"/>
      <c r="AE91" s="162"/>
      <c r="AF91" s="162"/>
      <c r="AG91" s="162"/>
      <c r="AH91" s="162"/>
      <c r="AI91" s="162"/>
      <c r="AJ91" s="162"/>
      <c r="AK91" s="162"/>
      <c r="AL91" s="162"/>
      <c r="AM91" s="162"/>
      <c r="AN91" s="162"/>
      <c r="AO91" s="162"/>
      <c r="AP91" s="162"/>
      <c r="AQ91" s="162"/>
      <c r="AR91" s="162"/>
      <c r="AS91" s="162"/>
      <c r="AT91" s="162"/>
      <c r="AU91" s="162"/>
      <c r="AV91" s="162"/>
      <c r="AW91" s="162"/>
      <c r="AX91" s="162"/>
      <c r="AY91" s="162"/>
      <c r="AZ91" s="162"/>
      <c r="BA91" s="162"/>
      <c r="BB91" s="162"/>
      <c r="BC91" s="162"/>
      <c r="BD91" s="162"/>
      <c r="BE91" s="162"/>
      <c r="BF91" s="162"/>
      <c r="BG91" s="162"/>
      <c r="BH91" s="162"/>
      <c r="BI91" s="162"/>
      <c r="BJ91" s="162"/>
      <c r="BK91" s="162"/>
      <c r="BL91" s="162"/>
      <c r="BM91" s="162"/>
      <c r="BN91" s="162"/>
      <c r="BO91" s="162"/>
      <c r="BP91" s="162"/>
      <c r="BQ91" s="162"/>
      <c r="BR91" s="162"/>
      <c r="BS91" s="162"/>
      <c r="BT91" s="162"/>
      <c r="BU91" s="162"/>
      <c r="BV91" s="162"/>
      <c r="BW91" s="162"/>
      <c r="BX91" s="162"/>
      <c r="BY91" s="162"/>
      <c r="BZ91" s="162"/>
      <c r="CA91" s="162"/>
      <c r="CB91" s="162"/>
      <c r="CC91" s="162"/>
      <c r="CD91" s="162"/>
      <c r="CE91" s="162"/>
      <c r="CF91" s="162"/>
      <c r="CG91" s="162"/>
      <c r="CH91" s="162"/>
      <c r="CI91" s="162"/>
      <c r="CJ91" s="162"/>
      <c r="CK91" s="162"/>
      <c r="CL91" s="162"/>
      <c r="CM91" s="162"/>
      <c r="CN91" s="162"/>
      <c r="CO91" s="162"/>
      <c r="CP91" s="162"/>
      <c r="CQ91" s="162"/>
      <c r="CR91" s="162"/>
      <c r="CS91" s="162"/>
      <c r="CT91" s="162"/>
      <c r="CU91" s="162"/>
      <c r="CV91" s="162"/>
      <c r="CW91" s="209"/>
      <c r="CX91" s="209"/>
      <c r="CY91" s="375"/>
      <c r="CZ91" s="208"/>
      <c r="DA91" s="152"/>
      <c r="DB91" s="152"/>
      <c r="DC91" s="208"/>
      <c r="DD91" s="208"/>
      <c r="DE91" s="152"/>
      <c r="DF91" s="152"/>
      <c r="DG91" s="153"/>
      <c r="DH91" s="153"/>
      <c r="DI91" s="153"/>
      <c r="DJ91" s="364"/>
      <c r="DK91" s="368"/>
      <c r="DL91" s="181"/>
      <c r="DM91" s="275"/>
      <c r="DN91" s="999"/>
      <c r="DO91" s="181"/>
      <c r="DP91" s="182"/>
      <c r="DQ91" s="182"/>
      <c r="DR91" s="182"/>
      <c r="DS91" s="182"/>
      <c r="DT91" s="275"/>
      <c r="DU91" s="152"/>
      <c r="DV91" s="152"/>
      <c r="DW91" s="151"/>
      <c r="DX91" s="275"/>
      <c r="DY91" s="370"/>
      <c r="DZ91" s="208"/>
      <c r="EA91" s="208" t="s">
        <v>594</v>
      </c>
      <c r="EB91" s="208" t="s">
        <v>46</v>
      </c>
      <c r="EC91" s="171" t="s">
        <v>600</v>
      </c>
      <c r="ED91" s="152" t="s">
        <v>601</v>
      </c>
      <c r="EE91" s="152">
        <v>14169.600000000002</v>
      </c>
      <c r="EF91" s="153">
        <v>45833</v>
      </c>
      <c r="EG91" s="152">
        <v>288</v>
      </c>
      <c r="EH91" s="152">
        <v>14169.600000000002</v>
      </c>
      <c r="EI91" s="396">
        <f>0.113081035655641+0.981</f>
        <v>1.094081035655641</v>
      </c>
      <c r="EJ91" s="371">
        <f>EI91*EH91</f>
        <v>15502.690642826172</v>
      </c>
      <c r="EK91" s="153">
        <v>45846</v>
      </c>
      <c r="EL91" s="153"/>
      <c r="EM91" s="153"/>
      <c r="EN91" s="153"/>
      <c r="EO91" s="153"/>
      <c r="EP91" s="153"/>
      <c r="EQ91" s="153">
        <v>45869</v>
      </c>
      <c r="ER91" s="153">
        <v>45869</v>
      </c>
      <c r="ES91" s="152"/>
      <c r="ET91" s="151"/>
      <c r="EU91" s="153"/>
      <c r="EV91" s="153"/>
      <c r="EW91" s="153"/>
      <c r="EX91" s="153"/>
      <c r="EY91" s="152"/>
      <c r="EZ91" s="152"/>
      <c r="FA91" s="152"/>
      <c r="FB91" s="152"/>
      <c r="FC91" s="151"/>
      <c r="FD91" s="152"/>
      <c r="FE91" s="372"/>
      <c r="FF91" s="373"/>
      <c r="FG91" s="384"/>
      <c r="FH91" s="385"/>
      <c r="FI91" s="210"/>
      <c r="FJ91" s="211"/>
      <c r="FK91" s="212"/>
      <c r="FL91" s="212"/>
    </row>
    <row r="92" spans="1:168" s="157" customFormat="1" ht="14" hidden="1" customHeight="1">
      <c r="A92" s="208" t="str">
        <f t="shared" si="98"/>
        <v>Hiện</v>
      </c>
      <c r="B92" s="151" t="str">
        <f t="shared" si="93"/>
        <v>Thừa</v>
      </c>
      <c r="C92" s="151">
        <f>FA92</f>
        <v>-3.2094399999998586</v>
      </c>
      <c r="D92" s="397"/>
      <c r="E92" s="398"/>
      <c r="F92" s="151"/>
      <c r="G92" s="151"/>
      <c r="H92" s="151"/>
      <c r="I92" s="171" t="s">
        <v>276</v>
      </c>
      <c r="J92" s="164" t="s">
        <v>277</v>
      </c>
      <c r="K92" s="171" t="s">
        <v>317</v>
      </c>
      <c r="L92" s="233" t="s">
        <v>308</v>
      </c>
      <c r="M92" s="163" t="s">
        <v>61</v>
      </c>
      <c r="N92" s="172">
        <v>37.9</v>
      </c>
      <c r="O92" s="172">
        <v>427.95200000000006</v>
      </c>
      <c r="P92" s="172">
        <v>16180.600000000004</v>
      </c>
      <c r="Q92" s="205"/>
      <c r="R92" s="226"/>
      <c r="S92" s="161">
        <v>440.79056000000008</v>
      </c>
      <c r="T92" s="162">
        <v>16705.962224000003</v>
      </c>
      <c r="U92" s="162"/>
      <c r="V92" s="162"/>
      <c r="W92" s="162">
        <v>0</v>
      </c>
      <c r="X92" s="162">
        <v>0</v>
      </c>
      <c r="Y92" s="162">
        <v>0</v>
      </c>
      <c r="Z92" s="162">
        <v>0</v>
      </c>
      <c r="AA92" s="162">
        <v>384</v>
      </c>
      <c r="AB92" s="162">
        <v>14553.599999999999</v>
      </c>
      <c r="AC92" s="162">
        <v>0</v>
      </c>
      <c r="AD92" s="162">
        <v>0</v>
      </c>
      <c r="AE92" s="162">
        <v>0</v>
      </c>
      <c r="AF92" s="162">
        <v>0</v>
      </c>
      <c r="AG92" s="162">
        <v>0</v>
      </c>
      <c r="AH92" s="162">
        <v>0</v>
      </c>
      <c r="AI92" s="162">
        <f>VLOOKUP(I92,'[119]MTO-rev09'!$A:$O,11,0)</f>
        <v>0</v>
      </c>
      <c r="AJ92" s="162">
        <f>VLOOKUP(I92,'[119]MTO-rev09'!$A:$O,12,0)</f>
        <v>0</v>
      </c>
      <c r="AK92" s="162">
        <v>0</v>
      </c>
      <c r="AL92" s="162">
        <v>0</v>
      </c>
      <c r="AM92" s="162"/>
      <c r="AN92" s="162"/>
      <c r="AO92" s="162">
        <v>0</v>
      </c>
      <c r="AP92" s="162">
        <v>0</v>
      </c>
      <c r="AQ92" s="162">
        <v>0</v>
      </c>
      <c r="AR92" s="162">
        <v>0</v>
      </c>
      <c r="AS92" s="162">
        <v>0</v>
      </c>
      <c r="AT92" s="162">
        <v>0</v>
      </c>
      <c r="AU92" s="162">
        <v>0</v>
      </c>
      <c r="AV92" s="162">
        <v>0</v>
      </c>
      <c r="AW92" s="162">
        <v>0</v>
      </c>
      <c r="AX92" s="162">
        <v>0</v>
      </c>
      <c r="AY92" s="162">
        <v>0</v>
      </c>
      <c r="AZ92" s="162">
        <v>0</v>
      </c>
      <c r="BA92" s="162"/>
      <c r="BB92" s="162"/>
      <c r="BC92" s="162">
        <v>0</v>
      </c>
      <c r="BD92" s="162">
        <v>0</v>
      </c>
      <c r="BE92" s="162">
        <v>0</v>
      </c>
      <c r="BF92" s="162">
        <v>0</v>
      </c>
      <c r="BG92" s="162">
        <v>0</v>
      </c>
      <c r="BH92" s="162">
        <v>0</v>
      </c>
      <c r="BI92" s="162">
        <v>0</v>
      </c>
      <c r="BJ92" s="162">
        <v>0</v>
      </c>
      <c r="BK92" s="162">
        <v>0</v>
      </c>
      <c r="BL92" s="162">
        <v>0</v>
      </c>
      <c r="BM92" s="162">
        <v>0</v>
      </c>
      <c r="BN92" s="162">
        <v>0</v>
      </c>
      <c r="BO92" s="162"/>
      <c r="BP92" s="162"/>
      <c r="BQ92" s="162">
        <v>0</v>
      </c>
      <c r="BR92" s="162">
        <v>0</v>
      </c>
      <c r="BS92" s="162">
        <v>0</v>
      </c>
      <c r="BT92" s="162">
        <v>0</v>
      </c>
      <c r="BU92" s="162">
        <v>0</v>
      </c>
      <c r="BV92" s="162">
        <v>0</v>
      </c>
      <c r="BW92" s="162"/>
      <c r="BX92" s="162"/>
      <c r="BY92" s="162">
        <v>0</v>
      </c>
      <c r="BZ92" s="162">
        <v>0</v>
      </c>
      <c r="CA92" s="162">
        <v>0</v>
      </c>
      <c r="CB92" s="162">
        <v>0</v>
      </c>
      <c r="CC92" s="162">
        <v>0</v>
      </c>
      <c r="CD92" s="162">
        <v>0</v>
      </c>
      <c r="CE92" s="162">
        <f>VLOOKUP(I92,[120]REV33!$A:$O,11,0)</f>
        <v>0</v>
      </c>
      <c r="CF92" s="162">
        <f>VLOOKUP(I92,[120]REV33!$A:$O,12,0)</f>
        <v>0</v>
      </c>
      <c r="CG92" s="162"/>
      <c r="CH92" s="162"/>
      <c r="CI92" s="162"/>
      <c r="CJ92" s="162"/>
      <c r="CK92" s="162"/>
      <c r="CL92" s="162"/>
      <c r="CM92" s="162"/>
      <c r="CN92" s="162"/>
      <c r="CO92" s="162">
        <v>0</v>
      </c>
      <c r="CP92" s="162">
        <v>0</v>
      </c>
      <c r="CQ92" s="162">
        <v>0</v>
      </c>
      <c r="CR92" s="162">
        <v>0</v>
      </c>
      <c r="CS92" s="162">
        <v>0</v>
      </c>
      <c r="CT92" s="162">
        <v>0</v>
      </c>
      <c r="CU92" s="162">
        <v>0</v>
      </c>
      <c r="CV92" s="162">
        <v>0</v>
      </c>
      <c r="CW92" s="209">
        <f>Q92+S92+U92+W92+Y92+AA92+AC92+AE92+AG92+AI92+AK92+AM92+AO92+AQ92+AS92+AU92+AW92+AY92+BA92+BC92+BE92+BG92+BI92+BK92+BM92+BO92+BQ92+BS92+BU92+BW92+BY92+CA92+CC92+CE92+CG92+CI92+CK92+CM92+CO92+CQ92+CS92+CU92</f>
        <v>824.79056000000014</v>
      </c>
      <c r="CX92" s="209">
        <f>R92+T92+V92+X92+Z92+AB92+AD92+AF92+AH92+AJ92+AL92+AN92+AP92+AR92+AT92+AV92+AX92+AZ92+BB92+BD92+BF92+BH92+BJ92+BL92+BN92+BP92+BR92+BT92+BV92+BX92+BZ92+CB92+CD92+CF92+CH92+CJ92+CL92+CN92+CP92+CR92+CT92+CV92</f>
        <v>31259.562224000001</v>
      </c>
      <c r="CY92" s="375" t="s">
        <v>506</v>
      </c>
      <c r="CZ92" s="208"/>
      <c r="DA92" s="152"/>
      <c r="DB92" s="152"/>
      <c r="DC92" s="208"/>
      <c r="DD92" s="208"/>
      <c r="DE92" s="152">
        <f>IF(CW92&gt;DA92,CW92-DA92,"0")</f>
        <v>824.79056000000014</v>
      </c>
      <c r="DF92" s="152">
        <f>IF(CX92&gt;DB92,CX92-DB92,"0")</f>
        <v>31259.562224000001</v>
      </c>
      <c r="DG92" s="153">
        <v>45813</v>
      </c>
      <c r="DH92" s="153"/>
      <c r="DI92" s="153"/>
      <c r="DJ92" s="376"/>
      <c r="DK92" s="368"/>
      <c r="DL92" s="181"/>
      <c r="DM92" s="153"/>
      <c r="DN92" s="999"/>
      <c r="DO92" s="181"/>
      <c r="DP92" s="182"/>
      <c r="DQ92" s="182"/>
      <c r="DR92" s="182"/>
      <c r="DS92" s="182"/>
      <c r="DT92" s="275"/>
      <c r="DU92" s="152">
        <f>SUMIF($I:$I,I92,$DN:$DN)</f>
        <v>0</v>
      </c>
      <c r="DV92" s="152">
        <f>SUMIF($I:$I,I92,$DO:$DO)</f>
        <v>0</v>
      </c>
      <c r="DW92" s="151"/>
      <c r="DX92" s="275"/>
      <c r="DY92" s="370"/>
      <c r="DZ92" s="208"/>
      <c r="EA92" s="208" t="s">
        <v>517</v>
      </c>
      <c r="EB92" s="152" t="s">
        <v>46</v>
      </c>
      <c r="EC92" s="171" t="s">
        <v>317</v>
      </c>
      <c r="ED92" s="152"/>
      <c r="EE92" s="152">
        <v>16827.599999999999</v>
      </c>
      <c r="EF92" s="153">
        <v>45784</v>
      </c>
      <c r="EG92" s="152">
        <v>444</v>
      </c>
      <c r="EH92" s="152">
        <v>16827.599999999999</v>
      </c>
      <c r="EI92" s="396">
        <f>0.0140000072674221+1.779</f>
        <v>1.7930000072674219</v>
      </c>
      <c r="EJ92" s="371">
        <f t="shared" si="117"/>
        <v>30171.886922293266</v>
      </c>
      <c r="EK92" s="153">
        <v>45786</v>
      </c>
      <c r="EL92" s="153"/>
      <c r="EM92" s="153"/>
      <c r="EN92" s="153"/>
      <c r="EO92" s="153"/>
      <c r="EP92" s="153">
        <v>45823</v>
      </c>
      <c r="EQ92" s="153">
        <v>45824</v>
      </c>
      <c r="ER92" s="153"/>
      <c r="ES92" s="152">
        <f>SUMIF($I:$I,I92,$EG:$EG)</f>
        <v>828</v>
      </c>
      <c r="ET92" s="151">
        <f>SUMIF($I:$I,I92,$EH:$EH)</f>
        <v>31381.199999999997</v>
      </c>
      <c r="EU92" s="153"/>
      <c r="EV92" s="153"/>
      <c r="EW92" s="153"/>
      <c r="EX92" s="153"/>
      <c r="EY92" s="152">
        <f>DU92+ES92</f>
        <v>828</v>
      </c>
      <c r="EZ92" s="152">
        <f>DV92+ET92</f>
        <v>31381.199999999997</v>
      </c>
      <c r="FA92" s="152">
        <f t="shared" ref="FA92" si="131">DE92-EY92</f>
        <v>-3.2094399999998586</v>
      </c>
      <c r="FB92" s="152">
        <f t="shared" ref="FB92" si="132">DF92-EZ92</f>
        <v>-121.63777599999594</v>
      </c>
      <c r="FC92" s="151" t="str">
        <f>IF(FA92&lt;0,"Thừa",IF(FA92=0,"Đủ","Thiếu"))</f>
        <v>Thừa</v>
      </c>
      <c r="FD92" s="152"/>
      <c r="FE92" s="372"/>
      <c r="FF92" s="373"/>
      <c r="FG92" s="367"/>
      <c r="FH92" s="374"/>
      <c r="FI92" s="183"/>
      <c r="FJ92" s="184"/>
      <c r="FK92" s="185"/>
      <c r="FL92" s="185"/>
    </row>
    <row r="93" spans="1:168" s="386" customFormat="1" ht="14" hidden="1" customHeight="1">
      <c r="A93" s="208" t="str">
        <f t="shared" si="98"/>
        <v>ok</v>
      </c>
      <c r="B93" s="151"/>
      <c r="C93" s="151"/>
      <c r="D93" s="399"/>
      <c r="E93" s="399"/>
      <c r="F93" s="151"/>
      <c r="G93" s="151"/>
      <c r="H93" s="151"/>
      <c r="I93" s="171" t="s">
        <v>276</v>
      </c>
      <c r="J93" s="164" t="s">
        <v>277</v>
      </c>
      <c r="K93" s="171" t="s">
        <v>317</v>
      </c>
      <c r="L93" s="233" t="s">
        <v>308</v>
      </c>
      <c r="M93" s="163" t="s">
        <v>61</v>
      </c>
      <c r="N93" s="172"/>
      <c r="O93" s="172"/>
      <c r="P93" s="172"/>
      <c r="Q93" s="205"/>
      <c r="R93" s="226"/>
      <c r="S93" s="161"/>
      <c r="T93" s="162"/>
      <c r="U93" s="162"/>
      <c r="V93" s="162"/>
      <c r="W93" s="162"/>
      <c r="X93" s="162"/>
      <c r="Y93" s="162"/>
      <c r="Z93" s="162"/>
      <c r="AA93" s="162"/>
      <c r="AB93" s="162"/>
      <c r="AC93" s="162"/>
      <c r="AD93" s="162"/>
      <c r="AE93" s="162"/>
      <c r="AF93" s="162"/>
      <c r="AG93" s="162"/>
      <c r="AH93" s="162"/>
      <c r="AI93" s="162"/>
      <c r="AJ93" s="162"/>
      <c r="AK93" s="162"/>
      <c r="AL93" s="162"/>
      <c r="AM93" s="162"/>
      <c r="AN93" s="162"/>
      <c r="AO93" s="162"/>
      <c r="AP93" s="162"/>
      <c r="AQ93" s="162"/>
      <c r="AR93" s="162"/>
      <c r="AS93" s="162"/>
      <c r="AT93" s="162"/>
      <c r="AU93" s="162"/>
      <c r="AV93" s="162"/>
      <c r="AW93" s="162"/>
      <c r="AX93" s="162"/>
      <c r="AY93" s="162"/>
      <c r="AZ93" s="162"/>
      <c r="BA93" s="162"/>
      <c r="BB93" s="162"/>
      <c r="BC93" s="162"/>
      <c r="BD93" s="162"/>
      <c r="BE93" s="162"/>
      <c r="BF93" s="162"/>
      <c r="BG93" s="162"/>
      <c r="BH93" s="162"/>
      <c r="BI93" s="162"/>
      <c r="BJ93" s="162"/>
      <c r="BK93" s="162"/>
      <c r="BL93" s="162"/>
      <c r="BM93" s="162"/>
      <c r="BN93" s="162"/>
      <c r="BO93" s="162"/>
      <c r="BP93" s="162"/>
      <c r="BQ93" s="162"/>
      <c r="BR93" s="162"/>
      <c r="BS93" s="162"/>
      <c r="BT93" s="162"/>
      <c r="BU93" s="162"/>
      <c r="BV93" s="162"/>
      <c r="BW93" s="162"/>
      <c r="BX93" s="162"/>
      <c r="BY93" s="162"/>
      <c r="BZ93" s="162"/>
      <c r="CA93" s="162"/>
      <c r="CB93" s="162"/>
      <c r="CC93" s="162"/>
      <c r="CD93" s="162"/>
      <c r="CE93" s="162"/>
      <c r="CF93" s="162"/>
      <c r="CG93" s="162"/>
      <c r="CH93" s="162"/>
      <c r="CI93" s="162"/>
      <c r="CJ93" s="162"/>
      <c r="CK93" s="162"/>
      <c r="CL93" s="162"/>
      <c r="CM93" s="162"/>
      <c r="CN93" s="162"/>
      <c r="CO93" s="162"/>
      <c r="CP93" s="162"/>
      <c r="CQ93" s="162"/>
      <c r="CR93" s="162"/>
      <c r="CS93" s="162"/>
      <c r="CT93" s="162"/>
      <c r="CU93" s="162"/>
      <c r="CV93" s="162"/>
      <c r="CW93" s="209"/>
      <c r="CX93" s="209"/>
      <c r="CY93" s="375"/>
      <c r="CZ93" s="208"/>
      <c r="DA93" s="152"/>
      <c r="DB93" s="152"/>
      <c r="DC93" s="208"/>
      <c r="DD93" s="208"/>
      <c r="DE93" s="152"/>
      <c r="DF93" s="152"/>
      <c r="DG93" s="153"/>
      <c r="DH93" s="153"/>
      <c r="DI93" s="153"/>
      <c r="DJ93" s="376"/>
      <c r="DK93" s="368"/>
      <c r="DL93" s="181"/>
      <c r="DM93" s="153"/>
      <c r="DN93" s="999"/>
      <c r="DO93" s="181"/>
      <c r="DP93" s="182"/>
      <c r="DQ93" s="182"/>
      <c r="DR93" s="182"/>
      <c r="DS93" s="182"/>
      <c r="DT93" s="275"/>
      <c r="DU93" s="152"/>
      <c r="DV93" s="152"/>
      <c r="DW93" s="151"/>
      <c r="DX93" s="275"/>
      <c r="DY93" s="370"/>
      <c r="DZ93" s="208"/>
      <c r="EA93" s="208" t="s">
        <v>594</v>
      </c>
      <c r="EB93" s="208" t="s">
        <v>46</v>
      </c>
      <c r="EC93" s="171" t="s">
        <v>602</v>
      </c>
      <c r="ED93" s="152" t="s">
        <v>603</v>
      </c>
      <c r="EE93" s="152">
        <v>14553.599999999999</v>
      </c>
      <c r="EF93" s="153">
        <v>45833</v>
      </c>
      <c r="EG93" s="152">
        <v>384</v>
      </c>
      <c r="EH93" s="152">
        <v>14553.599999999999</v>
      </c>
      <c r="EI93" s="396">
        <f>0.113081035655641+1.779</f>
        <v>1.892081035655641</v>
      </c>
      <c r="EJ93" s="371">
        <f>EI93*EH93</f>
        <v>27536.590560517936</v>
      </c>
      <c r="EK93" s="153">
        <v>45846</v>
      </c>
      <c r="EL93" s="153"/>
      <c r="EM93" s="153"/>
      <c r="EN93" s="153"/>
      <c r="EO93" s="153"/>
      <c r="EP93" s="153"/>
      <c r="EQ93" s="153">
        <v>45869</v>
      </c>
      <c r="ER93" s="153">
        <v>45869</v>
      </c>
      <c r="ES93" s="152"/>
      <c r="ET93" s="151"/>
      <c r="EU93" s="153"/>
      <c r="EV93" s="153"/>
      <c r="EW93" s="153"/>
      <c r="EX93" s="153"/>
      <c r="EY93" s="152"/>
      <c r="EZ93" s="152"/>
      <c r="FA93" s="152"/>
      <c r="FB93" s="152"/>
      <c r="FC93" s="151"/>
      <c r="FD93" s="152"/>
      <c r="FE93" s="372"/>
      <c r="FF93" s="373"/>
      <c r="FG93" s="384"/>
      <c r="FH93" s="385"/>
      <c r="FI93" s="210"/>
      <c r="FJ93" s="211"/>
      <c r="FK93" s="212"/>
      <c r="FL93" s="212"/>
    </row>
    <row r="94" spans="1:168" s="157" customFormat="1" ht="14" hidden="1" customHeight="1">
      <c r="A94" s="208" t="str">
        <f t="shared" si="98"/>
        <v>Hiện</v>
      </c>
      <c r="B94" s="151" t="str">
        <f t="shared" si="93"/>
        <v>Đủ</v>
      </c>
      <c r="C94" s="151">
        <f>FA94</f>
        <v>0</v>
      </c>
      <c r="D94" s="397"/>
      <c r="E94" s="398"/>
      <c r="F94" s="151"/>
      <c r="G94" s="151"/>
      <c r="H94" s="151"/>
      <c r="I94" s="171" t="s">
        <v>278</v>
      </c>
      <c r="J94" s="164" t="s">
        <v>277</v>
      </c>
      <c r="K94" s="171" t="s">
        <v>318</v>
      </c>
      <c r="L94" s="233" t="s">
        <v>308</v>
      </c>
      <c r="M94" s="163" t="s">
        <v>61</v>
      </c>
      <c r="N94" s="172">
        <v>46.2</v>
      </c>
      <c r="O94" s="172">
        <v>291.86400000000003</v>
      </c>
      <c r="P94" s="172">
        <v>13189.92</v>
      </c>
      <c r="Q94" s="161"/>
      <c r="R94" s="162"/>
      <c r="S94" s="161">
        <v>300</v>
      </c>
      <c r="T94" s="162">
        <v>13860</v>
      </c>
      <c r="U94" s="162"/>
      <c r="V94" s="162"/>
      <c r="W94" s="162">
        <v>0</v>
      </c>
      <c r="X94" s="162">
        <v>0</v>
      </c>
      <c r="Y94" s="162">
        <v>0</v>
      </c>
      <c r="Z94" s="162">
        <v>0</v>
      </c>
      <c r="AA94" s="162">
        <v>480</v>
      </c>
      <c r="AB94" s="162">
        <v>22176</v>
      </c>
      <c r="AC94" s="162">
        <v>0</v>
      </c>
      <c r="AD94" s="162">
        <v>0</v>
      </c>
      <c r="AE94" s="162">
        <v>0</v>
      </c>
      <c r="AF94" s="162">
        <v>0</v>
      </c>
      <c r="AG94" s="162">
        <v>0</v>
      </c>
      <c r="AH94" s="162">
        <v>0</v>
      </c>
      <c r="AI94" s="162">
        <f>VLOOKUP(I94,'[119]MTO-rev09'!$A:$O,11,0)</f>
        <v>0</v>
      </c>
      <c r="AJ94" s="162">
        <f>VLOOKUP(I94,'[119]MTO-rev09'!$A:$O,12,0)</f>
        <v>0</v>
      </c>
      <c r="AK94" s="162">
        <v>0</v>
      </c>
      <c r="AL94" s="162">
        <v>0</v>
      </c>
      <c r="AM94" s="162"/>
      <c r="AN94" s="162"/>
      <c r="AO94" s="162">
        <v>0</v>
      </c>
      <c r="AP94" s="162">
        <v>0</v>
      </c>
      <c r="AQ94" s="162">
        <v>0</v>
      </c>
      <c r="AR94" s="162">
        <v>0</v>
      </c>
      <c r="AS94" s="162">
        <v>0</v>
      </c>
      <c r="AT94" s="162">
        <v>0</v>
      </c>
      <c r="AU94" s="162">
        <v>0</v>
      </c>
      <c r="AV94" s="162">
        <v>0</v>
      </c>
      <c r="AW94" s="162">
        <v>0</v>
      </c>
      <c r="AX94" s="162">
        <v>0</v>
      </c>
      <c r="AY94" s="162">
        <v>0</v>
      </c>
      <c r="AZ94" s="162">
        <v>0</v>
      </c>
      <c r="BA94" s="162"/>
      <c r="BB94" s="162"/>
      <c r="BC94" s="162">
        <v>0</v>
      </c>
      <c r="BD94" s="162">
        <v>0</v>
      </c>
      <c r="BE94" s="162">
        <v>0</v>
      </c>
      <c r="BF94" s="162">
        <v>0</v>
      </c>
      <c r="BG94" s="162">
        <v>0</v>
      </c>
      <c r="BH94" s="162">
        <v>0</v>
      </c>
      <c r="BI94" s="162">
        <v>0</v>
      </c>
      <c r="BJ94" s="162">
        <v>0</v>
      </c>
      <c r="BK94" s="162">
        <v>0</v>
      </c>
      <c r="BL94" s="162">
        <v>0</v>
      </c>
      <c r="BM94" s="162">
        <v>0</v>
      </c>
      <c r="BN94" s="162">
        <v>0</v>
      </c>
      <c r="BO94" s="162"/>
      <c r="BP94" s="162"/>
      <c r="BQ94" s="162">
        <v>0</v>
      </c>
      <c r="BR94" s="162">
        <v>0</v>
      </c>
      <c r="BS94" s="162">
        <v>0</v>
      </c>
      <c r="BT94" s="162">
        <v>0</v>
      </c>
      <c r="BU94" s="162">
        <v>0</v>
      </c>
      <c r="BV94" s="162">
        <v>0</v>
      </c>
      <c r="BW94" s="162"/>
      <c r="BX94" s="162"/>
      <c r="BY94" s="162">
        <v>0</v>
      </c>
      <c r="BZ94" s="162">
        <v>0</v>
      </c>
      <c r="CA94" s="162">
        <v>0</v>
      </c>
      <c r="CB94" s="162">
        <v>0</v>
      </c>
      <c r="CC94" s="162">
        <v>0</v>
      </c>
      <c r="CD94" s="162">
        <v>0</v>
      </c>
      <c r="CE94" s="162">
        <f>VLOOKUP(I94,[120]REV33!$A:$O,11,0)</f>
        <v>0</v>
      </c>
      <c r="CF94" s="162">
        <f>VLOOKUP(I94,[120]REV33!$A:$O,12,0)</f>
        <v>0</v>
      </c>
      <c r="CG94" s="162"/>
      <c r="CH94" s="162"/>
      <c r="CI94" s="162"/>
      <c r="CJ94" s="162"/>
      <c r="CK94" s="162"/>
      <c r="CL94" s="162"/>
      <c r="CM94" s="162"/>
      <c r="CN94" s="162"/>
      <c r="CO94" s="162">
        <v>0</v>
      </c>
      <c r="CP94" s="162">
        <v>0</v>
      </c>
      <c r="CQ94" s="162">
        <v>0</v>
      </c>
      <c r="CR94" s="162">
        <v>0</v>
      </c>
      <c r="CS94" s="162">
        <v>0</v>
      </c>
      <c r="CT94" s="162">
        <v>0</v>
      </c>
      <c r="CU94" s="162">
        <v>0</v>
      </c>
      <c r="CV94" s="162">
        <v>0</v>
      </c>
      <c r="CW94" s="209">
        <f>Q94+S94+U94+W94+Y94+AA94+AC94+AE94+AG94+AI94+AK94+AM94+AO94+AQ94+AS94+AU94+AW94+AY94+BA94+BC94+BE94+BG94+BI94+BK94+BM94+BO94+BQ94+BS94+BU94+BW94+BY94+CA94+CC94+CE94+CG94+CI94+CK94+CM94+CO94+CQ94+CS94+CU94</f>
        <v>780</v>
      </c>
      <c r="CX94" s="209">
        <f>R94+T94+V94+X94+Z94+AB94+AD94+AF94+AH94+AJ94+AL94+AN94+AP94+AR94+AT94+AV94+AX94+AZ94+BB94+BD94+BF94+BH94+BJ94+BL94+BN94+BP94+BR94+BT94+BV94+BX94+BZ94+CB94+CD94+CF94+CH94+CJ94+CL94+CN94+CP94+CR94+CT94+CV94</f>
        <v>36036</v>
      </c>
      <c r="CY94" s="375" t="s">
        <v>507</v>
      </c>
      <c r="CZ94" s="208"/>
      <c r="DA94" s="152"/>
      <c r="DB94" s="152"/>
      <c r="DC94" s="208"/>
      <c r="DD94" s="208"/>
      <c r="DE94" s="152">
        <f>IF(CW94&gt;DA94,CW94-DA94,"0")</f>
        <v>780</v>
      </c>
      <c r="DF94" s="152">
        <f>IF(CX94&gt;DB94,CX94-DB94,"0")</f>
        <v>36036</v>
      </c>
      <c r="DG94" s="153">
        <v>45813</v>
      </c>
      <c r="DH94" s="153"/>
      <c r="DI94" s="153"/>
      <c r="DJ94" s="376"/>
      <c r="DK94" s="368"/>
      <c r="DL94" s="181"/>
      <c r="DM94" s="153"/>
      <c r="DN94" s="999"/>
      <c r="DO94" s="181"/>
      <c r="DP94" s="182"/>
      <c r="DQ94" s="182"/>
      <c r="DR94" s="182"/>
      <c r="DS94" s="182"/>
      <c r="DT94" s="275"/>
      <c r="DU94" s="152">
        <f>SUMIF($I:$I,I94,$DN:$DN)</f>
        <v>0</v>
      </c>
      <c r="DV94" s="152">
        <f>SUMIF($I:$I,I94,$DO:$DO)</f>
        <v>0</v>
      </c>
      <c r="DW94" s="151"/>
      <c r="DX94" s="275"/>
      <c r="DY94" s="370"/>
      <c r="DZ94" s="208"/>
      <c r="EA94" s="208" t="s">
        <v>517</v>
      </c>
      <c r="EB94" s="152" t="s">
        <v>46</v>
      </c>
      <c r="EC94" s="171" t="s">
        <v>318</v>
      </c>
      <c r="ED94" s="152"/>
      <c r="EE94" s="152">
        <v>13860</v>
      </c>
      <c r="EF94" s="153">
        <v>45784</v>
      </c>
      <c r="EG94" s="152">
        <v>300</v>
      </c>
      <c r="EH94" s="152">
        <v>13860</v>
      </c>
      <c r="EI94" s="396">
        <f>0.0140000072674221+0.981</f>
        <v>0.9950000072674221</v>
      </c>
      <c r="EJ94" s="371">
        <f t="shared" si="117"/>
        <v>13790.70010072647</v>
      </c>
      <c r="EK94" s="153">
        <v>45786</v>
      </c>
      <c r="EL94" s="153"/>
      <c r="EM94" s="153"/>
      <c r="EN94" s="153"/>
      <c r="EO94" s="153"/>
      <c r="EP94" s="153">
        <v>45823</v>
      </c>
      <c r="EQ94" s="153">
        <v>45824</v>
      </c>
      <c r="ER94" s="153"/>
      <c r="ES94" s="152">
        <f>SUMIF($I:$I,I94,$EG:$EG)</f>
        <v>780</v>
      </c>
      <c r="ET94" s="151">
        <f>SUMIF($I:$I,I94,$EH:$EH)</f>
        <v>36036</v>
      </c>
      <c r="EU94" s="153"/>
      <c r="EV94" s="153"/>
      <c r="EW94" s="153"/>
      <c r="EX94" s="153"/>
      <c r="EY94" s="152">
        <f>DU94+ES94</f>
        <v>780</v>
      </c>
      <c r="EZ94" s="152">
        <f>DV94+ET94</f>
        <v>36036</v>
      </c>
      <c r="FA94" s="152">
        <f t="shared" ref="FA94" si="133">DE94-EY94</f>
        <v>0</v>
      </c>
      <c r="FB94" s="152">
        <f t="shared" ref="FB94" si="134">DF94-EZ94</f>
        <v>0</v>
      </c>
      <c r="FC94" s="151" t="str">
        <f>IF(FA94&lt;0,"Thừa",IF(FA94=0,"Đủ","Thiếu"))</f>
        <v>Đủ</v>
      </c>
      <c r="FD94" s="152"/>
      <c r="FE94" s="372"/>
      <c r="FF94" s="373"/>
      <c r="FG94" s="367"/>
      <c r="FH94" s="374"/>
      <c r="FI94" s="183"/>
      <c r="FJ94" s="184"/>
      <c r="FK94" s="185"/>
      <c r="FL94" s="185"/>
    </row>
    <row r="95" spans="1:168" s="386" customFormat="1" ht="14" hidden="1" customHeight="1">
      <c r="A95" s="208" t="str">
        <f t="shared" si="98"/>
        <v>ok</v>
      </c>
      <c r="B95" s="151"/>
      <c r="C95" s="151"/>
      <c r="D95" s="399"/>
      <c r="E95" s="399"/>
      <c r="F95" s="151"/>
      <c r="G95" s="151"/>
      <c r="H95" s="151"/>
      <c r="I95" s="171" t="s">
        <v>278</v>
      </c>
      <c r="J95" s="164" t="s">
        <v>277</v>
      </c>
      <c r="K95" s="171" t="s">
        <v>318</v>
      </c>
      <c r="L95" s="233" t="s">
        <v>308</v>
      </c>
      <c r="M95" s="163" t="s">
        <v>61</v>
      </c>
      <c r="N95" s="172"/>
      <c r="O95" s="172"/>
      <c r="P95" s="172"/>
      <c r="Q95" s="161"/>
      <c r="R95" s="162"/>
      <c r="S95" s="161"/>
      <c r="T95" s="162"/>
      <c r="U95" s="162"/>
      <c r="V95" s="162"/>
      <c r="W95" s="162"/>
      <c r="X95" s="162"/>
      <c r="Y95" s="162"/>
      <c r="Z95" s="162"/>
      <c r="AA95" s="162"/>
      <c r="AB95" s="162"/>
      <c r="AC95" s="162"/>
      <c r="AD95" s="162"/>
      <c r="AE95" s="162"/>
      <c r="AF95" s="162"/>
      <c r="AG95" s="162"/>
      <c r="AH95" s="162"/>
      <c r="AI95" s="162"/>
      <c r="AJ95" s="162"/>
      <c r="AK95" s="162"/>
      <c r="AL95" s="162"/>
      <c r="AM95" s="162"/>
      <c r="AN95" s="162"/>
      <c r="AO95" s="162"/>
      <c r="AP95" s="162"/>
      <c r="AQ95" s="162"/>
      <c r="AR95" s="162"/>
      <c r="AS95" s="162"/>
      <c r="AT95" s="162"/>
      <c r="AU95" s="162"/>
      <c r="AV95" s="162"/>
      <c r="AW95" s="162"/>
      <c r="AX95" s="162"/>
      <c r="AY95" s="162"/>
      <c r="AZ95" s="162"/>
      <c r="BA95" s="162"/>
      <c r="BB95" s="162"/>
      <c r="BC95" s="162"/>
      <c r="BD95" s="162"/>
      <c r="BE95" s="162"/>
      <c r="BF95" s="162"/>
      <c r="BG95" s="162"/>
      <c r="BH95" s="162"/>
      <c r="BI95" s="162"/>
      <c r="BJ95" s="162"/>
      <c r="BK95" s="162"/>
      <c r="BL95" s="162"/>
      <c r="BM95" s="162"/>
      <c r="BN95" s="162"/>
      <c r="BO95" s="162"/>
      <c r="BP95" s="162"/>
      <c r="BQ95" s="162"/>
      <c r="BR95" s="162"/>
      <c r="BS95" s="162"/>
      <c r="BT95" s="162"/>
      <c r="BU95" s="162"/>
      <c r="BV95" s="162"/>
      <c r="BW95" s="162"/>
      <c r="BX95" s="162"/>
      <c r="BY95" s="162"/>
      <c r="BZ95" s="162"/>
      <c r="CA95" s="162"/>
      <c r="CB95" s="162"/>
      <c r="CC95" s="162"/>
      <c r="CD95" s="162"/>
      <c r="CE95" s="162"/>
      <c r="CF95" s="162"/>
      <c r="CG95" s="162"/>
      <c r="CH95" s="162"/>
      <c r="CI95" s="162"/>
      <c r="CJ95" s="162"/>
      <c r="CK95" s="162"/>
      <c r="CL95" s="162"/>
      <c r="CM95" s="162"/>
      <c r="CN95" s="162"/>
      <c r="CO95" s="162"/>
      <c r="CP95" s="162"/>
      <c r="CQ95" s="162"/>
      <c r="CR95" s="162"/>
      <c r="CS95" s="162"/>
      <c r="CT95" s="162"/>
      <c r="CU95" s="162"/>
      <c r="CV95" s="162"/>
      <c r="CW95" s="209"/>
      <c r="CX95" s="209"/>
      <c r="CY95" s="375"/>
      <c r="CZ95" s="208"/>
      <c r="DA95" s="152"/>
      <c r="DB95" s="152"/>
      <c r="DC95" s="208"/>
      <c r="DD95" s="208"/>
      <c r="DE95" s="152"/>
      <c r="DF95" s="152"/>
      <c r="DG95" s="153"/>
      <c r="DH95" s="153"/>
      <c r="DI95" s="153"/>
      <c r="DJ95" s="376"/>
      <c r="DK95" s="368"/>
      <c r="DL95" s="181"/>
      <c r="DM95" s="153"/>
      <c r="DN95" s="999"/>
      <c r="DO95" s="181"/>
      <c r="DP95" s="182"/>
      <c r="DQ95" s="182"/>
      <c r="DR95" s="182"/>
      <c r="DS95" s="182"/>
      <c r="DT95" s="275"/>
      <c r="DU95" s="152"/>
      <c r="DV95" s="152"/>
      <c r="DW95" s="151"/>
      <c r="DX95" s="275"/>
      <c r="DY95" s="370"/>
      <c r="DZ95" s="208"/>
      <c r="EA95" s="208" t="s">
        <v>594</v>
      </c>
      <c r="EB95" s="208" t="s">
        <v>46</v>
      </c>
      <c r="EC95" s="171" t="s">
        <v>604</v>
      </c>
      <c r="ED95" s="152" t="s">
        <v>605</v>
      </c>
      <c r="EE95" s="152">
        <v>22176.000000000004</v>
      </c>
      <c r="EF95" s="153">
        <v>45833</v>
      </c>
      <c r="EG95" s="152">
        <v>480</v>
      </c>
      <c r="EH95" s="152">
        <v>22176.000000000004</v>
      </c>
      <c r="EI95" s="396">
        <f>0.113081035655641+0.981</f>
        <v>1.094081035655641</v>
      </c>
      <c r="EJ95" s="371">
        <f>EI95*EH95</f>
        <v>24262.341046699497</v>
      </c>
      <c r="EK95" s="153">
        <v>45846</v>
      </c>
      <c r="EL95" s="153"/>
      <c r="EM95" s="153"/>
      <c r="EN95" s="153"/>
      <c r="EO95" s="153"/>
      <c r="EP95" s="153"/>
      <c r="EQ95" s="153">
        <v>45869</v>
      </c>
      <c r="ER95" s="153">
        <v>45869</v>
      </c>
      <c r="ES95" s="152"/>
      <c r="ET95" s="151"/>
      <c r="EU95" s="153"/>
      <c r="EV95" s="153"/>
      <c r="EW95" s="153"/>
      <c r="EX95" s="153"/>
      <c r="EY95" s="152"/>
      <c r="EZ95" s="152"/>
      <c r="FA95" s="152"/>
      <c r="FB95" s="152"/>
      <c r="FC95" s="151"/>
      <c r="FD95" s="152"/>
      <c r="FE95" s="372"/>
      <c r="FF95" s="373"/>
      <c r="FG95" s="384"/>
      <c r="FH95" s="385"/>
      <c r="FI95" s="210"/>
      <c r="FJ95" s="211"/>
      <c r="FK95" s="212"/>
      <c r="FL95" s="212"/>
    </row>
    <row r="96" spans="1:168" s="157" customFormat="1" ht="14" hidden="1" customHeight="1">
      <c r="A96" s="208" t="str">
        <f t="shared" si="98"/>
        <v>Hiện</v>
      </c>
      <c r="B96" s="151" t="str">
        <f t="shared" si="93"/>
        <v>Đủ</v>
      </c>
      <c r="C96" s="151">
        <f>FA96</f>
        <v>0</v>
      </c>
      <c r="D96" s="397"/>
      <c r="E96" s="398"/>
      <c r="F96" s="151"/>
      <c r="G96" s="151"/>
      <c r="H96" s="151"/>
      <c r="I96" s="171" t="s">
        <v>279</v>
      </c>
      <c r="J96" s="164" t="s">
        <v>277</v>
      </c>
      <c r="K96" s="171" t="s">
        <v>319</v>
      </c>
      <c r="L96" s="233" t="s">
        <v>308</v>
      </c>
      <c r="M96" s="163" t="s">
        <v>61</v>
      </c>
      <c r="N96" s="172">
        <v>33.200000000000003</v>
      </c>
      <c r="O96" s="172">
        <v>873.52</v>
      </c>
      <c r="P96" s="172">
        <v>28955.240000000016</v>
      </c>
      <c r="Q96" s="161"/>
      <c r="R96" s="162"/>
      <c r="S96" s="161">
        <v>917.19600000000003</v>
      </c>
      <c r="T96" s="162">
        <v>30450.907200000005</v>
      </c>
      <c r="U96" s="162"/>
      <c r="V96" s="162"/>
      <c r="W96" s="162">
        <v>0</v>
      </c>
      <c r="X96" s="162">
        <v>0</v>
      </c>
      <c r="Y96" s="162">
        <v>0</v>
      </c>
      <c r="Z96" s="162">
        <v>0</v>
      </c>
      <c r="AA96" s="162">
        <v>222.804</v>
      </c>
      <c r="AB96" s="162">
        <v>7397.0928000000004</v>
      </c>
      <c r="AC96" s="162">
        <v>0</v>
      </c>
      <c r="AD96" s="162">
        <v>0</v>
      </c>
      <c r="AE96" s="162">
        <v>0</v>
      </c>
      <c r="AF96" s="162">
        <v>0</v>
      </c>
      <c r="AG96" s="162">
        <v>0</v>
      </c>
      <c r="AH96" s="162">
        <v>0</v>
      </c>
      <c r="AI96" s="162">
        <f>VLOOKUP(I96,'[119]MTO-rev09'!$A:$O,11,0)</f>
        <v>0</v>
      </c>
      <c r="AJ96" s="162">
        <f>VLOOKUP(I96,'[119]MTO-rev09'!$A:$O,12,0)</f>
        <v>0</v>
      </c>
      <c r="AK96" s="162">
        <v>0</v>
      </c>
      <c r="AL96" s="162">
        <v>0</v>
      </c>
      <c r="AM96" s="162"/>
      <c r="AN96" s="162"/>
      <c r="AO96" s="162">
        <v>0</v>
      </c>
      <c r="AP96" s="162">
        <v>0</v>
      </c>
      <c r="AQ96" s="162">
        <v>0</v>
      </c>
      <c r="AR96" s="162">
        <v>0</v>
      </c>
      <c r="AS96" s="162">
        <v>0</v>
      </c>
      <c r="AT96" s="162">
        <v>0</v>
      </c>
      <c r="AU96" s="162">
        <v>0</v>
      </c>
      <c r="AV96" s="162">
        <v>0</v>
      </c>
      <c r="AW96" s="162">
        <v>0</v>
      </c>
      <c r="AX96" s="162">
        <v>0</v>
      </c>
      <c r="AY96" s="162">
        <v>0</v>
      </c>
      <c r="AZ96" s="162">
        <v>0</v>
      </c>
      <c r="BA96" s="162"/>
      <c r="BB96" s="162"/>
      <c r="BC96" s="162">
        <v>0</v>
      </c>
      <c r="BD96" s="162">
        <v>0</v>
      </c>
      <c r="BE96" s="162">
        <v>0</v>
      </c>
      <c r="BF96" s="162">
        <v>0</v>
      </c>
      <c r="BG96" s="162">
        <v>0</v>
      </c>
      <c r="BH96" s="162">
        <v>0</v>
      </c>
      <c r="BI96" s="162">
        <v>0</v>
      </c>
      <c r="BJ96" s="162">
        <v>0</v>
      </c>
      <c r="BK96" s="162">
        <v>0</v>
      </c>
      <c r="BL96" s="162">
        <v>0</v>
      </c>
      <c r="BM96" s="162">
        <v>0</v>
      </c>
      <c r="BN96" s="162">
        <v>0</v>
      </c>
      <c r="BO96" s="162"/>
      <c r="BP96" s="162"/>
      <c r="BQ96" s="162">
        <v>0</v>
      </c>
      <c r="BR96" s="162">
        <v>0</v>
      </c>
      <c r="BS96" s="162">
        <v>0</v>
      </c>
      <c r="BT96" s="162">
        <v>0</v>
      </c>
      <c r="BU96" s="162">
        <v>0</v>
      </c>
      <c r="BV96" s="162">
        <v>0</v>
      </c>
      <c r="BW96" s="162"/>
      <c r="BX96" s="162"/>
      <c r="BY96" s="162">
        <v>0</v>
      </c>
      <c r="BZ96" s="162">
        <v>0</v>
      </c>
      <c r="CA96" s="162">
        <v>0</v>
      </c>
      <c r="CB96" s="162">
        <v>0</v>
      </c>
      <c r="CC96" s="162">
        <v>0</v>
      </c>
      <c r="CD96" s="162">
        <v>0</v>
      </c>
      <c r="CE96" s="162">
        <f>VLOOKUP(I96,[120]REV33!$A:$O,11,0)</f>
        <v>0</v>
      </c>
      <c r="CF96" s="162">
        <f>VLOOKUP(I96,[120]REV33!$A:$O,12,0)</f>
        <v>0</v>
      </c>
      <c r="CG96" s="162"/>
      <c r="CH96" s="162"/>
      <c r="CI96" s="162"/>
      <c r="CJ96" s="162"/>
      <c r="CK96" s="162"/>
      <c r="CL96" s="162"/>
      <c r="CM96" s="162"/>
      <c r="CN96" s="162"/>
      <c r="CO96" s="162">
        <v>0</v>
      </c>
      <c r="CP96" s="162">
        <v>0</v>
      </c>
      <c r="CQ96" s="162">
        <v>0</v>
      </c>
      <c r="CR96" s="162">
        <v>0</v>
      </c>
      <c r="CS96" s="162">
        <v>0</v>
      </c>
      <c r="CT96" s="162">
        <v>0</v>
      </c>
      <c r="CU96" s="162">
        <v>0</v>
      </c>
      <c r="CV96" s="162">
        <v>0</v>
      </c>
      <c r="CW96" s="209">
        <f>Q96+S96+U96+W96+Y96+AA96+AC96+AE96+AG96+AI96+AK96+AM96+AO96+AQ96+AS96+AU96+AW96+AY96+BA96+BC96+BE96+BG96+BI96+BK96+BM96+BO96+BQ96+BS96+BU96+BW96+BY96+CA96+CC96+CE96+CG96+CI96+CK96+CM96+CO96+CQ96+CS96+CU96</f>
        <v>1140</v>
      </c>
      <c r="CX96" s="209">
        <f>R96+T96+V96+X96+Z96+AB96+AD96+AF96+AH96+AJ96+AL96+AN96+AP96+AR96+AT96+AV96+AX96+AZ96+BB96+BD96+BF96+BH96+BJ96+BL96+BN96+BP96+BR96+BT96+BV96+BX96+BZ96+CB96+CD96+CF96+CH96+CJ96+CL96+CN96+CP96+CR96+CT96+CV96</f>
        <v>37848.000000000007</v>
      </c>
      <c r="CY96" s="375" t="s">
        <v>508</v>
      </c>
      <c r="CZ96" s="208"/>
      <c r="DA96" s="152"/>
      <c r="DB96" s="152"/>
      <c r="DC96" s="208"/>
      <c r="DD96" s="208"/>
      <c r="DE96" s="152">
        <f>IF(CW96&gt;DA96,CW96-DA96,"0")</f>
        <v>1140</v>
      </c>
      <c r="DF96" s="152">
        <f>IF(CX96&gt;DB96,CX96-DB96,"0")</f>
        <v>37848.000000000007</v>
      </c>
      <c r="DG96" s="153">
        <v>45813</v>
      </c>
      <c r="DH96" s="153"/>
      <c r="DI96" s="153"/>
      <c r="DJ96" s="376"/>
      <c r="DK96" s="368"/>
      <c r="DL96" s="181"/>
      <c r="DM96" s="153"/>
      <c r="DN96" s="999"/>
      <c r="DO96" s="181"/>
      <c r="DP96" s="182"/>
      <c r="DQ96" s="182"/>
      <c r="DR96" s="182"/>
      <c r="DS96" s="182"/>
      <c r="DT96" s="275"/>
      <c r="DU96" s="152">
        <f>SUMIF($I:$I,I96,$DN:$DN)</f>
        <v>0</v>
      </c>
      <c r="DV96" s="152">
        <f>SUMIF($I:$I,I96,$DO:$DO)</f>
        <v>0</v>
      </c>
      <c r="DW96" s="151"/>
      <c r="DX96" s="275"/>
      <c r="DY96" s="370"/>
      <c r="DZ96" s="208"/>
      <c r="EA96" s="208" t="s">
        <v>517</v>
      </c>
      <c r="EB96" s="152" t="s">
        <v>46</v>
      </c>
      <c r="EC96" s="171" t="s">
        <v>319</v>
      </c>
      <c r="ED96" s="152"/>
      <c r="EE96" s="152">
        <v>30676.799999999999</v>
      </c>
      <c r="EF96" s="153">
        <v>45784</v>
      </c>
      <c r="EG96" s="152">
        <v>924</v>
      </c>
      <c r="EH96" s="152">
        <v>30676.799999999999</v>
      </c>
      <c r="EI96" s="396">
        <f>0.0140000072674221+0.981</f>
        <v>0.9950000072674221</v>
      </c>
      <c r="EJ96" s="371">
        <f t="shared" si="117"/>
        <v>30523.416222941254</v>
      </c>
      <c r="EK96" s="153">
        <v>45786</v>
      </c>
      <c r="EL96" s="153"/>
      <c r="EM96" s="153"/>
      <c r="EN96" s="153"/>
      <c r="EO96" s="153"/>
      <c r="EP96" s="153">
        <v>45823</v>
      </c>
      <c r="EQ96" s="153">
        <v>45824</v>
      </c>
      <c r="ER96" s="153"/>
      <c r="ES96" s="152">
        <f>SUMIF($I:$I,I96,$EG:$EG)</f>
        <v>1140</v>
      </c>
      <c r="ET96" s="151">
        <f>SUMIF($I:$I,I96,$EH:$EH)</f>
        <v>37848</v>
      </c>
      <c r="EU96" s="153"/>
      <c r="EV96" s="153"/>
      <c r="EW96" s="153"/>
      <c r="EX96" s="153"/>
      <c r="EY96" s="152">
        <f>DU96+ES96</f>
        <v>1140</v>
      </c>
      <c r="EZ96" s="152">
        <f>DV96+ET96</f>
        <v>37848</v>
      </c>
      <c r="FA96" s="152">
        <f t="shared" ref="FA96" si="135">DE96-EY96</f>
        <v>0</v>
      </c>
      <c r="FB96" s="152">
        <f t="shared" ref="FB96" si="136">DF96-EZ96</f>
        <v>0</v>
      </c>
      <c r="FC96" s="151" t="str">
        <f>IF(FA96&lt;0,"Thừa",IF(FA96=0,"Đủ","Thiếu"))</f>
        <v>Đủ</v>
      </c>
      <c r="FD96" s="152"/>
      <c r="FE96" s="372"/>
      <c r="FF96" s="373"/>
      <c r="FG96" s="367"/>
      <c r="FH96" s="374"/>
      <c r="FI96" s="183"/>
      <c r="FJ96" s="184"/>
      <c r="FK96" s="185"/>
      <c r="FL96" s="185"/>
    </row>
    <row r="97" spans="1:168" s="386" customFormat="1" ht="14" hidden="1" customHeight="1">
      <c r="A97" s="208" t="str">
        <f t="shared" si="98"/>
        <v>ok</v>
      </c>
      <c r="B97" s="151"/>
      <c r="C97" s="151"/>
      <c r="D97" s="399"/>
      <c r="E97" s="399"/>
      <c r="F97" s="151"/>
      <c r="G97" s="151"/>
      <c r="H97" s="151"/>
      <c r="I97" s="171" t="s">
        <v>279</v>
      </c>
      <c r="J97" s="164" t="s">
        <v>277</v>
      </c>
      <c r="K97" s="171" t="s">
        <v>319</v>
      </c>
      <c r="L97" s="233" t="s">
        <v>308</v>
      </c>
      <c r="M97" s="163" t="s">
        <v>61</v>
      </c>
      <c r="N97" s="172"/>
      <c r="O97" s="172"/>
      <c r="P97" s="172"/>
      <c r="Q97" s="161"/>
      <c r="R97" s="162"/>
      <c r="S97" s="161"/>
      <c r="T97" s="162"/>
      <c r="U97" s="162"/>
      <c r="V97" s="162"/>
      <c r="W97" s="162"/>
      <c r="X97" s="162"/>
      <c r="Y97" s="162"/>
      <c r="Z97" s="162"/>
      <c r="AA97" s="162"/>
      <c r="AB97" s="162"/>
      <c r="AC97" s="162"/>
      <c r="AD97" s="162"/>
      <c r="AE97" s="162"/>
      <c r="AF97" s="162"/>
      <c r="AG97" s="162"/>
      <c r="AH97" s="162"/>
      <c r="AI97" s="162"/>
      <c r="AJ97" s="162"/>
      <c r="AK97" s="162"/>
      <c r="AL97" s="162"/>
      <c r="AM97" s="162"/>
      <c r="AN97" s="162"/>
      <c r="AO97" s="162"/>
      <c r="AP97" s="162"/>
      <c r="AQ97" s="162"/>
      <c r="AR97" s="162"/>
      <c r="AS97" s="162"/>
      <c r="AT97" s="162"/>
      <c r="AU97" s="162"/>
      <c r="AV97" s="162"/>
      <c r="AW97" s="162"/>
      <c r="AX97" s="162"/>
      <c r="AY97" s="162"/>
      <c r="AZ97" s="162"/>
      <c r="BA97" s="162"/>
      <c r="BB97" s="162"/>
      <c r="BC97" s="162"/>
      <c r="BD97" s="162"/>
      <c r="BE97" s="162"/>
      <c r="BF97" s="162"/>
      <c r="BG97" s="162"/>
      <c r="BH97" s="162"/>
      <c r="BI97" s="162"/>
      <c r="BJ97" s="162"/>
      <c r="BK97" s="162"/>
      <c r="BL97" s="162"/>
      <c r="BM97" s="162"/>
      <c r="BN97" s="162"/>
      <c r="BO97" s="162"/>
      <c r="BP97" s="162"/>
      <c r="BQ97" s="162"/>
      <c r="BR97" s="162"/>
      <c r="BS97" s="162"/>
      <c r="BT97" s="162"/>
      <c r="BU97" s="162"/>
      <c r="BV97" s="162"/>
      <c r="BW97" s="162"/>
      <c r="BX97" s="162"/>
      <c r="BY97" s="162"/>
      <c r="BZ97" s="162"/>
      <c r="CA97" s="162"/>
      <c r="CB97" s="162"/>
      <c r="CC97" s="162"/>
      <c r="CD97" s="162"/>
      <c r="CE97" s="162"/>
      <c r="CF97" s="162"/>
      <c r="CG97" s="162"/>
      <c r="CH97" s="162"/>
      <c r="CI97" s="162"/>
      <c r="CJ97" s="162"/>
      <c r="CK97" s="162"/>
      <c r="CL97" s="162"/>
      <c r="CM97" s="162"/>
      <c r="CN97" s="162"/>
      <c r="CO97" s="162"/>
      <c r="CP97" s="162"/>
      <c r="CQ97" s="162"/>
      <c r="CR97" s="162"/>
      <c r="CS97" s="162"/>
      <c r="CT97" s="162"/>
      <c r="CU97" s="162"/>
      <c r="CV97" s="162"/>
      <c r="CW97" s="209"/>
      <c r="CX97" s="209"/>
      <c r="CY97" s="375"/>
      <c r="CZ97" s="208"/>
      <c r="DA97" s="152"/>
      <c r="DB97" s="152"/>
      <c r="DC97" s="208"/>
      <c r="DD97" s="208"/>
      <c r="DE97" s="152"/>
      <c r="DF97" s="152"/>
      <c r="DG97" s="153"/>
      <c r="DH97" s="153"/>
      <c r="DI97" s="153"/>
      <c r="DJ97" s="376"/>
      <c r="DK97" s="368"/>
      <c r="DL97" s="181"/>
      <c r="DM97" s="153"/>
      <c r="DN97" s="999"/>
      <c r="DO97" s="181"/>
      <c r="DP97" s="182"/>
      <c r="DQ97" s="182"/>
      <c r="DR97" s="182"/>
      <c r="DS97" s="182"/>
      <c r="DT97" s="275"/>
      <c r="DU97" s="152"/>
      <c r="DV97" s="152"/>
      <c r="DW97" s="151"/>
      <c r="DX97" s="275"/>
      <c r="DY97" s="370"/>
      <c r="DZ97" s="208"/>
      <c r="EA97" s="208" t="s">
        <v>594</v>
      </c>
      <c r="EB97" s="208" t="s">
        <v>46</v>
      </c>
      <c r="EC97" s="171" t="s">
        <v>606</v>
      </c>
      <c r="ED97" s="152" t="s">
        <v>607</v>
      </c>
      <c r="EE97" s="152">
        <v>7171.2000000000007</v>
      </c>
      <c r="EF97" s="153">
        <v>45833</v>
      </c>
      <c r="EG97" s="152">
        <v>216</v>
      </c>
      <c r="EH97" s="152">
        <v>7171.2000000000007</v>
      </c>
      <c r="EI97" s="396">
        <f>0.113081035655641+0.981</f>
        <v>1.094081035655641</v>
      </c>
      <c r="EJ97" s="371">
        <f>EI97*EH97</f>
        <v>7845.8739228937329</v>
      </c>
      <c r="EK97" s="153">
        <v>45846</v>
      </c>
      <c r="EL97" s="153"/>
      <c r="EM97" s="153"/>
      <c r="EN97" s="153"/>
      <c r="EO97" s="153"/>
      <c r="EP97" s="153"/>
      <c r="EQ97" s="153">
        <v>45869</v>
      </c>
      <c r="ER97" s="153">
        <v>45869</v>
      </c>
      <c r="ES97" s="152"/>
      <c r="ET97" s="151"/>
      <c r="EU97" s="153"/>
      <c r="EV97" s="153"/>
      <c r="EW97" s="153"/>
      <c r="EX97" s="153"/>
      <c r="EY97" s="152"/>
      <c r="EZ97" s="152"/>
      <c r="FA97" s="152"/>
      <c r="FB97" s="152"/>
      <c r="FC97" s="151"/>
      <c r="FD97" s="152"/>
      <c r="FE97" s="372"/>
      <c r="FF97" s="373"/>
      <c r="FG97" s="384"/>
      <c r="FH97" s="385"/>
      <c r="FI97" s="210"/>
      <c r="FJ97" s="211"/>
      <c r="FK97" s="212"/>
      <c r="FL97" s="212"/>
    </row>
    <row r="98" spans="1:168" s="157" customFormat="1" ht="14" hidden="1" customHeight="1">
      <c r="A98" s="208" t="str">
        <f t="shared" si="98"/>
        <v>Hiện</v>
      </c>
      <c r="B98" s="151" t="str">
        <f t="shared" si="93"/>
        <v>Thừa</v>
      </c>
      <c r="C98" s="151">
        <f>FA98</f>
        <v>-4.4159999999999826</v>
      </c>
      <c r="D98" s="151"/>
      <c r="E98" s="151"/>
      <c r="F98" s="151"/>
      <c r="G98" s="151"/>
      <c r="H98" s="151"/>
      <c r="I98" s="171" t="s">
        <v>280</v>
      </c>
      <c r="J98" s="164" t="s">
        <v>277</v>
      </c>
      <c r="K98" s="171" t="s">
        <v>320</v>
      </c>
      <c r="L98" s="233" t="s">
        <v>308</v>
      </c>
      <c r="M98" s="163" t="s">
        <v>61</v>
      </c>
      <c r="N98" s="172">
        <v>8.6</v>
      </c>
      <c r="O98" s="172">
        <v>110.08000000000001</v>
      </c>
      <c r="P98" s="172">
        <v>952.32</v>
      </c>
      <c r="Q98" s="161"/>
      <c r="R98" s="162"/>
      <c r="S98" s="161">
        <v>115.58400000000002</v>
      </c>
      <c r="T98" s="162">
        <v>994.02240000000006</v>
      </c>
      <c r="U98" s="162"/>
      <c r="V98" s="162"/>
      <c r="W98" s="162">
        <v>0</v>
      </c>
      <c r="X98" s="162">
        <v>0</v>
      </c>
      <c r="Y98" s="162">
        <v>0</v>
      </c>
      <c r="Z98" s="162">
        <v>0</v>
      </c>
      <c r="AA98" s="162">
        <v>0</v>
      </c>
      <c r="AB98" s="162">
        <v>0</v>
      </c>
      <c r="AC98" s="162">
        <v>0</v>
      </c>
      <c r="AD98" s="162">
        <v>0</v>
      </c>
      <c r="AE98" s="162">
        <v>0</v>
      </c>
      <c r="AF98" s="162">
        <v>0</v>
      </c>
      <c r="AG98" s="162">
        <v>0</v>
      </c>
      <c r="AH98" s="162">
        <v>0</v>
      </c>
      <c r="AI98" s="162">
        <f>VLOOKUP(I98,'[119]MTO-rev09'!$A:$O,11,0)</f>
        <v>0</v>
      </c>
      <c r="AJ98" s="162">
        <f>VLOOKUP(I98,'[119]MTO-rev09'!$A:$O,12,0)</f>
        <v>0</v>
      </c>
      <c r="AK98" s="162">
        <v>0</v>
      </c>
      <c r="AL98" s="162">
        <v>0</v>
      </c>
      <c r="AM98" s="162"/>
      <c r="AN98" s="162"/>
      <c r="AO98" s="162">
        <v>0</v>
      </c>
      <c r="AP98" s="162">
        <v>0</v>
      </c>
      <c r="AQ98" s="162">
        <v>0</v>
      </c>
      <c r="AR98" s="162">
        <v>0</v>
      </c>
      <c r="AS98" s="162">
        <v>0</v>
      </c>
      <c r="AT98" s="162">
        <v>0</v>
      </c>
      <c r="AU98" s="162">
        <v>0</v>
      </c>
      <c r="AV98" s="162">
        <v>0</v>
      </c>
      <c r="AW98" s="162">
        <v>0</v>
      </c>
      <c r="AX98" s="162">
        <v>0</v>
      </c>
      <c r="AY98" s="162">
        <v>0</v>
      </c>
      <c r="AZ98" s="162">
        <v>0</v>
      </c>
      <c r="BA98" s="162"/>
      <c r="BB98" s="162"/>
      <c r="BC98" s="162">
        <v>0</v>
      </c>
      <c r="BD98" s="162">
        <v>0</v>
      </c>
      <c r="BE98" s="162">
        <v>0</v>
      </c>
      <c r="BF98" s="162">
        <v>0</v>
      </c>
      <c r="BG98" s="162">
        <v>0</v>
      </c>
      <c r="BH98" s="162">
        <v>0</v>
      </c>
      <c r="BI98" s="162">
        <v>0</v>
      </c>
      <c r="BJ98" s="162">
        <v>0</v>
      </c>
      <c r="BK98" s="162">
        <v>0</v>
      </c>
      <c r="BL98" s="162">
        <v>0</v>
      </c>
      <c r="BM98" s="162">
        <v>0</v>
      </c>
      <c r="BN98" s="162">
        <v>0</v>
      </c>
      <c r="BO98" s="162"/>
      <c r="BP98" s="162"/>
      <c r="BQ98" s="162">
        <v>0</v>
      </c>
      <c r="BR98" s="162">
        <v>0</v>
      </c>
      <c r="BS98" s="162">
        <v>0</v>
      </c>
      <c r="BT98" s="162">
        <v>0</v>
      </c>
      <c r="BU98" s="162">
        <v>0</v>
      </c>
      <c r="BV98" s="162">
        <v>0</v>
      </c>
      <c r="BW98" s="162"/>
      <c r="BX98" s="162"/>
      <c r="BY98" s="162">
        <v>0</v>
      </c>
      <c r="BZ98" s="162">
        <v>0</v>
      </c>
      <c r="CA98" s="162">
        <v>0</v>
      </c>
      <c r="CB98" s="162">
        <v>0</v>
      </c>
      <c r="CC98" s="162">
        <v>0</v>
      </c>
      <c r="CD98" s="162">
        <v>0</v>
      </c>
      <c r="CE98" s="162">
        <f>VLOOKUP(I98,[120]REV33!$A:$O,11,0)</f>
        <v>0</v>
      </c>
      <c r="CF98" s="162">
        <f>VLOOKUP(I98,[120]REV33!$A:$O,12,0)</f>
        <v>0</v>
      </c>
      <c r="CG98" s="162"/>
      <c r="CH98" s="162"/>
      <c r="CI98" s="162"/>
      <c r="CJ98" s="162"/>
      <c r="CK98" s="162"/>
      <c r="CL98" s="162"/>
      <c r="CM98" s="162"/>
      <c r="CN98" s="162"/>
      <c r="CO98" s="162">
        <v>0</v>
      </c>
      <c r="CP98" s="162">
        <v>0</v>
      </c>
      <c r="CQ98" s="162">
        <v>0</v>
      </c>
      <c r="CR98" s="162">
        <v>0</v>
      </c>
      <c r="CS98" s="162">
        <v>0</v>
      </c>
      <c r="CT98" s="162">
        <v>0</v>
      </c>
      <c r="CU98" s="162">
        <v>0</v>
      </c>
      <c r="CV98" s="162">
        <v>0</v>
      </c>
      <c r="CW98" s="209">
        <f t="shared" ref="CW98:CW100" si="137">Q98+S98+U98+W98+Y98+AA98+AC98+AE98+AG98+AI98+AK98+AM98+AO98+AQ98+AS98+AU98+AW98+AY98+BA98+BC98+BE98+BG98+BI98+BK98+BM98+BO98+BQ98+BS98+BU98+BW98+BY98+CA98+CC98+CE98+CG98+CI98+CK98+CM98+CO98+CQ98+CS98+CU98</f>
        <v>115.58400000000002</v>
      </c>
      <c r="CX98" s="209">
        <f t="shared" ref="CX98:CX100" si="138">R98+T98+V98+X98+Z98+AB98+AD98+AF98+AH98+AJ98+AL98+AN98+AP98+AR98+AT98+AV98+AX98+AZ98+BB98+BD98+BF98+BH98+BJ98+BL98+BN98+BP98+BR98+BT98+BV98+BX98+BZ98+CB98+CD98+CF98+CH98+CJ98+CL98+CN98+CP98+CR98+CT98+CV98</f>
        <v>994.02240000000006</v>
      </c>
      <c r="CY98" s="375" t="s">
        <v>337</v>
      </c>
      <c r="CZ98" s="208"/>
      <c r="DA98" s="152"/>
      <c r="DB98" s="152"/>
      <c r="DC98" s="208"/>
      <c r="DD98" s="208"/>
      <c r="DE98" s="152">
        <f t="shared" ref="DE98:DE100" si="139">IF(CW98&gt;DA98,CW98-DA98,"0")</f>
        <v>115.58400000000002</v>
      </c>
      <c r="DF98" s="152">
        <f t="shared" ref="DF98:DF100" si="140">IF(CX98&gt;DB98,CX98-DB98,"0")</f>
        <v>994.02240000000006</v>
      </c>
      <c r="DG98" s="153">
        <v>45813</v>
      </c>
      <c r="DH98" s="153"/>
      <c r="DI98" s="153"/>
      <c r="DJ98" s="376"/>
      <c r="DK98" s="368"/>
      <c r="DL98" s="181"/>
      <c r="DM98" s="153"/>
      <c r="DN98" s="999"/>
      <c r="DO98" s="181"/>
      <c r="DP98" s="182"/>
      <c r="DQ98" s="182"/>
      <c r="DR98" s="182"/>
      <c r="DS98" s="182"/>
      <c r="DT98" s="275"/>
      <c r="DU98" s="152">
        <f>SUMIF($I:$I,I98,$DN:$DN)</f>
        <v>0</v>
      </c>
      <c r="DV98" s="152">
        <f>SUMIF($I:$I,I98,$DO:$DO)</f>
        <v>0</v>
      </c>
      <c r="DW98" s="151"/>
      <c r="DX98" s="275"/>
      <c r="DY98" s="370"/>
      <c r="DZ98" s="208"/>
      <c r="EA98" s="208" t="s">
        <v>517</v>
      </c>
      <c r="EB98" s="152" t="s">
        <v>46</v>
      </c>
      <c r="EC98" s="171" t="s">
        <v>320</v>
      </c>
      <c r="ED98" s="152"/>
      <c r="EE98" s="152">
        <v>1037</v>
      </c>
      <c r="EF98" s="153">
        <v>45784</v>
      </c>
      <c r="EG98" s="152">
        <v>120</v>
      </c>
      <c r="EH98" s="152">
        <v>1037</v>
      </c>
      <c r="EI98" s="371">
        <f>0.0140000072674221+1.11</f>
        <v>1.1240000072674221</v>
      </c>
      <c r="EJ98" s="371">
        <f t="shared" si="117"/>
        <v>1165.5880075363168</v>
      </c>
      <c r="EK98" s="153">
        <v>45786</v>
      </c>
      <c r="EL98" s="153"/>
      <c r="EM98" s="153"/>
      <c r="EN98" s="153"/>
      <c r="EO98" s="153"/>
      <c r="EP98" s="153">
        <v>45823</v>
      </c>
      <c r="EQ98" s="153">
        <v>45824</v>
      </c>
      <c r="ER98" s="153"/>
      <c r="ES98" s="152">
        <f>SUMIF($I:$I,I98,$EG:$EG)</f>
        <v>120</v>
      </c>
      <c r="ET98" s="151">
        <f>SUMIF($I:$I,I98,$EH:$EH)</f>
        <v>1037</v>
      </c>
      <c r="EU98" s="153"/>
      <c r="EV98" s="153"/>
      <c r="EW98" s="153"/>
      <c r="EX98" s="153"/>
      <c r="EY98" s="152">
        <f t="shared" ref="EY98:EY100" si="141">DU98+ES98</f>
        <v>120</v>
      </c>
      <c r="EZ98" s="152">
        <f t="shared" ref="EZ98:EZ100" si="142">DV98+ET98</f>
        <v>1037</v>
      </c>
      <c r="FA98" s="152">
        <f t="shared" ref="FA98:FA100" si="143">DE98-EY98</f>
        <v>-4.4159999999999826</v>
      </c>
      <c r="FB98" s="152">
        <f t="shared" ref="FB98:FB100" si="144">DF98-EZ98</f>
        <v>-42.977599999999939</v>
      </c>
      <c r="FC98" s="151" t="str">
        <f t="shared" ref="FC98:FC100" si="145">IF(FA98&lt;0,"Thừa",IF(FA98=0,"Đủ","Thiếu"))</f>
        <v>Thừa</v>
      </c>
      <c r="FD98" s="152"/>
      <c r="FE98" s="372"/>
      <c r="FF98" s="373"/>
      <c r="FG98" s="367"/>
      <c r="FH98" s="374"/>
      <c r="FI98" s="183"/>
      <c r="FJ98" s="184"/>
      <c r="FK98" s="185"/>
      <c r="FL98" s="185"/>
    </row>
    <row r="99" spans="1:168" s="157" customFormat="1" ht="14" hidden="1" customHeight="1">
      <c r="A99" s="208" t="str">
        <f t="shared" si="98"/>
        <v>Hiện</v>
      </c>
      <c r="B99" s="151" t="str">
        <f t="shared" si="93"/>
        <v>Đủ</v>
      </c>
      <c r="C99" s="151">
        <f>FA99</f>
        <v>0</v>
      </c>
      <c r="D99" s="398"/>
      <c r="E99" s="398"/>
      <c r="F99" s="151"/>
      <c r="G99" s="151"/>
      <c r="H99" s="151" t="s">
        <v>393</v>
      </c>
      <c r="I99" s="171" t="s">
        <v>281</v>
      </c>
      <c r="J99" s="164" t="s">
        <v>282</v>
      </c>
      <c r="K99" s="171" t="s">
        <v>321</v>
      </c>
      <c r="L99" s="233" t="s">
        <v>322</v>
      </c>
      <c r="M99" s="163" t="s">
        <v>61</v>
      </c>
      <c r="N99" s="172">
        <v>16.399999999999999</v>
      </c>
      <c r="O99" s="172">
        <v>51.68</v>
      </c>
      <c r="P99" s="172">
        <v>791.80000000000007</v>
      </c>
      <c r="Q99" s="161"/>
      <c r="R99" s="162"/>
      <c r="S99" s="161">
        <v>54</v>
      </c>
      <c r="T99" s="162">
        <v>885.59999999999991</v>
      </c>
      <c r="U99" s="162"/>
      <c r="V99" s="162"/>
      <c r="W99" s="162">
        <v>0</v>
      </c>
      <c r="X99" s="162">
        <v>0</v>
      </c>
      <c r="Y99" s="162">
        <v>0</v>
      </c>
      <c r="Z99" s="162">
        <v>0</v>
      </c>
      <c r="AA99" s="162">
        <v>-54</v>
      </c>
      <c r="AB99" s="162">
        <v>-885.59999999999991</v>
      </c>
      <c r="AC99" s="162">
        <v>0</v>
      </c>
      <c r="AD99" s="162">
        <v>0</v>
      </c>
      <c r="AE99" s="162">
        <v>0</v>
      </c>
      <c r="AF99" s="162">
        <v>0</v>
      </c>
      <c r="AG99" s="162">
        <v>0</v>
      </c>
      <c r="AH99" s="162">
        <v>0</v>
      </c>
      <c r="AI99" s="162">
        <f>VLOOKUP(I99,'[119]MTO-rev09'!$A:$O,11,0)</f>
        <v>0</v>
      </c>
      <c r="AJ99" s="162">
        <f>VLOOKUP(I99,'[119]MTO-rev09'!$A:$O,12,0)</f>
        <v>0</v>
      </c>
      <c r="AK99" s="162">
        <v>0</v>
      </c>
      <c r="AL99" s="162">
        <v>0</v>
      </c>
      <c r="AM99" s="162"/>
      <c r="AN99" s="162"/>
      <c r="AO99" s="162">
        <v>0</v>
      </c>
      <c r="AP99" s="162">
        <v>0</v>
      </c>
      <c r="AQ99" s="162">
        <v>0</v>
      </c>
      <c r="AR99" s="162">
        <v>0</v>
      </c>
      <c r="AS99" s="162">
        <v>0</v>
      </c>
      <c r="AT99" s="162">
        <v>0</v>
      </c>
      <c r="AU99" s="162">
        <v>0</v>
      </c>
      <c r="AV99" s="162">
        <v>0</v>
      </c>
      <c r="AW99" s="162">
        <v>0</v>
      </c>
      <c r="AX99" s="162">
        <v>0</v>
      </c>
      <c r="AY99" s="162">
        <v>0</v>
      </c>
      <c r="AZ99" s="162">
        <v>0</v>
      </c>
      <c r="BA99" s="162"/>
      <c r="BB99" s="162"/>
      <c r="BC99" s="162">
        <v>0</v>
      </c>
      <c r="BD99" s="162">
        <v>0</v>
      </c>
      <c r="BE99" s="162">
        <v>0</v>
      </c>
      <c r="BF99" s="162">
        <v>0</v>
      </c>
      <c r="BG99" s="162">
        <v>0</v>
      </c>
      <c r="BH99" s="162">
        <v>0</v>
      </c>
      <c r="BI99" s="162">
        <v>0</v>
      </c>
      <c r="BJ99" s="162">
        <v>0</v>
      </c>
      <c r="BK99" s="162">
        <v>0</v>
      </c>
      <c r="BL99" s="162">
        <v>0</v>
      </c>
      <c r="BM99" s="162">
        <v>0</v>
      </c>
      <c r="BN99" s="162">
        <v>0</v>
      </c>
      <c r="BO99" s="162"/>
      <c r="BP99" s="162"/>
      <c r="BQ99" s="162">
        <v>0</v>
      </c>
      <c r="BR99" s="162">
        <v>0</v>
      </c>
      <c r="BS99" s="162">
        <v>0</v>
      </c>
      <c r="BT99" s="162">
        <v>0</v>
      </c>
      <c r="BU99" s="162">
        <v>0</v>
      </c>
      <c r="BV99" s="162">
        <v>0</v>
      </c>
      <c r="BW99" s="162"/>
      <c r="BX99" s="162"/>
      <c r="BY99" s="162">
        <v>0</v>
      </c>
      <c r="BZ99" s="162">
        <v>0</v>
      </c>
      <c r="CA99" s="162">
        <v>0</v>
      </c>
      <c r="CB99" s="162">
        <v>0</v>
      </c>
      <c r="CC99" s="162">
        <v>0</v>
      </c>
      <c r="CD99" s="162">
        <v>0</v>
      </c>
      <c r="CE99" s="162">
        <f>VLOOKUP(I99,[120]REV33!$A:$O,11,0)</f>
        <v>0</v>
      </c>
      <c r="CF99" s="162">
        <f>VLOOKUP(I99,[120]REV33!$A:$O,12,0)</f>
        <v>0</v>
      </c>
      <c r="CG99" s="162"/>
      <c r="CH99" s="162"/>
      <c r="CI99" s="162"/>
      <c r="CJ99" s="162"/>
      <c r="CK99" s="162"/>
      <c r="CL99" s="162"/>
      <c r="CM99" s="162"/>
      <c r="CN99" s="162"/>
      <c r="CO99" s="162">
        <v>0</v>
      </c>
      <c r="CP99" s="162">
        <v>0</v>
      </c>
      <c r="CQ99" s="162">
        <v>0</v>
      </c>
      <c r="CR99" s="162">
        <v>0</v>
      </c>
      <c r="CS99" s="162">
        <v>0</v>
      </c>
      <c r="CT99" s="162">
        <v>0</v>
      </c>
      <c r="CU99" s="162">
        <v>0</v>
      </c>
      <c r="CV99" s="162">
        <v>0</v>
      </c>
      <c r="CW99" s="209">
        <f t="shared" si="137"/>
        <v>0</v>
      </c>
      <c r="CX99" s="209">
        <f t="shared" si="138"/>
        <v>0</v>
      </c>
      <c r="CY99" s="375" t="s">
        <v>509</v>
      </c>
      <c r="CZ99" s="208"/>
      <c r="DA99" s="152"/>
      <c r="DB99" s="152"/>
      <c r="DC99" s="208"/>
      <c r="DD99" s="208"/>
      <c r="DE99" s="152" t="str">
        <f t="shared" si="139"/>
        <v>0</v>
      </c>
      <c r="DF99" s="152" t="str">
        <f t="shared" si="140"/>
        <v>0</v>
      </c>
      <c r="DG99" s="153">
        <v>45813</v>
      </c>
      <c r="DH99" s="153"/>
      <c r="DI99" s="153"/>
      <c r="DJ99" s="376"/>
      <c r="DK99" s="368"/>
      <c r="DL99" s="181"/>
      <c r="DM99" s="153"/>
      <c r="DN99" s="999"/>
      <c r="DO99" s="181"/>
      <c r="DP99" s="182"/>
      <c r="DQ99" s="182"/>
      <c r="DR99" s="182"/>
      <c r="DS99" s="182"/>
      <c r="DT99" s="275"/>
      <c r="DU99" s="152">
        <f>SUMIF($I:$I,I99,$DN:$DN)</f>
        <v>0</v>
      </c>
      <c r="DV99" s="152">
        <f>SUMIF($I:$I,I99,$DO:$DO)</f>
        <v>0</v>
      </c>
      <c r="DW99" s="151"/>
      <c r="DX99" s="275"/>
      <c r="DY99" s="370"/>
      <c r="DZ99" s="208"/>
      <c r="EA99" s="208"/>
      <c r="EB99" s="152"/>
      <c r="EC99" s="152"/>
      <c r="ED99" s="152"/>
      <c r="EE99" s="152"/>
      <c r="EF99" s="152"/>
      <c r="EG99" s="152"/>
      <c r="EH99" s="152"/>
      <c r="EI99" s="371"/>
      <c r="EJ99" s="371"/>
      <c r="EK99" s="153"/>
      <c r="EL99" s="153"/>
      <c r="EM99" s="153"/>
      <c r="EN99" s="153"/>
      <c r="EO99" s="153"/>
      <c r="EP99" s="153"/>
      <c r="EQ99" s="153"/>
      <c r="ER99" s="153"/>
      <c r="ES99" s="152">
        <f>SUMIF($I:$I,I99,$EG:$EG)</f>
        <v>0</v>
      </c>
      <c r="ET99" s="151">
        <f>SUMIF($I:$I,I99,$EH:$EH)</f>
        <v>0</v>
      </c>
      <c r="EU99" s="153"/>
      <c r="EV99" s="153"/>
      <c r="EW99" s="153"/>
      <c r="EX99" s="153"/>
      <c r="EY99" s="152">
        <f t="shared" si="141"/>
        <v>0</v>
      </c>
      <c r="EZ99" s="152">
        <f t="shared" si="142"/>
        <v>0</v>
      </c>
      <c r="FA99" s="152">
        <f t="shared" si="143"/>
        <v>0</v>
      </c>
      <c r="FB99" s="152">
        <f t="shared" si="144"/>
        <v>0</v>
      </c>
      <c r="FC99" s="151" t="str">
        <f t="shared" si="145"/>
        <v>Đủ</v>
      </c>
      <c r="FD99" s="152"/>
      <c r="FE99" s="372"/>
      <c r="FF99" s="373"/>
      <c r="FG99" s="367"/>
      <c r="FH99" s="374"/>
      <c r="FI99" s="183"/>
      <c r="FJ99" s="184"/>
      <c r="FK99" s="185"/>
      <c r="FL99" s="185"/>
    </row>
    <row r="100" spans="1:168" s="157" customFormat="1" ht="14" hidden="1" customHeight="1">
      <c r="A100" s="208" t="str">
        <f t="shared" si="98"/>
        <v>Hiện</v>
      </c>
      <c r="B100" s="151" t="str">
        <f>CONCATENATE(FC100," Thiếu ít đủ")</f>
        <v>Thiếu Thiếu ít đủ</v>
      </c>
      <c r="C100" s="151">
        <f>FA100</f>
        <v>0.12239999999999895</v>
      </c>
      <c r="D100" s="151"/>
      <c r="E100" s="398"/>
      <c r="F100" s="151"/>
      <c r="G100" s="151"/>
      <c r="H100" s="151" t="s">
        <v>656</v>
      </c>
      <c r="I100" s="171" t="s">
        <v>283</v>
      </c>
      <c r="J100" s="164" t="s">
        <v>284</v>
      </c>
      <c r="K100" s="171" t="s">
        <v>323</v>
      </c>
      <c r="L100" s="233" t="s">
        <v>322</v>
      </c>
      <c r="M100" s="163" t="s">
        <v>61</v>
      </c>
      <c r="N100" s="172">
        <v>3</v>
      </c>
      <c r="O100" s="172">
        <v>8.6879999999999988</v>
      </c>
      <c r="P100" s="172">
        <v>22.259999999999998</v>
      </c>
      <c r="Q100" s="161"/>
      <c r="R100" s="162"/>
      <c r="S100" s="161">
        <v>9.122399999999999</v>
      </c>
      <c r="T100" s="162">
        <v>27.367199999999997</v>
      </c>
      <c r="U100" s="162"/>
      <c r="V100" s="162"/>
      <c r="W100" s="162">
        <v>0</v>
      </c>
      <c r="X100" s="162">
        <v>0</v>
      </c>
      <c r="Y100" s="162">
        <v>0</v>
      </c>
      <c r="Z100" s="162">
        <v>0</v>
      </c>
      <c r="AA100" s="162">
        <v>9</v>
      </c>
      <c r="AB100" s="162">
        <v>27</v>
      </c>
      <c r="AC100" s="162">
        <v>0</v>
      </c>
      <c r="AD100" s="162">
        <v>0</v>
      </c>
      <c r="AE100" s="162">
        <v>12</v>
      </c>
      <c r="AF100" s="162">
        <v>36</v>
      </c>
      <c r="AG100" s="162">
        <v>0</v>
      </c>
      <c r="AH100" s="162">
        <v>0</v>
      </c>
      <c r="AI100" s="162">
        <f>VLOOKUP(I100,'[119]MTO-rev09'!$A:$O,11,0)</f>
        <v>0</v>
      </c>
      <c r="AJ100" s="162">
        <f>VLOOKUP(I100,'[119]MTO-rev09'!$A:$O,12,0)</f>
        <v>0</v>
      </c>
      <c r="AK100" s="162">
        <v>6</v>
      </c>
      <c r="AL100" s="162">
        <v>18</v>
      </c>
      <c r="AM100" s="162"/>
      <c r="AN100" s="162"/>
      <c r="AO100" s="162">
        <v>0</v>
      </c>
      <c r="AP100" s="162">
        <v>0</v>
      </c>
      <c r="AQ100" s="162">
        <v>0</v>
      </c>
      <c r="AR100" s="162">
        <v>0</v>
      </c>
      <c r="AS100" s="162">
        <v>0</v>
      </c>
      <c r="AT100" s="162">
        <v>0</v>
      </c>
      <c r="AU100" s="162">
        <v>0</v>
      </c>
      <c r="AV100" s="162">
        <v>0</v>
      </c>
      <c r="AW100" s="162">
        <v>0</v>
      </c>
      <c r="AX100" s="162">
        <v>0</v>
      </c>
      <c r="AY100" s="162">
        <v>0</v>
      </c>
      <c r="AZ100" s="162">
        <v>0</v>
      </c>
      <c r="BA100" s="162"/>
      <c r="BB100" s="162"/>
      <c r="BC100" s="162">
        <v>0</v>
      </c>
      <c r="BD100" s="162">
        <v>0</v>
      </c>
      <c r="BE100" s="162">
        <v>0</v>
      </c>
      <c r="BF100" s="162">
        <v>0</v>
      </c>
      <c r="BG100" s="162">
        <v>0</v>
      </c>
      <c r="BH100" s="162">
        <v>0</v>
      </c>
      <c r="BI100" s="162">
        <v>0</v>
      </c>
      <c r="BJ100" s="162">
        <v>0</v>
      </c>
      <c r="BK100" s="162">
        <v>0</v>
      </c>
      <c r="BL100" s="162">
        <v>0</v>
      </c>
      <c r="BM100" s="162">
        <v>0</v>
      </c>
      <c r="BN100" s="162">
        <v>0</v>
      </c>
      <c r="BO100" s="162"/>
      <c r="BP100" s="162"/>
      <c r="BQ100" s="162">
        <v>0</v>
      </c>
      <c r="BR100" s="162">
        <v>0</v>
      </c>
      <c r="BS100" s="162">
        <v>0</v>
      </c>
      <c r="BT100" s="162">
        <v>0</v>
      </c>
      <c r="BU100" s="162">
        <v>0</v>
      </c>
      <c r="BV100" s="162">
        <v>0</v>
      </c>
      <c r="BW100" s="162"/>
      <c r="BX100" s="162"/>
      <c r="BY100" s="162">
        <v>0</v>
      </c>
      <c r="BZ100" s="162">
        <v>0</v>
      </c>
      <c r="CA100" s="162">
        <v>0</v>
      </c>
      <c r="CB100" s="162">
        <v>0</v>
      </c>
      <c r="CC100" s="162">
        <v>0</v>
      </c>
      <c r="CD100" s="162">
        <v>0</v>
      </c>
      <c r="CE100" s="162">
        <f>VLOOKUP(I100,[120]REV33!$A:$O,11,0)</f>
        <v>0</v>
      </c>
      <c r="CF100" s="162">
        <f>VLOOKUP(I100,[120]REV33!$A:$O,12,0)</f>
        <v>0</v>
      </c>
      <c r="CG100" s="162"/>
      <c r="CH100" s="162"/>
      <c r="CI100" s="162"/>
      <c r="CJ100" s="162"/>
      <c r="CK100" s="162"/>
      <c r="CL100" s="162"/>
      <c r="CM100" s="162"/>
      <c r="CN100" s="162"/>
      <c r="CO100" s="162">
        <v>0</v>
      </c>
      <c r="CP100" s="162">
        <v>0</v>
      </c>
      <c r="CQ100" s="162">
        <v>0</v>
      </c>
      <c r="CR100" s="162">
        <v>0</v>
      </c>
      <c r="CS100" s="162">
        <v>0</v>
      </c>
      <c r="CT100" s="162">
        <v>0</v>
      </c>
      <c r="CU100" s="162">
        <v>0</v>
      </c>
      <c r="CV100" s="162">
        <v>0</v>
      </c>
      <c r="CW100" s="209">
        <f t="shared" si="137"/>
        <v>36.122399999999999</v>
      </c>
      <c r="CX100" s="209">
        <f t="shared" si="138"/>
        <v>108.3672</v>
      </c>
      <c r="CY100" s="375" t="s">
        <v>998</v>
      </c>
      <c r="CZ100" s="208"/>
      <c r="DA100" s="152"/>
      <c r="DB100" s="152"/>
      <c r="DC100" s="208"/>
      <c r="DD100" s="208"/>
      <c r="DE100" s="152">
        <f t="shared" si="139"/>
        <v>36.122399999999999</v>
      </c>
      <c r="DF100" s="152">
        <f t="shared" si="140"/>
        <v>108.3672</v>
      </c>
      <c r="DG100" s="153">
        <v>45813</v>
      </c>
      <c r="DH100" s="153" t="s">
        <v>1695</v>
      </c>
      <c r="DI100" s="277" t="s">
        <v>45</v>
      </c>
      <c r="DJ100" s="213" t="s">
        <v>724</v>
      </c>
      <c r="DK100" s="213" t="s">
        <v>43</v>
      </c>
      <c r="DL100" s="181">
        <v>113.25</v>
      </c>
      <c r="DM100" s="153">
        <v>45866</v>
      </c>
      <c r="DN100" s="999">
        <v>30</v>
      </c>
      <c r="DO100" s="181">
        <v>113.25</v>
      </c>
      <c r="DP100" s="182">
        <v>14363.64</v>
      </c>
      <c r="DQ100" s="181">
        <f>DP100*DO100*1.1</f>
        <v>1789350.4530000002</v>
      </c>
      <c r="DR100" s="446">
        <f>(DQ100-DS100)/DS100</f>
        <v>0.10000000000000014</v>
      </c>
      <c r="DS100" s="279">
        <f>DP100*DO100</f>
        <v>1626682.23</v>
      </c>
      <c r="DT100" s="275">
        <v>45867</v>
      </c>
      <c r="DU100" s="152">
        <f>SUMIF($I:$I,I100,$DN:$DN)</f>
        <v>36</v>
      </c>
      <c r="DV100" s="152">
        <f>SUMIF($I:$I,I100,$DO:$DO)</f>
        <v>135.9</v>
      </c>
      <c r="DW100" s="151"/>
      <c r="DX100" s="275"/>
      <c r="DY100" s="370"/>
      <c r="DZ100" s="208"/>
      <c r="EA100" s="208"/>
      <c r="EB100" s="152"/>
      <c r="EC100" s="152"/>
      <c r="ED100" s="152"/>
      <c r="EE100" s="152"/>
      <c r="EF100" s="152"/>
      <c r="EG100" s="152"/>
      <c r="EH100" s="152"/>
      <c r="EI100" s="371"/>
      <c r="EJ100" s="371"/>
      <c r="EK100" s="153"/>
      <c r="EL100" s="153"/>
      <c r="EM100" s="153"/>
      <c r="EN100" s="153"/>
      <c r="EO100" s="153"/>
      <c r="EP100" s="153"/>
      <c r="EQ100" s="153"/>
      <c r="ER100" s="153"/>
      <c r="ES100" s="152">
        <f>SUMIF($I:$I,I100,$EG:$EG)</f>
        <v>0</v>
      </c>
      <c r="ET100" s="151">
        <f>SUMIF($I:$I,I100,$EH:$EH)</f>
        <v>0</v>
      </c>
      <c r="EU100" s="153"/>
      <c r="EV100" s="153"/>
      <c r="EW100" s="153"/>
      <c r="EX100" s="153"/>
      <c r="EY100" s="152">
        <f t="shared" si="141"/>
        <v>36</v>
      </c>
      <c r="EZ100" s="152">
        <f t="shared" si="142"/>
        <v>135.9</v>
      </c>
      <c r="FA100" s="152">
        <f t="shared" si="143"/>
        <v>0.12239999999999895</v>
      </c>
      <c r="FB100" s="152">
        <f t="shared" si="144"/>
        <v>-27.532800000000009</v>
      </c>
      <c r="FC100" s="151" t="str">
        <f t="shared" si="145"/>
        <v>Thiếu</v>
      </c>
      <c r="FD100" s="152"/>
      <c r="FE100" s="372"/>
      <c r="FF100" s="373"/>
      <c r="FG100" s="367"/>
      <c r="FH100" s="374"/>
      <c r="FI100" s="183"/>
      <c r="FJ100" s="184"/>
      <c r="FK100" s="185"/>
      <c r="FL100" s="185"/>
    </row>
    <row r="101" spans="1:168" s="386" customFormat="1" ht="14" hidden="1" customHeight="1">
      <c r="A101" s="208" t="str">
        <f t="shared" si="98"/>
        <v>ok</v>
      </c>
      <c r="B101" s="151"/>
      <c r="C101" s="151"/>
      <c r="D101" s="151"/>
      <c r="E101" s="398"/>
      <c r="F101" s="151"/>
      <c r="G101" s="151"/>
      <c r="H101" s="151"/>
      <c r="I101" s="171" t="s">
        <v>283</v>
      </c>
      <c r="J101" s="164" t="s">
        <v>284</v>
      </c>
      <c r="K101" s="171" t="s">
        <v>323</v>
      </c>
      <c r="L101" s="233" t="s">
        <v>322</v>
      </c>
      <c r="M101" s="163" t="s">
        <v>61</v>
      </c>
      <c r="N101" s="172"/>
      <c r="O101" s="172"/>
      <c r="P101" s="172"/>
      <c r="Q101" s="161"/>
      <c r="R101" s="162"/>
      <c r="S101" s="161"/>
      <c r="T101" s="162"/>
      <c r="U101" s="162"/>
      <c r="V101" s="162"/>
      <c r="W101" s="162"/>
      <c r="X101" s="162"/>
      <c r="Y101" s="162"/>
      <c r="Z101" s="162"/>
      <c r="AA101" s="162"/>
      <c r="AB101" s="162"/>
      <c r="AC101" s="162"/>
      <c r="AD101" s="162"/>
      <c r="AE101" s="162"/>
      <c r="AF101" s="162"/>
      <c r="AG101" s="162"/>
      <c r="AH101" s="162"/>
      <c r="AI101" s="162"/>
      <c r="AJ101" s="162"/>
      <c r="AK101" s="162"/>
      <c r="AL101" s="162"/>
      <c r="AM101" s="162"/>
      <c r="AN101" s="162"/>
      <c r="AO101" s="162"/>
      <c r="AP101" s="162"/>
      <c r="AQ101" s="162"/>
      <c r="AR101" s="162"/>
      <c r="AS101" s="162"/>
      <c r="AT101" s="162"/>
      <c r="AU101" s="162"/>
      <c r="AV101" s="162"/>
      <c r="AW101" s="162"/>
      <c r="AX101" s="162"/>
      <c r="AY101" s="162"/>
      <c r="AZ101" s="162"/>
      <c r="BA101" s="162"/>
      <c r="BB101" s="162"/>
      <c r="BC101" s="162"/>
      <c r="BD101" s="162"/>
      <c r="BE101" s="162"/>
      <c r="BF101" s="162"/>
      <c r="BG101" s="162"/>
      <c r="BH101" s="162"/>
      <c r="BI101" s="162"/>
      <c r="BJ101" s="162"/>
      <c r="BK101" s="162"/>
      <c r="BL101" s="162"/>
      <c r="BM101" s="162"/>
      <c r="BN101" s="162"/>
      <c r="BO101" s="162"/>
      <c r="BP101" s="162"/>
      <c r="BQ101" s="162"/>
      <c r="BR101" s="162"/>
      <c r="BS101" s="162"/>
      <c r="BT101" s="162"/>
      <c r="BU101" s="162"/>
      <c r="BV101" s="162"/>
      <c r="BW101" s="162"/>
      <c r="BX101" s="162"/>
      <c r="BY101" s="162"/>
      <c r="BZ101" s="162"/>
      <c r="CA101" s="162"/>
      <c r="CB101" s="162"/>
      <c r="CC101" s="162"/>
      <c r="CD101" s="162"/>
      <c r="CE101" s="162"/>
      <c r="CF101" s="162"/>
      <c r="CG101" s="162"/>
      <c r="CH101" s="162"/>
      <c r="CI101" s="162"/>
      <c r="CJ101" s="162"/>
      <c r="CK101" s="162"/>
      <c r="CL101" s="162"/>
      <c r="CM101" s="162"/>
      <c r="CN101" s="162"/>
      <c r="CO101" s="162"/>
      <c r="CP101" s="162"/>
      <c r="CQ101" s="162"/>
      <c r="CR101" s="162"/>
      <c r="CS101" s="162"/>
      <c r="CT101" s="162"/>
      <c r="CU101" s="162"/>
      <c r="CV101" s="162"/>
      <c r="CW101" s="209"/>
      <c r="CX101" s="209"/>
      <c r="CY101" s="375"/>
      <c r="CZ101" s="208"/>
      <c r="DA101" s="152"/>
      <c r="DB101" s="152"/>
      <c r="DC101" s="208"/>
      <c r="DD101" s="208"/>
      <c r="DE101" s="152"/>
      <c r="DF101" s="152"/>
      <c r="DG101" s="153"/>
      <c r="DH101" s="153" t="s">
        <v>1691</v>
      </c>
      <c r="DI101" s="277" t="s">
        <v>45</v>
      </c>
      <c r="DJ101" s="213" t="s">
        <v>1014</v>
      </c>
      <c r="DK101" s="213" t="s">
        <v>43</v>
      </c>
      <c r="DL101" s="227">
        <v>22.65</v>
      </c>
      <c r="DM101" s="153">
        <v>45888</v>
      </c>
      <c r="DN101" s="228">
        <v>6</v>
      </c>
      <c r="DO101" s="227">
        <v>22.65</v>
      </c>
      <c r="DP101" s="227">
        <v>14181.82</v>
      </c>
      <c r="DQ101" s="181">
        <f>DP101*DO101*1.1</f>
        <v>353340.0453</v>
      </c>
      <c r="DR101" s="446">
        <f>(DQ101-DS101)/DS101</f>
        <v>0.1</v>
      </c>
      <c r="DS101" s="182">
        <f>DP101*DO101</f>
        <v>321218.223</v>
      </c>
      <c r="DT101" s="275">
        <v>45891</v>
      </c>
      <c r="DU101" s="152"/>
      <c r="DV101" s="152"/>
      <c r="DW101" s="151"/>
      <c r="DX101" s="275"/>
      <c r="DY101" s="370"/>
      <c r="DZ101" s="208"/>
      <c r="EA101" s="208"/>
      <c r="EB101" s="152"/>
      <c r="EC101" s="152"/>
      <c r="ED101" s="152"/>
      <c r="EE101" s="152"/>
      <c r="EF101" s="152"/>
      <c r="EG101" s="152"/>
      <c r="EH101" s="152"/>
      <c r="EI101" s="371"/>
      <c r="EJ101" s="371"/>
      <c r="EK101" s="153"/>
      <c r="EL101" s="153"/>
      <c r="EM101" s="153"/>
      <c r="EN101" s="153"/>
      <c r="EO101" s="153"/>
      <c r="EP101" s="153"/>
      <c r="EQ101" s="153"/>
      <c r="ER101" s="153"/>
      <c r="ES101" s="152"/>
      <c r="ET101" s="151"/>
      <c r="EU101" s="153"/>
      <c r="EV101" s="153"/>
      <c r="EW101" s="153"/>
      <c r="EX101" s="153"/>
      <c r="EY101" s="152"/>
      <c r="EZ101" s="152"/>
      <c r="FA101" s="152"/>
      <c r="FB101" s="152"/>
      <c r="FC101" s="151"/>
      <c r="FD101" s="152"/>
      <c r="FE101" s="372"/>
      <c r="FF101" s="373"/>
      <c r="FG101" s="384"/>
      <c r="FH101" s="385"/>
      <c r="FI101" s="210"/>
      <c r="FJ101" s="211"/>
      <c r="FK101" s="212"/>
      <c r="FL101" s="212"/>
    </row>
    <row r="102" spans="1:168" s="157" customFormat="1" ht="14" hidden="1" customHeight="1">
      <c r="A102" s="208" t="str">
        <f t="shared" si="98"/>
        <v>Hiện</v>
      </c>
      <c r="B102" s="151" t="str">
        <f t="shared" si="93"/>
        <v>Đủ</v>
      </c>
      <c r="C102" s="151">
        <f>FA102</f>
        <v>0</v>
      </c>
      <c r="D102" s="151"/>
      <c r="E102" s="400"/>
      <c r="F102" s="151"/>
      <c r="G102" s="151"/>
      <c r="H102" s="151" t="s">
        <v>395</v>
      </c>
      <c r="I102" s="171" t="s">
        <v>285</v>
      </c>
      <c r="J102" s="164" t="s">
        <v>284</v>
      </c>
      <c r="K102" s="171" t="s">
        <v>324</v>
      </c>
      <c r="L102" s="233" t="s">
        <v>322</v>
      </c>
      <c r="M102" s="163" t="s">
        <v>61</v>
      </c>
      <c r="N102" s="172">
        <v>17</v>
      </c>
      <c r="O102" s="172">
        <v>1.38</v>
      </c>
      <c r="P102" s="172">
        <v>22.5</v>
      </c>
      <c r="Q102" s="179"/>
      <c r="R102" s="180"/>
      <c r="S102" s="179">
        <v>2</v>
      </c>
      <c r="T102" s="180">
        <v>34</v>
      </c>
      <c r="U102" s="180"/>
      <c r="V102" s="180"/>
      <c r="W102" s="180">
        <v>0</v>
      </c>
      <c r="X102" s="180">
        <v>0</v>
      </c>
      <c r="Y102" s="180">
        <v>0</v>
      </c>
      <c r="Z102" s="180">
        <v>0</v>
      </c>
      <c r="AA102" s="180">
        <v>1</v>
      </c>
      <c r="AB102" s="180">
        <v>17</v>
      </c>
      <c r="AC102" s="180">
        <v>0</v>
      </c>
      <c r="AD102" s="180">
        <v>0</v>
      </c>
      <c r="AE102" s="180">
        <v>0</v>
      </c>
      <c r="AF102" s="180">
        <v>0</v>
      </c>
      <c r="AG102" s="180">
        <v>0</v>
      </c>
      <c r="AH102" s="180">
        <v>0</v>
      </c>
      <c r="AI102" s="162">
        <f>VLOOKUP(I102,'[119]MTO-rev09'!$A:$O,11,0)</f>
        <v>0</v>
      </c>
      <c r="AJ102" s="162">
        <f>VLOOKUP(I102,'[119]MTO-rev09'!$A:$O,12,0)</f>
        <v>0</v>
      </c>
      <c r="AK102" s="162">
        <v>0</v>
      </c>
      <c r="AL102" s="162">
        <v>0</v>
      </c>
      <c r="AM102" s="162"/>
      <c r="AN102" s="162"/>
      <c r="AO102" s="162">
        <v>0</v>
      </c>
      <c r="AP102" s="162">
        <v>0</v>
      </c>
      <c r="AQ102" s="162">
        <v>0</v>
      </c>
      <c r="AR102" s="162">
        <v>0</v>
      </c>
      <c r="AS102" s="162">
        <v>0</v>
      </c>
      <c r="AT102" s="162">
        <v>0</v>
      </c>
      <c r="AU102" s="162">
        <v>0</v>
      </c>
      <c r="AV102" s="162">
        <v>0</v>
      </c>
      <c r="AW102" s="162">
        <v>0</v>
      </c>
      <c r="AX102" s="162">
        <v>0</v>
      </c>
      <c r="AY102" s="162">
        <v>0</v>
      </c>
      <c r="AZ102" s="162">
        <v>0</v>
      </c>
      <c r="BA102" s="162"/>
      <c r="BB102" s="162"/>
      <c r="BC102" s="162">
        <v>0</v>
      </c>
      <c r="BD102" s="162">
        <v>0</v>
      </c>
      <c r="BE102" s="162">
        <v>0</v>
      </c>
      <c r="BF102" s="162">
        <v>0</v>
      </c>
      <c r="BG102" s="162">
        <v>0</v>
      </c>
      <c r="BH102" s="162">
        <v>0</v>
      </c>
      <c r="BI102" s="162">
        <v>0</v>
      </c>
      <c r="BJ102" s="162">
        <v>0</v>
      </c>
      <c r="BK102" s="162">
        <v>0</v>
      </c>
      <c r="BL102" s="162">
        <v>0</v>
      </c>
      <c r="BM102" s="162">
        <v>0</v>
      </c>
      <c r="BN102" s="162">
        <v>0</v>
      </c>
      <c r="BO102" s="162"/>
      <c r="BP102" s="162"/>
      <c r="BQ102" s="162">
        <v>0</v>
      </c>
      <c r="BR102" s="162">
        <v>0</v>
      </c>
      <c r="BS102" s="162">
        <v>0</v>
      </c>
      <c r="BT102" s="162">
        <v>0</v>
      </c>
      <c r="BU102" s="162">
        <v>0</v>
      </c>
      <c r="BV102" s="162">
        <v>0</v>
      </c>
      <c r="BW102" s="162"/>
      <c r="BX102" s="162"/>
      <c r="BY102" s="162">
        <v>0</v>
      </c>
      <c r="BZ102" s="162">
        <v>0</v>
      </c>
      <c r="CA102" s="162">
        <v>0</v>
      </c>
      <c r="CB102" s="162">
        <v>0</v>
      </c>
      <c r="CC102" s="162">
        <v>0</v>
      </c>
      <c r="CD102" s="162">
        <v>0</v>
      </c>
      <c r="CE102" s="162">
        <f>VLOOKUP(I102,[120]REV33!$A:$O,11,0)</f>
        <v>0</v>
      </c>
      <c r="CF102" s="162">
        <f>VLOOKUP(I102,[120]REV33!$A:$O,12,0)</f>
        <v>0</v>
      </c>
      <c r="CG102" s="162"/>
      <c r="CH102" s="162"/>
      <c r="CI102" s="162"/>
      <c r="CJ102" s="162"/>
      <c r="CK102" s="162"/>
      <c r="CL102" s="162"/>
      <c r="CM102" s="162"/>
      <c r="CN102" s="162"/>
      <c r="CO102" s="162">
        <v>0</v>
      </c>
      <c r="CP102" s="162">
        <v>0</v>
      </c>
      <c r="CQ102" s="162">
        <v>0</v>
      </c>
      <c r="CR102" s="162">
        <v>0</v>
      </c>
      <c r="CS102" s="162">
        <v>0</v>
      </c>
      <c r="CT102" s="162">
        <v>0</v>
      </c>
      <c r="CU102" s="162">
        <v>0</v>
      </c>
      <c r="CV102" s="162">
        <v>0</v>
      </c>
      <c r="CW102" s="209">
        <f t="shared" ref="CW102:CW104" si="146">Q102+S102+U102+W102+Y102+AA102+AC102+AE102+AG102+AI102+AK102+AM102+AO102+AQ102+AS102+AU102+AW102+AY102+BA102+BC102+BE102+BG102+BI102+BK102+BM102+BO102+BQ102+BS102+BU102+BW102+BY102+CA102+CC102+CE102+CG102+CI102+CK102+CM102+CO102+CQ102+CS102+CU102</f>
        <v>3</v>
      </c>
      <c r="CX102" s="209">
        <f t="shared" ref="CX102:CX104" si="147">R102+T102+V102+X102+Z102+AB102+AD102+AF102+AH102+AJ102+AL102+AN102+AP102+AR102+AT102+AV102+AX102+AZ102+BB102+BD102+BF102+BH102+BJ102+BL102+BN102+BP102+BR102+BT102+BV102+BX102+BZ102+CB102+CD102+CF102+CH102+CJ102+CL102+CN102+CP102+CR102+CT102+CV102</f>
        <v>51</v>
      </c>
      <c r="CY102" s="375" t="s">
        <v>510</v>
      </c>
      <c r="CZ102" s="208"/>
      <c r="DA102" s="152">
        <v>4</v>
      </c>
      <c r="DB102" s="152">
        <f>DA102*N102</f>
        <v>68</v>
      </c>
      <c r="DC102" s="208"/>
      <c r="DD102" s="208" t="s">
        <v>1005</v>
      </c>
      <c r="DE102" s="152" t="str">
        <f t="shared" ref="DE102:DE104" si="148">IF(CW102&gt;DA102,CW102-DA102,"0")</f>
        <v>0</v>
      </c>
      <c r="DF102" s="152" t="str">
        <f t="shared" ref="DF102:DF104" si="149">IF(CX102&gt;DB102,CX102-DB102,"0")</f>
        <v>0</v>
      </c>
      <c r="DG102" s="153">
        <v>45813</v>
      </c>
      <c r="DH102" s="153"/>
      <c r="DI102" s="153"/>
      <c r="DJ102" s="376"/>
      <c r="DK102" s="368"/>
      <c r="DL102" s="181"/>
      <c r="DM102" s="153"/>
      <c r="DN102" s="999"/>
      <c r="DO102" s="181"/>
      <c r="DP102" s="182"/>
      <c r="DQ102" s="182"/>
      <c r="DR102" s="182"/>
      <c r="DS102" s="182"/>
      <c r="DT102" s="275"/>
      <c r="DU102" s="152">
        <f>SUMIF($I:$I,I102,$DN:$DN)</f>
        <v>0</v>
      </c>
      <c r="DV102" s="152">
        <f>SUMIF($I:$I,I102,$DO:$DO)</f>
        <v>0</v>
      </c>
      <c r="DW102" s="151"/>
      <c r="DX102" s="275"/>
      <c r="DY102" s="370"/>
      <c r="DZ102" s="208"/>
      <c r="EA102" s="208"/>
      <c r="EB102" s="152"/>
      <c r="EC102" s="152"/>
      <c r="ED102" s="152"/>
      <c r="EE102" s="152"/>
      <c r="EF102" s="152"/>
      <c r="EG102" s="152"/>
      <c r="EH102" s="152"/>
      <c r="EI102" s="371"/>
      <c r="EJ102" s="371"/>
      <c r="EK102" s="153"/>
      <c r="EL102" s="153"/>
      <c r="EM102" s="153"/>
      <c r="EN102" s="153"/>
      <c r="EO102" s="153"/>
      <c r="EP102" s="153"/>
      <c r="EQ102" s="153"/>
      <c r="ER102" s="153"/>
      <c r="ES102" s="152">
        <f>SUMIF($I:$I,I102,$EG:$EG)</f>
        <v>0</v>
      </c>
      <c r="ET102" s="151">
        <f>SUMIF($I:$I,I102,$EH:$EH)</f>
        <v>0</v>
      </c>
      <c r="EU102" s="153"/>
      <c r="EV102" s="153"/>
      <c r="EW102" s="153"/>
      <c r="EX102" s="153"/>
      <c r="EY102" s="152">
        <f t="shared" ref="EY102:EY104" si="150">DU102+ES102</f>
        <v>0</v>
      </c>
      <c r="EZ102" s="152">
        <f t="shared" ref="EZ102:EZ104" si="151">DV102+ET102</f>
        <v>0</v>
      </c>
      <c r="FA102" s="152">
        <f t="shared" ref="FA102:FA104" si="152">DE102-EY102</f>
        <v>0</v>
      </c>
      <c r="FB102" s="152">
        <f t="shared" ref="FB102:FB104" si="153">DF102-EZ102</f>
        <v>0</v>
      </c>
      <c r="FC102" s="151" t="str">
        <f t="shared" ref="FC102:FC104" si="154">IF(FA102&lt;0,"Thừa",IF(FA102=0,"Đủ","Thiếu"))</f>
        <v>Đủ</v>
      </c>
      <c r="FD102" s="152"/>
      <c r="FE102" s="372"/>
      <c r="FF102" s="373"/>
      <c r="FG102" s="367"/>
      <c r="FH102" s="374"/>
      <c r="FI102" s="183"/>
      <c r="FJ102" s="184"/>
      <c r="FK102" s="185"/>
      <c r="FL102" s="185"/>
    </row>
    <row r="103" spans="1:168" s="157" customFormat="1" ht="14" hidden="1" customHeight="1">
      <c r="A103" s="208" t="str">
        <f t="shared" si="98"/>
        <v>Hiện</v>
      </c>
      <c r="B103" s="151" t="str">
        <f t="shared" si="93"/>
        <v>Thừa</v>
      </c>
      <c r="C103" s="151">
        <f>FA103</f>
        <v>-4.4339999999999993</v>
      </c>
      <c r="D103" s="151"/>
      <c r="E103" s="398"/>
      <c r="F103" s="151"/>
      <c r="G103" s="151"/>
      <c r="H103" s="151" t="s">
        <v>657</v>
      </c>
      <c r="I103" s="171" t="s">
        <v>286</v>
      </c>
      <c r="J103" s="164" t="s">
        <v>284</v>
      </c>
      <c r="K103" s="171" t="s">
        <v>325</v>
      </c>
      <c r="L103" s="233" t="s">
        <v>322</v>
      </c>
      <c r="M103" s="163" t="s">
        <v>61</v>
      </c>
      <c r="N103" s="172">
        <v>9</v>
      </c>
      <c r="O103" s="172">
        <v>12.92</v>
      </c>
      <c r="P103" s="172">
        <v>109.6</v>
      </c>
      <c r="Q103" s="161"/>
      <c r="R103" s="162"/>
      <c r="S103" s="161">
        <v>13.566000000000001</v>
      </c>
      <c r="T103" s="162">
        <v>122.09400000000001</v>
      </c>
      <c r="U103" s="162"/>
      <c r="V103" s="162"/>
      <c r="W103" s="162">
        <v>0</v>
      </c>
      <c r="X103" s="162">
        <v>0</v>
      </c>
      <c r="Y103" s="162">
        <v>0</v>
      </c>
      <c r="Z103" s="162">
        <v>0</v>
      </c>
      <c r="AA103" s="162">
        <v>0</v>
      </c>
      <c r="AB103" s="162">
        <v>0</v>
      </c>
      <c r="AC103" s="162">
        <v>0</v>
      </c>
      <c r="AD103" s="162">
        <v>0</v>
      </c>
      <c r="AE103" s="162">
        <v>0</v>
      </c>
      <c r="AF103" s="162">
        <v>0</v>
      </c>
      <c r="AG103" s="162">
        <v>0</v>
      </c>
      <c r="AH103" s="162">
        <v>0</v>
      </c>
      <c r="AI103" s="162">
        <f>VLOOKUP(I103,'[119]MTO-rev09'!$A:$O,11,0)</f>
        <v>0</v>
      </c>
      <c r="AJ103" s="162">
        <f>VLOOKUP(I103,'[119]MTO-rev09'!$A:$O,12,0)</f>
        <v>0</v>
      </c>
      <c r="AK103" s="162">
        <v>0</v>
      </c>
      <c r="AL103" s="162">
        <v>0</v>
      </c>
      <c r="AM103" s="162"/>
      <c r="AN103" s="162"/>
      <c r="AO103" s="162">
        <v>0</v>
      </c>
      <c r="AP103" s="162">
        <v>0</v>
      </c>
      <c r="AQ103" s="162">
        <v>0</v>
      </c>
      <c r="AR103" s="162">
        <v>0</v>
      </c>
      <c r="AS103" s="162">
        <v>0</v>
      </c>
      <c r="AT103" s="162">
        <v>0</v>
      </c>
      <c r="AU103" s="162">
        <v>0</v>
      </c>
      <c r="AV103" s="162">
        <v>0</v>
      </c>
      <c r="AW103" s="162">
        <v>0</v>
      </c>
      <c r="AX103" s="162">
        <v>0</v>
      </c>
      <c r="AY103" s="162">
        <v>0</v>
      </c>
      <c r="AZ103" s="162">
        <v>0</v>
      </c>
      <c r="BA103" s="162"/>
      <c r="BB103" s="162"/>
      <c r="BC103" s="162">
        <v>0</v>
      </c>
      <c r="BD103" s="162">
        <v>0</v>
      </c>
      <c r="BE103" s="162">
        <v>0</v>
      </c>
      <c r="BF103" s="162">
        <v>0</v>
      </c>
      <c r="BG103" s="162">
        <v>0</v>
      </c>
      <c r="BH103" s="162">
        <v>0</v>
      </c>
      <c r="BI103" s="162">
        <v>0</v>
      </c>
      <c r="BJ103" s="162">
        <v>0</v>
      </c>
      <c r="BK103" s="162">
        <v>0</v>
      </c>
      <c r="BL103" s="162">
        <v>0</v>
      </c>
      <c r="BM103" s="162">
        <v>0</v>
      </c>
      <c r="BN103" s="162">
        <v>0</v>
      </c>
      <c r="BO103" s="162"/>
      <c r="BP103" s="162"/>
      <c r="BQ103" s="162">
        <v>0</v>
      </c>
      <c r="BR103" s="162">
        <v>0</v>
      </c>
      <c r="BS103" s="162">
        <v>0</v>
      </c>
      <c r="BT103" s="162">
        <v>0</v>
      </c>
      <c r="BU103" s="162">
        <v>0</v>
      </c>
      <c r="BV103" s="162">
        <v>0</v>
      </c>
      <c r="BW103" s="162"/>
      <c r="BX103" s="162"/>
      <c r="BY103" s="162">
        <v>0</v>
      </c>
      <c r="BZ103" s="162">
        <v>0</v>
      </c>
      <c r="CA103" s="162">
        <v>0</v>
      </c>
      <c r="CB103" s="162">
        <v>0</v>
      </c>
      <c r="CC103" s="162">
        <v>0</v>
      </c>
      <c r="CD103" s="162">
        <v>0</v>
      </c>
      <c r="CE103" s="162">
        <f>VLOOKUP(I103,[120]REV33!$A:$O,11,0)</f>
        <v>0</v>
      </c>
      <c r="CF103" s="162">
        <f>VLOOKUP(I103,[120]REV33!$A:$O,12,0)</f>
        <v>0</v>
      </c>
      <c r="CG103" s="162"/>
      <c r="CH103" s="162"/>
      <c r="CI103" s="162"/>
      <c r="CJ103" s="162"/>
      <c r="CK103" s="162"/>
      <c r="CL103" s="162"/>
      <c r="CM103" s="162"/>
      <c r="CN103" s="162"/>
      <c r="CO103" s="162">
        <v>0</v>
      </c>
      <c r="CP103" s="162">
        <v>0</v>
      </c>
      <c r="CQ103" s="162">
        <v>0</v>
      </c>
      <c r="CR103" s="162">
        <v>0</v>
      </c>
      <c r="CS103" s="162">
        <v>0</v>
      </c>
      <c r="CT103" s="162">
        <v>0</v>
      </c>
      <c r="CU103" s="162">
        <v>0</v>
      </c>
      <c r="CV103" s="162">
        <v>0</v>
      </c>
      <c r="CW103" s="209">
        <f t="shared" si="146"/>
        <v>13.566000000000001</v>
      </c>
      <c r="CX103" s="209">
        <f t="shared" si="147"/>
        <v>122.09400000000001</v>
      </c>
      <c r="CY103" s="375" t="s">
        <v>337</v>
      </c>
      <c r="CZ103" s="208"/>
      <c r="DA103" s="152"/>
      <c r="DB103" s="152"/>
      <c r="DC103" s="208"/>
      <c r="DD103" s="208"/>
      <c r="DE103" s="152">
        <f t="shared" si="148"/>
        <v>13.566000000000001</v>
      </c>
      <c r="DF103" s="152">
        <f t="shared" si="149"/>
        <v>122.09400000000001</v>
      </c>
      <c r="DG103" s="153">
        <v>45813</v>
      </c>
      <c r="DH103" s="153" t="s">
        <v>1695</v>
      </c>
      <c r="DI103" s="277" t="s">
        <v>45</v>
      </c>
      <c r="DJ103" s="213" t="s">
        <v>725</v>
      </c>
      <c r="DK103" s="213" t="s">
        <v>43</v>
      </c>
      <c r="DL103" s="181">
        <v>219.81</v>
      </c>
      <c r="DM103" s="153">
        <v>45866</v>
      </c>
      <c r="DN103" s="999">
        <v>18</v>
      </c>
      <c r="DO103" s="181">
        <v>219.81</v>
      </c>
      <c r="DP103" s="182">
        <v>14727.27</v>
      </c>
      <c r="DQ103" s="181">
        <f>DP103*DO103*1.1</f>
        <v>3560921.3405700005</v>
      </c>
      <c r="DR103" s="446">
        <f>(DQ103-DS103)/DS103</f>
        <v>0.10000000000000012</v>
      </c>
      <c r="DS103" s="279">
        <f>DP103*DO103</f>
        <v>3237201.2187000001</v>
      </c>
      <c r="DT103" s="275">
        <v>45867</v>
      </c>
      <c r="DU103" s="152">
        <f>SUMIF($I:$I,I103,$DN:$DN)</f>
        <v>18</v>
      </c>
      <c r="DV103" s="152">
        <f>SUMIF($I:$I,I103,$DO:$DO)</f>
        <v>219.81</v>
      </c>
      <c r="DW103" s="151"/>
      <c r="DX103" s="275"/>
      <c r="DY103" s="370"/>
      <c r="DZ103" s="208"/>
      <c r="EA103" s="208"/>
      <c r="EB103" s="152"/>
      <c r="EC103" s="152"/>
      <c r="ED103" s="152"/>
      <c r="EE103" s="152"/>
      <c r="EF103" s="152"/>
      <c r="EG103" s="152"/>
      <c r="EH103" s="152"/>
      <c r="EI103" s="371"/>
      <c r="EJ103" s="371"/>
      <c r="EK103" s="153"/>
      <c r="EL103" s="153"/>
      <c r="EM103" s="153"/>
      <c r="EN103" s="153"/>
      <c r="EO103" s="153"/>
      <c r="EP103" s="153"/>
      <c r="EQ103" s="153"/>
      <c r="ER103" s="153"/>
      <c r="ES103" s="152">
        <f>SUMIF($I:$I,I103,$EG:$EG)</f>
        <v>0</v>
      </c>
      <c r="ET103" s="151">
        <f>SUMIF($I:$I,I103,$EH:$EH)</f>
        <v>0</v>
      </c>
      <c r="EU103" s="153"/>
      <c r="EV103" s="153"/>
      <c r="EW103" s="153"/>
      <c r="EX103" s="153"/>
      <c r="EY103" s="152">
        <f t="shared" si="150"/>
        <v>18</v>
      </c>
      <c r="EZ103" s="152">
        <f t="shared" si="151"/>
        <v>219.81</v>
      </c>
      <c r="FA103" s="152">
        <f t="shared" si="152"/>
        <v>-4.4339999999999993</v>
      </c>
      <c r="FB103" s="152">
        <f t="shared" si="153"/>
        <v>-97.715999999999994</v>
      </c>
      <c r="FC103" s="151" t="str">
        <f t="shared" si="154"/>
        <v>Thừa</v>
      </c>
      <c r="FD103" s="152"/>
      <c r="FE103" s="372"/>
      <c r="FF103" s="373"/>
      <c r="FG103" s="367"/>
      <c r="FH103" s="374"/>
      <c r="FI103" s="183"/>
      <c r="FJ103" s="184"/>
      <c r="FK103" s="185"/>
      <c r="FL103" s="185"/>
    </row>
    <row r="104" spans="1:168" s="157" customFormat="1" ht="14" hidden="1" customHeight="1">
      <c r="A104" s="208" t="str">
        <f t="shared" si="98"/>
        <v>Hiện</v>
      </c>
      <c r="B104" s="151" t="str">
        <f t="shared" si="93"/>
        <v>Thừa</v>
      </c>
      <c r="C104" s="151">
        <f>FA104</f>
        <v>-139.22219999999999</v>
      </c>
      <c r="D104" s="398"/>
      <c r="E104" s="398"/>
      <c r="F104" s="151"/>
      <c r="G104" s="151"/>
      <c r="H104" s="151"/>
      <c r="I104" s="171" t="s">
        <v>287</v>
      </c>
      <c r="J104" s="164" t="s">
        <v>267</v>
      </c>
      <c r="K104" s="171" t="s">
        <v>312</v>
      </c>
      <c r="L104" s="233" t="s">
        <v>326</v>
      </c>
      <c r="M104" s="163" t="s">
        <v>61</v>
      </c>
      <c r="N104" s="172">
        <v>117</v>
      </c>
      <c r="O104" s="172">
        <v>118.83600000000003</v>
      </c>
      <c r="P104" s="172">
        <v>12778.679999999998</v>
      </c>
      <c r="Q104" s="161"/>
      <c r="R104" s="162"/>
      <c r="S104" s="161">
        <v>124.77780000000003</v>
      </c>
      <c r="T104" s="162">
        <v>14599.002600000003</v>
      </c>
      <c r="U104" s="162"/>
      <c r="V104" s="162"/>
      <c r="W104" s="162">
        <v>0</v>
      </c>
      <c r="X104" s="162">
        <v>0</v>
      </c>
      <c r="Y104" s="162">
        <v>0</v>
      </c>
      <c r="Z104" s="162">
        <v>0</v>
      </c>
      <c r="AA104" s="162">
        <v>0</v>
      </c>
      <c r="AB104" s="162">
        <v>0</v>
      </c>
      <c r="AC104" s="162">
        <v>0</v>
      </c>
      <c r="AD104" s="162">
        <v>0</v>
      </c>
      <c r="AE104" s="162">
        <v>0</v>
      </c>
      <c r="AF104" s="162">
        <v>0</v>
      </c>
      <c r="AG104" s="162">
        <v>0</v>
      </c>
      <c r="AH104" s="162">
        <v>0</v>
      </c>
      <c r="AI104" s="162">
        <f>VLOOKUP(I104,'[119]MTO-rev09'!$A:$O,11,0)</f>
        <v>0</v>
      </c>
      <c r="AJ104" s="162">
        <f>VLOOKUP(I104,'[119]MTO-rev09'!$A:$O,12,0)</f>
        <v>0</v>
      </c>
      <c r="AK104" s="162">
        <v>0</v>
      </c>
      <c r="AL104" s="162">
        <v>0</v>
      </c>
      <c r="AM104" s="162"/>
      <c r="AN104" s="162"/>
      <c r="AO104" s="162">
        <v>0</v>
      </c>
      <c r="AP104" s="162">
        <v>0</v>
      </c>
      <c r="AQ104" s="162">
        <v>0</v>
      </c>
      <c r="AR104" s="162">
        <v>0</v>
      </c>
      <c r="AS104" s="162">
        <v>0</v>
      </c>
      <c r="AT104" s="162">
        <v>0</v>
      </c>
      <c r="AU104" s="162">
        <v>0</v>
      </c>
      <c r="AV104" s="162">
        <v>0</v>
      </c>
      <c r="AW104" s="162">
        <v>0</v>
      </c>
      <c r="AX104" s="162">
        <v>0</v>
      </c>
      <c r="AY104" s="162">
        <v>0</v>
      </c>
      <c r="AZ104" s="162">
        <v>0</v>
      </c>
      <c r="BA104" s="162"/>
      <c r="BB104" s="162"/>
      <c r="BC104" s="162">
        <v>0</v>
      </c>
      <c r="BD104" s="162">
        <v>0</v>
      </c>
      <c r="BE104" s="162">
        <v>0</v>
      </c>
      <c r="BF104" s="162">
        <v>0</v>
      </c>
      <c r="BG104" s="162">
        <v>0</v>
      </c>
      <c r="BH104" s="162">
        <v>0</v>
      </c>
      <c r="BI104" s="162">
        <v>0</v>
      </c>
      <c r="BJ104" s="162">
        <v>0</v>
      </c>
      <c r="BK104" s="162">
        <v>0</v>
      </c>
      <c r="BL104" s="162">
        <v>0</v>
      </c>
      <c r="BM104" s="162">
        <v>0</v>
      </c>
      <c r="BN104" s="162">
        <v>0</v>
      </c>
      <c r="BO104" s="162"/>
      <c r="BP104" s="162"/>
      <c r="BQ104" s="162">
        <v>0</v>
      </c>
      <c r="BR104" s="162">
        <v>0</v>
      </c>
      <c r="BS104" s="162">
        <v>0</v>
      </c>
      <c r="BT104" s="162">
        <v>0</v>
      </c>
      <c r="BU104" s="162">
        <v>0</v>
      </c>
      <c r="BV104" s="162">
        <v>0</v>
      </c>
      <c r="BW104" s="162"/>
      <c r="BX104" s="162"/>
      <c r="BY104" s="162">
        <v>0</v>
      </c>
      <c r="BZ104" s="162">
        <v>0</v>
      </c>
      <c r="CA104" s="162">
        <v>0</v>
      </c>
      <c r="CB104" s="162">
        <v>0</v>
      </c>
      <c r="CC104" s="162">
        <v>0</v>
      </c>
      <c r="CD104" s="162">
        <v>0</v>
      </c>
      <c r="CE104" s="162">
        <f>VLOOKUP(I104,[120]REV33!$A:$O,11,0)</f>
        <v>0</v>
      </c>
      <c r="CF104" s="162">
        <f>VLOOKUP(I104,[120]REV33!$A:$O,12,0)</f>
        <v>0</v>
      </c>
      <c r="CG104" s="162"/>
      <c r="CH104" s="162"/>
      <c r="CI104" s="162"/>
      <c r="CJ104" s="162"/>
      <c r="CK104" s="162"/>
      <c r="CL104" s="162"/>
      <c r="CM104" s="162"/>
      <c r="CN104" s="162"/>
      <c r="CO104" s="162">
        <v>0</v>
      </c>
      <c r="CP104" s="162">
        <v>0</v>
      </c>
      <c r="CQ104" s="162">
        <v>0</v>
      </c>
      <c r="CR104" s="162">
        <v>0</v>
      </c>
      <c r="CS104" s="162">
        <v>0</v>
      </c>
      <c r="CT104" s="162">
        <v>0</v>
      </c>
      <c r="CU104" s="162">
        <v>0</v>
      </c>
      <c r="CV104" s="162">
        <v>0</v>
      </c>
      <c r="CW104" s="209">
        <f t="shared" si="146"/>
        <v>124.77780000000003</v>
      </c>
      <c r="CX104" s="209">
        <f t="shared" si="147"/>
        <v>14599.002600000003</v>
      </c>
      <c r="CY104" s="375" t="s">
        <v>337</v>
      </c>
      <c r="CZ104" s="208"/>
      <c r="DA104" s="152"/>
      <c r="DB104" s="152"/>
      <c r="DC104" s="208"/>
      <c r="DD104" s="208"/>
      <c r="DE104" s="152">
        <f t="shared" si="148"/>
        <v>124.77780000000003</v>
      </c>
      <c r="DF104" s="152">
        <f t="shared" si="149"/>
        <v>14599.002600000003</v>
      </c>
      <c r="DG104" s="153">
        <v>45813</v>
      </c>
      <c r="DH104" s="153"/>
      <c r="DI104" s="153"/>
      <c r="DJ104" s="376"/>
      <c r="DK104" s="368"/>
      <c r="DL104" s="181"/>
      <c r="DM104" s="153"/>
      <c r="DN104" s="999"/>
      <c r="DO104" s="181"/>
      <c r="DP104" s="182"/>
      <c r="DQ104" s="182"/>
      <c r="DR104" s="182"/>
      <c r="DS104" s="182"/>
      <c r="DT104" s="275"/>
      <c r="DU104" s="152">
        <f>SUMIF($I:$I,I104,$DN:$DN)</f>
        <v>0</v>
      </c>
      <c r="DV104" s="152">
        <f>SUMIF($I:$I,I104,$DO:$DO)</f>
        <v>0</v>
      </c>
      <c r="DW104" s="151"/>
      <c r="DX104" s="275"/>
      <c r="DY104" s="370"/>
      <c r="DZ104" s="208"/>
      <c r="EA104" s="208" t="s">
        <v>517</v>
      </c>
      <c r="EB104" s="152" t="s">
        <v>46</v>
      </c>
      <c r="EC104" s="171" t="s">
        <v>312</v>
      </c>
      <c r="ED104" s="152"/>
      <c r="EE104" s="152">
        <v>15444</v>
      </c>
      <c r="EF104" s="153">
        <v>45784</v>
      </c>
      <c r="EG104" s="152">
        <v>132</v>
      </c>
      <c r="EH104" s="152">
        <v>15444</v>
      </c>
      <c r="EI104" s="396">
        <f>0.0140000072674221+1.018</f>
        <v>1.032000007267422</v>
      </c>
      <c r="EJ104" s="371">
        <f>EI104*EH104</f>
        <v>15938.208112238066</v>
      </c>
      <c r="EK104" s="153">
        <v>45786</v>
      </c>
      <c r="EL104" s="153"/>
      <c r="EM104" s="153"/>
      <c r="EN104" s="153"/>
      <c r="EO104" s="153"/>
      <c r="EP104" s="153">
        <v>45823</v>
      </c>
      <c r="EQ104" s="153">
        <v>45824</v>
      </c>
      <c r="ER104" s="153"/>
      <c r="ES104" s="152">
        <f>SUMIF($I:$I,I104,$EG:$EG)</f>
        <v>264</v>
      </c>
      <c r="ET104" s="151">
        <f>SUMIF($I:$I,I104,$EH:$EH)</f>
        <v>30888</v>
      </c>
      <c r="EU104" s="153"/>
      <c r="EV104" s="153"/>
      <c r="EW104" s="153"/>
      <c r="EX104" s="153"/>
      <c r="EY104" s="152">
        <f t="shared" si="150"/>
        <v>264</v>
      </c>
      <c r="EZ104" s="152">
        <f t="shared" si="151"/>
        <v>30888</v>
      </c>
      <c r="FA104" s="152">
        <f t="shared" si="152"/>
        <v>-139.22219999999999</v>
      </c>
      <c r="FB104" s="152">
        <f t="shared" si="153"/>
        <v>-16288.997399999997</v>
      </c>
      <c r="FC104" s="151" t="str">
        <f t="shared" si="154"/>
        <v>Thừa</v>
      </c>
      <c r="FD104" s="152"/>
      <c r="FE104" s="372"/>
      <c r="FF104" s="373"/>
      <c r="FG104" s="367"/>
      <c r="FH104" s="374"/>
      <c r="FI104" s="183"/>
      <c r="FJ104" s="184"/>
      <c r="FK104" s="185"/>
      <c r="FL104" s="185"/>
    </row>
    <row r="105" spans="1:168" s="386" customFormat="1" ht="14" hidden="1" customHeight="1">
      <c r="A105" s="208" t="str">
        <f t="shared" si="98"/>
        <v>ok</v>
      </c>
      <c r="B105" s="151"/>
      <c r="C105" s="151"/>
      <c r="D105" s="398"/>
      <c r="E105" s="398"/>
      <c r="F105" s="151"/>
      <c r="G105" s="151"/>
      <c r="H105" s="151"/>
      <c r="I105" s="171" t="s">
        <v>287</v>
      </c>
      <c r="J105" s="164" t="s">
        <v>267</v>
      </c>
      <c r="K105" s="171" t="s">
        <v>312</v>
      </c>
      <c r="L105" s="233" t="s">
        <v>326</v>
      </c>
      <c r="M105" s="163" t="s">
        <v>61</v>
      </c>
      <c r="N105" s="172"/>
      <c r="O105" s="172"/>
      <c r="P105" s="172"/>
      <c r="Q105" s="161"/>
      <c r="R105" s="162"/>
      <c r="S105" s="161"/>
      <c r="T105" s="162"/>
      <c r="U105" s="162"/>
      <c r="V105" s="162"/>
      <c r="W105" s="162"/>
      <c r="X105" s="162"/>
      <c r="Y105" s="162"/>
      <c r="Z105" s="162"/>
      <c r="AA105" s="162"/>
      <c r="AB105" s="162"/>
      <c r="AC105" s="162"/>
      <c r="AD105" s="162"/>
      <c r="AE105" s="162"/>
      <c r="AF105" s="162"/>
      <c r="AG105" s="162"/>
      <c r="AH105" s="162"/>
      <c r="AI105" s="162"/>
      <c r="AJ105" s="162"/>
      <c r="AK105" s="162"/>
      <c r="AL105" s="162"/>
      <c r="AM105" s="162"/>
      <c r="AN105" s="162"/>
      <c r="AO105" s="162"/>
      <c r="AP105" s="162"/>
      <c r="AQ105" s="162"/>
      <c r="AR105" s="162"/>
      <c r="AS105" s="162"/>
      <c r="AT105" s="162"/>
      <c r="AU105" s="162"/>
      <c r="AV105" s="162"/>
      <c r="AW105" s="162"/>
      <c r="AX105" s="162"/>
      <c r="AY105" s="162"/>
      <c r="AZ105" s="162"/>
      <c r="BA105" s="162"/>
      <c r="BB105" s="162"/>
      <c r="BC105" s="162"/>
      <c r="BD105" s="162"/>
      <c r="BE105" s="162"/>
      <c r="BF105" s="162"/>
      <c r="BG105" s="162"/>
      <c r="BH105" s="162"/>
      <c r="BI105" s="162"/>
      <c r="BJ105" s="162"/>
      <c r="BK105" s="162"/>
      <c r="BL105" s="162"/>
      <c r="BM105" s="162"/>
      <c r="BN105" s="162"/>
      <c r="BO105" s="162"/>
      <c r="BP105" s="162"/>
      <c r="BQ105" s="162"/>
      <c r="BR105" s="162"/>
      <c r="BS105" s="162"/>
      <c r="BT105" s="162"/>
      <c r="BU105" s="162"/>
      <c r="BV105" s="162"/>
      <c r="BW105" s="162"/>
      <c r="BX105" s="162"/>
      <c r="BY105" s="162"/>
      <c r="BZ105" s="162"/>
      <c r="CA105" s="162"/>
      <c r="CB105" s="162"/>
      <c r="CC105" s="162"/>
      <c r="CD105" s="162"/>
      <c r="CE105" s="162"/>
      <c r="CF105" s="162"/>
      <c r="CG105" s="162"/>
      <c r="CH105" s="162"/>
      <c r="CI105" s="162"/>
      <c r="CJ105" s="162"/>
      <c r="CK105" s="162"/>
      <c r="CL105" s="162"/>
      <c r="CM105" s="162"/>
      <c r="CN105" s="162"/>
      <c r="CO105" s="162"/>
      <c r="CP105" s="162"/>
      <c r="CQ105" s="162"/>
      <c r="CR105" s="162"/>
      <c r="CS105" s="162"/>
      <c r="CT105" s="162"/>
      <c r="CU105" s="162"/>
      <c r="CV105" s="162"/>
      <c r="CW105" s="209"/>
      <c r="CX105" s="209"/>
      <c r="CY105" s="375"/>
      <c r="CZ105" s="208"/>
      <c r="DA105" s="152"/>
      <c r="DB105" s="152"/>
      <c r="DC105" s="208"/>
      <c r="DD105" s="208"/>
      <c r="DE105" s="152"/>
      <c r="DF105" s="152"/>
      <c r="DG105" s="153"/>
      <c r="DH105" s="153"/>
      <c r="DI105" s="153"/>
      <c r="DJ105" s="376"/>
      <c r="DK105" s="368"/>
      <c r="DL105" s="181"/>
      <c r="DM105" s="153"/>
      <c r="DN105" s="999"/>
      <c r="DO105" s="181"/>
      <c r="DP105" s="182"/>
      <c r="DQ105" s="182"/>
      <c r="DR105" s="182"/>
      <c r="DS105" s="182"/>
      <c r="DT105" s="275"/>
      <c r="DU105" s="152"/>
      <c r="DV105" s="152"/>
      <c r="DW105" s="151"/>
      <c r="DX105" s="275"/>
      <c r="DY105" s="370"/>
      <c r="DZ105" s="208"/>
      <c r="EA105" s="208" t="s">
        <v>575</v>
      </c>
      <c r="EB105" s="152" t="s">
        <v>518</v>
      </c>
      <c r="EC105" s="401" t="s">
        <v>545</v>
      </c>
      <c r="ED105" s="152"/>
      <c r="EE105" s="152">
        <v>15444</v>
      </c>
      <c r="EF105" s="153">
        <v>45813</v>
      </c>
      <c r="EG105" s="152">
        <v>132</v>
      </c>
      <c r="EH105" s="152">
        <v>15444</v>
      </c>
      <c r="EI105" s="396">
        <f>0.0577454062236541+1.018</f>
        <v>1.0757454062236542</v>
      </c>
      <c r="EJ105" s="371">
        <f t="shared" ref="EJ105" si="155">EI105*EH105</f>
        <v>16613.812053718117</v>
      </c>
      <c r="EK105" s="153">
        <v>45833</v>
      </c>
      <c r="EL105" s="153"/>
      <c r="EM105" s="153"/>
      <c r="EN105" s="153">
        <v>45851</v>
      </c>
      <c r="EO105" s="153">
        <v>45851</v>
      </c>
      <c r="EP105" s="153">
        <v>45853</v>
      </c>
      <c r="EQ105" s="153">
        <v>45853</v>
      </c>
      <c r="ER105" s="153">
        <v>45853</v>
      </c>
      <c r="ES105" s="152"/>
      <c r="ET105" s="151"/>
      <c r="EU105" s="153"/>
      <c r="EV105" s="153"/>
      <c r="EW105" s="153"/>
      <c r="EX105" s="153"/>
      <c r="EY105" s="152"/>
      <c r="EZ105" s="152"/>
      <c r="FA105" s="152"/>
      <c r="FB105" s="152"/>
      <c r="FC105" s="151"/>
      <c r="FD105" s="152"/>
      <c r="FE105" s="372"/>
      <c r="FF105" s="373"/>
      <c r="FG105" s="384"/>
      <c r="FH105" s="385"/>
      <c r="FI105" s="210"/>
      <c r="FJ105" s="211"/>
      <c r="FK105" s="212"/>
      <c r="FL105" s="212"/>
    </row>
    <row r="106" spans="1:168" s="157" customFormat="1" ht="14" hidden="1" customHeight="1">
      <c r="A106" s="208" t="str">
        <f t="shared" si="98"/>
        <v>Hiện</v>
      </c>
      <c r="B106" s="151" t="str">
        <f t="shared" si="93"/>
        <v>Đủ</v>
      </c>
      <c r="C106" s="151">
        <f>FA106</f>
        <v>0</v>
      </c>
      <c r="D106" s="151"/>
      <c r="E106" s="151"/>
      <c r="F106" s="151"/>
      <c r="G106" s="151"/>
      <c r="H106" s="151"/>
      <c r="I106" s="171" t="s">
        <v>396</v>
      </c>
      <c r="J106" s="164" t="s">
        <v>397</v>
      </c>
      <c r="K106" s="402" t="s">
        <v>398</v>
      </c>
      <c r="L106" s="233" t="s">
        <v>399</v>
      </c>
      <c r="M106" s="163" t="s">
        <v>61</v>
      </c>
      <c r="N106" s="172">
        <v>7.5</v>
      </c>
      <c r="O106" s="172">
        <v>85.116720000000001</v>
      </c>
      <c r="P106" s="172">
        <v>623.05999999999983</v>
      </c>
      <c r="Q106" s="161"/>
      <c r="R106" s="162"/>
      <c r="S106" s="161"/>
      <c r="T106" s="162"/>
      <c r="U106" s="162"/>
      <c r="V106" s="162"/>
      <c r="W106" s="162">
        <v>90</v>
      </c>
      <c r="X106" s="162">
        <v>675</v>
      </c>
      <c r="Y106" s="162">
        <v>0</v>
      </c>
      <c r="Z106" s="162">
        <v>0</v>
      </c>
      <c r="AA106" s="162">
        <v>0</v>
      </c>
      <c r="AB106" s="162">
        <v>0</v>
      </c>
      <c r="AC106" s="162">
        <v>0</v>
      </c>
      <c r="AD106" s="162">
        <v>0</v>
      </c>
      <c r="AE106" s="162">
        <v>0</v>
      </c>
      <c r="AF106" s="162">
        <v>0</v>
      </c>
      <c r="AG106" s="162">
        <v>0</v>
      </c>
      <c r="AH106" s="162">
        <v>0</v>
      </c>
      <c r="AI106" s="162">
        <f>VLOOKUP(I106,'[119]MTO-rev09'!$A:$O,11,0)</f>
        <v>0</v>
      </c>
      <c r="AJ106" s="162">
        <f>VLOOKUP(I106,'[119]MTO-rev09'!$A:$O,12,0)</f>
        <v>0</v>
      </c>
      <c r="AK106" s="162">
        <v>0</v>
      </c>
      <c r="AL106" s="162">
        <v>0</v>
      </c>
      <c r="AM106" s="162"/>
      <c r="AN106" s="162"/>
      <c r="AO106" s="162">
        <v>0</v>
      </c>
      <c r="AP106" s="162">
        <v>0</v>
      </c>
      <c r="AQ106" s="162">
        <v>0</v>
      </c>
      <c r="AR106" s="162">
        <v>0</v>
      </c>
      <c r="AS106" s="162">
        <v>0</v>
      </c>
      <c r="AT106" s="162">
        <v>0</v>
      </c>
      <c r="AU106" s="162">
        <v>0</v>
      </c>
      <c r="AV106" s="162">
        <v>0</v>
      </c>
      <c r="AW106" s="162">
        <v>0</v>
      </c>
      <c r="AX106" s="162">
        <v>0</v>
      </c>
      <c r="AY106" s="162">
        <v>0</v>
      </c>
      <c r="AZ106" s="162">
        <v>0</v>
      </c>
      <c r="BA106" s="162"/>
      <c r="BB106" s="162"/>
      <c r="BC106" s="162">
        <v>0</v>
      </c>
      <c r="BD106" s="162">
        <v>0</v>
      </c>
      <c r="BE106" s="162">
        <v>0</v>
      </c>
      <c r="BF106" s="162">
        <v>0</v>
      </c>
      <c r="BG106" s="162">
        <v>0</v>
      </c>
      <c r="BH106" s="162">
        <v>0</v>
      </c>
      <c r="BI106" s="162">
        <v>0</v>
      </c>
      <c r="BJ106" s="162">
        <v>0</v>
      </c>
      <c r="BK106" s="162">
        <v>0</v>
      </c>
      <c r="BL106" s="162">
        <v>0</v>
      </c>
      <c r="BM106" s="162">
        <v>0</v>
      </c>
      <c r="BN106" s="162">
        <v>0</v>
      </c>
      <c r="BO106" s="162"/>
      <c r="BP106" s="162"/>
      <c r="BQ106" s="162">
        <v>0</v>
      </c>
      <c r="BR106" s="162">
        <v>0</v>
      </c>
      <c r="BS106" s="162">
        <v>0</v>
      </c>
      <c r="BT106" s="162">
        <v>0</v>
      </c>
      <c r="BU106" s="162">
        <v>0</v>
      </c>
      <c r="BV106" s="162">
        <v>0</v>
      </c>
      <c r="BW106" s="162"/>
      <c r="BX106" s="162"/>
      <c r="BY106" s="162">
        <v>0</v>
      </c>
      <c r="BZ106" s="162">
        <v>0</v>
      </c>
      <c r="CA106" s="162">
        <v>0</v>
      </c>
      <c r="CB106" s="162">
        <v>0</v>
      </c>
      <c r="CC106" s="162">
        <v>0</v>
      </c>
      <c r="CD106" s="162">
        <v>0</v>
      </c>
      <c r="CE106" s="162">
        <f>VLOOKUP(I106,[120]REV33!$A:$O,11,0)</f>
        <v>0</v>
      </c>
      <c r="CF106" s="162">
        <f>VLOOKUP(I106,[120]REV33!$A:$O,12,0)</f>
        <v>0</v>
      </c>
      <c r="CG106" s="162"/>
      <c r="CH106" s="162"/>
      <c r="CI106" s="162"/>
      <c r="CJ106" s="162"/>
      <c r="CK106" s="162"/>
      <c r="CL106" s="162"/>
      <c r="CM106" s="162"/>
      <c r="CN106" s="162"/>
      <c r="CO106" s="162">
        <v>0</v>
      </c>
      <c r="CP106" s="162">
        <v>0</v>
      </c>
      <c r="CQ106" s="162">
        <v>0</v>
      </c>
      <c r="CR106" s="162">
        <v>0</v>
      </c>
      <c r="CS106" s="162">
        <v>0</v>
      </c>
      <c r="CT106" s="162">
        <v>0</v>
      </c>
      <c r="CU106" s="162">
        <v>0</v>
      </c>
      <c r="CV106" s="162">
        <v>0</v>
      </c>
      <c r="CW106" s="209">
        <f t="shared" ref="CW106:CW110" si="156">Q106+S106+U106+W106+Y106+AA106+AC106+AE106+AG106+AI106+AK106+AM106+AO106+AQ106+AS106+AU106+AW106+AY106+BA106+BC106+BE106+BG106+BI106+BK106+BM106+BO106+BQ106+BS106+BU106+BW106+BY106+CA106+CC106+CE106+CG106+CI106+CK106+CM106+CO106+CQ106+CS106+CU106</f>
        <v>90</v>
      </c>
      <c r="CX106" s="209">
        <f t="shared" ref="CX106:CX110" si="157">R106+T106+V106+X106+Z106+AB106+AD106+AF106+AH106+AJ106+AL106+AN106+AP106+AR106+AT106+AV106+AX106+AZ106+BB106+BD106+BF106+BH106+BJ106+BL106+BN106+BP106+BR106+BT106+BV106+BX106+BZ106+CB106+CD106+CF106+CH106+CJ106+CL106+CN106+CP106+CR106+CT106+CV106</f>
        <v>675</v>
      </c>
      <c r="CY106" s="375" t="s">
        <v>436</v>
      </c>
      <c r="CZ106" s="208"/>
      <c r="DA106" s="152"/>
      <c r="DB106" s="152"/>
      <c r="DC106" s="208"/>
      <c r="DD106" s="208"/>
      <c r="DE106" s="152">
        <f t="shared" ref="DE106:DE110" si="158">IF(CW106&gt;DA106,CW106-DA106,"0")</f>
        <v>90</v>
      </c>
      <c r="DF106" s="152">
        <f t="shared" ref="DF106:DF110" si="159">IF(CX106&gt;DB106,CX106-DB106,"0")</f>
        <v>675</v>
      </c>
      <c r="DG106" s="153">
        <v>45833</v>
      </c>
      <c r="DH106" s="153" t="s">
        <v>473</v>
      </c>
      <c r="DI106" s="153" t="s">
        <v>467</v>
      </c>
      <c r="DJ106" s="403" t="s">
        <v>468</v>
      </c>
      <c r="DK106" s="368" t="s">
        <v>474</v>
      </c>
      <c r="DL106" s="404">
        <v>636</v>
      </c>
      <c r="DM106" s="153">
        <v>45815</v>
      </c>
      <c r="DN106" s="999">
        <f>15*6</f>
        <v>90</v>
      </c>
      <c r="DO106" s="240">
        <v>636</v>
      </c>
      <c r="DP106" s="404">
        <v>17090.91</v>
      </c>
      <c r="DQ106" s="181">
        <f t="shared" ref="DQ106:DQ111" si="160">DP106*DO106*1.1</f>
        <v>11956800.636</v>
      </c>
      <c r="DR106" s="446">
        <f t="shared" ref="DR106:DR111" si="161">(DQ106-DS106)/DS106</f>
        <v>0.10000000000000002</v>
      </c>
      <c r="DS106" s="182">
        <f t="shared" ref="DS106:DS111" si="162">DP106*DO106</f>
        <v>10869818.76</v>
      </c>
      <c r="DT106" s="275">
        <v>45852</v>
      </c>
      <c r="DU106" s="152">
        <f>SUMIF($I:$I,I106,$DN:$DN)</f>
        <v>90</v>
      </c>
      <c r="DV106" s="152">
        <f>SUMIF($I:$I,I106,$DO:$DO)</f>
        <v>636</v>
      </c>
      <c r="DW106" s="151"/>
      <c r="DX106" s="275"/>
      <c r="DY106" s="370"/>
      <c r="DZ106" s="208"/>
      <c r="EA106" s="208"/>
      <c r="EB106" s="152"/>
      <c r="EC106" s="152"/>
      <c r="ED106" s="152"/>
      <c r="EE106" s="152"/>
      <c r="EF106" s="152"/>
      <c r="EG106" s="152"/>
      <c r="EH106" s="152"/>
      <c r="EI106" s="371"/>
      <c r="EJ106" s="371"/>
      <c r="EK106" s="153"/>
      <c r="EL106" s="153"/>
      <c r="EM106" s="153"/>
      <c r="EN106" s="153"/>
      <c r="EO106" s="153"/>
      <c r="EP106" s="153"/>
      <c r="EQ106" s="153"/>
      <c r="ER106" s="153"/>
      <c r="ES106" s="152">
        <f>SUMIF($I:$I,I106,$EG:$EG)</f>
        <v>0</v>
      </c>
      <c r="ET106" s="151">
        <f>SUMIF($I:$I,I106,$EH:$EH)</f>
        <v>0</v>
      </c>
      <c r="EU106" s="153"/>
      <c r="EV106" s="153"/>
      <c r="EW106" s="153"/>
      <c r="EX106" s="153"/>
      <c r="EY106" s="152">
        <f t="shared" ref="EY106:EY110" si="163">DU106+ES106</f>
        <v>90</v>
      </c>
      <c r="EZ106" s="152">
        <f t="shared" ref="EZ106:EZ110" si="164">DV106+ET106</f>
        <v>636</v>
      </c>
      <c r="FA106" s="152">
        <f t="shared" ref="FA106:FA110" si="165">DE106-EY106</f>
        <v>0</v>
      </c>
      <c r="FB106" s="152">
        <f t="shared" ref="FB106:FB110" si="166">DF106-EZ106</f>
        <v>39</v>
      </c>
      <c r="FC106" s="151" t="str">
        <f t="shared" ref="FC106:FC110" si="167">IF(FA106&lt;0,"Thừa",IF(FA106=0,"Đủ","Thiếu"))</f>
        <v>Đủ</v>
      </c>
      <c r="FD106" s="152"/>
      <c r="FE106" s="372"/>
      <c r="FF106" s="373"/>
      <c r="FG106" s="367"/>
      <c r="FH106" s="374"/>
      <c r="FI106" s="183"/>
      <c r="FJ106" s="184"/>
      <c r="FK106" s="185"/>
      <c r="FL106" s="185"/>
    </row>
    <row r="107" spans="1:168" s="157" customFormat="1" ht="14" hidden="1" customHeight="1">
      <c r="A107" s="208" t="str">
        <f t="shared" si="98"/>
        <v>Hiện</v>
      </c>
      <c r="B107" s="151" t="str">
        <f t="shared" si="93"/>
        <v>Thừa</v>
      </c>
      <c r="C107" s="151">
        <f>FA107</f>
        <v>-4.4000000000000004</v>
      </c>
      <c r="D107" s="151"/>
      <c r="E107" s="151"/>
      <c r="F107" s="151"/>
      <c r="G107" s="151"/>
      <c r="H107" s="151"/>
      <c r="I107" s="171" t="s">
        <v>400</v>
      </c>
      <c r="J107" s="164" t="s">
        <v>397</v>
      </c>
      <c r="K107" s="402" t="s">
        <v>401</v>
      </c>
      <c r="L107" s="233" t="s">
        <v>402</v>
      </c>
      <c r="M107" s="163" t="s">
        <v>61</v>
      </c>
      <c r="N107" s="172">
        <v>4.25</v>
      </c>
      <c r="O107" s="172">
        <v>2.46</v>
      </c>
      <c r="P107" s="172">
        <v>10.4</v>
      </c>
      <c r="Q107" s="161"/>
      <c r="R107" s="162"/>
      <c r="S107" s="161"/>
      <c r="T107" s="162"/>
      <c r="U107" s="162"/>
      <c r="V107" s="162"/>
      <c r="W107" s="162">
        <v>2.6</v>
      </c>
      <c r="X107" s="162">
        <v>11.05</v>
      </c>
      <c r="Y107" s="162">
        <v>0</v>
      </c>
      <c r="Z107" s="162">
        <v>0</v>
      </c>
      <c r="AA107" s="162">
        <v>0</v>
      </c>
      <c r="AB107" s="162">
        <v>0</v>
      </c>
      <c r="AC107" s="162">
        <v>0</v>
      </c>
      <c r="AD107" s="162">
        <v>0</v>
      </c>
      <c r="AE107" s="162">
        <v>0</v>
      </c>
      <c r="AF107" s="162">
        <v>0</v>
      </c>
      <c r="AG107" s="162">
        <v>0</v>
      </c>
      <c r="AH107" s="162">
        <v>0</v>
      </c>
      <c r="AI107" s="162">
        <f>VLOOKUP(I107,'[119]MTO-rev09'!$A:$O,11,0)</f>
        <v>0</v>
      </c>
      <c r="AJ107" s="162">
        <f>VLOOKUP(I107,'[119]MTO-rev09'!$A:$O,12,0)</f>
        <v>0</v>
      </c>
      <c r="AK107" s="162">
        <v>0</v>
      </c>
      <c r="AL107" s="162">
        <v>0</v>
      </c>
      <c r="AM107" s="162"/>
      <c r="AN107" s="162"/>
      <c r="AO107" s="162">
        <v>0</v>
      </c>
      <c r="AP107" s="162">
        <v>0</v>
      </c>
      <c r="AQ107" s="162">
        <v>0</v>
      </c>
      <c r="AR107" s="162">
        <v>0</v>
      </c>
      <c r="AS107" s="162">
        <v>0</v>
      </c>
      <c r="AT107" s="162">
        <v>0</v>
      </c>
      <c r="AU107" s="162">
        <v>0</v>
      </c>
      <c r="AV107" s="162">
        <v>0</v>
      </c>
      <c r="AW107" s="162">
        <v>0</v>
      </c>
      <c r="AX107" s="162">
        <v>0</v>
      </c>
      <c r="AY107" s="162">
        <v>0</v>
      </c>
      <c r="AZ107" s="162">
        <v>0</v>
      </c>
      <c r="BA107" s="162"/>
      <c r="BB107" s="162"/>
      <c r="BC107" s="162">
        <v>0</v>
      </c>
      <c r="BD107" s="162">
        <v>0</v>
      </c>
      <c r="BE107" s="162">
        <v>0</v>
      </c>
      <c r="BF107" s="162">
        <v>0</v>
      </c>
      <c r="BG107" s="162">
        <v>0</v>
      </c>
      <c r="BH107" s="162">
        <v>0</v>
      </c>
      <c r="BI107" s="162">
        <v>0</v>
      </c>
      <c r="BJ107" s="162">
        <v>0</v>
      </c>
      <c r="BK107" s="162">
        <v>0</v>
      </c>
      <c r="BL107" s="162">
        <v>0</v>
      </c>
      <c r="BM107" s="162">
        <v>0</v>
      </c>
      <c r="BN107" s="162">
        <v>0</v>
      </c>
      <c r="BO107" s="162"/>
      <c r="BP107" s="162"/>
      <c r="BQ107" s="162">
        <v>0</v>
      </c>
      <c r="BR107" s="162">
        <v>0</v>
      </c>
      <c r="BS107" s="162">
        <v>0</v>
      </c>
      <c r="BT107" s="162">
        <v>0</v>
      </c>
      <c r="BU107" s="162">
        <v>0</v>
      </c>
      <c r="BV107" s="162">
        <v>0</v>
      </c>
      <c r="BW107" s="162"/>
      <c r="BX107" s="162"/>
      <c r="BY107" s="162">
        <v>0</v>
      </c>
      <c r="BZ107" s="162">
        <v>0</v>
      </c>
      <c r="CA107" s="162">
        <v>0</v>
      </c>
      <c r="CB107" s="162">
        <v>0</v>
      </c>
      <c r="CC107" s="162">
        <v>0</v>
      </c>
      <c r="CD107" s="162">
        <v>0</v>
      </c>
      <c r="CE107" s="162">
        <f>VLOOKUP(I107,[120]REV33!$A:$O,11,0)</f>
        <v>0</v>
      </c>
      <c r="CF107" s="162">
        <f>VLOOKUP(I107,[120]REV33!$A:$O,12,0)</f>
        <v>0</v>
      </c>
      <c r="CG107" s="162"/>
      <c r="CH107" s="162"/>
      <c r="CI107" s="162"/>
      <c r="CJ107" s="162"/>
      <c r="CK107" s="162"/>
      <c r="CL107" s="162"/>
      <c r="CM107" s="162"/>
      <c r="CN107" s="162"/>
      <c r="CO107" s="162">
        <v>0</v>
      </c>
      <c r="CP107" s="162">
        <v>0</v>
      </c>
      <c r="CQ107" s="162">
        <v>0</v>
      </c>
      <c r="CR107" s="162">
        <v>0</v>
      </c>
      <c r="CS107" s="162">
        <v>0</v>
      </c>
      <c r="CT107" s="162">
        <v>0</v>
      </c>
      <c r="CU107" s="162">
        <v>0</v>
      </c>
      <c r="CV107" s="162">
        <v>0</v>
      </c>
      <c r="CW107" s="209">
        <f t="shared" si="156"/>
        <v>2.6</v>
      </c>
      <c r="CX107" s="209">
        <f t="shared" si="157"/>
        <v>11.05</v>
      </c>
      <c r="CY107" s="375" t="s">
        <v>436</v>
      </c>
      <c r="CZ107" s="208"/>
      <c r="DA107" s="152"/>
      <c r="DB107" s="152"/>
      <c r="DC107" s="208"/>
      <c r="DD107" s="208"/>
      <c r="DE107" s="152">
        <f t="shared" si="158"/>
        <v>2.6</v>
      </c>
      <c r="DF107" s="152">
        <f t="shared" si="159"/>
        <v>11.05</v>
      </c>
      <c r="DG107" s="153">
        <v>45833</v>
      </c>
      <c r="DH107" s="153" t="s">
        <v>473</v>
      </c>
      <c r="DI107" s="153" t="s">
        <v>467</v>
      </c>
      <c r="DJ107" s="403" t="s">
        <v>469</v>
      </c>
      <c r="DK107" s="368" t="s">
        <v>474</v>
      </c>
      <c r="DL107" s="404">
        <v>32</v>
      </c>
      <c r="DM107" s="153">
        <v>45815</v>
      </c>
      <c r="DN107" s="999">
        <v>7</v>
      </c>
      <c r="DO107" s="240">
        <v>32</v>
      </c>
      <c r="DP107" s="404">
        <v>17090.91</v>
      </c>
      <c r="DQ107" s="181">
        <f t="shared" si="160"/>
        <v>601600.03200000001</v>
      </c>
      <c r="DR107" s="446">
        <f t="shared" si="161"/>
        <v>0.10000000000000002</v>
      </c>
      <c r="DS107" s="182">
        <f t="shared" si="162"/>
        <v>546909.12</v>
      </c>
      <c r="DT107" s="275">
        <v>45852</v>
      </c>
      <c r="DU107" s="152">
        <f>SUMIF($I:$I,I107,$DN:$DN)</f>
        <v>7</v>
      </c>
      <c r="DV107" s="152">
        <f>SUMIF($I:$I,I107,$DO:$DO)</f>
        <v>32</v>
      </c>
      <c r="DW107" s="151"/>
      <c r="DX107" s="275"/>
      <c r="DY107" s="370"/>
      <c r="DZ107" s="208"/>
      <c r="EA107" s="208"/>
      <c r="EB107" s="152"/>
      <c r="EC107" s="152"/>
      <c r="ED107" s="152"/>
      <c r="EE107" s="152"/>
      <c r="EF107" s="152"/>
      <c r="EG107" s="152"/>
      <c r="EH107" s="152"/>
      <c r="EI107" s="371"/>
      <c r="EJ107" s="371"/>
      <c r="EK107" s="153"/>
      <c r="EL107" s="153"/>
      <c r="EM107" s="153"/>
      <c r="EN107" s="153"/>
      <c r="EO107" s="153"/>
      <c r="EP107" s="153"/>
      <c r="EQ107" s="153"/>
      <c r="ER107" s="153"/>
      <c r="ES107" s="152">
        <f>SUMIF($I:$I,I107,$EG:$EG)</f>
        <v>0</v>
      </c>
      <c r="ET107" s="151">
        <f>SUMIF($I:$I,I107,$EH:$EH)</f>
        <v>0</v>
      </c>
      <c r="EU107" s="153"/>
      <c r="EV107" s="153"/>
      <c r="EW107" s="153"/>
      <c r="EX107" s="153"/>
      <c r="EY107" s="152">
        <f t="shared" si="163"/>
        <v>7</v>
      </c>
      <c r="EZ107" s="152">
        <f t="shared" si="164"/>
        <v>32</v>
      </c>
      <c r="FA107" s="152">
        <f t="shared" si="165"/>
        <v>-4.4000000000000004</v>
      </c>
      <c r="FB107" s="152">
        <f t="shared" si="166"/>
        <v>-20.95</v>
      </c>
      <c r="FC107" s="151" t="str">
        <f t="shared" si="167"/>
        <v>Thừa</v>
      </c>
      <c r="FD107" s="152"/>
      <c r="FE107" s="372"/>
      <c r="FF107" s="373"/>
      <c r="FG107" s="367"/>
      <c r="FH107" s="374"/>
      <c r="FI107" s="183"/>
      <c r="FJ107" s="184"/>
      <c r="FK107" s="185"/>
      <c r="FL107" s="185"/>
    </row>
    <row r="108" spans="1:168" s="157" customFormat="1" ht="14" hidden="1" customHeight="1">
      <c r="A108" s="208" t="str">
        <f t="shared" si="98"/>
        <v>Hiện</v>
      </c>
      <c r="B108" s="151" t="str">
        <f t="shared" si="93"/>
        <v>Thừa</v>
      </c>
      <c r="C108" s="151">
        <f>FA108</f>
        <v>-2</v>
      </c>
      <c r="D108" s="151"/>
      <c r="E108" s="151"/>
      <c r="F108" s="151"/>
      <c r="G108" s="151"/>
      <c r="H108" s="151"/>
      <c r="I108" s="171" t="s">
        <v>403</v>
      </c>
      <c r="J108" s="164" t="s">
        <v>397</v>
      </c>
      <c r="K108" s="402" t="s">
        <v>404</v>
      </c>
      <c r="L108" s="233" t="s">
        <v>399</v>
      </c>
      <c r="M108" s="163" t="s">
        <v>61</v>
      </c>
      <c r="N108" s="172">
        <v>7.57</v>
      </c>
      <c r="O108" s="172">
        <v>1.92</v>
      </c>
      <c r="P108" s="172">
        <v>14.52</v>
      </c>
      <c r="Q108" s="161"/>
      <c r="R108" s="162"/>
      <c r="S108" s="161"/>
      <c r="T108" s="162"/>
      <c r="U108" s="162"/>
      <c r="V108" s="162"/>
      <c r="W108" s="162">
        <v>4</v>
      </c>
      <c r="X108" s="162">
        <v>30.28</v>
      </c>
      <c r="Y108" s="162">
        <v>0</v>
      </c>
      <c r="Z108" s="162">
        <v>0</v>
      </c>
      <c r="AA108" s="162">
        <v>0</v>
      </c>
      <c r="AB108" s="162">
        <v>0</v>
      </c>
      <c r="AC108" s="162">
        <v>0</v>
      </c>
      <c r="AD108" s="162">
        <v>0</v>
      </c>
      <c r="AE108" s="162">
        <v>0</v>
      </c>
      <c r="AF108" s="162">
        <v>0</v>
      </c>
      <c r="AG108" s="162">
        <v>0</v>
      </c>
      <c r="AH108" s="162">
        <v>0</v>
      </c>
      <c r="AI108" s="162">
        <f>VLOOKUP(I108,'[119]MTO-rev09'!$A:$O,11,0)</f>
        <v>0</v>
      </c>
      <c r="AJ108" s="162">
        <f>VLOOKUP(I108,'[119]MTO-rev09'!$A:$O,12,0)</f>
        <v>0</v>
      </c>
      <c r="AK108" s="162">
        <v>0</v>
      </c>
      <c r="AL108" s="162">
        <v>0</v>
      </c>
      <c r="AM108" s="162"/>
      <c r="AN108" s="162"/>
      <c r="AO108" s="162">
        <v>0</v>
      </c>
      <c r="AP108" s="162">
        <v>0</v>
      </c>
      <c r="AQ108" s="162">
        <v>0</v>
      </c>
      <c r="AR108" s="162">
        <v>0</v>
      </c>
      <c r="AS108" s="162">
        <v>0</v>
      </c>
      <c r="AT108" s="162">
        <v>0</v>
      </c>
      <c r="AU108" s="162">
        <v>0</v>
      </c>
      <c r="AV108" s="162">
        <v>0</v>
      </c>
      <c r="AW108" s="162">
        <v>0</v>
      </c>
      <c r="AX108" s="162">
        <v>0</v>
      </c>
      <c r="AY108" s="162">
        <v>0</v>
      </c>
      <c r="AZ108" s="162">
        <v>0</v>
      </c>
      <c r="BA108" s="162"/>
      <c r="BB108" s="162"/>
      <c r="BC108" s="162">
        <v>0</v>
      </c>
      <c r="BD108" s="162">
        <v>0</v>
      </c>
      <c r="BE108" s="162">
        <v>0</v>
      </c>
      <c r="BF108" s="162">
        <v>0</v>
      </c>
      <c r="BG108" s="162">
        <v>0</v>
      </c>
      <c r="BH108" s="162">
        <v>0</v>
      </c>
      <c r="BI108" s="162">
        <v>0</v>
      </c>
      <c r="BJ108" s="162">
        <v>0</v>
      </c>
      <c r="BK108" s="162">
        <v>0</v>
      </c>
      <c r="BL108" s="162">
        <v>0</v>
      </c>
      <c r="BM108" s="162">
        <v>0</v>
      </c>
      <c r="BN108" s="162">
        <v>0</v>
      </c>
      <c r="BO108" s="162"/>
      <c r="BP108" s="162"/>
      <c r="BQ108" s="162">
        <v>0</v>
      </c>
      <c r="BR108" s="162">
        <v>0</v>
      </c>
      <c r="BS108" s="162">
        <v>0</v>
      </c>
      <c r="BT108" s="162">
        <v>0</v>
      </c>
      <c r="BU108" s="162">
        <v>0</v>
      </c>
      <c r="BV108" s="162">
        <v>0</v>
      </c>
      <c r="BW108" s="162"/>
      <c r="BX108" s="162"/>
      <c r="BY108" s="162">
        <v>0</v>
      </c>
      <c r="BZ108" s="162">
        <v>0</v>
      </c>
      <c r="CA108" s="162">
        <v>0</v>
      </c>
      <c r="CB108" s="162">
        <v>0</v>
      </c>
      <c r="CC108" s="162">
        <v>0</v>
      </c>
      <c r="CD108" s="162">
        <v>0</v>
      </c>
      <c r="CE108" s="162">
        <f>VLOOKUP(I108,[120]REV33!$A:$O,11,0)</f>
        <v>0</v>
      </c>
      <c r="CF108" s="162">
        <f>VLOOKUP(I108,[120]REV33!$A:$O,12,0)</f>
        <v>0</v>
      </c>
      <c r="CG108" s="162"/>
      <c r="CH108" s="162"/>
      <c r="CI108" s="162"/>
      <c r="CJ108" s="162"/>
      <c r="CK108" s="162"/>
      <c r="CL108" s="162"/>
      <c r="CM108" s="162"/>
      <c r="CN108" s="162"/>
      <c r="CO108" s="162">
        <v>0</v>
      </c>
      <c r="CP108" s="162">
        <v>0</v>
      </c>
      <c r="CQ108" s="162">
        <v>0</v>
      </c>
      <c r="CR108" s="162">
        <v>0</v>
      </c>
      <c r="CS108" s="162">
        <v>0</v>
      </c>
      <c r="CT108" s="162">
        <v>0</v>
      </c>
      <c r="CU108" s="162">
        <v>0</v>
      </c>
      <c r="CV108" s="162">
        <v>0</v>
      </c>
      <c r="CW108" s="209">
        <f t="shared" si="156"/>
        <v>4</v>
      </c>
      <c r="CX108" s="209">
        <f t="shared" si="157"/>
        <v>30.28</v>
      </c>
      <c r="CY108" s="375" t="s">
        <v>436</v>
      </c>
      <c r="CZ108" s="208"/>
      <c r="DA108" s="152"/>
      <c r="DB108" s="152"/>
      <c r="DC108" s="208"/>
      <c r="DD108" s="208"/>
      <c r="DE108" s="152">
        <f t="shared" si="158"/>
        <v>4</v>
      </c>
      <c r="DF108" s="152">
        <f t="shared" si="159"/>
        <v>30.28</v>
      </c>
      <c r="DG108" s="153">
        <v>45833</v>
      </c>
      <c r="DH108" s="153" t="s">
        <v>473</v>
      </c>
      <c r="DI108" s="153" t="s">
        <v>467</v>
      </c>
      <c r="DJ108" s="403" t="s">
        <v>470</v>
      </c>
      <c r="DK108" s="368" t="s">
        <v>474</v>
      </c>
      <c r="DL108" s="404">
        <v>44</v>
      </c>
      <c r="DM108" s="153">
        <v>45815</v>
      </c>
      <c r="DN108" s="999">
        <v>6</v>
      </c>
      <c r="DO108" s="240">
        <v>44</v>
      </c>
      <c r="DP108" s="404">
        <v>17090.91</v>
      </c>
      <c r="DQ108" s="181">
        <f t="shared" si="160"/>
        <v>827200.04400000011</v>
      </c>
      <c r="DR108" s="446">
        <f t="shared" si="161"/>
        <v>0.10000000000000009</v>
      </c>
      <c r="DS108" s="182">
        <f t="shared" si="162"/>
        <v>752000.04</v>
      </c>
      <c r="DT108" s="275">
        <v>45852</v>
      </c>
      <c r="DU108" s="152">
        <f>SUMIF($I:$I,I108,$DN:$DN)</f>
        <v>6</v>
      </c>
      <c r="DV108" s="152">
        <f>SUMIF($I:$I,I108,$DO:$DO)</f>
        <v>44</v>
      </c>
      <c r="DW108" s="151"/>
      <c r="DX108" s="275"/>
      <c r="DY108" s="370"/>
      <c r="DZ108" s="208"/>
      <c r="EA108" s="208"/>
      <c r="EB108" s="152"/>
      <c r="EC108" s="152"/>
      <c r="ED108" s="152"/>
      <c r="EE108" s="152"/>
      <c r="EF108" s="152"/>
      <c r="EG108" s="152"/>
      <c r="EH108" s="152"/>
      <c r="EI108" s="371"/>
      <c r="EJ108" s="371"/>
      <c r="EK108" s="153"/>
      <c r="EL108" s="153"/>
      <c r="EM108" s="153"/>
      <c r="EN108" s="153"/>
      <c r="EO108" s="153"/>
      <c r="EP108" s="153"/>
      <c r="EQ108" s="153"/>
      <c r="ER108" s="153"/>
      <c r="ES108" s="152">
        <f>SUMIF($I:$I,I108,$EG:$EG)</f>
        <v>0</v>
      </c>
      <c r="ET108" s="151">
        <f>SUMIF($I:$I,I108,$EH:$EH)</f>
        <v>0</v>
      </c>
      <c r="EU108" s="153"/>
      <c r="EV108" s="153"/>
      <c r="EW108" s="153"/>
      <c r="EX108" s="153"/>
      <c r="EY108" s="152">
        <f t="shared" si="163"/>
        <v>6</v>
      </c>
      <c r="EZ108" s="152">
        <f t="shared" si="164"/>
        <v>44</v>
      </c>
      <c r="FA108" s="152">
        <f t="shared" si="165"/>
        <v>-2</v>
      </c>
      <c r="FB108" s="152">
        <f t="shared" si="166"/>
        <v>-13.719999999999999</v>
      </c>
      <c r="FC108" s="151" t="str">
        <f t="shared" si="167"/>
        <v>Thừa</v>
      </c>
      <c r="FD108" s="152"/>
      <c r="FE108" s="372"/>
      <c r="FF108" s="373"/>
      <c r="FG108" s="367"/>
      <c r="FH108" s="374"/>
      <c r="FI108" s="183"/>
      <c r="FJ108" s="184"/>
      <c r="FK108" s="185"/>
      <c r="FL108" s="185"/>
    </row>
    <row r="109" spans="1:168" s="157" customFormat="1" ht="14" hidden="1" customHeight="1">
      <c r="A109" s="208" t="str">
        <f t="shared" si="98"/>
        <v>Hiện</v>
      </c>
      <c r="B109" s="151" t="str">
        <f t="shared" si="93"/>
        <v>Thừa</v>
      </c>
      <c r="C109" s="151">
        <f>FA109</f>
        <v>-7.8599999999999994</v>
      </c>
      <c r="D109" s="151"/>
      <c r="E109" s="151"/>
      <c r="F109" s="151"/>
      <c r="G109" s="151"/>
      <c r="H109" s="151"/>
      <c r="I109" s="171" t="s">
        <v>405</v>
      </c>
      <c r="J109" s="164" t="s">
        <v>397</v>
      </c>
      <c r="K109" s="402" t="s">
        <v>406</v>
      </c>
      <c r="L109" s="233" t="s">
        <v>399</v>
      </c>
      <c r="M109" s="163" t="s">
        <v>61</v>
      </c>
      <c r="N109" s="172">
        <v>14.8</v>
      </c>
      <c r="O109" s="172">
        <v>0.28000000000000003</v>
      </c>
      <c r="P109" s="172">
        <v>3.84</v>
      </c>
      <c r="Q109" s="161"/>
      <c r="R109" s="162"/>
      <c r="S109" s="161"/>
      <c r="T109" s="162"/>
      <c r="U109" s="162"/>
      <c r="V109" s="162"/>
      <c r="W109" s="162">
        <v>0.4</v>
      </c>
      <c r="X109" s="162">
        <v>5.9200000000000008</v>
      </c>
      <c r="Y109" s="162">
        <v>0</v>
      </c>
      <c r="Z109" s="162">
        <v>0</v>
      </c>
      <c r="AA109" s="162">
        <v>0</v>
      </c>
      <c r="AB109" s="162">
        <v>0</v>
      </c>
      <c r="AC109" s="162">
        <v>0</v>
      </c>
      <c r="AD109" s="162">
        <v>0</v>
      </c>
      <c r="AE109" s="162">
        <v>0</v>
      </c>
      <c r="AF109" s="162">
        <v>0</v>
      </c>
      <c r="AG109" s="162">
        <v>0</v>
      </c>
      <c r="AH109" s="162">
        <v>0</v>
      </c>
      <c r="AI109" s="162">
        <f>VLOOKUP(I109,'[119]MTO-rev09'!$A:$O,11,0)</f>
        <v>0</v>
      </c>
      <c r="AJ109" s="162">
        <f>VLOOKUP(I109,'[119]MTO-rev09'!$A:$O,12,0)</f>
        <v>0</v>
      </c>
      <c r="AK109" s="162">
        <v>0</v>
      </c>
      <c r="AL109" s="162">
        <v>0</v>
      </c>
      <c r="AM109" s="162"/>
      <c r="AN109" s="162"/>
      <c r="AO109" s="162">
        <v>0</v>
      </c>
      <c r="AP109" s="162">
        <v>0</v>
      </c>
      <c r="AQ109" s="162">
        <v>0</v>
      </c>
      <c r="AR109" s="162">
        <v>0</v>
      </c>
      <c r="AS109" s="162">
        <v>0</v>
      </c>
      <c r="AT109" s="162">
        <v>0</v>
      </c>
      <c r="AU109" s="162">
        <v>0</v>
      </c>
      <c r="AV109" s="162">
        <v>0</v>
      </c>
      <c r="AW109" s="162">
        <v>0</v>
      </c>
      <c r="AX109" s="162">
        <v>0</v>
      </c>
      <c r="AY109" s="162">
        <v>0</v>
      </c>
      <c r="AZ109" s="162">
        <v>0</v>
      </c>
      <c r="BA109" s="162"/>
      <c r="BB109" s="162"/>
      <c r="BC109" s="162">
        <v>0</v>
      </c>
      <c r="BD109" s="162">
        <v>0</v>
      </c>
      <c r="BE109" s="162">
        <v>0</v>
      </c>
      <c r="BF109" s="162">
        <v>0</v>
      </c>
      <c r="BG109" s="162">
        <v>0</v>
      </c>
      <c r="BH109" s="162">
        <v>0</v>
      </c>
      <c r="BI109" s="162">
        <v>0</v>
      </c>
      <c r="BJ109" s="162">
        <v>0</v>
      </c>
      <c r="BK109" s="162">
        <v>0</v>
      </c>
      <c r="BL109" s="162">
        <v>0</v>
      </c>
      <c r="BM109" s="162">
        <v>0</v>
      </c>
      <c r="BN109" s="162">
        <v>0</v>
      </c>
      <c r="BO109" s="162"/>
      <c r="BP109" s="162"/>
      <c r="BQ109" s="162">
        <v>0</v>
      </c>
      <c r="BR109" s="162">
        <v>0</v>
      </c>
      <c r="BS109" s="162">
        <v>0</v>
      </c>
      <c r="BT109" s="162">
        <v>0</v>
      </c>
      <c r="BU109" s="162">
        <v>0</v>
      </c>
      <c r="BV109" s="162">
        <v>0</v>
      </c>
      <c r="BW109" s="162"/>
      <c r="BX109" s="162"/>
      <c r="BY109" s="162">
        <v>0</v>
      </c>
      <c r="BZ109" s="162">
        <v>0</v>
      </c>
      <c r="CA109" s="162">
        <v>0</v>
      </c>
      <c r="CB109" s="162">
        <v>0</v>
      </c>
      <c r="CC109" s="162">
        <v>0</v>
      </c>
      <c r="CD109" s="162">
        <v>0</v>
      </c>
      <c r="CE109" s="162">
        <f>VLOOKUP(I109,[120]REV33!$A:$O,11,0)</f>
        <v>0</v>
      </c>
      <c r="CF109" s="162">
        <f>VLOOKUP(I109,[120]REV33!$A:$O,12,0)</f>
        <v>0</v>
      </c>
      <c r="CG109" s="162"/>
      <c r="CH109" s="162"/>
      <c r="CI109" s="162"/>
      <c r="CJ109" s="162"/>
      <c r="CK109" s="162"/>
      <c r="CL109" s="162"/>
      <c r="CM109" s="162"/>
      <c r="CN109" s="162"/>
      <c r="CO109" s="162">
        <v>0</v>
      </c>
      <c r="CP109" s="162">
        <v>0</v>
      </c>
      <c r="CQ109" s="162">
        <v>0</v>
      </c>
      <c r="CR109" s="162">
        <v>0</v>
      </c>
      <c r="CS109" s="162">
        <v>0</v>
      </c>
      <c r="CT109" s="162">
        <v>0</v>
      </c>
      <c r="CU109" s="162">
        <v>0</v>
      </c>
      <c r="CV109" s="162">
        <v>0</v>
      </c>
      <c r="CW109" s="209">
        <f t="shared" si="156"/>
        <v>0.4</v>
      </c>
      <c r="CX109" s="209">
        <f t="shared" si="157"/>
        <v>5.9200000000000008</v>
      </c>
      <c r="CY109" s="375" t="s">
        <v>436</v>
      </c>
      <c r="CZ109" s="208"/>
      <c r="DA109" s="152"/>
      <c r="DB109" s="152"/>
      <c r="DC109" s="208"/>
      <c r="DD109" s="208"/>
      <c r="DE109" s="152">
        <f t="shared" si="158"/>
        <v>0.4</v>
      </c>
      <c r="DF109" s="152">
        <f t="shared" si="159"/>
        <v>5.9200000000000008</v>
      </c>
      <c r="DG109" s="153">
        <v>45833</v>
      </c>
      <c r="DH109" s="153" t="s">
        <v>473</v>
      </c>
      <c r="DI109" s="153" t="s">
        <v>467</v>
      </c>
      <c r="DJ109" s="403" t="s">
        <v>471</v>
      </c>
      <c r="DK109" s="368" t="s">
        <v>474</v>
      </c>
      <c r="DL109" s="404">
        <v>116</v>
      </c>
      <c r="DM109" s="153">
        <v>45815</v>
      </c>
      <c r="DN109" s="999">
        <v>8.26</v>
      </c>
      <c r="DO109" s="240">
        <v>116</v>
      </c>
      <c r="DP109" s="404">
        <v>17090.91</v>
      </c>
      <c r="DQ109" s="181">
        <f t="shared" si="160"/>
        <v>2180800.1160000004</v>
      </c>
      <c r="DR109" s="446">
        <f t="shared" si="161"/>
        <v>0.10000000000000016</v>
      </c>
      <c r="DS109" s="182">
        <f t="shared" si="162"/>
        <v>1982545.56</v>
      </c>
      <c r="DT109" s="275">
        <v>45852</v>
      </c>
      <c r="DU109" s="152">
        <f>SUMIF($I:$I,I109,$DN:$DN)</f>
        <v>8.26</v>
      </c>
      <c r="DV109" s="152">
        <f>SUMIF($I:$I,I109,$DO:$DO)</f>
        <v>116</v>
      </c>
      <c r="DW109" s="151"/>
      <c r="DX109" s="275"/>
      <c r="DY109" s="370"/>
      <c r="DZ109" s="208"/>
      <c r="EA109" s="208"/>
      <c r="EB109" s="152"/>
      <c r="EC109" s="152"/>
      <c r="ED109" s="152"/>
      <c r="EE109" s="152"/>
      <c r="EF109" s="152"/>
      <c r="EG109" s="152"/>
      <c r="EH109" s="152"/>
      <c r="EI109" s="371"/>
      <c r="EJ109" s="371"/>
      <c r="EK109" s="153"/>
      <c r="EL109" s="153"/>
      <c r="EM109" s="153"/>
      <c r="EN109" s="153"/>
      <c r="EO109" s="153"/>
      <c r="EP109" s="153"/>
      <c r="EQ109" s="153"/>
      <c r="ER109" s="153"/>
      <c r="ES109" s="152">
        <f>SUMIF($I:$I,I109,$EG:$EG)</f>
        <v>0</v>
      </c>
      <c r="ET109" s="151">
        <f>SUMIF($I:$I,I109,$EH:$EH)</f>
        <v>0</v>
      </c>
      <c r="EU109" s="153"/>
      <c r="EV109" s="153"/>
      <c r="EW109" s="153"/>
      <c r="EX109" s="153"/>
      <c r="EY109" s="152">
        <f t="shared" si="163"/>
        <v>8.26</v>
      </c>
      <c r="EZ109" s="152">
        <f t="shared" si="164"/>
        <v>116</v>
      </c>
      <c r="FA109" s="152">
        <f t="shared" si="165"/>
        <v>-7.8599999999999994</v>
      </c>
      <c r="FB109" s="152">
        <f t="shared" si="166"/>
        <v>-110.08</v>
      </c>
      <c r="FC109" s="151" t="str">
        <f t="shared" si="167"/>
        <v>Thừa</v>
      </c>
      <c r="FD109" s="152"/>
      <c r="FE109" s="372"/>
      <c r="FF109" s="373"/>
      <c r="FG109" s="367"/>
      <c r="FH109" s="374"/>
      <c r="FI109" s="183"/>
      <c r="FJ109" s="184"/>
      <c r="FK109" s="185"/>
      <c r="FL109" s="185"/>
    </row>
    <row r="110" spans="1:168" s="157" customFormat="1" ht="32" hidden="1" customHeight="1">
      <c r="A110" s="208" t="str">
        <f t="shared" si="98"/>
        <v>Hiện</v>
      </c>
      <c r="B110" s="151" t="str">
        <f t="shared" si="93"/>
        <v>Thừa</v>
      </c>
      <c r="C110" s="151">
        <f>FA110</f>
        <v>-3.1999999999999993</v>
      </c>
      <c r="D110" s="398"/>
      <c r="E110" s="398"/>
      <c r="F110" s="151"/>
      <c r="G110" s="151"/>
      <c r="H110" s="405" t="s">
        <v>583</v>
      </c>
      <c r="I110" s="171" t="s">
        <v>407</v>
      </c>
      <c r="J110" s="164" t="s">
        <v>397</v>
      </c>
      <c r="K110" s="402" t="s">
        <v>408</v>
      </c>
      <c r="L110" s="233" t="s">
        <v>399</v>
      </c>
      <c r="M110" s="163" t="s">
        <v>61</v>
      </c>
      <c r="N110" s="172">
        <v>35.299999999999997</v>
      </c>
      <c r="O110" s="172">
        <v>12</v>
      </c>
      <c r="P110" s="172">
        <v>423.6</v>
      </c>
      <c r="Q110" s="161"/>
      <c r="R110" s="162"/>
      <c r="S110" s="161"/>
      <c r="T110" s="162"/>
      <c r="U110" s="162"/>
      <c r="V110" s="162"/>
      <c r="W110" s="162">
        <v>13</v>
      </c>
      <c r="X110" s="162">
        <v>458.9</v>
      </c>
      <c r="Y110" s="162">
        <v>0</v>
      </c>
      <c r="Z110" s="162">
        <v>0</v>
      </c>
      <c r="AA110" s="162">
        <v>12.8</v>
      </c>
      <c r="AB110" s="162">
        <v>451.84</v>
      </c>
      <c r="AC110" s="162">
        <v>0</v>
      </c>
      <c r="AD110" s="162">
        <v>0</v>
      </c>
      <c r="AE110" s="162">
        <v>0</v>
      </c>
      <c r="AF110" s="162">
        <v>0</v>
      </c>
      <c r="AG110" s="162">
        <v>0</v>
      </c>
      <c r="AH110" s="162">
        <v>0</v>
      </c>
      <c r="AI110" s="162">
        <f>VLOOKUP(I110,'[119]MTO-rev09'!$A:$O,11,0)</f>
        <v>0</v>
      </c>
      <c r="AJ110" s="162">
        <f>VLOOKUP(I110,'[119]MTO-rev09'!$A:$O,12,0)</f>
        <v>0</v>
      </c>
      <c r="AK110" s="162">
        <v>0</v>
      </c>
      <c r="AL110" s="162">
        <v>0</v>
      </c>
      <c r="AM110" s="162"/>
      <c r="AN110" s="162"/>
      <c r="AO110" s="162">
        <v>0</v>
      </c>
      <c r="AP110" s="162">
        <v>0</v>
      </c>
      <c r="AQ110" s="162">
        <v>0</v>
      </c>
      <c r="AR110" s="162">
        <v>0</v>
      </c>
      <c r="AS110" s="162">
        <v>0</v>
      </c>
      <c r="AT110" s="162">
        <v>0</v>
      </c>
      <c r="AU110" s="162">
        <v>0</v>
      </c>
      <c r="AV110" s="162">
        <v>0</v>
      </c>
      <c r="AW110" s="162">
        <v>0</v>
      </c>
      <c r="AX110" s="162">
        <v>0</v>
      </c>
      <c r="AY110" s="162">
        <v>0</v>
      </c>
      <c r="AZ110" s="162">
        <v>0</v>
      </c>
      <c r="BA110" s="162"/>
      <c r="BB110" s="162"/>
      <c r="BC110" s="162">
        <v>0</v>
      </c>
      <c r="BD110" s="162">
        <v>0</v>
      </c>
      <c r="BE110" s="162">
        <v>0</v>
      </c>
      <c r="BF110" s="162">
        <v>0</v>
      </c>
      <c r="BG110" s="162">
        <v>0</v>
      </c>
      <c r="BH110" s="162">
        <v>0</v>
      </c>
      <c r="BI110" s="162">
        <v>0</v>
      </c>
      <c r="BJ110" s="162">
        <v>0</v>
      </c>
      <c r="BK110" s="162">
        <v>0</v>
      </c>
      <c r="BL110" s="162">
        <v>0</v>
      </c>
      <c r="BM110" s="162">
        <v>0</v>
      </c>
      <c r="BN110" s="162">
        <v>0</v>
      </c>
      <c r="BO110" s="162"/>
      <c r="BP110" s="162"/>
      <c r="BQ110" s="162">
        <v>0</v>
      </c>
      <c r="BR110" s="162">
        <v>0</v>
      </c>
      <c r="BS110" s="162">
        <v>0</v>
      </c>
      <c r="BT110" s="162">
        <v>0</v>
      </c>
      <c r="BU110" s="162">
        <v>0</v>
      </c>
      <c r="BV110" s="162">
        <v>0</v>
      </c>
      <c r="BW110" s="162"/>
      <c r="BX110" s="162"/>
      <c r="BY110" s="162">
        <v>0</v>
      </c>
      <c r="BZ110" s="162">
        <v>0</v>
      </c>
      <c r="CA110" s="162">
        <v>0</v>
      </c>
      <c r="CB110" s="162">
        <v>0</v>
      </c>
      <c r="CC110" s="162">
        <v>0</v>
      </c>
      <c r="CD110" s="162">
        <v>0</v>
      </c>
      <c r="CE110" s="162">
        <f>VLOOKUP(I110,[120]REV33!$A:$O,11,0)</f>
        <v>0</v>
      </c>
      <c r="CF110" s="162">
        <f>VLOOKUP(I110,[120]REV33!$A:$O,12,0)</f>
        <v>0</v>
      </c>
      <c r="CG110" s="162"/>
      <c r="CH110" s="162"/>
      <c r="CI110" s="162"/>
      <c r="CJ110" s="162"/>
      <c r="CK110" s="162"/>
      <c r="CL110" s="162"/>
      <c r="CM110" s="162"/>
      <c r="CN110" s="162"/>
      <c r="CO110" s="162">
        <v>0</v>
      </c>
      <c r="CP110" s="162">
        <v>0</v>
      </c>
      <c r="CQ110" s="162">
        <v>0</v>
      </c>
      <c r="CR110" s="162">
        <v>0</v>
      </c>
      <c r="CS110" s="162">
        <v>0</v>
      </c>
      <c r="CT110" s="162">
        <v>0</v>
      </c>
      <c r="CU110" s="162">
        <v>0</v>
      </c>
      <c r="CV110" s="162">
        <v>0</v>
      </c>
      <c r="CW110" s="209">
        <f t="shared" si="156"/>
        <v>25.8</v>
      </c>
      <c r="CX110" s="209">
        <f t="shared" si="157"/>
        <v>910.74</v>
      </c>
      <c r="CY110" s="375" t="s">
        <v>511</v>
      </c>
      <c r="CZ110" s="208"/>
      <c r="DA110" s="152"/>
      <c r="DB110" s="152"/>
      <c r="DC110" s="208"/>
      <c r="DD110" s="208"/>
      <c r="DE110" s="152">
        <f t="shared" si="158"/>
        <v>25.8</v>
      </c>
      <c r="DF110" s="152">
        <f t="shared" si="159"/>
        <v>910.74</v>
      </c>
      <c r="DG110" s="153">
        <v>45833</v>
      </c>
      <c r="DH110" s="153" t="s">
        <v>473</v>
      </c>
      <c r="DI110" s="153" t="s">
        <v>467</v>
      </c>
      <c r="DJ110" s="403" t="s">
        <v>472</v>
      </c>
      <c r="DK110" s="368" t="s">
        <v>474</v>
      </c>
      <c r="DL110" s="404">
        <v>666</v>
      </c>
      <c r="DM110" s="153">
        <v>45815</v>
      </c>
      <c r="DN110" s="999">
        <f>3*6</f>
        <v>18</v>
      </c>
      <c r="DO110" s="240">
        <v>666</v>
      </c>
      <c r="DP110" s="404">
        <v>17090.91</v>
      </c>
      <c r="DQ110" s="181">
        <f t="shared" si="160"/>
        <v>12520800.666000001</v>
      </c>
      <c r="DR110" s="446">
        <f t="shared" si="161"/>
        <v>0.10000000000000005</v>
      </c>
      <c r="DS110" s="182">
        <f t="shared" si="162"/>
        <v>11382546.060000001</v>
      </c>
      <c r="DT110" s="275">
        <v>45852</v>
      </c>
      <c r="DU110" s="152">
        <f>SUMIF($I:$I,I110,$DN:$DN)</f>
        <v>29</v>
      </c>
      <c r="DV110" s="152">
        <f>SUMIF($I:$I,I110,$DO:$DO)</f>
        <v>1090</v>
      </c>
      <c r="DW110" s="151"/>
      <c r="DX110" s="275"/>
      <c r="DY110" s="370"/>
      <c r="DZ110" s="208"/>
      <c r="EA110" s="208"/>
      <c r="EB110" s="152"/>
      <c r="EC110" s="152"/>
      <c r="ED110" s="152"/>
      <c r="EE110" s="152"/>
      <c r="EF110" s="152"/>
      <c r="EG110" s="152"/>
      <c r="EH110" s="152"/>
      <c r="EI110" s="371"/>
      <c r="EJ110" s="371"/>
      <c r="EK110" s="153"/>
      <c r="EL110" s="153"/>
      <c r="EM110" s="153"/>
      <c r="EN110" s="153"/>
      <c r="EO110" s="153"/>
      <c r="EP110" s="153"/>
      <c r="EQ110" s="153"/>
      <c r="ER110" s="153"/>
      <c r="ES110" s="152">
        <f>SUMIF($I:$I,I110,$EG:$EG)</f>
        <v>0</v>
      </c>
      <c r="ET110" s="151">
        <f>SUMIF($I:$I,I110,$EH:$EH)</f>
        <v>0</v>
      </c>
      <c r="EU110" s="153"/>
      <c r="EV110" s="153"/>
      <c r="EW110" s="153"/>
      <c r="EX110" s="153"/>
      <c r="EY110" s="152">
        <f t="shared" si="163"/>
        <v>29</v>
      </c>
      <c r="EZ110" s="152">
        <f t="shared" si="164"/>
        <v>1090</v>
      </c>
      <c r="FA110" s="152">
        <f t="shared" si="165"/>
        <v>-3.1999999999999993</v>
      </c>
      <c r="FB110" s="152">
        <f t="shared" si="166"/>
        <v>-179.26</v>
      </c>
      <c r="FC110" s="151" t="str">
        <f t="shared" si="167"/>
        <v>Thừa</v>
      </c>
      <c r="FD110" s="152"/>
      <c r="FE110" s="372"/>
      <c r="FF110" s="373"/>
      <c r="FG110" s="367"/>
      <c r="FH110" s="374"/>
      <c r="FI110" s="183"/>
      <c r="FJ110" s="184"/>
      <c r="FK110" s="185"/>
      <c r="FL110" s="185"/>
    </row>
    <row r="111" spans="1:168" s="386" customFormat="1" ht="14" hidden="1" customHeight="1">
      <c r="A111" s="208" t="str">
        <f t="shared" si="98"/>
        <v>ok</v>
      </c>
      <c r="B111" s="151"/>
      <c r="C111" s="151"/>
      <c r="D111" s="398"/>
      <c r="E111" s="398"/>
      <c r="F111" s="151"/>
      <c r="G111" s="151"/>
      <c r="H111" s="405"/>
      <c r="I111" s="171" t="s">
        <v>407</v>
      </c>
      <c r="J111" s="164" t="s">
        <v>397</v>
      </c>
      <c r="K111" s="402" t="s">
        <v>408</v>
      </c>
      <c r="L111" s="233" t="s">
        <v>399</v>
      </c>
      <c r="M111" s="163" t="s">
        <v>61</v>
      </c>
      <c r="N111" s="172"/>
      <c r="O111" s="172"/>
      <c r="P111" s="172"/>
      <c r="Q111" s="161"/>
      <c r="R111" s="162"/>
      <c r="S111" s="161"/>
      <c r="T111" s="162"/>
      <c r="U111" s="162"/>
      <c r="V111" s="162"/>
      <c r="W111" s="162"/>
      <c r="X111" s="162"/>
      <c r="Y111" s="162"/>
      <c r="Z111" s="162"/>
      <c r="AA111" s="162"/>
      <c r="AB111" s="162"/>
      <c r="AC111" s="162"/>
      <c r="AD111" s="162"/>
      <c r="AE111" s="162"/>
      <c r="AF111" s="162"/>
      <c r="AG111" s="162"/>
      <c r="AH111" s="162"/>
      <c r="AI111" s="162"/>
      <c r="AJ111" s="162"/>
      <c r="AK111" s="162"/>
      <c r="AL111" s="162"/>
      <c r="AM111" s="162"/>
      <c r="AN111" s="162"/>
      <c r="AO111" s="162"/>
      <c r="AP111" s="162"/>
      <c r="AQ111" s="162"/>
      <c r="AR111" s="162"/>
      <c r="AS111" s="162"/>
      <c r="AT111" s="162"/>
      <c r="AU111" s="162"/>
      <c r="AV111" s="162"/>
      <c r="AW111" s="162"/>
      <c r="AX111" s="162"/>
      <c r="AY111" s="162"/>
      <c r="AZ111" s="162"/>
      <c r="BA111" s="162"/>
      <c r="BB111" s="162"/>
      <c r="BC111" s="162"/>
      <c r="BD111" s="162"/>
      <c r="BE111" s="162"/>
      <c r="BF111" s="162"/>
      <c r="BG111" s="162"/>
      <c r="BH111" s="162"/>
      <c r="BI111" s="162"/>
      <c r="BJ111" s="162"/>
      <c r="BK111" s="162"/>
      <c r="BL111" s="162"/>
      <c r="BM111" s="162"/>
      <c r="BN111" s="162"/>
      <c r="BO111" s="162"/>
      <c r="BP111" s="162"/>
      <c r="BQ111" s="162"/>
      <c r="BR111" s="162"/>
      <c r="BS111" s="162"/>
      <c r="BT111" s="162"/>
      <c r="BU111" s="162"/>
      <c r="BV111" s="162"/>
      <c r="BW111" s="162"/>
      <c r="BX111" s="162"/>
      <c r="BY111" s="162"/>
      <c r="BZ111" s="162"/>
      <c r="CA111" s="162"/>
      <c r="CB111" s="162"/>
      <c r="CC111" s="162"/>
      <c r="CD111" s="162"/>
      <c r="CE111" s="162"/>
      <c r="CF111" s="162"/>
      <c r="CG111" s="162"/>
      <c r="CH111" s="162"/>
      <c r="CI111" s="162"/>
      <c r="CJ111" s="162"/>
      <c r="CK111" s="162"/>
      <c r="CL111" s="162"/>
      <c r="CM111" s="162"/>
      <c r="CN111" s="162"/>
      <c r="CO111" s="162"/>
      <c r="CP111" s="162"/>
      <c r="CQ111" s="162"/>
      <c r="CR111" s="162"/>
      <c r="CS111" s="162"/>
      <c r="CT111" s="162"/>
      <c r="CU111" s="162"/>
      <c r="CV111" s="162"/>
      <c r="CW111" s="209"/>
      <c r="CX111" s="209"/>
      <c r="CY111" s="375"/>
      <c r="CZ111" s="208"/>
      <c r="DA111" s="152"/>
      <c r="DB111" s="152"/>
      <c r="DC111" s="208"/>
      <c r="DD111" s="208"/>
      <c r="DE111" s="152"/>
      <c r="DF111" s="152"/>
      <c r="DG111" s="153"/>
      <c r="DH111" s="153" t="s">
        <v>588</v>
      </c>
      <c r="DI111" s="153" t="s">
        <v>467</v>
      </c>
      <c r="DJ111" s="406" t="s">
        <v>589</v>
      </c>
      <c r="DK111" s="368" t="s">
        <v>474</v>
      </c>
      <c r="DL111" s="404">
        <v>424</v>
      </c>
      <c r="DM111" s="153">
        <v>45842</v>
      </c>
      <c r="DN111" s="1001">
        <f>5.5*2</f>
        <v>11</v>
      </c>
      <c r="DO111" s="240">
        <v>424</v>
      </c>
      <c r="DP111" s="182">
        <f t="shared" ref="DP111" si="168">18800/1.1</f>
        <v>17090.909090909088</v>
      </c>
      <c r="DQ111" s="181">
        <f t="shared" si="160"/>
        <v>7971199.9999999991</v>
      </c>
      <c r="DR111" s="446">
        <f t="shared" si="161"/>
        <v>0.10000000000000007</v>
      </c>
      <c r="DS111" s="182">
        <f t="shared" si="162"/>
        <v>7246545.4545454532</v>
      </c>
      <c r="DT111" s="275">
        <v>45852</v>
      </c>
      <c r="DU111" s="152"/>
      <c r="DV111" s="152"/>
      <c r="DW111" s="151"/>
      <c r="DX111" s="275"/>
      <c r="DY111" s="370"/>
      <c r="DZ111" s="208"/>
      <c r="EA111" s="208"/>
      <c r="EB111" s="152"/>
      <c r="EC111" s="152"/>
      <c r="ED111" s="152"/>
      <c r="EE111" s="152"/>
      <c r="EF111" s="152"/>
      <c r="EG111" s="152"/>
      <c r="EH111" s="152"/>
      <c r="EI111" s="371"/>
      <c r="EJ111" s="371"/>
      <c r="EK111" s="153"/>
      <c r="EL111" s="153"/>
      <c r="EM111" s="153"/>
      <c r="EN111" s="153"/>
      <c r="EO111" s="153"/>
      <c r="EP111" s="153"/>
      <c r="EQ111" s="153"/>
      <c r="ER111" s="153"/>
      <c r="ES111" s="152"/>
      <c r="ET111" s="151"/>
      <c r="EU111" s="153"/>
      <c r="EV111" s="153"/>
      <c r="EW111" s="153"/>
      <c r="EX111" s="153"/>
      <c r="EY111" s="152"/>
      <c r="EZ111" s="152"/>
      <c r="FA111" s="152"/>
      <c r="FB111" s="152"/>
      <c r="FC111" s="151"/>
      <c r="FD111" s="152"/>
      <c r="FE111" s="372"/>
      <c r="FF111" s="373"/>
      <c r="FG111" s="384"/>
      <c r="FH111" s="385"/>
      <c r="FI111" s="210"/>
      <c r="FJ111" s="211"/>
      <c r="FK111" s="212"/>
      <c r="FL111" s="212"/>
    </row>
    <row r="112" spans="1:168" s="157" customFormat="1" ht="14" hidden="1" customHeight="1">
      <c r="A112" s="208" t="str">
        <f t="shared" si="98"/>
        <v>Hiện</v>
      </c>
      <c r="B112" s="151" t="str">
        <f t="shared" si="93"/>
        <v>Đủ</v>
      </c>
      <c r="C112" s="151">
        <f>FA112</f>
        <v>0</v>
      </c>
      <c r="D112" s="398"/>
      <c r="E112" s="398"/>
      <c r="F112" s="151"/>
      <c r="G112" s="151"/>
      <c r="H112" s="151"/>
      <c r="I112" s="171" t="s">
        <v>409</v>
      </c>
      <c r="J112" s="164" t="s">
        <v>397</v>
      </c>
      <c r="K112" s="402" t="s">
        <v>410</v>
      </c>
      <c r="L112" s="233" t="s">
        <v>402</v>
      </c>
      <c r="M112" s="163" t="s">
        <v>61</v>
      </c>
      <c r="N112" s="172">
        <v>45.3</v>
      </c>
      <c r="O112" s="172">
        <v>81.69</v>
      </c>
      <c r="P112" s="172">
        <v>3700.6800000000003</v>
      </c>
      <c r="Q112" s="161"/>
      <c r="R112" s="162"/>
      <c r="S112" s="161"/>
      <c r="T112" s="162"/>
      <c r="U112" s="162"/>
      <c r="V112" s="162"/>
      <c r="W112" s="162">
        <v>96</v>
      </c>
      <c r="X112" s="162">
        <v>4348.7999999999993</v>
      </c>
      <c r="Y112" s="162">
        <v>0</v>
      </c>
      <c r="Z112" s="162">
        <v>0</v>
      </c>
      <c r="AA112" s="162">
        <v>0</v>
      </c>
      <c r="AB112" s="162">
        <v>0</v>
      </c>
      <c r="AC112" s="162">
        <v>0</v>
      </c>
      <c r="AD112" s="162">
        <v>0</v>
      </c>
      <c r="AE112" s="162">
        <v>0</v>
      </c>
      <c r="AF112" s="162">
        <v>0</v>
      </c>
      <c r="AG112" s="162">
        <v>0</v>
      </c>
      <c r="AH112" s="162">
        <v>0</v>
      </c>
      <c r="AI112" s="162">
        <f>VLOOKUP(I112,'[119]MTO-rev09'!$A:$O,11,0)</f>
        <v>0</v>
      </c>
      <c r="AJ112" s="162">
        <f>VLOOKUP(I112,'[119]MTO-rev09'!$A:$O,12,0)</f>
        <v>0</v>
      </c>
      <c r="AK112" s="162">
        <v>0</v>
      </c>
      <c r="AL112" s="162">
        <v>0</v>
      </c>
      <c r="AM112" s="162"/>
      <c r="AN112" s="162"/>
      <c r="AO112" s="162">
        <v>0</v>
      </c>
      <c r="AP112" s="162">
        <v>0</v>
      </c>
      <c r="AQ112" s="162">
        <v>0</v>
      </c>
      <c r="AR112" s="162">
        <v>0</v>
      </c>
      <c r="AS112" s="162">
        <v>0</v>
      </c>
      <c r="AT112" s="162">
        <v>0</v>
      </c>
      <c r="AU112" s="162">
        <v>0</v>
      </c>
      <c r="AV112" s="162">
        <v>0</v>
      </c>
      <c r="AW112" s="162">
        <v>0</v>
      </c>
      <c r="AX112" s="162">
        <v>0</v>
      </c>
      <c r="AY112" s="162">
        <v>0</v>
      </c>
      <c r="AZ112" s="162">
        <v>0</v>
      </c>
      <c r="BA112" s="162"/>
      <c r="BB112" s="162"/>
      <c r="BC112" s="162">
        <v>0</v>
      </c>
      <c r="BD112" s="162">
        <v>0</v>
      </c>
      <c r="BE112" s="162">
        <v>0</v>
      </c>
      <c r="BF112" s="162">
        <v>0</v>
      </c>
      <c r="BG112" s="162">
        <v>0</v>
      </c>
      <c r="BH112" s="162">
        <v>0</v>
      </c>
      <c r="BI112" s="162">
        <v>0</v>
      </c>
      <c r="BJ112" s="162">
        <v>0</v>
      </c>
      <c r="BK112" s="162">
        <v>0</v>
      </c>
      <c r="BL112" s="162">
        <v>0</v>
      </c>
      <c r="BM112" s="162">
        <v>0</v>
      </c>
      <c r="BN112" s="162">
        <v>0</v>
      </c>
      <c r="BO112" s="162"/>
      <c r="BP112" s="162"/>
      <c r="BQ112" s="162">
        <v>0</v>
      </c>
      <c r="BR112" s="162">
        <v>0</v>
      </c>
      <c r="BS112" s="162">
        <v>0</v>
      </c>
      <c r="BT112" s="162">
        <v>0</v>
      </c>
      <c r="BU112" s="162">
        <v>0</v>
      </c>
      <c r="BV112" s="162">
        <v>0</v>
      </c>
      <c r="BW112" s="162"/>
      <c r="BX112" s="162"/>
      <c r="BY112" s="162">
        <v>0</v>
      </c>
      <c r="BZ112" s="162">
        <v>0</v>
      </c>
      <c r="CA112" s="162">
        <v>0</v>
      </c>
      <c r="CB112" s="162">
        <v>0</v>
      </c>
      <c r="CC112" s="162">
        <v>0</v>
      </c>
      <c r="CD112" s="162">
        <v>0</v>
      </c>
      <c r="CE112" s="162">
        <f>VLOOKUP(I112,[120]REV33!$A:$O,11,0)</f>
        <v>0</v>
      </c>
      <c r="CF112" s="162">
        <f>VLOOKUP(I112,[120]REV33!$A:$O,12,0)</f>
        <v>0</v>
      </c>
      <c r="CG112" s="162"/>
      <c r="CH112" s="162"/>
      <c r="CI112" s="162"/>
      <c r="CJ112" s="162"/>
      <c r="CK112" s="162"/>
      <c r="CL112" s="162"/>
      <c r="CM112" s="162"/>
      <c r="CN112" s="162"/>
      <c r="CO112" s="162">
        <v>0</v>
      </c>
      <c r="CP112" s="162">
        <v>0</v>
      </c>
      <c r="CQ112" s="162">
        <v>0</v>
      </c>
      <c r="CR112" s="162">
        <v>0</v>
      </c>
      <c r="CS112" s="162">
        <v>0</v>
      </c>
      <c r="CT112" s="162">
        <v>0</v>
      </c>
      <c r="CU112" s="162">
        <v>0</v>
      </c>
      <c r="CV112" s="162">
        <v>0</v>
      </c>
      <c r="CW112" s="209">
        <f t="shared" ref="CW112:CW113" si="169">Q112+S112+U112+W112+Y112+AA112+AC112+AE112+AG112+AI112+AK112+AM112+AO112+AQ112+AS112+AU112+AW112+AY112+BA112+BC112+BE112+BG112+BI112+BK112+BM112+BO112+BQ112+BS112+BU112+BW112+BY112+CA112+CC112+CE112+CG112+CI112+CK112+CM112+CO112+CQ112+CS112+CU112</f>
        <v>96</v>
      </c>
      <c r="CX112" s="209">
        <f t="shared" ref="CX112:CX113" si="170">R112+T112+V112+X112+Z112+AB112+AD112+AF112+AH112+AJ112+AL112+AN112+AP112+AR112+AT112+AV112+AX112+AZ112+BB112+BD112+BF112+BH112+BJ112+BL112+BN112+BP112+BR112+BT112+BV112+BX112+BZ112+CB112+CD112+CF112+CH112+CJ112+CL112+CN112+CP112+CR112+CT112+CV112</f>
        <v>4348.7999999999993</v>
      </c>
      <c r="CY112" s="375" t="s">
        <v>436</v>
      </c>
      <c r="CZ112" s="407"/>
      <c r="DA112" s="152"/>
      <c r="DB112" s="152"/>
      <c r="DC112" s="208"/>
      <c r="DD112" s="208"/>
      <c r="DE112" s="152">
        <f t="shared" ref="DE112:DE113" si="171">IF(CW112&gt;DA112,CW112-DA112,"0")</f>
        <v>96</v>
      </c>
      <c r="DF112" s="152">
        <f t="shared" ref="DF112:DF113" si="172">IF(CX112&gt;DB112,CX112-DB112,"0")</f>
        <v>4348.7999999999993</v>
      </c>
      <c r="DG112" s="153">
        <v>45833</v>
      </c>
      <c r="DH112" s="153"/>
      <c r="DI112" s="153"/>
      <c r="DJ112" s="403"/>
      <c r="DK112" s="368"/>
      <c r="DL112" s="181"/>
      <c r="DM112" s="153"/>
      <c r="DN112" s="999"/>
      <c r="DO112" s="181"/>
      <c r="DP112" s="182"/>
      <c r="DQ112" s="182"/>
      <c r="DR112" s="182"/>
      <c r="DS112" s="182"/>
      <c r="DT112" s="275"/>
      <c r="DU112" s="152">
        <f>SUMIF($I:$I,I112,$DN:$DN)</f>
        <v>0</v>
      </c>
      <c r="DV112" s="152">
        <f>SUMIF($I:$I,I112,$DO:$DO)</f>
        <v>0</v>
      </c>
      <c r="DW112" s="151"/>
      <c r="DX112" s="275"/>
      <c r="DY112" s="370"/>
      <c r="DZ112" s="208"/>
      <c r="EA112" s="208" t="s">
        <v>575</v>
      </c>
      <c r="EB112" s="152" t="s">
        <v>518</v>
      </c>
      <c r="EC112" s="171" t="s">
        <v>577</v>
      </c>
      <c r="ED112" s="152" t="s">
        <v>737</v>
      </c>
      <c r="EE112" s="152">
        <v>4348.8</v>
      </c>
      <c r="EF112" s="153">
        <v>45813</v>
      </c>
      <c r="EG112" s="152">
        <v>96</v>
      </c>
      <c r="EH112" s="152">
        <v>4348.8</v>
      </c>
      <c r="EI112" s="396">
        <f>0.0577454062236541+1.198</f>
        <v>1.2557454062236542</v>
      </c>
      <c r="EJ112" s="371">
        <f t="shared" ref="EJ112" si="173">EI112*EH112</f>
        <v>5460.9856225854273</v>
      </c>
      <c r="EK112" s="153">
        <v>45833</v>
      </c>
      <c r="EL112" s="153"/>
      <c r="EM112" s="153"/>
      <c r="EN112" s="153">
        <v>45851</v>
      </c>
      <c r="EO112" s="153">
        <v>45851</v>
      </c>
      <c r="EP112" s="153">
        <v>45853</v>
      </c>
      <c r="EQ112" s="153">
        <v>45853</v>
      </c>
      <c r="ER112" s="153">
        <v>45853</v>
      </c>
      <c r="ES112" s="152">
        <f>SUMIF($I:$I,I112,$EG:$EG)</f>
        <v>96</v>
      </c>
      <c r="ET112" s="151">
        <f>SUMIF($I:$I,I112,$EH:$EH)</f>
        <v>4348.8</v>
      </c>
      <c r="EU112" s="153"/>
      <c r="EV112" s="153"/>
      <c r="EW112" s="153"/>
      <c r="EX112" s="153"/>
      <c r="EY112" s="152">
        <f t="shared" ref="EY112:EY113" si="174">DU112+ES112</f>
        <v>96</v>
      </c>
      <c r="EZ112" s="152">
        <f t="shared" ref="EZ112:EZ113" si="175">DV112+ET112</f>
        <v>4348.8</v>
      </c>
      <c r="FA112" s="152">
        <f t="shared" ref="FA112:FA113" si="176">DE112-EY112</f>
        <v>0</v>
      </c>
      <c r="FB112" s="152">
        <f t="shared" ref="FB112:FB113" si="177">DF112-EZ112</f>
        <v>0</v>
      </c>
      <c r="FC112" s="151" t="str">
        <f t="shared" ref="FC112:FC113" si="178">IF(FA112&lt;0,"Thừa",IF(FA112=0,"Đủ","Thiếu"))</f>
        <v>Đủ</v>
      </c>
      <c r="FD112" s="152"/>
      <c r="FE112" s="372"/>
      <c r="FF112" s="373"/>
      <c r="FG112" s="367"/>
      <c r="FH112" s="374"/>
      <c r="FI112" s="183"/>
      <c r="FJ112" s="184"/>
      <c r="FK112" s="185"/>
      <c r="FL112" s="185"/>
    </row>
    <row r="113" spans="1:168" s="157" customFormat="1" ht="14" hidden="1" customHeight="1">
      <c r="A113" s="208" t="str">
        <f t="shared" si="98"/>
        <v>Hiện</v>
      </c>
      <c r="B113" s="151" t="str">
        <f t="shared" si="93"/>
        <v>Đủ</v>
      </c>
      <c r="C113" s="151">
        <f>FA113</f>
        <v>0</v>
      </c>
      <c r="D113" s="398"/>
      <c r="E113" s="398"/>
      <c r="F113" s="151"/>
      <c r="G113" s="151"/>
      <c r="H113" s="151"/>
      <c r="I113" s="171" t="s">
        <v>411</v>
      </c>
      <c r="J113" s="164" t="s">
        <v>412</v>
      </c>
      <c r="K113" s="247" t="s">
        <v>413</v>
      </c>
      <c r="L113" s="233" t="s">
        <v>402</v>
      </c>
      <c r="M113" s="163" t="s">
        <v>61</v>
      </c>
      <c r="N113" s="172">
        <v>0.61728395061728392</v>
      </c>
      <c r="O113" s="172">
        <v>2.08</v>
      </c>
      <c r="P113" s="172">
        <v>1.2</v>
      </c>
      <c r="Q113" s="161"/>
      <c r="R113" s="162"/>
      <c r="S113" s="161"/>
      <c r="T113" s="162"/>
      <c r="U113" s="162"/>
      <c r="V113" s="162"/>
      <c r="W113" s="162">
        <v>3</v>
      </c>
      <c r="X113" s="162">
        <v>1.8518518518518516</v>
      </c>
      <c r="Y113" s="162">
        <v>0</v>
      </c>
      <c r="Z113" s="162">
        <v>0</v>
      </c>
      <c r="AA113" s="162">
        <v>6</v>
      </c>
      <c r="AB113" s="162">
        <v>3.7037037037037033</v>
      </c>
      <c r="AC113" s="162">
        <v>0</v>
      </c>
      <c r="AD113" s="162">
        <v>0</v>
      </c>
      <c r="AE113" s="162">
        <v>30</v>
      </c>
      <c r="AF113" s="162">
        <v>18.518518518518519</v>
      </c>
      <c r="AG113" s="162">
        <v>0</v>
      </c>
      <c r="AH113" s="162">
        <v>0</v>
      </c>
      <c r="AI113" s="162">
        <f>VLOOKUP(I113,'[119]MTO-rev09'!$A:$O,11,0)</f>
        <v>0</v>
      </c>
      <c r="AJ113" s="162">
        <f>VLOOKUP(I113,'[119]MTO-rev09'!$A:$O,12,0)</f>
        <v>0</v>
      </c>
      <c r="AK113" s="162">
        <v>0</v>
      </c>
      <c r="AL113" s="162">
        <v>0</v>
      </c>
      <c r="AM113" s="162"/>
      <c r="AN113" s="162"/>
      <c r="AO113" s="162">
        <v>0</v>
      </c>
      <c r="AP113" s="162">
        <v>0</v>
      </c>
      <c r="AQ113" s="162">
        <v>0</v>
      </c>
      <c r="AR113" s="162">
        <v>0</v>
      </c>
      <c r="AS113" s="162">
        <v>0</v>
      </c>
      <c r="AT113" s="162">
        <v>0</v>
      </c>
      <c r="AU113" s="162">
        <v>0</v>
      </c>
      <c r="AV113" s="162">
        <v>0</v>
      </c>
      <c r="AW113" s="162">
        <v>0</v>
      </c>
      <c r="AX113" s="162">
        <v>0</v>
      </c>
      <c r="AY113" s="162">
        <v>0</v>
      </c>
      <c r="AZ113" s="162">
        <v>0</v>
      </c>
      <c r="BA113" s="162"/>
      <c r="BB113" s="162"/>
      <c r="BC113" s="162">
        <v>0</v>
      </c>
      <c r="BD113" s="162">
        <v>0</v>
      </c>
      <c r="BE113" s="162">
        <v>0</v>
      </c>
      <c r="BF113" s="162">
        <v>0</v>
      </c>
      <c r="BG113" s="162">
        <v>0</v>
      </c>
      <c r="BH113" s="162">
        <v>0</v>
      </c>
      <c r="BI113" s="162">
        <v>0</v>
      </c>
      <c r="BJ113" s="162">
        <v>0</v>
      </c>
      <c r="BK113" s="162">
        <v>0</v>
      </c>
      <c r="BL113" s="162">
        <v>0</v>
      </c>
      <c r="BM113" s="162">
        <v>0</v>
      </c>
      <c r="BN113" s="162">
        <v>0</v>
      </c>
      <c r="BO113" s="162"/>
      <c r="BP113" s="162"/>
      <c r="BQ113" s="162">
        <v>0</v>
      </c>
      <c r="BR113" s="162">
        <v>0</v>
      </c>
      <c r="BS113" s="162">
        <v>0</v>
      </c>
      <c r="BT113" s="162">
        <v>0</v>
      </c>
      <c r="BU113" s="162">
        <v>0</v>
      </c>
      <c r="BV113" s="162">
        <v>0</v>
      </c>
      <c r="BW113" s="162"/>
      <c r="BX113" s="162"/>
      <c r="BY113" s="162">
        <v>0</v>
      </c>
      <c r="BZ113" s="162">
        <v>0</v>
      </c>
      <c r="CA113" s="162">
        <v>0</v>
      </c>
      <c r="CB113" s="162">
        <v>0</v>
      </c>
      <c r="CC113" s="162">
        <v>0</v>
      </c>
      <c r="CD113" s="162">
        <v>0</v>
      </c>
      <c r="CE113" s="162">
        <f>VLOOKUP(I113,[120]REV33!$A:$O,11,0)</f>
        <v>0</v>
      </c>
      <c r="CF113" s="162">
        <f>VLOOKUP(I113,[120]REV33!$A:$O,12,0)</f>
        <v>0</v>
      </c>
      <c r="CG113" s="162"/>
      <c r="CH113" s="162"/>
      <c r="CI113" s="162"/>
      <c r="CJ113" s="162"/>
      <c r="CK113" s="162"/>
      <c r="CL113" s="162"/>
      <c r="CM113" s="162"/>
      <c r="CN113" s="162"/>
      <c r="CO113" s="162">
        <v>0</v>
      </c>
      <c r="CP113" s="162">
        <v>0</v>
      </c>
      <c r="CQ113" s="162">
        <v>0</v>
      </c>
      <c r="CR113" s="162">
        <v>0</v>
      </c>
      <c r="CS113" s="162">
        <v>0</v>
      </c>
      <c r="CT113" s="162">
        <v>0</v>
      </c>
      <c r="CU113" s="162">
        <v>0</v>
      </c>
      <c r="CV113" s="162">
        <v>0</v>
      </c>
      <c r="CW113" s="209">
        <f t="shared" si="169"/>
        <v>39</v>
      </c>
      <c r="CX113" s="209">
        <f t="shared" si="170"/>
        <v>24.074074074074076</v>
      </c>
      <c r="CY113" s="375" t="s">
        <v>647</v>
      </c>
      <c r="CZ113" s="407"/>
      <c r="DA113" s="152"/>
      <c r="DB113" s="152"/>
      <c r="DC113" s="208"/>
      <c r="DD113" s="208"/>
      <c r="DE113" s="152">
        <f t="shared" si="171"/>
        <v>39</v>
      </c>
      <c r="DF113" s="152">
        <f t="shared" si="172"/>
        <v>24.074074074074076</v>
      </c>
      <c r="DG113" s="153">
        <v>45833</v>
      </c>
      <c r="DH113" s="153" t="s">
        <v>659</v>
      </c>
      <c r="DI113" s="153" t="s">
        <v>435</v>
      </c>
      <c r="DJ113" s="403" t="s">
        <v>658</v>
      </c>
      <c r="DK113" s="368" t="s">
        <v>453</v>
      </c>
      <c r="DL113" s="181" t="s">
        <v>477</v>
      </c>
      <c r="DM113" s="153">
        <v>45838</v>
      </c>
      <c r="DN113" s="181">
        <f>3*3</f>
        <v>9</v>
      </c>
      <c r="DO113" s="181" t="s">
        <v>477</v>
      </c>
      <c r="DP113" s="182">
        <f>147970/3</f>
        <v>49323.333333333336</v>
      </c>
      <c r="DQ113" s="181">
        <f>DN113*DP113*1.1</f>
        <v>488301.00000000006</v>
      </c>
      <c r="DR113" s="446">
        <f t="shared" ref="DR113:DR120" si="179">(DQ113-DS113)/DS113</f>
        <v>0.10000000000000013</v>
      </c>
      <c r="DS113" s="182">
        <f>DN113*DP113</f>
        <v>443910</v>
      </c>
      <c r="DT113" s="275">
        <v>45842</v>
      </c>
      <c r="DU113" s="152">
        <f>SUMIF($I:$I,I113,$DN:$DN)</f>
        <v>39</v>
      </c>
      <c r="DV113" s="152">
        <f>SUMIF($I:$I,I113,$DO:$DO)</f>
        <v>18.5</v>
      </c>
      <c r="DW113" s="151"/>
      <c r="DX113" s="275"/>
      <c r="DY113" s="370"/>
      <c r="DZ113" s="208"/>
      <c r="EA113" s="208"/>
      <c r="EB113" s="152"/>
      <c r="EC113" s="152"/>
      <c r="ED113" s="152"/>
      <c r="EE113" s="152"/>
      <c r="EF113" s="152"/>
      <c r="EG113" s="152"/>
      <c r="EH113" s="152"/>
      <c r="EI113" s="371"/>
      <c r="EJ113" s="371"/>
      <c r="EK113" s="153"/>
      <c r="EL113" s="153"/>
      <c r="EM113" s="153"/>
      <c r="EN113" s="153"/>
      <c r="EO113" s="153"/>
      <c r="EP113" s="153"/>
      <c r="EQ113" s="153"/>
      <c r="ER113" s="153"/>
      <c r="ES113" s="152">
        <f>SUMIF($I:$I,I113,$EG:$EG)</f>
        <v>0</v>
      </c>
      <c r="ET113" s="151">
        <f>SUMIF($I:$I,I113,$EH:$EH)</f>
        <v>0</v>
      </c>
      <c r="EU113" s="153"/>
      <c r="EV113" s="153"/>
      <c r="EW113" s="153"/>
      <c r="EX113" s="153"/>
      <c r="EY113" s="152">
        <f t="shared" si="174"/>
        <v>39</v>
      </c>
      <c r="EZ113" s="152">
        <f t="shared" si="175"/>
        <v>18.5</v>
      </c>
      <c r="FA113" s="152">
        <f t="shared" si="176"/>
        <v>0</v>
      </c>
      <c r="FB113" s="152">
        <f t="shared" si="177"/>
        <v>5.5740740740740762</v>
      </c>
      <c r="FC113" s="151" t="str">
        <f t="shared" si="178"/>
        <v>Đủ</v>
      </c>
      <c r="FD113" s="152"/>
      <c r="FE113" s="372"/>
      <c r="FF113" s="373"/>
      <c r="FG113" s="367"/>
      <c r="FH113" s="374"/>
      <c r="FI113" s="183"/>
      <c r="FJ113" s="184"/>
      <c r="FK113" s="185"/>
      <c r="FL113" s="185"/>
    </row>
    <row r="114" spans="1:168" s="386" customFormat="1" ht="14" hidden="1" customHeight="1">
      <c r="A114" s="208" t="str">
        <f t="shared" si="98"/>
        <v>ok</v>
      </c>
      <c r="B114" s="151"/>
      <c r="C114" s="399"/>
      <c r="D114" s="398"/>
      <c r="E114" s="398"/>
      <c r="F114" s="151"/>
      <c r="G114" s="151"/>
      <c r="H114" s="151"/>
      <c r="I114" s="171" t="s">
        <v>411</v>
      </c>
      <c r="J114" s="164" t="s">
        <v>412</v>
      </c>
      <c r="K114" s="247" t="s">
        <v>413</v>
      </c>
      <c r="L114" s="233" t="s">
        <v>402</v>
      </c>
      <c r="M114" s="163" t="s">
        <v>61</v>
      </c>
      <c r="N114" s="172"/>
      <c r="O114" s="172"/>
      <c r="P114" s="172"/>
      <c r="Q114" s="161"/>
      <c r="R114" s="162"/>
      <c r="S114" s="161"/>
      <c r="T114" s="162"/>
      <c r="U114" s="162"/>
      <c r="V114" s="162"/>
      <c r="W114" s="162"/>
      <c r="X114" s="162"/>
      <c r="Y114" s="162"/>
      <c r="Z114" s="162"/>
      <c r="AA114" s="162"/>
      <c r="AB114" s="162"/>
      <c r="AC114" s="162"/>
      <c r="AD114" s="162"/>
      <c r="AE114" s="162"/>
      <c r="AF114" s="162"/>
      <c r="AG114" s="162"/>
      <c r="AH114" s="162"/>
      <c r="AI114" s="162"/>
      <c r="AJ114" s="162"/>
      <c r="AK114" s="162"/>
      <c r="AL114" s="162"/>
      <c r="AM114" s="162"/>
      <c r="AN114" s="162"/>
      <c r="AO114" s="162"/>
      <c r="AP114" s="162"/>
      <c r="AQ114" s="162"/>
      <c r="AR114" s="162"/>
      <c r="AS114" s="162"/>
      <c r="AT114" s="162"/>
      <c r="AU114" s="162"/>
      <c r="AV114" s="162"/>
      <c r="AW114" s="162"/>
      <c r="AX114" s="162"/>
      <c r="AY114" s="162"/>
      <c r="AZ114" s="162"/>
      <c r="BA114" s="162"/>
      <c r="BB114" s="162"/>
      <c r="BC114" s="162"/>
      <c r="BD114" s="162"/>
      <c r="BE114" s="162"/>
      <c r="BF114" s="162"/>
      <c r="BG114" s="162"/>
      <c r="BH114" s="162"/>
      <c r="BI114" s="162"/>
      <c r="BJ114" s="162"/>
      <c r="BK114" s="162"/>
      <c r="BL114" s="162"/>
      <c r="BM114" s="162"/>
      <c r="BN114" s="162"/>
      <c r="BO114" s="162"/>
      <c r="BP114" s="162"/>
      <c r="BQ114" s="162"/>
      <c r="BR114" s="162"/>
      <c r="BS114" s="162"/>
      <c r="BT114" s="162"/>
      <c r="BU114" s="162"/>
      <c r="BV114" s="162"/>
      <c r="BW114" s="162"/>
      <c r="BX114" s="162"/>
      <c r="BY114" s="162"/>
      <c r="BZ114" s="162"/>
      <c r="CA114" s="162"/>
      <c r="CB114" s="162"/>
      <c r="CC114" s="162"/>
      <c r="CD114" s="162"/>
      <c r="CE114" s="162"/>
      <c r="CF114" s="162"/>
      <c r="CG114" s="162"/>
      <c r="CH114" s="162"/>
      <c r="CI114" s="162"/>
      <c r="CJ114" s="162"/>
      <c r="CK114" s="162"/>
      <c r="CL114" s="162"/>
      <c r="CM114" s="162"/>
      <c r="CN114" s="162"/>
      <c r="CO114" s="162"/>
      <c r="CP114" s="162"/>
      <c r="CQ114" s="162"/>
      <c r="CR114" s="162"/>
      <c r="CS114" s="162"/>
      <c r="CT114" s="162"/>
      <c r="CU114" s="162"/>
      <c r="CV114" s="162"/>
      <c r="CW114" s="209"/>
      <c r="CX114" s="209"/>
      <c r="CY114" s="375"/>
      <c r="CZ114" s="407"/>
      <c r="DA114" s="152"/>
      <c r="DB114" s="152"/>
      <c r="DC114" s="208"/>
      <c r="DD114" s="208"/>
      <c r="DE114" s="152"/>
      <c r="DF114" s="152"/>
      <c r="DG114" s="153"/>
      <c r="DH114" s="377" t="s">
        <v>668</v>
      </c>
      <c r="DI114" s="153" t="s">
        <v>45</v>
      </c>
      <c r="DJ114" s="213" t="s">
        <v>676</v>
      </c>
      <c r="DK114" s="213" t="s">
        <v>43</v>
      </c>
      <c r="DL114" s="181">
        <v>18.5</v>
      </c>
      <c r="DM114" s="153">
        <v>45853</v>
      </c>
      <c r="DN114" s="378">
        <v>30</v>
      </c>
      <c r="DO114" s="181">
        <v>18.5</v>
      </c>
      <c r="DP114" s="182">
        <v>15863.64</v>
      </c>
      <c r="DQ114" s="181">
        <f>DP114*DO114*1.1</f>
        <v>322825.07399999996</v>
      </c>
      <c r="DR114" s="446">
        <f t="shared" si="179"/>
        <v>0.1</v>
      </c>
      <c r="DS114" s="182">
        <f>DP114*DO114</f>
        <v>293477.33999999997</v>
      </c>
      <c r="DT114" s="275">
        <v>45856</v>
      </c>
      <c r="DU114" s="152"/>
      <c r="DV114" s="152"/>
      <c r="DW114" s="151"/>
      <c r="DX114" s="275"/>
      <c r="DY114" s="370"/>
      <c r="DZ114" s="208"/>
      <c r="EA114" s="208"/>
      <c r="EB114" s="152"/>
      <c r="EC114" s="152"/>
      <c r="ED114" s="152"/>
      <c r="EE114" s="152"/>
      <c r="EF114" s="152"/>
      <c r="EG114" s="152"/>
      <c r="EH114" s="152"/>
      <c r="EI114" s="371"/>
      <c r="EJ114" s="371"/>
      <c r="EK114" s="153"/>
      <c r="EL114" s="153"/>
      <c r="EM114" s="153"/>
      <c r="EN114" s="153"/>
      <c r="EO114" s="153"/>
      <c r="EP114" s="153"/>
      <c r="EQ114" s="153"/>
      <c r="ER114" s="153"/>
      <c r="ES114" s="152"/>
      <c r="ET114" s="151"/>
      <c r="EU114" s="153"/>
      <c r="EV114" s="153"/>
      <c r="EW114" s="153"/>
      <c r="EX114" s="153"/>
      <c r="EY114" s="152"/>
      <c r="EZ114" s="152"/>
      <c r="FA114" s="152"/>
      <c r="FB114" s="152"/>
      <c r="FC114" s="151"/>
      <c r="FD114" s="152"/>
      <c r="FE114" s="372"/>
      <c r="FF114" s="373"/>
      <c r="FG114" s="384"/>
      <c r="FH114" s="385"/>
      <c r="FI114" s="210"/>
      <c r="FJ114" s="211"/>
      <c r="FK114" s="212"/>
      <c r="FL114" s="212"/>
    </row>
    <row r="115" spans="1:168" s="157" customFormat="1" ht="14" hidden="1" customHeight="1">
      <c r="A115" s="208" t="str">
        <f t="shared" si="98"/>
        <v>Hiện</v>
      </c>
      <c r="B115" s="151" t="str">
        <f t="shared" si="93"/>
        <v>Thừa</v>
      </c>
      <c r="C115" s="151">
        <f>FA115</f>
        <v>-6</v>
      </c>
      <c r="D115" s="151"/>
      <c r="E115" s="151" t="s">
        <v>1679</v>
      </c>
      <c r="F115" s="151"/>
      <c r="G115" s="151"/>
      <c r="H115" s="151"/>
      <c r="I115" s="164" t="s">
        <v>414</v>
      </c>
      <c r="J115" s="164" t="s">
        <v>412</v>
      </c>
      <c r="K115" s="247" t="s">
        <v>415</v>
      </c>
      <c r="L115" s="233" t="s">
        <v>402</v>
      </c>
      <c r="M115" s="163" t="s">
        <v>61</v>
      </c>
      <c r="N115" s="172">
        <v>0.88888888888888884</v>
      </c>
      <c r="O115" s="172">
        <v>10</v>
      </c>
      <c r="P115" s="172">
        <v>6.8</v>
      </c>
      <c r="Q115" s="161"/>
      <c r="R115" s="162"/>
      <c r="S115" s="161"/>
      <c r="T115" s="162"/>
      <c r="U115" s="162"/>
      <c r="V115" s="162"/>
      <c r="W115" s="162">
        <v>12</v>
      </c>
      <c r="X115" s="162">
        <v>10.666666666666666</v>
      </c>
      <c r="Y115" s="162">
        <v>0</v>
      </c>
      <c r="Z115" s="162">
        <v>0</v>
      </c>
      <c r="AA115" s="162">
        <v>6</v>
      </c>
      <c r="AB115" s="162">
        <v>5.333333333333333</v>
      </c>
      <c r="AC115" s="162">
        <v>0</v>
      </c>
      <c r="AD115" s="162">
        <v>0</v>
      </c>
      <c r="AE115" s="162">
        <v>0</v>
      </c>
      <c r="AF115" s="162">
        <v>0</v>
      </c>
      <c r="AG115" s="162">
        <v>0</v>
      </c>
      <c r="AH115" s="162">
        <v>0</v>
      </c>
      <c r="AI115" s="162">
        <f>VLOOKUP(I115,'[119]MTO-rev09'!$A:$O,11,0)</f>
        <v>0</v>
      </c>
      <c r="AJ115" s="162">
        <f>VLOOKUP(I115,'[119]MTO-rev09'!$A:$O,12,0)</f>
        <v>0</v>
      </c>
      <c r="AK115" s="162">
        <v>12</v>
      </c>
      <c r="AL115" s="162">
        <v>10.666666666666666</v>
      </c>
      <c r="AM115" s="162"/>
      <c r="AN115" s="162"/>
      <c r="AO115" s="162">
        <v>0</v>
      </c>
      <c r="AP115" s="162">
        <v>0</v>
      </c>
      <c r="AQ115" s="162">
        <v>0</v>
      </c>
      <c r="AR115" s="162">
        <v>0</v>
      </c>
      <c r="AS115" s="162">
        <v>0</v>
      </c>
      <c r="AT115" s="162">
        <v>0</v>
      </c>
      <c r="AU115" s="162">
        <v>0</v>
      </c>
      <c r="AV115" s="162">
        <v>0</v>
      </c>
      <c r="AW115" s="162">
        <v>0</v>
      </c>
      <c r="AX115" s="162">
        <v>0</v>
      </c>
      <c r="AY115" s="162">
        <v>0</v>
      </c>
      <c r="AZ115" s="162">
        <v>0</v>
      </c>
      <c r="BA115" s="162"/>
      <c r="BB115" s="162"/>
      <c r="BC115" s="162">
        <v>0</v>
      </c>
      <c r="BD115" s="162">
        <v>0</v>
      </c>
      <c r="BE115" s="162">
        <v>0</v>
      </c>
      <c r="BF115" s="162">
        <v>0</v>
      </c>
      <c r="BG115" s="162">
        <v>0</v>
      </c>
      <c r="BH115" s="162">
        <v>0</v>
      </c>
      <c r="BI115" s="162">
        <v>0</v>
      </c>
      <c r="BJ115" s="162">
        <v>0</v>
      </c>
      <c r="BK115" s="162">
        <v>0</v>
      </c>
      <c r="BL115" s="162">
        <v>0</v>
      </c>
      <c r="BM115" s="162">
        <v>18</v>
      </c>
      <c r="BN115" s="162">
        <v>16</v>
      </c>
      <c r="BO115" s="162"/>
      <c r="BP115" s="162"/>
      <c r="BQ115" s="162">
        <v>0</v>
      </c>
      <c r="BR115" s="162">
        <v>0</v>
      </c>
      <c r="BS115" s="162">
        <v>0</v>
      </c>
      <c r="BT115" s="162">
        <v>0</v>
      </c>
      <c r="BU115" s="162">
        <v>0</v>
      </c>
      <c r="BV115" s="162">
        <v>0</v>
      </c>
      <c r="BW115" s="162"/>
      <c r="BX115" s="162"/>
      <c r="BY115" s="162">
        <v>0</v>
      </c>
      <c r="BZ115" s="162">
        <v>0</v>
      </c>
      <c r="CA115" s="162">
        <v>0</v>
      </c>
      <c r="CB115" s="162">
        <v>0</v>
      </c>
      <c r="CC115" s="162">
        <v>0</v>
      </c>
      <c r="CD115" s="162">
        <v>0</v>
      </c>
      <c r="CE115" s="162">
        <f>VLOOKUP(I115,[120]REV33!$A:$O,11,0)</f>
        <v>0</v>
      </c>
      <c r="CF115" s="162">
        <f>VLOOKUP(I115,[120]REV33!$A:$O,12,0)</f>
        <v>0</v>
      </c>
      <c r="CG115" s="162"/>
      <c r="CH115" s="162"/>
      <c r="CI115" s="162"/>
      <c r="CJ115" s="162"/>
      <c r="CK115" s="162"/>
      <c r="CL115" s="162"/>
      <c r="CM115" s="162"/>
      <c r="CN115" s="162"/>
      <c r="CO115" s="162">
        <v>0</v>
      </c>
      <c r="CP115" s="162">
        <v>0</v>
      </c>
      <c r="CQ115" s="162">
        <v>0</v>
      </c>
      <c r="CR115" s="162">
        <v>0</v>
      </c>
      <c r="CS115" s="162">
        <v>0</v>
      </c>
      <c r="CT115" s="162">
        <v>0</v>
      </c>
      <c r="CU115" s="162">
        <v>0</v>
      </c>
      <c r="CV115" s="162">
        <v>0</v>
      </c>
      <c r="CW115" s="209">
        <f>Q115+S115+U115+W115+Y115+AA115+AC115+AE115+AG115+AI115+AK115+AM115+AO115+AQ115+AS115+AU115+AW115+AY115+BA115+BC115+BE115+BG115+BI115+BK115+BM115+BO115+BQ115+BS115+BU115+BW115+BY115+CA115+CC115+CE115+CG115+CI115+CK115+CM115+CO115+CQ115+CS115+CU115</f>
        <v>48</v>
      </c>
      <c r="CX115" s="209">
        <f>R115+T115+V115+X115+Z115+AB115+AD115+AF115+AH115+AJ115+AL115+AN115+AP115+AR115+AT115+AV115+AX115+AZ115+BB115+BD115+BF115+BH115+BJ115+BL115+BN115+BP115+BR115+BT115+BV115+BX115+BZ115+CB115+CD115+CF115+CH115+CJ115+CL115+CN115+CP115+CR115+CT115+CV115</f>
        <v>42.666666666666664</v>
      </c>
      <c r="CY115" s="375" t="s">
        <v>1879</v>
      </c>
      <c r="CZ115" s="209"/>
      <c r="DA115" s="152"/>
      <c r="DB115" s="152"/>
      <c r="DC115" s="208"/>
      <c r="DD115" s="208"/>
      <c r="DE115" s="152">
        <f>IF(CW115&gt;DA115,CW115-DA115,"0")</f>
        <v>48</v>
      </c>
      <c r="DF115" s="152">
        <f>IF(CX115&gt;DB115,CX115-DB115,"0")</f>
        <v>42.666666666666664</v>
      </c>
      <c r="DG115" s="153">
        <v>45833</v>
      </c>
      <c r="DH115" s="153" t="s">
        <v>659</v>
      </c>
      <c r="DI115" s="153" t="s">
        <v>435</v>
      </c>
      <c r="DJ115" s="403" t="s">
        <v>1019</v>
      </c>
      <c r="DK115" s="368" t="s">
        <v>453</v>
      </c>
      <c r="DL115" s="181" t="s">
        <v>477</v>
      </c>
      <c r="DM115" s="153">
        <v>45838</v>
      </c>
      <c r="DN115" s="181">
        <f>3*6</f>
        <v>18</v>
      </c>
      <c r="DO115" s="181" t="s">
        <v>477</v>
      </c>
      <c r="DP115" s="182">
        <f>426140/6</f>
        <v>71023.333333333328</v>
      </c>
      <c r="DQ115" s="181">
        <f>DN115*DP115*1.1</f>
        <v>1406262</v>
      </c>
      <c r="DR115" s="446">
        <f t="shared" si="179"/>
        <v>0.1</v>
      </c>
      <c r="DS115" s="182">
        <f>DN115*DP115</f>
        <v>1278420</v>
      </c>
      <c r="DT115" s="275">
        <v>45842</v>
      </c>
      <c r="DU115" s="152">
        <f>SUMIF($I:$I,I115,$DN:$DN)</f>
        <v>54</v>
      </c>
      <c r="DV115" s="152">
        <f>SUMIF($I:$I,I115,$DO:$DO)</f>
        <v>31.96</v>
      </c>
      <c r="DW115" s="151"/>
      <c r="DX115" s="275"/>
      <c r="DY115" s="370"/>
      <c r="DZ115" s="208"/>
      <c r="EA115" s="208"/>
      <c r="EB115" s="152"/>
      <c r="EC115" s="152"/>
      <c r="ED115" s="152"/>
      <c r="EE115" s="152"/>
      <c r="EF115" s="152"/>
      <c r="EG115" s="152"/>
      <c r="EH115" s="152"/>
      <c r="EI115" s="371"/>
      <c r="EJ115" s="371"/>
      <c r="EK115" s="153"/>
      <c r="EL115" s="153"/>
      <c r="EM115" s="153"/>
      <c r="EN115" s="153"/>
      <c r="EO115" s="153"/>
      <c r="EP115" s="153"/>
      <c r="EQ115" s="153"/>
      <c r="ER115" s="153"/>
      <c r="ES115" s="152">
        <f>SUMIF($I:$I,I115,$EG:$EG)</f>
        <v>0</v>
      </c>
      <c r="ET115" s="151">
        <f>SUMIF($I:$I,I115,$EH:$EH)</f>
        <v>0</v>
      </c>
      <c r="EU115" s="153"/>
      <c r="EV115" s="153"/>
      <c r="EW115" s="153"/>
      <c r="EX115" s="153"/>
      <c r="EY115" s="152">
        <f>DU115+ES115</f>
        <v>54</v>
      </c>
      <c r="EZ115" s="152">
        <f>DV115+ET115</f>
        <v>31.96</v>
      </c>
      <c r="FA115" s="152">
        <f t="shared" ref="FA115" si="180">DE115-EY115</f>
        <v>-6</v>
      </c>
      <c r="FB115" s="152">
        <f t="shared" ref="FB115" si="181">DF115-EZ115</f>
        <v>10.706666666666663</v>
      </c>
      <c r="FC115" s="151" t="str">
        <f>IF(FA115&lt;0,"Thừa",IF(FA115=0,"Đủ","Thiếu"))</f>
        <v>Thừa</v>
      </c>
      <c r="FD115" s="152"/>
      <c r="FE115" s="372"/>
      <c r="FF115" s="373"/>
      <c r="FG115" s="367"/>
      <c r="FH115" s="374"/>
      <c r="FI115" s="183"/>
      <c r="FJ115" s="184"/>
      <c r="FK115" s="185"/>
      <c r="FL115" s="185"/>
    </row>
    <row r="116" spans="1:168" s="386" customFormat="1" ht="14" hidden="1" customHeight="1">
      <c r="A116" s="208" t="str">
        <f t="shared" si="98"/>
        <v>ok</v>
      </c>
      <c r="B116" s="151"/>
      <c r="C116" s="151"/>
      <c r="D116" s="151"/>
      <c r="E116" s="151"/>
      <c r="F116" s="151"/>
      <c r="G116" s="151"/>
      <c r="H116" s="151"/>
      <c r="I116" s="171" t="s">
        <v>414</v>
      </c>
      <c r="J116" s="164" t="s">
        <v>412</v>
      </c>
      <c r="K116" s="247" t="s">
        <v>415</v>
      </c>
      <c r="L116" s="233" t="s">
        <v>402</v>
      </c>
      <c r="M116" s="163" t="s">
        <v>61</v>
      </c>
      <c r="N116" s="172"/>
      <c r="O116" s="172"/>
      <c r="P116" s="172"/>
      <c r="Q116" s="161"/>
      <c r="R116" s="162"/>
      <c r="S116" s="161"/>
      <c r="T116" s="162"/>
      <c r="U116" s="162"/>
      <c r="V116" s="162"/>
      <c r="W116" s="162"/>
      <c r="X116" s="162"/>
      <c r="Y116" s="162"/>
      <c r="Z116" s="162"/>
      <c r="AA116" s="162"/>
      <c r="AB116" s="162"/>
      <c r="AC116" s="162"/>
      <c r="AD116" s="162"/>
      <c r="AE116" s="162"/>
      <c r="AF116" s="162"/>
      <c r="AG116" s="162"/>
      <c r="AH116" s="162"/>
      <c r="AI116" s="162"/>
      <c r="AJ116" s="162"/>
      <c r="AK116" s="162"/>
      <c r="AL116" s="162"/>
      <c r="AM116" s="162"/>
      <c r="AN116" s="162"/>
      <c r="AO116" s="162"/>
      <c r="AP116" s="162"/>
      <c r="AQ116" s="162"/>
      <c r="AR116" s="162"/>
      <c r="AS116" s="162"/>
      <c r="AT116" s="162"/>
      <c r="AU116" s="162"/>
      <c r="AV116" s="162"/>
      <c r="AW116" s="162"/>
      <c r="AX116" s="162"/>
      <c r="AY116" s="162"/>
      <c r="AZ116" s="162"/>
      <c r="BA116" s="162"/>
      <c r="BB116" s="162"/>
      <c r="BC116" s="162"/>
      <c r="BD116" s="162"/>
      <c r="BE116" s="162"/>
      <c r="BF116" s="162"/>
      <c r="BG116" s="162"/>
      <c r="BH116" s="162"/>
      <c r="BI116" s="162"/>
      <c r="BJ116" s="162"/>
      <c r="BK116" s="162"/>
      <c r="BL116" s="162"/>
      <c r="BM116" s="162"/>
      <c r="BN116" s="162"/>
      <c r="BO116" s="162"/>
      <c r="BP116" s="162"/>
      <c r="BQ116" s="162"/>
      <c r="BR116" s="162"/>
      <c r="BS116" s="162"/>
      <c r="BT116" s="162"/>
      <c r="BU116" s="162"/>
      <c r="BV116" s="162"/>
      <c r="BW116" s="162"/>
      <c r="BX116" s="162"/>
      <c r="BY116" s="162"/>
      <c r="BZ116" s="162"/>
      <c r="CA116" s="162"/>
      <c r="CB116" s="162"/>
      <c r="CC116" s="162"/>
      <c r="CD116" s="162"/>
      <c r="CE116" s="162"/>
      <c r="CF116" s="162"/>
      <c r="CG116" s="162"/>
      <c r="CH116" s="162"/>
      <c r="CI116" s="162"/>
      <c r="CJ116" s="162"/>
      <c r="CK116" s="162"/>
      <c r="CL116" s="162"/>
      <c r="CM116" s="162"/>
      <c r="CN116" s="162"/>
      <c r="CO116" s="162"/>
      <c r="CP116" s="162"/>
      <c r="CQ116" s="162"/>
      <c r="CR116" s="162"/>
      <c r="CS116" s="162"/>
      <c r="CT116" s="162"/>
      <c r="CU116" s="162"/>
      <c r="CV116" s="162"/>
      <c r="CW116" s="209"/>
      <c r="CX116" s="209"/>
      <c r="CY116" s="375"/>
      <c r="CZ116" s="209"/>
      <c r="DA116" s="152"/>
      <c r="DB116" s="152"/>
      <c r="DC116" s="208"/>
      <c r="DD116" s="208"/>
      <c r="DE116" s="152"/>
      <c r="DF116" s="152"/>
      <c r="DG116" s="153"/>
      <c r="DH116" s="153" t="s">
        <v>1691</v>
      </c>
      <c r="DI116" s="277" t="s">
        <v>45</v>
      </c>
      <c r="DJ116" s="213" t="s">
        <v>1015</v>
      </c>
      <c r="DK116" s="213" t="s">
        <v>1016</v>
      </c>
      <c r="DL116" s="227">
        <v>10.65</v>
      </c>
      <c r="DM116" s="153">
        <v>45888</v>
      </c>
      <c r="DN116" s="228">
        <v>12</v>
      </c>
      <c r="DO116" s="227">
        <v>10.65</v>
      </c>
      <c r="DP116" s="227">
        <v>15454.55</v>
      </c>
      <c r="DQ116" s="181">
        <f>DP116*DO116*1.1</f>
        <v>181050.05325</v>
      </c>
      <c r="DR116" s="446">
        <f t="shared" si="179"/>
        <v>0.10000000000000005</v>
      </c>
      <c r="DS116" s="182">
        <f>DP116*DO116</f>
        <v>164590.95749999999</v>
      </c>
      <c r="DT116" s="275">
        <v>45891</v>
      </c>
      <c r="DU116" s="152"/>
      <c r="DV116" s="152"/>
      <c r="DW116" s="151"/>
      <c r="DX116" s="275"/>
      <c r="DY116" s="370"/>
      <c r="DZ116" s="208"/>
      <c r="EA116" s="208"/>
      <c r="EB116" s="152"/>
      <c r="EC116" s="152"/>
      <c r="ED116" s="152"/>
      <c r="EE116" s="152"/>
      <c r="EF116" s="152"/>
      <c r="EG116" s="152"/>
      <c r="EH116" s="152"/>
      <c r="EI116" s="371"/>
      <c r="EJ116" s="371"/>
      <c r="EK116" s="153"/>
      <c r="EL116" s="153"/>
      <c r="EM116" s="153"/>
      <c r="EN116" s="153"/>
      <c r="EO116" s="153"/>
      <c r="EP116" s="153"/>
      <c r="EQ116" s="153"/>
      <c r="ER116" s="153"/>
      <c r="ES116" s="152"/>
      <c r="ET116" s="151"/>
      <c r="EU116" s="153"/>
      <c r="EV116" s="153"/>
      <c r="EW116" s="153"/>
      <c r="EX116" s="153"/>
      <c r="EY116" s="152"/>
      <c r="EZ116" s="152"/>
      <c r="FA116" s="152"/>
      <c r="FB116" s="152"/>
      <c r="FC116" s="151"/>
      <c r="FD116" s="152"/>
      <c r="FE116" s="372"/>
      <c r="FF116" s="373"/>
      <c r="FG116" s="384"/>
      <c r="FH116" s="385"/>
      <c r="FI116" s="210"/>
      <c r="FJ116" s="211"/>
      <c r="FK116" s="212"/>
      <c r="FL116" s="212"/>
    </row>
    <row r="117" spans="1:168" s="386" customFormat="1" ht="14" hidden="1" customHeight="1">
      <c r="A117" s="208" t="str">
        <f t="shared" si="98"/>
        <v>ok</v>
      </c>
      <c r="B117" s="151"/>
      <c r="C117" s="151"/>
      <c r="D117" s="151"/>
      <c r="E117" s="151"/>
      <c r="F117" s="151"/>
      <c r="G117" s="151"/>
      <c r="H117" s="151"/>
      <c r="I117" s="171" t="s">
        <v>414</v>
      </c>
      <c r="J117" s="164" t="s">
        <v>412</v>
      </c>
      <c r="K117" s="247" t="s">
        <v>415</v>
      </c>
      <c r="L117" s="233" t="s">
        <v>402</v>
      </c>
      <c r="M117" s="163" t="s">
        <v>61</v>
      </c>
      <c r="N117" s="172"/>
      <c r="O117" s="172"/>
      <c r="P117" s="172"/>
      <c r="Q117" s="161"/>
      <c r="R117" s="162"/>
      <c r="S117" s="161"/>
      <c r="T117" s="162"/>
      <c r="U117" s="162"/>
      <c r="V117" s="162"/>
      <c r="W117" s="162"/>
      <c r="X117" s="162"/>
      <c r="Y117" s="162"/>
      <c r="Z117" s="162"/>
      <c r="AA117" s="162"/>
      <c r="AB117" s="162"/>
      <c r="AC117" s="162"/>
      <c r="AD117" s="162"/>
      <c r="AE117" s="162"/>
      <c r="AF117" s="162"/>
      <c r="AG117" s="162"/>
      <c r="AH117" s="162"/>
      <c r="AI117" s="162"/>
      <c r="AJ117" s="162"/>
      <c r="AK117" s="162"/>
      <c r="AL117" s="162"/>
      <c r="AM117" s="162"/>
      <c r="AN117" s="162"/>
      <c r="AO117" s="162"/>
      <c r="AP117" s="162"/>
      <c r="AQ117" s="162"/>
      <c r="AR117" s="162"/>
      <c r="AS117" s="162"/>
      <c r="AT117" s="162"/>
      <c r="AU117" s="162"/>
      <c r="AV117" s="162"/>
      <c r="AW117" s="162"/>
      <c r="AX117" s="162"/>
      <c r="AY117" s="162"/>
      <c r="AZ117" s="162"/>
      <c r="BA117" s="162"/>
      <c r="BB117" s="162"/>
      <c r="BC117" s="162"/>
      <c r="BD117" s="162"/>
      <c r="BE117" s="162"/>
      <c r="BF117" s="162"/>
      <c r="BG117" s="162"/>
      <c r="BH117" s="162"/>
      <c r="BI117" s="162"/>
      <c r="BJ117" s="162"/>
      <c r="BK117" s="162"/>
      <c r="BL117" s="162"/>
      <c r="BM117" s="162"/>
      <c r="BN117" s="162"/>
      <c r="BO117" s="162"/>
      <c r="BP117" s="162"/>
      <c r="BQ117" s="162"/>
      <c r="BR117" s="162"/>
      <c r="BS117" s="162"/>
      <c r="BT117" s="162"/>
      <c r="BU117" s="162"/>
      <c r="BV117" s="162"/>
      <c r="BW117" s="162"/>
      <c r="BX117" s="162"/>
      <c r="BY117" s="162"/>
      <c r="BZ117" s="162"/>
      <c r="CA117" s="162"/>
      <c r="CB117" s="162"/>
      <c r="CC117" s="162"/>
      <c r="CD117" s="162"/>
      <c r="CE117" s="162"/>
      <c r="CF117" s="162"/>
      <c r="CG117" s="162"/>
      <c r="CH117" s="162"/>
      <c r="CI117" s="162"/>
      <c r="CJ117" s="162"/>
      <c r="CK117" s="162"/>
      <c r="CL117" s="162"/>
      <c r="CM117" s="162"/>
      <c r="CN117" s="162"/>
      <c r="CO117" s="162"/>
      <c r="CP117" s="162"/>
      <c r="CQ117" s="162"/>
      <c r="CR117" s="162"/>
      <c r="CS117" s="162"/>
      <c r="CT117" s="162"/>
      <c r="CU117" s="162"/>
      <c r="CV117" s="162"/>
      <c r="CW117" s="209"/>
      <c r="CX117" s="209"/>
      <c r="CY117" s="375"/>
      <c r="CZ117" s="209"/>
      <c r="DA117" s="152"/>
      <c r="DB117" s="152"/>
      <c r="DC117" s="208"/>
      <c r="DD117" s="208"/>
      <c r="DE117" s="152"/>
      <c r="DF117" s="152"/>
      <c r="DG117" s="153"/>
      <c r="DH117" s="153" t="s">
        <v>374</v>
      </c>
      <c r="DI117" s="153" t="s">
        <v>45</v>
      </c>
      <c r="DJ117" s="383" t="s">
        <v>1680</v>
      </c>
      <c r="DK117" s="213"/>
      <c r="DL117" s="227">
        <v>21.31</v>
      </c>
      <c r="DM117" s="153" t="s">
        <v>374</v>
      </c>
      <c r="DN117" s="228">
        <f>4*6</f>
        <v>24</v>
      </c>
      <c r="DO117" s="227">
        <v>21.31</v>
      </c>
      <c r="DP117" s="227">
        <v>15000</v>
      </c>
      <c r="DQ117" s="181">
        <f>DP117*DO117*1.1</f>
        <v>351615</v>
      </c>
      <c r="DR117" s="446">
        <f t="shared" si="179"/>
        <v>0.1</v>
      </c>
      <c r="DS117" s="182">
        <f>DP117*DO117</f>
        <v>319650</v>
      </c>
      <c r="DT117" s="275">
        <v>45957</v>
      </c>
      <c r="DU117" s="152"/>
      <c r="DV117" s="152"/>
      <c r="DW117" s="151"/>
      <c r="DX117" s="275"/>
      <c r="DY117" s="370"/>
      <c r="DZ117" s="208"/>
      <c r="EA117" s="208"/>
      <c r="EB117" s="152"/>
      <c r="EC117" s="152"/>
      <c r="ED117" s="152"/>
      <c r="EE117" s="152"/>
      <c r="EF117" s="152"/>
      <c r="EG117" s="152"/>
      <c r="EH117" s="152"/>
      <c r="EI117" s="371"/>
      <c r="EJ117" s="371"/>
      <c r="EK117" s="153"/>
      <c r="EL117" s="153"/>
      <c r="EM117" s="153"/>
      <c r="EN117" s="153"/>
      <c r="EO117" s="153"/>
      <c r="EP117" s="153"/>
      <c r="EQ117" s="153"/>
      <c r="ER117" s="153"/>
      <c r="ES117" s="152"/>
      <c r="ET117" s="151"/>
      <c r="EU117" s="153"/>
      <c r="EV117" s="153"/>
      <c r="EW117" s="153"/>
      <c r="EX117" s="153"/>
      <c r="EY117" s="152"/>
      <c r="EZ117" s="152"/>
      <c r="FA117" s="152"/>
      <c r="FB117" s="152"/>
      <c r="FC117" s="151"/>
      <c r="FD117" s="152"/>
      <c r="FE117" s="372"/>
      <c r="FF117" s="373"/>
      <c r="FG117" s="384"/>
      <c r="FH117" s="385"/>
      <c r="FI117" s="210"/>
      <c r="FJ117" s="211"/>
      <c r="FK117" s="212"/>
      <c r="FL117" s="212"/>
    </row>
    <row r="118" spans="1:168" s="157" customFormat="1" ht="14" hidden="1" customHeight="1">
      <c r="A118" s="208" t="str">
        <f t="shared" si="98"/>
        <v>Hiện</v>
      </c>
      <c r="B118" s="151" t="str">
        <f t="shared" si="93"/>
        <v>Thừa</v>
      </c>
      <c r="C118" s="151">
        <f t="shared" ref="C118:C126" si="182">FA118</f>
        <v>-9.9999999999999867E-2</v>
      </c>
      <c r="D118" s="151"/>
      <c r="E118" s="151"/>
      <c r="F118" s="151"/>
      <c r="G118" s="151"/>
      <c r="H118" s="151"/>
      <c r="I118" s="171" t="s">
        <v>416</v>
      </c>
      <c r="J118" s="164" t="s">
        <v>412</v>
      </c>
      <c r="K118" s="247" t="s">
        <v>417</v>
      </c>
      <c r="L118" s="233" t="s">
        <v>402</v>
      </c>
      <c r="M118" s="163" t="s">
        <v>61</v>
      </c>
      <c r="N118" s="172">
        <v>5.5555555555555554</v>
      </c>
      <c r="O118" s="172">
        <v>0.9</v>
      </c>
      <c r="P118" s="172">
        <v>5</v>
      </c>
      <c r="Q118" s="161"/>
      <c r="R118" s="162"/>
      <c r="S118" s="161"/>
      <c r="T118" s="162"/>
      <c r="U118" s="162"/>
      <c r="V118" s="162"/>
      <c r="W118" s="162">
        <v>1.1000000000000001</v>
      </c>
      <c r="X118" s="162">
        <v>6.1111111111111116</v>
      </c>
      <c r="Y118" s="162">
        <v>0</v>
      </c>
      <c r="Z118" s="162">
        <v>0</v>
      </c>
      <c r="AA118" s="162">
        <v>0</v>
      </c>
      <c r="AB118" s="162">
        <v>0</v>
      </c>
      <c r="AC118" s="162">
        <v>0</v>
      </c>
      <c r="AD118" s="162">
        <v>0</v>
      </c>
      <c r="AE118" s="162">
        <v>0</v>
      </c>
      <c r="AF118" s="162">
        <v>0</v>
      </c>
      <c r="AG118" s="162">
        <v>0</v>
      </c>
      <c r="AH118" s="162">
        <v>0</v>
      </c>
      <c r="AI118" s="162">
        <f>VLOOKUP(I118,'[119]MTO-rev09'!$A:$O,11,0)</f>
        <v>0</v>
      </c>
      <c r="AJ118" s="162">
        <f>VLOOKUP(I118,'[119]MTO-rev09'!$A:$O,12,0)</f>
        <v>0</v>
      </c>
      <c r="AK118" s="162">
        <v>0</v>
      </c>
      <c r="AL118" s="162">
        <v>0</v>
      </c>
      <c r="AM118" s="162"/>
      <c r="AN118" s="162"/>
      <c r="AO118" s="162">
        <v>0</v>
      </c>
      <c r="AP118" s="162">
        <v>0</v>
      </c>
      <c r="AQ118" s="162">
        <v>0</v>
      </c>
      <c r="AR118" s="162">
        <v>0</v>
      </c>
      <c r="AS118" s="162">
        <v>0</v>
      </c>
      <c r="AT118" s="162">
        <v>0</v>
      </c>
      <c r="AU118" s="162">
        <v>0</v>
      </c>
      <c r="AV118" s="162">
        <v>0</v>
      </c>
      <c r="AW118" s="162">
        <v>0</v>
      </c>
      <c r="AX118" s="162">
        <v>0</v>
      </c>
      <c r="AY118" s="162">
        <v>0</v>
      </c>
      <c r="AZ118" s="162">
        <v>0</v>
      </c>
      <c r="BA118" s="162"/>
      <c r="BB118" s="162"/>
      <c r="BC118" s="162">
        <v>0</v>
      </c>
      <c r="BD118" s="162">
        <v>0</v>
      </c>
      <c r="BE118" s="162">
        <v>0</v>
      </c>
      <c r="BF118" s="162">
        <v>0</v>
      </c>
      <c r="BG118" s="162">
        <v>0</v>
      </c>
      <c r="BH118" s="162">
        <v>0</v>
      </c>
      <c r="BI118" s="162">
        <v>0</v>
      </c>
      <c r="BJ118" s="162">
        <v>0</v>
      </c>
      <c r="BK118" s="162">
        <v>0</v>
      </c>
      <c r="BL118" s="162">
        <v>0</v>
      </c>
      <c r="BM118" s="162">
        <v>0</v>
      </c>
      <c r="BN118" s="162">
        <v>0</v>
      </c>
      <c r="BO118" s="162"/>
      <c r="BP118" s="162"/>
      <c r="BQ118" s="162">
        <v>0</v>
      </c>
      <c r="BR118" s="162">
        <v>0</v>
      </c>
      <c r="BS118" s="162">
        <v>0</v>
      </c>
      <c r="BT118" s="162">
        <v>0</v>
      </c>
      <c r="BU118" s="162">
        <v>0</v>
      </c>
      <c r="BV118" s="162">
        <v>0</v>
      </c>
      <c r="BW118" s="162"/>
      <c r="BX118" s="162"/>
      <c r="BY118" s="162">
        <v>0</v>
      </c>
      <c r="BZ118" s="162">
        <v>0</v>
      </c>
      <c r="CA118" s="162">
        <v>0</v>
      </c>
      <c r="CB118" s="162">
        <v>0</v>
      </c>
      <c r="CC118" s="162">
        <v>0</v>
      </c>
      <c r="CD118" s="162">
        <v>0</v>
      </c>
      <c r="CE118" s="162">
        <f>VLOOKUP(I118,[120]REV33!$A:$O,11,0)</f>
        <v>0</v>
      </c>
      <c r="CF118" s="162">
        <f>VLOOKUP(I118,[120]REV33!$A:$O,12,0)</f>
        <v>0</v>
      </c>
      <c r="CG118" s="162"/>
      <c r="CH118" s="162"/>
      <c r="CI118" s="162"/>
      <c r="CJ118" s="162"/>
      <c r="CK118" s="162"/>
      <c r="CL118" s="162"/>
      <c r="CM118" s="162"/>
      <c r="CN118" s="162"/>
      <c r="CO118" s="162">
        <v>0</v>
      </c>
      <c r="CP118" s="162">
        <v>0</v>
      </c>
      <c r="CQ118" s="162">
        <v>0</v>
      </c>
      <c r="CR118" s="162">
        <v>0</v>
      </c>
      <c r="CS118" s="162">
        <v>0</v>
      </c>
      <c r="CT118" s="162">
        <v>0</v>
      </c>
      <c r="CU118" s="162">
        <v>0</v>
      </c>
      <c r="CV118" s="162">
        <v>0</v>
      </c>
      <c r="CW118" s="209">
        <f t="shared" ref="CW118:CW126" si="183">Q118+S118+U118+W118+Y118+AA118+AC118+AE118+AG118+AI118+AK118+AM118+AO118+AQ118+AS118+AU118+AW118+AY118+BA118+BC118+BE118+BG118+BI118+BK118+BM118+BO118+BQ118+BS118+BU118+BW118+BY118+CA118+CC118+CE118+CG118+CI118+CK118+CM118+CO118+CQ118+CS118+CU118</f>
        <v>1.1000000000000001</v>
      </c>
      <c r="CX118" s="209">
        <f t="shared" ref="CX118:CX126" si="184">R118+T118+V118+X118+Z118+AB118+AD118+AF118+AH118+AJ118+AL118+AN118+AP118+AR118+AT118+AV118+AX118+AZ118+BB118+BD118+BF118+BH118+BJ118+BL118+BN118+BP118+BR118+BT118+BV118+BX118+BZ118+CB118+CD118+CF118+CH118+CJ118+CL118+CN118+CP118+CR118+CT118+CV118</f>
        <v>6.1111111111111116</v>
      </c>
      <c r="CY118" s="375" t="s">
        <v>436</v>
      </c>
      <c r="CZ118" s="208"/>
      <c r="DA118" s="152"/>
      <c r="DB118" s="152"/>
      <c r="DC118" s="208"/>
      <c r="DD118" s="208"/>
      <c r="DE118" s="152">
        <f t="shared" ref="DE118:DE126" si="185">IF(CW118&gt;DA118,CW118-DA118,"0")</f>
        <v>1.1000000000000001</v>
      </c>
      <c r="DF118" s="152">
        <f t="shared" ref="DF118:DF126" si="186">IF(CX118&gt;DB118,CX118-DB118,"0")</f>
        <v>6.1111111111111116</v>
      </c>
      <c r="DG118" s="153">
        <v>45833</v>
      </c>
      <c r="DH118" s="153" t="s">
        <v>374</v>
      </c>
      <c r="DI118" s="153" t="s">
        <v>452</v>
      </c>
      <c r="DJ118" s="156" t="s">
        <v>417</v>
      </c>
      <c r="DK118" s="368" t="s">
        <v>453</v>
      </c>
      <c r="DL118" s="181">
        <v>7</v>
      </c>
      <c r="DM118" s="153" t="s">
        <v>374</v>
      </c>
      <c r="DN118" s="999">
        <v>1.2</v>
      </c>
      <c r="DO118" s="181">
        <v>7</v>
      </c>
      <c r="DP118" s="182">
        <f>19000/1.1</f>
        <v>17272.727272727272</v>
      </c>
      <c r="DQ118" s="181">
        <f>DP118*DO118*1.1</f>
        <v>133000</v>
      </c>
      <c r="DR118" s="446">
        <f t="shared" si="179"/>
        <v>9.9999999999999978E-2</v>
      </c>
      <c r="DS118" s="182">
        <f>DP118*DO118</f>
        <v>120909.09090909091</v>
      </c>
      <c r="DT118" s="275">
        <v>45815</v>
      </c>
      <c r="DU118" s="152">
        <f t="shared" ref="DU118:DU126" si="187">SUMIF($I:$I,I118,$DN:$DN)</f>
        <v>1.2</v>
      </c>
      <c r="DV118" s="152">
        <f t="shared" ref="DV118:DV126" si="188">SUMIF($I:$I,I118,$DO:$DO)</f>
        <v>7</v>
      </c>
      <c r="DW118" s="151"/>
      <c r="DX118" s="275"/>
      <c r="DY118" s="370"/>
      <c r="DZ118" s="208"/>
      <c r="EA118" s="208"/>
      <c r="EB118" s="152"/>
      <c r="EC118" s="152"/>
      <c r="ED118" s="152"/>
      <c r="EE118" s="152"/>
      <c r="EF118" s="152"/>
      <c r="EG118" s="152"/>
      <c r="EH118" s="152"/>
      <c r="EI118" s="371"/>
      <c r="EJ118" s="371"/>
      <c r="EK118" s="153"/>
      <c r="EL118" s="153"/>
      <c r="EM118" s="153"/>
      <c r="EN118" s="153"/>
      <c r="EO118" s="153"/>
      <c r="EP118" s="153"/>
      <c r="EQ118" s="153"/>
      <c r="ER118" s="153"/>
      <c r="ES118" s="152">
        <f t="shared" ref="ES118:ES126" si="189">SUMIF($I:$I,I118,$EG:$EG)</f>
        <v>0</v>
      </c>
      <c r="ET118" s="151">
        <f t="shared" ref="ET118:ET126" si="190">SUMIF($I:$I,I118,$EH:$EH)</f>
        <v>0</v>
      </c>
      <c r="EU118" s="153"/>
      <c r="EV118" s="153"/>
      <c r="EW118" s="153"/>
      <c r="EX118" s="153"/>
      <c r="EY118" s="152">
        <f t="shared" ref="EY118:EY126" si="191">DU118+ES118</f>
        <v>1.2</v>
      </c>
      <c r="EZ118" s="152">
        <f t="shared" ref="EZ118:EZ126" si="192">DV118+ET118</f>
        <v>7</v>
      </c>
      <c r="FA118" s="152">
        <f t="shared" ref="FA118:FA126" si="193">DE118-EY118</f>
        <v>-9.9999999999999867E-2</v>
      </c>
      <c r="FB118" s="152">
        <f t="shared" ref="FB118:FB126" si="194">DF118-EZ118</f>
        <v>-0.8888888888888884</v>
      </c>
      <c r="FC118" s="151" t="str">
        <f t="shared" ref="FC118:FC126" si="195">IF(FA118&lt;0,"Thừa",IF(FA118=0,"Đủ","Thiếu"))</f>
        <v>Thừa</v>
      </c>
      <c r="FD118" s="152"/>
      <c r="FE118" s="372"/>
      <c r="FF118" s="373"/>
      <c r="FG118" s="367"/>
      <c r="FH118" s="374"/>
      <c r="FI118" s="183"/>
      <c r="FJ118" s="184"/>
      <c r="FK118" s="185"/>
      <c r="FL118" s="185"/>
    </row>
    <row r="119" spans="1:168" s="157" customFormat="1" ht="14" hidden="1" customHeight="1">
      <c r="A119" s="208" t="str">
        <f t="shared" si="98"/>
        <v>Hiện</v>
      </c>
      <c r="B119" s="151" t="str">
        <f t="shared" si="93"/>
        <v>Thừa</v>
      </c>
      <c r="C119" s="151">
        <f t="shared" si="182"/>
        <v>-4.9999999999998934E-2</v>
      </c>
      <c r="D119" s="151"/>
      <c r="E119" s="151"/>
      <c r="F119" s="151"/>
      <c r="G119" s="151"/>
      <c r="H119" s="151"/>
      <c r="I119" s="171" t="s">
        <v>418</v>
      </c>
      <c r="J119" s="164" t="s">
        <v>412</v>
      </c>
      <c r="K119" s="247" t="s">
        <v>419</v>
      </c>
      <c r="L119" s="233" t="s">
        <v>402</v>
      </c>
      <c r="M119" s="163" t="s">
        <v>61</v>
      </c>
      <c r="N119" s="172">
        <v>9.8765432098765427</v>
      </c>
      <c r="O119" s="172">
        <v>11.999999999999998</v>
      </c>
      <c r="P119" s="172">
        <v>116.99999999999999</v>
      </c>
      <c r="Q119" s="161"/>
      <c r="R119" s="162"/>
      <c r="S119" s="161"/>
      <c r="T119" s="162"/>
      <c r="U119" s="162"/>
      <c r="V119" s="162"/>
      <c r="W119" s="162">
        <v>13.200000000000001</v>
      </c>
      <c r="X119" s="162">
        <v>130.37037037037038</v>
      </c>
      <c r="Y119" s="162">
        <v>0</v>
      </c>
      <c r="Z119" s="162">
        <v>0</v>
      </c>
      <c r="AA119" s="162">
        <v>0</v>
      </c>
      <c r="AB119" s="162">
        <v>0</v>
      </c>
      <c r="AC119" s="162">
        <v>0</v>
      </c>
      <c r="AD119" s="162">
        <v>0</v>
      </c>
      <c r="AE119" s="162">
        <v>0</v>
      </c>
      <c r="AF119" s="162">
        <v>0</v>
      </c>
      <c r="AG119" s="162">
        <v>0</v>
      </c>
      <c r="AH119" s="162">
        <v>0</v>
      </c>
      <c r="AI119" s="162">
        <f>VLOOKUP(I119,'[119]MTO-rev09'!$A:$O,11,0)</f>
        <v>0</v>
      </c>
      <c r="AJ119" s="162">
        <f>VLOOKUP(I119,'[119]MTO-rev09'!$A:$O,12,0)</f>
        <v>0</v>
      </c>
      <c r="AK119" s="162">
        <v>0</v>
      </c>
      <c r="AL119" s="162">
        <v>0</v>
      </c>
      <c r="AM119" s="162"/>
      <c r="AN119" s="162"/>
      <c r="AO119" s="162">
        <v>0</v>
      </c>
      <c r="AP119" s="162">
        <v>0</v>
      </c>
      <c r="AQ119" s="162">
        <v>0</v>
      </c>
      <c r="AR119" s="162">
        <v>0</v>
      </c>
      <c r="AS119" s="162">
        <v>0</v>
      </c>
      <c r="AT119" s="162">
        <v>0</v>
      </c>
      <c r="AU119" s="162">
        <v>0</v>
      </c>
      <c r="AV119" s="162">
        <v>0</v>
      </c>
      <c r="AW119" s="162">
        <v>0</v>
      </c>
      <c r="AX119" s="162">
        <v>0</v>
      </c>
      <c r="AY119" s="162">
        <v>0</v>
      </c>
      <c r="AZ119" s="162">
        <v>0</v>
      </c>
      <c r="BA119" s="162"/>
      <c r="BB119" s="162"/>
      <c r="BC119" s="162">
        <v>0</v>
      </c>
      <c r="BD119" s="162">
        <v>0</v>
      </c>
      <c r="BE119" s="162">
        <v>0</v>
      </c>
      <c r="BF119" s="162">
        <v>0</v>
      </c>
      <c r="BG119" s="162">
        <v>0</v>
      </c>
      <c r="BH119" s="162">
        <v>0</v>
      </c>
      <c r="BI119" s="162">
        <v>0</v>
      </c>
      <c r="BJ119" s="162">
        <v>0</v>
      </c>
      <c r="BK119" s="162">
        <v>0</v>
      </c>
      <c r="BL119" s="162">
        <v>0</v>
      </c>
      <c r="BM119" s="162">
        <v>0</v>
      </c>
      <c r="BN119" s="162">
        <v>0</v>
      </c>
      <c r="BO119" s="162"/>
      <c r="BP119" s="162"/>
      <c r="BQ119" s="162">
        <v>0</v>
      </c>
      <c r="BR119" s="162">
        <v>0</v>
      </c>
      <c r="BS119" s="162">
        <v>0</v>
      </c>
      <c r="BT119" s="162">
        <v>0</v>
      </c>
      <c r="BU119" s="162">
        <v>0</v>
      </c>
      <c r="BV119" s="162">
        <v>0</v>
      </c>
      <c r="BW119" s="162"/>
      <c r="BX119" s="162"/>
      <c r="BY119" s="162">
        <v>0</v>
      </c>
      <c r="BZ119" s="162">
        <v>0</v>
      </c>
      <c r="CA119" s="162">
        <v>0</v>
      </c>
      <c r="CB119" s="162">
        <v>0</v>
      </c>
      <c r="CC119" s="162">
        <v>0</v>
      </c>
      <c r="CD119" s="162">
        <v>0</v>
      </c>
      <c r="CE119" s="162">
        <f>VLOOKUP(I119,[120]REV33!$A:$O,11,0)</f>
        <v>0</v>
      </c>
      <c r="CF119" s="162">
        <f>VLOOKUP(I119,[120]REV33!$A:$O,12,0)</f>
        <v>0</v>
      </c>
      <c r="CG119" s="162"/>
      <c r="CH119" s="162"/>
      <c r="CI119" s="162"/>
      <c r="CJ119" s="162"/>
      <c r="CK119" s="162"/>
      <c r="CL119" s="162"/>
      <c r="CM119" s="162"/>
      <c r="CN119" s="162"/>
      <c r="CO119" s="162">
        <v>0</v>
      </c>
      <c r="CP119" s="162">
        <v>0</v>
      </c>
      <c r="CQ119" s="162">
        <v>0</v>
      </c>
      <c r="CR119" s="162">
        <v>0</v>
      </c>
      <c r="CS119" s="162">
        <v>0</v>
      </c>
      <c r="CT119" s="162">
        <v>0</v>
      </c>
      <c r="CU119" s="162">
        <v>0</v>
      </c>
      <c r="CV119" s="162">
        <v>0</v>
      </c>
      <c r="CW119" s="209">
        <f t="shared" si="183"/>
        <v>13.200000000000001</v>
      </c>
      <c r="CX119" s="209">
        <f t="shared" si="184"/>
        <v>130.37037037037038</v>
      </c>
      <c r="CY119" s="375" t="s">
        <v>436</v>
      </c>
      <c r="CZ119" s="209"/>
      <c r="DA119" s="152"/>
      <c r="DB119" s="152"/>
      <c r="DC119" s="208"/>
      <c r="DD119" s="208"/>
      <c r="DE119" s="152">
        <f t="shared" si="185"/>
        <v>13.200000000000001</v>
      </c>
      <c r="DF119" s="152">
        <f t="shared" si="186"/>
        <v>130.37037037037038</v>
      </c>
      <c r="DG119" s="153">
        <v>45833</v>
      </c>
      <c r="DH119" s="153" t="s">
        <v>374</v>
      </c>
      <c r="DI119" s="153" t="s">
        <v>452</v>
      </c>
      <c r="DJ119" s="156" t="s">
        <v>419</v>
      </c>
      <c r="DK119" s="368" t="s">
        <v>453</v>
      </c>
      <c r="DL119" s="181">
        <v>130</v>
      </c>
      <c r="DM119" s="153" t="s">
        <v>374</v>
      </c>
      <c r="DN119" s="999">
        <f>12+1.25</f>
        <v>13.25</v>
      </c>
      <c r="DO119" s="181">
        <v>130</v>
      </c>
      <c r="DP119" s="182">
        <f t="shared" ref="DP119:DP120" si="196">19000/1.1</f>
        <v>17272.727272727272</v>
      </c>
      <c r="DQ119" s="181">
        <f>DP119*DO119*1.1</f>
        <v>2470000</v>
      </c>
      <c r="DR119" s="446">
        <f t="shared" si="179"/>
        <v>0.10000000000000002</v>
      </c>
      <c r="DS119" s="182">
        <f>DP119*DO119</f>
        <v>2245454.5454545454</v>
      </c>
      <c r="DT119" s="275">
        <v>45815</v>
      </c>
      <c r="DU119" s="152">
        <f t="shared" si="187"/>
        <v>13.25</v>
      </c>
      <c r="DV119" s="152">
        <f t="shared" si="188"/>
        <v>130</v>
      </c>
      <c r="DW119" s="151"/>
      <c r="DX119" s="275"/>
      <c r="DY119" s="370"/>
      <c r="DZ119" s="208"/>
      <c r="EA119" s="208"/>
      <c r="EB119" s="152"/>
      <c r="EC119" s="152"/>
      <c r="ED119" s="152"/>
      <c r="EE119" s="152"/>
      <c r="EF119" s="152"/>
      <c r="EG119" s="152"/>
      <c r="EH119" s="152"/>
      <c r="EI119" s="371"/>
      <c r="EJ119" s="371"/>
      <c r="EK119" s="153"/>
      <c r="EL119" s="153"/>
      <c r="EM119" s="153"/>
      <c r="EN119" s="153"/>
      <c r="EO119" s="153"/>
      <c r="EP119" s="153"/>
      <c r="EQ119" s="153"/>
      <c r="ER119" s="153"/>
      <c r="ES119" s="152">
        <f t="shared" si="189"/>
        <v>0</v>
      </c>
      <c r="ET119" s="151">
        <f t="shared" si="190"/>
        <v>0</v>
      </c>
      <c r="EU119" s="153"/>
      <c r="EV119" s="153"/>
      <c r="EW119" s="153"/>
      <c r="EX119" s="153"/>
      <c r="EY119" s="152">
        <f t="shared" si="191"/>
        <v>13.25</v>
      </c>
      <c r="EZ119" s="152">
        <f t="shared" si="192"/>
        <v>130</v>
      </c>
      <c r="FA119" s="152">
        <f t="shared" si="193"/>
        <v>-4.9999999999998934E-2</v>
      </c>
      <c r="FB119" s="152">
        <f t="shared" si="194"/>
        <v>0.3703703703703809</v>
      </c>
      <c r="FC119" s="151" t="str">
        <f t="shared" si="195"/>
        <v>Thừa</v>
      </c>
      <c r="FD119" s="152"/>
      <c r="FE119" s="372"/>
      <c r="FF119" s="373"/>
      <c r="FG119" s="367"/>
      <c r="FH119" s="374"/>
      <c r="FI119" s="183"/>
      <c r="FJ119" s="184"/>
      <c r="FK119" s="185"/>
      <c r="FL119" s="185"/>
    </row>
    <row r="120" spans="1:168" s="157" customFormat="1" ht="14" hidden="1" customHeight="1">
      <c r="A120" s="208" t="str">
        <f t="shared" si="98"/>
        <v>Hiện</v>
      </c>
      <c r="B120" s="151" t="str">
        <f t="shared" si="93"/>
        <v>Đủ</v>
      </c>
      <c r="C120" s="151">
        <f t="shared" si="182"/>
        <v>0</v>
      </c>
      <c r="D120" s="151"/>
      <c r="E120" s="151"/>
      <c r="F120" s="151"/>
      <c r="G120" s="151"/>
      <c r="H120" s="151"/>
      <c r="I120" s="171" t="s">
        <v>420</v>
      </c>
      <c r="J120" s="164" t="s">
        <v>412</v>
      </c>
      <c r="K120" s="247" t="s">
        <v>421</v>
      </c>
      <c r="L120" s="233" t="s">
        <v>402</v>
      </c>
      <c r="M120" s="163" t="s">
        <v>61</v>
      </c>
      <c r="N120" s="172">
        <v>39.506172839506171</v>
      </c>
      <c r="O120" s="172">
        <v>2.9999999999999996</v>
      </c>
      <c r="P120" s="172">
        <v>81</v>
      </c>
      <c r="Q120" s="161"/>
      <c r="R120" s="162"/>
      <c r="S120" s="161"/>
      <c r="T120" s="162"/>
      <c r="U120" s="162"/>
      <c r="V120" s="162"/>
      <c r="W120" s="162">
        <v>4</v>
      </c>
      <c r="X120" s="162">
        <v>158.02469135802468</v>
      </c>
      <c r="Y120" s="162">
        <v>0</v>
      </c>
      <c r="Z120" s="162">
        <v>0</v>
      </c>
      <c r="AA120" s="162">
        <v>0</v>
      </c>
      <c r="AB120" s="162">
        <v>0</v>
      </c>
      <c r="AC120" s="162">
        <v>0</v>
      </c>
      <c r="AD120" s="162">
        <v>0</v>
      </c>
      <c r="AE120" s="162">
        <v>0</v>
      </c>
      <c r="AF120" s="162">
        <v>0</v>
      </c>
      <c r="AG120" s="162">
        <v>0</v>
      </c>
      <c r="AH120" s="162">
        <v>0</v>
      </c>
      <c r="AI120" s="162">
        <f>VLOOKUP(I120,'[119]MTO-rev09'!$A:$O,11,0)</f>
        <v>0</v>
      </c>
      <c r="AJ120" s="162">
        <f>VLOOKUP(I120,'[119]MTO-rev09'!$A:$O,12,0)</f>
        <v>0</v>
      </c>
      <c r="AK120" s="162">
        <v>0</v>
      </c>
      <c r="AL120" s="162">
        <v>0</v>
      </c>
      <c r="AM120" s="162"/>
      <c r="AN120" s="162"/>
      <c r="AO120" s="162">
        <v>0</v>
      </c>
      <c r="AP120" s="162">
        <v>0</v>
      </c>
      <c r="AQ120" s="162">
        <v>0</v>
      </c>
      <c r="AR120" s="162">
        <v>0</v>
      </c>
      <c r="AS120" s="162">
        <v>0</v>
      </c>
      <c r="AT120" s="162">
        <v>0</v>
      </c>
      <c r="AU120" s="162">
        <v>0</v>
      </c>
      <c r="AV120" s="162">
        <v>0</v>
      </c>
      <c r="AW120" s="162">
        <v>0</v>
      </c>
      <c r="AX120" s="162">
        <v>0</v>
      </c>
      <c r="AY120" s="162">
        <v>0</v>
      </c>
      <c r="AZ120" s="162">
        <v>0</v>
      </c>
      <c r="BA120" s="162"/>
      <c r="BB120" s="162"/>
      <c r="BC120" s="162">
        <v>0</v>
      </c>
      <c r="BD120" s="162">
        <v>0</v>
      </c>
      <c r="BE120" s="162">
        <v>0</v>
      </c>
      <c r="BF120" s="162">
        <v>0</v>
      </c>
      <c r="BG120" s="162">
        <v>0</v>
      </c>
      <c r="BH120" s="162">
        <v>0</v>
      </c>
      <c r="BI120" s="162">
        <v>0</v>
      </c>
      <c r="BJ120" s="162">
        <v>0</v>
      </c>
      <c r="BK120" s="162">
        <v>0</v>
      </c>
      <c r="BL120" s="162">
        <v>0</v>
      </c>
      <c r="BM120" s="162">
        <v>0</v>
      </c>
      <c r="BN120" s="162">
        <v>0</v>
      </c>
      <c r="BO120" s="162"/>
      <c r="BP120" s="162"/>
      <c r="BQ120" s="162">
        <v>0</v>
      </c>
      <c r="BR120" s="162">
        <v>0</v>
      </c>
      <c r="BS120" s="162">
        <v>0</v>
      </c>
      <c r="BT120" s="162">
        <v>0</v>
      </c>
      <c r="BU120" s="162">
        <v>0</v>
      </c>
      <c r="BV120" s="162">
        <v>0</v>
      </c>
      <c r="BW120" s="162"/>
      <c r="BX120" s="162"/>
      <c r="BY120" s="162">
        <v>0</v>
      </c>
      <c r="BZ120" s="162">
        <v>0</v>
      </c>
      <c r="CA120" s="162">
        <v>0</v>
      </c>
      <c r="CB120" s="162">
        <v>0</v>
      </c>
      <c r="CC120" s="162">
        <v>0</v>
      </c>
      <c r="CD120" s="162">
        <v>0</v>
      </c>
      <c r="CE120" s="162">
        <f>VLOOKUP(I120,[120]REV33!$A:$O,11,0)</f>
        <v>0</v>
      </c>
      <c r="CF120" s="162">
        <f>VLOOKUP(I120,[120]REV33!$A:$O,12,0)</f>
        <v>0</v>
      </c>
      <c r="CG120" s="162"/>
      <c r="CH120" s="162"/>
      <c r="CI120" s="162"/>
      <c r="CJ120" s="162"/>
      <c r="CK120" s="162"/>
      <c r="CL120" s="162"/>
      <c r="CM120" s="162"/>
      <c r="CN120" s="162"/>
      <c r="CO120" s="162">
        <v>0</v>
      </c>
      <c r="CP120" s="162">
        <v>0</v>
      </c>
      <c r="CQ120" s="162">
        <v>0</v>
      </c>
      <c r="CR120" s="162">
        <v>0</v>
      </c>
      <c r="CS120" s="162">
        <v>0</v>
      </c>
      <c r="CT120" s="162">
        <v>0</v>
      </c>
      <c r="CU120" s="162">
        <v>0</v>
      </c>
      <c r="CV120" s="162">
        <v>0</v>
      </c>
      <c r="CW120" s="209">
        <f t="shared" si="183"/>
        <v>4</v>
      </c>
      <c r="CX120" s="209">
        <f t="shared" si="184"/>
        <v>158.02469135802468</v>
      </c>
      <c r="CY120" s="375" t="s">
        <v>436</v>
      </c>
      <c r="CZ120" s="209"/>
      <c r="DA120" s="152"/>
      <c r="DB120" s="152"/>
      <c r="DC120" s="208"/>
      <c r="DD120" s="208"/>
      <c r="DE120" s="152">
        <f t="shared" si="185"/>
        <v>4</v>
      </c>
      <c r="DF120" s="152">
        <f t="shared" si="186"/>
        <v>158.02469135802468</v>
      </c>
      <c r="DG120" s="153">
        <v>45833</v>
      </c>
      <c r="DH120" s="153" t="s">
        <v>374</v>
      </c>
      <c r="DI120" s="153" t="s">
        <v>452</v>
      </c>
      <c r="DJ120" s="156" t="s">
        <v>421</v>
      </c>
      <c r="DK120" s="368" t="s">
        <v>453</v>
      </c>
      <c r="DL120" s="181">
        <v>160</v>
      </c>
      <c r="DM120" s="153" t="s">
        <v>374</v>
      </c>
      <c r="DN120" s="999">
        <v>4</v>
      </c>
      <c r="DO120" s="181">
        <v>160</v>
      </c>
      <c r="DP120" s="182">
        <f t="shared" si="196"/>
        <v>17272.727272727272</v>
      </c>
      <c r="DQ120" s="181">
        <f>DP120*DO120*1.1</f>
        <v>3040000</v>
      </c>
      <c r="DR120" s="446">
        <f t="shared" si="179"/>
        <v>0.10000000000000013</v>
      </c>
      <c r="DS120" s="182">
        <f>DP120*DO120</f>
        <v>2763636.3636363633</v>
      </c>
      <c r="DT120" s="275">
        <v>45815</v>
      </c>
      <c r="DU120" s="152">
        <f t="shared" si="187"/>
        <v>4</v>
      </c>
      <c r="DV120" s="152">
        <f t="shared" si="188"/>
        <v>160</v>
      </c>
      <c r="DW120" s="151"/>
      <c r="DX120" s="275"/>
      <c r="DY120" s="370"/>
      <c r="DZ120" s="208"/>
      <c r="EA120" s="208"/>
      <c r="EB120" s="152"/>
      <c r="EC120" s="152"/>
      <c r="ED120" s="152"/>
      <c r="EE120" s="152"/>
      <c r="EF120" s="152"/>
      <c r="EG120" s="152"/>
      <c r="EH120" s="152"/>
      <c r="EI120" s="371"/>
      <c r="EJ120" s="371"/>
      <c r="EK120" s="153"/>
      <c r="EL120" s="153"/>
      <c r="EM120" s="153"/>
      <c r="EN120" s="153"/>
      <c r="EO120" s="153"/>
      <c r="EP120" s="153"/>
      <c r="EQ120" s="153"/>
      <c r="ER120" s="153"/>
      <c r="ES120" s="152">
        <f t="shared" si="189"/>
        <v>0</v>
      </c>
      <c r="ET120" s="151">
        <f t="shared" si="190"/>
        <v>0</v>
      </c>
      <c r="EU120" s="153"/>
      <c r="EV120" s="153"/>
      <c r="EW120" s="153"/>
      <c r="EX120" s="153"/>
      <c r="EY120" s="152">
        <f t="shared" si="191"/>
        <v>4</v>
      </c>
      <c r="EZ120" s="152">
        <f t="shared" si="192"/>
        <v>160</v>
      </c>
      <c r="FA120" s="152">
        <f t="shared" si="193"/>
        <v>0</v>
      </c>
      <c r="FB120" s="152">
        <f t="shared" si="194"/>
        <v>-1.9753086419753174</v>
      </c>
      <c r="FC120" s="151" t="str">
        <f t="shared" si="195"/>
        <v>Đủ</v>
      </c>
      <c r="FD120" s="152"/>
      <c r="FE120" s="372"/>
      <c r="FF120" s="373"/>
      <c r="FG120" s="367"/>
      <c r="FH120" s="374"/>
      <c r="FI120" s="183"/>
      <c r="FJ120" s="184"/>
      <c r="FK120" s="185"/>
      <c r="FL120" s="185"/>
    </row>
    <row r="121" spans="1:168" s="157" customFormat="1" ht="14" hidden="1" customHeight="1">
      <c r="A121" s="208" t="str">
        <f t="shared" si="98"/>
        <v>Hiện</v>
      </c>
      <c r="B121" s="151" t="str">
        <f t="shared" si="93"/>
        <v>Đủ</v>
      </c>
      <c r="C121" s="151">
        <f t="shared" si="182"/>
        <v>0</v>
      </c>
      <c r="D121" s="151"/>
      <c r="E121" s="151"/>
      <c r="F121" s="151"/>
      <c r="G121" s="151"/>
      <c r="H121" s="151"/>
      <c r="I121" s="171" t="s">
        <v>422</v>
      </c>
      <c r="J121" s="164" t="s">
        <v>412</v>
      </c>
      <c r="K121" s="247" t="s">
        <v>423</v>
      </c>
      <c r="L121" s="233" t="s">
        <v>402</v>
      </c>
      <c r="M121" s="163" t="s">
        <v>61</v>
      </c>
      <c r="N121" s="172">
        <v>61.728395061728392</v>
      </c>
      <c r="O121" s="172">
        <v>0.8</v>
      </c>
      <c r="P121" s="172">
        <v>20</v>
      </c>
      <c r="Q121" s="161"/>
      <c r="R121" s="162"/>
      <c r="S121" s="161"/>
      <c r="T121" s="162"/>
      <c r="U121" s="162"/>
      <c r="V121" s="162"/>
      <c r="W121" s="162">
        <v>1.1000000000000001</v>
      </c>
      <c r="X121" s="162">
        <v>67.901234567901241</v>
      </c>
      <c r="Y121" s="162">
        <v>0</v>
      </c>
      <c r="Z121" s="162">
        <v>0</v>
      </c>
      <c r="AA121" s="162">
        <v>0</v>
      </c>
      <c r="AB121" s="162">
        <v>0</v>
      </c>
      <c r="AC121" s="162">
        <v>0</v>
      </c>
      <c r="AD121" s="162">
        <v>0</v>
      </c>
      <c r="AE121" s="162">
        <v>0</v>
      </c>
      <c r="AF121" s="162">
        <v>0</v>
      </c>
      <c r="AG121" s="162">
        <v>0</v>
      </c>
      <c r="AH121" s="162">
        <v>0</v>
      </c>
      <c r="AI121" s="162">
        <f>VLOOKUP(I121,'[119]MTO-rev09'!$A:$O,11,0)</f>
        <v>0</v>
      </c>
      <c r="AJ121" s="162">
        <f>VLOOKUP(I121,'[119]MTO-rev09'!$A:$O,12,0)</f>
        <v>0</v>
      </c>
      <c r="AK121" s="162">
        <v>0</v>
      </c>
      <c r="AL121" s="162">
        <v>0</v>
      </c>
      <c r="AM121" s="162"/>
      <c r="AN121" s="162"/>
      <c r="AO121" s="162">
        <v>0</v>
      </c>
      <c r="AP121" s="162">
        <v>0</v>
      </c>
      <c r="AQ121" s="162">
        <v>0</v>
      </c>
      <c r="AR121" s="162">
        <v>0</v>
      </c>
      <c r="AS121" s="162">
        <v>0</v>
      </c>
      <c r="AT121" s="162">
        <v>0</v>
      </c>
      <c r="AU121" s="162">
        <v>0</v>
      </c>
      <c r="AV121" s="162">
        <v>0</v>
      </c>
      <c r="AW121" s="162">
        <v>0</v>
      </c>
      <c r="AX121" s="162">
        <v>0</v>
      </c>
      <c r="AY121" s="162">
        <v>0</v>
      </c>
      <c r="AZ121" s="162">
        <v>0</v>
      </c>
      <c r="BA121" s="162"/>
      <c r="BB121" s="162"/>
      <c r="BC121" s="162">
        <v>0</v>
      </c>
      <c r="BD121" s="162">
        <v>0</v>
      </c>
      <c r="BE121" s="162">
        <v>0</v>
      </c>
      <c r="BF121" s="162">
        <v>0</v>
      </c>
      <c r="BG121" s="162">
        <v>0</v>
      </c>
      <c r="BH121" s="162">
        <v>0</v>
      </c>
      <c r="BI121" s="162">
        <v>0</v>
      </c>
      <c r="BJ121" s="162">
        <v>0</v>
      </c>
      <c r="BK121" s="162">
        <v>0</v>
      </c>
      <c r="BL121" s="162">
        <v>0</v>
      </c>
      <c r="BM121" s="162">
        <v>0</v>
      </c>
      <c r="BN121" s="162">
        <v>0</v>
      </c>
      <c r="BO121" s="162"/>
      <c r="BP121" s="162"/>
      <c r="BQ121" s="162">
        <v>0</v>
      </c>
      <c r="BR121" s="162">
        <v>0</v>
      </c>
      <c r="BS121" s="162">
        <v>0</v>
      </c>
      <c r="BT121" s="162">
        <v>0</v>
      </c>
      <c r="BU121" s="162">
        <v>0</v>
      </c>
      <c r="BV121" s="162">
        <v>0</v>
      </c>
      <c r="BW121" s="162"/>
      <c r="BX121" s="162"/>
      <c r="BY121" s="162">
        <v>0</v>
      </c>
      <c r="BZ121" s="162">
        <v>0</v>
      </c>
      <c r="CA121" s="162">
        <v>0</v>
      </c>
      <c r="CB121" s="162">
        <v>0</v>
      </c>
      <c r="CC121" s="162">
        <v>0</v>
      </c>
      <c r="CD121" s="162">
        <v>0</v>
      </c>
      <c r="CE121" s="162">
        <f>VLOOKUP(I121,[120]REV33!$A:$O,11,0)</f>
        <v>0</v>
      </c>
      <c r="CF121" s="162">
        <f>VLOOKUP(I121,[120]REV33!$A:$O,12,0)</f>
        <v>0</v>
      </c>
      <c r="CG121" s="162"/>
      <c r="CH121" s="162"/>
      <c r="CI121" s="162"/>
      <c r="CJ121" s="162"/>
      <c r="CK121" s="162"/>
      <c r="CL121" s="162"/>
      <c r="CM121" s="162"/>
      <c r="CN121" s="162"/>
      <c r="CO121" s="162">
        <v>0</v>
      </c>
      <c r="CP121" s="162">
        <v>0</v>
      </c>
      <c r="CQ121" s="162">
        <v>0</v>
      </c>
      <c r="CR121" s="162">
        <v>0</v>
      </c>
      <c r="CS121" s="162">
        <v>0</v>
      </c>
      <c r="CT121" s="162">
        <v>0</v>
      </c>
      <c r="CU121" s="162">
        <v>0</v>
      </c>
      <c r="CV121" s="162">
        <v>0</v>
      </c>
      <c r="CW121" s="209">
        <f t="shared" si="183"/>
        <v>1.1000000000000001</v>
      </c>
      <c r="CX121" s="209">
        <f t="shared" si="184"/>
        <v>67.901234567901241</v>
      </c>
      <c r="CY121" s="375" t="s">
        <v>436</v>
      </c>
      <c r="CZ121" s="208"/>
      <c r="DA121" s="152">
        <v>1.1000000000000001</v>
      </c>
      <c r="DB121" s="152">
        <v>67.901234567901241</v>
      </c>
      <c r="DC121" s="208"/>
      <c r="DD121" s="208" t="s">
        <v>383</v>
      </c>
      <c r="DE121" s="152" t="str">
        <f t="shared" si="185"/>
        <v>0</v>
      </c>
      <c r="DF121" s="152" t="str">
        <f t="shared" si="186"/>
        <v>0</v>
      </c>
      <c r="DG121" s="153">
        <v>45833</v>
      </c>
      <c r="DH121" s="153"/>
      <c r="DI121" s="153"/>
      <c r="DJ121" s="403"/>
      <c r="DK121" s="368"/>
      <c r="DL121" s="181"/>
      <c r="DM121" s="153"/>
      <c r="DN121" s="999"/>
      <c r="DO121" s="181"/>
      <c r="DP121" s="182"/>
      <c r="DQ121" s="182"/>
      <c r="DR121" s="182"/>
      <c r="DS121" s="182"/>
      <c r="DT121" s="275"/>
      <c r="DU121" s="152">
        <f t="shared" si="187"/>
        <v>0</v>
      </c>
      <c r="DV121" s="152">
        <f t="shared" si="188"/>
        <v>0</v>
      </c>
      <c r="DW121" s="151"/>
      <c r="DX121" s="275"/>
      <c r="DY121" s="370"/>
      <c r="DZ121" s="208"/>
      <c r="EA121" s="208"/>
      <c r="EB121" s="152"/>
      <c r="EC121" s="152"/>
      <c r="ED121" s="152"/>
      <c r="EE121" s="152"/>
      <c r="EF121" s="152"/>
      <c r="EG121" s="152"/>
      <c r="EH121" s="152"/>
      <c r="EI121" s="371"/>
      <c r="EJ121" s="371"/>
      <c r="EK121" s="153"/>
      <c r="EL121" s="153"/>
      <c r="EM121" s="153"/>
      <c r="EN121" s="153"/>
      <c r="EO121" s="153"/>
      <c r="EP121" s="153"/>
      <c r="EQ121" s="153"/>
      <c r="ER121" s="153"/>
      <c r="ES121" s="152">
        <f t="shared" si="189"/>
        <v>0</v>
      </c>
      <c r="ET121" s="151">
        <f t="shared" si="190"/>
        <v>0</v>
      </c>
      <c r="EU121" s="153"/>
      <c r="EV121" s="153"/>
      <c r="EW121" s="153"/>
      <c r="EX121" s="153"/>
      <c r="EY121" s="152">
        <f t="shared" si="191"/>
        <v>0</v>
      </c>
      <c r="EZ121" s="152">
        <f t="shared" si="192"/>
        <v>0</v>
      </c>
      <c r="FA121" s="152">
        <f t="shared" si="193"/>
        <v>0</v>
      </c>
      <c r="FB121" s="152">
        <f t="shared" si="194"/>
        <v>0</v>
      </c>
      <c r="FC121" s="151" t="str">
        <f t="shared" si="195"/>
        <v>Đủ</v>
      </c>
      <c r="FD121" s="152"/>
      <c r="FE121" s="372"/>
      <c r="FF121" s="373"/>
      <c r="FG121" s="367"/>
      <c r="FH121" s="374"/>
      <c r="FI121" s="183"/>
      <c r="FJ121" s="184"/>
      <c r="FK121" s="185"/>
      <c r="FL121" s="185"/>
    </row>
    <row r="122" spans="1:168" s="157" customFormat="1" ht="14" hidden="1" customHeight="1">
      <c r="A122" s="208" t="str">
        <f t="shared" si="98"/>
        <v>Hiện</v>
      </c>
      <c r="B122" s="151" t="str">
        <f>CONCATENATE(FC122," Ms Khánh đã xong")</f>
        <v>Thiếu Ms Khánh đã xong</v>
      </c>
      <c r="C122" s="151">
        <f t="shared" si="182"/>
        <v>0.91999999999999993</v>
      </c>
      <c r="D122" s="398"/>
      <c r="E122" s="398"/>
      <c r="F122" s="151"/>
      <c r="G122" s="151"/>
      <c r="H122" s="151"/>
      <c r="I122" s="171" t="s">
        <v>424</v>
      </c>
      <c r="J122" s="164" t="s">
        <v>412</v>
      </c>
      <c r="K122" s="171" t="s">
        <v>425</v>
      </c>
      <c r="L122" s="233" t="s">
        <v>426</v>
      </c>
      <c r="M122" s="163" t="s">
        <v>61</v>
      </c>
      <c r="N122" s="172">
        <v>1667.12</v>
      </c>
      <c r="O122" s="172">
        <v>12</v>
      </c>
      <c r="P122" s="172">
        <v>9297.5999999999985</v>
      </c>
      <c r="Q122" s="161"/>
      <c r="R122" s="162"/>
      <c r="S122" s="161"/>
      <c r="T122" s="162"/>
      <c r="U122" s="162"/>
      <c r="V122" s="162"/>
      <c r="W122" s="162">
        <v>13.32</v>
      </c>
      <c r="X122" s="162">
        <v>22206.038399999998</v>
      </c>
      <c r="Y122" s="162">
        <v>0</v>
      </c>
      <c r="Z122" s="162">
        <v>0</v>
      </c>
      <c r="AA122" s="162">
        <v>0</v>
      </c>
      <c r="AB122" s="162">
        <v>0</v>
      </c>
      <c r="AC122" s="162">
        <v>0</v>
      </c>
      <c r="AD122" s="162">
        <v>0</v>
      </c>
      <c r="AE122" s="162">
        <v>0</v>
      </c>
      <c r="AF122" s="162">
        <v>0</v>
      </c>
      <c r="AG122" s="162">
        <v>0</v>
      </c>
      <c r="AH122" s="162">
        <v>0</v>
      </c>
      <c r="AI122" s="162">
        <f>VLOOKUP(I122,'[119]MTO-rev09'!$A:$O,11,0)</f>
        <v>0</v>
      </c>
      <c r="AJ122" s="162">
        <f>VLOOKUP(I122,'[119]MTO-rev09'!$A:$O,12,0)</f>
        <v>0</v>
      </c>
      <c r="AK122" s="162">
        <v>0</v>
      </c>
      <c r="AL122" s="162">
        <v>0</v>
      </c>
      <c r="AM122" s="162"/>
      <c r="AN122" s="162"/>
      <c r="AO122" s="162">
        <v>0</v>
      </c>
      <c r="AP122" s="162">
        <v>0</v>
      </c>
      <c r="AQ122" s="162">
        <v>0</v>
      </c>
      <c r="AR122" s="162">
        <v>0</v>
      </c>
      <c r="AS122" s="162">
        <v>0</v>
      </c>
      <c r="AT122" s="162">
        <v>0</v>
      </c>
      <c r="AU122" s="162">
        <v>0</v>
      </c>
      <c r="AV122" s="162">
        <v>0</v>
      </c>
      <c r="AW122" s="162">
        <v>0</v>
      </c>
      <c r="AX122" s="162">
        <v>0</v>
      </c>
      <c r="AY122" s="162">
        <v>0</v>
      </c>
      <c r="AZ122" s="162">
        <v>0</v>
      </c>
      <c r="BA122" s="162"/>
      <c r="BB122" s="162"/>
      <c r="BC122" s="162">
        <v>0</v>
      </c>
      <c r="BD122" s="162">
        <v>0</v>
      </c>
      <c r="BE122" s="162">
        <v>0</v>
      </c>
      <c r="BF122" s="162">
        <v>0</v>
      </c>
      <c r="BG122" s="162">
        <v>0</v>
      </c>
      <c r="BH122" s="162">
        <v>0</v>
      </c>
      <c r="BI122" s="162">
        <v>0</v>
      </c>
      <c r="BJ122" s="162">
        <v>0</v>
      </c>
      <c r="BK122" s="162">
        <v>0</v>
      </c>
      <c r="BL122" s="162">
        <v>0</v>
      </c>
      <c r="BM122" s="162">
        <v>0</v>
      </c>
      <c r="BN122" s="162">
        <v>0</v>
      </c>
      <c r="BO122" s="162"/>
      <c r="BP122" s="162"/>
      <c r="BQ122" s="162">
        <v>0</v>
      </c>
      <c r="BR122" s="162">
        <v>0</v>
      </c>
      <c r="BS122" s="162">
        <v>0</v>
      </c>
      <c r="BT122" s="162">
        <v>0</v>
      </c>
      <c r="BU122" s="162">
        <v>0</v>
      </c>
      <c r="BV122" s="162">
        <v>0</v>
      </c>
      <c r="BW122" s="162"/>
      <c r="BX122" s="162"/>
      <c r="BY122" s="162">
        <v>0</v>
      </c>
      <c r="BZ122" s="162">
        <v>0</v>
      </c>
      <c r="CA122" s="162">
        <v>0</v>
      </c>
      <c r="CB122" s="162">
        <v>0</v>
      </c>
      <c r="CC122" s="162">
        <v>0</v>
      </c>
      <c r="CD122" s="162">
        <v>0</v>
      </c>
      <c r="CE122" s="162">
        <f>VLOOKUP(I122,[120]REV33!$A:$O,11,0)</f>
        <v>0</v>
      </c>
      <c r="CF122" s="162">
        <f>VLOOKUP(I122,[120]REV33!$A:$O,12,0)</f>
        <v>0</v>
      </c>
      <c r="CG122" s="162"/>
      <c r="CH122" s="162"/>
      <c r="CI122" s="162"/>
      <c r="CJ122" s="162"/>
      <c r="CK122" s="162"/>
      <c r="CL122" s="162"/>
      <c r="CM122" s="162"/>
      <c r="CN122" s="162"/>
      <c r="CO122" s="162">
        <v>0</v>
      </c>
      <c r="CP122" s="162">
        <v>0</v>
      </c>
      <c r="CQ122" s="162">
        <v>0</v>
      </c>
      <c r="CR122" s="162">
        <v>0</v>
      </c>
      <c r="CS122" s="162">
        <v>0</v>
      </c>
      <c r="CT122" s="162">
        <v>0</v>
      </c>
      <c r="CU122" s="162">
        <v>0</v>
      </c>
      <c r="CV122" s="162">
        <v>0</v>
      </c>
      <c r="CW122" s="209">
        <f t="shared" si="183"/>
        <v>13.32</v>
      </c>
      <c r="CX122" s="209">
        <f t="shared" si="184"/>
        <v>22206.038399999998</v>
      </c>
      <c r="CY122" s="375" t="s">
        <v>437</v>
      </c>
      <c r="CZ122" s="208"/>
      <c r="DA122" s="152"/>
      <c r="DB122" s="152"/>
      <c r="DC122" s="208"/>
      <c r="DD122" s="208"/>
      <c r="DE122" s="152">
        <f t="shared" si="185"/>
        <v>13.32</v>
      </c>
      <c r="DF122" s="152">
        <f t="shared" si="186"/>
        <v>22206.038399999998</v>
      </c>
      <c r="DG122" s="153">
        <v>45833</v>
      </c>
      <c r="DH122" s="153" t="s">
        <v>680</v>
      </c>
      <c r="DI122" s="153" t="s">
        <v>681</v>
      </c>
      <c r="DJ122" s="376" t="s">
        <v>682</v>
      </c>
      <c r="DK122" s="368"/>
      <c r="DL122" s="181" t="s">
        <v>477</v>
      </c>
      <c r="DM122" s="153">
        <v>45816</v>
      </c>
      <c r="DN122" s="999">
        <f>20*0.62</f>
        <v>12.4</v>
      </c>
      <c r="DO122" s="181" t="s">
        <v>477</v>
      </c>
      <c r="DP122" s="182">
        <f>32500000/0.62</f>
        <v>52419354.838709675</v>
      </c>
      <c r="DQ122" s="181">
        <f>DP122*DN122*1.1</f>
        <v>715000000</v>
      </c>
      <c r="DR122" s="446">
        <f>(DQ122-DS122)/DS122</f>
        <v>0.1</v>
      </c>
      <c r="DS122" s="182">
        <f>DP122*DN122</f>
        <v>650000000</v>
      </c>
      <c r="DT122" s="275" t="s">
        <v>683</v>
      </c>
      <c r="DU122" s="152">
        <f t="shared" si="187"/>
        <v>12.4</v>
      </c>
      <c r="DV122" s="152">
        <f t="shared" si="188"/>
        <v>0</v>
      </c>
      <c r="DW122" s="151"/>
      <c r="DX122" s="275"/>
      <c r="DY122" s="370"/>
      <c r="DZ122" s="208"/>
      <c r="EA122" s="208"/>
      <c r="EB122" s="152"/>
      <c r="EC122" s="152"/>
      <c r="ED122" s="152"/>
      <c r="EE122" s="152"/>
      <c r="EF122" s="152"/>
      <c r="EG122" s="152"/>
      <c r="EH122" s="152"/>
      <c r="EI122" s="371"/>
      <c r="EJ122" s="371"/>
      <c r="EK122" s="153"/>
      <c r="EL122" s="153"/>
      <c r="EM122" s="153"/>
      <c r="EN122" s="153"/>
      <c r="EO122" s="153"/>
      <c r="EP122" s="153"/>
      <c r="EQ122" s="153"/>
      <c r="ER122" s="153"/>
      <c r="ES122" s="152">
        <f t="shared" si="189"/>
        <v>0</v>
      </c>
      <c r="ET122" s="151">
        <f t="shared" si="190"/>
        <v>0</v>
      </c>
      <c r="EU122" s="153"/>
      <c r="EV122" s="153"/>
      <c r="EW122" s="153"/>
      <c r="EX122" s="153"/>
      <c r="EY122" s="152">
        <f t="shared" si="191"/>
        <v>12.4</v>
      </c>
      <c r="EZ122" s="152">
        <f t="shared" si="192"/>
        <v>0</v>
      </c>
      <c r="FA122" s="152">
        <f t="shared" si="193"/>
        <v>0.91999999999999993</v>
      </c>
      <c r="FB122" s="152">
        <f t="shared" si="194"/>
        <v>22206.038399999998</v>
      </c>
      <c r="FC122" s="151" t="str">
        <f t="shared" si="195"/>
        <v>Thiếu</v>
      </c>
      <c r="FD122" s="152"/>
      <c r="FE122" s="372"/>
      <c r="FF122" s="373"/>
      <c r="FG122" s="367"/>
      <c r="FH122" s="374"/>
      <c r="FI122" s="183"/>
      <c r="FJ122" s="184"/>
      <c r="FK122" s="185"/>
      <c r="FL122" s="185"/>
    </row>
    <row r="123" spans="1:168" s="157" customFormat="1" ht="14" hidden="1" customHeight="1">
      <c r="A123" s="208" t="str">
        <f t="shared" si="98"/>
        <v>Hiện</v>
      </c>
      <c r="B123" s="151" t="str">
        <f t="shared" si="93"/>
        <v>Đủ</v>
      </c>
      <c r="C123" s="151">
        <f t="shared" si="182"/>
        <v>0</v>
      </c>
      <c r="D123" s="151"/>
      <c r="E123" s="151"/>
      <c r="F123" s="151"/>
      <c r="G123" s="151"/>
      <c r="H123" s="151"/>
      <c r="I123" s="171" t="s">
        <v>427</v>
      </c>
      <c r="J123" s="164" t="s">
        <v>428</v>
      </c>
      <c r="K123" s="247" t="s">
        <v>429</v>
      </c>
      <c r="L123" s="233" t="s">
        <v>430</v>
      </c>
      <c r="M123" s="163" t="s">
        <v>345</v>
      </c>
      <c r="N123" s="172">
        <v>0.73925925925925928</v>
      </c>
      <c r="O123" s="408">
        <v>54</v>
      </c>
      <c r="P123" s="172">
        <v>39.92</v>
      </c>
      <c r="Q123" s="161"/>
      <c r="R123" s="162"/>
      <c r="S123" s="161"/>
      <c r="T123" s="162"/>
      <c r="U123" s="162"/>
      <c r="V123" s="162"/>
      <c r="W123" s="162">
        <v>54</v>
      </c>
      <c r="X123" s="162">
        <v>39.92</v>
      </c>
      <c r="Y123" s="162">
        <v>0</v>
      </c>
      <c r="Z123" s="162">
        <v>0</v>
      </c>
      <c r="AA123" s="162">
        <v>0</v>
      </c>
      <c r="AB123" s="162">
        <v>0</v>
      </c>
      <c r="AC123" s="162">
        <v>0</v>
      </c>
      <c r="AD123" s="162">
        <v>0</v>
      </c>
      <c r="AE123" s="162">
        <v>0</v>
      </c>
      <c r="AF123" s="162">
        <v>0</v>
      </c>
      <c r="AG123" s="162">
        <v>0</v>
      </c>
      <c r="AH123" s="162">
        <v>0</v>
      </c>
      <c r="AI123" s="162">
        <f>VLOOKUP(I123,'[119]MTO-rev09'!$A:$O,11,0)</f>
        <v>0</v>
      </c>
      <c r="AJ123" s="162">
        <f>VLOOKUP(I123,'[119]MTO-rev09'!$A:$O,12,0)</f>
        <v>0</v>
      </c>
      <c r="AK123" s="162">
        <v>0</v>
      </c>
      <c r="AL123" s="162">
        <v>0</v>
      </c>
      <c r="AM123" s="162"/>
      <c r="AN123" s="162"/>
      <c r="AO123" s="162">
        <v>0</v>
      </c>
      <c r="AP123" s="162">
        <v>0</v>
      </c>
      <c r="AQ123" s="162">
        <v>0</v>
      </c>
      <c r="AR123" s="162">
        <v>0</v>
      </c>
      <c r="AS123" s="162">
        <v>0</v>
      </c>
      <c r="AT123" s="162">
        <v>0</v>
      </c>
      <c r="AU123" s="162">
        <v>0</v>
      </c>
      <c r="AV123" s="162">
        <v>0</v>
      </c>
      <c r="AW123" s="162">
        <v>0</v>
      </c>
      <c r="AX123" s="162">
        <v>0</v>
      </c>
      <c r="AY123" s="162">
        <v>0</v>
      </c>
      <c r="AZ123" s="162">
        <v>0</v>
      </c>
      <c r="BA123" s="162"/>
      <c r="BB123" s="162"/>
      <c r="BC123" s="162">
        <v>0</v>
      </c>
      <c r="BD123" s="162">
        <v>0</v>
      </c>
      <c r="BE123" s="162">
        <v>0</v>
      </c>
      <c r="BF123" s="162">
        <v>0</v>
      </c>
      <c r="BG123" s="162">
        <v>0</v>
      </c>
      <c r="BH123" s="162">
        <v>0</v>
      </c>
      <c r="BI123" s="162">
        <v>0</v>
      </c>
      <c r="BJ123" s="162">
        <v>0</v>
      </c>
      <c r="BK123" s="162">
        <v>0</v>
      </c>
      <c r="BL123" s="162">
        <v>0</v>
      </c>
      <c r="BM123" s="162">
        <v>0</v>
      </c>
      <c r="BN123" s="162">
        <v>0</v>
      </c>
      <c r="BO123" s="162"/>
      <c r="BP123" s="162"/>
      <c r="BQ123" s="162">
        <v>0</v>
      </c>
      <c r="BR123" s="162">
        <v>0</v>
      </c>
      <c r="BS123" s="162">
        <v>0</v>
      </c>
      <c r="BT123" s="162">
        <v>0</v>
      </c>
      <c r="BU123" s="162">
        <v>0</v>
      </c>
      <c r="BV123" s="162">
        <v>0</v>
      </c>
      <c r="BW123" s="162"/>
      <c r="BX123" s="162"/>
      <c r="BY123" s="162">
        <v>0</v>
      </c>
      <c r="BZ123" s="162">
        <v>0</v>
      </c>
      <c r="CA123" s="162">
        <v>0</v>
      </c>
      <c r="CB123" s="162">
        <v>0</v>
      </c>
      <c r="CC123" s="162">
        <v>0</v>
      </c>
      <c r="CD123" s="162">
        <v>0</v>
      </c>
      <c r="CE123" s="162">
        <f>VLOOKUP(I123,[120]REV33!$A:$O,11,0)</f>
        <v>0</v>
      </c>
      <c r="CF123" s="162">
        <f>VLOOKUP(I123,[120]REV33!$A:$O,12,0)</f>
        <v>0</v>
      </c>
      <c r="CG123" s="162"/>
      <c r="CH123" s="162"/>
      <c r="CI123" s="162"/>
      <c r="CJ123" s="162"/>
      <c r="CK123" s="162"/>
      <c r="CL123" s="162"/>
      <c r="CM123" s="162"/>
      <c r="CN123" s="162"/>
      <c r="CO123" s="162">
        <v>0</v>
      </c>
      <c r="CP123" s="162">
        <v>0</v>
      </c>
      <c r="CQ123" s="162">
        <v>0</v>
      </c>
      <c r="CR123" s="162">
        <v>0</v>
      </c>
      <c r="CS123" s="162">
        <v>0</v>
      </c>
      <c r="CT123" s="162">
        <v>0</v>
      </c>
      <c r="CU123" s="162">
        <v>0</v>
      </c>
      <c r="CV123" s="162">
        <v>0</v>
      </c>
      <c r="CW123" s="209">
        <f t="shared" si="183"/>
        <v>54</v>
      </c>
      <c r="CX123" s="209">
        <f t="shared" si="184"/>
        <v>39.92</v>
      </c>
      <c r="CY123" s="375" t="s">
        <v>436</v>
      </c>
      <c r="CZ123" s="208"/>
      <c r="DA123" s="152"/>
      <c r="DB123" s="152"/>
      <c r="DC123" s="208"/>
      <c r="DD123" s="208"/>
      <c r="DE123" s="152">
        <f t="shared" si="185"/>
        <v>54</v>
      </c>
      <c r="DF123" s="152">
        <f t="shared" si="186"/>
        <v>39.92</v>
      </c>
      <c r="DG123" s="153">
        <v>45833</v>
      </c>
      <c r="DH123" s="153" t="s">
        <v>665</v>
      </c>
      <c r="DI123" s="153" t="s">
        <v>664</v>
      </c>
      <c r="DJ123" s="247" t="s">
        <v>429</v>
      </c>
      <c r="DK123" s="368"/>
      <c r="DL123" s="181" t="s">
        <v>477</v>
      </c>
      <c r="DM123" s="153">
        <v>45833</v>
      </c>
      <c r="DN123" s="999">
        <v>54</v>
      </c>
      <c r="DO123" s="181" t="s">
        <v>477</v>
      </c>
      <c r="DP123" s="182">
        <v>44500</v>
      </c>
      <c r="DQ123" s="181">
        <f>DP123*DN123*1.1</f>
        <v>2643300</v>
      </c>
      <c r="DR123" s="446">
        <f>(DQ123-DS123)/DS123</f>
        <v>0.1</v>
      </c>
      <c r="DS123" s="182">
        <f>DP123*DN123</f>
        <v>2403000</v>
      </c>
      <c r="DT123" s="275">
        <v>45857</v>
      </c>
      <c r="DU123" s="152">
        <f t="shared" si="187"/>
        <v>54</v>
      </c>
      <c r="DV123" s="152">
        <f t="shared" si="188"/>
        <v>0</v>
      </c>
      <c r="DW123" s="151"/>
      <c r="DX123" s="275"/>
      <c r="DY123" s="370"/>
      <c r="DZ123" s="208"/>
      <c r="EA123" s="208"/>
      <c r="EB123" s="152"/>
      <c r="EC123" s="152"/>
      <c r="ED123" s="152"/>
      <c r="EE123" s="152"/>
      <c r="EF123" s="152"/>
      <c r="EG123" s="152"/>
      <c r="EH123" s="152"/>
      <c r="EI123" s="371"/>
      <c r="EJ123" s="371"/>
      <c r="EK123" s="153"/>
      <c r="EL123" s="153"/>
      <c r="EM123" s="153"/>
      <c r="EN123" s="153"/>
      <c r="EO123" s="153"/>
      <c r="EP123" s="153"/>
      <c r="EQ123" s="153"/>
      <c r="ER123" s="153"/>
      <c r="ES123" s="152">
        <f t="shared" si="189"/>
        <v>0</v>
      </c>
      <c r="ET123" s="151">
        <f t="shared" si="190"/>
        <v>0</v>
      </c>
      <c r="EU123" s="153"/>
      <c r="EV123" s="153"/>
      <c r="EW123" s="153"/>
      <c r="EX123" s="153"/>
      <c r="EY123" s="152">
        <f t="shared" si="191"/>
        <v>54</v>
      </c>
      <c r="EZ123" s="152">
        <f t="shared" si="192"/>
        <v>0</v>
      </c>
      <c r="FA123" s="152">
        <f t="shared" si="193"/>
        <v>0</v>
      </c>
      <c r="FB123" s="152">
        <f t="shared" si="194"/>
        <v>39.92</v>
      </c>
      <c r="FC123" s="151" t="str">
        <f t="shared" si="195"/>
        <v>Đủ</v>
      </c>
      <c r="FD123" s="152"/>
      <c r="FE123" s="372"/>
      <c r="FF123" s="373"/>
      <c r="FG123" s="367"/>
      <c r="FH123" s="374"/>
      <c r="FI123" s="183"/>
      <c r="FJ123" s="184"/>
      <c r="FK123" s="185"/>
      <c r="FL123" s="185"/>
    </row>
    <row r="124" spans="1:168" s="157" customFormat="1" ht="14" hidden="1" customHeight="1">
      <c r="A124" s="208" t="str">
        <f t="shared" si="98"/>
        <v>Hiện</v>
      </c>
      <c r="B124" s="151" t="str">
        <f t="shared" si="93"/>
        <v>Đủ</v>
      </c>
      <c r="C124" s="151">
        <f t="shared" si="182"/>
        <v>0</v>
      </c>
      <c r="D124" s="151" t="s">
        <v>1385</v>
      </c>
      <c r="E124" s="151"/>
      <c r="F124" s="151"/>
      <c r="G124" s="151"/>
      <c r="H124" s="151" t="s">
        <v>451</v>
      </c>
      <c r="I124" s="171" t="s">
        <v>431</v>
      </c>
      <c r="J124" s="164" t="s">
        <v>432</v>
      </c>
      <c r="K124" s="247" t="s">
        <v>433</v>
      </c>
      <c r="L124" s="233" t="s">
        <v>430</v>
      </c>
      <c r="M124" s="163" t="s">
        <v>345</v>
      </c>
      <c r="N124" s="172">
        <v>0.97</v>
      </c>
      <c r="O124" s="408">
        <v>10</v>
      </c>
      <c r="P124" s="172">
        <v>9.6999999999999993</v>
      </c>
      <c r="Q124" s="161"/>
      <c r="R124" s="162"/>
      <c r="S124" s="161"/>
      <c r="T124" s="162"/>
      <c r="U124" s="162"/>
      <c r="V124" s="162"/>
      <c r="W124" s="162">
        <v>10</v>
      </c>
      <c r="X124" s="162">
        <v>9.6999999999999993</v>
      </c>
      <c r="Y124" s="162">
        <v>0</v>
      </c>
      <c r="Z124" s="162">
        <v>0</v>
      </c>
      <c r="AA124" s="162">
        <v>0</v>
      </c>
      <c r="AB124" s="162">
        <v>0</v>
      </c>
      <c r="AC124" s="162">
        <v>0</v>
      </c>
      <c r="AD124" s="162">
        <v>0</v>
      </c>
      <c r="AE124" s="162">
        <v>0</v>
      </c>
      <c r="AF124" s="162">
        <v>0</v>
      </c>
      <c r="AG124" s="162">
        <v>0</v>
      </c>
      <c r="AH124" s="162">
        <v>0</v>
      </c>
      <c r="AI124" s="162">
        <f>VLOOKUP(I124,'[119]MTO-rev09'!$A:$O,11,0)</f>
        <v>0</v>
      </c>
      <c r="AJ124" s="162">
        <f>VLOOKUP(I124,'[119]MTO-rev09'!$A:$O,12,0)</f>
        <v>0</v>
      </c>
      <c r="AK124" s="162">
        <v>0</v>
      </c>
      <c r="AL124" s="162">
        <v>0</v>
      </c>
      <c r="AM124" s="162"/>
      <c r="AN124" s="162"/>
      <c r="AO124" s="162">
        <v>0</v>
      </c>
      <c r="AP124" s="162">
        <v>0</v>
      </c>
      <c r="AQ124" s="162">
        <v>0</v>
      </c>
      <c r="AR124" s="162">
        <v>0</v>
      </c>
      <c r="AS124" s="162">
        <v>0</v>
      </c>
      <c r="AT124" s="162">
        <v>0</v>
      </c>
      <c r="AU124" s="162">
        <v>0</v>
      </c>
      <c r="AV124" s="162">
        <v>0</v>
      </c>
      <c r="AW124" s="162">
        <v>0</v>
      </c>
      <c r="AX124" s="162">
        <v>0</v>
      </c>
      <c r="AY124" s="162">
        <v>0</v>
      </c>
      <c r="AZ124" s="162">
        <v>0</v>
      </c>
      <c r="BA124" s="162"/>
      <c r="BB124" s="162"/>
      <c r="BC124" s="162">
        <v>0</v>
      </c>
      <c r="BD124" s="162">
        <v>0</v>
      </c>
      <c r="BE124" s="162">
        <v>0</v>
      </c>
      <c r="BF124" s="162">
        <v>0</v>
      </c>
      <c r="BG124" s="162">
        <v>0</v>
      </c>
      <c r="BH124" s="162">
        <v>0</v>
      </c>
      <c r="BI124" s="162">
        <v>0</v>
      </c>
      <c r="BJ124" s="162">
        <v>0</v>
      </c>
      <c r="BK124" s="162">
        <v>0</v>
      </c>
      <c r="BL124" s="162">
        <v>0</v>
      </c>
      <c r="BM124" s="162">
        <v>0</v>
      </c>
      <c r="BN124" s="162">
        <v>0</v>
      </c>
      <c r="BO124" s="162"/>
      <c r="BP124" s="162"/>
      <c r="BQ124" s="162">
        <v>0</v>
      </c>
      <c r="BR124" s="162">
        <v>0</v>
      </c>
      <c r="BS124" s="162">
        <v>0</v>
      </c>
      <c r="BT124" s="162">
        <v>0</v>
      </c>
      <c r="BU124" s="162">
        <v>0</v>
      </c>
      <c r="BV124" s="162">
        <v>0</v>
      </c>
      <c r="BW124" s="162"/>
      <c r="BX124" s="162"/>
      <c r="BY124" s="162">
        <v>0</v>
      </c>
      <c r="BZ124" s="162">
        <v>0</v>
      </c>
      <c r="CA124" s="162">
        <v>0</v>
      </c>
      <c r="CB124" s="162">
        <v>0</v>
      </c>
      <c r="CC124" s="162">
        <v>0</v>
      </c>
      <c r="CD124" s="162">
        <v>0</v>
      </c>
      <c r="CE124" s="162">
        <f>VLOOKUP(I124,[120]REV33!$A:$O,11,0)</f>
        <v>0</v>
      </c>
      <c r="CF124" s="162">
        <f>VLOOKUP(I124,[120]REV33!$A:$O,12,0)</f>
        <v>0</v>
      </c>
      <c r="CG124" s="162"/>
      <c r="CH124" s="162"/>
      <c r="CI124" s="162"/>
      <c r="CJ124" s="162"/>
      <c r="CK124" s="162"/>
      <c r="CL124" s="162"/>
      <c r="CM124" s="162"/>
      <c r="CN124" s="162"/>
      <c r="CO124" s="162">
        <v>0</v>
      </c>
      <c r="CP124" s="162">
        <v>0</v>
      </c>
      <c r="CQ124" s="162">
        <v>0</v>
      </c>
      <c r="CR124" s="162">
        <v>0</v>
      </c>
      <c r="CS124" s="162">
        <v>0</v>
      </c>
      <c r="CT124" s="162">
        <v>0</v>
      </c>
      <c r="CU124" s="162">
        <v>0</v>
      </c>
      <c r="CV124" s="162">
        <v>0</v>
      </c>
      <c r="CW124" s="209">
        <f t="shared" si="183"/>
        <v>10</v>
      </c>
      <c r="CX124" s="209">
        <f t="shared" si="184"/>
        <v>9.6999999999999993</v>
      </c>
      <c r="CY124" s="375" t="s">
        <v>436</v>
      </c>
      <c r="CZ124" s="208"/>
      <c r="DA124" s="152"/>
      <c r="DB124" s="152"/>
      <c r="DC124" s="208"/>
      <c r="DD124" s="208"/>
      <c r="DE124" s="152">
        <f t="shared" si="185"/>
        <v>10</v>
      </c>
      <c r="DF124" s="152">
        <f t="shared" si="186"/>
        <v>9.6999999999999993</v>
      </c>
      <c r="DG124" s="153">
        <v>45833</v>
      </c>
      <c r="DH124" s="153" t="s">
        <v>661</v>
      </c>
      <c r="DI124" s="153" t="s">
        <v>660</v>
      </c>
      <c r="DJ124" s="403" t="s">
        <v>662</v>
      </c>
      <c r="DK124" s="368" t="s">
        <v>663</v>
      </c>
      <c r="DL124" s="181" t="s">
        <v>477</v>
      </c>
      <c r="DM124" s="153">
        <v>45824</v>
      </c>
      <c r="DN124" s="999">
        <v>10</v>
      </c>
      <c r="DO124" s="181" t="s">
        <v>477</v>
      </c>
      <c r="DP124" s="182">
        <v>68000</v>
      </c>
      <c r="DQ124" s="181">
        <f>DP124*DN124*1.1</f>
        <v>748000.00000000012</v>
      </c>
      <c r="DR124" s="446">
        <f>(DQ124-DS124)/DS124</f>
        <v>0.10000000000000017</v>
      </c>
      <c r="DS124" s="182">
        <f>DP124*DN124</f>
        <v>680000</v>
      </c>
      <c r="DT124" s="275">
        <v>45824</v>
      </c>
      <c r="DU124" s="152">
        <f t="shared" si="187"/>
        <v>10</v>
      </c>
      <c r="DV124" s="152">
        <f t="shared" si="188"/>
        <v>0</v>
      </c>
      <c r="DW124" s="151"/>
      <c r="DX124" s="275"/>
      <c r="DY124" s="370"/>
      <c r="DZ124" s="208"/>
      <c r="EA124" s="208"/>
      <c r="EB124" s="152"/>
      <c r="EC124" s="152"/>
      <c r="ED124" s="152"/>
      <c r="EE124" s="152"/>
      <c r="EF124" s="152"/>
      <c r="EG124" s="152"/>
      <c r="EH124" s="152"/>
      <c r="EI124" s="371"/>
      <c r="EJ124" s="371"/>
      <c r="EK124" s="153"/>
      <c r="EL124" s="153"/>
      <c r="EM124" s="153"/>
      <c r="EN124" s="153"/>
      <c r="EO124" s="153"/>
      <c r="EP124" s="153"/>
      <c r="EQ124" s="153"/>
      <c r="ER124" s="153"/>
      <c r="ES124" s="152">
        <f t="shared" si="189"/>
        <v>0</v>
      </c>
      <c r="ET124" s="151">
        <f t="shared" si="190"/>
        <v>0</v>
      </c>
      <c r="EU124" s="153"/>
      <c r="EV124" s="153"/>
      <c r="EW124" s="153"/>
      <c r="EX124" s="153"/>
      <c r="EY124" s="152">
        <f t="shared" si="191"/>
        <v>10</v>
      </c>
      <c r="EZ124" s="152">
        <f t="shared" si="192"/>
        <v>0</v>
      </c>
      <c r="FA124" s="152">
        <f t="shared" si="193"/>
        <v>0</v>
      </c>
      <c r="FB124" s="152">
        <f t="shared" si="194"/>
        <v>9.6999999999999993</v>
      </c>
      <c r="FC124" s="151" t="str">
        <f t="shared" si="195"/>
        <v>Đủ</v>
      </c>
      <c r="FD124" s="152"/>
      <c r="FE124" s="372"/>
      <c r="FF124" s="373"/>
      <c r="FG124" s="367"/>
      <c r="FH124" s="374"/>
      <c r="FI124" s="183"/>
      <c r="FJ124" s="184"/>
      <c r="FK124" s="185"/>
      <c r="FL124" s="185"/>
    </row>
    <row r="125" spans="1:168" s="157" customFormat="1" ht="14" hidden="1" customHeight="1">
      <c r="A125" s="208" t="str">
        <f t="shared" si="98"/>
        <v>Hiện</v>
      </c>
      <c r="B125" s="151" t="str">
        <f t="shared" si="93"/>
        <v>Thừa</v>
      </c>
      <c r="C125" s="151">
        <f t="shared" si="182"/>
        <v>-6</v>
      </c>
      <c r="D125" s="398"/>
      <c r="E125" s="398"/>
      <c r="F125" s="151"/>
      <c r="G125" s="151"/>
      <c r="H125" s="151"/>
      <c r="I125" s="171" t="s">
        <v>439</v>
      </c>
      <c r="J125" s="164" t="s">
        <v>267</v>
      </c>
      <c r="K125" s="247" t="s">
        <v>440</v>
      </c>
      <c r="L125" s="233" t="s">
        <v>402</v>
      </c>
      <c r="M125" s="163" t="s">
        <v>61</v>
      </c>
      <c r="N125" s="172">
        <v>61.3</v>
      </c>
      <c r="O125" s="408">
        <v>16</v>
      </c>
      <c r="P125" s="172">
        <v>980.79999999999973</v>
      </c>
      <c r="Q125" s="161"/>
      <c r="R125" s="162"/>
      <c r="S125" s="161"/>
      <c r="T125" s="162"/>
      <c r="U125" s="162"/>
      <c r="V125" s="162"/>
      <c r="W125" s="162"/>
      <c r="X125" s="162"/>
      <c r="Y125" s="162">
        <v>18</v>
      </c>
      <c r="Z125" s="162">
        <v>1103.3999999999999</v>
      </c>
      <c r="AA125" s="162">
        <v>0</v>
      </c>
      <c r="AB125" s="162">
        <v>0</v>
      </c>
      <c r="AC125" s="162">
        <v>0</v>
      </c>
      <c r="AD125" s="162">
        <v>0</v>
      </c>
      <c r="AE125" s="162">
        <v>0</v>
      </c>
      <c r="AF125" s="162">
        <v>0</v>
      </c>
      <c r="AG125" s="162">
        <v>0</v>
      </c>
      <c r="AH125" s="162">
        <v>0</v>
      </c>
      <c r="AI125" s="162">
        <f>VLOOKUP(I125,'[119]MTO-rev09'!$A:$O,11,0)</f>
        <v>0</v>
      </c>
      <c r="AJ125" s="162">
        <f>VLOOKUP(I125,'[119]MTO-rev09'!$A:$O,12,0)</f>
        <v>0</v>
      </c>
      <c r="AK125" s="162">
        <v>0</v>
      </c>
      <c r="AL125" s="162">
        <v>0</v>
      </c>
      <c r="AM125" s="162"/>
      <c r="AN125" s="162"/>
      <c r="AO125" s="162">
        <v>0</v>
      </c>
      <c r="AP125" s="162">
        <v>0</v>
      </c>
      <c r="AQ125" s="162">
        <v>0</v>
      </c>
      <c r="AR125" s="162">
        <v>0</v>
      </c>
      <c r="AS125" s="162">
        <v>0</v>
      </c>
      <c r="AT125" s="162">
        <v>0</v>
      </c>
      <c r="AU125" s="162">
        <v>0</v>
      </c>
      <c r="AV125" s="162">
        <v>0</v>
      </c>
      <c r="AW125" s="162">
        <v>0</v>
      </c>
      <c r="AX125" s="162">
        <v>0</v>
      </c>
      <c r="AY125" s="162">
        <v>0</v>
      </c>
      <c r="AZ125" s="162">
        <v>0</v>
      </c>
      <c r="BA125" s="162"/>
      <c r="BB125" s="162"/>
      <c r="BC125" s="162">
        <v>0</v>
      </c>
      <c r="BD125" s="162">
        <v>0</v>
      </c>
      <c r="BE125" s="162">
        <v>0</v>
      </c>
      <c r="BF125" s="162">
        <v>0</v>
      </c>
      <c r="BG125" s="162">
        <v>0</v>
      </c>
      <c r="BH125" s="162">
        <v>0</v>
      </c>
      <c r="BI125" s="162">
        <v>0</v>
      </c>
      <c r="BJ125" s="162">
        <v>0</v>
      </c>
      <c r="BK125" s="162">
        <v>0</v>
      </c>
      <c r="BL125" s="162">
        <v>0</v>
      </c>
      <c r="BM125" s="162">
        <v>0</v>
      </c>
      <c r="BN125" s="162">
        <v>0</v>
      </c>
      <c r="BO125" s="162"/>
      <c r="BP125" s="162"/>
      <c r="BQ125" s="162">
        <v>0</v>
      </c>
      <c r="BR125" s="162">
        <v>0</v>
      </c>
      <c r="BS125" s="162">
        <v>0</v>
      </c>
      <c r="BT125" s="162">
        <v>0</v>
      </c>
      <c r="BU125" s="162">
        <v>0</v>
      </c>
      <c r="BV125" s="162">
        <v>0</v>
      </c>
      <c r="BW125" s="162"/>
      <c r="BX125" s="162"/>
      <c r="BY125" s="162">
        <v>0</v>
      </c>
      <c r="BZ125" s="162">
        <v>0</v>
      </c>
      <c r="CA125" s="162">
        <v>0</v>
      </c>
      <c r="CB125" s="162">
        <v>0</v>
      </c>
      <c r="CC125" s="162">
        <v>0</v>
      </c>
      <c r="CD125" s="162">
        <v>0</v>
      </c>
      <c r="CE125" s="162">
        <f>VLOOKUP(I125,[120]REV33!$A:$O,11,0)</f>
        <v>0</v>
      </c>
      <c r="CF125" s="162">
        <f>VLOOKUP(I125,[120]REV33!$A:$O,12,0)</f>
        <v>0</v>
      </c>
      <c r="CG125" s="162"/>
      <c r="CH125" s="162"/>
      <c r="CI125" s="162"/>
      <c r="CJ125" s="162"/>
      <c r="CK125" s="162"/>
      <c r="CL125" s="162"/>
      <c r="CM125" s="162"/>
      <c r="CN125" s="162"/>
      <c r="CO125" s="162">
        <v>0</v>
      </c>
      <c r="CP125" s="162">
        <v>0</v>
      </c>
      <c r="CQ125" s="162">
        <v>0</v>
      </c>
      <c r="CR125" s="162">
        <v>0</v>
      </c>
      <c r="CS125" s="162">
        <v>0</v>
      </c>
      <c r="CT125" s="162">
        <v>0</v>
      </c>
      <c r="CU125" s="162">
        <v>0</v>
      </c>
      <c r="CV125" s="162">
        <v>0</v>
      </c>
      <c r="CW125" s="209">
        <f t="shared" si="183"/>
        <v>18</v>
      </c>
      <c r="CX125" s="209">
        <f t="shared" si="184"/>
        <v>1103.3999999999999</v>
      </c>
      <c r="CY125" s="375" t="s">
        <v>450</v>
      </c>
      <c r="CZ125" s="208"/>
      <c r="DA125" s="152"/>
      <c r="DB125" s="152"/>
      <c r="DC125" s="208"/>
      <c r="DD125" s="208"/>
      <c r="DE125" s="152">
        <f t="shared" si="185"/>
        <v>18</v>
      </c>
      <c r="DF125" s="152">
        <f t="shared" si="186"/>
        <v>1103.3999999999999</v>
      </c>
      <c r="DG125" s="153">
        <v>45817</v>
      </c>
      <c r="DH125" s="153"/>
      <c r="DI125" s="153"/>
      <c r="DJ125" s="403"/>
      <c r="DK125" s="368"/>
      <c r="DL125" s="181"/>
      <c r="DM125" s="153"/>
      <c r="DN125" s="999"/>
      <c r="DO125" s="181"/>
      <c r="DP125" s="182"/>
      <c r="DQ125" s="182"/>
      <c r="DR125" s="182"/>
      <c r="DS125" s="182"/>
      <c r="DT125" s="275"/>
      <c r="DU125" s="152">
        <f t="shared" si="187"/>
        <v>0</v>
      </c>
      <c r="DV125" s="152">
        <f t="shared" si="188"/>
        <v>0</v>
      </c>
      <c r="DW125" s="151"/>
      <c r="DX125" s="275"/>
      <c r="DY125" s="370"/>
      <c r="DZ125" s="208"/>
      <c r="EA125" s="208" t="s">
        <v>575</v>
      </c>
      <c r="EB125" s="152" t="s">
        <v>518</v>
      </c>
      <c r="EC125" s="171" t="s">
        <v>578</v>
      </c>
      <c r="ED125" s="152" t="s">
        <v>738</v>
      </c>
      <c r="EE125" s="152">
        <v>1471.1999999999998</v>
      </c>
      <c r="EF125" s="153">
        <v>45813</v>
      </c>
      <c r="EG125" s="152">
        <v>24</v>
      </c>
      <c r="EH125" s="152">
        <v>1471.1999999999998</v>
      </c>
      <c r="EI125" s="396">
        <f>0.0577454062236541+0.994</f>
        <v>1.0517454062236542</v>
      </c>
      <c r="EJ125" s="371">
        <f t="shared" ref="EJ125:EJ136" si="197">EI125*EH125</f>
        <v>1547.3278416362398</v>
      </c>
      <c r="EK125" s="153">
        <v>45833</v>
      </c>
      <c r="EL125" s="153"/>
      <c r="EM125" s="153"/>
      <c r="EN125" s="153">
        <v>45851</v>
      </c>
      <c r="EO125" s="153">
        <v>45851</v>
      </c>
      <c r="EP125" s="153">
        <v>45853</v>
      </c>
      <c r="EQ125" s="153">
        <v>45853</v>
      </c>
      <c r="ER125" s="153">
        <v>45853</v>
      </c>
      <c r="ES125" s="152">
        <f t="shared" si="189"/>
        <v>24</v>
      </c>
      <c r="ET125" s="151">
        <f t="shared" si="190"/>
        <v>1471.1999999999998</v>
      </c>
      <c r="EU125" s="153"/>
      <c r="EV125" s="153"/>
      <c r="EW125" s="153"/>
      <c r="EX125" s="153"/>
      <c r="EY125" s="152">
        <f t="shared" si="191"/>
        <v>24</v>
      </c>
      <c r="EZ125" s="152">
        <f t="shared" si="192"/>
        <v>1471.1999999999998</v>
      </c>
      <c r="FA125" s="152">
        <f t="shared" si="193"/>
        <v>-6</v>
      </c>
      <c r="FB125" s="152">
        <f t="shared" si="194"/>
        <v>-367.79999999999995</v>
      </c>
      <c r="FC125" s="151" t="str">
        <f t="shared" si="195"/>
        <v>Thừa</v>
      </c>
      <c r="FD125" s="152"/>
      <c r="FE125" s="372"/>
      <c r="FF125" s="373"/>
      <c r="FG125" s="367"/>
      <c r="FH125" s="374"/>
      <c r="FI125" s="183"/>
      <c r="FJ125" s="184"/>
      <c r="FK125" s="185"/>
      <c r="FL125" s="185"/>
    </row>
    <row r="126" spans="1:168" s="157" customFormat="1" ht="14" hidden="1" customHeight="1">
      <c r="A126" s="208" t="str">
        <f t="shared" si="98"/>
        <v>Hiện</v>
      </c>
      <c r="B126" s="151" t="str">
        <f t="shared" si="93"/>
        <v>Đủ</v>
      </c>
      <c r="C126" s="409">
        <f t="shared" si="182"/>
        <v>0</v>
      </c>
      <c r="D126" s="151"/>
      <c r="E126" s="400"/>
      <c r="F126" s="151"/>
      <c r="G126" s="151"/>
      <c r="H126" s="151"/>
      <c r="I126" s="171" t="s">
        <v>441</v>
      </c>
      <c r="J126" s="164" t="s">
        <v>277</v>
      </c>
      <c r="K126" s="247" t="s">
        <v>442</v>
      </c>
      <c r="L126" s="233" t="s">
        <v>402</v>
      </c>
      <c r="M126" s="163" t="s">
        <v>61</v>
      </c>
      <c r="N126" s="172">
        <v>16</v>
      </c>
      <c r="O126" s="408">
        <v>196.50000000000006</v>
      </c>
      <c r="P126" s="172">
        <v>3105.4800000000009</v>
      </c>
      <c r="Q126" s="179"/>
      <c r="R126" s="180"/>
      <c r="S126" s="179"/>
      <c r="T126" s="180"/>
      <c r="U126" s="180"/>
      <c r="V126" s="180"/>
      <c r="W126" s="180"/>
      <c r="X126" s="180"/>
      <c r="Y126" s="180">
        <v>204</v>
      </c>
      <c r="Z126" s="180">
        <v>3264</v>
      </c>
      <c r="AA126" s="180">
        <v>0</v>
      </c>
      <c r="AB126" s="180">
        <v>0</v>
      </c>
      <c r="AC126" s="180">
        <v>540</v>
      </c>
      <c r="AD126" s="180">
        <v>8640</v>
      </c>
      <c r="AE126" s="180">
        <v>300</v>
      </c>
      <c r="AF126" s="180">
        <v>4800</v>
      </c>
      <c r="AG126" s="180">
        <v>0</v>
      </c>
      <c r="AH126" s="180">
        <v>0</v>
      </c>
      <c r="AI126" s="162">
        <f>VLOOKUP(I126,'[119]MTO-rev09'!$A:$O,11,0)</f>
        <v>0</v>
      </c>
      <c r="AJ126" s="162">
        <f>VLOOKUP(I126,'[119]MTO-rev09'!$A:$O,12,0)</f>
        <v>0</v>
      </c>
      <c r="AK126" s="162">
        <v>0</v>
      </c>
      <c r="AL126" s="162">
        <v>0</v>
      </c>
      <c r="AM126" s="162"/>
      <c r="AN126" s="162"/>
      <c r="AO126" s="162">
        <v>0</v>
      </c>
      <c r="AP126" s="162">
        <v>0</v>
      </c>
      <c r="AQ126" s="162">
        <v>0</v>
      </c>
      <c r="AR126" s="162">
        <v>0</v>
      </c>
      <c r="AS126" s="162">
        <v>0</v>
      </c>
      <c r="AT126" s="162">
        <v>0</v>
      </c>
      <c r="AU126" s="162">
        <v>0</v>
      </c>
      <c r="AV126" s="162">
        <v>0</v>
      </c>
      <c r="AW126" s="162">
        <v>0</v>
      </c>
      <c r="AX126" s="162">
        <v>0</v>
      </c>
      <c r="AY126" s="162">
        <v>0</v>
      </c>
      <c r="AZ126" s="162">
        <v>0</v>
      </c>
      <c r="BA126" s="162"/>
      <c r="BB126" s="162"/>
      <c r="BC126" s="162">
        <v>0</v>
      </c>
      <c r="BD126" s="162">
        <v>0</v>
      </c>
      <c r="BE126" s="162">
        <v>0</v>
      </c>
      <c r="BF126" s="162">
        <v>0</v>
      </c>
      <c r="BG126" s="162">
        <v>0</v>
      </c>
      <c r="BH126" s="162">
        <v>0</v>
      </c>
      <c r="BI126" s="162">
        <v>0</v>
      </c>
      <c r="BJ126" s="162">
        <v>0</v>
      </c>
      <c r="BK126" s="162">
        <v>0</v>
      </c>
      <c r="BL126" s="162">
        <v>0</v>
      </c>
      <c r="BM126" s="162">
        <v>0</v>
      </c>
      <c r="BN126" s="162">
        <v>0</v>
      </c>
      <c r="BO126" s="162"/>
      <c r="BP126" s="162"/>
      <c r="BQ126" s="162">
        <v>0</v>
      </c>
      <c r="BR126" s="162">
        <v>0</v>
      </c>
      <c r="BS126" s="162">
        <v>0</v>
      </c>
      <c r="BT126" s="162">
        <v>0</v>
      </c>
      <c r="BU126" s="162">
        <v>0</v>
      </c>
      <c r="BV126" s="162">
        <v>0</v>
      </c>
      <c r="BW126" s="162"/>
      <c r="BX126" s="162"/>
      <c r="BY126" s="162">
        <v>0</v>
      </c>
      <c r="BZ126" s="162">
        <v>0</v>
      </c>
      <c r="CA126" s="162">
        <v>0</v>
      </c>
      <c r="CB126" s="162">
        <v>0</v>
      </c>
      <c r="CC126" s="162">
        <v>0</v>
      </c>
      <c r="CD126" s="162">
        <v>0</v>
      </c>
      <c r="CE126" s="162">
        <f>VLOOKUP(I126,[120]REV33!$A:$O,11,0)</f>
        <v>0</v>
      </c>
      <c r="CF126" s="162">
        <f>VLOOKUP(I126,[120]REV33!$A:$O,12,0)</f>
        <v>0</v>
      </c>
      <c r="CG126" s="162"/>
      <c r="CH126" s="162"/>
      <c r="CI126" s="162"/>
      <c r="CJ126" s="162"/>
      <c r="CK126" s="162"/>
      <c r="CL126" s="162"/>
      <c r="CM126" s="162"/>
      <c r="CN126" s="162"/>
      <c r="CO126" s="162">
        <v>0</v>
      </c>
      <c r="CP126" s="162">
        <v>0</v>
      </c>
      <c r="CQ126" s="162">
        <v>0</v>
      </c>
      <c r="CR126" s="162">
        <v>0</v>
      </c>
      <c r="CS126" s="162">
        <v>0</v>
      </c>
      <c r="CT126" s="162">
        <v>0</v>
      </c>
      <c r="CU126" s="162">
        <v>0</v>
      </c>
      <c r="CV126" s="162">
        <v>0</v>
      </c>
      <c r="CW126" s="209">
        <f t="shared" si="183"/>
        <v>1044</v>
      </c>
      <c r="CX126" s="209">
        <f t="shared" si="184"/>
        <v>16704</v>
      </c>
      <c r="CY126" s="375" t="s">
        <v>648</v>
      </c>
      <c r="CZ126" s="208"/>
      <c r="DA126" s="152"/>
      <c r="DB126" s="152"/>
      <c r="DC126" s="208"/>
      <c r="DD126" s="208"/>
      <c r="DE126" s="152">
        <f t="shared" si="185"/>
        <v>1044</v>
      </c>
      <c r="DF126" s="152">
        <f t="shared" si="186"/>
        <v>16704</v>
      </c>
      <c r="DG126" s="153">
        <v>45817</v>
      </c>
      <c r="DH126" s="153"/>
      <c r="DI126" s="153"/>
      <c r="DJ126" s="410"/>
      <c r="DK126" s="368"/>
      <c r="DL126" s="181"/>
      <c r="DM126" s="153"/>
      <c r="DN126" s="999"/>
      <c r="DO126" s="181"/>
      <c r="DP126" s="182"/>
      <c r="DQ126" s="182"/>
      <c r="DR126" s="182"/>
      <c r="DS126" s="182"/>
      <c r="DT126" s="275"/>
      <c r="DU126" s="152">
        <f t="shared" si="187"/>
        <v>0</v>
      </c>
      <c r="DV126" s="152">
        <f t="shared" si="188"/>
        <v>0</v>
      </c>
      <c r="DW126" s="151"/>
      <c r="DX126" s="275"/>
      <c r="DY126" s="370"/>
      <c r="DZ126" s="208"/>
      <c r="EA126" s="208" t="s">
        <v>575</v>
      </c>
      <c r="EB126" s="152" t="s">
        <v>518</v>
      </c>
      <c r="EC126" s="171" t="s">
        <v>579</v>
      </c>
      <c r="ED126" s="152" t="s">
        <v>739</v>
      </c>
      <c r="EE126" s="152">
        <v>3264</v>
      </c>
      <c r="EF126" s="153">
        <v>45813</v>
      </c>
      <c r="EG126" s="152">
        <v>204</v>
      </c>
      <c r="EH126" s="152">
        <v>3264</v>
      </c>
      <c r="EI126" s="396">
        <f>0.0577454062236541+0.994</f>
        <v>1.0517454062236542</v>
      </c>
      <c r="EJ126" s="371">
        <f t="shared" si="197"/>
        <v>3432.8970059140074</v>
      </c>
      <c r="EK126" s="153">
        <v>45833</v>
      </c>
      <c r="EL126" s="153"/>
      <c r="EM126" s="153"/>
      <c r="EN126" s="153">
        <v>45851</v>
      </c>
      <c r="EO126" s="153">
        <v>45851</v>
      </c>
      <c r="EP126" s="153">
        <v>45853</v>
      </c>
      <c r="EQ126" s="153">
        <v>45853</v>
      </c>
      <c r="ER126" s="153">
        <v>45853</v>
      </c>
      <c r="ES126" s="152">
        <f t="shared" si="189"/>
        <v>1044</v>
      </c>
      <c r="ET126" s="151">
        <f t="shared" si="190"/>
        <v>16704</v>
      </c>
      <c r="EU126" s="153"/>
      <c r="EV126" s="153"/>
      <c r="EW126" s="153"/>
      <c r="EX126" s="153"/>
      <c r="EY126" s="152">
        <f t="shared" si="191"/>
        <v>1044</v>
      </c>
      <c r="EZ126" s="152">
        <f t="shared" si="192"/>
        <v>16704</v>
      </c>
      <c r="FA126" s="152">
        <f t="shared" si="193"/>
        <v>0</v>
      </c>
      <c r="FB126" s="152">
        <f t="shared" si="194"/>
        <v>0</v>
      </c>
      <c r="FC126" s="151" t="str">
        <f t="shared" si="195"/>
        <v>Đủ</v>
      </c>
      <c r="FD126" s="152"/>
      <c r="FE126" s="372"/>
      <c r="FF126" s="373"/>
      <c r="FG126" s="367"/>
      <c r="FH126" s="374"/>
      <c r="FI126" s="183"/>
      <c r="FJ126" s="184"/>
      <c r="FK126" s="185"/>
      <c r="FL126" s="185"/>
    </row>
    <row r="127" spans="1:168" s="386" customFormat="1" ht="14" hidden="1" customHeight="1">
      <c r="A127" s="208" t="str">
        <f t="shared" si="98"/>
        <v>ok</v>
      </c>
      <c r="B127" s="151"/>
      <c r="C127" s="151"/>
      <c r="D127" s="398"/>
      <c r="E127" s="400"/>
      <c r="F127" s="151"/>
      <c r="G127" s="151"/>
      <c r="H127" s="151"/>
      <c r="I127" s="171" t="s">
        <v>441</v>
      </c>
      <c r="J127" s="164" t="s">
        <v>277</v>
      </c>
      <c r="K127" s="247" t="s">
        <v>442</v>
      </c>
      <c r="L127" s="233" t="s">
        <v>402</v>
      </c>
      <c r="M127" s="163" t="s">
        <v>61</v>
      </c>
      <c r="N127" s="172"/>
      <c r="O127" s="408"/>
      <c r="P127" s="172"/>
      <c r="Q127" s="161"/>
      <c r="R127" s="162"/>
      <c r="S127" s="161"/>
      <c r="T127" s="162"/>
      <c r="U127" s="162"/>
      <c r="V127" s="162"/>
      <c r="W127" s="162"/>
      <c r="X127" s="162"/>
      <c r="Y127" s="162"/>
      <c r="Z127" s="162"/>
      <c r="AA127" s="162"/>
      <c r="AB127" s="162"/>
      <c r="AC127" s="162"/>
      <c r="AD127" s="162"/>
      <c r="AE127" s="162"/>
      <c r="AF127" s="162"/>
      <c r="AG127" s="162"/>
      <c r="AH127" s="162"/>
      <c r="AI127" s="162"/>
      <c r="AJ127" s="162"/>
      <c r="AK127" s="162"/>
      <c r="AL127" s="162"/>
      <c r="AM127" s="162"/>
      <c r="AN127" s="162"/>
      <c r="AO127" s="162"/>
      <c r="AP127" s="162"/>
      <c r="AQ127" s="162"/>
      <c r="AR127" s="162"/>
      <c r="AS127" s="162"/>
      <c r="AT127" s="162"/>
      <c r="AU127" s="162"/>
      <c r="AV127" s="162"/>
      <c r="AW127" s="162"/>
      <c r="AX127" s="162"/>
      <c r="AY127" s="162"/>
      <c r="AZ127" s="162"/>
      <c r="BA127" s="162"/>
      <c r="BB127" s="162"/>
      <c r="BC127" s="162"/>
      <c r="BD127" s="162"/>
      <c r="BE127" s="162"/>
      <c r="BF127" s="162"/>
      <c r="BG127" s="162"/>
      <c r="BH127" s="162"/>
      <c r="BI127" s="162"/>
      <c r="BJ127" s="162"/>
      <c r="BK127" s="162"/>
      <c r="BL127" s="162"/>
      <c r="BM127" s="162"/>
      <c r="BN127" s="162"/>
      <c r="BO127" s="162"/>
      <c r="BP127" s="162"/>
      <c r="BQ127" s="162"/>
      <c r="BR127" s="162"/>
      <c r="BS127" s="162"/>
      <c r="BT127" s="162"/>
      <c r="BU127" s="162"/>
      <c r="BV127" s="162"/>
      <c r="BW127" s="162"/>
      <c r="BX127" s="162"/>
      <c r="BY127" s="162"/>
      <c r="BZ127" s="162"/>
      <c r="CA127" s="162"/>
      <c r="CB127" s="162"/>
      <c r="CC127" s="162"/>
      <c r="CD127" s="162"/>
      <c r="CE127" s="162"/>
      <c r="CF127" s="162"/>
      <c r="CG127" s="162"/>
      <c r="CH127" s="162"/>
      <c r="CI127" s="162"/>
      <c r="CJ127" s="162"/>
      <c r="CK127" s="162"/>
      <c r="CL127" s="162"/>
      <c r="CM127" s="162"/>
      <c r="CN127" s="162"/>
      <c r="CO127" s="162"/>
      <c r="CP127" s="162"/>
      <c r="CQ127" s="162"/>
      <c r="CR127" s="162"/>
      <c r="CS127" s="162"/>
      <c r="CT127" s="162"/>
      <c r="CU127" s="162"/>
      <c r="CV127" s="162"/>
      <c r="CW127" s="209"/>
      <c r="CX127" s="209"/>
      <c r="CY127" s="375"/>
      <c r="CZ127" s="208"/>
      <c r="DA127" s="152"/>
      <c r="DB127" s="152"/>
      <c r="DC127" s="208"/>
      <c r="DD127" s="208"/>
      <c r="DE127" s="152"/>
      <c r="DF127" s="152"/>
      <c r="DG127" s="153"/>
      <c r="DH127" s="153"/>
      <c r="DI127" s="153"/>
      <c r="DJ127" s="403"/>
      <c r="DK127" s="368"/>
      <c r="DL127" s="181"/>
      <c r="DM127" s="153"/>
      <c r="DN127" s="999"/>
      <c r="DO127" s="181"/>
      <c r="DP127" s="182"/>
      <c r="DQ127" s="182"/>
      <c r="DR127" s="182"/>
      <c r="DS127" s="182"/>
      <c r="DT127" s="275"/>
      <c r="DU127" s="152"/>
      <c r="DV127" s="152"/>
      <c r="DW127" s="151"/>
      <c r="DX127" s="275"/>
      <c r="DY127" s="370"/>
      <c r="DZ127" s="208"/>
      <c r="EA127" s="208" t="s">
        <v>594</v>
      </c>
      <c r="EB127" s="208" t="s">
        <v>46</v>
      </c>
      <c r="EC127" s="171" t="s">
        <v>608</v>
      </c>
      <c r="ED127" s="152" t="s">
        <v>547</v>
      </c>
      <c r="EE127" s="152">
        <v>8640</v>
      </c>
      <c r="EF127" s="153">
        <v>45833</v>
      </c>
      <c r="EG127" s="152">
        <v>540</v>
      </c>
      <c r="EH127" s="152">
        <v>8640</v>
      </c>
      <c r="EI127" s="396">
        <f>0.113081035655641+0.994</f>
        <v>1.1070810356556411</v>
      </c>
      <c r="EJ127" s="371">
        <f>EI127*EH127</f>
        <v>9565.1801480647391</v>
      </c>
      <c r="EK127" s="153">
        <v>45846</v>
      </c>
      <c r="EL127" s="153"/>
      <c r="EM127" s="153"/>
      <c r="EN127" s="153"/>
      <c r="EO127" s="153"/>
      <c r="EP127" s="153"/>
      <c r="EQ127" s="153">
        <v>45869</v>
      </c>
      <c r="ER127" s="153">
        <v>45869</v>
      </c>
      <c r="ES127" s="152"/>
      <c r="ET127" s="151"/>
      <c r="EU127" s="153"/>
      <c r="EV127" s="153"/>
      <c r="EW127" s="153"/>
      <c r="EX127" s="153"/>
      <c r="EY127" s="152"/>
      <c r="EZ127" s="152"/>
      <c r="FA127" s="152"/>
      <c r="FB127" s="152"/>
      <c r="FC127" s="151"/>
      <c r="FD127" s="152"/>
      <c r="FE127" s="372"/>
      <c r="FF127" s="373"/>
      <c r="FG127" s="384"/>
      <c r="FH127" s="385"/>
      <c r="FI127" s="210"/>
      <c r="FJ127" s="211"/>
      <c r="FK127" s="212"/>
      <c r="FL127" s="212"/>
    </row>
    <row r="128" spans="1:168" s="386" customFormat="1" ht="14" hidden="1" customHeight="1">
      <c r="A128" s="208" t="str">
        <f t="shared" si="98"/>
        <v>ok</v>
      </c>
      <c r="B128" s="151"/>
      <c r="C128" s="151"/>
      <c r="D128" s="398"/>
      <c r="E128" s="400"/>
      <c r="F128" s="151"/>
      <c r="G128" s="151"/>
      <c r="H128" s="151"/>
      <c r="I128" s="171" t="s">
        <v>441</v>
      </c>
      <c r="J128" s="164" t="s">
        <v>277</v>
      </c>
      <c r="K128" s="247" t="s">
        <v>442</v>
      </c>
      <c r="L128" s="233" t="s">
        <v>402</v>
      </c>
      <c r="M128" s="163" t="s">
        <v>61</v>
      </c>
      <c r="N128" s="172"/>
      <c r="O128" s="408"/>
      <c r="P128" s="172"/>
      <c r="Q128" s="161"/>
      <c r="R128" s="162"/>
      <c r="S128" s="161"/>
      <c r="T128" s="162"/>
      <c r="U128" s="162"/>
      <c r="V128" s="162"/>
      <c r="W128" s="162"/>
      <c r="X128" s="162"/>
      <c r="Y128" s="162"/>
      <c r="Z128" s="162"/>
      <c r="AA128" s="162"/>
      <c r="AB128" s="162"/>
      <c r="AC128" s="162"/>
      <c r="AD128" s="162"/>
      <c r="AE128" s="162"/>
      <c r="AF128" s="162"/>
      <c r="AG128" s="162"/>
      <c r="AH128" s="162"/>
      <c r="AI128" s="162"/>
      <c r="AJ128" s="162"/>
      <c r="AK128" s="162"/>
      <c r="AL128" s="162"/>
      <c r="AM128" s="162"/>
      <c r="AN128" s="162"/>
      <c r="AO128" s="162"/>
      <c r="AP128" s="162"/>
      <c r="AQ128" s="162"/>
      <c r="AR128" s="162"/>
      <c r="AS128" s="162"/>
      <c r="AT128" s="162"/>
      <c r="AU128" s="162"/>
      <c r="AV128" s="162"/>
      <c r="AW128" s="162"/>
      <c r="AX128" s="162"/>
      <c r="AY128" s="162"/>
      <c r="AZ128" s="162"/>
      <c r="BA128" s="162"/>
      <c r="BB128" s="162"/>
      <c r="BC128" s="162"/>
      <c r="BD128" s="162"/>
      <c r="BE128" s="162"/>
      <c r="BF128" s="162"/>
      <c r="BG128" s="162"/>
      <c r="BH128" s="162"/>
      <c r="BI128" s="162"/>
      <c r="BJ128" s="162"/>
      <c r="BK128" s="162"/>
      <c r="BL128" s="162"/>
      <c r="BM128" s="162"/>
      <c r="BN128" s="162"/>
      <c r="BO128" s="162"/>
      <c r="BP128" s="162"/>
      <c r="BQ128" s="162"/>
      <c r="BR128" s="162"/>
      <c r="BS128" s="162"/>
      <c r="BT128" s="162"/>
      <c r="BU128" s="162"/>
      <c r="BV128" s="162"/>
      <c r="BW128" s="162"/>
      <c r="BX128" s="162"/>
      <c r="BY128" s="162"/>
      <c r="BZ128" s="162"/>
      <c r="CA128" s="162"/>
      <c r="CB128" s="162"/>
      <c r="CC128" s="162"/>
      <c r="CD128" s="162"/>
      <c r="CE128" s="162"/>
      <c r="CF128" s="162"/>
      <c r="CG128" s="162"/>
      <c r="CH128" s="162"/>
      <c r="CI128" s="162"/>
      <c r="CJ128" s="162"/>
      <c r="CK128" s="162"/>
      <c r="CL128" s="162"/>
      <c r="CM128" s="162"/>
      <c r="CN128" s="162"/>
      <c r="CO128" s="162"/>
      <c r="CP128" s="162"/>
      <c r="CQ128" s="162"/>
      <c r="CR128" s="162"/>
      <c r="CS128" s="162"/>
      <c r="CT128" s="162"/>
      <c r="CU128" s="162"/>
      <c r="CV128" s="162"/>
      <c r="CW128" s="209"/>
      <c r="CX128" s="209"/>
      <c r="CY128" s="375"/>
      <c r="CZ128" s="208"/>
      <c r="DA128" s="152"/>
      <c r="DB128" s="152"/>
      <c r="DC128" s="208"/>
      <c r="DD128" s="208"/>
      <c r="DE128" s="152"/>
      <c r="DF128" s="152"/>
      <c r="DG128" s="153"/>
      <c r="DH128" s="153"/>
      <c r="DI128" s="153"/>
      <c r="DJ128" s="403"/>
      <c r="DK128" s="368"/>
      <c r="DL128" s="181"/>
      <c r="DM128" s="153"/>
      <c r="DN128" s="999"/>
      <c r="DO128" s="181"/>
      <c r="DP128" s="182"/>
      <c r="DQ128" s="182"/>
      <c r="DR128" s="182"/>
      <c r="DS128" s="182"/>
      <c r="DT128" s="275"/>
      <c r="DU128" s="152"/>
      <c r="DV128" s="152"/>
      <c r="DW128" s="151"/>
      <c r="DX128" s="275"/>
      <c r="DY128" s="370"/>
      <c r="DZ128" s="208"/>
      <c r="EA128" s="208" t="s">
        <v>1439</v>
      </c>
      <c r="EB128" s="171" t="s">
        <v>1438</v>
      </c>
      <c r="EC128" s="411" t="s">
        <v>1440</v>
      </c>
      <c r="ED128" s="152" t="s">
        <v>371</v>
      </c>
      <c r="EE128" s="152">
        <v>4800</v>
      </c>
      <c r="EF128" s="153">
        <v>45863</v>
      </c>
      <c r="EG128" s="152">
        <v>300</v>
      </c>
      <c r="EH128" s="152">
        <v>4800</v>
      </c>
      <c r="EI128" s="396">
        <f>0.180163300015134+0.994</f>
        <v>1.1741633000151339</v>
      </c>
      <c r="EJ128" s="371">
        <f>EI128*EH128</f>
        <v>5635.983840072643</v>
      </c>
      <c r="EK128" s="153">
        <v>45894</v>
      </c>
      <c r="EL128" s="153"/>
      <c r="EM128" s="153">
        <v>45905</v>
      </c>
      <c r="EN128" s="153"/>
      <c r="EO128" s="153">
        <v>45909</v>
      </c>
      <c r="EP128" s="153">
        <v>45910</v>
      </c>
      <c r="EQ128" s="153">
        <v>45910</v>
      </c>
      <c r="ER128" s="153">
        <v>45910</v>
      </c>
      <c r="ES128" s="152"/>
      <c r="ET128" s="151"/>
      <c r="EU128" s="153"/>
      <c r="EV128" s="153"/>
      <c r="EW128" s="153"/>
      <c r="EX128" s="153"/>
      <c r="EY128" s="152"/>
      <c r="EZ128" s="152"/>
      <c r="FA128" s="152"/>
      <c r="FB128" s="152"/>
      <c r="FC128" s="151"/>
      <c r="FD128" s="152"/>
      <c r="FE128" s="372"/>
      <c r="FF128" s="373"/>
      <c r="FG128" s="384"/>
      <c r="FH128" s="385"/>
      <c r="FI128" s="210"/>
      <c r="FJ128" s="211"/>
      <c r="FK128" s="212"/>
      <c r="FL128" s="212"/>
    </row>
    <row r="129" spans="1:168" s="157" customFormat="1" ht="14" hidden="1" customHeight="1">
      <c r="A129" s="208" t="str">
        <f t="shared" si="98"/>
        <v>Hiện</v>
      </c>
      <c r="B129" s="151" t="str">
        <f t="shared" si="93"/>
        <v>Đủ</v>
      </c>
      <c r="C129" s="409">
        <f>FA129</f>
        <v>0</v>
      </c>
      <c r="D129" s="151"/>
      <c r="E129" s="400"/>
      <c r="F129" s="151"/>
      <c r="G129" s="151"/>
      <c r="H129" s="151"/>
      <c r="I129" s="171" t="s">
        <v>443</v>
      </c>
      <c r="J129" s="164" t="s">
        <v>277</v>
      </c>
      <c r="K129" s="247" t="s">
        <v>444</v>
      </c>
      <c r="L129" s="233" t="s">
        <v>402</v>
      </c>
      <c r="M129" s="163" t="s">
        <v>61</v>
      </c>
      <c r="N129" s="172">
        <v>25.3</v>
      </c>
      <c r="O129" s="408">
        <v>256.16299999999995</v>
      </c>
      <c r="P129" s="172">
        <v>6439.36</v>
      </c>
      <c r="Q129" s="179"/>
      <c r="R129" s="180"/>
      <c r="S129" s="179"/>
      <c r="T129" s="180"/>
      <c r="U129" s="180"/>
      <c r="V129" s="180"/>
      <c r="W129" s="180"/>
      <c r="X129" s="180"/>
      <c r="Y129" s="180">
        <v>276</v>
      </c>
      <c r="Z129" s="180">
        <v>6982.8</v>
      </c>
      <c r="AA129" s="180">
        <v>0</v>
      </c>
      <c r="AB129" s="180">
        <v>0</v>
      </c>
      <c r="AC129" s="180">
        <v>912</v>
      </c>
      <c r="AD129" s="180">
        <v>23073.600000000002</v>
      </c>
      <c r="AE129" s="180">
        <v>144</v>
      </c>
      <c r="AF129" s="180">
        <v>3643.2000000000003</v>
      </c>
      <c r="AG129" s="180">
        <v>0</v>
      </c>
      <c r="AH129" s="180">
        <v>0</v>
      </c>
      <c r="AI129" s="162">
        <f>VLOOKUP(I129,'[119]MTO-rev09'!$A:$O,11,0)</f>
        <v>0</v>
      </c>
      <c r="AJ129" s="162">
        <f>VLOOKUP(I129,'[119]MTO-rev09'!$A:$O,12,0)</f>
        <v>0</v>
      </c>
      <c r="AK129" s="162">
        <v>0</v>
      </c>
      <c r="AL129" s="162">
        <v>0</v>
      </c>
      <c r="AM129" s="162"/>
      <c r="AN129" s="162"/>
      <c r="AO129" s="162">
        <v>0</v>
      </c>
      <c r="AP129" s="162">
        <v>0</v>
      </c>
      <c r="AQ129" s="162">
        <v>0</v>
      </c>
      <c r="AR129" s="162">
        <v>0</v>
      </c>
      <c r="AS129" s="162">
        <v>0</v>
      </c>
      <c r="AT129" s="162">
        <v>0</v>
      </c>
      <c r="AU129" s="162">
        <v>0</v>
      </c>
      <c r="AV129" s="162">
        <v>0</v>
      </c>
      <c r="AW129" s="162">
        <v>0</v>
      </c>
      <c r="AX129" s="162">
        <v>0</v>
      </c>
      <c r="AY129" s="162">
        <v>0</v>
      </c>
      <c r="AZ129" s="162">
        <v>0</v>
      </c>
      <c r="BA129" s="162"/>
      <c r="BB129" s="162"/>
      <c r="BC129" s="162">
        <v>0</v>
      </c>
      <c r="BD129" s="162">
        <v>0</v>
      </c>
      <c r="BE129" s="162">
        <v>0</v>
      </c>
      <c r="BF129" s="162">
        <v>0</v>
      </c>
      <c r="BG129" s="162">
        <v>0</v>
      </c>
      <c r="BH129" s="162">
        <v>0</v>
      </c>
      <c r="BI129" s="162">
        <v>0</v>
      </c>
      <c r="BJ129" s="162">
        <v>0</v>
      </c>
      <c r="BK129" s="162">
        <v>0</v>
      </c>
      <c r="BL129" s="162">
        <v>0</v>
      </c>
      <c r="BM129" s="162">
        <v>0</v>
      </c>
      <c r="BN129" s="162">
        <v>0</v>
      </c>
      <c r="BO129" s="162"/>
      <c r="BP129" s="162"/>
      <c r="BQ129" s="162">
        <v>0</v>
      </c>
      <c r="BR129" s="162">
        <v>0</v>
      </c>
      <c r="BS129" s="162">
        <v>0</v>
      </c>
      <c r="BT129" s="162">
        <v>0</v>
      </c>
      <c r="BU129" s="162">
        <v>0</v>
      </c>
      <c r="BV129" s="162">
        <v>0</v>
      </c>
      <c r="BW129" s="162"/>
      <c r="BX129" s="162"/>
      <c r="BY129" s="162">
        <v>0</v>
      </c>
      <c r="BZ129" s="162">
        <v>0</v>
      </c>
      <c r="CA129" s="162">
        <v>0</v>
      </c>
      <c r="CB129" s="162">
        <v>0</v>
      </c>
      <c r="CC129" s="162">
        <v>0</v>
      </c>
      <c r="CD129" s="162">
        <v>0</v>
      </c>
      <c r="CE129" s="162">
        <f>VLOOKUP(I129,[120]REV33!$A:$O,11,0)</f>
        <v>0</v>
      </c>
      <c r="CF129" s="162">
        <f>VLOOKUP(I129,[120]REV33!$A:$O,12,0)</f>
        <v>0</v>
      </c>
      <c r="CG129" s="162"/>
      <c r="CH129" s="162"/>
      <c r="CI129" s="162"/>
      <c r="CJ129" s="162"/>
      <c r="CK129" s="162"/>
      <c r="CL129" s="162"/>
      <c r="CM129" s="162"/>
      <c r="CN129" s="162"/>
      <c r="CO129" s="162">
        <v>0</v>
      </c>
      <c r="CP129" s="162">
        <v>0</v>
      </c>
      <c r="CQ129" s="162">
        <v>0</v>
      </c>
      <c r="CR129" s="162">
        <v>0</v>
      </c>
      <c r="CS129" s="162">
        <v>0</v>
      </c>
      <c r="CT129" s="162">
        <v>0</v>
      </c>
      <c r="CU129" s="162">
        <v>0</v>
      </c>
      <c r="CV129" s="162">
        <v>0</v>
      </c>
      <c r="CW129" s="209">
        <f>Q129+S129+U129+W129+Y129+AA129+AC129+AE129+AG129+AI129+AK129+AM129+AO129+AQ129+AS129+AU129+AW129+AY129+BA129+BC129+BE129+BG129+BI129+BK129+BM129+BO129+BQ129+BS129+BU129+BW129+BY129+CA129+CC129+CE129+CG129+CI129+CK129+CM129+CO129+CQ129+CS129+CU129</f>
        <v>1332</v>
      </c>
      <c r="CX129" s="209">
        <f>R129+T129+V129+X129+Z129+AB129+AD129+AF129+AH129+AJ129+AL129+AN129+AP129+AR129+AT129+AV129+AX129+AZ129+BB129+BD129+BF129+BH129+BJ129+BL129+BN129+BP129+BR129+BT129+BV129+BX129+BZ129+CB129+CD129+CF129+CH129+CJ129+CL129+CN129+CP129+CR129+CT129+CV129</f>
        <v>33699.599999999999</v>
      </c>
      <c r="CY129" s="375" t="s">
        <v>649</v>
      </c>
      <c r="CZ129" s="208"/>
      <c r="DA129" s="152"/>
      <c r="DB129" s="152"/>
      <c r="DC129" s="208"/>
      <c r="DD129" s="208"/>
      <c r="DE129" s="152">
        <f>IF(CW129&gt;DA129,CW129-DA129,"0")</f>
        <v>1332</v>
      </c>
      <c r="DF129" s="152">
        <f>IF(CX129&gt;DB129,CX129-DB129,"0")</f>
        <v>33699.599999999999</v>
      </c>
      <c r="DG129" s="153">
        <v>45817</v>
      </c>
      <c r="DH129" s="153"/>
      <c r="DI129" s="153"/>
      <c r="DJ129" s="410"/>
      <c r="DK129" s="368"/>
      <c r="DL129" s="181"/>
      <c r="DM129" s="153"/>
      <c r="DN129" s="999"/>
      <c r="DO129" s="181"/>
      <c r="DP129" s="182"/>
      <c r="DQ129" s="182"/>
      <c r="DR129" s="182"/>
      <c r="DS129" s="182"/>
      <c r="DT129" s="275"/>
      <c r="DU129" s="152">
        <f>SUMIF($I:$I,I129,$DN:$DN)</f>
        <v>0</v>
      </c>
      <c r="DV129" s="152">
        <f>SUMIF($I:$I,I129,$DO:$DO)</f>
        <v>0</v>
      </c>
      <c r="DW129" s="151"/>
      <c r="DX129" s="275"/>
      <c r="DY129" s="370"/>
      <c r="DZ129" s="208"/>
      <c r="EA129" s="208" t="s">
        <v>575</v>
      </c>
      <c r="EB129" s="171" t="s">
        <v>518</v>
      </c>
      <c r="EC129" s="171" t="s">
        <v>580</v>
      </c>
      <c r="ED129" s="152" t="s">
        <v>740</v>
      </c>
      <c r="EE129" s="152">
        <v>6982.8</v>
      </c>
      <c r="EF129" s="153">
        <v>45813</v>
      </c>
      <c r="EG129" s="152">
        <v>276</v>
      </c>
      <c r="EH129" s="152">
        <v>6982.8</v>
      </c>
      <c r="EI129" s="396">
        <f>0.0577454062236541+0.994</f>
        <v>1.0517454062236542</v>
      </c>
      <c r="EJ129" s="371">
        <f t="shared" si="197"/>
        <v>7344.1278225785327</v>
      </c>
      <c r="EK129" s="153">
        <v>45833</v>
      </c>
      <c r="EL129" s="153"/>
      <c r="EM129" s="153"/>
      <c r="EN129" s="153">
        <v>45851</v>
      </c>
      <c r="EO129" s="153">
        <v>45851</v>
      </c>
      <c r="EP129" s="153">
        <v>45853</v>
      </c>
      <c r="EQ129" s="153">
        <v>45853</v>
      </c>
      <c r="ER129" s="153">
        <v>45853</v>
      </c>
      <c r="ES129" s="152">
        <f>SUMIF($I:$I,I129,$EG:$EG)</f>
        <v>1332</v>
      </c>
      <c r="ET129" s="151">
        <f>SUMIF($I:$I,I129,$EH:$EH)</f>
        <v>33699.599999999999</v>
      </c>
      <c r="EU129" s="153"/>
      <c r="EV129" s="153"/>
      <c r="EW129" s="153"/>
      <c r="EX129" s="153"/>
      <c r="EY129" s="152">
        <f>DU129+ES129</f>
        <v>1332</v>
      </c>
      <c r="EZ129" s="152">
        <f>DV129+ET129</f>
        <v>33699.599999999999</v>
      </c>
      <c r="FA129" s="152">
        <f t="shared" ref="FA129" si="198">DE129-EY129</f>
        <v>0</v>
      </c>
      <c r="FB129" s="152">
        <f t="shared" ref="FB129" si="199">DF129-EZ129</f>
        <v>0</v>
      </c>
      <c r="FC129" s="151" t="str">
        <f>IF(FA129&lt;0,"Thừa",IF(FA129=0,"Đủ","Thiếu"))</f>
        <v>Đủ</v>
      </c>
      <c r="FD129" s="152"/>
      <c r="FE129" s="372"/>
      <c r="FF129" s="373"/>
      <c r="FG129" s="367"/>
      <c r="FH129" s="374"/>
      <c r="FI129" s="183"/>
      <c r="FJ129" s="184"/>
      <c r="FK129" s="185"/>
      <c r="FL129" s="185"/>
    </row>
    <row r="130" spans="1:168" s="386" customFormat="1" ht="14" hidden="1" customHeight="1">
      <c r="A130" s="208" t="str">
        <f t="shared" si="98"/>
        <v>ok</v>
      </c>
      <c r="B130" s="151"/>
      <c r="C130" s="151"/>
      <c r="D130" s="399"/>
      <c r="E130" s="400"/>
      <c r="F130" s="151"/>
      <c r="G130" s="151"/>
      <c r="H130" s="151"/>
      <c r="I130" s="171" t="s">
        <v>443</v>
      </c>
      <c r="J130" s="164" t="s">
        <v>277</v>
      </c>
      <c r="K130" s="247" t="s">
        <v>444</v>
      </c>
      <c r="L130" s="233" t="s">
        <v>402</v>
      </c>
      <c r="M130" s="163" t="s">
        <v>61</v>
      </c>
      <c r="N130" s="172"/>
      <c r="O130" s="408"/>
      <c r="P130" s="172"/>
      <c r="Q130" s="161"/>
      <c r="R130" s="162"/>
      <c r="S130" s="161"/>
      <c r="T130" s="162"/>
      <c r="U130" s="162"/>
      <c r="V130" s="162"/>
      <c r="W130" s="162"/>
      <c r="X130" s="162"/>
      <c r="Y130" s="162"/>
      <c r="Z130" s="162"/>
      <c r="AA130" s="162"/>
      <c r="AB130" s="162"/>
      <c r="AC130" s="162"/>
      <c r="AD130" s="162"/>
      <c r="AE130" s="162"/>
      <c r="AF130" s="162"/>
      <c r="AG130" s="162"/>
      <c r="AH130" s="162"/>
      <c r="AI130" s="162"/>
      <c r="AJ130" s="162"/>
      <c r="AK130" s="162"/>
      <c r="AL130" s="162"/>
      <c r="AM130" s="162"/>
      <c r="AN130" s="162"/>
      <c r="AO130" s="162"/>
      <c r="AP130" s="162"/>
      <c r="AQ130" s="162"/>
      <c r="AR130" s="162"/>
      <c r="AS130" s="162"/>
      <c r="AT130" s="162"/>
      <c r="AU130" s="162"/>
      <c r="AV130" s="162"/>
      <c r="AW130" s="162"/>
      <c r="AX130" s="162"/>
      <c r="AY130" s="162"/>
      <c r="AZ130" s="162"/>
      <c r="BA130" s="162"/>
      <c r="BB130" s="162"/>
      <c r="BC130" s="162"/>
      <c r="BD130" s="162"/>
      <c r="BE130" s="162"/>
      <c r="BF130" s="162"/>
      <c r="BG130" s="162"/>
      <c r="BH130" s="162"/>
      <c r="BI130" s="162"/>
      <c r="BJ130" s="162"/>
      <c r="BK130" s="162"/>
      <c r="BL130" s="162"/>
      <c r="BM130" s="162"/>
      <c r="BN130" s="162"/>
      <c r="BO130" s="162"/>
      <c r="BP130" s="162"/>
      <c r="BQ130" s="162"/>
      <c r="BR130" s="162"/>
      <c r="BS130" s="162"/>
      <c r="BT130" s="162"/>
      <c r="BU130" s="162"/>
      <c r="BV130" s="162"/>
      <c r="BW130" s="162"/>
      <c r="BX130" s="162"/>
      <c r="BY130" s="162"/>
      <c r="BZ130" s="162"/>
      <c r="CA130" s="162"/>
      <c r="CB130" s="162"/>
      <c r="CC130" s="162"/>
      <c r="CD130" s="162"/>
      <c r="CE130" s="162"/>
      <c r="CF130" s="162"/>
      <c r="CG130" s="162"/>
      <c r="CH130" s="162"/>
      <c r="CI130" s="162"/>
      <c r="CJ130" s="162"/>
      <c r="CK130" s="162"/>
      <c r="CL130" s="162"/>
      <c r="CM130" s="162"/>
      <c r="CN130" s="162"/>
      <c r="CO130" s="162"/>
      <c r="CP130" s="162"/>
      <c r="CQ130" s="162"/>
      <c r="CR130" s="162"/>
      <c r="CS130" s="162"/>
      <c r="CT130" s="162"/>
      <c r="CU130" s="162"/>
      <c r="CV130" s="162"/>
      <c r="CW130" s="209"/>
      <c r="CX130" s="209"/>
      <c r="CY130" s="375"/>
      <c r="CZ130" s="208"/>
      <c r="DA130" s="152"/>
      <c r="DB130" s="152"/>
      <c r="DC130" s="208"/>
      <c r="DD130" s="208"/>
      <c r="DE130" s="152"/>
      <c r="DF130" s="152"/>
      <c r="DG130" s="153"/>
      <c r="DH130" s="153"/>
      <c r="DI130" s="153"/>
      <c r="DJ130" s="403"/>
      <c r="DK130" s="368"/>
      <c r="DL130" s="181"/>
      <c r="DM130" s="153"/>
      <c r="DN130" s="999"/>
      <c r="DO130" s="181"/>
      <c r="DP130" s="182"/>
      <c r="DQ130" s="182"/>
      <c r="DR130" s="182"/>
      <c r="DS130" s="182"/>
      <c r="DT130" s="275"/>
      <c r="DU130" s="152"/>
      <c r="DV130" s="152"/>
      <c r="DW130" s="151"/>
      <c r="DX130" s="275"/>
      <c r="DY130" s="370"/>
      <c r="DZ130" s="208"/>
      <c r="EA130" s="208" t="s">
        <v>594</v>
      </c>
      <c r="EB130" s="171" t="s">
        <v>46</v>
      </c>
      <c r="EC130" s="171" t="s">
        <v>609</v>
      </c>
      <c r="ED130" s="152" t="s">
        <v>548</v>
      </c>
      <c r="EE130" s="152">
        <v>23073.600000000002</v>
      </c>
      <c r="EF130" s="153">
        <v>45833</v>
      </c>
      <c r="EG130" s="152">
        <v>912</v>
      </c>
      <c r="EH130" s="152">
        <v>23073.600000000002</v>
      </c>
      <c r="EI130" s="396">
        <f>0.113081035655641+0.994</f>
        <v>1.1070810356556411</v>
      </c>
      <c r="EJ130" s="371">
        <f>EI130*EH130</f>
        <v>25544.344984304003</v>
      </c>
      <c r="EK130" s="153">
        <v>45846</v>
      </c>
      <c r="EL130" s="153"/>
      <c r="EM130" s="153"/>
      <c r="EN130" s="153"/>
      <c r="EO130" s="153"/>
      <c r="EP130" s="153"/>
      <c r="EQ130" s="153">
        <v>45869</v>
      </c>
      <c r="ER130" s="153">
        <v>45869</v>
      </c>
      <c r="ES130" s="152"/>
      <c r="ET130" s="151"/>
      <c r="EU130" s="153"/>
      <c r="EV130" s="153"/>
      <c r="EW130" s="153"/>
      <c r="EX130" s="153"/>
      <c r="EY130" s="152"/>
      <c r="EZ130" s="152"/>
      <c r="FA130" s="152"/>
      <c r="FB130" s="152"/>
      <c r="FC130" s="151"/>
      <c r="FD130" s="152"/>
      <c r="FE130" s="372"/>
      <c r="FF130" s="373"/>
      <c r="FG130" s="384"/>
      <c r="FH130" s="385"/>
      <c r="FI130" s="210"/>
      <c r="FJ130" s="211"/>
      <c r="FK130" s="212"/>
      <c r="FL130" s="212"/>
    </row>
    <row r="131" spans="1:168" s="386" customFormat="1" ht="14" hidden="1" customHeight="1">
      <c r="A131" s="208" t="str">
        <f t="shared" si="98"/>
        <v>ok</v>
      </c>
      <c r="B131" s="151"/>
      <c r="C131" s="151"/>
      <c r="D131" s="399"/>
      <c r="E131" s="400"/>
      <c r="F131" s="151"/>
      <c r="G131" s="151"/>
      <c r="H131" s="151"/>
      <c r="I131" s="171" t="s">
        <v>443</v>
      </c>
      <c r="J131" s="164" t="s">
        <v>277</v>
      </c>
      <c r="K131" s="247" t="s">
        <v>444</v>
      </c>
      <c r="L131" s="233" t="s">
        <v>402</v>
      </c>
      <c r="M131" s="163" t="s">
        <v>61</v>
      </c>
      <c r="N131" s="172"/>
      <c r="O131" s="408"/>
      <c r="P131" s="172"/>
      <c r="Q131" s="161"/>
      <c r="R131" s="162"/>
      <c r="S131" s="161"/>
      <c r="T131" s="162"/>
      <c r="U131" s="162"/>
      <c r="V131" s="162"/>
      <c r="W131" s="162"/>
      <c r="X131" s="162"/>
      <c r="Y131" s="162"/>
      <c r="Z131" s="162"/>
      <c r="AA131" s="162"/>
      <c r="AB131" s="162"/>
      <c r="AC131" s="162"/>
      <c r="AD131" s="162"/>
      <c r="AE131" s="162"/>
      <c r="AF131" s="162"/>
      <c r="AG131" s="162"/>
      <c r="AH131" s="162"/>
      <c r="AI131" s="162"/>
      <c r="AJ131" s="162"/>
      <c r="AK131" s="162"/>
      <c r="AL131" s="162"/>
      <c r="AM131" s="162"/>
      <c r="AN131" s="162"/>
      <c r="AO131" s="162"/>
      <c r="AP131" s="162"/>
      <c r="AQ131" s="162"/>
      <c r="AR131" s="162"/>
      <c r="AS131" s="162"/>
      <c r="AT131" s="162"/>
      <c r="AU131" s="162"/>
      <c r="AV131" s="162"/>
      <c r="AW131" s="162"/>
      <c r="AX131" s="162"/>
      <c r="AY131" s="162"/>
      <c r="AZ131" s="162"/>
      <c r="BA131" s="162"/>
      <c r="BB131" s="162"/>
      <c r="BC131" s="162"/>
      <c r="BD131" s="162"/>
      <c r="BE131" s="162"/>
      <c r="BF131" s="162"/>
      <c r="BG131" s="162"/>
      <c r="BH131" s="162"/>
      <c r="BI131" s="162"/>
      <c r="BJ131" s="162"/>
      <c r="BK131" s="162"/>
      <c r="BL131" s="162"/>
      <c r="BM131" s="162"/>
      <c r="BN131" s="162"/>
      <c r="BO131" s="162"/>
      <c r="BP131" s="162"/>
      <c r="BQ131" s="162"/>
      <c r="BR131" s="162"/>
      <c r="BS131" s="162"/>
      <c r="BT131" s="162"/>
      <c r="BU131" s="162"/>
      <c r="BV131" s="162"/>
      <c r="BW131" s="162"/>
      <c r="BX131" s="162"/>
      <c r="BY131" s="162"/>
      <c r="BZ131" s="162"/>
      <c r="CA131" s="162"/>
      <c r="CB131" s="162"/>
      <c r="CC131" s="162"/>
      <c r="CD131" s="162"/>
      <c r="CE131" s="162"/>
      <c r="CF131" s="162"/>
      <c r="CG131" s="162"/>
      <c r="CH131" s="162"/>
      <c r="CI131" s="162"/>
      <c r="CJ131" s="162"/>
      <c r="CK131" s="162"/>
      <c r="CL131" s="162"/>
      <c r="CM131" s="162"/>
      <c r="CN131" s="162"/>
      <c r="CO131" s="162"/>
      <c r="CP131" s="162"/>
      <c r="CQ131" s="162"/>
      <c r="CR131" s="162"/>
      <c r="CS131" s="162"/>
      <c r="CT131" s="162"/>
      <c r="CU131" s="162"/>
      <c r="CV131" s="162"/>
      <c r="CW131" s="209"/>
      <c r="CX131" s="209"/>
      <c r="CY131" s="375"/>
      <c r="CZ131" s="208"/>
      <c r="DA131" s="152"/>
      <c r="DB131" s="152"/>
      <c r="DC131" s="208"/>
      <c r="DD131" s="208"/>
      <c r="DE131" s="152"/>
      <c r="DF131" s="152"/>
      <c r="DG131" s="153"/>
      <c r="DH131" s="153"/>
      <c r="DI131" s="153"/>
      <c r="DJ131" s="403"/>
      <c r="DK131" s="368"/>
      <c r="DL131" s="181"/>
      <c r="DM131" s="153"/>
      <c r="DN131" s="999"/>
      <c r="DO131" s="181"/>
      <c r="DP131" s="182"/>
      <c r="DQ131" s="182"/>
      <c r="DR131" s="182"/>
      <c r="DS131" s="182"/>
      <c r="DT131" s="275"/>
      <c r="DU131" s="152"/>
      <c r="DV131" s="152"/>
      <c r="DW131" s="151"/>
      <c r="DX131" s="275"/>
      <c r="DY131" s="370"/>
      <c r="DZ131" s="208"/>
      <c r="EA131" s="208" t="s">
        <v>1439</v>
      </c>
      <c r="EB131" s="171" t="s">
        <v>1438</v>
      </c>
      <c r="EC131" s="411" t="s">
        <v>1441</v>
      </c>
      <c r="ED131" s="152" t="s">
        <v>371</v>
      </c>
      <c r="EE131" s="152">
        <v>3643.2</v>
      </c>
      <c r="EF131" s="153">
        <v>45863</v>
      </c>
      <c r="EG131" s="152">
        <v>144</v>
      </c>
      <c r="EH131" s="152">
        <v>3643.2</v>
      </c>
      <c r="EI131" s="396">
        <f>0.180163300015134+0.994</f>
        <v>1.1741633000151339</v>
      </c>
      <c r="EJ131" s="371">
        <f>EI131*EH131</f>
        <v>4277.7117346151354</v>
      </c>
      <c r="EK131" s="153">
        <v>45894</v>
      </c>
      <c r="EL131" s="153"/>
      <c r="EM131" s="153">
        <v>45905</v>
      </c>
      <c r="EN131" s="153"/>
      <c r="EO131" s="153">
        <v>45909</v>
      </c>
      <c r="EP131" s="153">
        <v>45910</v>
      </c>
      <c r="EQ131" s="153">
        <v>45910</v>
      </c>
      <c r="ER131" s="153">
        <v>45910</v>
      </c>
      <c r="ES131" s="152"/>
      <c r="ET131" s="151"/>
      <c r="EU131" s="153"/>
      <c r="EV131" s="153"/>
      <c r="EW131" s="153"/>
      <c r="EX131" s="153"/>
      <c r="EY131" s="152"/>
      <c r="EZ131" s="152"/>
      <c r="FA131" s="152"/>
      <c r="FB131" s="152"/>
      <c r="FC131" s="151"/>
      <c r="FD131" s="152"/>
      <c r="FE131" s="372"/>
      <c r="FF131" s="373"/>
      <c r="FG131" s="384"/>
      <c r="FH131" s="385"/>
      <c r="FI131" s="210"/>
      <c r="FJ131" s="211"/>
      <c r="FK131" s="212"/>
      <c r="FL131" s="212"/>
    </row>
    <row r="132" spans="1:168" s="157" customFormat="1" ht="44" hidden="1" customHeight="1">
      <c r="A132" s="208" t="str">
        <f t="shared" si="98"/>
        <v>Hiện</v>
      </c>
      <c r="B132" s="151" t="str">
        <f t="shared" si="93"/>
        <v>Đủ</v>
      </c>
      <c r="C132" s="151">
        <f>FA132</f>
        <v>0</v>
      </c>
      <c r="D132" s="397"/>
      <c r="E132" s="400"/>
      <c r="F132" s="151"/>
      <c r="G132" s="151"/>
      <c r="H132" s="151"/>
      <c r="I132" s="171" t="s">
        <v>445</v>
      </c>
      <c r="J132" s="164" t="s">
        <v>397</v>
      </c>
      <c r="K132" s="247" t="s">
        <v>446</v>
      </c>
      <c r="L132" s="233" t="s">
        <v>447</v>
      </c>
      <c r="M132" s="163" t="s">
        <v>61</v>
      </c>
      <c r="N132" s="172">
        <v>28.9</v>
      </c>
      <c r="O132" s="408">
        <v>286.39457999999996</v>
      </c>
      <c r="P132" s="172">
        <v>7512.62</v>
      </c>
      <c r="Q132" s="161"/>
      <c r="R132" s="162"/>
      <c r="S132" s="161"/>
      <c r="T132" s="162"/>
      <c r="U132" s="162"/>
      <c r="V132" s="162"/>
      <c r="W132" s="162"/>
      <c r="X132" s="162"/>
      <c r="Y132" s="162">
        <v>300</v>
      </c>
      <c r="Z132" s="162">
        <v>8670</v>
      </c>
      <c r="AA132" s="162">
        <v>24</v>
      </c>
      <c r="AB132" s="162">
        <v>693.59999999999991</v>
      </c>
      <c r="AC132" s="162">
        <v>0</v>
      </c>
      <c r="AD132" s="162">
        <v>0</v>
      </c>
      <c r="AE132" s="162">
        <v>0</v>
      </c>
      <c r="AF132" s="162">
        <v>0</v>
      </c>
      <c r="AG132" s="162">
        <v>0</v>
      </c>
      <c r="AH132" s="162">
        <v>0</v>
      </c>
      <c r="AI132" s="162">
        <f>VLOOKUP(I132,'[119]MTO-rev09'!$A:$O,11,0)</f>
        <v>0</v>
      </c>
      <c r="AJ132" s="162">
        <f>VLOOKUP(I132,'[119]MTO-rev09'!$A:$O,12,0)</f>
        <v>0</v>
      </c>
      <c r="AK132" s="162">
        <v>0</v>
      </c>
      <c r="AL132" s="162">
        <v>0</v>
      </c>
      <c r="AM132" s="162"/>
      <c r="AN132" s="162"/>
      <c r="AO132" s="162">
        <v>0</v>
      </c>
      <c r="AP132" s="162">
        <v>0</v>
      </c>
      <c r="AQ132" s="162">
        <v>0</v>
      </c>
      <c r="AR132" s="162">
        <v>0</v>
      </c>
      <c r="AS132" s="162">
        <v>0</v>
      </c>
      <c r="AT132" s="162">
        <v>0</v>
      </c>
      <c r="AU132" s="162">
        <v>0</v>
      </c>
      <c r="AV132" s="162">
        <v>0</v>
      </c>
      <c r="AW132" s="162">
        <v>0</v>
      </c>
      <c r="AX132" s="162">
        <v>0</v>
      </c>
      <c r="AY132" s="162">
        <v>0</v>
      </c>
      <c r="AZ132" s="162">
        <v>0</v>
      </c>
      <c r="BA132" s="162"/>
      <c r="BB132" s="162"/>
      <c r="BC132" s="162">
        <v>0</v>
      </c>
      <c r="BD132" s="162">
        <v>0</v>
      </c>
      <c r="BE132" s="162">
        <v>0</v>
      </c>
      <c r="BF132" s="162">
        <v>0</v>
      </c>
      <c r="BG132" s="162">
        <v>0</v>
      </c>
      <c r="BH132" s="162">
        <v>0</v>
      </c>
      <c r="BI132" s="162">
        <v>0</v>
      </c>
      <c r="BJ132" s="162">
        <v>0</v>
      </c>
      <c r="BK132" s="162">
        <v>0</v>
      </c>
      <c r="BL132" s="162">
        <v>0</v>
      </c>
      <c r="BM132" s="162">
        <v>0</v>
      </c>
      <c r="BN132" s="162">
        <v>0</v>
      </c>
      <c r="BO132" s="162"/>
      <c r="BP132" s="162"/>
      <c r="BQ132" s="162">
        <v>0</v>
      </c>
      <c r="BR132" s="162">
        <v>0</v>
      </c>
      <c r="BS132" s="162">
        <v>0</v>
      </c>
      <c r="BT132" s="162">
        <v>0</v>
      </c>
      <c r="BU132" s="162">
        <v>0</v>
      </c>
      <c r="BV132" s="162">
        <v>0</v>
      </c>
      <c r="BW132" s="162"/>
      <c r="BX132" s="162"/>
      <c r="BY132" s="162">
        <v>0</v>
      </c>
      <c r="BZ132" s="162">
        <v>0</v>
      </c>
      <c r="CA132" s="162">
        <v>0</v>
      </c>
      <c r="CB132" s="162">
        <v>0</v>
      </c>
      <c r="CC132" s="162">
        <v>0</v>
      </c>
      <c r="CD132" s="162">
        <v>0</v>
      </c>
      <c r="CE132" s="162">
        <f>VLOOKUP(I132,[120]REV33!$A:$O,11,0)</f>
        <v>0</v>
      </c>
      <c r="CF132" s="162">
        <f>VLOOKUP(I132,[120]REV33!$A:$O,12,0)</f>
        <v>0</v>
      </c>
      <c r="CG132" s="162"/>
      <c r="CH132" s="162"/>
      <c r="CI132" s="162"/>
      <c r="CJ132" s="162"/>
      <c r="CK132" s="162"/>
      <c r="CL132" s="162"/>
      <c r="CM132" s="162"/>
      <c r="CN132" s="162"/>
      <c r="CO132" s="162">
        <v>0</v>
      </c>
      <c r="CP132" s="162">
        <v>0</v>
      </c>
      <c r="CQ132" s="162">
        <v>0</v>
      </c>
      <c r="CR132" s="162">
        <v>0</v>
      </c>
      <c r="CS132" s="162">
        <v>0</v>
      </c>
      <c r="CT132" s="162">
        <v>0</v>
      </c>
      <c r="CU132" s="162">
        <v>0</v>
      </c>
      <c r="CV132" s="162">
        <v>0</v>
      </c>
      <c r="CW132" s="209">
        <f>Q132+S132+U132+W132+Y132+AA132+AC132+AE132+AG132+AI132+AK132+AM132+AO132+AQ132+AS132+AU132+AW132+AY132+BA132+BC132+BE132+BG132+BI132+BK132+BM132+BO132+BQ132+BS132+BU132+BW132+BY132+CA132+CC132+CE132+CG132+CI132+CK132+CM132+CO132+CQ132+CS132+CU132</f>
        <v>324</v>
      </c>
      <c r="CX132" s="209">
        <f>R132+T132+V132+X132+Z132+AB132+AD132+AF132+AH132+AJ132+AL132+AN132+AP132+AR132+AT132+AV132+AX132+AZ132+BB132+BD132+BF132+BH132+BJ132+BL132+BN132+BP132+BR132+BT132+BV132+BX132+BZ132+CB132+CD132+CF132+CH132+CJ132+CL132+CN132+CP132+CR132+CT132+CV132</f>
        <v>9363.6</v>
      </c>
      <c r="CY132" s="375" t="s">
        <v>513</v>
      </c>
      <c r="CZ132" s="208"/>
      <c r="DA132" s="152"/>
      <c r="DB132" s="152"/>
      <c r="DC132" s="208"/>
      <c r="DD132" s="208"/>
      <c r="DE132" s="152">
        <f>IF(CW132&gt;DA132,CW132-DA132,"0")</f>
        <v>324</v>
      </c>
      <c r="DF132" s="152">
        <f>IF(CX132&gt;DB132,CX132-DB132,"0")</f>
        <v>9363.6</v>
      </c>
      <c r="DG132" s="153">
        <v>45817</v>
      </c>
      <c r="DH132" s="152"/>
      <c r="DI132" s="153"/>
      <c r="DJ132" s="403"/>
      <c r="DK132" s="368"/>
      <c r="DL132" s="181"/>
      <c r="DM132" s="153"/>
      <c r="DN132" s="999"/>
      <c r="DO132" s="181"/>
      <c r="DP132" s="182"/>
      <c r="DQ132" s="182"/>
      <c r="DR132" s="182"/>
      <c r="DS132" s="182"/>
      <c r="DT132" s="275"/>
      <c r="DU132" s="152">
        <f>SUMIF($I:$I,I132,$DN:$DN)</f>
        <v>0</v>
      </c>
      <c r="DV132" s="152">
        <f>SUMIF($I:$I,I132,$DO:$DO)</f>
        <v>0</v>
      </c>
      <c r="DW132" s="151"/>
      <c r="DX132" s="275"/>
      <c r="DY132" s="370"/>
      <c r="DZ132" s="208"/>
      <c r="EA132" s="208" t="s">
        <v>575</v>
      </c>
      <c r="EB132" s="171" t="s">
        <v>518</v>
      </c>
      <c r="EC132" s="171" t="s">
        <v>581</v>
      </c>
      <c r="ED132" s="152" t="s">
        <v>741</v>
      </c>
      <c r="EE132" s="152">
        <v>8655</v>
      </c>
      <c r="EF132" s="153">
        <v>45813</v>
      </c>
      <c r="EG132" s="152">
        <v>300</v>
      </c>
      <c r="EH132" s="152">
        <v>8655</v>
      </c>
      <c r="EI132" s="396">
        <f>0.0577454062236541+1.198</f>
        <v>1.2557454062236542</v>
      </c>
      <c r="EJ132" s="371">
        <f t="shared" si="197"/>
        <v>10868.476490865727</v>
      </c>
      <c r="EK132" s="153">
        <v>45833</v>
      </c>
      <c r="EL132" s="153"/>
      <c r="EM132" s="153"/>
      <c r="EN132" s="153">
        <v>45851</v>
      </c>
      <c r="EO132" s="153">
        <v>45851</v>
      </c>
      <c r="EP132" s="153">
        <v>45853</v>
      </c>
      <c r="EQ132" s="153">
        <v>45853</v>
      </c>
      <c r="ER132" s="153">
        <v>45853</v>
      </c>
      <c r="ES132" s="152">
        <f>SUMIF($I:$I,I132,$EG:$EG)</f>
        <v>324</v>
      </c>
      <c r="ET132" s="151">
        <f>SUMIF($I:$I,I132,$EH:$EH)</f>
        <v>9347.4</v>
      </c>
      <c r="EU132" s="153"/>
      <c r="EV132" s="153"/>
      <c r="EW132" s="153"/>
      <c r="EX132" s="153"/>
      <c r="EY132" s="152">
        <f>DU132+ES132</f>
        <v>324</v>
      </c>
      <c r="EZ132" s="152">
        <f>DV132+ET132</f>
        <v>9347.4</v>
      </c>
      <c r="FA132" s="152">
        <f t="shared" ref="FA132" si="200">DE132-EY132</f>
        <v>0</v>
      </c>
      <c r="FB132" s="152">
        <f t="shared" ref="FB132" si="201">DF132-EZ132</f>
        <v>16.200000000000728</v>
      </c>
      <c r="FC132" s="151" t="str">
        <f>IF(FA132&lt;0,"Thừa",IF(FA132=0,"Đủ","Thiếu"))</f>
        <v>Đủ</v>
      </c>
      <c r="FD132" s="152"/>
      <c r="FE132" s="372"/>
      <c r="FF132" s="373"/>
      <c r="FG132" s="367"/>
      <c r="FH132" s="374"/>
      <c r="FI132" s="183"/>
      <c r="FJ132" s="184"/>
      <c r="FK132" s="185"/>
      <c r="FL132" s="185"/>
    </row>
    <row r="133" spans="1:168" s="386" customFormat="1" ht="14" hidden="1" customHeight="1">
      <c r="A133" s="208" t="str">
        <f t="shared" si="98"/>
        <v>ok</v>
      </c>
      <c r="B133" s="151"/>
      <c r="C133" s="151"/>
      <c r="D133" s="399"/>
      <c r="E133" s="400"/>
      <c r="F133" s="151"/>
      <c r="G133" s="151"/>
      <c r="H133" s="151"/>
      <c r="I133" s="171" t="s">
        <v>445</v>
      </c>
      <c r="J133" s="164" t="s">
        <v>397</v>
      </c>
      <c r="K133" s="247" t="s">
        <v>446</v>
      </c>
      <c r="L133" s="233" t="s">
        <v>447</v>
      </c>
      <c r="M133" s="163" t="s">
        <v>61</v>
      </c>
      <c r="N133" s="172"/>
      <c r="O133" s="408"/>
      <c r="P133" s="172"/>
      <c r="Q133" s="161"/>
      <c r="R133" s="162"/>
      <c r="S133" s="161"/>
      <c r="T133" s="162"/>
      <c r="U133" s="162"/>
      <c r="V133" s="162"/>
      <c r="W133" s="162"/>
      <c r="X133" s="162"/>
      <c r="Y133" s="162"/>
      <c r="Z133" s="162"/>
      <c r="AA133" s="162"/>
      <c r="AB133" s="162"/>
      <c r="AC133" s="162"/>
      <c r="AD133" s="162"/>
      <c r="AE133" s="162"/>
      <c r="AF133" s="162"/>
      <c r="AG133" s="162"/>
      <c r="AH133" s="162"/>
      <c r="AI133" s="162"/>
      <c r="AJ133" s="162"/>
      <c r="AK133" s="162"/>
      <c r="AL133" s="162"/>
      <c r="AM133" s="162"/>
      <c r="AN133" s="162"/>
      <c r="AO133" s="162"/>
      <c r="AP133" s="162"/>
      <c r="AQ133" s="162"/>
      <c r="AR133" s="162"/>
      <c r="AS133" s="162"/>
      <c r="AT133" s="162"/>
      <c r="AU133" s="162"/>
      <c r="AV133" s="162"/>
      <c r="AW133" s="162"/>
      <c r="AX133" s="162"/>
      <c r="AY133" s="162"/>
      <c r="AZ133" s="162"/>
      <c r="BA133" s="162"/>
      <c r="BB133" s="162"/>
      <c r="BC133" s="162"/>
      <c r="BD133" s="162"/>
      <c r="BE133" s="162"/>
      <c r="BF133" s="162"/>
      <c r="BG133" s="162"/>
      <c r="BH133" s="162"/>
      <c r="BI133" s="162"/>
      <c r="BJ133" s="162"/>
      <c r="BK133" s="162"/>
      <c r="BL133" s="162"/>
      <c r="BM133" s="162"/>
      <c r="BN133" s="162"/>
      <c r="BO133" s="162"/>
      <c r="BP133" s="162"/>
      <c r="BQ133" s="162"/>
      <c r="BR133" s="162"/>
      <c r="BS133" s="162"/>
      <c r="BT133" s="162"/>
      <c r="BU133" s="162"/>
      <c r="BV133" s="162"/>
      <c r="BW133" s="162"/>
      <c r="BX133" s="162"/>
      <c r="BY133" s="162"/>
      <c r="BZ133" s="162"/>
      <c r="CA133" s="162"/>
      <c r="CB133" s="162"/>
      <c r="CC133" s="162"/>
      <c r="CD133" s="162"/>
      <c r="CE133" s="162"/>
      <c r="CF133" s="162"/>
      <c r="CG133" s="162"/>
      <c r="CH133" s="162"/>
      <c r="CI133" s="162"/>
      <c r="CJ133" s="162"/>
      <c r="CK133" s="162"/>
      <c r="CL133" s="162"/>
      <c r="CM133" s="162"/>
      <c r="CN133" s="162"/>
      <c r="CO133" s="162"/>
      <c r="CP133" s="162"/>
      <c r="CQ133" s="162"/>
      <c r="CR133" s="162"/>
      <c r="CS133" s="162"/>
      <c r="CT133" s="162"/>
      <c r="CU133" s="162"/>
      <c r="CV133" s="162"/>
      <c r="CW133" s="209"/>
      <c r="CX133" s="209"/>
      <c r="CY133" s="375"/>
      <c r="CZ133" s="208"/>
      <c r="DA133" s="152"/>
      <c r="DB133" s="152"/>
      <c r="DC133" s="208"/>
      <c r="DD133" s="208"/>
      <c r="DE133" s="152"/>
      <c r="DF133" s="152"/>
      <c r="DG133" s="153"/>
      <c r="DH133" s="152"/>
      <c r="DI133" s="153"/>
      <c r="DJ133" s="403"/>
      <c r="DK133" s="368"/>
      <c r="DL133" s="181"/>
      <c r="DM133" s="153"/>
      <c r="DN133" s="999"/>
      <c r="DO133" s="181"/>
      <c r="DP133" s="182"/>
      <c r="DQ133" s="182"/>
      <c r="DR133" s="182"/>
      <c r="DS133" s="182"/>
      <c r="DT133" s="275"/>
      <c r="DU133" s="152"/>
      <c r="DV133" s="152"/>
      <c r="DW133" s="151"/>
      <c r="DX133" s="275"/>
      <c r="DY133" s="370"/>
      <c r="DZ133" s="208"/>
      <c r="EA133" s="208" t="s">
        <v>594</v>
      </c>
      <c r="EB133" s="171" t="s">
        <v>46</v>
      </c>
      <c r="EC133" s="171" t="s">
        <v>610</v>
      </c>
      <c r="ED133" s="152" t="s">
        <v>546</v>
      </c>
      <c r="EE133" s="152">
        <v>692.4</v>
      </c>
      <c r="EF133" s="153">
        <v>45833</v>
      </c>
      <c r="EG133" s="152">
        <v>24</v>
      </c>
      <c r="EH133" s="152">
        <v>692.4</v>
      </c>
      <c r="EI133" s="396">
        <f>0.113081035655641+1.198</f>
        <v>1.311081035655641</v>
      </c>
      <c r="EJ133" s="371">
        <f>EI133*EH133</f>
        <v>907.79250908796587</v>
      </c>
      <c r="EK133" s="153">
        <v>45846</v>
      </c>
      <c r="EL133" s="153"/>
      <c r="EM133" s="153"/>
      <c r="EN133" s="153"/>
      <c r="EO133" s="153"/>
      <c r="EP133" s="153"/>
      <c r="EQ133" s="153">
        <v>45869</v>
      </c>
      <c r="ER133" s="153">
        <v>45869</v>
      </c>
      <c r="ES133" s="152"/>
      <c r="ET133" s="151"/>
      <c r="EU133" s="153"/>
      <c r="EV133" s="153"/>
      <c r="EW133" s="153"/>
      <c r="EX133" s="153"/>
      <c r="EY133" s="152"/>
      <c r="EZ133" s="152"/>
      <c r="FA133" s="152"/>
      <c r="FB133" s="152"/>
      <c r="FC133" s="151"/>
      <c r="FD133" s="152"/>
      <c r="FE133" s="372"/>
      <c r="FF133" s="373"/>
      <c r="FG133" s="384"/>
      <c r="FH133" s="385"/>
      <c r="FI133" s="210"/>
      <c r="FJ133" s="211"/>
      <c r="FK133" s="212"/>
      <c r="FL133" s="212"/>
    </row>
    <row r="134" spans="1:168" s="157" customFormat="1" ht="14" hidden="1" customHeight="1">
      <c r="A134" s="208" t="str">
        <f t="shared" si="98"/>
        <v>Hiện</v>
      </c>
      <c r="B134" s="151" t="str">
        <f t="shared" si="93"/>
        <v>Đủ</v>
      </c>
      <c r="C134" s="151">
        <f>FA134</f>
        <v>0</v>
      </c>
      <c r="D134" s="398"/>
      <c r="E134" s="400"/>
      <c r="F134" s="151"/>
      <c r="G134" s="151"/>
      <c r="H134" s="151"/>
      <c r="I134" s="171" t="s">
        <v>448</v>
      </c>
      <c r="J134" s="164" t="s">
        <v>397</v>
      </c>
      <c r="K134" s="247" t="s">
        <v>449</v>
      </c>
      <c r="L134" s="233" t="s">
        <v>447</v>
      </c>
      <c r="M134" s="163" t="s">
        <v>61</v>
      </c>
      <c r="N134" s="172">
        <v>51.6</v>
      </c>
      <c r="O134" s="408">
        <v>298.536</v>
      </c>
      <c r="P134" s="172">
        <v>15394.619999999999</v>
      </c>
      <c r="Q134" s="161"/>
      <c r="R134" s="162"/>
      <c r="S134" s="161"/>
      <c r="T134" s="162"/>
      <c r="U134" s="162"/>
      <c r="V134" s="162"/>
      <c r="W134" s="162"/>
      <c r="X134" s="162"/>
      <c r="Y134" s="162">
        <v>312</v>
      </c>
      <c r="Z134" s="162">
        <v>16099.2</v>
      </c>
      <c r="AA134" s="162">
        <v>0</v>
      </c>
      <c r="AB134" s="162">
        <v>0</v>
      </c>
      <c r="AC134" s="162">
        <v>0</v>
      </c>
      <c r="AD134" s="162">
        <v>0</v>
      </c>
      <c r="AE134" s="162">
        <v>0</v>
      </c>
      <c r="AF134" s="162">
        <v>0</v>
      </c>
      <c r="AG134" s="162">
        <v>0</v>
      </c>
      <c r="AH134" s="162">
        <v>0</v>
      </c>
      <c r="AI134" s="162">
        <f>VLOOKUP(I134,'[119]MTO-rev09'!$A:$O,11,0)</f>
        <v>0</v>
      </c>
      <c r="AJ134" s="162">
        <f>VLOOKUP(I134,'[119]MTO-rev09'!$A:$O,12,0)</f>
        <v>0</v>
      </c>
      <c r="AK134" s="162">
        <v>0</v>
      </c>
      <c r="AL134" s="162">
        <v>0</v>
      </c>
      <c r="AM134" s="162"/>
      <c r="AN134" s="162"/>
      <c r="AO134" s="162">
        <v>0</v>
      </c>
      <c r="AP134" s="162">
        <v>0</v>
      </c>
      <c r="AQ134" s="162">
        <v>0</v>
      </c>
      <c r="AR134" s="162">
        <v>0</v>
      </c>
      <c r="AS134" s="162">
        <v>0</v>
      </c>
      <c r="AT134" s="162">
        <v>0</v>
      </c>
      <c r="AU134" s="162">
        <v>0</v>
      </c>
      <c r="AV134" s="162">
        <v>0</v>
      </c>
      <c r="AW134" s="162">
        <v>0</v>
      </c>
      <c r="AX134" s="162">
        <v>0</v>
      </c>
      <c r="AY134" s="162">
        <v>0</v>
      </c>
      <c r="AZ134" s="162">
        <v>0</v>
      </c>
      <c r="BA134" s="162"/>
      <c r="BB134" s="162"/>
      <c r="BC134" s="162">
        <v>0</v>
      </c>
      <c r="BD134" s="162">
        <v>0</v>
      </c>
      <c r="BE134" s="162">
        <v>0</v>
      </c>
      <c r="BF134" s="162">
        <v>0</v>
      </c>
      <c r="BG134" s="162">
        <v>0</v>
      </c>
      <c r="BH134" s="162">
        <v>0</v>
      </c>
      <c r="BI134" s="162">
        <v>0</v>
      </c>
      <c r="BJ134" s="162">
        <v>0</v>
      </c>
      <c r="BK134" s="162">
        <v>0</v>
      </c>
      <c r="BL134" s="162">
        <v>0</v>
      </c>
      <c r="BM134" s="162">
        <v>0</v>
      </c>
      <c r="BN134" s="162">
        <v>0</v>
      </c>
      <c r="BO134" s="162"/>
      <c r="BP134" s="162"/>
      <c r="BQ134" s="162">
        <v>0</v>
      </c>
      <c r="BR134" s="162">
        <v>0</v>
      </c>
      <c r="BS134" s="162">
        <v>0</v>
      </c>
      <c r="BT134" s="162">
        <v>0</v>
      </c>
      <c r="BU134" s="162">
        <v>0</v>
      </c>
      <c r="BV134" s="162">
        <v>0</v>
      </c>
      <c r="BW134" s="162"/>
      <c r="BX134" s="162"/>
      <c r="BY134" s="162">
        <v>0</v>
      </c>
      <c r="BZ134" s="162">
        <v>0</v>
      </c>
      <c r="CA134" s="162">
        <v>0</v>
      </c>
      <c r="CB134" s="162">
        <v>0</v>
      </c>
      <c r="CC134" s="162">
        <v>0</v>
      </c>
      <c r="CD134" s="162">
        <v>0</v>
      </c>
      <c r="CE134" s="162">
        <f>VLOOKUP(I134,[120]REV33!$A:$O,11,0)</f>
        <v>0</v>
      </c>
      <c r="CF134" s="162">
        <f>VLOOKUP(I134,[120]REV33!$A:$O,12,0)</f>
        <v>0</v>
      </c>
      <c r="CG134" s="162"/>
      <c r="CH134" s="162"/>
      <c r="CI134" s="162"/>
      <c r="CJ134" s="162"/>
      <c r="CK134" s="162"/>
      <c r="CL134" s="162"/>
      <c r="CM134" s="162"/>
      <c r="CN134" s="162"/>
      <c r="CO134" s="162">
        <v>0</v>
      </c>
      <c r="CP134" s="162">
        <v>0</v>
      </c>
      <c r="CQ134" s="162">
        <v>0</v>
      </c>
      <c r="CR134" s="162">
        <v>0</v>
      </c>
      <c r="CS134" s="162">
        <v>0</v>
      </c>
      <c r="CT134" s="162">
        <v>0</v>
      </c>
      <c r="CU134" s="162">
        <v>0</v>
      </c>
      <c r="CV134" s="162">
        <v>0</v>
      </c>
      <c r="CW134" s="209">
        <f t="shared" ref="CW134:CW137" si="202">Q134+S134+U134+W134+Y134+AA134+AC134+AE134+AG134+AI134+AK134+AM134+AO134+AQ134+AS134+AU134+AW134+AY134+BA134+BC134+BE134+BG134+BI134+BK134+BM134+BO134+BQ134+BS134+BU134+BW134+BY134+CA134+CC134+CE134+CG134+CI134+CK134+CM134+CO134+CQ134+CS134+CU134</f>
        <v>312</v>
      </c>
      <c r="CX134" s="209">
        <f t="shared" ref="CX134:CX137" si="203">R134+T134+V134+X134+Z134+AB134+AD134+AF134+AH134+AJ134+AL134+AN134+AP134+AR134+AT134+AV134+AX134+AZ134+BB134+BD134+BF134+BH134+BJ134+BL134+BN134+BP134+BR134+BT134+BV134+BX134+BZ134+CB134+CD134+CF134+CH134+CJ134+CL134+CN134+CP134+CR134+CT134+CV134</f>
        <v>16099.2</v>
      </c>
      <c r="CY134" s="375" t="s">
        <v>450</v>
      </c>
      <c r="CZ134" s="208"/>
      <c r="DA134" s="152"/>
      <c r="DB134" s="152"/>
      <c r="DC134" s="208"/>
      <c r="DD134" s="208"/>
      <c r="DE134" s="152">
        <f t="shared" ref="DE134:DE137" si="204">IF(CW134&gt;DA134,CW134-DA134,"0")</f>
        <v>312</v>
      </c>
      <c r="DF134" s="152">
        <f t="shared" ref="DF134:DF137" si="205">IF(CX134&gt;DB134,CX134-DB134,"0")</f>
        <v>16099.2</v>
      </c>
      <c r="DG134" s="153">
        <v>45817</v>
      </c>
      <c r="DH134" s="153"/>
      <c r="DI134" s="153"/>
      <c r="DJ134" s="403"/>
      <c r="DK134" s="368"/>
      <c r="DL134" s="181"/>
      <c r="DM134" s="153"/>
      <c r="DN134" s="999"/>
      <c r="DO134" s="181"/>
      <c r="DP134" s="182"/>
      <c r="DQ134" s="182"/>
      <c r="DR134" s="182"/>
      <c r="DS134" s="182"/>
      <c r="DT134" s="275"/>
      <c r="DU134" s="152">
        <f>SUMIF($I:$I,I134,$DN:$DN)</f>
        <v>0</v>
      </c>
      <c r="DV134" s="152">
        <f>SUMIF($I:$I,I134,$DO:$DO)</f>
        <v>0</v>
      </c>
      <c r="DW134" s="151"/>
      <c r="DX134" s="275"/>
      <c r="DY134" s="370"/>
      <c r="DZ134" s="208"/>
      <c r="EA134" s="208" t="s">
        <v>575</v>
      </c>
      <c r="EB134" s="171" t="s">
        <v>518</v>
      </c>
      <c r="EC134" s="171" t="s">
        <v>582</v>
      </c>
      <c r="ED134" s="152" t="s">
        <v>742</v>
      </c>
      <c r="EE134" s="152">
        <v>16088.8</v>
      </c>
      <c r="EF134" s="153">
        <v>45813</v>
      </c>
      <c r="EG134" s="152">
        <v>312</v>
      </c>
      <c r="EH134" s="152">
        <v>16088.8</v>
      </c>
      <c r="EI134" s="396">
        <f>0.0577454062236541+1.198</f>
        <v>1.2557454062236542</v>
      </c>
      <c r="EJ134" s="371">
        <f t="shared" si="197"/>
        <v>20203.436691651124</v>
      </c>
      <c r="EK134" s="153">
        <v>45833</v>
      </c>
      <c r="EL134" s="153"/>
      <c r="EM134" s="153"/>
      <c r="EN134" s="153">
        <v>45851</v>
      </c>
      <c r="EO134" s="153">
        <v>45851</v>
      </c>
      <c r="EP134" s="153">
        <v>45853</v>
      </c>
      <c r="EQ134" s="153">
        <v>45853</v>
      </c>
      <c r="ER134" s="153">
        <v>45853</v>
      </c>
      <c r="ES134" s="152">
        <f>SUMIF($I:$I,I134,$EG:$EG)</f>
        <v>312</v>
      </c>
      <c r="ET134" s="151">
        <f>SUMIF($I:$I,I134,$EH:$EH)</f>
        <v>16088.8</v>
      </c>
      <c r="EU134" s="153"/>
      <c r="EV134" s="153"/>
      <c r="EW134" s="153"/>
      <c r="EX134" s="153"/>
      <c r="EY134" s="152">
        <f t="shared" ref="EY134:EY137" si="206">DU134+ES134</f>
        <v>312</v>
      </c>
      <c r="EZ134" s="152">
        <f t="shared" ref="EZ134:EZ137" si="207">DV134+ET134</f>
        <v>16088.8</v>
      </c>
      <c r="FA134" s="152">
        <f t="shared" ref="FA134:FA137" si="208">DE134-EY134</f>
        <v>0</v>
      </c>
      <c r="FB134" s="152">
        <f t="shared" ref="FB134:FB137" si="209">DF134-EZ134</f>
        <v>10.400000000001455</v>
      </c>
      <c r="FC134" s="151" t="str">
        <f t="shared" ref="FC134:FC137" si="210">IF(FA134&lt;0,"Thừa",IF(FA134=0,"Đủ","Thiếu"))</f>
        <v>Đủ</v>
      </c>
      <c r="FD134" s="152"/>
      <c r="FE134" s="372"/>
      <c r="FF134" s="373"/>
      <c r="FG134" s="367"/>
      <c r="FH134" s="374"/>
      <c r="FI134" s="183"/>
      <c r="FJ134" s="184"/>
      <c r="FK134" s="185"/>
      <c r="FL134" s="185"/>
    </row>
    <row r="135" spans="1:168" s="157" customFormat="1" ht="14" hidden="1" customHeight="1">
      <c r="A135" s="208" t="str">
        <f t="shared" si="98"/>
        <v>Hiện</v>
      </c>
      <c r="B135" s="151" t="str">
        <f t="shared" si="93"/>
        <v>Đủ</v>
      </c>
      <c r="C135" s="151">
        <f>FA135</f>
        <v>0</v>
      </c>
      <c r="D135" s="399"/>
      <c r="E135" s="400"/>
      <c r="F135" s="151"/>
      <c r="G135" s="151"/>
      <c r="H135" s="151"/>
      <c r="I135" s="171" t="s">
        <v>480</v>
      </c>
      <c r="J135" s="164" t="s">
        <v>267</v>
      </c>
      <c r="K135" s="247" t="s">
        <v>481</v>
      </c>
      <c r="L135" s="233" t="s">
        <v>402</v>
      </c>
      <c r="M135" s="412" t="s">
        <v>61</v>
      </c>
      <c r="N135" s="163">
        <v>22.4</v>
      </c>
      <c r="O135" s="178">
        <v>270.62399999999997</v>
      </c>
      <c r="P135" s="172">
        <v>5700.96</v>
      </c>
      <c r="Q135" s="161"/>
      <c r="R135" s="162"/>
      <c r="S135" s="161"/>
      <c r="T135" s="162"/>
      <c r="U135" s="162"/>
      <c r="V135" s="162"/>
      <c r="W135" s="162"/>
      <c r="X135" s="162"/>
      <c r="Y135" s="162"/>
      <c r="Z135" s="162"/>
      <c r="AA135" s="162">
        <v>288</v>
      </c>
      <c r="AB135" s="162">
        <v>6451.2</v>
      </c>
      <c r="AC135" s="162">
        <v>36</v>
      </c>
      <c r="AD135" s="162">
        <v>806.4</v>
      </c>
      <c r="AE135" s="162">
        <v>0</v>
      </c>
      <c r="AF135" s="162">
        <v>0</v>
      </c>
      <c r="AG135" s="162">
        <v>0</v>
      </c>
      <c r="AH135" s="162">
        <v>0</v>
      </c>
      <c r="AI135" s="162">
        <f>VLOOKUP(I135,'[119]MTO-rev09'!$A:$O,11,0)</f>
        <v>0</v>
      </c>
      <c r="AJ135" s="162">
        <f>VLOOKUP(I135,'[119]MTO-rev09'!$A:$O,12,0)</f>
        <v>0</v>
      </c>
      <c r="AK135" s="162">
        <v>0</v>
      </c>
      <c r="AL135" s="162">
        <v>0</v>
      </c>
      <c r="AM135" s="162"/>
      <c r="AN135" s="162"/>
      <c r="AO135" s="162">
        <v>0</v>
      </c>
      <c r="AP135" s="162">
        <v>0</v>
      </c>
      <c r="AQ135" s="162">
        <v>0</v>
      </c>
      <c r="AR135" s="162">
        <v>0</v>
      </c>
      <c r="AS135" s="162">
        <v>0</v>
      </c>
      <c r="AT135" s="162">
        <v>0</v>
      </c>
      <c r="AU135" s="162">
        <v>0</v>
      </c>
      <c r="AV135" s="162">
        <v>0</v>
      </c>
      <c r="AW135" s="162">
        <v>0</v>
      </c>
      <c r="AX135" s="162">
        <v>0</v>
      </c>
      <c r="AY135" s="162">
        <v>0</v>
      </c>
      <c r="AZ135" s="162">
        <v>0</v>
      </c>
      <c r="BA135" s="162"/>
      <c r="BB135" s="162"/>
      <c r="BC135" s="162">
        <v>0</v>
      </c>
      <c r="BD135" s="162">
        <v>0</v>
      </c>
      <c r="BE135" s="162">
        <v>0</v>
      </c>
      <c r="BF135" s="162">
        <v>0</v>
      </c>
      <c r="BG135" s="162">
        <v>0</v>
      </c>
      <c r="BH135" s="162">
        <v>0</v>
      </c>
      <c r="BI135" s="162">
        <v>0</v>
      </c>
      <c r="BJ135" s="162">
        <v>0</v>
      </c>
      <c r="BK135" s="162">
        <v>0</v>
      </c>
      <c r="BL135" s="162">
        <v>0</v>
      </c>
      <c r="BM135" s="162">
        <v>0</v>
      </c>
      <c r="BN135" s="162">
        <v>0</v>
      </c>
      <c r="BO135" s="162"/>
      <c r="BP135" s="162"/>
      <c r="BQ135" s="162">
        <v>0</v>
      </c>
      <c r="BR135" s="162">
        <v>0</v>
      </c>
      <c r="BS135" s="162">
        <v>0</v>
      </c>
      <c r="BT135" s="162">
        <v>0</v>
      </c>
      <c r="BU135" s="162">
        <v>0</v>
      </c>
      <c r="BV135" s="162">
        <v>0</v>
      </c>
      <c r="BW135" s="162"/>
      <c r="BX135" s="162"/>
      <c r="BY135" s="162">
        <v>0</v>
      </c>
      <c r="BZ135" s="162">
        <v>0</v>
      </c>
      <c r="CA135" s="162">
        <v>0</v>
      </c>
      <c r="CB135" s="162">
        <v>0</v>
      </c>
      <c r="CC135" s="162">
        <v>0</v>
      </c>
      <c r="CD135" s="162">
        <v>0</v>
      </c>
      <c r="CE135" s="162">
        <f>VLOOKUP(I135,[120]REV33!$A:$O,11,0)</f>
        <v>0</v>
      </c>
      <c r="CF135" s="162">
        <f>VLOOKUP(I135,[120]REV33!$A:$O,12,0)</f>
        <v>0</v>
      </c>
      <c r="CG135" s="162"/>
      <c r="CH135" s="162"/>
      <c r="CI135" s="162"/>
      <c r="CJ135" s="162"/>
      <c r="CK135" s="162"/>
      <c r="CL135" s="162"/>
      <c r="CM135" s="162"/>
      <c r="CN135" s="162"/>
      <c r="CO135" s="162">
        <v>0</v>
      </c>
      <c r="CP135" s="162">
        <v>0</v>
      </c>
      <c r="CQ135" s="162">
        <v>0</v>
      </c>
      <c r="CR135" s="162">
        <v>0</v>
      </c>
      <c r="CS135" s="162">
        <v>0</v>
      </c>
      <c r="CT135" s="162">
        <v>0</v>
      </c>
      <c r="CU135" s="162">
        <v>0</v>
      </c>
      <c r="CV135" s="162">
        <v>0</v>
      </c>
      <c r="CW135" s="209">
        <f t="shared" si="202"/>
        <v>324</v>
      </c>
      <c r="CX135" s="209">
        <f t="shared" si="203"/>
        <v>7257.5999999999995</v>
      </c>
      <c r="CY135" s="375" t="s">
        <v>539</v>
      </c>
      <c r="CZ135" s="208"/>
      <c r="DA135" s="152"/>
      <c r="DB135" s="152"/>
      <c r="DC135" s="208"/>
      <c r="DD135" s="208"/>
      <c r="DE135" s="152">
        <f t="shared" si="204"/>
        <v>324</v>
      </c>
      <c r="DF135" s="152">
        <f t="shared" si="205"/>
        <v>7257.5999999999995</v>
      </c>
      <c r="DG135" s="153"/>
      <c r="DH135" s="153"/>
      <c r="DI135" s="153"/>
      <c r="DJ135" s="403"/>
      <c r="DK135" s="368"/>
      <c r="DL135" s="181"/>
      <c r="DM135" s="153"/>
      <c r="DN135" s="999"/>
      <c r="DO135" s="181"/>
      <c r="DP135" s="182"/>
      <c r="DQ135" s="182"/>
      <c r="DR135" s="182"/>
      <c r="DS135" s="182"/>
      <c r="DT135" s="275"/>
      <c r="DU135" s="152">
        <f>SUMIF($I:$I,I135,$DN:$DN)</f>
        <v>0</v>
      </c>
      <c r="DV135" s="152">
        <f>SUMIF($I:$I,I135,$DO:$DO)</f>
        <v>0</v>
      </c>
      <c r="DW135" s="151"/>
      <c r="DX135" s="275"/>
      <c r="DY135" s="370"/>
      <c r="DZ135" s="208"/>
      <c r="EA135" s="208" t="s">
        <v>594</v>
      </c>
      <c r="EB135" s="171" t="s">
        <v>46</v>
      </c>
      <c r="EC135" s="171" t="s">
        <v>611</v>
      </c>
      <c r="ED135" s="152" t="s">
        <v>612</v>
      </c>
      <c r="EE135" s="152">
        <v>7257.5999999999985</v>
      </c>
      <c r="EF135" s="153">
        <v>45833</v>
      </c>
      <c r="EG135" s="152">
        <v>324</v>
      </c>
      <c r="EH135" s="152">
        <v>7257.5999999999985</v>
      </c>
      <c r="EI135" s="396">
        <f>0.113081035655641+0.977</f>
        <v>1.090081035655641</v>
      </c>
      <c r="EJ135" s="371">
        <f t="shared" si="197"/>
        <v>7911.3721243743785</v>
      </c>
      <c r="EK135" s="153">
        <v>45846</v>
      </c>
      <c r="EL135" s="153"/>
      <c r="EM135" s="153"/>
      <c r="EN135" s="153"/>
      <c r="EO135" s="153"/>
      <c r="EP135" s="153"/>
      <c r="EQ135" s="153">
        <v>45869</v>
      </c>
      <c r="ER135" s="153">
        <v>45869</v>
      </c>
      <c r="ES135" s="152">
        <f>SUMIF($I:$I,I135,$EG:$EG)</f>
        <v>324</v>
      </c>
      <c r="ET135" s="151">
        <f>SUMIF($I:$I,I135,$EH:$EH)</f>
        <v>7257.5999999999985</v>
      </c>
      <c r="EU135" s="153"/>
      <c r="EV135" s="153"/>
      <c r="EW135" s="153"/>
      <c r="EX135" s="153"/>
      <c r="EY135" s="152">
        <f t="shared" si="206"/>
        <v>324</v>
      </c>
      <c r="EZ135" s="152">
        <f t="shared" si="207"/>
        <v>7257.5999999999985</v>
      </c>
      <c r="FA135" s="152">
        <f t="shared" si="208"/>
        <v>0</v>
      </c>
      <c r="FB135" s="152">
        <f t="shared" si="209"/>
        <v>0</v>
      </c>
      <c r="FC135" s="151" t="str">
        <f t="shared" si="210"/>
        <v>Đủ</v>
      </c>
      <c r="FD135" s="152"/>
      <c r="FE135" s="372"/>
      <c r="FF135" s="373"/>
      <c r="FG135" s="367"/>
      <c r="FH135" s="374"/>
      <c r="FI135" s="183"/>
      <c r="FJ135" s="184"/>
      <c r="FK135" s="185"/>
      <c r="FL135" s="185"/>
    </row>
    <row r="136" spans="1:168" s="157" customFormat="1" ht="14" hidden="1" customHeight="1">
      <c r="A136" s="208" t="str">
        <f t="shared" ref="A136:A199" si="211">IF(I136=I135,"ok","Hiện")</f>
        <v>Hiện</v>
      </c>
      <c r="B136" s="151" t="str">
        <f t="shared" si="93"/>
        <v>Thừa</v>
      </c>
      <c r="C136" s="151">
        <f>FA136</f>
        <v>-4</v>
      </c>
      <c r="D136" s="399"/>
      <c r="E136" s="400"/>
      <c r="F136" s="151"/>
      <c r="G136" s="151"/>
      <c r="H136" s="151"/>
      <c r="I136" s="171" t="s">
        <v>482</v>
      </c>
      <c r="J136" s="164" t="s">
        <v>267</v>
      </c>
      <c r="K136" s="247" t="s">
        <v>483</v>
      </c>
      <c r="L136" s="233" t="s">
        <v>402</v>
      </c>
      <c r="M136" s="163" t="s">
        <v>61</v>
      </c>
      <c r="N136" s="163">
        <v>30.7</v>
      </c>
      <c r="O136" s="178">
        <v>7.452</v>
      </c>
      <c r="P136" s="172">
        <v>205.38</v>
      </c>
      <c r="Q136" s="161"/>
      <c r="R136" s="162"/>
      <c r="S136" s="161"/>
      <c r="T136" s="162"/>
      <c r="U136" s="162"/>
      <c r="V136" s="162"/>
      <c r="W136" s="162"/>
      <c r="X136" s="162"/>
      <c r="Y136" s="162"/>
      <c r="Z136" s="162"/>
      <c r="AA136" s="162">
        <v>8</v>
      </c>
      <c r="AB136" s="162">
        <v>245.6</v>
      </c>
      <c r="AC136" s="162">
        <v>0</v>
      </c>
      <c r="AD136" s="162">
        <v>0</v>
      </c>
      <c r="AE136" s="162">
        <v>0</v>
      </c>
      <c r="AF136" s="162">
        <v>0</v>
      </c>
      <c r="AG136" s="162">
        <v>0</v>
      </c>
      <c r="AH136" s="162">
        <v>0</v>
      </c>
      <c r="AI136" s="162">
        <f>VLOOKUP(I136,'[119]MTO-rev09'!$A:$O,11,0)</f>
        <v>0</v>
      </c>
      <c r="AJ136" s="162">
        <f>VLOOKUP(I136,'[119]MTO-rev09'!$A:$O,12,0)</f>
        <v>0</v>
      </c>
      <c r="AK136" s="162">
        <v>0</v>
      </c>
      <c r="AL136" s="162">
        <v>0</v>
      </c>
      <c r="AM136" s="162"/>
      <c r="AN136" s="162"/>
      <c r="AO136" s="162">
        <v>0</v>
      </c>
      <c r="AP136" s="162">
        <v>0</v>
      </c>
      <c r="AQ136" s="162">
        <v>0</v>
      </c>
      <c r="AR136" s="162">
        <v>0</v>
      </c>
      <c r="AS136" s="162">
        <v>0</v>
      </c>
      <c r="AT136" s="162">
        <v>0</v>
      </c>
      <c r="AU136" s="162">
        <v>0</v>
      </c>
      <c r="AV136" s="162">
        <v>0</v>
      </c>
      <c r="AW136" s="162">
        <v>0</v>
      </c>
      <c r="AX136" s="162">
        <v>0</v>
      </c>
      <c r="AY136" s="162">
        <v>0</v>
      </c>
      <c r="AZ136" s="162">
        <v>0</v>
      </c>
      <c r="BA136" s="162"/>
      <c r="BB136" s="162"/>
      <c r="BC136" s="162">
        <v>0</v>
      </c>
      <c r="BD136" s="162">
        <v>0</v>
      </c>
      <c r="BE136" s="162">
        <v>0</v>
      </c>
      <c r="BF136" s="162">
        <v>0</v>
      </c>
      <c r="BG136" s="162">
        <v>0</v>
      </c>
      <c r="BH136" s="162">
        <v>0</v>
      </c>
      <c r="BI136" s="162">
        <v>0</v>
      </c>
      <c r="BJ136" s="162">
        <v>0</v>
      </c>
      <c r="BK136" s="162">
        <v>0</v>
      </c>
      <c r="BL136" s="162">
        <v>0</v>
      </c>
      <c r="BM136" s="162">
        <v>0</v>
      </c>
      <c r="BN136" s="162">
        <v>0</v>
      </c>
      <c r="BO136" s="162"/>
      <c r="BP136" s="162"/>
      <c r="BQ136" s="162">
        <v>0</v>
      </c>
      <c r="BR136" s="162">
        <v>0</v>
      </c>
      <c r="BS136" s="162">
        <v>0</v>
      </c>
      <c r="BT136" s="162">
        <v>0</v>
      </c>
      <c r="BU136" s="162">
        <v>0</v>
      </c>
      <c r="BV136" s="162">
        <v>0</v>
      </c>
      <c r="BW136" s="162"/>
      <c r="BX136" s="162"/>
      <c r="BY136" s="162">
        <v>0</v>
      </c>
      <c r="BZ136" s="162">
        <v>0</v>
      </c>
      <c r="CA136" s="162">
        <v>0</v>
      </c>
      <c r="CB136" s="162">
        <v>0</v>
      </c>
      <c r="CC136" s="162">
        <v>0</v>
      </c>
      <c r="CD136" s="162">
        <v>0</v>
      </c>
      <c r="CE136" s="162">
        <f>VLOOKUP(I136,[120]REV33!$A:$O,11,0)</f>
        <v>0</v>
      </c>
      <c r="CF136" s="162">
        <f>VLOOKUP(I136,[120]REV33!$A:$O,12,0)</f>
        <v>0</v>
      </c>
      <c r="CG136" s="162"/>
      <c r="CH136" s="162"/>
      <c r="CI136" s="162"/>
      <c r="CJ136" s="162"/>
      <c r="CK136" s="162"/>
      <c r="CL136" s="162"/>
      <c r="CM136" s="162"/>
      <c r="CN136" s="162"/>
      <c r="CO136" s="162">
        <v>0</v>
      </c>
      <c r="CP136" s="162">
        <v>0</v>
      </c>
      <c r="CQ136" s="162">
        <v>0</v>
      </c>
      <c r="CR136" s="162">
        <v>0</v>
      </c>
      <c r="CS136" s="162">
        <v>0</v>
      </c>
      <c r="CT136" s="162">
        <v>0</v>
      </c>
      <c r="CU136" s="162">
        <v>0</v>
      </c>
      <c r="CV136" s="162">
        <v>0</v>
      </c>
      <c r="CW136" s="209">
        <f t="shared" si="202"/>
        <v>8</v>
      </c>
      <c r="CX136" s="209">
        <f t="shared" si="203"/>
        <v>245.6</v>
      </c>
      <c r="CY136" s="375" t="s">
        <v>514</v>
      </c>
      <c r="CZ136" s="208"/>
      <c r="DA136" s="152"/>
      <c r="DB136" s="152"/>
      <c r="DC136" s="208"/>
      <c r="DD136" s="208"/>
      <c r="DE136" s="152">
        <f t="shared" si="204"/>
        <v>8</v>
      </c>
      <c r="DF136" s="152">
        <f t="shared" si="205"/>
        <v>245.6</v>
      </c>
      <c r="DG136" s="153"/>
      <c r="DH136" s="153"/>
      <c r="DI136" s="153"/>
      <c r="DJ136" s="403"/>
      <c r="DK136" s="368"/>
      <c r="DL136" s="181"/>
      <c r="DM136" s="153"/>
      <c r="DN136" s="999"/>
      <c r="DO136" s="181"/>
      <c r="DP136" s="182"/>
      <c r="DQ136" s="182"/>
      <c r="DR136" s="182"/>
      <c r="DS136" s="182"/>
      <c r="DT136" s="275"/>
      <c r="DU136" s="152">
        <f>SUMIF($I:$I,I136,$DN:$DN)</f>
        <v>0</v>
      </c>
      <c r="DV136" s="152">
        <f>SUMIF($I:$I,I136,$DO:$DO)</f>
        <v>0</v>
      </c>
      <c r="DW136" s="151"/>
      <c r="DX136" s="275"/>
      <c r="DY136" s="370"/>
      <c r="DZ136" s="208"/>
      <c r="EA136" s="208" t="s">
        <v>594</v>
      </c>
      <c r="EB136" s="171" t="s">
        <v>46</v>
      </c>
      <c r="EC136" s="171" t="s">
        <v>613</v>
      </c>
      <c r="ED136" s="152" t="s">
        <v>614</v>
      </c>
      <c r="EE136" s="152">
        <v>368.4</v>
      </c>
      <c r="EF136" s="153">
        <v>45833</v>
      </c>
      <c r="EG136" s="152">
        <v>12</v>
      </c>
      <c r="EH136" s="152">
        <v>368.4</v>
      </c>
      <c r="EI136" s="396">
        <f>0.113081035655641+0.977</f>
        <v>1.090081035655641</v>
      </c>
      <c r="EJ136" s="371">
        <f t="shared" si="197"/>
        <v>401.58585353553809</v>
      </c>
      <c r="EK136" s="153">
        <v>45846</v>
      </c>
      <c r="EL136" s="153"/>
      <c r="EM136" s="153"/>
      <c r="EN136" s="153"/>
      <c r="EO136" s="153"/>
      <c r="EP136" s="153"/>
      <c r="EQ136" s="153">
        <v>45869</v>
      </c>
      <c r="ER136" s="153">
        <v>45869</v>
      </c>
      <c r="ES136" s="152">
        <f>SUMIF($I:$I,I136,$EG:$EG)</f>
        <v>12</v>
      </c>
      <c r="ET136" s="151">
        <f>SUMIF($I:$I,I136,$EH:$EH)</f>
        <v>368.4</v>
      </c>
      <c r="EU136" s="153"/>
      <c r="EV136" s="153"/>
      <c r="EW136" s="153"/>
      <c r="EX136" s="153"/>
      <c r="EY136" s="152">
        <f t="shared" si="206"/>
        <v>12</v>
      </c>
      <c r="EZ136" s="152">
        <f t="shared" si="207"/>
        <v>368.4</v>
      </c>
      <c r="FA136" s="152">
        <f t="shared" si="208"/>
        <v>-4</v>
      </c>
      <c r="FB136" s="152">
        <f t="shared" si="209"/>
        <v>-122.79999999999998</v>
      </c>
      <c r="FC136" s="151" t="str">
        <f t="shared" si="210"/>
        <v>Thừa</v>
      </c>
      <c r="FD136" s="152"/>
      <c r="FE136" s="372"/>
      <c r="FF136" s="373"/>
      <c r="FG136" s="367"/>
      <c r="FH136" s="374"/>
      <c r="FI136" s="183"/>
      <c r="FJ136" s="184"/>
      <c r="FK136" s="185"/>
      <c r="FL136" s="185"/>
    </row>
    <row r="137" spans="1:168" s="157" customFormat="1" ht="14" hidden="1" customHeight="1">
      <c r="A137" s="208" t="str">
        <f t="shared" si="211"/>
        <v>Hiện</v>
      </c>
      <c r="B137" s="151" t="str">
        <f t="shared" si="93"/>
        <v>Đủ</v>
      </c>
      <c r="C137" s="151">
        <f>FA137</f>
        <v>0</v>
      </c>
      <c r="D137" s="398"/>
      <c r="E137" s="400"/>
      <c r="F137" s="151"/>
      <c r="G137" s="151"/>
      <c r="H137" s="151"/>
      <c r="I137" s="171" t="s">
        <v>484</v>
      </c>
      <c r="J137" s="164" t="s">
        <v>284</v>
      </c>
      <c r="K137" s="247" t="s">
        <v>485</v>
      </c>
      <c r="L137" s="233" t="s">
        <v>402</v>
      </c>
      <c r="M137" s="163" t="s">
        <v>61</v>
      </c>
      <c r="N137" s="163">
        <v>12.2</v>
      </c>
      <c r="O137" s="178">
        <v>79.2</v>
      </c>
      <c r="P137" s="172">
        <v>916.5</v>
      </c>
      <c r="Q137" s="161"/>
      <c r="R137" s="162"/>
      <c r="S137" s="161"/>
      <c r="T137" s="162"/>
      <c r="U137" s="162"/>
      <c r="V137" s="162"/>
      <c r="W137" s="162"/>
      <c r="X137" s="162"/>
      <c r="Y137" s="162"/>
      <c r="Z137" s="162"/>
      <c r="AA137" s="162">
        <v>84</v>
      </c>
      <c r="AB137" s="162">
        <v>1024.8</v>
      </c>
      <c r="AC137" s="162">
        <v>0</v>
      </c>
      <c r="AD137" s="162">
        <v>0</v>
      </c>
      <c r="AE137" s="162">
        <v>0</v>
      </c>
      <c r="AF137" s="162">
        <v>0</v>
      </c>
      <c r="AG137" s="162">
        <v>0</v>
      </c>
      <c r="AH137" s="162">
        <v>0</v>
      </c>
      <c r="AI137" s="162">
        <f>VLOOKUP(I137,'[119]MTO-rev09'!$A:$O,11,0)</f>
        <v>0</v>
      </c>
      <c r="AJ137" s="162">
        <f>VLOOKUP(I137,'[119]MTO-rev09'!$A:$O,12,0)</f>
        <v>0</v>
      </c>
      <c r="AK137" s="162">
        <v>12</v>
      </c>
      <c r="AL137" s="162">
        <v>146.39999999999998</v>
      </c>
      <c r="AM137" s="162"/>
      <c r="AN137" s="162"/>
      <c r="AO137" s="162">
        <v>0</v>
      </c>
      <c r="AP137" s="162">
        <v>0</v>
      </c>
      <c r="AQ137" s="162">
        <v>0</v>
      </c>
      <c r="AR137" s="162">
        <v>0</v>
      </c>
      <c r="AS137" s="162">
        <v>0</v>
      </c>
      <c r="AT137" s="162">
        <v>0</v>
      </c>
      <c r="AU137" s="162">
        <v>0</v>
      </c>
      <c r="AV137" s="162">
        <v>0</v>
      </c>
      <c r="AW137" s="162">
        <v>0</v>
      </c>
      <c r="AX137" s="162">
        <v>0</v>
      </c>
      <c r="AY137" s="162">
        <v>0</v>
      </c>
      <c r="AZ137" s="162">
        <v>0</v>
      </c>
      <c r="BA137" s="162"/>
      <c r="BB137" s="162"/>
      <c r="BC137" s="162">
        <v>0</v>
      </c>
      <c r="BD137" s="162">
        <v>0</v>
      </c>
      <c r="BE137" s="162">
        <v>0</v>
      </c>
      <c r="BF137" s="162">
        <v>0</v>
      </c>
      <c r="BG137" s="162">
        <v>0</v>
      </c>
      <c r="BH137" s="162">
        <v>0</v>
      </c>
      <c r="BI137" s="162">
        <v>0</v>
      </c>
      <c r="BJ137" s="162">
        <v>0</v>
      </c>
      <c r="BK137" s="162">
        <v>0</v>
      </c>
      <c r="BL137" s="162">
        <v>0</v>
      </c>
      <c r="BM137" s="162">
        <v>0</v>
      </c>
      <c r="BN137" s="162">
        <v>0</v>
      </c>
      <c r="BO137" s="162"/>
      <c r="BP137" s="162"/>
      <c r="BQ137" s="162">
        <v>0</v>
      </c>
      <c r="BR137" s="162">
        <v>0</v>
      </c>
      <c r="BS137" s="162">
        <v>0</v>
      </c>
      <c r="BT137" s="162">
        <v>0</v>
      </c>
      <c r="BU137" s="162">
        <v>0</v>
      </c>
      <c r="BV137" s="162">
        <v>0</v>
      </c>
      <c r="BW137" s="162"/>
      <c r="BX137" s="162"/>
      <c r="BY137" s="162">
        <v>0</v>
      </c>
      <c r="BZ137" s="162">
        <v>0</v>
      </c>
      <c r="CA137" s="162">
        <v>0</v>
      </c>
      <c r="CB137" s="162">
        <v>0</v>
      </c>
      <c r="CC137" s="162">
        <v>0</v>
      </c>
      <c r="CD137" s="162">
        <v>0</v>
      </c>
      <c r="CE137" s="162">
        <f>VLOOKUP(I137,[120]REV33!$A:$O,11,0)</f>
        <v>0</v>
      </c>
      <c r="CF137" s="162">
        <f>VLOOKUP(I137,[120]REV33!$A:$O,12,0)</f>
        <v>0</v>
      </c>
      <c r="CG137" s="162"/>
      <c r="CH137" s="162"/>
      <c r="CI137" s="162"/>
      <c r="CJ137" s="162"/>
      <c r="CK137" s="162"/>
      <c r="CL137" s="162"/>
      <c r="CM137" s="162"/>
      <c r="CN137" s="162"/>
      <c r="CO137" s="162">
        <v>0</v>
      </c>
      <c r="CP137" s="162">
        <v>0</v>
      </c>
      <c r="CQ137" s="162">
        <v>0</v>
      </c>
      <c r="CR137" s="162">
        <v>0</v>
      </c>
      <c r="CS137" s="162">
        <v>0</v>
      </c>
      <c r="CT137" s="162">
        <v>0</v>
      </c>
      <c r="CU137" s="162">
        <v>0</v>
      </c>
      <c r="CV137" s="162">
        <v>0</v>
      </c>
      <c r="CW137" s="209">
        <f t="shared" si="202"/>
        <v>96</v>
      </c>
      <c r="CX137" s="209">
        <f t="shared" si="203"/>
        <v>1171.1999999999998</v>
      </c>
      <c r="CY137" s="375" t="s">
        <v>999</v>
      </c>
      <c r="CZ137" s="208"/>
      <c r="DA137" s="152"/>
      <c r="DB137" s="152"/>
      <c r="DC137" s="208"/>
      <c r="DD137" s="208"/>
      <c r="DE137" s="152">
        <f t="shared" si="204"/>
        <v>96</v>
      </c>
      <c r="DF137" s="152">
        <f t="shared" si="205"/>
        <v>1171.1999999999998</v>
      </c>
      <c r="DG137" s="153"/>
      <c r="DH137" s="153" t="s">
        <v>655</v>
      </c>
      <c r="DI137" s="153" t="s">
        <v>45</v>
      </c>
      <c r="DJ137" s="403" t="s">
        <v>571</v>
      </c>
      <c r="DK137" s="213" t="s">
        <v>43</v>
      </c>
      <c r="DL137" s="181">
        <v>1025.6400000000001</v>
      </c>
      <c r="DM137" s="153">
        <v>45829</v>
      </c>
      <c r="DN137" s="999">
        <v>84</v>
      </c>
      <c r="DO137" s="181">
        <v>1025.6400000000001</v>
      </c>
      <c r="DP137" s="182">
        <v>14454.55</v>
      </c>
      <c r="DQ137" s="181">
        <f t="shared" ref="DQ137:DQ143" si="212">DP137*DO137*1.1</f>
        <v>16307681.128200002</v>
      </c>
      <c r="DR137" s="446">
        <f t="shared" ref="DR137:DR143" si="213">(DQ137-DS137)/DS137</f>
        <v>0.1000000000000001</v>
      </c>
      <c r="DS137" s="182">
        <f t="shared" ref="DS137:DS143" si="214">DP137*DO137</f>
        <v>14825164.662</v>
      </c>
      <c r="DT137" s="275">
        <v>45835</v>
      </c>
      <c r="DU137" s="152">
        <f>SUMIF($I:$I,I137,$DN:$DN)</f>
        <v>96</v>
      </c>
      <c r="DV137" s="152">
        <f>SUMIF($I:$I,I137,$DO:$DO)</f>
        <v>1172.18</v>
      </c>
      <c r="DW137" s="151"/>
      <c r="DX137" s="275"/>
      <c r="DY137" s="370"/>
      <c r="DZ137" s="208"/>
      <c r="EA137" s="208"/>
      <c r="EB137" s="171"/>
      <c r="EC137" s="152"/>
      <c r="ED137" s="152"/>
      <c r="EE137" s="152"/>
      <c r="EF137" s="152"/>
      <c r="EG137" s="152"/>
      <c r="EH137" s="152"/>
      <c r="EI137" s="371"/>
      <c r="EJ137" s="371"/>
      <c r="EK137" s="153"/>
      <c r="EL137" s="153"/>
      <c r="EM137" s="153"/>
      <c r="EN137" s="153"/>
      <c r="EO137" s="153"/>
      <c r="EP137" s="153"/>
      <c r="EQ137" s="153"/>
      <c r="ER137" s="153"/>
      <c r="ES137" s="152">
        <f>SUMIF($I:$I,I137,$EG:$EG)</f>
        <v>0</v>
      </c>
      <c r="ET137" s="151">
        <f>SUMIF($I:$I,I137,$EH:$EH)</f>
        <v>0</v>
      </c>
      <c r="EU137" s="153"/>
      <c r="EV137" s="153"/>
      <c r="EW137" s="153"/>
      <c r="EX137" s="153"/>
      <c r="EY137" s="152">
        <f t="shared" si="206"/>
        <v>96</v>
      </c>
      <c r="EZ137" s="152">
        <f t="shared" si="207"/>
        <v>1172.18</v>
      </c>
      <c r="FA137" s="152">
        <f t="shared" si="208"/>
        <v>0</v>
      </c>
      <c r="FB137" s="152">
        <f t="shared" si="209"/>
        <v>-0.98000000000024556</v>
      </c>
      <c r="FC137" s="151" t="str">
        <f t="shared" si="210"/>
        <v>Đủ</v>
      </c>
      <c r="FD137" s="152"/>
      <c r="FE137" s="372"/>
      <c r="FF137" s="373"/>
      <c r="FG137" s="367"/>
      <c r="FH137" s="374"/>
      <c r="FI137" s="183"/>
      <c r="FJ137" s="184"/>
      <c r="FK137" s="185"/>
      <c r="FL137" s="185"/>
    </row>
    <row r="138" spans="1:168" s="386" customFormat="1" ht="14" hidden="1" customHeight="1">
      <c r="A138" s="208" t="str">
        <f t="shared" si="211"/>
        <v>ok</v>
      </c>
      <c r="B138" s="151"/>
      <c r="C138" s="151"/>
      <c r="D138" s="398"/>
      <c r="E138" s="400"/>
      <c r="F138" s="151"/>
      <c r="G138" s="151"/>
      <c r="H138" s="151"/>
      <c r="I138" s="171" t="s">
        <v>484</v>
      </c>
      <c r="J138" s="164" t="s">
        <v>284</v>
      </c>
      <c r="K138" s="247" t="s">
        <v>485</v>
      </c>
      <c r="L138" s="233" t="s">
        <v>402</v>
      </c>
      <c r="M138" s="163" t="s">
        <v>61</v>
      </c>
      <c r="N138" s="163"/>
      <c r="O138" s="178"/>
      <c r="P138" s="172"/>
      <c r="Q138" s="161"/>
      <c r="R138" s="162"/>
      <c r="S138" s="161"/>
      <c r="T138" s="162"/>
      <c r="U138" s="162"/>
      <c r="V138" s="162"/>
      <c r="W138" s="162"/>
      <c r="X138" s="162"/>
      <c r="Y138" s="162"/>
      <c r="Z138" s="162"/>
      <c r="AA138" s="162"/>
      <c r="AB138" s="162"/>
      <c r="AC138" s="162"/>
      <c r="AD138" s="162"/>
      <c r="AE138" s="162"/>
      <c r="AF138" s="162"/>
      <c r="AG138" s="162"/>
      <c r="AH138" s="162"/>
      <c r="AI138" s="162"/>
      <c r="AJ138" s="162"/>
      <c r="AK138" s="162"/>
      <c r="AL138" s="162"/>
      <c r="AM138" s="162"/>
      <c r="AN138" s="162"/>
      <c r="AO138" s="162"/>
      <c r="AP138" s="162"/>
      <c r="AQ138" s="162"/>
      <c r="AR138" s="162"/>
      <c r="AS138" s="162"/>
      <c r="AT138" s="162"/>
      <c r="AU138" s="162"/>
      <c r="AV138" s="162"/>
      <c r="AW138" s="162"/>
      <c r="AX138" s="162"/>
      <c r="AY138" s="162"/>
      <c r="AZ138" s="162"/>
      <c r="BA138" s="162"/>
      <c r="BB138" s="162"/>
      <c r="BC138" s="162"/>
      <c r="BD138" s="162"/>
      <c r="BE138" s="162"/>
      <c r="BF138" s="162"/>
      <c r="BG138" s="162"/>
      <c r="BH138" s="162"/>
      <c r="BI138" s="162"/>
      <c r="BJ138" s="162"/>
      <c r="BK138" s="162"/>
      <c r="BL138" s="162"/>
      <c r="BM138" s="162"/>
      <c r="BN138" s="162"/>
      <c r="BO138" s="162"/>
      <c r="BP138" s="162"/>
      <c r="BQ138" s="162"/>
      <c r="BR138" s="162"/>
      <c r="BS138" s="162"/>
      <c r="BT138" s="162"/>
      <c r="BU138" s="162"/>
      <c r="BV138" s="162"/>
      <c r="BW138" s="162"/>
      <c r="BX138" s="162"/>
      <c r="BY138" s="162"/>
      <c r="BZ138" s="162"/>
      <c r="CA138" s="162"/>
      <c r="CB138" s="162"/>
      <c r="CC138" s="162"/>
      <c r="CD138" s="162"/>
      <c r="CE138" s="162"/>
      <c r="CF138" s="162"/>
      <c r="CG138" s="162"/>
      <c r="CH138" s="162"/>
      <c r="CI138" s="162"/>
      <c r="CJ138" s="162"/>
      <c r="CK138" s="162"/>
      <c r="CL138" s="162"/>
      <c r="CM138" s="162"/>
      <c r="CN138" s="162"/>
      <c r="CO138" s="162"/>
      <c r="CP138" s="162"/>
      <c r="CQ138" s="162"/>
      <c r="CR138" s="162"/>
      <c r="CS138" s="162"/>
      <c r="CT138" s="162"/>
      <c r="CU138" s="162"/>
      <c r="CV138" s="162"/>
      <c r="CW138" s="209"/>
      <c r="CX138" s="209"/>
      <c r="CY138" s="375"/>
      <c r="CZ138" s="208"/>
      <c r="DA138" s="152"/>
      <c r="DB138" s="152"/>
      <c r="DC138" s="208"/>
      <c r="DD138" s="208"/>
      <c r="DE138" s="152"/>
      <c r="DF138" s="152"/>
      <c r="DG138" s="153"/>
      <c r="DH138" s="153" t="s">
        <v>1691</v>
      </c>
      <c r="DI138" s="277" t="s">
        <v>45</v>
      </c>
      <c r="DJ138" s="213" t="s">
        <v>1017</v>
      </c>
      <c r="DK138" s="213" t="s">
        <v>43</v>
      </c>
      <c r="DL138" s="227">
        <v>146.54</v>
      </c>
      <c r="DM138" s="153">
        <v>45888</v>
      </c>
      <c r="DN138" s="228">
        <v>12</v>
      </c>
      <c r="DO138" s="227">
        <v>146.54</v>
      </c>
      <c r="DP138" s="227">
        <v>14454.55</v>
      </c>
      <c r="DQ138" s="181">
        <f t="shared" si="212"/>
        <v>2329986.7327000001</v>
      </c>
      <c r="DR138" s="446">
        <f t="shared" si="213"/>
        <v>0.10000000000000016</v>
      </c>
      <c r="DS138" s="182">
        <f t="shared" si="214"/>
        <v>2118169.7569999998</v>
      </c>
      <c r="DT138" s="275">
        <v>45891</v>
      </c>
      <c r="DU138" s="152"/>
      <c r="DV138" s="152"/>
      <c r="DW138" s="151"/>
      <c r="DX138" s="275"/>
      <c r="DY138" s="370"/>
      <c r="DZ138" s="208"/>
      <c r="EA138" s="208"/>
      <c r="EB138" s="171"/>
      <c r="EC138" s="152"/>
      <c r="ED138" s="152"/>
      <c r="EE138" s="152"/>
      <c r="EF138" s="152"/>
      <c r="EG138" s="152"/>
      <c r="EH138" s="152"/>
      <c r="EI138" s="371"/>
      <c r="EJ138" s="371"/>
      <c r="EK138" s="153"/>
      <c r="EL138" s="153"/>
      <c r="EM138" s="153"/>
      <c r="EN138" s="153"/>
      <c r="EO138" s="153"/>
      <c r="EP138" s="153"/>
      <c r="EQ138" s="153"/>
      <c r="ER138" s="153"/>
      <c r="ES138" s="152"/>
      <c r="ET138" s="151"/>
      <c r="EU138" s="153"/>
      <c r="EV138" s="153"/>
      <c r="EW138" s="153"/>
      <c r="EX138" s="153"/>
      <c r="EY138" s="152"/>
      <c r="EZ138" s="152"/>
      <c r="FA138" s="152"/>
      <c r="FB138" s="152"/>
      <c r="FC138" s="151"/>
      <c r="FD138" s="152"/>
      <c r="FE138" s="372"/>
      <c r="FF138" s="373"/>
      <c r="FG138" s="384"/>
      <c r="FH138" s="385"/>
      <c r="FI138" s="210"/>
      <c r="FJ138" s="211"/>
      <c r="FK138" s="212"/>
      <c r="FL138" s="212"/>
    </row>
    <row r="139" spans="1:168" s="157" customFormat="1" ht="14" hidden="1" customHeight="1">
      <c r="A139" s="208" t="str">
        <f t="shared" si="211"/>
        <v>Hiện</v>
      </c>
      <c r="B139" s="151" t="str">
        <f t="shared" si="93"/>
        <v>Thừa</v>
      </c>
      <c r="C139" s="151">
        <f>FA139</f>
        <v>-4.5</v>
      </c>
      <c r="D139" s="398"/>
      <c r="E139" s="400"/>
      <c r="F139" s="151"/>
      <c r="G139" s="151"/>
      <c r="H139" s="405" t="s">
        <v>584</v>
      </c>
      <c r="I139" s="171" t="s">
        <v>486</v>
      </c>
      <c r="J139" s="164" t="s">
        <v>397</v>
      </c>
      <c r="K139" s="247" t="s">
        <v>487</v>
      </c>
      <c r="L139" s="233" t="s">
        <v>402</v>
      </c>
      <c r="M139" s="163" t="s">
        <v>61</v>
      </c>
      <c r="N139" s="163">
        <v>1.72</v>
      </c>
      <c r="O139" s="178">
        <v>0.56000000000000005</v>
      </c>
      <c r="P139" s="172">
        <v>1</v>
      </c>
      <c r="Q139" s="161"/>
      <c r="R139" s="162"/>
      <c r="S139" s="161"/>
      <c r="T139" s="162"/>
      <c r="U139" s="162"/>
      <c r="V139" s="162"/>
      <c r="W139" s="162"/>
      <c r="X139" s="162"/>
      <c r="Y139" s="162"/>
      <c r="Z139" s="162"/>
      <c r="AA139" s="162">
        <v>1</v>
      </c>
      <c r="AB139" s="162">
        <v>1.72</v>
      </c>
      <c r="AC139" s="162">
        <v>0</v>
      </c>
      <c r="AD139" s="162">
        <v>0</v>
      </c>
      <c r="AE139" s="162">
        <v>0</v>
      </c>
      <c r="AF139" s="162">
        <v>0</v>
      </c>
      <c r="AG139" s="162">
        <v>0</v>
      </c>
      <c r="AH139" s="162">
        <v>0</v>
      </c>
      <c r="AI139" s="162">
        <f>VLOOKUP(I139,'[119]MTO-rev09'!$A:$O,11,0)</f>
        <v>0</v>
      </c>
      <c r="AJ139" s="162">
        <f>VLOOKUP(I139,'[119]MTO-rev09'!$A:$O,12,0)</f>
        <v>0</v>
      </c>
      <c r="AK139" s="162">
        <v>0</v>
      </c>
      <c r="AL139" s="162">
        <v>0</v>
      </c>
      <c r="AM139" s="162"/>
      <c r="AN139" s="162"/>
      <c r="AO139" s="162">
        <v>0</v>
      </c>
      <c r="AP139" s="162">
        <v>0</v>
      </c>
      <c r="AQ139" s="162">
        <v>0</v>
      </c>
      <c r="AR139" s="162">
        <v>0</v>
      </c>
      <c r="AS139" s="162">
        <v>0</v>
      </c>
      <c r="AT139" s="162">
        <v>0</v>
      </c>
      <c r="AU139" s="162">
        <v>0</v>
      </c>
      <c r="AV139" s="162">
        <v>0</v>
      </c>
      <c r="AW139" s="162">
        <v>0</v>
      </c>
      <c r="AX139" s="162">
        <v>0</v>
      </c>
      <c r="AY139" s="162">
        <v>0</v>
      </c>
      <c r="AZ139" s="162">
        <v>0</v>
      </c>
      <c r="BA139" s="162"/>
      <c r="BB139" s="162"/>
      <c r="BC139" s="162">
        <v>0</v>
      </c>
      <c r="BD139" s="162">
        <v>0</v>
      </c>
      <c r="BE139" s="162">
        <v>0</v>
      </c>
      <c r="BF139" s="162">
        <v>0</v>
      </c>
      <c r="BG139" s="162">
        <v>0</v>
      </c>
      <c r="BH139" s="162">
        <v>0</v>
      </c>
      <c r="BI139" s="162">
        <v>0</v>
      </c>
      <c r="BJ139" s="162">
        <v>0</v>
      </c>
      <c r="BK139" s="162">
        <v>0</v>
      </c>
      <c r="BL139" s="162">
        <v>0</v>
      </c>
      <c r="BM139" s="162">
        <v>0</v>
      </c>
      <c r="BN139" s="162">
        <v>0</v>
      </c>
      <c r="BO139" s="162"/>
      <c r="BP139" s="162"/>
      <c r="BQ139" s="162">
        <v>0</v>
      </c>
      <c r="BR139" s="162">
        <v>0</v>
      </c>
      <c r="BS139" s="162">
        <v>0</v>
      </c>
      <c r="BT139" s="162">
        <v>0</v>
      </c>
      <c r="BU139" s="162">
        <v>0</v>
      </c>
      <c r="BV139" s="162">
        <v>0</v>
      </c>
      <c r="BW139" s="162"/>
      <c r="BX139" s="162"/>
      <c r="BY139" s="162">
        <v>0</v>
      </c>
      <c r="BZ139" s="162">
        <v>0</v>
      </c>
      <c r="CA139" s="162">
        <v>0</v>
      </c>
      <c r="CB139" s="162">
        <v>0</v>
      </c>
      <c r="CC139" s="162">
        <v>0</v>
      </c>
      <c r="CD139" s="162">
        <v>0</v>
      </c>
      <c r="CE139" s="162">
        <f>VLOOKUP(I139,[120]REV33!$A:$O,11,0)</f>
        <v>0</v>
      </c>
      <c r="CF139" s="162">
        <f>VLOOKUP(I139,[120]REV33!$A:$O,12,0)</f>
        <v>0</v>
      </c>
      <c r="CG139" s="162"/>
      <c r="CH139" s="162"/>
      <c r="CI139" s="162"/>
      <c r="CJ139" s="162"/>
      <c r="CK139" s="162"/>
      <c r="CL139" s="162"/>
      <c r="CM139" s="162"/>
      <c r="CN139" s="162"/>
      <c r="CO139" s="162">
        <v>0</v>
      </c>
      <c r="CP139" s="162">
        <v>0</v>
      </c>
      <c r="CQ139" s="162">
        <v>0</v>
      </c>
      <c r="CR139" s="162">
        <v>0</v>
      </c>
      <c r="CS139" s="162">
        <v>0</v>
      </c>
      <c r="CT139" s="162">
        <v>0</v>
      </c>
      <c r="CU139" s="162">
        <v>0</v>
      </c>
      <c r="CV139" s="162">
        <v>0</v>
      </c>
      <c r="CW139" s="209">
        <f t="shared" ref="CW139:CW143" si="215">Q139+S139+U139+W139+Y139+AA139+AC139+AE139+AG139+AI139+AK139+AM139+AO139+AQ139+AS139+AU139+AW139+AY139+BA139+BC139+BE139+BG139+BI139+BK139+BM139+BO139+BQ139+BS139+BU139+BW139+BY139+CA139+CC139+CE139+CG139+CI139+CK139+CM139+CO139+CQ139+CS139+CU139</f>
        <v>1</v>
      </c>
      <c r="CX139" s="209">
        <f t="shared" ref="CX139:CX143" si="216">R139+T139+V139+X139+Z139+AB139+AD139+AF139+AH139+AJ139+AL139+AN139+AP139+AR139+AT139+AV139+AX139+AZ139+BB139+BD139+BF139+BH139+BJ139+BL139+BN139+BP139+BR139+BT139+BV139+BX139+BZ139+CB139+CD139+CF139+CH139+CJ139+CL139+CN139+CP139+CR139+CT139+CV139</f>
        <v>1.72</v>
      </c>
      <c r="CY139" s="375" t="s">
        <v>510</v>
      </c>
      <c r="CZ139" s="208"/>
      <c r="DA139" s="152"/>
      <c r="DB139" s="152"/>
      <c r="DC139" s="208"/>
      <c r="DD139" s="208"/>
      <c r="DE139" s="152">
        <f t="shared" ref="DE139:DE143" si="217">IF(CW139&gt;DA139,CW139-DA139,"0")</f>
        <v>1</v>
      </c>
      <c r="DF139" s="152">
        <f t="shared" ref="DF139:DF143" si="218">IF(CX139&gt;DB139,CX139-DB139,"0")</f>
        <v>1.72</v>
      </c>
      <c r="DG139" s="153"/>
      <c r="DH139" s="153" t="s">
        <v>588</v>
      </c>
      <c r="DI139" s="153" t="s">
        <v>467</v>
      </c>
      <c r="DJ139" s="406" t="s">
        <v>590</v>
      </c>
      <c r="DK139" s="368" t="s">
        <v>474</v>
      </c>
      <c r="DL139" s="413">
        <v>10</v>
      </c>
      <c r="DM139" s="153">
        <v>45842</v>
      </c>
      <c r="DN139" s="1001">
        <v>5.5</v>
      </c>
      <c r="DO139" s="413">
        <v>10</v>
      </c>
      <c r="DP139" s="182">
        <f>22000/1.1</f>
        <v>20000</v>
      </c>
      <c r="DQ139" s="181">
        <f t="shared" si="212"/>
        <v>220000.00000000003</v>
      </c>
      <c r="DR139" s="446">
        <f t="shared" si="213"/>
        <v>0.10000000000000014</v>
      </c>
      <c r="DS139" s="182">
        <f t="shared" si="214"/>
        <v>200000</v>
      </c>
      <c r="DT139" s="275">
        <v>45852</v>
      </c>
      <c r="DU139" s="152">
        <f>SUMIF($I:$I,I139,$DN:$DN)</f>
        <v>5.5</v>
      </c>
      <c r="DV139" s="152">
        <f>SUMIF($I:$I,I139,$DO:$DO)</f>
        <v>10</v>
      </c>
      <c r="DW139" s="151"/>
      <c r="DX139" s="275"/>
      <c r="DY139" s="370"/>
      <c r="DZ139" s="208"/>
      <c r="EA139" s="208"/>
      <c r="EB139" s="171"/>
      <c r="EC139" s="152"/>
      <c r="ED139" s="152"/>
      <c r="EE139" s="152"/>
      <c r="EF139" s="152"/>
      <c r="EG139" s="152"/>
      <c r="EH139" s="152"/>
      <c r="EI139" s="371"/>
      <c r="EJ139" s="371"/>
      <c r="EK139" s="153"/>
      <c r="EL139" s="153"/>
      <c r="EM139" s="153"/>
      <c r="EN139" s="153"/>
      <c r="EO139" s="153"/>
      <c r="EP139" s="153"/>
      <c r="EQ139" s="153"/>
      <c r="ER139" s="153"/>
      <c r="ES139" s="152">
        <f>SUMIF($I:$I,I139,$EG:$EG)</f>
        <v>0</v>
      </c>
      <c r="ET139" s="151">
        <f>SUMIF($I:$I,I139,$EH:$EH)</f>
        <v>0</v>
      </c>
      <c r="EU139" s="153"/>
      <c r="EV139" s="153"/>
      <c r="EW139" s="153"/>
      <c r="EX139" s="153"/>
      <c r="EY139" s="152">
        <f t="shared" ref="EY139:EY143" si="219">DU139+ES139</f>
        <v>5.5</v>
      </c>
      <c r="EZ139" s="152">
        <f t="shared" ref="EZ139:EZ143" si="220">DV139+ET139</f>
        <v>10</v>
      </c>
      <c r="FA139" s="152">
        <f t="shared" ref="FA139:FA143" si="221">DE139-EY139</f>
        <v>-4.5</v>
      </c>
      <c r="FB139" s="152">
        <f t="shared" ref="FB139:FB143" si="222">DF139-EZ139</f>
        <v>-8.2799999999999994</v>
      </c>
      <c r="FC139" s="151" t="str">
        <f t="shared" ref="FC139:FC143" si="223">IF(FA139&lt;0,"Thừa",IF(FA139=0,"Đủ","Thiếu"))</f>
        <v>Thừa</v>
      </c>
      <c r="FD139" s="152"/>
      <c r="FE139" s="372"/>
      <c r="FF139" s="373"/>
      <c r="FG139" s="367"/>
      <c r="FH139" s="374"/>
      <c r="FI139" s="183"/>
      <c r="FJ139" s="184"/>
      <c r="FK139" s="185"/>
      <c r="FL139" s="185"/>
    </row>
    <row r="140" spans="1:168" s="157" customFormat="1" ht="14" hidden="1" customHeight="1">
      <c r="A140" s="208" t="str">
        <f t="shared" si="211"/>
        <v>Hiện</v>
      </c>
      <c r="B140" s="151" t="str">
        <f t="shared" si="93"/>
        <v>Đủ</v>
      </c>
      <c r="C140" s="151">
        <f>FA140</f>
        <v>0</v>
      </c>
      <c r="D140" s="398"/>
      <c r="E140" s="400"/>
      <c r="F140" s="151"/>
      <c r="G140" s="151"/>
      <c r="H140" s="405" t="s">
        <v>585</v>
      </c>
      <c r="I140" s="171" t="s">
        <v>488</v>
      </c>
      <c r="J140" s="164" t="s">
        <v>397</v>
      </c>
      <c r="K140" s="247" t="s">
        <v>489</v>
      </c>
      <c r="L140" s="233" t="s">
        <v>402</v>
      </c>
      <c r="M140" s="163" t="s">
        <v>61</v>
      </c>
      <c r="N140" s="163">
        <v>3.56</v>
      </c>
      <c r="O140" s="178">
        <v>42.599999999999994</v>
      </c>
      <c r="P140" s="172">
        <v>148.9</v>
      </c>
      <c r="Q140" s="161"/>
      <c r="R140" s="162"/>
      <c r="S140" s="161"/>
      <c r="T140" s="162"/>
      <c r="U140" s="162"/>
      <c r="V140" s="162"/>
      <c r="W140" s="162"/>
      <c r="X140" s="162"/>
      <c r="Y140" s="162"/>
      <c r="Z140" s="162"/>
      <c r="AA140" s="162">
        <v>48</v>
      </c>
      <c r="AB140" s="162">
        <v>170.88</v>
      </c>
      <c r="AC140" s="162">
        <v>0</v>
      </c>
      <c r="AD140" s="162">
        <v>0</v>
      </c>
      <c r="AE140" s="162">
        <v>0</v>
      </c>
      <c r="AF140" s="162">
        <v>0</v>
      </c>
      <c r="AG140" s="162">
        <v>0</v>
      </c>
      <c r="AH140" s="162">
        <v>0</v>
      </c>
      <c r="AI140" s="162">
        <f>VLOOKUP(I140,'[119]MTO-rev09'!$A:$O,11,0)</f>
        <v>0</v>
      </c>
      <c r="AJ140" s="162">
        <f>VLOOKUP(I140,'[119]MTO-rev09'!$A:$O,12,0)</f>
        <v>0</v>
      </c>
      <c r="AK140" s="162">
        <v>0</v>
      </c>
      <c r="AL140" s="162">
        <v>0</v>
      </c>
      <c r="AM140" s="162"/>
      <c r="AN140" s="162"/>
      <c r="AO140" s="162">
        <v>0</v>
      </c>
      <c r="AP140" s="162">
        <v>0</v>
      </c>
      <c r="AQ140" s="162">
        <v>0</v>
      </c>
      <c r="AR140" s="162">
        <v>0</v>
      </c>
      <c r="AS140" s="162">
        <v>0</v>
      </c>
      <c r="AT140" s="162">
        <v>0</v>
      </c>
      <c r="AU140" s="162">
        <v>0</v>
      </c>
      <c r="AV140" s="162">
        <v>0</v>
      </c>
      <c r="AW140" s="162">
        <v>0</v>
      </c>
      <c r="AX140" s="162">
        <v>0</v>
      </c>
      <c r="AY140" s="162">
        <v>0</v>
      </c>
      <c r="AZ140" s="162">
        <v>0</v>
      </c>
      <c r="BA140" s="162"/>
      <c r="BB140" s="162"/>
      <c r="BC140" s="162">
        <v>0</v>
      </c>
      <c r="BD140" s="162">
        <v>0</v>
      </c>
      <c r="BE140" s="162">
        <v>0</v>
      </c>
      <c r="BF140" s="162">
        <v>0</v>
      </c>
      <c r="BG140" s="162">
        <v>0</v>
      </c>
      <c r="BH140" s="162">
        <v>0</v>
      </c>
      <c r="BI140" s="162">
        <v>0</v>
      </c>
      <c r="BJ140" s="162">
        <v>0</v>
      </c>
      <c r="BK140" s="162">
        <v>0</v>
      </c>
      <c r="BL140" s="162">
        <v>0</v>
      </c>
      <c r="BM140" s="162">
        <v>0</v>
      </c>
      <c r="BN140" s="162">
        <v>0</v>
      </c>
      <c r="BO140" s="162"/>
      <c r="BP140" s="162"/>
      <c r="BQ140" s="162">
        <v>0</v>
      </c>
      <c r="BR140" s="162">
        <v>0</v>
      </c>
      <c r="BS140" s="162">
        <v>0</v>
      </c>
      <c r="BT140" s="162">
        <v>0</v>
      </c>
      <c r="BU140" s="162">
        <v>0</v>
      </c>
      <c r="BV140" s="162">
        <v>0</v>
      </c>
      <c r="BW140" s="162"/>
      <c r="BX140" s="162"/>
      <c r="BY140" s="162">
        <v>0</v>
      </c>
      <c r="BZ140" s="162">
        <v>0</v>
      </c>
      <c r="CA140" s="162">
        <v>0</v>
      </c>
      <c r="CB140" s="162">
        <v>0</v>
      </c>
      <c r="CC140" s="162">
        <v>0</v>
      </c>
      <c r="CD140" s="162">
        <v>0</v>
      </c>
      <c r="CE140" s="162">
        <f>VLOOKUP(I140,[120]REV33!$A:$O,11,0)</f>
        <v>0</v>
      </c>
      <c r="CF140" s="162">
        <f>VLOOKUP(I140,[120]REV33!$A:$O,12,0)</f>
        <v>0</v>
      </c>
      <c r="CG140" s="162"/>
      <c r="CH140" s="162"/>
      <c r="CI140" s="162"/>
      <c r="CJ140" s="162"/>
      <c r="CK140" s="162"/>
      <c r="CL140" s="162"/>
      <c r="CM140" s="162"/>
      <c r="CN140" s="162"/>
      <c r="CO140" s="162">
        <v>0</v>
      </c>
      <c r="CP140" s="162">
        <v>0</v>
      </c>
      <c r="CQ140" s="162">
        <v>0</v>
      </c>
      <c r="CR140" s="162">
        <v>0</v>
      </c>
      <c r="CS140" s="162">
        <v>0</v>
      </c>
      <c r="CT140" s="162">
        <v>0</v>
      </c>
      <c r="CU140" s="162">
        <v>0</v>
      </c>
      <c r="CV140" s="162">
        <v>0</v>
      </c>
      <c r="CW140" s="209">
        <f t="shared" si="215"/>
        <v>48</v>
      </c>
      <c r="CX140" s="209">
        <f t="shared" si="216"/>
        <v>170.88</v>
      </c>
      <c r="CY140" s="375" t="s">
        <v>515</v>
      </c>
      <c r="CZ140" s="208"/>
      <c r="DA140" s="152"/>
      <c r="DB140" s="152"/>
      <c r="DC140" s="208"/>
      <c r="DD140" s="208"/>
      <c r="DE140" s="152">
        <f t="shared" si="217"/>
        <v>48</v>
      </c>
      <c r="DF140" s="152">
        <f t="shared" si="218"/>
        <v>170.88</v>
      </c>
      <c r="DG140" s="153"/>
      <c r="DH140" s="153" t="s">
        <v>588</v>
      </c>
      <c r="DI140" s="153" t="s">
        <v>467</v>
      </c>
      <c r="DJ140" s="406" t="s">
        <v>591</v>
      </c>
      <c r="DK140" s="368" t="s">
        <v>474</v>
      </c>
      <c r="DL140" s="413">
        <v>192</v>
      </c>
      <c r="DM140" s="153">
        <v>45842</v>
      </c>
      <c r="DN140" s="413">
        <f>8*6</f>
        <v>48</v>
      </c>
      <c r="DO140" s="413">
        <v>192</v>
      </c>
      <c r="DP140" s="182">
        <f>18800/1.1</f>
        <v>17090.909090909088</v>
      </c>
      <c r="DQ140" s="181">
        <f t="shared" si="212"/>
        <v>3609599.9999999995</v>
      </c>
      <c r="DR140" s="446">
        <f t="shared" si="213"/>
        <v>0.10000000000000003</v>
      </c>
      <c r="DS140" s="182">
        <f t="shared" si="214"/>
        <v>3281454.5454545449</v>
      </c>
      <c r="DT140" s="275">
        <v>45852</v>
      </c>
      <c r="DU140" s="152">
        <f>SUMIF($I:$I,I140,$DN:$DN)</f>
        <v>48</v>
      </c>
      <c r="DV140" s="152">
        <f>SUMIF($I:$I,I140,$DO:$DO)</f>
        <v>192</v>
      </c>
      <c r="DW140" s="151"/>
      <c r="DX140" s="275"/>
      <c r="DY140" s="370"/>
      <c r="DZ140" s="208"/>
      <c r="EA140" s="208"/>
      <c r="EB140" s="171"/>
      <c r="EC140" s="152"/>
      <c r="ED140" s="152"/>
      <c r="EE140" s="152"/>
      <c r="EF140" s="152"/>
      <c r="EG140" s="152"/>
      <c r="EH140" s="152"/>
      <c r="EI140" s="371"/>
      <c r="EJ140" s="371"/>
      <c r="EK140" s="153"/>
      <c r="EL140" s="153"/>
      <c r="EM140" s="153"/>
      <c r="EN140" s="153"/>
      <c r="EO140" s="153"/>
      <c r="EP140" s="153"/>
      <c r="EQ140" s="153"/>
      <c r="ER140" s="153"/>
      <c r="ES140" s="152">
        <f>SUMIF($I:$I,I140,$EG:$EG)</f>
        <v>0</v>
      </c>
      <c r="ET140" s="151">
        <f>SUMIF($I:$I,I140,$EH:$EH)</f>
        <v>0</v>
      </c>
      <c r="EU140" s="153"/>
      <c r="EV140" s="153"/>
      <c r="EW140" s="153"/>
      <c r="EX140" s="153"/>
      <c r="EY140" s="152">
        <f t="shared" si="219"/>
        <v>48</v>
      </c>
      <c r="EZ140" s="152">
        <f t="shared" si="220"/>
        <v>192</v>
      </c>
      <c r="FA140" s="152">
        <f t="shared" si="221"/>
        <v>0</v>
      </c>
      <c r="FB140" s="152">
        <f t="shared" si="222"/>
        <v>-21.120000000000005</v>
      </c>
      <c r="FC140" s="151" t="str">
        <f t="shared" si="223"/>
        <v>Đủ</v>
      </c>
      <c r="FD140" s="152"/>
      <c r="FE140" s="372"/>
      <c r="FF140" s="373"/>
      <c r="FG140" s="367"/>
      <c r="FH140" s="374"/>
      <c r="FI140" s="183"/>
      <c r="FJ140" s="184"/>
      <c r="FK140" s="185"/>
      <c r="FL140" s="185"/>
    </row>
    <row r="141" spans="1:168" s="157" customFormat="1" ht="14" hidden="1" customHeight="1">
      <c r="A141" s="208" t="str">
        <f t="shared" si="211"/>
        <v>Hiện</v>
      </c>
      <c r="B141" s="151" t="str">
        <f t="shared" si="93"/>
        <v>Thừa</v>
      </c>
      <c r="C141" s="151">
        <f>FA141</f>
        <v>-0.5</v>
      </c>
      <c r="D141" s="398"/>
      <c r="E141" s="400"/>
      <c r="F141" s="151"/>
      <c r="G141" s="151"/>
      <c r="H141" s="405" t="s">
        <v>586</v>
      </c>
      <c r="I141" s="171" t="s">
        <v>490</v>
      </c>
      <c r="J141" s="164" t="s">
        <v>397</v>
      </c>
      <c r="K141" s="247" t="s">
        <v>719</v>
      </c>
      <c r="L141" s="233" t="s">
        <v>399</v>
      </c>
      <c r="M141" s="163" t="s">
        <v>61</v>
      </c>
      <c r="N141" s="163">
        <v>16.8</v>
      </c>
      <c r="O141" s="178">
        <v>6.88</v>
      </c>
      <c r="P141" s="172">
        <v>57.720000000000006</v>
      </c>
      <c r="Q141" s="161"/>
      <c r="R141" s="162"/>
      <c r="S141" s="161"/>
      <c r="T141" s="162"/>
      <c r="U141" s="162"/>
      <c r="V141" s="162"/>
      <c r="W141" s="162"/>
      <c r="X141" s="162"/>
      <c r="Y141" s="162"/>
      <c r="Z141" s="162"/>
      <c r="AA141" s="162">
        <v>8</v>
      </c>
      <c r="AB141" s="162">
        <v>134.4</v>
      </c>
      <c r="AC141" s="162">
        <v>0</v>
      </c>
      <c r="AD141" s="162">
        <v>0</v>
      </c>
      <c r="AE141" s="162">
        <v>2.5</v>
      </c>
      <c r="AF141" s="162">
        <v>42</v>
      </c>
      <c r="AG141" s="162">
        <v>0</v>
      </c>
      <c r="AH141" s="162">
        <v>0</v>
      </c>
      <c r="AI141" s="162">
        <f>VLOOKUP(I141,'[119]MTO-rev09'!$A:$O,11,0)</f>
        <v>0</v>
      </c>
      <c r="AJ141" s="162">
        <f>VLOOKUP(I141,'[119]MTO-rev09'!$A:$O,12,0)</f>
        <v>0</v>
      </c>
      <c r="AK141" s="162">
        <v>0</v>
      </c>
      <c r="AL141" s="162">
        <v>0</v>
      </c>
      <c r="AM141" s="162"/>
      <c r="AN141" s="162"/>
      <c r="AO141" s="162">
        <v>0</v>
      </c>
      <c r="AP141" s="162">
        <v>0</v>
      </c>
      <c r="AQ141" s="162">
        <v>0</v>
      </c>
      <c r="AR141" s="162">
        <v>0</v>
      </c>
      <c r="AS141" s="162">
        <v>0</v>
      </c>
      <c r="AT141" s="162">
        <v>0</v>
      </c>
      <c r="AU141" s="162">
        <v>0</v>
      </c>
      <c r="AV141" s="162">
        <v>0</v>
      </c>
      <c r="AW141" s="162">
        <v>0</v>
      </c>
      <c r="AX141" s="162">
        <v>0</v>
      </c>
      <c r="AY141" s="162">
        <v>0</v>
      </c>
      <c r="AZ141" s="162">
        <v>0</v>
      </c>
      <c r="BA141" s="162"/>
      <c r="BB141" s="162"/>
      <c r="BC141" s="162">
        <v>0</v>
      </c>
      <c r="BD141" s="162">
        <v>0</v>
      </c>
      <c r="BE141" s="162">
        <v>0</v>
      </c>
      <c r="BF141" s="162">
        <v>0</v>
      </c>
      <c r="BG141" s="162">
        <v>0</v>
      </c>
      <c r="BH141" s="162">
        <v>0</v>
      </c>
      <c r="BI141" s="162">
        <v>0</v>
      </c>
      <c r="BJ141" s="162">
        <v>0</v>
      </c>
      <c r="BK141" s="162">
        <v>0</v>
      </c>
      <c r="BL141" s="162">
        <v>0</v>
      </c>
      <c r="BM141" s="162">
        <v>0</v>
      </c>
      <c r="BN141" s="162">
        <v>0</v>
      </c>
      <c r="BO141" s="162"/>
      <c r="BP141" s="162"/>
      <c r="BQ141" s="162">
        <v>0</v>
      </c>
      <c r="BR141" s="162">
        <v>0</v>
      </c>
      <c r="BS141" s="162">
        <v>0</v>
      </c>
      <c r="BT141" s="162">
        <v>0</v>
      </c>
      <c r="BU141" s="162">
        <v>0</v>
      </c>
      <c r="BV141" s="162">
        <v>0</v>
      </c>
      <c r="BW141" s="162"/>
      <c r="BX141" s="162"/>
      <c r="BY141" s="162">
        <v>0</v>
      </c>
      <c r="BZ141" s="162">
        <v>0</v>
      </c>
      <c r="CA141" s="162">
        <v>0</v>
      </c>
      <c r="CB141" s="162">
        <v>0</v>
      </c>
      <c r="CC141" s="162">
        <v>0</v>
      </c>
      <c r="CD141" s="162">
        <v>0</v>
      </c>
      <c r="CE141" s="162">
        <f>VLOOKUP(I141,[120]REV33!$A:$O,11,0)</f>
        <v>0</v>
      </c>
      <c r="CF141" s="162">
        <f>VLOOKUP(I141,[120]REV33!$A:$O,12,0)</f>
        <v>0</v>
      </c>
      <c r="CG141" s="162"/>
      <c r="CH141" s="162"/>
      <c r="CI141" s="162"/>
      <c r="CJ141" s="162"/>
      <c r="CK141" s="162"/>
      <c r="CL141" s="162"/>
      <c r="CM141" s="162"/>
      <c r="CN141" s="162"/>
      <c r="CO141" s="162">
        <v>0</v>
      </c>
      <c r="CP141" s="162">
        <v>0</v>
      </c>
      <c r="CQ141" s="162">
        <v>0</v>
      </c>
      <c r="CR141" s="162">
        <v>0</v>
      </c>
      <c r="CS141" s="162">
        <v>0</v>
      </c>
      <c r="CT141" s="162">
        <v>0</v>
      </c>
      <c r="CU141" s="162">
        <v>0</v>
      </c>
      <c r="CV141" s="162">
        <v>0</v>
      </c>
      <c r="CW141" s="209">
        <f t="shared" si="215"/>
        <v>10.5</v>
      </c>
      <c r="CX141" s="209">
        <f t="shared" si="216"/>
        <v>176.4</v>
      </c>
      <c r="CY141" s="375" t="s">
        <v>650</v>
      </c>
      <c r="CZ141" s="208"/>
      <c r="DA141" s="152"/>
      <c r="DB141" s="152"/>
      <c r="DC141" s="208"/>
      <c r="DD141" s="208"/>
      <c r="DE141" s="152">
        <f t="shared" si="217"/>
        <v>10.5</v>
      </c>
      <c r="DF141" s="152">
        <f t="shared" si="218"/>
        <v>176.4</v>
      </c>
      <c r="DG141" s="153"/>
      <c r="DH141" s="153" t="s">
        <v>588</v>
      </c>
      <c r="DI141" s="153" t="s">
        <v>467</v>
      </c>
      <c r="DJ141" s="406" t="s">
        <v>592</v>
      </c>
      <c r="DK141" s="368" t="s">
        <v>474</v>
      </c>
      <c r="DL141" s="413">
        <v>212</v>
      </c>
      <c r="DM141" s="153">
        <v>45842</v>
      </c>
      <c r="DN141" s="1001">
        <f>5.5*2</f>
        <v>11</v>
      </c>
      <c r="DO141" s="413">
        <v>212</v>
      </c>
      <c r="DP141" s="182">
        <f t="shared" ref="DP141:DP142" si="224">18800/1.1</f>
        <v>17090.909090909088</v>
      </c>
      <c r="DQ141" s="181">
        <f t="shared" si="212"/>
        <v>3985599.9999999995</v>
      </c>
      <c r="DR141" s="446">
        <f t="shared" si="213"/>
        <v>0.10000000000000007</v>
      </c>
      <c r="DS141" s="182">
        <f t="shared" si="214"/>
        <v>3623272.7272727266</v>
      </c>
      <c r="DT141" s="275">
        <v>45852</v>
      </c>
      <c r="DU141" s="152">
        <f>SUMIF($I:$I,I141,$DN:$DN)</f>
        <v>11</v>
      </c>
      <c r="DV141" s="152">
        <f>SUMIF($I:$I,I141,$DO:$DO)</f>
        <v>212</v>
      </c>
      <c r="DW141" s="151"/>
      <c r="DX141" s="275"/>
      <c r="DY141" s="370"/>
      <c r="DZ141" s="208"/>
      <c r="EA141" s="208"/>
      <c r="EB141" s="171"/>
      <c r="EC141" s="152"/>
      <c r="ED141" s="152"/>
      <c r="EE141" s="152"/>
      <c r="EF141" s="152"/>
      <c r="EG141" s="152"/>
      <c r="EH141" s="152"/>
      <c r="EI141" s="371"/>
      <c r="EJ141" s="371"/>
      <c r="EK141" s="153"/>
      <c r="EL141" s="153"/>
      <c r="EM141" s="153"/>
      <c r="EN141" s="153"/>
      <c r="EO141" s="153"/>
      <c r="EP141" s="153"/>
      <c r="EQ141" s="153"/>
      <c r="ER141" s="153"/>
      <c r="ES141" s="152">
        <f>SUMIF($I:$I,I141,$EG:$EG)</f>
        <v>0</v>
      </c>
      <c r="ET141" s="151">
        <f>SUMIF($I:$I,I141,$EH:$EH)</f>
        <v>0</v>
      </c>
      <c r="EU141" s="153"/>
      <c r="EV141" s="153"/>
      <c r="EW141" s="153"/>
      <c r="EX141" s="153"/>
      <c r="EY141" s="152">
        <f t="shared" si="219"/>
        <v>11</v>
      </c>
      <c r="EZ141" s="152">
        <f t="shared" si="220"/>
        <v>212</v>
      </c>
      <c r="FA141" s="152">
        <f t="shared" si="221"/>
        <v>-0.5</v>
      </c>
      <c r="FB141" s="152">
        <f t="shared" si="222"/>
        <v>-35.599999999999994</v>
      </c>
      <c r="FC141" s="151" t="str">
        <f t="shared" si="223"/>
        <v>Thừa</v>
      </c>
      <c r="FD141" s="152"/>
      <c r="FE141" s="372"/>
      <c r="FF141" s="373"/>
      <c r="FG141" s="367"/>
      <c r="FH141" s="374"/>
      <c r="FI141" s="183"/>
      <c r="FJ141" s="184"/>
      <c r="FK141" s="185"/>
      <c r="FL141" s="185"/>
    </row>
    <row r="142" spans="1:168" s="157" customFormat="1" ht="14" hidden="1" customHeight="1">
      <c r="A142" s="208" t="str">
        <f t="shared" si="211"/>
        <v>Hiện</v>
      </c>
      <c r="B142" s="151" t="str">
        <f t="shared" si="93"/>
        <v>Đủ</v>
      </c>
      <c r="C142" s="151">
        <f>FA142</f>
        <v>0</v>
      </c>
      <c r="D142" s="398"/>
      <c r="E142" s="400"/>
      <c r="F142" s="151"/>
      <c r="G142" s="151"/>
      <c r="H142" s="405" t="s">
        <v>587</v>
      </c>
      <c r="I142" s="171" t="s">
        <v>491</v>
      </c>
      <c r="J142" s="164" t="s">
        <v>397</v>
      </c>
      <c r="K142" s="247" t="s">
        <v>492</v>
      </c>
      <c r="L142" s="233" t="s">
        <v>402</v>
      </c>
      <c r="M142" s="163" t="s">
        <v>61</v>
      </c>
      <c r="N142" s="163">
        <v>33.1</v>
      </c>
      <c r="O142" s="178">
        <v>2.2000000000000002</v>
      </c>
      <c r="P142" s="172">
        <v>72.8</v>
      </c>
      <c r="Q142" s="161"/>
      <c r="R142" s="162"/>
      <c r="S142" s="161"/>
      <c r="T142" s="162"/>
      <c r="U142" s="162"/>
      <c r="V142" s="162"/>
      <c r="W142" s="162"/>
      <c r="X142" s="162"/>
      <c r="Y142" s="162"/>
      <c r="Z142" s="162"/>
      <c r="AA142" s="162">
        <v>2.4</v>
      </c>
      <c r="AB142" s="162">
        <v>79.44</v>
      </c>
      <c r="AC142" s="162">
        <v>0</v>
      </c>
      <c r="AD142" s="162">
        <v>0</v>
      </c>
      <c r="AE142" s="162">
        <v>0</v>
      </c>
      <c r="AF142" s="162">
        <v>0</v>
      </c>
      <c r="AG142" s="162">
        <v>0</v>
      </c>
      <c r="AH142" s="162">
        <v>0</v>
      </c>
      <c r="AI142" s="162">
        <f>VLOOKUP(I142,'[119]MTO-rev09'!$A:$O,11,0)</f>
        <v>0</v>
      </c>
      <c r="AJ142" s="162">
        <f>VLOOKUP(I142,'[119]MTO-rev09'!$A:$O,12,0)</f>
        <v>0</v>
      </c>
      <c r="AK142" s="162">
        <v>0</v>
      </c>
      <c r="AL142" s="162">
        <v>0</v>
      </c>
      <c r="AM142" s="162"/>
      <c r="AN142" s="162"/>
      <c r="AO142" s="162">
        <v>0</v>
      </c>
      <c r="AP142" s="162">
        <v>0</v>
      </c>
      <c r="AQ142" s="162">
        <v>0</v>
      </c>
      <c r="AR142" s="162">
        <v>0</v>
      </c>
      <c r="AS142" s="162">
        <v>0</v>
      </c>
      <c r="AT142" s="162">
        <v>0</v>
      </c>
      <c r="AU142" s="162">
        <v>0</v>
      </c>
      <c r="AV142" s="162">
        <v>0</v>
      </c>
      <c r="AW142" s="162">
        <v>0</v>
      </c>
      <c r="AX142" s="162">
        <v>0</v>
      </c>
      <c r="AY142" s="162">
        <v>0</v>
      </c>
      <c r="AZ142" s="162">
        <v>0</v>
      </c>
      <c r="BA142" s="162"/>
      <c r="BB142" s="162"/>
      <c r="BC142" s="162">
        <v>0</v>
      </c>
      <c r="BD142" s="162">
        <v>0</v>
      </c>
      <c r="BE142" s="162">
        <v>0</v>
      </c>
      <c r="BF142" s="162">
        <v>0</v>
      </c>
      <c r="BG142" s="162">
        <v>0</v>
      </c>
      <c r="BH142" s="162">
        <v>0</v>
      </c>
      <c r="BI142" s="162">
        <v>0</v>
      </c>
      <c r="BJ142" s="162">
        <v>0</v>
      </c>
      <c r="BK142" s="162">
        <v>0</v>
      </c>
      <c r="BL142" s="162">
        <v>0</v>
      </c>
      <c r="BM142" s="162">
        <v>0</v>
      </c>
      <c r="BN142" s="162">
        <v>0</v>
      </c>
      <c r="BO142" s="162"/>
      <c r="BP142" s="162"/>
      <c r="BQ142" s="162">
        <v>0</v>
      </c>
      <c r="BR142" s="162">
        <v>0</v>
      </c>
      <c r="BS142" s="162">
        <v>0</v>
      </c>
      <c r="BT142" s="162">
        <v>0</v>
      </c>
      <c r="BU142" s="162">
        <v>0</v>
      </c>
      <c r="BV142" s="162">
        <v>0</v>
      </c>
      <c r="BW142" s="162"/>
      <c r="BX142" s="162"/>
      <c r="BY142" s="162">
        <v>0</v>
      </c>
      <c r="BZ142" s="162">
        <v>0</v>
      </c>
      <c r="CA142" s="162">
        <v>0</v>
      </c>
      <c r="CB142" s="162">
        <v>0</v>
      </c>
      <c r="CC142" s="162">
        <v>0</v>
      </c>
      <c r="CD142" s="162">
        <v>0</v>
      </c>
      <c r="CE142" s="162">
        <f>VLOOKUP(I142,[120]REV33!$A:$O,11,0)</f>
        <v>0</v>
      </c>
      <c r="CF142" s="162">
        <f>VLOOKUP(I142,[120]REV33!$A:$O,12,0)</f>
        <v>0</v>
      </c>
      <c r="CG142" s="162"/>
      <c r="CH142" s="162"/>
      <c r="CI142" s="162"/>
      <c r="CJ142" s="162"/>
      <c r="CK142" s="162"/>
      <c r="CL142" s="162"/>
      <c r="CM142" s="162"/>
      <c r="CN142" s="162"/>
      <c r="CO142" s="162">
        <v>0</v>
      </c>
      <c r="CP142" s="162">
        <v>0</v>
      </c>
      <c r="CQ142" s="162">
        <v>0</v>
      </c>
      <c r="CR142" s="162">
        <v>0</v>
      </c>
      <c r="CS142" s="162">
        <v>0</v>
      </c>
      <c r="CT142" s="162">
        <v>0</v>
      </c>
      <c r="CU142" s="162">
        <v>0</v>
      </c>
      <c r="CV142" s="162">
        <v>0</v>
      </c>
      <c r="CW142" s="209">
        <f t="shared" si="215"/>
        <v>2.4</v>
      </c>
      <c r="CX142" s="209">
        <f t="shared" si="216"/>
        <v>79.44</v>
      </c>
      <c r="CY142" s="375" t="s">
        <v>516</v>
      </c>
      <c r="CZ142" s="208"/>
      <c r="DA142" s="152"/>
      <c r="DB142" s="152"/>
      <c r="DC142" s="208"/>
      <c r="DD142" s="208"/>
      <c r="DE142" s="152">
        <f t="shared" si="217"/>
        <v>2.4</v>
      </c>
      <c r="DF142" s="152">
        <f t="shared" si="218"/>
        <v>79.44</v>
      </c>
      <c r="DG142" s="153"/>
      <c r="DH142" s="153" t="s">
        <v>588</v>
      </c>
      <c r="DI142" s="153" t="s">
        <v>467</v>
      </c>
      <c r="DJ142" s="406" t="s">
        <v>593</v>
      </c>
      <c r="DK142" s="368" t="s">
        <v>474</v>
      </c>
      <c r="DL142" s="413">
        <v>102</v>
      </c>
      <c r="DM142" s="153">
        <v>45842</v>
      </c>
      <c r="DN142" s="1001">
        <v>2.4</v>
      </c>
      <c r="DO142" s="413">
        <v>102</v>
      </c>
      <c r="DP142" s="182">
        <f t="shared" si="224"/>
        <v>17090.909090909088</v>
      </c>
      <c r="DQ142" s="181">
        <f t="shared" si="212"/>
        <v>1917600</v>
      </c>
      <c r="DR142" s="446">
        <f t="shared" si="213"/>
        <v>0.10000000000000013</v>
      </c>
      <c r="DS142" s="182">
        <f t="shared" si="214"/>
        <v>1743272.7272727271</v>
      </c>
      <c r="DT142" s="275">
        <v>45852</v>
      </c>
      <c r="DU142" s="152">
        <f>SUMIF($I:$I,I142,$DN:$DN)</f>
        <v>2.4</v>
      </c>
      <c r="DV142" s="152">
        <f>SUMIF($I:$I,I142,$DO:$DO)</f>
        <v>102</v>
      </c>
      <c r="DW142" s="151"/>
      <c r="DX142" s="275"/>
      <c r="DY142" s="370"/>
      <c r="DZ142" s="208"/>
      <c r="EA142" s="208"/>
      <c r="EB142" s="171"/>
      <c r="EC142" s="152"/>
      <c r="ED142" s="152"/>
      <c r="EE142" s="152"/>
      <c r="EF142" s="152"/>
      <c r="EG142" s="152"/>
      <c r="EH142" s="152"/>
      <c r="EI142" s="371"/>
      <c r="EJ142" s="371"/>
      <c r="EK142" s="153"/>
      <c r="EL142" s="153"/>
      <c r="EM142" s="153"/>
      <c r="EN142" s="153"/>
      <c r="EO142" s="153"/>
      <c r="EP142" s="153"/>
      <c r="EQ142" s="153"/>
      <c r="ER142" s="153"/>
      <c r="ES142" s="152">
        <f>SUMIF($I:$I,I142,$EG:$EG)</f>
        <v>0</v>
      </c>
      <c r="ET142" s="151">
        <f>SUMIF($I:$I,I142,$EH:$EH)</f>
        <v>0</v>
      </c>
      <c r="EU142" s="153"/>
      <c r="EV142" s="153"/>
      <c r="EW142" s="153"/>
      <c r="EX142" s="153"/>
      <c r="EY142" s="152">
        <f t="shared" si="219"/>
        <v>2.4</v>
      </c>
      <c r="EZ142" s="152">
        <f t="shared" si="220"/>
        <v>102</v>
      </c>
      <c r="FA142" s="152">
        <f t="shared" si="221"/>
        <v>0</v>
      </c>
      <c r="FB142" s="152">
        <f t="shared" si="222"/>
        <v>-22.560000000000002</v>
      </c>
      <c r="FC142" s="151" t="str">
        <f t="shared" si="223"/>
        <v>Đủ</v>
      </c>
      <c r="FD142" s="152"/>
      <c r="FE142" s="372"/>
      <c r="FF142" s="373"/>
      <c r="FG142" s="367"/>
      <c r="FH142" s="374"/>
      <c r="FI142" s="183"/>
      <c r="FJ142" s="184"/>
      <c r="FK142" s="185"/>
      <c r="FL142" s="185"/>
    </row>
    <row r="143" spans="1:168" s="157" customFormat="1" ht="14" hidden="1" customHeight="1">
      <c r="A143" s="208" t="str">
        <f t="shared" si="211"/>
        <v>Hiện</v>
      </c>
      <c r="B143" s="151" t="str">
        <f t="shared" si="93"/>
        <v>Thừa</v>
      </c>
      <c r="C143" s="151">
        <f>FA143</f>
        <v>-6</v>
      </c>
      <c r="D143" s="397"/>
      <c r="E143" s="400"/>
      <c r="F143" s="399"/>
      <c r="G143" s="151"/>
      <c r="H143" s="151"/>
      <c r="I143" s="171" t="s">
        <v>493</v>
      </c>
      <c r="J143" s="164" t="s">
        <v>397</v>
      </c>
      <c r="K143" s="247" t="s">
        <v>494</v>
      </c>
      <c r="L143" s="233" t="s">
        <v>399</v>
      </c>
      <c r="M143" s="163" t="s">
        <v>61</v>
      </c>
      <c r="N143" s="163">
        <v>422.45</v>
      </c>
      <c r="O143" s="178">
        <v>5.12</v>
      </c>
      <c r="P143" s="172">
        <v>1080</v>
      </c>
      <c r="Q143" s="161"/>
      <c r="R143" s="162"/>
      <c r="S143" s="161"/>
      <c r="T143" s="162"/>
      <c r="U143" s="162"/>
      <c r="V143" s="162"/>
      <c r="W143" s="162"/>
      <c r="X143" s="162"/>
      <c r="Y143" s="162"/>
      <c r="Z143" s="162"/>
      <c r="AA143" s="162">
        <v>6</v>
      </c>
      <c r="AB143" s="162">
        <v>2534.6999999999998</v>
      </c>
      <c r="AC143" s="162">
        <v>0</v>
      </c>
      <c r="AD143" s="162">
        <v>0</v>
      </c>
      <c r="AE143" s="162">
        <v>0</v>
      </c>
      <c r="AF143" s="162">
        <v>0</v>
      </c>
      <c r="AG143" s="162">
        <v>0</v>
      </c>
      <c r="AH143" s="162">
        <v>0</v>
      </c>
      <c r="AI143" s="162">
        <f>VLOOKUP(I143,'[119]MTO-rev09'!$A:$O,11,0)</f>
        <v>0</v>
      </c>
      <c r="AJ143" s="162">
        <f>VLOOKUP(I143,'[119]MTO-rev09'!$A:$O,12,0)</f>
        <v>0</v>
      </c>
      <c r="AK143" s="162">
        <v>0</v>
      </c>
      <c r="AL143" s="162">
        <v>0</v>
      </c>
      <c r="AM143" s="162"/>
      <c r="AN143" s="162"/>
      <c r="AO143" s="162">
        <v>0</v>
      </c>
      <c r="AP143" s="162">
        <v>0</v>
      </c>
      <c r="AQ143" s="162">
        <v>0</v>
      </c>
      <c r="AR143" s="162">
        <v>0</v>
      </c>
      <c r="AS143" s="162">
        <v>0</v>
      </c>
      <c r="AT143" s="162">
        <v>0</v>
      </c>
      <c r="AU143" s="162">
        <v>0</v>
      </c>
      <c r="AV143" s="162">
        <v>0</v>
      </c>
      <c r="AW143" s="162">
        <v>0</v>
      </c>
      <c r="AX143" s="162">
        <v>0</v>
      </c>
      <c r="AY143" s="162">
        <v>0</v>
      </c>
      <c r="AZ143" s="162">
        <v>0</v>
      </c>
      <c r="BA143" s="162"/>
      <c r="BB143" s="162"/>
      <c r="BC143" s="162">
        <v>0</v>
      </c>
      <c r="BD143" s="162">
        <v>0</v>
      </c>
      <c r="BE143" s="162">
        <v>0</v>
      </c>
      <c r="BF143" s="162">
        <v>0</v>
      </c>
      <c r="BG143" s="162">
        <v>0</v>
      </c>
      <c r="BH143" s="162">
        <v>0</v>
      </c>
      <c r="BI143" s="162">
        <v>0</v>
      </c>
      <c r="BJ143" s="162">
        <v>0</v>
      </c>
      <c r="BK143" s="162">
        <v>0</v>
      </c>
      <c r="BL143" s="162">
        <v>0</v>
      </c>
      <c r="BM143" s="162">
        <v>0</v>
      </c>
      <c r="BN143" s="162">
        <v>0</v>
      </c>
      <c r="BO143" s="162"/>
      <c r="BP143" s="162"/>
      <c r="BQ143" s="162">
        <v>0</v>
      </c>
      <c r="BR143" s="162">
        <v>0</v>
      </c>
      <c r="BS143" s="162">
        <v>0</v>
      </c>
      <c r="BT143" s="162">
        <v>0</v>
      </c>
      <c r="BU143" s="162">
        <v>0</v>
      </c>
      <c r="BV143" s="162">
        <v>0</v>
      </c>
      <c r="BW143" s="162"/>
      <c r="BX143" s="162"/>
      <c r="BY143" s="162">
        <v>0</v>
      </c>
      <c r="BZ143" s="162">
        <v>0</v>
      </c>
      <c r="CA143" s="162">
        <v>0</v>
      </c>
      <c r="CB143" s="162">
        <v>0</v>
      </c>
      <c r="CC143" s="162">
        <v>0</v>
      </c>
      <c r="CD143" s="162">
        <v>0</v>
      </c>
      <c r="CE143" s="162">
        <f>VLOOKUP(I143,[120]REV33!$A:$O,11,0)</f>
        <v>0</v>
      </c>
      <c r="CF143" s="162">
        <f>VLOOKUP(I143,[120]REV33!$A:$O,12,0)</f>
        <v>0</v>
      </c>
      <c r="CG143" s="162"/>
      <c r="CH143" s="162"/>
      <c r="CI143" s="162"/>
      <c r="CJ143" s="162"/>
      <c r="CK143" s="162"/>
      <c r="CL143" s="162"/>
      <c r="CM143" s="162"/>
      <c r="CN143" s="162"/>
      <c r="CO143" s="162">
        <v>0</v>
      </c>
      <c r="CP143" s="162">
        <v>0</v>
      </c>
      <c r="CQ143" s="162">
        <v>0</v>
      </c>
      <c r="CR143" s="162">
        <v>0</v>
      </c>
      <c r="CS143" s="162">
        <v>0</v>
      </c>
      <c r="CT143" s="162">
        <v>0</v>
      </c>
      <c r="CU143" s="162">
        <v>0</v>
      </c>
      <c r="CV143" s="162">
        <v>0</v>
      </c>
      <c r="CW143" s="209">
        <f t="shared" si="215"/>
        <v>6</v>
      </c>
      <c r="CX143" s="209">
        <f t="shared" si="216"/>
        <v>2534.6999999999998</v>
      </c>
      <c r="CY143" s="375" t="s">
        <v>512</v>
      </c>
      <c r="CZ143" s="208"/>
      <c r="DA143" s="152"/>
      <c r="DB143" s="152"/>
      <c r="DC143" s="208"/>
      <c r="DD143" s="208"/>
      <c r="DE143" s="152">
        <f t="shared" si="217"/>
        <v>6</v>
      </c>
      <c r="DF143" s="152">
        <f t="shared" si="218"/>
        <v>2534.6999999999998</v>
      </c>
      <c r="DG143" s="153"/>
      <c r="DH143" s="153" t="s">
        <v>726</v>
      </c>
      <c r="DI143" s="153" t="s">
        <v>666</v>
      </c>
      <c r="DJ143" s="376" t="s">
        <v>728</v>
      </c>
      <c r="DK143" s="368" t="s">
        <v>727</v>
      </c>
      <c r="DL143" s="181">
        <v>2958</v>
      </c>
      <c r="DM143" s="153">
        <v>45847</v>
      </c>
      <c r="DN143" s="999">
        <v>6</v>
      </c>
      <c r="DO143" s="181">
        <v>2958</v>
      </c>
      <c r="DP143" s="182">
        <v>17546</v>
      </c>
      <c r="DQ143" s="181">
        <f t="shared" si="212"/>
        <v>57091174.800000004</v>
      </c>
      <c r="DR143" s="446">
        <f t="shared" si="213"/>
        <v>0.10000000000000009</v>
      </c>
      <c r="DS143" s="182">
        <f t="shared" si="214"/>
        <v>51901068</v>
      </c>
      <c r="DT143" s="275">
        <v>45869</v>
      </c>
      <c r="DU143" s="152">
        <f>SUMIF($I:$I,I143,$DN:$DN)</f>
        <v>6</v>
      </c>
      <c r="DV143" s="152">
        <f>SUMIF($I:$I,I143,$DO:$DO)</f>
        <v>2958</v>
      </c>
      <c r="DW143" s="151"/>
      <c r="DX143" s="275"/>
      <c r="DY143" s="370"/>
      <c r="DZ143" s="208"/>
      <c r="EA143" s="208"/>
      <c r="EB143" s="171"/>
      <c r="EC143" s="152"/>
      <c r="ED143" s="152"/>
      <c r="EE143" s="152"/>
      <c r="EF143" s="152"/>
      <c r="EG143" s="152"/>
      <c r="EH143" s="152"/>
      <c r="EI143" s="371"/>
      <c r="EJ143" s="371"/>
      <c r="EK143" s="153"/>
      <c r="EL143" s="153"/>
      <c r="EM143" s="153"/>
      <c r="EN143" s="153"/>
      <c r="EO143" s="153"/>
      <c r="EP143" s="153"/>
      <c r="EQ143" s="153"/>
      <c r="ER143" s="153"/>
      <c r="ES143" s="152">
        <f>SUMIF($I:$I,I143,$EG:$EG)</f>
        <v>6</v>
      </c>
      <c r="ET143" s="151">
        <f>SUMIF($I:$I,I143,$EH:$EH)</f>
        <v>2534.6999999999998</v>
      </c>
      <c r="EU143" s="153"/>
      <c r="EV143" s="153"/>
      <c r="EW143" s="153"/>
      <c r="EX143" s="153"/>
      <c r="EY143" s="152">
        <f t="shared" si="219"/>
        <v>12</v>
      </c>
      <c r="EZ143" s="152">
        <f t="shared" si="220"/>
        <v>5492.7</v>
      </c>
      <c r="FA143" s="152">
        <f t="shared" si="221"/>
        <v>-6</v>
      </c>
      <c r="FB143" s="152">
        <f t="shared" si="222"/>
        <v>-2958</v>
      </c>
      <c r="FC143" s="151" t="str">
        <f t="shared" si="223"/>
        <v>Thừa</v>
      </c>
      <c r="FD143" s="152"/>
      <c r="FE143" s="372"/>
      <c r="FF143" s="373"/>
      <c r="FG143" s="367"/>
      <c r="FH143" s="374"/>
      <c r="FI143" s="183"/>
      <c r="FJ143" s="184"/>
      <c r="FK143" s="185"/>
      <c r="FL143" s="185"/>
    </row>
    <row r="144" spans="1:168" s="157" customFormat="1" ht="14" hidden="1" customHeight="1">
      <c r="A144" s="208" t="str">
        <f t="shared" si="211"/>
        <v>ok</v>
      </c>
      <c r="B144" s="151"/>
      <c r="C144" s="151"/>
      <c r="D144" s="397"/>
      <c r="E144" s="400"/>
      <c r="F144" s="399"/>
      <c r="G144" s="151"/>
      <c r="H144" s="151"/>
      <c r="I144" s="171" t="s">
        <v>493</v>
      </c>
      <c r="J144" s="164" t="s">
        <v>397</v>
      </c>
      <c r="K144" s="247" t="s">
        <v>494</v>
      </c>
      <c r="L144" s="233" t="s">
        <v>399</v>
      </c>
      <c r="M144" s="163" t="s">
        <v>61</v>
      </c>
      <c r="N144" s="163"/>
      <c r="O144" s="178"/>
      <c r="P144" s="172"/>
      <c r="Q144" s="161"/>
      <c r="R144" s="162"/>
      <c r="S144" s="161"/>
      <c r="T144" s="162"/>
      <c r="U144" s="162"/>
      <c r="V144" s="162"/>
      <c r="W144" s="162"/>
      <c r="X144" s="162"/>
      <c r="Y144" s="162"/>
      <c r="Z144" s="162"/>
      <c r="AA144" s="162"/>
      <c r="AB144" s="162"/>
      <c r="AC144" s="162"/>
      <c r="AD144" s="162"/>
      <c r="AE144" s="162"/>
      <c r="AF144" s="162"/>
      <c r="AG144" s="162"/>
      <c r="AH144" s="162"/>
      <c r="AI144" s="162"/>
      <c r="AJ144" s="162"/>
      <c r="AK144" s="162"/>
      <c r="AL144" s="162"/>
      <c r="AM144" s="162"/>
      <c r="AN144" s="162"/>
      <c r="AO144" s="162"/>
      <c r="AP144" s="162"/>
      <c r="AQ144" s="162"/>
      <c r="AR144" s="162"/>
      <c r="AS144" s="162"/>
      <c r="AT144" s="162"/>
      <c r="AU144" s="162"/>
      <c r="AV144" s="162"/>
      <c r="AW144" s="162"/>
      <c r="AX144" s="162"/>
      <c r="AY144" s="162"/>
      <c r="AZ144" s="162"/>
      <c r="BA144" s="162"/>
      <c r="BB144" s="162"/>
      <c r="BC144" s="162"/>
      <c r="BD144" s="162"/>
      <c r="BE144" s="162"/>
      <c r="BF144" s="162"/>
      <c r="BG144" s="162"/>
      <c r="BH144" s="162"/>
      <c r="BI144" s="162"/>
      <c r="BJ144" s="162"/>
      <c r="BK144" s="162"/>
      <c r="BL144" s="162"/>
      <c r="BM144" s="162"/>
      <c r="BN144" s="162"/>
      <c r="BO144" s="162"/>
      <c r="BP144" s="162"/>
      <c r="BQ144" s="162"/>
      <c r="BR144" s="162"/>
      <c r="BS144" s="162"/>
      <c r="BT144" s="162"/>
      <c r="BU144" s="162"/>
      <c r="BV144" s="162"/>
      <c r="BW144" s="162"/>
      <c r="BX144" s="162"/>
      <c r="BY144" s="162"/>
      <c r="BZ144" s="162"/>
      <c r="CA144" s="162"/>
      <c r="CB144" s="162"/>
      <c r="CC144" s="162"/>
      <c r="CD144" s="162"/>
      <c r="CE144" s="162"/>
      <c r="CF144" s="162"/>
      <c r="CG144" s="162"/>
      <c r="CH144" s="162"/>
      <c r="CI144" s="162"/>
      <c r="CJ144" s="162"/>
      <c r="CK144" s="162"/>
      <c r="CL144" s="162"/>
      <c r="CM144" s="162"/>
      <c r="CN144" s="162"/>
      <c r="CO144" s="162"/>
      <c r="CP144" s="162"/>
      <c r="CQ144" s="162"/>
      <c r="CR144" s="162"/>
      <c r="CS144" s="162"/>
      <c r="CT144" s="162"/>
      <c r="CU144" s="162"/>
      <c r="CV144" s="162"/>
      <c r="CW144" s="209"/>
      <c r="CX144" s="209"/>
      <c r="CY144" s="375"/>
      <c r="CZ144" s="208"/>
      <c r="DA144" s="152"/>
      <c r="DB144" s="152"/>
      <c r="DC144" s="208"/>
      <c r="DD144" s="208"/>
      <c r="DE144" s="152"/>
      <c r="DF144" s="152"/>
      <c r="DG144" s="153"/>
      <c r="DH144" s="153"/>
      <c r="DI144" s="153"/>
      <c r="DJ144" s="376"/>
      <c r="DK144" s="368"/>
      <c r="DL144" s="181"/>
      <c r="DM144" s="153"/>
      <c r="DN144" s="999"/>
      <c r="DO144" s="181"/>
      <c r="DP144" s="182"/>
      <c r="DQ144" s="182"/>
      <c r="DR144" s="182"/>
      <c r="DS144" s="182"/>
      <c r="DT144" s="275"/>
      <c r="DU144" s="152"/>
      <c r="DV144" s="152"/>
      <c r="DW144" s="151"/>
      <c r="DX144" s="275"/>
      <c r="DY144" s="370"/>
      <c r="DZ144" s="208"/>
      <c r="EA144" s="208" t="s">
        <v>1439</v>
      </c>
      <c r="EB144" s="171" t="s">
        <v>1438</v>
      </c>
      <c r="EC144" s="411" t="s">
        <v>1442</v>
      </c>
      <c r="ED144" s="152" t="s">
        <v>1450</v>
      </c>
      <c r="EE144" s="152">
        <v>2534.6999999999998</v>
      </c>
      <c r="EF144" s="153">
        <v>45863</v>
      </c>
      <c r="EG144" s="152">
        <v>6</v>
      </c>
      <c r="EH144" s="152">
        <v>2534.6999999999998</v>
      </c>
      <c r="EI144" s="371">
        <f>0.180163300015134+1.475</f>
        <v>1.655163300015134</v>
      </c>
      <c r="EJ144" s="371">
        <f>EI144*EH144</f>
        <v>4195.3424165483602</v>
      </c>
      <c r="EK144" s="153">
        <v>45894</v>
      </c>
      <c r="EL144" s="153"/>
      <c r="EM144" s="153">
        <v>45905</v>
      </c>
      <c r="EN144" s="153"/>
      <c r="EO144" s="153">
        <v>45909</v>
      </c>
      <c r="EP144" s="153">
        <v>45910</v>
      </c>
      <c r="EQ144" s="153">
        <v>45910</v>
      </c>
      <c r="ER144" s="153">
        <v>45910</v>
      </c>
      <c r="ES144" s="152"/>
      <c r="ET144" s="151"/>
      <c r="EU144" s="153"/>
      <c r="EV144" s="153"/>
      <c r="EW144" s="153"/>
      <c r="EX144" s="153"/>
      <c r="EY144" s="152"/>
      <c r="EZ144" s="152"/>
      <c r="FA144" s="152"/>
      <c r="FB144" s="152"/>
      <c r="FC144" s="151"/>
      <c r="FD144" s="152"/>
      <c r="FE144" s="372"/>
      <c r="FF144" s="373"/>
      <c r="FG144" s="367"/>
      <c r="FH144" s="374"/>
      <c r="FI144" s="183"/>
      <c r="FJ144" s="184"/>
      <c r="FK144" s="185"/>
      <c r="FL144" s="185"/>
    </row>
    <row r="145" spans="1:168" s="157" customFormat="1" ht="14" hidden="1" customHeight="1">
      <c r="A145" s="208" t="str">
        <f t="shared" si="211"/>
        <v>Hiện</v>
      </c>
      <c r="B145" s="151" t="str">
        <f t="shared" ref="B145:B154" si="225">FC145</f>
        <v>Thừa</v>
      </c>
      <c r="C145" s="151">
        <f>FA145</f>
        <v>-10.799999999999997</v>
      </c>
      <c r="D145" s="399"/>
      <c r="E145" s="400"/>
      <c r="F145" s="151"/>
      <c r="G145" s="151"/>
      <c r="H145" s="151"/>
      <c r="I145" s="171" t="s">
        <v>520</v>
      </c>
      <c r="J145" s="164" t="s">
        <v>267</v>
      </c>
      <c r="K145" s="247" t="s">
        <v>521</v>
      </c>
      <c r="L145" s="233" t="s">
        <v>399</v>
      </c>
      <c r="M145" s="412" t="s">
        <v>61</v>
      </c>
      <c r="N145" s="163">
        <v>33.700000000000003</v>
      </c>
      <c r="O145" s="178">
        <v>24.63</v>
      </c>
      <c r="P145" s="172">
        <v>804.78</v>
      </c>
      <c r="Q145" s="161"/>
      <c r="R145" s="162"/>
      <c r="S145" s="161"/>
      <c r="T145" s="162"/>
      <c r="U145" s="162"/>
      <c r="V145" s="162"/>
      <c r="W145" s="162"/>
      <c r="X145" s="162"/>
      <c r="Y145" s="162"/>
      <c r="Z145" s="162"/>
      <c r="AA145" s="162"/>
      <c r="AB145" s="162"/>
      <c r="AC145" s="162">
        <v>25.200000000000003</v>
      </c>
      <c r="AD145" s="162">
        <v>849.24000000000012</v>
      </c>
      <c r="AE145" s="162">
        <v>0</v>
      </c>
      <c r="AF145" s="162">
        <v>0</v>
      </c>
      <c r="AG145" s="162">
        <v>0</v>
      </c>
      <c r="AH145" s="162">
        <v>0</v>
      </c>
      <c r="AI145" s="162">
        <f>VLOOKUP(I145,'[119]MTO-rev09'!$A:$O,11,0)</f>
        <v>0</v>
      </c>
      <c r="AJ145" s="162">
        <f>VLOOKUP(I145,'[119]MTO-rev09'!$A:$O,12,0)</f>
        <v>0</v>
      </c>
      <c r="AK145" s="162">
        <v>0</v>
      </c>
      <c r="AL145" s="162">
        <v>0</v>
      </c>
      <c r="AM145" s="162"/>
      <c r="AN145" s="162"/>
      <c r="AO145" s="162">
        <v>0</v>
      </c>
      <c r="AP145" s="162">
        <v>0</v>
      </c>
      <c r="AQ145" s="162">
        <v>0</v>
      </c>
      <c r="AR145" s="162">
        <v>0</v>
      </c>
      <c r="AS145" s="162">
        <v>0</v>
      </c>
      <c r="AT145" s="162">
        <v>0</v>
      </c>
      <c r="AU145" s="162">
        <v>0</v>
      </c>
      <c r="AV145" s="162">
        <v>0</v>
      </c>
      <c r="AW145" s="162">
        <v>0</v>
      </c>
      <c r="AX145" s="162">
        <v>0</v>
      </c>
      <c r="AY145" s="162">
        <v>0</v>
      </c>
      <c r="AZ145" s="162">
        <v>0</v>
      </c>
      <c r="BA145" s="162"/>
      <c r="BB145" s="162"/>
      <c r="BC145" s="162">
        <v>0</v>
      </c>
      <c r="BD145" s="162">
        <v>0</v>
      </c>
      <c r="BE145" s="162">
        <v>0</v>
      </c>
      <c r="BF145" s="162">
        <v>0</v>
      </c>
      <c r="BG145" s="162">
        <v>0</v>
      </c>
      <c r="BH145" s="162">
        <v>0</v>
      </c>
      <c r="BI145" s="162">
        <v>0</v>
      </c>
      <c r="BJ145" s="162">
        <v>0</v>
      </c>
      <c r="BK145" s="162">
        <v>0</v>
      </c>
      <c r="BL145" s="162">
        <v>0</v>
      </c>
      <c r="BM145" s="162">
        <v>0</v>
      </c>
      <c r="BN145" s="162">
        <v>0</v>
      </c>
      <c r="BO145" s="162"/>
      <c r="BP145" s="162"/>
      <c r="BQ145" s="162">
        <v>0</v>
      </c>
      <c r="BR145" s="162">
        <v>0</v>
      </c>
      <c r="BS145" s="162">
        <v>0</v>
      </c>
      <c r="BT145" s="162">
        <v>0</v>
      </c>
      <c r="BU145" s="162">
        <v>0</v>
      </c>
      <c r="BV145" s="162">
        <v>0</v>
      </c>
      <c r="BW145" s="162"/>
      <c r="BX145" s="162"/>
      <c r="BY145" s="162">
        <v>0</v>
      </c>
      <c r="BZ145" s="162">
        <v>0</v>
      </c>
      <c r="CA145" s="162">
        <v>0</v>
      </c>
      <c r="CB145" s="162">
        <v>0</v>
      </c>
      <c r="CC145" s="162">
        <v>0</v>
      </c>
      <c r="CD145" s="162">
        <v>0</v>
      </c>
      <c r="CE145" s="162">
        <f>VLOOKUP(I145,[120]REV33!$A:$O,11,0)</f>
        <v>0</v>
      </c>
      <c r="CF145" s="162">
        <f>VLOOKUP(I145,[120]REV33!$A:$O,12,0)</f>
        <v>0</v>
      </c>
      <c r="CG145" s="162"/>
      <c r="CH145" s="162"/>
      <c r="CI145" s="162"/>
      <c r="CJ145" s="162"/>
      <c r="CK145" s="162"/>
      <c r="CL145" s="162"/>
      <c r="CM145" s="162"/>
      <c r="CN145" s="162"/>
      <c r="CO145" s="162">
        <v>0</v>
      </c>
      <c r="CP145" s="162">
        <v>0</v>
      </c>
      <c r="CQ145" s="162">
        <v>0</v>
      </c>
      <c r="CR145" s="162">
        <v>0</v>
      </c>
      <c r="CS145" s="162">
        <v>0</v>
      </c>
      <c r="CT145" s="162">
        <v>0</v>
      </c>
      <c r="CU145" s="162">
        <v>0</v>
      </c>
      <c r="CV145" s="162">
        <v>0</v>
      </c>
      <c r="CW145" s="209">
        <f t="shared" ref="CW145:CW147" si="226">Q145+S145+U145+W145+Y145+AA145+AC145+AE145+AG145+AI145+AK145+AM145+AO145+AQ145+AS145+AU145+AW145+AY145+BA145+BC145+BE145+BG145+BI145+BK145+BM145+BO145+BQ145+BS145+BU145+BW145+BY145+CA145+CC145+CE145+CG145+CI145+CK145+CM145+CO145+CQ145+CS145+CU145</f>
        <v>25.200000000000003</v>
      </c>
      <c r="CX145" s="209">
        <f t="shared" ref="CX145:CX147" si="227">R145+T145+V145+X145+Z145+AB145+AD145+AF145+AH145+AJ145+AL145+AN145+AP145+AR145+AT145+AV145+AX145+AZ145+BB145+BD145+BF145+BH145+BJ145+BL145+BN145+BP145+BR145+BT145+BV145+BX145+BZ145+CB145+CD145+CF145+CH145+CJ145+CL145+CN145+CP145+CR145+CT145+CV145</f>
        <v>849.24000000000012</v>
      </c>
      <c r="CY145" s="375" t="s">
        <v>540</v>
      </c>
      <c r="CZ145" s="208"/>
      <c r="DA145" s="152"/>
      <c r="DB145" s="152"/>
      <c r="DC145" s="208"/>
      <c r="DD145" s="208"/>
      <c r="DE145" s="152">
        <f t="shared" ref="DE145:DE147" si="228">IF(CW145&gt;DA145,CW145-DA145,"0")</f>
        <v>25.200000000000003</v>
      </c>
      <c r="DF145" s="152">
        <f t="shared" ref="DF145:DF147" si="229">IF(CX145&gt;DB145,CX145-DB145,"0")</f>
        <v>849.24000000000012</v>
      </c>
      <c r="DG145" s="153"/>
      <c r="DH145" s="153"/>
      <c r="DI145" s="153"/>
      <c r="DJ145" s="376"/>
      <c r="DK145" s="368"/>
      <c r="DL145" s="181"/>
      <c r="DM145" s="153"/>
      <c r="DN145" s="999"/>
      <c r="DO145" s="181"/>
      <c r="DP145" s="182"/>
      <c r="DQ145" s="182"/>
      <c r="DR145" s="182"/>
      <c r="DS145" s="182"/>
      <c r="DT145" s="275"/>
      <c r="DU145" s="152">
        <f>SUMIF($I:$I,I145,$DN:$DN)</f>
        <v>0</v>
      </c>
      <c r="DV145" s="152">
        <f>SUMIF($I:$I,I145,$DO:$DO)</f>
        <v>0</v>
      </c>
      <c r="DW145" s="151"/>
      <c r="DX145" s="275"/>
      <c r="DY145" s="370"/>
      <c r="DZ145" s="208"/>
      <c r="EA145" s="208" t="s">
        <v>594</v>
      </c>
      <c r="EB145" s="171" t="s">
        <v>46</v>
      </c>
      <c r="EC145" s="171" t="s">
        <v>615</v>
      </c>
      <c r="ED145" s="152" t="s">
        <v>616</v>
      </c>
      <c r="EE145" s="152">
        <v>1213.2</v>
      </c>
      <c r="EF145" s="153">
        <v>45833</v>
      </c>
      <c r="EG145" s="152">
        <v>36</v>
      </c>
      <c r="EH145" s="152">
        <v>1213.2</v>
      </c>
      <c r="EI145" s="396">
        <f>0.113081035655641+0.994</f>
        <v>1.1070810356556411</v>
      </c>
      <c r="EJ145" s="371">
        <f t="shared" ref="EJ145:EJ146" si="230">EI145*EH145</f>
        <v>1343.1107124574239</v>
      </c>
      <c r="EK145" s="153">
        <v>45846</v>
      </c>
      <c r="EL145" s="153"/>
      <c r="EM145" s="153"/>
      <c r="EN145" s="153"/>
      <c r="EO145" s="153"/>
      <c r="EP145" s="153"/>
      <c r="EQ145" s="153">
        <v>45869</v>
      </c>
      <c r="ER145" s="153">
        <v>45869</v>
      </c>
      <c r="ES145" s="152">
        <f>SUMIF($I:$I,I145,$EG:$EG)</f>
        <v>36</v>
      </c>
      <c r="ET145" s="151">
        <f>SUMIF($I:$I,I145,$EH:$EH)</f>
        <v>1213.2</v>
      </c>
      <c r="EU145" s="153"/>
      <c r="EV145" s="153"/>
      <c r="EW145" s="153"/>
      <c r="EX145" s="153"/>
      <c r="EY145" s="152">
        <f t="shared" ref="EY145:EY147" si="231">DU145+ES145</f>
        <v>36</v>
      </c>
      <c r="EZ145" s="152">
        <f t="shared" ref="EZ145:EZ147" si="232">DV145+ET145</f>
        <v>1213.2</v>
      </c>
      <c r="FA145" s="152">
        <f t="shared" ref="FA145:FA147" si="233">DE145-EY145</f>
        <v>-10.799999999999997</v>
      </c>
      <c r="FB145" s="152">
        <f t="shared" ref="FB145:FB147" si="234">DF145-EZ145</f>
        <v>-363.95999999999992</v>
      </c>
      <c r="FC145" s="151" t="str">
        <f t="shared" ref="FC145:FC147" si="235">IF(FA145&lt;0,"Thừa",IF(FA145=0,"Đủ","Thiếu"))</f>
        <v>Thừa</v>
      </c>
      <c r="FD145" s="152"/>
      <c r="FE145" s="372"/>
      <c r="FF145" s="373"/>
      <c r="FG145" s="367"/>
      <c r="FH145" s="374"/>
      <c r="FI145" s="183"/>
      <c r="FJ145" s="184"/>
      <c r="FK145" s="185"/>
      <c r="FL145" s="185"/>
    </row>
    <row r="146" spans="1:168" s="157" customFormat="1" ht="14" hidden="1" customHeight="1">
      <c r="A146" s="208" t="str">
        <f t="shared" si="211"/>
        <v>Hiện</v>
      </c>
      <c r="B146" s="151" t="str">
        <f t="shared" si="225"/>
        <v>Đủ</v>
      </c>
      <c r="C146" s="151">
        <f>FA146</f>
        <v>0</v>
      </c>
      <c r="D146" s="399"/>
      <c r="E146" s="400"/>
      <c r="F146" s="151"/>
      <c r="G146" s="151"/>
      <c r="H146" s="151"/>
      <c r="I146" s="171" t="s">
        <v>522</v>
      </c>
      <c r="J146" s="164" t="s">
        <v>277</v>
      </c>
      <c r="K146" s="247" t="s">
        <v>523</v>
      </c>
      <c r="L146" s="233" t="s">
        <v>399</v>
      </c>
      <c r="M146" s="412" t="s">
        <v>61</v>
      </c>
      <c r="N146" s="163">
        <v>18.8</v>
      </c>
      <c r="O146" s="178">
        <v>120.03398</v>
      </c>
      <c r="P146" s="172">
        <v>2181.8799999999997</v>
      </c>
      <c r="Q146" s="161"/>
      <c r="R146" s="162"/>
      <c r="S146" s="161"/>
      <c r="T146" s="162"/>
      <c r="U146" s="162"/>
      <c r="V146" s="162"/>
      <c r="W146" s="162"/>
      <c r="X146" s="162"/>
      <c r="Y146" s="162"/>
      <c r="Z146" s="162"/>
      <c r="AA146" s="162"/>
      <c r="AB146" s="162"/>
      <c r="AC146" s="162">
        <v>132</v>
      </c>
      <c r="AD146" s="162">
        <v>2481.6</v>
      </c>
      <c r="AE146" s="162">
        <v>0</v>
      </c>
      <c r="AF146" s="162">
        <v>0</v>
      </c>
      <c r="AG146" s="162">
        <v>0</v>
      </c>
      <c r="AH146" s="162">
        <v>0</v>
      </c>
      <c r="AI146" s="162">
        <f>VLOOKUP(I146,'[119]MTO-rev09'!$A:$O,11,0)</f>
        <v>0</v>
      </c>
      <c r="AJ146" s="162">
        <f>VLOOKUP(I146,'[119]MTO-rev09'!$A:$O,12,0)</f>
        <v>0</v>
      </c>
      <c r="AK146" s="162">
        <v>0</v>
      </c>
      <c r="AL146" s="162">
        <v>0</v>
      </c>
      <c r="AM146" s="162"/>
      <c r="AN146" s="162"/>
      <c r="AO146" s="162">
        <v>0</v>
      </c>
      <c r="AP146" s="162">
        <v>0</v>
      </c>
      <c r="AQ146" s="162">
        <v>0</v>
      </c>
      <c r="AR146" s="162">
        <v>0</v>
      </c>
      <c r="AS146" s="162">
        <v>0</v>
      </c>
      <c r="AT146" s="162">
        <v>0</v>
      </c>
      <c r="AU146" s="162">
        <v>0</v>
      </c>
      <c r="AV146" s="162">
        <v>0</v>
      </c>
      <c r="AW146" s="162">
        <v>0</v>
      </c>
      <c r="AX146" s="162">
        <v>0</v>
      </c>
      <c r="AY146" s="162">
        <v>0</v>
      </c>
      <c r="AZ146" s="162">
        <v>0</v>
      </c>
      <c r="BA146" s="162"/>
      <c r="BB146" s="162"/>
      <c r="BC146" s="162">
        <v>0</v>
      </c>
      <c r="BD146" s="162">
        <v>0</v>
      </c>
      <c r="BE146" s="162">
        <v>0</v>
      </c>
      <c r="BF146" s="162">
        <v>0</v>
      </c>
      <c r="BG146" s="162">
        <v>0</v>
      </c>
      <c r="BH146" s="162">
        <v>0</v>
      </c>
      <c r="BI146" s="162">
        <v>0</v>
      </c>
      <c r="BJ146" s="162">
        <v>0</v>
      </c>
      <c r="BK146" s="162">
        <v>0</v>
      </c>
      <c r="BL146" s="162">
        <v>0</v>
      </c>
      <c r="BM146" s="162">
        <v>0</v>
      </c>
      <c r="BN146" s="162">
        <v>0</v>
      </c>
      <c r="BO146" s="162"/>
      <c r="BP146" s="162"/>
      <c r="BQ146" s="162">
        <v>0</v>
      </c>
      <c r="BR146" s="162">
        <v>0</v>
      </c>
      <c r="BS146" s="162">
        <v>0</v>
      </c>
      <c r="BT146" s="162">
        <v>0</v>
      </c>
      <c r="BU146" s="162">
        <v>0</v>
      </c>
      <c r="BV146" s="162">
        <v>0</v>
      </c>
      <c r="BW146" s="162"/>
      <c r="BX146" s="162"/>
      <c r="BY146" s="162">
        <v>0</v>
      </c>
      <c r="BZ146" s="162">
        <v>0</v>
      </c>
      <c r="CA146" s="162">
        <v>0</v>
      </c>
      <c r="CB146" s="162">
        <v>0</v>
      </c>
      <c r="CC146" s="162">
        <v>0</v>
      </c>
      <c r="CD146" s="162">
        <v>0</v>
      </c>
      <c r="CE146" s="162">
        <f>VLOOKUP(I146,[120]REV33!$A:$O,11,0)</f>
        <v>0</v>
      </c>
      <c r="CF146" s="162">
        <f>VLOOKUP(I146,[120]REV33!$A:$O,12,0)</f>
        <v>0</v>
      </c>
      <c r="CG146" s="162"/>
      <c r="CH146" s="162"/>
      <c r="CI146" s="162"/>
      <c r="CJ146" s="162"/>
      <c r="CK146" s="162"/>
      <c r="CL146" s="162"/>
      <c r="CM146" s="162"/>
      <c r="CN146" s="162"/>
      <c r="CO146" s="162">
        <v>0</v>
      </c>
      <c r="CP146" s="162">
        <v>0</v>
      </c>
      <c r="CQ146" s="162">
        <v>0</v>
      </c>
      <c r="CR146" s="162">
        <v>0</v>
      </c>
      <c r="CS146" s="162">
        <v>0</v>
      </c>
      <c r="CT146" s="162">
        <v>0</v>
      </c>
      <c r="CU146" s="162">
        <v>0</v>
      </c>
      <c r="CV146" s="162">
        <v>0</v>
      </c>
      <c r="CW146" s="209">
        <f t="shared" si="226"/>
        <v>132</v>
      </c>
      <c r="CX146" s="209">
        <f t="shared" si="227"/>
        <v>2481.6</v>
      </c>
      <c r="CY146" s="375" t="s">
        <v>541</v>
      </c>
      <c r="CZ146" s="208"/>
      <c r="DA146" s="152"/>
      <c r="DB146" s="152"/>
      <c r="DC146" s="208"/>
      <c r="DD146" s="208"/>
      <c r="DE146" s="152">
        <f t="shared" si="228"/>
        <v>132</v>
      </c>
      <c r="DF146" s="152">
        <f t="shared" si="229"/>
        <v>2481.6</v>
      </c>
      <c r="DG146" s="153"/>
      <c r="DH146" s="153"/>
      <c r="DI146" s="153"/>
      <c r="DJ146" s="376"/>
      <c r="DK146" s="368"/>
      <c r="DL146" s="181"/>
      <c r="DM146" s="153"/>
      <c r="DN146" s="999"/>
      <c r="DO146" s="181"/>
      <c r="DP146" s="182"/>
      <c r="DQ146" s="182"/>
      <c r="DR146" s="182"/>
      <c r="DS146" s="182"/>
      <c r="DT146" s="275"/>
      <c r="DU146" s="152">
        <f>SUMIF($I:$I,I146,$DN:$DN)</f>
        <v>0</v>
      </c>
      <c r="DV146" s="152">
        <f>SUMIF($I:$I,I146,$DO:$DO)</f>
        <v>0</v>
      </c>
      <c r="DW146" s="151"/>
      <c r="DX146" s="275"/>
      <c r="DY146" s="370"/>
      <c r="DZ146" s="208"/>
      <c r="EA146" s="208" t="s">
        <v>594</v>
      </c>
      <c r="EB146" s="171" t="s">
        <v>46</v>
      </c>
      <c r="EC146" s="171" t="s">
        <v>617</v>
      </c>
      <c r="ED146" s="152" t="s">
        <v>618</v>
      </c>
      <c r="EE146" s="152">
        <v>2481.6000000000004</v>
      </c>
      <c r="EF146" s="153">
        <v>45833</v>
      </c>
      <c r="EG146" s="152">
        <v>132</v>
      </c>
      <c r="EH146" s="152">
        <v>2481.6000000000004</v>
      </c>
      <c r="EI146" s="396">
        <f>0.113081035655641+0.981</f>
        <v>1.094081035655641</v>
      </c>
      <c r="EJ146" s="371">
        <f t="shared" si="230"/>
        <v>2715.0714980830389</v>
      </c>
      <c r="EK146" s="153">
        <v>45846</v>
      </c>
      <c r="EL146" s="153"/>
      <c r="EM146" s="153"/>
      <c r="EN146" s="153"/>
      <c r="EO146" s="153"/>
      <c r="EP146" s="153"/>
      <c r="EQ146" s="153">
        <v>45869</v>
      </c>
      <c r="ER146" s="153">
        <v>45869</v>
      </c>
      <c r="ES146" s="152">
        <f>SUMIF($I:$I,I146,$EG:$EG)</f>
        <v>132</v>
      </c>
      <c r="ET146" s="151">
        <f>SUMIF($I:$I,I146,$EH:$EH)</f>
        <v>2481.6000000000004</v>
      </c>
      <c r="EU146" s="153"/>
      <c r="EV146" s="153"/>
      <c r="EW146" s="153"/>
      <c r="EX146" s="153"/>
      <c r="EY146" s="152">
        <f t="shared" si="231"/>
        <v>132</v>
      </c>
      <c r="EZ146" s="152">
        <f t="shared" si="232"/>
        <v>2481.6000000000004</v>
      </c>
      <c r="FA146" s="152">
        <f t="shared" si="233"/>
        <v>0</v>
      </c>
      <c r="FB146" s="152">
        <f t="shared" si="234"/>
        <v>0</v>
      </c>
      <c r="FC146" s="151" t="str">
        <f t="shared" si="235"/>
        <v>Đủ</v>
      </c>
      <c r="FD146" s="152"/>
      <c r="FE146" s="372"/>
      <c r="FF146" s="373"/>
      <c r="FG146" s="367"/>
      <c r="FH146" s="374"/>
      <c r="FI146" s="183"/>
      <c r="FJ146" s="184"/>
      <c r="FK146" s="185"/>
      <c r="FL146" s="185"/>
    </row>
    <row r="147" spans="1:168" s="157" customFormat="1" ht="14" hidden="1" customHeight="1">
      <c r="A147" s="208" t="str">
        <f t="shared" si="211"/>
        <v>Hiện</v>
      </c>
      <c r="B147" s="151" t="str">
        <f t="shared" si="225"/>
        <v>Đủ</v>
      </c>
      <c r="C147" s="151">
        <f>FA147</f>
        <v>0</v>
      </c>
      <c r="D147" s="151"/>
      <c r="E147" s="400"/>
      <c r="F147" s="151"/>
      <c r="G147" s="151"/>
      <c r="H147" s="151"/>
      <c r="I147" s="171" t="s">
        <v>524</v>
      </c>
      <c r="J147" s="164" t="s">
        <v>284</v>
      </c>
      <c r="K147" s="247" t="s">
        <v>525</v>
      </c>
      <c r="L147" s="233" t="s">
        <v>399</v>
      </c>
      <c r="M147" s="412" t="s">
        <v>61</v>
      </c>
      <c r="N147" s="163">
        <v>3.8</v>
      </c>
      <c r="O147" s="178">
        <v>596.6969799999996</v>
      </c>
      <c r="P147" s="172">
        <v>2164.4199999999992</v>
      </c>
      <c r="Q147" s="161"/>
      <c r="R147" s="162"/>
      <c r="S147" s="161"/>
      <c r="T147" s="162"/>
      <c r="U147" s="162"/>
      <c r="V147" s="162"/>
      <c r="W147" s="162"/>
      <c r="X147" s="162"/>
      <c r="Y147" s="162"/>
      <c r="Z147" s="162"/>
      <c r="AA147" s="162"/>
      <c r="AB147" s="162"/>
      <c r="AC147" s="162">
        <v>624</v>
      </c>
      <c r="AD147" s="162">
        <v>2371.1999999999998</v>
      </c>
      <c r="AE147" s="162">
        <v>78</v>
      </c>
      <c r="AF147" s="162">
        <v>296.39999999999998</v>
      </c>
      <c r="AG147" s="162">
        <v>0</v>
      </c>
      <c r="AH147" s="162">
        <v>0</v>
      </c>
      <c r="AI147" s="162">
        <f>VLOOKUP(I147,'[119]MTO-rev09'!$A:$O,11,0)</f>
        <v>0</v>
      </c>
      <c r="AJ147" s="162">
        <f>VLOOKUP(I147,'[119]MTO-rev09'!$A:$O,12,0)</f>
        <v>0</v>
      </c>
      <c r="AK147" s="162">
        <v>0</v>
      </c>
      <c r="AL147" s="162">
        <v>0</v>
      </c>
      <c r="AM147" s="162"/>
      <c r="AN147" s="162"/>
      <c r="AO147" s="162">
        <v>0</v>
      </c>
      <c r="AP147" s="162">
        <v>0</v>
      </c>
      <c r="AQ147" s="162">
        <v>0</v>
      </c>
      <c r="AR147" s="162">
        <v>0</v>
      </c>
      <c r="AS147" s="162">
        <v>0</v>
      </c>
      <c r="AT147" s="162">
        <v>0</v>
      </c>
      <c r="AU147" s="162">
        <v>0</v>
      </c>
      <c r="AV147" s="162">
        <v>0</v>
      </c>
      <c r="AW147" s="162">
        <v>0</v>
      </c>
      <c r="AX147" s="162">
        <v>0</v>
      </c>
      <c r="AY147" s="162">
        <v>0</v>
      </c>
      <c r="AZ147" s="162">
        <v>0</v>
      </c>
      <c r="BA147" s="162"/>
      <c r="BB147" s="162"/>
      <c r="BC147" s="162">
        <v>0</v>
      </c>
      <c r="BD147" s="162">
        <v>0</v>
      </c>
      <c r="BE147" s="162">
        <v>0</v>
      </c>
      <c r="BF147" s="162">
        <v>0</v>
      </c>
      <c r="BG147" s="162">
        <v>0</v>
      </c>
      <c r="BH147" s="162">
        <v>0</v>
      </c>
      <c r="BI147" s="162">
        <v>0</v>
      </c>
      <c r="BJ147" s="162">
        <v>0</v>
      </c>
      <c r="BK147" s="162">
        <v>0</v>
      </c>
      <c r="BL147" s="162">
        <v>0</v>
      </c>
      <c r="BM147" s="162">
        <v>0</v>
      </c>
      <c r="BN147" s="162">
        <v>0</v>
      </c>
      <c r="BO147" s="162"/>
      <c r="BP147" s="162"/>
      <c r="BQ147" s="162">
        <v>0</v>
      </c>
      <c r="BR147" s="162">
        <v>0</v>
      </c>
      <c r="BS147" s="162">
        <v>0</v>
      </c>
      <c r="BT147" s="162">
        <v>0</v>
      </c>
      <c r="BU147" s="162">
        <v>0</v>
      </c>
      <c r="BV147" s="162">
        <v>0</v>
      </c>
      <c r="BW147" s="162"/>
      <c r="BX147" s="162"/>
      <c r="BY147" s="162">
        <v>0</v>
      </c>
      <c r="BZ147" s="162">
        <v>0</v>
      </c>
      <c r="CA147" s="162">
        <v>0</v>
      </c>
      <c r="CB147" s="162">
        <v>0</v>
      </c>
      <c r="CC147" s="162">
        <v>0</v>
      </c>
      <c r="CD147" s="162">
        <v>0</v>
      </c>
      <c r="CE147" s="162">
        <f>VLOOKUP(I147,[120]REV33!$A:$O,11,0)</f>
        <v>0</v>
      </c>
      <c r="CF147" s="162">
        <f>VLOOKUP(I147,[120]REV33!$A:$O,12,0)</f>
        <v>0</v>
      </c>
      <c r="CG147" s="162"/>
      <c r="CH147" s="162"/>
      <c r="CI147" s="162"/>
      <c r="CJ147" s="162"/>
      <c r="CK147" s="162"/>
      <c r="CL147" s="162"/>
      <c r="CM147" s="162"/>
      <c r="CN147" s="162"/>
      <c r="CO147" s="162">
        <v>0</v>
      </c>
      <c r="CP147" s="162">
        <v>0</v>
      </c>
      <c r="CQ147" s="162">
        <v>0</v>
      </c>
      <c r="CR147" s="162">
        <v>0</v>
      </c>
      <c r="CS147" s="162">
        <v>0</v>
      </c>
      <c r="CT147" s="162">
        <v>0</v>
      </c>
      <c r="CU147" s="162">
        <v>0</v>
      </c>
      <c r="CV147" s="162">
        <v>0</v>
      </c>
      <c r="CW147" s="209">
        <f t="shared" si="226"/>
        <v>702</v>
      </c>
      <c r="CX147" s="209">
        <f t="shared" si="227"/>
        <v>2667.6</v>
      </c>
      <c r="CY147" s="375" t="s">
        <v>651</v>
      </c>
      <c r="CZ147" s="208"/>
      <c r="DA147" s="152"/>
      <c r="DB147" s="152"/>
      <c r="DC147" s="208"/>
      <c r="DD147" s="208"/>
      <c r="DE147" s="152">
        <f t="shared" si="228"/>
        <v>702</v>
      </c>
      <c r="DF147" s="152">
        <f t="shared" si="229"/>
        <v>2667.6</v>
      </c>
      <c r="DG147" s="153"/>
      <c r="DH147" s="153" t="s">
        <v>655</v>
      </c>
      <c r="DI147" s="153" t="s">
        <v>45</v>
      </c>
      <c r="DJ147" s="213" t="s">
        <v>572</v>
      </c>
      <c r="DK147" s="213" t="s">
        <v>43</v>
      </c>
      <c r="DL147" s="181">
        <v>2355.6</v>
      </c>
      <c r="DM147" s="153">
        <v>45829</v>
      </c>
      <c r="DN147" s="1002">
        <v>624</v>
      </c>
      <c r="DO147" s="181">
        <v>2355.6</v>
      </c>
      <c r="DP147" s="182">
        <v>14272.73</v>
      </c>
      <c r="DQ147" s="181">
        <f>DP147*DO147*1.1</f>
        <v>36982927.066799998</v>
      </c>
      <c r="DR147" s="446">
        <f>(DQ147-DS147)/DS147</f>
        <v>0.10000000000000012</v>
      </c>
      <c r="DS147" s="182">
        <f>DP147*DO147</f>
        <v>33620842.787999995</v>
      </c>
      <c r="DT147" s="275">
        <v>45835</v>
      </c>
      <c r="DU147" s="152">
        <f>SUMIF($I:$I,I147,$DN:$DN)</f>
        <v>702</v>
      </c>
      <c r="DV147" s="152">
        <f>SUMIF($I:$I,I147,$DO:$DO)</f>
        <v>2650.0499999999997</v>
      </c>
      <c r="DW147" s="151"/>
      <c r="DX147" s="275"/>
      <c r="DY147" s="370"/>
      <c r="DZ147" s="208"/>
      <c r="EA147" s="208"/>
      <c r="EB147" s="171"/>
      <c r="EC147" s="152"/>
      <c r="ED147" s="152"/>
      <c r="EE147" s="152"/>
      <c r="EF147" s="152"/>
      <c r="EG147" s="152"/>
      <c r="EH147" s="152"/>
      <c r="EI147" s="371"/>
      <c r="EJ147" s="371"/>
      <c r="EK147" s="153"/>
      <c r="EL147" s="153"/>
      <c r="EM147" s="153"/>
      <c r="EN147" s="153"/>
      <c r="EO147" s="153"/>
      <c r="EP147" s="153"/>
      <c r="EQ147" s="153"/>
      <c r="ER147" s="153"/>
      <c r="ES147" s="152">
        <f>SUMIF($I:$I,I147,$EG:$EG)</f>
        <v>0</v>
      </c>
      <c r="ET147" s="151">
        <f>SUMIF($I:$I,I147,$EH:$EH)</f>
        <v>0</v>
      </c>
      <c r="EU147" s="153"/>
      <c r="EV147" s="153"/>
      <c r="EW147" s="153"/>
      <c r="EX147" s="153"/>
      <c r="EY147" s="152">
        <f t="shared" si="231"/>
        <v>702</v>
      </c>
      <c r="EZ147" s="152">
        <f t="shared" si="232"/>
        <v>2650.0499999999997</v>
      </c>
      <c r="FA147" s="152">
        <f t="shared" si="233"/>
        <v>0</v>
      </c>
      <c r="FB147" s="152">
        <f t="shared" si="234"/>
        <v>17.550000000000182</v>
      </c>
      <c r="FC147" s="151" t="str">
        <f t="shared" si="235"/>
        <v>Đủ</v>
      </c>
      <c r="FD147" s="152"/>
      <c r="FE147" s="372"/>
      <c r="FF147" s="373"/>
      <c r="FG147" s="367"/>
      <c r="FH147" s="374"/>
      <c r="FI147" s="183"/>
      <c r="FJ147" s="184"/>
      <c r="FK147" s="185"/>
      <c r="FL147" s="185"/>
    </row>
    <row r="148" spans="1:168" s="386" customFormat="1" ht="14" hidden="1" customHeight="1">
      <c r="A148" s="208" t="str">
        <f t="shared" si="211"/>
        <v>ok</v>
      </c>
      <c r="B148" s="151"/>
      <c r="C148" s="151"/>
      <c r="D148" s="151"/>
      <c r="E148" s="400"/>
      <c r="F148" s="151"/>
      <c r="G148" s="151"/>
      <c r="H148" s="151"/>
      <c r="I148" s="171" t="s">
        <v>524</v>
      </c>
      <c r="J148" s="164" t="s">
        <v>284</v>
      </c>
      <c r="K148" s="247" t="s">
        <v>525</v>
      </c>
      <c r="L148" s="233" t="s">
        <v>399</v>
      </c>
      <c r="M148" s="412" t="s">
        <v>61</v>
      </c>
      <c r="N148" s="163"/>
      <c r="O148" s="178"/>
      <c r="P148" s="172"/>
      <c r="Q148" s="161"/>
      <c r="R148" s="162"/>
      <c r="S148" s="161"/>
      <c r="T148" s="162"/>
      <c r="U148" s="162"/>
      <c r="V148" s="162"/>
      <c r="W148" s="162"/>
      <c r="X148" s="162"/>
      <c r="Y148" s="162"/>
      <c r="Z148" s="162"/>
      <c r="AA148" s="162"/>
      <c r="AB148" s="162"/>
      <c r="AC148" s="162"/>
      <c r="AD148" s="162"/>
      <c r="AE148" s="162"/>
      <c r="AF148" s="162"/>
      <c r="AG148" s="162"/>
      <c r="AH148" s="162"/>
      <c r="AI148" s="162"/>
      <c r="AJ148" s="162"/>
      <c r="AK148" s="162"/>
      <c r="AL148" s="162"/>
      <c r="AM148" s="162"/>
      <c r="AN148" s="162"/>
      <c r="AO148" s="162"/>
      <c r="AP148" s="162"/>
      <c r="AQ148" s="162"/>
      <c r="AR148" s="162"/>
      <c r="AS148" s="162"/>
      <c r="AT148" s="162"/>
      <c r="AU148" s="162"/>
      <c r="AV148" s="162"/>
      <c r="AW148" s="162"/>
      <c r="AX148" s="162"/>
      <c r="AY148" s="162"/>
      <c r="AZ148" s="162"/>
      <c r="BA148" s="162"/>
      <c r="BB148" s="162"/>
      <c r="BC148" s="162"/>
      <c r="BD148" s="162"/>
      <c r="BE148" s="162"/>
      <c r="BF148" s="162"/>
      <c r="BG148" s="162"/>
      <c r="BH148" s="162"/>
      <c r="BI148" s="162"/>
      <c r="BJ148" s="162"/>
      <c r="BK148" s="162"/>
      <c r="BL148" s="162"/>
      <c r="BM148" s="162"/>
      <c r="BN148" s="162"/>
      <c r="BO148" s="162"/>
      <c r="BP148" s="162"/>
      <c r="BQ148" s="162"/>
      <c r="BR148" s="162"/>
      <c r="BS148" s="162"/>
      <c r="BT148" s="162"/>
      <c r="BU148" s="162"/>
      <c r="BV148" s="162"/>
      <c r="BW148" s="162"/>
      <c r="BX148" s="162"/>
      <c r="BY148" s="162"/>
      <c r="BZ148" s="162"/>
      <c r="CA148" s="162"/>
      <c r="CB148" s="162"/>
      <c r="CC148" s="162"/>
      <c r="CD148" s="162"/>
      <c r="CE148" s="162"/>
      <c r="CF148" s="162"/>
      <c r="CG148" s="162"/>
      <c r="CH148" s="162"/>
      <c r="CI148" s="162"/>
      <c r="CJ148" s="162"/>
      <c r="CK148" s="162"/>
      <c r="CL148" s="162"/>
      <c r="CM148" s="162"/>
      <c r="CN148" s="162"/>
      <c r="CO148" s="162"/>
      <c r="CP148" s="162"/>
      <c r="CQ148" s="162"/>
      <c r="CR148" s="162"/>
      <c r="CS148" s="162"/>
      <c r="CT148" s="162"/>
      <c r="CU148" s="162"/>
      <c r="CV148" s="162"/>
      <c r="CW148" s="209"/>
      <c r="CX148" s="209"/>
      <c r="CY148" s="375"/>
      <c r="CZ148" s="208"/>
      <c r="DA148" s="152"/>
      <c r="DB148" s="152"/>
      <c r="DC148" s="208"/>
      <c r="DD148" s="208"/>
      <c r="DE148" s="152"/>
      <c r="DF148" s="152"/>
      <c r="DG148" s="153"/>
      <c r="DH148" s="153" t="s">
        <v>1695</v>
      </c>
      <c r="DI148" s="277" t="s">
        <v>45</v>
      </c>
      <c r="DJ148" s="213" t="s">
        <v>724</v>
      </c>
      <c r="DK148" s="213" t="s">
        <v>43</v>
      </c>
      <c r="DL148" s="181">
        <v>294.45</v>
      </c>
      <c r="DM148" s="153">
        <v>45866</v>
      </c>
      <c r="DN148" s="1002">
        <v>78</v>
      </c>
      <c r="DO148" s="181">
        <v>294.45</v>
      </c>
      <c r="DP148" s="182">
        <v>14363.64</v>
      </c>
      <c r="DQ148" s="181">
        <f>DP148*DO148*1.1</f>
        <v>4652311.1777999997</v>
      </c>
      <c r="DR148" s="446">
        <f>(DQ148-DS148)/DS148</f>
        <v>0.10000000000000006</v>
      </c>
      <c r="DS148" s="279">
        <f>DP148*DO148</f>
        <v>4229373.7979999995</v>
      </c>
      <c r="DT148" s="275">
        <v>45867</v>
      </c>
      <c r="DU148" s="152"/>
      <c r="DV148" s="152"/>
      <c r="DW148" s="151"/>
      <c r="DX148" s="275"/>
      <c r="DY148" s="370"/>
      <c r="DZ148" s="208"/>
      <c r="EA148" s="208"/>
      <c r="EB148" s="171"/>
      <c r="EC148" s="152"/>
      <c r="ED148" s="152"/>
      <c r="EE148" s="152"/>
      <c r="EF148" s="152"/>
      <c r="EG148" s="152"/>
      <c r="EH148" s="152"/>
      <c r="EI148" s="371"/>
      <c r="EJ148" s="371"/>
      <c r="EK148" s="153"/>
      <c r="EL148" s="153"/>
      <c r="EM148" s="153"/>
      <c r="EN148" s="153"/>
      <c r="EO148" s="153"/>
      <c r="EP148" s="153"/>
      <c r="EQ148" s="153"/>
      <c r="ER148" s="153"/>
      <c r="ES148" s="152"/>
      <c r="ET148" s="151"/>
      <c r="EU148" s="153"/>
      <c r="EV148" s="153"/>
      <c r="EW148" s="153"/>
      <c r="EX148" s="153"/>
      <c r="EY148" s="152"/>
      <c r="EZ148" s="152"/>
      <c r="FA148" s="152"/>
      <c r="FB148" s="152"/>
      <c r="FC148" s="151"/>
      <c r="FD148" s="152"/>
      <c r="FE148" s="372"/>
      <c r="FF148" s="373"/>
      <c r="FG148" s="384"/>
      <c r="FH148" s="385"/>
      <c r="FI148" s="210"/>
      <c r="FJ148" s="211"/>
      <c r="FK148" s="212"/>
      <c r="FL148" s="212"/>
    </row>
    <row r="149" spans="1:168" s="157" customFormat="1" ht="14" hidden="1" customHeight="1">
      <c r="A149" s="208" t="str">
        <f t="shared" si="211"/>
        <v>Hiện</v>
      </c>
      <c r="B149" s="151" t="str">
        <f t="shared" si="225"/>
        <v>Đủ</v>
      </c>
      <c r="C149" s="151">
        <f>FA149</f>
        <v>0</v>
      </c>
      <c r="D149" s="151"/>
      <c r="E149" s="400"/>
      <c r="F149" s="151"/>
      <c r="G149" s="151"/>
      <c r="H149" s="151"/>
      <c r="I149" s="171" t="s">
        <v>526</v>
      </c>
      <c r="J149" s="164" t="s">
        <v>412</v>
      </c>
      <c r="K149" s="247" t="s">
        <v>527</v>
      </c>
      <c r="L149" s="233" t="s">
        <v>399</v>
      </c>
      <c r="M149" s="412" t="s">
        <v>61</v>
      </c>
      <c r="N149" s="163">
        <v>0.61728395061728392</v>
      </c>
      <c r="O149" s="178">
        <v>306.08151999999995</v>
      </c>
      <c r="P149" s="172">
        <v>756.48</v>
      </c>
      <c r="Q149" s="161"/>
      <c r="R149" s="162"/>
      <c r="S149" s="161"/>
      <c r="T149" s="162"/>
      <c r="U149" s="162"/>
      <c r="V149" s="162"/>
      <c r="W149" s="162"/>
      <c r="X149" s="162"/>
      <c r="Y149" s="162"/>
      <c r="Z149" s="162"/>
      <c r="AA149" s="162"/>
      <c r="AB149" s="162"/>
      <c r="AC149" s="162">
        <v>312</v>
      </c>
      <c r="AD149" s="162">
        <v>192.59259259259258</v>
      </c>
      <c r="AE149" s="162">
        <v>132</v>
      </c>
      <c r="AF149" s="162">
        <v>81.481481481481481</v>
      </c>
      <c r="AG149" s="162">
        <v>0</v>
      </c>
      <c r="AH149" s="162">
        <v>0</v>
      </c>
      <c r="AI149" s="162">
        <f>VLOOKUP(I149,'[119]MTO-rev09'!$A:$O,11,0)</f>
        <v>0</v>
      </c>
      <c r="AJ149" s="162">
        <f>VLOOKUP(I149,'[119]MTO-rev09'!$A:$O,12,0)</f>
        <v>0</v>
      </c>
      <c r="AK149" s="162">
        <v>0</v>
      </c>
      <c r="AL149" s="162">
        <v>0</v>
      </c>
      <c r="AM149" s="162"/>
      <c r="AN149" s="162"/>
      <c r="AO149" s="162">
        <v>0</v>
      </c>
      <c r="AP149" s="162">
        <v>0</v>
      </c>
      <c r="AQ149" s="162">
        <v>0</v>
      </c>
      <c r="AR149" s="162">
        <v>0</v>
      </c>
      <c r="AS149" s="162">
        <v>0</v>
      </c>
      <c r="AT149" s="162">
        <v>0</v>
      </c>
      <c r="AU149" s="162">
        <v>0</v>
      </c>
      <c r="AV149" s="162">
        <v>0</v>
      </c>
      <c r="AW149" s="162">
        <v>0</v>
      </c>
      <c r="AX149" s="162">
        <v>0</v>
      </c>
      <c r="AY149" s="162">
        <v>0</v>
      </c>
      <c r="AZ149" s="162">
        <v>0</v>
      </c>
      <c r="BA149" s="162"/>
      <c r="BB149" s="162"/>
      <c r="BC149" s="162">
        <v>0</v>
      </c>
      <c r="BD149" s="162">
        <v>0</v>
      </c>
      <c r="BE149" s="162">
        <v>0</v>
      </c>
      <c r="BF149" s="162">
        <v>0</v>
      </c>
      <c r="BG149" s="162">
        <v>0</v>
      </c>
      <c r="BH149" s="162">
        <v>0</v>
      </c>
      <c r="BI149" s="162">
        <v>0</v>
      </c>
      <c r="BJ149" s="162">
        <v>0</v>
      </c>
      <c r="BK149" s="162">
        <v>0</v>
      </c>
      <c r="BL149" s="162">
        <v>0</v>
      </c>
      <c r="BM149" s="162">
        <v>0</v>
      </c>
      <c r="BN149" s="162">
        <v>0</v>
      </c>
      <c r="BO149" s="162"/>
      <c r="BP149" s="162"/>
      <c r="BQ149" s="162">
        <v>0</v>
      </c>
      <c r="BR149" s="162">
        <v>0</v>
      </c>
      <c r="BS149" s="162">
        <v>0</v>
      </c>
      <c r="BT149" s="162">
        <v>0</v>
      </c>
      <c r="BU149" s="162">
        <v>0</v>
      </c>
      <c r="BV149" s="162">
        <v>0</v>
      </c>
      <c r="BW149" s="162"/>
      <c r="BX149" s="162"/>
      <c r="BY149" s="162">
        <v>0</v>
      </c>
      <c r="BZ149" s="162">
        <v>0</v>
      </c>
      <c r="CA149" s="162">
        <v>0</v>
      </c>
      <c r="CB149" s="162">
        <v>0</v>
      </c>
      <c r="CC149" s="162">
        <v>0</v>
      </c>
      <c r="CD149" s="162">
        <v>0</v>
      </c>
      <c r="CE149" s="162">
        <f>VLOOKUP(I149,[120]REV33!$A:$O,11,0)</f>
        <v>0</v>
      </c>
      <c r="CF149" s="162">
        <f>VLOOKUP(I149,[120]REV33!$A:$O,12,0)</f>
        <v>0</v>
      </c>
      <c r="CG149" s="162"/>
      <c r="CH149" s="162"/>
      <c r="CI149" s="162"/>
      <c r="CJ149" s="162"/>
      <c r="CK149" s="162"/>
      <c r="CL149" s="162"/>
      <c r="CM149" s="162"/>
      <c r="CN149" s="162"/>
      <c r="CO149" s="162">
        <v>0</v>
      </c>
      <c r="CP149" s="162">
        <v>0</v>
      </c>
      <c r="CQ149" s="162">
        <v>0</v>
      </c>
      <c r="CR149" s="162">
        <v>0</v>
      </c>
      <c r="CS149" s="162">
        <v>0</v>
      </c>
      <c r="CT149" s="162">
        <v>0</v>
      </c>
      <c r="CU149" s="162">
        <v>0</v>
      </c>
      <c r="CV149" s="162">
        <v>0</v>
      </c>
      <c r="CW149" s="209">
        <f>Q149+S149+U149+W149+Y149+AA149+AC149+AE149+AG149+AI149+AK149+AM149+AO149+AQ149+AS149+AU149+AW149+AY149+BA149+BC149+BE149+BG149+BI149+BK149+BM149+BO149+BQ149+BS149+BU149+BW149+BY149+CA149+CC149+CE149+CG149+CI149+CK149+CM149+CO149+CQ149+CS149+CU149</f>
        <v>444</v>
      </c>
      <c r="CX149" s="209">
        <f>R149+T149+V149+X149+Z149+AB149+AD149+AF149+AH149+AJ149+AL149+AN149+AP149+AR149+AT149+AV149+AX149+AZ149+BB149+BD149+BF149+BH149+BJ149+BL149+BN149+BP149+BR149+BT149+BV149+BX149+BZ149+CB149+CD149+CF149+CH149+CJ149+CL149+CN149+CP149+CR149+CT149+CV149</f>
        <v>274.07407407407408</v>
      </c>
      <c r="CY149" s="375" t="s">
        <v>652</v>
      </c>
      <c r="CZ149" s="208"/>
      <c r="DA149" s="152"/>
      <c r="DB149" s="152"/>
      <c r="DC149" s="208"/>
      <c r="DD149" s="208"/>
      <c r="DE149" s="152">
        <f>IF(CW149&gt;DA149,CW149-DA149,"0")</f>
        <v>444</v>
      </c>
      <c r="DF149" s="152">
        <f>IF(CX149&gt;DB149,CX149-DB149,"0")</f>
        <v>274.07407407407408</v>
      </c>
      <c r="DG149" s="153"/>
      <c r="DH149" s="153" t="s">
        <v>655</v>
      </c>
      <c r="DI149" s="153" t="s">
        <v>45</v>
      </c>
      <c r="DJ149" s="213" t="s">
        <v>573</v>
      </c>
      <c r="DK149" s="213" t="s">
        <v>43</v>
      </c>
      <c r="DL149" s="181">
        <v>769.39</v>
      </c>
      <c r="DM149" s="153">
        <v>45829</v>
      </c>
      <c r="DN149" s="999">
        <v>312</v>
      </c>
      <c r="DO149" s="181">
        <v>769.39</v>
      </c>
      <c r="DP149" s="182">
        <v>15727.27</v>
      </c>
      <c r="DQ149" s="181">
        <f>DP149*DO149*1.1</f>
        <v>13310444.691830002</v>
      </c>
      <c r="DR149" s="446">
        <f>(DQ149-DS149)/DS149</f>
        <v>0.10000000000000014</v>
      </c>
      <c r="DS149" s="182">
        <f>DP149*DO149</f>
        <v>12100404.2653</v>
      </c>
      <c r="DT149" s="275">
        <v>45835</v>
      </c>
      <c r="DU149" s="152">
        <f>SUMIF($I:$I,I149,$DN:$DN)</f>
        <v>444</v>
      </c>
      <c r="DV149" s="152">
        <f>SUMIF($I:$I,I149,$DO:$DO)</f>
        <v>1094.9000000000001</v>
      </c>
      <c r="DW149" s="151"/>
      <c r="DX149" s="275"/>
      <c r="DY149" s="370"/>
      <c r="DZ149" s="208"/>
      <c r="EA149" s="208"/>
      <c r="EB149" s="171"/>
      <c r="EC149" s="152"/>
      <c r="ED149" s="152"/>
      <c r="EE149" s="152"/>
      <c r="EF149" s="152"/>
      <c r="EG149" s="152"/>
      <c r="EH149" s="152"/>
      <c r="EI149" s="371"/>
      <c r="EJ149" s="371"/>
      <c r="EK149" s="153"/>
      <c r="EL149" s="153"/>
      <c r="EM149" s="153"/>
      <c r="EN149" s="153"/>
      <c r="EO149" s="153"/>
      <c r="EP149" s="153"/>
      <c r="EQ149" s="153"/>
      <c r="ER149" s="153"/>
      <c r="ES149" s="152">
        <f>SUMIF($I:$I,I149,$EG:$EG)</f>
        <v>0</v>
      </c>
      <c r="ET149" s="151">
        <f>SUMIF($I:$I,I149,$EH:$EH)</f>
        <v>0</v>
      </c>
      <c r="EU149" s="153"/>
      <c r="EV149" s="153"/>
      <c r="EW149" s="153"/>
      <c r="EX149" s="153"/>
      <c r="EY149" s="152">
        <f>DU149+ES149</f>
        <v>444</v>
      </c>
      <c r="EZ149" s="152">
        <f>DV149+ET149</f>
        <v>1094.9000000000001</v>
      </c>
      <c r="FA149" s="152">
        <f t="shared" ref="FA149" si="236">DE149-EY149</f>
        <v>0</v>
      </c>
      <c r="FB149" s="152">
        <f t="shared" ref="FB149" si="237">DF149-EZ149</f>
        <v>-820.82592592592596</v>
      </c>
      <c r="FC149" s="151" t="str">
        <f>IF(FA149&lt;0,"Thừa",IF(FA149=0,"Đủ","Thiếu"))</f>
        <v>Đủ</v>
      </c>
      <c r="FD149" s="152"/>
      <c r="FE149" s="372"/>
      <c r="FF149" s="373"/>
      <c r="FG149" s="367"/>
      <c r="FH149" s="374"/>
      <c r="FI149" s="183"/>
      <c r="FJ149" s="184"/>
      <c r="FK149" s="185"/>
      <c r="FL149" s="185"/>
    </row>
    <row r="150" spans="1:168" s="386" customFormat="1" ht="14" hidden="1" customHeight="1">
      <c r="A150" s="208" t="str">
        <f t="shared" si="211"/>
        <v>ok</v>
      </c>
      <c r="B150" s="151"/>
      <c r="C150" s="151"/>
      <c r="D150" s="151"/>
      <c r="E150" s="400"/>
      <c r="F150" s="151"/>
      <c r="G150" s="151"/>
      <c r="H150" s="151"/>
      <c r="I150" s="171" t="s">
        <v>526</v>
      </c>
      <c r="J150" s="164" t="s">
        <v>412</v>
      </c>
      <c r="K150" s="247" t="s">
        <v>527</v>
      </c>
      <c r="L150" s="233" t="s">
        <v>399</v>
      </c>
      <c r="M150" s="412" t="s">
        <v>61</v>
      </c>
      <c r="N150" s="163"/>
      <c r="O150" s="178"/>
      <c r="P150" s="172"/>
      <c r="Q150" s="161"/>
      <c r="R150" s="162"/>
      <c r="S150" s="161"/>
      <c r="T150" s="162"/>
      <c r="U150" s="162"/>
      <c r="V150" s="162"/>
      <c r="W150" s="162"/>
      <c r="X150" s="162"/>
      <c r="Y150" s="162"/>
      <c r="Z150" s="162"/>
      <c r="AA150" s="162"/>
      <c r="AB150" s="162"/>
      <c r="AC150" s="162"/>
      <c r="AD150" s="162"/>
      <c r="AE150" s="162"/>
      <c r="AF150" s="162"/>
      <c r="AG150" s="162"/>
      <c r="AH150" s="162"/>
      <c r="AI150" s="162"/>
      <c r="AJ150" s="162"/>
      <c r="AK150" s="162"/>
      <c r="AL150" s="162"/>
      <c r="AM150" s="162"/>
      <c r="AN150" s="162"/>
      <c r="AO150" s="162"/>
      <c r="AP150" s="162"/>
      <c r="AQ150" s="162"/>
      <c r="AR150" s="162"/>
      <c r="AS150" s="162"/>
      <c r="AT150" s="162"/>
      <c r="AU150" s="162"/>
      <c r="AV150" s="162"/>
      <c r="AW150" s="162"/>
      <c r="AX150" s="162"/>
      <c r="AY150" s="162"/>
      <c r="AZ150" s="162"/>
      <c r="BA150" s="162"/>
      <c r="BB150" s="162"/>
      <c r="BC150" s="162"/>
      <c r="BD150" s="162"/>
      <c r="BE150" s="162"/>
      <c r="BF150" s="162"/>
      <c r="BG150" s="162"/>
      <c r="BH150" s="162"/>
      <c r="BI150" s="162"/>
      <c r="BJ150" s="162"/>
      <c r="BK150" s="162"/>
      <c r="BL150" s="162"/>
      <c r="BM150" s="162"/>
      <c r="BN150" s="162"/>
      <c r="BO150" s="162"/>
      <c r="BP150" s="162"/>
      <c r="BQ150" s="162"/>
      <c r="BR150" s="162"/>
      <c r="BS150" s="162"/>
      <c r="BT150" s="162"/>
      <c r="BU150" s="162"/>
      <c r="BV150" s="162"/>
      <c r="BW150" s="162"/>
      <c r="BX150" s="162"/>
      <c r="BY150" s="162"/>
      <c r="BZ150" s="162"/>
      <c r="CA150" s="162"/>
      <c r="CB150" s="162"/>
      <c r="CC150" s="162"/>
      <c r="CD150" s="162"/>
      <c r="CE150" s="162"/>
      <c r="CF150" s="162"/>
      <c r="CG150" s="162"/>
      <c r="CH150" s="162"/>
      <c r="CI150" s="162"/>
      <c r="CJ150" s="162"/>
      <c r="CK150" s="162"/>
      <c r="CL150" s="162"/>
      <c r="CM150" s="162"/>
      <c r="CN150" s="162"/>
      <c r="CO150" s="162"/>
      <c r="CP150" s="162"/>
      <c r="CQ150" s="162"/>
      <c r="CR150" s="162"/>
      <c r="CS150" s="162"/>
      <c r="CT150" s="162"/>
      <c r="CU150" s="162"/>
      <c r="CV150" s="162"/>
      <c r="CW150" s="209"/>
      <c r="CX150" s="209"/>
      <c r="CY150" s="375"/>
      <c r="CZ150" s="208"/>
      <c r="DA150" s="152"/>
      <c r="DB150" s="152"/>
      <c r="DC150" s="208"/>
      <c r="DD150" s="208"/>
      <c r="DE150" s="152"/>
      <c r="DF150" s="152"/>
      <c r="DG150" s="153"/>
      <c r="DH150" s="377" t="s">
        <v>668</v>
      </c>
      <c r="DI150" s="153" t="s">
        <v>45</v>
      </c>
      <c r="DJ150" s="213" t="s">
        <v>677</v>
      </c>
      <c r="DK150" s="213" t="s">
        <v>43</v>
      </c>
      <c r="DL150" s="181">
        <v>325.51</v>
      </c>
      <c r="DM150" s="153">
        <v>45853</v>
      </c>
      <c r="DN150" s="378">
        <v>132</v>
      </c>
      <c r="DO150" s="181">
        <v>325.51</v>
      </c>
      <c r="DP150" s="182">
        <v>15863.64</v>
      </c>
      <c r="DQ150" s="181">
        <f>DP150*DO150*1.1</f>
        <v>5680150.8020399995</v>
      </c>
      <c r="DR150" s="446">
        <f>(DQ150-DS150)/DS150</f>
        <v>0.1</v>
      </c>
      <c r="DS150" s="182">
        <f>DP150*DO150</f>
        <v>5163773.4563999996</v>
      </c>
      <c r="DT150" s="275">
        <v>45856</v>
      </c>
      <c r="DU150" s="152"/>
      <c r="DV150" s="152"/>
      <c r="DW150" s="151"/>
      <c r="DX150" s="275"/>
      <c r="DY150" s="370"/>
      <c r="DZ150" s="208"/>
      <c r="EA150" s="208"/>
      <c r="EB150" s="171"/>
      <c r="EC150" s="152"/>
      <c r="ED150" s="152"/>
      <c r="EE150" s="152"/>
      <c r="EF150" s="152"/>
      <c r="EG150" s="152"/>
      <c r="EH150" s="152"/>
      <c r="EI150" s="371"/>
      <c r="EJ150" s="371"/>
      <c r="EK150" s="153"/>
      <c r="EL150" s="153"/>
      <c r="EM150" s="153"/>
      <c r="EN150" s="153"/>
      <c r="EO150" s="153"/>
      <c r="EP150" s="153"/>
      <c r="EQ150" s="153"/>
      <c r="ER150" s="153"/>
      <c r="ES150" s="152"/>
      <c r="ET150" s="151"/>
      <c r="EU150" s="153"/>
      <c r="EV150" s="153"/>
      <c r="EW150" s="153"/>
      <c r="EX150" s="153"/>
      <c r="EY150" s="152"/>
      <c r="EZ150" s="152"/>
      <c r="FA150" s="152"/>
      <c r="FB150" s="152"/>
      <c r="FC150" s="151"/>
      <c r="FD150" s="152"/>
      <c r="FE150" s="372"/>
      <c r="FF150" s="373"/>
      <c r="FG150" s="384"/>
      <c r="FH150" s="385"/>
      <c r="FI150" s="210"/>
      <c r="FJ150" s="211"/>
      <c r="FK150" s="212"/>
      <c r="FL150" s="212"/>
    </row>
    <row r="151" spans="1:168" s="157" customFormat="1" ht="14" hidden="1" customHeight="1">
      <c r="A151" s="208" t="str">
        <f t="shared" si="211"/>
        <v>Hiện</v>
      </c>
      <c r="B151" s="151" t="str">
        <f t="shared" si="225"/>
        <v>Đủ</v>
      </c>
      <c r="C151" s="151">
        <f>FA151</f>
        <v>0</v>
      </c>
      <c r="D151" s="399"/>
      <c r="E151" s="400"/>
      <c r="F151" s="399"/>
      <c r="G151" s="399"/>
      <c r="H151" s="151"/>
      <c r="I151" s="171" t="s">
        <v>528</v>
      </c>
      <c r="J151" s="164" t="s">
        <v>277</v>
      </c>
      <c r="K151" s="247" t="s">
        <v>529</v>
      </c>
      <c r="L151" s="233" t="s">
        <v>399</v>
      </c>
      <c r="M151" s="412" t="s">
        <v>61</v>
      </c>
      <c r="N151" s="163">
        <v>2.1497877501516069</v>
      </c>
      <c r="O151" s="178">
        <v>79.152000000000001</v>
      </c>
      <c r="P151" s="172">
        <v>170.16</v>
      </c>
      <c r="Q151" s="161"/>
      <c r="R151" s="162"/>
      <c r="S151" s="161"/>
      <c r="T151" s="162"/>
      <c r="U151" s="162"/>
      <c r="V151" s="162"/>
      <c r="W151" s="162"/>
      <c r="X151" s="162"/>
      <c r="Y151" s="162"/>
      <c r="Z151" s="162"/>
      <c r="AA151" s="162"/>
      <c r="AB151" s="162"/>
      <c r="AC151" s="162">
        <v>79.2</v>
      </c>
      <c r="AD151" s="162">
        <v>170.26318981200728</v>
      </c>
      <c r="AE151" s="162">
        <v>-79.2</v>
      </c>
      <c r="AF151" s="162">
        <v>-170.26318981200728</v>
      </c>
      <c r="AG151" s="162">
        <v>0</v>
      </c>
      <c r="AH151" s="162">
        <v>0</v>
      </c>
      <c r="AI151" s="162">
        <f>VLOOKUP(I151,'[119]MTO-rev09'!$A:$O,11,0)</f>
        <v>0</v>
      </c>
      <c r="AJ151" s="162">
        <f>VLOOKUP(I151,'[119]MTO-rev09'!$A:$O,12,0)</f>
        <v>0</v>
      </c>
      <c r="AK151" s="162">
        <v>0</v>
      </c>
      <c r="AL151" s="162">
        <v>0</v>
      </c>
      <c r="AM151" s="162"/>
      <c r="AN151" s="162"/>
      <c r="AO151" s="162">
        <v>0</v>
      </c>
      <c r="AP151" s="162">
        <v>0</v>
      </c>
      <c r="AQ151" s="162">
        <v>0</v>
      </c>
      <c r="AR151" s="162">
        <v>0</v>
      </c>
      <c r="AS151" s="162">
        <v>0</v>
      </c>
      <c r="AT151" s="162">
        <v>0</v>
      </c>
      <c r="AU151" s="162">
        <v>0</v>
      </c>
      <c r="AV151" s="162">
        <v>0</v>
      </c>
      <c r="AW151" s="162">
        <v>0</v>
      </c>
      <c r="AX151" s="162">
        <v>0</v>
      </c>
      <c r="AY151" s="162">
        <v>0</v>
      </c>
      <c r="AZ151" s="162">
        <v>0</v>
      </c>
      <c r="BA151" s="162"/>
      <c r="BB151" s="162"/>
      <c r="BC151" s="162">
        <v>0</v>
      </c>
      <c r="BD151" s="162">
        <v>0</v>
      </c>
      <c r="BE151" s="162">
        <v>0</v>
      </c>
      <c r="BF151" s="162">
        <v>0</v>
      </c>
      <c r="BG151" s="162">
        <v>0</v>
      </c>
      <c r="BH151" s="162">
        <v>0</v>
      </c>
      <c r="BI151" s="162">
        <v>0</v>
      </c>
      <c r="BJ151" s="162">
        <v>0</v>
      </c>
      <c r="BK151" s="162">
        <v>0</v>
      </c>
      <c r="BL151" s="162">
        <v>0</v>
      </c>
      <c r="BM151" s="162">
        <v>0</v>
      </c>
      <c r="BN151" s="162">
        <v>0</v>
      </c>
      <c r="BO151" s="162"/>
      <c r="BP151" s="162"/>
      <c r="BQ151" s="162">
        <v>0</v>
      </c>
      <c r="BR151" s="162">
        <v>0</v>
      </c>
      <c r="BS151" s="162">
        <v>0</v>
      </c>
      <c r="BT151" s="162">
        <v>0</v>
      </c>
      <c r="BU151" s="162">
        <v>0</v>
      </c>
      <c r="BV151" s="162">
        <v>0</v>
      </c>
      <c r="BW151" s="162"/>
      <c r="BX151" s="162"/>
      <c r="BY151" s="162">
        <v>0</v>
      </c>
      <c r="BZ151" s="162">
        <v>0</v>
      </c>
      <c r="CA151" s="162">
        <v>0</v>
      </c>
      <c r="CB151" s="162">
        <v>0</v>
      </c>
      <c r="CC151" s="162">
        <v>0</v>
      </c>
      <c r="CD151" s="162">
        <v>0</v>
      </c>
      <c r="CE151" s="162">
        <f>VLOOKUP(I151,[120]REV33!$A:$O,11,0)</f>
        <v>0</v>
      </c>
      <c r="CF151" s="162">
        <f>VLOOKUP(I151,[120]REV33!$A:$O,12,0)</f>
        <v>0</v>
      </c>
      <c r="CG151" s="162"/>
      <c r="CH151" s="162"/>
      <c r="CI151" s="162"/>
      <c r="CJ151" s="162"/>
      <c r="CK151" s="162"/>
      <c r="CL151" s="162"/>
      <c r="CM151" s="162"/>
      <c r="CN151" s="162"/>
      <c r="CO151" s="162">
        <v>0</v>
      </c>
      <c r="CP151" s="162">
        <v>0</v>
      </c>
      <c r="CQ151" s="162">
        <v>0</v>
      </c>
      <c r="CR151" s="162">
        <v>0</v>
      </c>
      <c r="CS151" s="162">
        <v>0</v>
      </c>
      <c r="CT151" s="162">
        <v>0</v>
      </c>
      <c r="CU151" s="162">
        <v>0</v>
      </c>
      <c r="CV151" s="162">
        <v>0</v>
      </c>
      <c r="CW151" s="209">
        <f t="shared" ref="CW151:CW154" si="238">Q151+S151+U151+W151+Y151+AA151+AC151+AE151+AG151+AI151+AK151+AM151+AO151+AQ151+AS151+AU151+AW151+AY151+BA151+BC151+BE151+BG151+BI151+BK151+BM151+BO151+BQ151+BS151+BU151+BW151+BY151+CA151+CC151+CE151+CG151+CI151+CK151+CM151+CO151+CQ151+CS151+CU151</f>
        <v>0</v>
      </c>
      <c r="CX151" s="209">
        <f t="shared" ref="CX151:CX154" si="239">R151+T151+V151+X151+Z151+AB151+AD151+AF151+AH151+AJ151+AL151+AN151+AP151+AR151+AT151+AV151+AX151+AZ151+BB151+BD151+BF151+BH151+BJ151+BL151+BN151+BP151+BR151+BT151+BV151+BX151+BZ151+CB151+CD151+CF151+CH151+CJ151+CL151+CN151+CP151+CR151+CT151+CV151</f>
        <v>0</v>
      </c>
      <c r="CY151" s="375" t="s">
        <v>653</v>
      </c>
      <c r="CZ151" s="208"/>
      <c r="DA151" s="152"/>
      <c r="DB151" s="152"/>
      <c r="DC151" s="208"/>
      <c r="DD151" s="208"/>
      <c r="DE151" s="152" t="str">
        <f t="shared" ref="DE151:DE154" si="240">IF(CW151&gt;DA151,CW151-DA151,"0")</f>
        <v>0</v>
      </c>
      <c r="DF151" s="152" t="str">
        <f t="shared" ref="DF151:DF154" si="241">IF(CX151&gt;DB151,CX151-DB151,"0")</f>
        <v>0</v>
      </c>
      <c r="DG151" s="153"/>
      <c r="DH151" s="153"/>
      <c r="DI151" s="153"/>
      <c r="DJ151" s="376"/>
      <c r="DK151" s="368"/>
      <c r="DL151" s="181"/>
      <c r="DM151" s="153"/>
      <c r="DN151" s="999"/>
      <c r="DO151" s="181"/>
      <c r="DP151" s="182"/>
      <c r="DQ151" s="182"/>
      <c r="DR151" s="182"/>
      <c r="DS151" s="182"/>
      <c r="DT151" s="275"/>
      <c r="DU151" s="152">
        <f>SUMIF($I:$I,I151,$DN:$DN)</f>
        <v>0</v>
      </c>
      <c r="DV151" s="152">
        <f>SUMIF($I:$I,I151,$DO:$DO)</f>
        <v>0</v>
      </c>
      <c r="DW151" s="151"/>
      <c r="DX151" s="275"/>
      <c r="DY151" s="370"/>
      <c r="DZ151" s="208"/>
      <c r="EA151" s="208"/>
      <c r="EB151" s="171"/>
      <c r="EC151" s="152"/>
      <c r="ED151" s="152"/>
      <c r="EE151" s="152"/>
      <c r="EF151" s="152"/>
      <c r="EG151" s="152"/>
      <c r="EH151" s="152"/>
      <c r="EI151" s="371"/>
      <c r="EJ151" s="371"/>
      <c r="EK151" s="153"/>
      <c r="EL151" s="153"/>
      <c r="EM151" s="153"/>
      <c r="EN151" s="153"/>
      <c r="EO151" s="153"/>
      <c r="EP151" s="153"/>
      <c r="EQ151" s="153"/>
      <c r="ER151" s="153"/>
      <c r="ES151" s="152">
        <f>SUMIF($I:$I,I151,$EG:$EG)</f>
        <v>0</v>
      </c>
      <c r="ET151" s="151">
        <f>SUMIF($I:$I,I151,$EH:$EH)</f>
        <v>0</v>
      </c>
      <c r="EU151" s="153"/>
      <c r="EV151" s="153"/>
      <c r="EW151" s="153"/>
      <c r="EX151" s="153"/>
      <c r="EY151" s="152">
        <f t="shared" ref="EY151:EY154" si="242">DU151+ES151</f>
        <v>0</v>
      </c>
      <c r="EZ151" s="152">
        <f t="shared" ref="EZ151:EZ154" si="243">DV151+ET151</f>
        <v>0</v>
      </c>
      <c r="FA151" s="152">
        <f t="shared" ref="FA151:FA154" si="244">DE151-EY151</f>
        <v>0</v>
      </c>
      <c r="FB151" s="152">
        <f t="shared" ref="FB151:FB154" si="245">DF151-EZ151</f>
        <v>0</v>
      </c>
      <c r="FC151" s="151" t="str">
        <f t="shared" ref="FC151:FC154" si="246">IF(FA151&lt;0,"Thừa",IF(FA151=0,"Đủ","Thiếu"))</f>
        <v>Đủ</v>
      </c>
      <c r="FD151" s="152"/>
      <c r="FE151" s="372"/>
      <c r="FF151" s="373"/>
      <c r="FG151" s="367"/>
      <c r="FH151" s="374"/>
      <c r="FI151" s="183"/>
      <c r="FJ151" s="184"/>
      <c r="FK151" s="185"/>
      <c r="FL151" s="185"/>
    </row>
    <row r="152" spans="1:168" s="157" customFormat="1" ht="29.5" hidden="1" customHeight="1">
      <c r="A152" s="208" t="str">
        <f t="shared" si="211"/>
        <v>Hiện</v>
      </c>
      <c r="B152" s="151" t="str">
        <f t="shared" si="225"/>
        <v>Đủ</v>
      </c>
      <c r="C152" s="409">
        <f>FA152</f>
        <v>0</v>
      </c>
      <c r="D152" s="151"/>
      <c r="E152" s="400"/>
      <c r="F152" s="151"/>
      <c r="G152" s="151"/>
      <c r="H152" s="151"/>
      <c r="I152" s="171" t="s">
        <v>530</v>
      </c>
      <c r="J152" s="164" t="s">
        <v>531</v>
      </c>
      <c r="K152" s="247" t="s">
        <v>532</v>
      </c>
      <c r="L152" s="233" t="s">
        <v>399</v>
      </c>
      <c r="M152" s="412" t="s">
        <v>345</v>
      </c>
      <c r="N152" s="163">
        <v>0.83179999999999998</v>
      </c>
      <c r="O152" s="178">
        <v>114</v>
      </c>
      <c r="P152" s="172">
        <v>94.825199999999995</v>
      </c>
      <c r="Q152" s="179"/>
      <c r="R152" s="180"/>
      <c r="S152" s="179"/>
      <c r="T152" s="180"/>
      <c r="U152" s="180"/>
      <c r="V152" s="180"/>
      <c r="W152" s="180"/>
      <c r="X152" s="180"/>
      <c r="Y152" s="180"/>
      <c r="Z152" s="180"/>
      <c r="AA152" s="180"/>
      <c r="AB152" s="180"/>
      <c r="AC152" s="180">
        <v>114</v>
      </c>
      <c r="AD152" s="180">
        <v>94.825199999999995</v>
      </c>
      <c r="AE152" s="180">
        <v>0</v>
      </c>
      <c r="AF152" s="180">
        <v>0</v>
      </c>
      <c r="AG152" s="180">
        <v>0</v>
      </c>
      <c r="AH152" s="180">
        <v>0</v>
      </c>
      <c r="AI152" s="162">
        <f>VLOOKUP(I152,'[119]MTO-rev09'!$A:$O,11,0)</f>
        <v>0</v>
      </c>
      <c r="AJ152" s="162">
        <f>VLOOKUP(I152,'[119]MTO-rev09'!$A:$O,12,0)</f>
        <v>0</v>
      </c>
      <c r="AK152" s="162">
        <v>0</v>
      </c>
      <c r="AL152" s="162">
        <v>0</v>
      </c>
      <c r="AM152" s="162"/>
      <c r="AN152" s="162"/>
      <c r="AO152" s="162">
        <v>0</v>
      </c>
      <c r="AP152" s="162">
        <v>0</v>
      </c>
      <c r="AQ152" s="162">
        <v>0</v>
      </c>
      <c r="AR152" s="162">
        <v>0</v>
      </c>
      <c r="AS152" s="162">
        <v>0</v>
      </c>
      <c r="AT152" s="162">
        <v>0</v>
      </c>
      <c r="AU152" s="162">
        <v>0</v>
      </c>
      <c r="AV152" s="162">
        <v>0</v>
      </c>
      <c r="AW152" s="162">
        <v>0</v>
      </c>
      <c r="AX152" s="162">
        <v>0</v>
      </c>
      <c r="AY152" s="162">
        <v>0</v>
      </c>
      <c r="AZ152" s="162">
        <v>0</v>
      </c>
      <c r="BA152" s="162"/>
      <c r="BB152" s="162"/>
      <c r="BC152" s="162">
        <v>0</v>
      </c>
      <c r="BD152" s="162">
        <v>0</v>
      </c>
      <c r="BE152" s="162">
        <v>0</v>
      </c>
      <c r="BF152" s="162">
        <v>0</v>
      </c>
      <c r="BG152" s="162">
        <v>0</v>
      </c>
      <c r="BH152" s="162">
        <v>0</v>
      </c>
      <c r="BI152" s="162">
        <v>0</v>
      </c>
      <c r="BJ152" s="162">
        <v>0</v>
      </c>
      <c r="BK152" s="162">
        <v>0</v>
      </c>
      <c r="BL152" s="162">
        <v>0</v>
      </c>
      <c r="BM152" s="162">
        <v>0</v>
      </c>
      <c r="BN152" s="162">
        <v>0</v>
      </c>
      <c r="BO152" s="162"/>
      <c r="BP152" s="162"/>
      <c r="BQ152" s="162">
        <v>0</v>
      </c>
      <c r="BR152" s="162">
        <v>0</v>
      </c>
      <c r="BS152" s="162">
        <v>0</v>
      </c>
      <c r="BT152" s="162">
        <v>0</v>
      </c>
      <c r="BU152" s="162">
        <v>0</v>
      </c>
      <c r="BV152" s="162">
        <v>0</v>
      </c>
      <c r="BW152" s="162"/>
      <c r="BX152" s="162"/>
      <c r="BY152" s="162">
        <v>0</v>
      </c>
      <c r="BZ152" s="162">
        <v>0</v>
      </c>
      <c r="CA152" s="162">
        <v>0</v>
      </c>
      <c r="CB152" s="162">
        <v>0</v>
      </c>
      <c r="CC152" s="162">
        <v>0</v>
      </c>
      <c r="CD152" s="162">
        <v>0</v>
      </c>
      <c r="CE152" s="162">
        <f>VLOOKUP(I152,[120]REV33!$A:$O,11,0)</f>
        <v>0</v>
      </c>
      <c r="CF152" s="162">
        <f>VLOOKUP(I152,[120]REV33!$A:$O,12,0)</f>
        <v>0</v>
      </c>
      <c r="CG152" s="162"/>
      <c r="CH152" s="162"/>
      <c r="CI152" s="162"/>
      <c r="CJ152" s="162"/>
      <c r="CK152" s="162"/>
      <c r="CL152" s="162"/>
      <c r="CM152" s="162"/>
      <c r="CN152" s="162"/>
      <c r="CO152" s="162">
        <v>0</v>
      </c>
      <c r="CP152" s="162">
        <v>0</v>
      </c>
      <c r="CQ152" s="162">
        <v>0</v>
      </c>
      <c r="CR152" s="162">
        <v>0</v>
      </c>
      <c r="CS152" s="162">
        <v>0</v>
      </c>
      <c r="CT152" s="162">
        <v>0</v>
      </c>
      <c r="CU152" s="162">
        <v>0</v>
      </c>
      <c r="CV152" s="162">
        <v>0</v>
      </c>
      <c r="CW152" s="209">
        <f t="shared" si="238"/>
        <v>114</v>
      </c>
      <c r="CX152" s="209">
        <f t="shared" si="239"/>
        <v>94.825199999999995</v>
      </c>
      <c r="CY152" s="375" t="s">
        <v>542</v>
      </c>
      <c r="CZ152" s="208"/>
      <c r="DA152" s="152"/>
      <c r="DB152" s="152"/>
      <c r="DC152" s="208"/>
      <c r="DD152" s="208"/>
      <c r="DE152" s="152">
        <f t="shared" si="240"/>
        <v>114</v>
      </c>
      <c r="DF152" s="152">
        <f t="shared" si="241"/>
        <v>94.825199999999995</v>
      </c>
      <c r="DG152" s="153"/>
      <c r="DH152" s="153" t="s">
        <v>1431</v>
      </c>
      <c r="DI152" s="153" t="s">
        <v>1430</v>
      </c>
      <c r="DJ152" s="376" t="s">
        <v>1432</v>
      </c>
      <c r="DK152" s="368" t="s">
        <v>43</v>
      </c>
      <c r="DL152" s="181" t="s">
        <v>477</v>
      </c>
      <c r="DM152" s="153">
        <v>45879</v>
      </c>
      <c r="DN152" s="999">
        <v>114</v>
      </c>
      <c r="DO152" s="181" t="s">
        <v>477</v>
      </c>
      <c r="DP152" s="182">
        <v>350000</v>
      </c>
      <c r="DQ152" s="181">
        <f>DP152*DN152*1.1</f>
        <v>43890000</v>
      </c>
      <c r="DR152" s="446">
        <f>(DQ152-DS152)/DS152</f>
        <v>0.1</v>
      </c>
      <c r="DS152" s="182">
        <f>DP152*DN152</f>
        <v>39900000</v>
      </c>
      <c r="DT152" s="275">
        <v>45890</v>
      </c>
      <c r="DU152" s="152">
        <f>SUMIF($I:$I,I152,$DN:$DN)</f>
        <v>114</v>
      </c>
      <c r="DV152" s="152">
        <f>SUMIF($I:$I,I152,$DO:$DO)</f>
        <v>0</v>
      </c>
      <c r="DW152" s="151"/>
      <c r="DX152" s="275"/>
      <c r="DY152" s="370"/>
      <c r="DZ152" s="208"/>
      <c r="EA152" s="208"/>
      <c r="EB152" s="171"/>
      <c r="EC152" s="152"/>
      <c r="ED152" s="152"/>
      <c r="EE152" s="152"/>
      <c r="EF152" s="152"/>
      <c r="EG152" s="152"/>
      <c r="EH152" s="152"/>
      <c r="EI152" s="371"/>
      <c r="EJ152" s="371"/>
      <c r="EK152" s="153"/>
      <c r="EL152" s="153"/>
      <c r="EM152" s="153"/>
      <c r="EN152" s="153"/>
      <c r="EO152" s="153"/>
      <c r="EP152" s="153"/>
      <c r="EQ152" s="153"/>
      <c r="ER152" s="153"/>
      <c r="ES152" s="152">
        <f>SUMIF($I:$I,I152,$EG:$EG)</f>
        <v>0</v>
      </c>
      <c r="ET152" s="151">
        <f>SUMIF($I:$I,I152,$EH:$EH)</f>
        <v>0</v>
      </c>
      <c r="EU152" s="153"/>
      <c r="EV152" s="153"/>
      <c r="EW152" s="153"/>
      <c r="EX152" s="153"/>
      <c r="EY152" s="152">
        <f t="shared" si="242"/>
        <v>114</v>
      </c>
      <c r="EZ152" s="152">
        <f t="shared" si="243"/>
        <v>0</v>
      </c>
      <c r="FA152" s="152">
        <f t="shared" si="244"/>
        <v>0</v>
      </c>
      <c r="FB152" s="152">
        <f t="shared" si="245"/>
        <v>94.825199999999995</v>
      </c>
      <c r="FC152" s="151" t="str">
        <f t="shared" si="246"/>
        <v>Đủ</v>
      </c>
      <c r="FD152" s="152"/>
      <c r="FE152" s="372"/>
      <c r="FF152" s="373"/>
      <c r="FG152" s="367"/>
      <c r="FH152" s="374"/>
      <c r="FI152" s="183"/>
      <c r="FJ152" s="184"/>
      <c r="FK152" s="185"/>
      <c r="FL152" s="185"/>
    </row>
    <row r="153" spans="1:168" s="157" customFormat="1" ht="14" hidden="1" customHeight="1">
      <c r="A153" s="208" t="str">
        <f t="shared" si="211"/>
        <v>Hiện</v>
      </c>
      <c r="B153" s="151" t="str">
        <f t="shared" si="225"/>
        <v>Thừa</v>
      </c>
      <c r="C153" s="151">
        <f>FA153</f>
        <v>-8</v>
      </c>
      <c r="D153" s="151"/>
      <c r="E153" s="400"/>
      <c r="F153" s="151"/>
      <c r="G153" s="151"/>
      <c r="H153" s="151"/>
      <c r="I153" s="163" t="s">
        <v>533</v>
      </c>
      <c r="J153" s="164" t="s">
        <v>237</v>
      </c>
      <c r="K153" s="247" t="s">
        <v>534</v>
      </c>
      <c r="L153" s="233" t="s">
        <v>535</v>
      </c>
      <c r="M153" s="412" t="s">
        <v>239</v>
      </c>
      <c r="N153" s="163">
        <v>0.24</v>
      </c>
      <c r="O153" s="178">
        <v>72</v>
      </c>
      <c r="P153" s="172">
        <v>17.279999999999998</v>
      </c>
      <c r="Q153" s="179"/>
      <c r="R153" s="180"/>
      <c r="S153" s="179"/>
      <c r="T153" s="180"/>
      <c r="U153" s="180"/>
      <c r="V153" s="180"/>
      <c r="W153" s="180"/>
      <c r="X153" s="180"/>
      <c r="Y153" s="180"/>
      <c r="Z153" s="180"/>
      <c r="AA153" s="180"/>
      <c r="AB153" s="180"/>
      <c r="AC153" s="180">
        <v>72</v>
      </c>
      <c r="AD153" s="180">
        <v>17.28</v>
      </c>
      <c r="AE153" s="180">
        <v>0</v>
      </c>
      <c r="AF153" s="180">
        <v>0</v>
      </c>
      <c r="AG153" s="180">
        <v>0</v>
      </c>
      <c r="AH153" s="180">
        <v>0</v>
      </c>
      <c r="AI153" s="162">
        <f>VLOOKUP(I153,'[119]MTO-rev09'!$A:$O,11,0)</f>
        <v>0</v>
      </c>
      <c r="AJ153" s="162">
        <f>VLOOKUP(I153,'[119]MTO-rev09'!$A:$O,12,0)</f>
        <v>0</v>
      </c>
      <c r="AK153" s="162">
        <v>0</v>
      </c>
      <c r="AL153" s="162">
        <v>0</v>
      </c>
      <c r="AM153" s="162"/>
      <c r="AN153" s="162"/>
      <c r="AO153" s="162">
        <v>0</v>
      </c>
      <c r="AP153" s="162">
        <v>0</v>
      </c>
      <c r="AQ153" s="162">
        <v>0</v>
      </c>
      <c r="AR153" s="162">
        <v>0</v>
      </c>
      <c r="AS153" s="162">
        <v>0</v>
      </c>
      <c r="AT153" s="162">
        <v>0</v>
      </c>
      <c r="AU153" s="162">
        <v>0</v>
      </c>
      <c r="AV153" s="162">
        <v>0</v>
      </c>
      <c r="AW153" s="162">
        <v>0</v>
      </c>
      <c r="AX153" s="162">
        <v>0</v>
      </c>
      <c r="AY153" s="162">
        <v>0</v>
      </c>
      <c r="AZ153" s="162">
        <v>0</v>
      </c>
      <c r="BA153" s="162"/>
      <c r="BB153" s="162"/>
      <c r="BC153" s="162">
        <v>0</v>
      </c>
      <c r="BD153" s="162">
        <v>0</v>
      </c>
      <c r="BE153" s="162">
        <v>0</v>
      </c>
      <c r="BF153" s="162">
        <v>0</v>
      </c>
      <c r="BG153" s="162">
        <v>0</v>
      </c>
      <c r="BH153" s="162">
        <v>0</v>
      </c>
      <c r="BI153" s="162">
        <v>0</v>
      </c>
      <c r="BJ153" s="162">
        <v>0</v>
      </c>
      <c r="BK153" s="162">
        <v>0</v>
      </c>
      <c r="BL153" s="162">
        <v>0</v>
      </c>
      <c r="BM153" s="162">
        <v>0</v>
      </c>
      <c r="BN153" s="162">
        <v>0</v>
      </c>
      <c r="BO153" s="162"/>
      <c r="BP153" s="162"/>
      <c r="BQ153" s="162">
        <v>0</v>
      </c>
      <c r="BR153" s="162">
        <v>0</v>
      </c>
      <c r="BS153" s="162">
        <v>0</v>
      </c>
      <c r="BT153" s="162">
        <v>0</v>
      </c>
      <c r="BU153" s="162">
        <v>0</v>
      </c>
      <c r="BV153" s="162">
        <v>0</v>
      </c>
      <c r="BW153" s="162"/>
      <c r="BX153" s="162"/>
      <c r="BY153" s="162">
        <v>0</v>
      </c>
      <c r="BZ153" s="162">
        <v>0</v>
      </c>
      <c r="CA153" s="162">
        <v>0</v>
      </c>
      <c r="CB153" s="162">
        <v>0</v>
      </c>
      <c r="CC153" s="162">
        <v>0</v>
      </c>
      <c r="CD153" s="162">
        <v>0</v>
      </c>
      <c r="CE153" s="162">
        <f>VLOOKUP(I153,[120]REV33!$A:$O,11,0)</f>
        <v>0</v>
      </c>
      <c r="CF153" s="162">
        <f>VLOOKUP(I153,[120]REV33!$A:$O,12,0)</f>
        <v>0</v>
      </c>
      <c r="CG153" s="162"/>
      <c r="CH153" s="162"/>
      <c r="CI153" s="162"/>
      <c r="CJ153" s="162"/>
      <c r="CK153" s="162"/>
      <c r="CL153" s="162"/>
      <c r="CM153" s="162"/>
      <c r="CN153" s="162"/>
      <c r="CO153" s="162">
        <v>0</v>
      </c>
      <c r="CP153" s="162">
        <v>0</v>
      </c>
      <c r="CQ153" s="162">
        <v>0</v>
      </c>
      <c r="CR153" s="162">
        <v>0</v>
      </c>
      <c r="CS153" s="162">
        <v>0</v>
      </c>
      <c r="CT153" s="162">
        <v>0</v>
      </c>
      <c r="CU153" s="162">
        <v>0</v>
      </c>
      <c r="CV153" s="162">
        <v>0</v>
      </c>
      <c r="CW153" s="209">
        <f t="shared" si="238"/>
        <v>72</v>
      </c>
      <c r="CX153" s="209">
        <f t="shared" si="239"/>
        <v>17.28</v>
      </c>
      <c r="CY153" s="375" t="s">
        <v>543</v>
      </c>
      <c r="CZ153" s="208"/>
      <c r="DA153" s="152"/>
      <c r="DB153" s="152"/>
      <c r="DC153" s="208"/>
      <c r="DD153" s="208"/>
      <c r="DE153" s="152">
        <f t="shared" si="240"/>
        <v>72</v>
      </c>
      <c r="DF153" s="152">
        <f t="shared" si="241"/>
        <v>17.28</v>
      </c>
      <c r="DG153" s="153"/>
      <c r="DH153" s="153" t="s">
        <v>729</v>
      </c>
      <c r="DI153" s="153" t="s">
        <v>744</v>
      </c>
      <c r="DJ153" s="376" t="s">
        <v>745</v>
      </c>
      <c r="DK153" s="368"/>
      <c r="DL153" s="181" t="s">
        <v>477</v>
      </c>
      <c r="DM153" s="153">
        <v>45869</v>
      </c>
      <c r="DN153" s="999">
        <v>80</v>
      </c>
      <c r="DO153" s="181" t="s">
        <v>477</v>
      </c>
      <c r="DP153" s="182">
        <f>259500</f>
        <v>259500</v>
      </c>
      <c r="DQ153" s="181">
        <f>DP153*DN153*1.08</f>
        <v>22420800</v>
      </c>
      <c r="DR153" s="446">
        <f>(DQ153-DS153)/DS153</f>
        <v>0.08</v>
      </c>
      <c r="DS153" s="182">
        <f>DP153*DN153</f>
        <v>20760000</v>
      </c>
      <c r="DT153" s="275">
        <v>45915</v>
      </c>
      <c r="DU153" s="152">
        <f>SUMIF($I:$I,I153,$DN:$DN)</f>
        <v>80</v>
      </c>
      <c r="DV153" s="152">
        <f>SUMIF($I:$I,I153,$DO:$DO)</f>
        <v>0</v>
      </c>
      <c r="DW153" s="151"/>
      <c r="DX153" s="275"/>
      <c r="DY153" s="370"/>
      <c r="DZ153" s="208"/>
      <c r="EA153" s="208"/>
      <c r="EB153" s="171"/>
      <c r="EC153" s="152"/>
      <c r="ED153" s="152"/>
      <c r="EE153" s="152"/>
      <c r="EF153" s="152"/>
      <c r="EG153" s="152"/>
      <c r="EH153" s="152"/>
      <c r="EI153" s="371"/>
      <c r="EJ153" s="371"/>
      <c r="EK153" s="153"/>
      <c r="EL153" s="153"/>
      <c r="EM153" s="153"/>
      <c r="EN153" s="153"/>
      <c r="EO153" s="153"/>
      <c r="EP153" s="153"/>
      <c r="EQ153" s="153"/>
      <c r="ER153" s="153"/>
      <c r="ES153" s="152">
        <f>SUMIF($I:$I,I153,$EG:$EG)</f>
        <v>0</v>
      </c>
      <c r="ET153" s="151">
        <f>SUMIF($I:$I,I153,$EH:$EH)</f>
        <v>0</v>
      </c>
      <c r="EU153" s="153"/>
      <c r="EV153" s="153"/>
      <c r="EW153" s="153"/>
      <c r="EX153" s="153"/>
      <c r="EY153" s="152">
        <f t="shared" si="242"/>
        <v>80</v>
      </c>
      <c r="EZ153" s="152">
        <f t="shared" si="243"/>
        <v>0</v>
      </c>
      <c r="FA153" s="152">
        <f t="shared" si="244"/>
        <v>-8</v>
      </c>
      <c r="FB153" s="152">
        <f t="shared" si="245"/>
        <v>17.28</v>
      </c>
      <c r="FC153" s="151" t="str">
        <f t="shared" si="246"/>
        <v>Thừa</v>
      </c>
      <c r="FD153" s="152"/>
      <c r="FE153" s="372"/>
      <c r="FF153" s="373"/>
      <c r="FG153" s="367"/>
      <c r="FH153" s="374"/>
      <c r="FI153" s="183"/>
      <c r="FJ153" s="184"/>
      <c r="FK153" s="185"/>
      <c r="FL153" s="185"/>
    </row>
    <row r="154" spans="1:168" s="157" customFormat="1" ht="14" hidden="1" customHeight="1">
      <c r="A154" s="208" t="str">
        <f t="shared" si="211"/>
        <v>Hiện</v>
      </c>
      <c r="B154" s="151" t="str">
        <f t="shared" si="225"/>
        <v>Đủ</v>
      </c>
      <c r="C154" s="151">
        <f>FA154</f>
        <v>0</v>
      </c>
      <c r="D154" s="151"/>
      <c r="E154" s="400"/>
      <c r="F154" s="399"/>
      <c r="G154" s="399"/>
      <c r="H154" s="151"/>
      <c r="I154" s="171" t="s">
        <v>536</v>
      </c>
      <c r="J154" s="164" t="s">
        <v>235</v>
      </c>
      <c r="K154" s="247" t="s">
        <v>1178</v>
      </c>
      <c r="L154" s="233" t="s">
        <v>537</v>
      </c>
      <c r="M154" s="412" t="s">
        <v>44</v>
      </c>
      <c r="N154" s="163">
        <v>47.1</v>
      </c>
      <c r="O154" s="178">
        <v>70.912951167728238</v>
      </c>
      <c r="P154" s="172">
        <v>3340</v>
      </c>
      <c r="Q154" s="161"/>
      <c r="R154" s="162"/>
      <c r="S154" s="161"/>
      <c r="T154" s="162"/>
      <c r="U154" s="162"/>
      <c r="V154" s="162"/>
      <c r="W154" s="162"/>
      <c r="X154" s="162"/>
      <c r="Y154" s="162"/>
      <c r="Z154" s="162"/>
      <c r="AA154" s="162"/>
      <c r="AB154" s="162"/>
      <c r="AC154" s="162">
        <v>81</v>
      </c>
      <c r="AD154" s="162">
        <v>3815.1</v>
      </c>
      <c r="AE154" s="162">
        <v>0</v>
      </c>
      <c r="AF154" s="162">
        <v>0</v>
      </c>
      <c r="AG154" s="162">
        <v>0</v>
      </c>
      <c r="AH154" s="162">
        <v>0</v>
      </c>
      <c r="AI154" s="162">
        <f>VLOOKUP(I154,'[119]MTO-rev09'!$A:$O,11,0)</f>
        <v>138</v>
      </c>
      <c r="AJ154" s="162">
        <f>VLOOKUP(I154,'[119]MTO-rev09'!$A:$O,12,0)</f>
        <v>6499.8</v>
      </c>
      <c r="AK154" s="162">
        <v>0</v>
      </c>
      <c r="AL154" s="162">
        <v>0</v>
      </c>
      <c r="AM154" s="162"/>
      <c r="AN154" s="162"/>
      <c r="AO154" s="162">
        <v>0</v>
      </c>
      <c r="AP154" s="162">
        <v>0</v>
      </c>
      <c r="AQ154" s="162">
        <v>0</v>
      </c>
      <c r="AR154" s="162">
        <v>0</v>
      </c>
      <c r="AS154" s="162">
        <v>0</v>
      </c>
      <c r="AT154" s="162">
        <v>0</v>
      </c>
      <c r="AU154" s="162">
        <v>0</v>
      </c>
      <c r="AV154" s="162">
        <v>0</v>
      </c>
      <c r="AW154" s="162">
        <v>0</v>
      </c>
      <c r="AX154" s="162">
        <v>0</v>
      </c>
      <c r="AY154" s="162">
        <v>0</v>
      </c>
      <c r="AZ154" s="162">
        <v>0</v>
      </c>
      <c r="BA154" s="162"/>
      <c r="BB154" s="162"/>
      <c r="BC154" s="162">
        <v>0</v>
      </c>
      <c r="BD154" s="162">
        <v>0</v>
      </c>
      <c r="BE154" s="162">
        <v>0</v>
      </c>
      <c r="BF154" s="162">
        <v>0</v>
      </c>
      <c r="BG154" s="162">
        <v>0</v>
      </c>
      <c r="BH154" s="162">
        <v>0</v>
      </c>
      <c r="BI154" s="162">
        <v>0</v>
      </c>
      <c r="BJ154" s="162">
        <v>0</v>
      </c>
      <c r="BK154" s="162">
        <v>0</v>
      </c>
      <c r="BL154" s="162">
        <v>0</v>
      </c>
      <c r="BM154" s="162">
        <v>0</v>
      </c>
      <c r="BN154" s="162">
        <v>0</v>
      </c>
      <c r="BO154" s="162"/>
      <c r="BP154" s="162"/>
      <c r="BQ154" s="162">
        <v>0</v>
      </c>
      <c r="BR154" s="162">
        <v>0</v>
      </c>
      <c r="BS154" s="162">
        <v>0</v>
      </c>
      <c r="BT154" s="162">
        <v>0</v>
      </c>
      <c r="BU154" s="162">
        <v>0</v>
      </c>
      <c r="BV154" s="162">
        <v>0</v>
      </c>
      <c r="BW154" s="162"/>
      <c r="BX154" s="162"/>
      <c r="BY154" s="162">
        <v>0</v>
      </c>
      <c r="BZ154" s="162">
        <v>0</v>
      </c>
      <c r="CA154" s="162">
        <v>0</v>
      </c>
      <c r="CB154" s="162">
        <v>0</v>
      </c>
      <c r="CC154" s="162">
        <v>0</v>
      </c>
      <c r="CD154" s="162">
        <v>0</v>
      </c>
      <c r="CE154" s="162">
        <f>VLOOKUP(I154,[120]REV33!$A:$O,11,0)</f>
        <v>0</v>
      </c>
      <c r="CF154" s="162">
        <f>VLOOKUP(I154,[120]REV33!$A:$O,12,0)</f>
        <v>0</v>
      </c>
      <c r="CG154" s="162"/>
      <c r="CH154" s="162"/>
      <c r="CI154" s="162"/>
      <c r="CJ154" s="162"/>
      <c r="CK154" s="162"/>
      <c r="CL154" s="162"/>
      <c r="CM154" s="162"/>
      <c r="CN154" s="162"/>
      <c r="CO154" s="162">
        <v>0</v>
      </c>
      <c r="CP154" s="162">
        <v>0</v>
      </c>
      <c r="CQ154" s="162">
        <v>0</v>
      </c>
      <c r="CR154" s="162">
        <v>0</v>
      </c>
      <c r="CS154" s="162">
        <v>0</v>
      </c>
      <c r="CT154" s="162">
        <v>0</v>
      </c>
      <c r="CU154" s="162">
        <v>0</v>
      </c>
      <c r="CV154" s="162">
        <v>0</v>
      </c>
      <c r="CW154" s="209">
        <f t="shared" si="238"/>
        <v>219</v>
      </c>
      <c r="CX154" s="209">
        <f t="shared" si="239"/>
        <v>10314.9</v>
      </c>
      <c r="CY154" s="375" t="s">
        <v>734</v>
      </c>
      <c r="CZ154" s="208"/>
      <c r="DA154" s="152"/>
      <c r="DB154" s="152"/>
      <c r="DC154" s="208"/>
      <c r="DD154" s="208"/>
      <c r="DE154" s="152">
        <f t="shared" si="240"/>
        <v>219</v>
      </c>
      <c r="DF154" s="152">
        <f t="shared" si="241"/>
        <v>10314.9</v>
      </c>
      <c r="DG154" s="153"/>
      <c r="DH154" s="153"/>
      <c r="DI154" s="153"/>
      <c r="DJ154" s="376"/>
      <c r="DK154" s="368"/>
      <c r="DL154" s="181"/>
      <c r="DM154" s="153"/>
      <c r="DN154" s="999"/>
      <c r="DO154" s="181"/>
      <c r="DP154" s="182"/>
      <c r="DQ154" s="182"/>
      <c r="DR154" s="182"/>
      <c r="DS154" s="182"/>
      <c r="DT154" s="275"/>
      <c r="DU154" s="152">
        <f>SUMIF($I:$I,I154,$DN:$DN)</f>
        <v>0</v>
      </c>
      <c r="DV154" s="152">
        <f>SUMIF($I:$I,I154,$DO:$DO)</f>
        <v>0</v>
      </c>
      <c r="DW154" s="151"/>
      <c r="DX154" s="275"/>
      <c r="DY154" s="370"/>
      <c r="DZ154" s="208"/>
      <c r="EA154" s="208" t="s">
        <v>594</v>
      </c>
      <c r="EB154" s="171" t="s">
        <v>46</v>
      </c>
      <c r="EC154" s="152" t="s">
        <v>125</v>
      </c>
      <c r="ED154" s="152" t="s">
        <v>743</v>
      </c>
      <c r="EE154" s="152">
        <v>3815.1</v>
      </c>
      <c r="EF154" s="153">
        <v>45863</v>
      </c>
      <c r="EG154" s="152">
        <v>81</v>
      </c>
      <c r="EH154" s="152">
        <v>3815.1</v>
      </c>
      <c r="EI154" s="371">
        <f>0.113081035655641+1.801</f>
        <v>1.914081035655641</v>
      </c>
      <c r="EJ154" s="371">
        <f t="shared" ref="EJ154:EJ160" si="247">EI154*EH154</f>
        <v>7302.4105591298357</v>
      </c>
      <c r="EK154" s="153">
        <v>45846</v>
      </c>
      <c r="EL154" s="153"/>
      <c r="EM154" s="153"/>
      <c r="EN154" s="153"/>
      <c r="EO154" s="153"/>
      <c r="EP154" s="153"/>
      <c r="EQ154" s="153">
        <v>45869</v>
      </c>
      <c r="ER154" s="153">
        <v>45869</v>
      </c>
      <c r="ES154" s="152">
        <f>SUMIF($I:$I,I154,$EG:$EG)</f>
        <v>219</v>
      </c>
      <c r="ET154" s="151">
        <f>SUMIF($I:$I,I154,$EH:$EH)</f>
        <v>10314.900000000001</v>
      </c>
      <c r="EU154" s="153"/>
      <c r="EV154" s="153"/>
      <c r="EW154" s="153"/>
      <c r="EX154" s="153"/>
      <c r="EY154" s="152">
        <f t="shared" si="242"/>
        <v>219</v>
      </c>
      <c r="EZ154" s="152">
        <f t="shared" si="243"/>
        <v>10314.900000000001</v>
      </c>
      <c r="FA154" s="152">
        <f t="shared" si="244"/>
        <v>0</v>
      </c>
      <c r="FB154" s="152">
        <f t="shared" si="245"/>
        <v>0</v>
      </c>
      <c r="FC154" s="151" t="str">
        <f t="shared" si="246"/>
        <v>Đủ</v>
      </c>
      <c r="FD154" s="152"/>
      <c r="FE154" s="372"/>
      <c r="FF154" s="373"/>
      <c r="FG154" s="367"/>
      <c r="FH154" s="374"/>
      <c r="FI154" s="183"/>
      <c r="FJ154" s="184"/>
      <c r="FK154" s="185"/>
      <c r="FL154" s="185"/>
    </row>
    <row r="155" spans="1:168" s="157" customFormat="1" ht="14" hidden="1" customHeight="1">
      <c r="A155" s="208" t="str">
        <f t="shared" si="211"/>
        <v>ok</v>
      </c>
      <c r="B155" s="151"/>
      <c r="C155" s="151"/>
      <c r="D155" s="151"/>
      <c r="E155" s="400"/>
      <c r="F155" s="399"/>
      <c r="G155" s="399"/>
      <c r="H155" s="151"/>
      <c r="I155" s="171" t="s">
        <v>536</v>
      </c>
      <c r="J155" s="164" t="s">
        <v>235</v>
      </c>
      <c r="K155" s="247" t="s">
        <v>1178</v>
      </c>
      <c r="L155" s="233" t="s">
        <v>537</v>
      </c>
      <c r="M155" s="412" t="s">
        <v>44</v>
      </c>
      <c r="N155" s="163"/>
      <c r="O155" s="178"/>
      <c r="P155" s="172"/>
      <c r="Q155" s="161"/>
      <c r="R155" s="162"/>
      <c r="S155" s="161"/>
      <c r="T155" s="162"/>
      <c r="U155" s="162"/>
      <c r="V155" s="162"/>
      <c r="W155" s="162"/>
      <c r="X155" s="162"/>
      <c r="Y155" s="162"/>
      <c r="Z155" s="162"/>
      <c r="AA155" s="162"/>
      <c r="AB155" s="162"/>
      <c r="AC155" s="162"/>
      <c r="AD155" s="162"/>
      <c r="AE155" s="162"/>
      <c r="AF155" s="162"/>
      <c r="AG155" s="162"/>
      <c r="AH155" s="162"/>
      <c r="AI155" s="162"/>
      <c r="AJ155" s="162"/>
      <c r="AK155" s="162"/>
      <c r="AL155" s="162"/>
      <c r="AM155" s="162"/>
      <c r="AN155" s="162"/>
      <c r="AO155" s="162"/>
      <c r="AP155" s="162"/>
      <c r="AQ155" s="162"/>
      <c r="AR155" s="162"/>
      <c r="AS155" s="162"/>
      <c r="AT155" s="162"/>
      <c r="AU155" s="162"/>
      <c r="AV155" s="162"/>
      <c r="AW155" s="162"/>
      <c r="AX155" s="162"/>
      <c r="AY155" s="162"/>
      <c r="AZ155" s="162"/>
      <c r="BA155" s="162"/>
      <c r="BB155" s="162"/>
      <c r="BC155" s="162"/>
      <c r="BD155" s="162"/>
      <c r="BE155" s="162"/>
      <c r="BF155" s="162"/>
      <c r="BG155" s="162"/>
      <c r="BH155" s="162"/>
      <c r="BI155" s="162"/>
      <c r="BJ155" s="162"/>
      <c r="BK155" s="162"/>
      <c r="BL155" s="162"/>
      <c r="BM155" s="162"/>
      <c r="BN155" s="162"/>
      <c r="BO155" s="162"/>
      <c r="BP155" s="162"/>
      <c r="BQ155" s="162"/>
      <c r="BR155" s="162"/>
      <c r="BS155" s="162"/>
      <c r="BT155" s="162"/>
      <c r="BU155" s="162"/>
      <c r="BV155" s="162"/>
      <c r="BW155" s="162"/>
      <c r="BX155" s="162"/>
      <c r="BY155" s="162"/>
      <c r="BZ155" s="162"/>
      <c r="CA155" s="162"/>
      <c r="CB155" s="162"/>
      <c r="CC155" s="162"/>
      <c r="CD155" s="162"/>
      <c r="CE155" s="162"/>
      <c r="CF155" s="162"/>
      <c r="CG155" s="162"/>
      <c r="CH155" s="162"/>
      <c r="CI155" s="162"/>
      <c r="CJ155" s="162"/>
      <c r="CK155" s="162"/>
      <c r="CL155" s="162"/>
      <c r="CM155" s="162"/>
      <c r="CN155" s="162"/>
      <c r="CO155" s="162"/>
      <c r="CP155" s="162"/>
      <c r="CQ155" s="162"/>
      <c r="CR155" s="162"/>
      <c r="CS155" s="162"/>
      <c r="CT155" s="162"/>
      <c r="CU155" s="162"/>
      <c r="CV155" s="162"/>
      <c r="CW155" s="209"/>
      <c r="CX155" s="209"/>
      <c r="CY155" s="375"/>
      <c r="CZ155" s="208"/>
      <c r="DA155" s="152"/>
      <c r="DB155" s="152"/>
      <c r="DC155" s="208"/>
      <c r="DD155" s="208"/>
      <c r="DE155" s="152"/>
      <c r="DF155" s="152"/>
      <c r="DG155" s="153"/>
      <c r="DH155" s="153"/>
      <c r="DI155" s="153"/>
      <c r="DJ155" s="376"/>
      <c r="DK155" s="368"/>
      <c r="DL155" s="181"/>
      <c r="DM155" s="153"/>
      <c r="DN155" s="999"/>
      <c r="DO155" s="181"/>
      <c r="DP155" s="182"/>
      <c r="DQ155" s="182"/>
      <c r="DR155" s="182"/>
      <c r="DS155" s="182"/>
      <c r="DT155" s="275"/>
      <c r="DU155" s="152"/>
      <c r="DV155" s="152"/>
      <c r="DW155" s="151"/>
      <c r="DX155" s="275"/>
      <c r="DY155" s="370"/>
      <c r="DZ155" s="208"/>
      <c r="EA155" s="208" t="s">
        <v>1439</v>
      </c>
      <c r="EB155" s="171" t="s">
        <v>1438</v>
      </c>
      <c r="EC155" s="411" t="s">
        <v>1443</v>
      </c>
      <c r="ED155" s="152" t="s">
        <v>1451</v>
      </c>
      <c r="EE155" s="152">
        <v>5934.6</v>
      </c>
      <c r="EF155" s="153">
        <v>45863</v>
      </c>
      <c r="EG155" s="152">
        <v>126</v>
      </c>
      <c r="EH155" s="152">
        <v>5934.6</v>
      </c>
      <c r="EI155" s="371">
        <f>0.180163300015134+1.801</f>
        <v>1.9811633000151339</v>
      </c>
      <c r="EJ155" s="371">
        <f t="shared" si="247"/>
        <v>11757.411720269814</v>
      </c>
      <c r="EK155" s="153">
        <v>45894</v>
      </c>
      <c r="EL155" s="153"/>
      <c r="EM155" s="153">
        <v>45905</v>
      </c>
      <c r="EN155" s="153"/>
      <c r="EO155" s="153">
        <v>45909</v>
      </c>
      <c r="EP155" s="153">
        <v>45910</v>
      </c>
      <c r="EQ155" s="153">
        <v>45910</v>
      </c>
      <c r="ER155" s="153">
        <v>45910</v>
      </c>
      <c r="ES155" s="152"/>
      <c r="ET155" s="151"/>
      <c r="EU155" s="153"/>
      <c r="EV155" s="153"/>
      <c r="EW155" s="153"/>
      <c r="EX155" s="153"/>
      <c r="EY155" s="152"/>
      <c r="EZ155" s="152"/>
      <c r="FA155" s="152"/>
      <c r="FB155" s="152"/>
      <c r="FC155" s="151"/>
      <c r="FD155" s="152"/>
      <c r="FE155" s="372"/>
      <c r="FF155" s="373"/>
      <c r="FG155" s="367"/>
      <c r="FH155" s="374"/>
      <c r="FI155" s="183"/>
      <c r="FJ155" s="184"/>
      <c r="FK155" s="185"/>
      <c r="FL155" s="185"/>
    </row>
    <row r="156" spans="1:168" s="157" customFormat="1" ht="14" hidden="1" customHeight="1">
      <c r="A156" s="208" t="str">
        <f t="shared" si="211"/>
        <v>ok</v>
      </c>
      <c r="B156" s="151"/>
      <c r="C156" s="151"/>
      <c r="D156" s="151"/>
      <c r="E156" s="400"/>
      <c r="F156" s="399"/>
      <c r="G156" s="399"/>
      <c r="H156" s="151"/>
      <c r="I156" s="171" t="s">
        <v>536</v>
      </c>
      <c r="J156" s="164" t="s">
        <v>235</v>
      </c>
      <c r="K156" s="247" t="s">
        <v>1178</v>
      </c>
      <c r="L156" s="233" t="s">
        <v>537</v>
      </c>
      <c r="M156" s="412" t="s">
        <v>44</v>
      </c>
      <c r="N156" s="163"/>
      <c r="O156" s="178"/>
      <c r="P156" s="172"/>
      <c r="Q156" s="161"/>
      <c r="R156" s="162"/>
      <c r="S156" s="161"/>
      <c r="T156" s="162"/>
      <c r="U156" s="162"/>
      <c r="V156" s="162"/>
      <c r="W156" s="162"/>
      <c r="X156" s="162"/>
      <c r="Y156" s="162"/>
      <c r="Z156" s="162"/>
      <c r="AA156" s="162"/>
      <c r="AB156" s="162"/>
      <c r="AC156" s="162"/>
      <c r="AD156" s="162"/>
      <c r="AE156" s="162"/>
      <c r="AF156" s="162"/>
      <c r="AG156" s="162"/>
      <c r="AH156" s="162"/>
      <c r="AI156" s="162"/>
      <c r="AJ156" s="162"/>
      <c r="AK156" s="162"/>
      <c r="AL156" s="162"/>
      <c r="AM156" s="162"/>
      <c r="AN156" s="162"/>
      <c r="AO156" s="162"/>
      <c r="AP156" s="162"/>
      <c r="AQ156" s="162"/>
      <c r="AR156" s="162"/>
      <c r="AS156" s="162"/>
      <c r="AT156" s="162"/>
      <c r="AU156" s="162"/>
      <c r="AV156" s="162"/>
      <c r="AW156" s="162"/>
      <c r="AX156" s="162"/>
      <c r="AY156" s="162"/>
      <c r="AZ156" s="162"/>
      <c r="BA156" s="162"/>
      <c r="BB156" s="162"/>
      <c r="BC156" s="162"/>
      <c r="BD156" s="162"/>
      <c r="BE156" s="162"/>
      <c r="BF156" s="162"/>
      <c r="BG156" s="162"/>
      <c r="BH156" s="162"/>
      <c r="BI156" s="162"/>
      <c r="BJ156" s="162"/>
      <c r="BK156" s="162"/>
      <c r="BL156" s="162"/>
      <c r="BM156" s="162"/>
      <c r="BN156" s="162"/>
      <c r="BO156" s="162"/>
      <c r="BP156" s="162"/>
      <c r="BQ156" s="162"/>
      <c r="BR156" s="162"/>
      <c r="BS156" s="162"/>
      <c r="BT156" s="162"/>
      <c r="BU156" s="162"/>
      <c r="BV156" s="162"/>
      <c r="BW156" s="162"/>
      <c r="BX156" s="162"/>
      <c r="BY156" s="162"/>
      <c r="BZ156" s="162"/>
      <c r="CA156" s="162"/>
      <c r="CB156" s="162"/>
      <c r="CC156" s="162"/>
      <c r="CD156" s="162"/>
      <c r="CE156" s="162"/>
      <c r="CF156" s="162"/>
      <c r="CG156" s="162"/>
      <c r="CH156" s="162"/>
      <c r="CI156" s="162"/>
      <c r="CJ156" s="162"/>
      <c r="CK156" s="162"/>
      <c r="CL156" s="162"/>
      <c r="CM156" s="162"/>
      <c r="CN156" s="162"/>
      <c r="CO156" s="162"/>
      <c r="CP156" s="162"/>
      <c r="CQ156" s="162"/>
      <c r="CR156" s="162"/>
      <c r="CS156" s="162"/>
      <c r="CT156" s="162"/>
      <c r="CU156" s="162"/>
      <c r="CV156" s="162"/>
      <c r="CW156" s="209"/>
      <c r="CX156" s="209"/>
      <c r="CY156" s="375"/>
      <c r="CZ156" s="208"/>
      <c r="DA156" s="152"/>
      <c r="DB156" s="152"/>
      <c r="DC156" s="208"/>
      <c r="DD156" s="208"/>
      <c r="DE156" s="152"/>
      <c r="DF156" s="152"/>
      <c r="DG156" s="153"/>
      <c r="DH156" s="153"/>
      <c r="DI156" s="153"/>
      <c r="DJ156" s="376"/>
      <c r="DK156" s="368"/>
      <c r="DL156" s="181"/>
      <c r="DM156" s="153"/>
      <c r="DN156" s="999"/>
      <c r="DO156" s="181"/>
      <c r="DP156" s="182"/>
      <c r="DQ156" s="182"/>
      <c r="DR156" s="182"/>
      <c r="DS156" s="182"/>
      <c r="DT156" s="275"/>
      <c r="DU156" s="152"/>
      <c r="DV156" s="152"/>
      <c r="DW156" s="151"/>
      <c r="DX156" s="275"/>
      <c r="DY156" s="370"/>
      <c r="DZ156" s="208"/>
      <c r="EA156" s="208" t="s">
        <v>1439</v>
      </c>
      <c r="EB156" s="171" t="s">
        <v>1438</v>
      </c>
      <c r="EC156" s="411" t="s">
        <v>1444</v>
      </c>
      <c r="ED156" s="152" t="s">
        <v>1451</v>
      </c>
      <c r="EE156" s="152">
        <v>565.20000000000005</v>
      </c>
      <c r="EF156" s="153">
        <v>45863</v>
      </c>
      <c r="EG156" s="152">
        <v>12</v>
      </c>
      <c r="EH156" s="152">
        <v>565.20000000000005</v>
      </c>
      <c r="EI156" s="371">
        <f>0.180163300015134+1.801</f>
        <v>1.9811633000151339</v>
      </c>
      <c r="EJ156" s="371">
        <f t="shared" si="247"/>
        <v>1119.7534971685538</v>
      </c>
      <c r="EK156" s="153">
        <v>45894</v>
      </c>
      <c r="EL156" s="153"/>
      <c r="EM156" s="153">
        <v>45905</v>
      </c>
      <c r="EN156" s="153"/>
      <c r="EO156" s="153">
        <v>45909</v>
      </c>
      <c r="EP156" s="153">
        <v>45910</v>
      </c>
      <c r="EQ156" s="153">
        <v>45910</v>
      </c>
      <c r="ER156" s="153">
        <v>45910</v>
      </c>
      <c r="ES156" s="152"/>
      <c r="ET156" s="151"/>
      <c r="EU156" s="153"/>
      <c r="EV156" s="153"/>
      <c r="EW156" s="153"/>
      <c r="EX156" s="153"/>
      <c r="EY156" s="152"/>
      <c r="EZ156" s="152"/>
      <c r="FA156" s="152"/>
      <c r="FB156" s="152"/>
      <c r="FC156" s="151"/>
      <c r="FD156" s="152"/>
      <c r="FE156" s="372"/>
      <c r="FF156" s="373"/>
      <c r="FG156" s="367"/>
      <c r="FH156" s="374"/>
      <c r="FI156" s="183"/>
      <c r="FJ156" s="184"/>
      <c r="FK156" s="185"/>
      <c r="FL156" s="185"/>
    </row>
    <row r="157" spans="1:168" s="157" customFormat="1" ht="13.5" hidden="1" customHeight="1">
      <c r="A157" s="208" t="str">
        <f t="shared" si="211"/>
        <v>Hiện</v>
      </c>
      <c r="B157" s="151" t="str">
        <f t="shared" ref="B157" si="248">FC157</f>
        <v>Thừa</v>
      </c>
      <c r="C157" s="151">
        <f t="shared" ref="C157" si="249">FA157</f>
        <v>-4.0999999999999996</v>
      </c>
      <c r="D157" s="151"/>
      <c r="E157" s="400"/>
      <c r="F157" s="399"/>
      <c r="G157" s="399"/>
      <c r="H157" s="151"/>
      <c r="I157" s="171" t="s">
        <v>732</v>
      </c>
      <c r="J157" s="164" t="s">
        <v>235</v>
      </c>
      <c r="K157" s="247" t="s">
        <v>733</v>
      </c>
      <c r="L157" s="233" t="s">
        <v>537</v>
      </c>
      <c r="M157" s="412" t="s">
        <v>44</v>
      </c>
      <c r="N157" s="163">
        <f>78.5*1</f>
        <v>78.5</v>
      </c>
      <c r="O157" s="178">
        <f>+P157/N157</f>
        <v>0.94522292993630574</v>
      </c>
      <c r="P157" s="172">
        <v>74.2</v>
      </c>
      <c r="Q157" s="161"/>
      <c r="R157" s="162"/>
      <c r="S157" s="161"/>
      <c r="T157" s="162"/>
      <c r="U157" s="162"/>
      <c r="V157" s="162"/>
      <c r="W157" s="162"/>
      <c r="X157" s="162"/>
      <c r="Y157" s="162"/>
      <c r="Z157" s="162"/>
      <c r="AA157" s="162"/>
      <c r="AB157" s="162"/>
      <c r="AC157" s="162"/>
      <c r="AD157" s="162"/>
      <c r="AE157" s="162"/>
      <c r="AF157" s="162"/>
      <c r="AG157" s="162"/>
      <c r="AH157" s="162"/>
      <c r="AI157" s="162">
        <f>VLOOKUP(I157,'[119]MTO-rev09'!$A:$O,11,0)</f>
        <v>4.9000000000000004</v>
      </c>
      <c r="AJ157" s="162">
        <f>VLOOKUP(I157,'[119]MTO-rev09'!$A:$O,12,0)</f>
        <v>384.65000000000003</v>
      </c>
      <c r="AK157" s="162">
        <v>0</v>
      </c>
      <c r="AL157" s="162">
        <v>0</v>
      </c>
      <c r="AM157" s="162"/>
      <c r="AN157" s="162"/>
      <c r="AO157" s="162">
        <v>0</v>
      </c>
      <c r="AP157" s="162">
        <v>0</v>
      </c>
      <c r="AQ157" s="162">
        <v>0</v>
      </c>
      <c r="AR157" s="162">
        <v>0</v>
      </c>
      <c r="AS157" s="162">
        <v>0</v>
      </c>
      <c r="AT157" s="162">
        <v>0</v>
      </c>
      <c r="AU157" s="162">
        <v>0</v>
      </c>
      <c r="AV157" s="162">
        <v>0</v>
      </c>
      <c r="AW157" s="162">
        <v>0</v>
      </c>
      <c r="AX157" s="162">
        <v>0</v>
      </c>
      <c r="AY157" s="162">
        <v>0</v>
      </c>
      <c r="AZ157" s="162">
        <v>0</v>
      </c>
      <c r="BA157" s="162"/>
      <c r="BB157" s="162"/>
      <c r="BC157" s="162">
        <v>0</v>
      </c>
      <c r="BD157" s="162">
        <v>0</v>
      </c>
      <c r="BE157" s="162">
        <v>0</v>
      </c>
      <c r="BF157" s="162">
        <v>0</v>
      </c>
      <c r="BG157" s="162">
        <v>0</v>
      </c>
      <c r="BH157" s="162">
        <v>0</v>
      </c>
      <c r="BI157" s="162">
        <v>0</v>
      </c>
      <c r="BJ157" s="162">
        <v>0</v>
      </c>
      <c r="BK157" s="162">
        <v>0</v>
      </c>
      <c r="BL157" s="162">
        <v>0</v>
      </c>
      <c r="BM157" s="162">
        <v>0</v>
      </c>
      <c r="BN157" s="162">
        <v>0</v>
      </c>
      <c r="BO157" s="162"/>
      <c r="BP157" s="162"/>
      <c r="BQ157" s="162">
        <v>0</v>
      </c>
      <c r="BR157" s="162">
        <v>0</v>
      </c>
      <c r="BS157" s="162">
        <v>0</v>
      </c>
      <c r="BT157" s="162">
        <v>0</v>
      </c>
      <c r="BU157" s="162">
        <v>0</v>
      </c>
      <c r="BV157" s="162">
        <v>0</v>
      </c>
      <c r="BW157" s="162"/>
      <c r="BX157" s="162"/>
      <c r="BY157" s="162">
        <v>0</v>
      </c>
      <c r="BZ157" s="162">
        <v>0</v>
      </c>
      <c r="CA157" s="162">
        <v>0</v>
      </c>
      <c r="CB157" s="162">
        <v>0</v>
      </c>
      <c r="CC157" s="162">
        <v>0</v>
      </c>
      <c r="CD157" s="162">
        <v>0</v>
      </c>
      <c r="CE157" s="162">
        <f>VLOOKUP(I157,[120]REV33!$A:$O,11,0)</f>
        <v>0</v>
      </c>
      <c r="CF157" s="162">
        <f>VLOOKUP(I157,[120]REV33!$A:$O,12,0)</f>
        <v>0</v>
      </c>
      <c r="CG157" s="162"/>
      <c r="CH157" s="162"/>
      <c r="CI157" s="162"/>
      <c r="CJ157" s="162"/>
      <c r="CK157" s="162"/>
      <c r="CL157" s="162"/>
      <c r="CM157" s="162"/>
      <c r="CN157" s="162"/>
      <c r="CO157" s="162">
        <v>0</v>
      </c>
      <c r="CP157" s="162">
        <v>0</v>
      </c>
      <c r="CQ157" s="162">
        <v>0</v>
      </c>
      <c r="CR157" s="162">
        <v>0</v>
      </c>
      <c r="CS157" s="162">
        <v>0</v>
      </c>
      <c r="CT157" s="162">
        <v>0</v>
      </c>
      <c r="CU157" s="162">
        <v>0</v>
      </c>
      <c r="CV157" s="162">
        <v>0</v>
      </c>
      <c r="CW157" s="209">
        <f t="shared" ref="CW157:CW166" si="250">Q157+S157+U157+W157+Y157+AA157+AC157+AE157+AG157+AI157+AK157+AM157+AO157+AQ157+AS157+AU157+AW157+AY157+BA157+BC157+BE157+BG157+BI157+BK157+BM157+BO157+BQ157+BS157+BU157+BW157+BY157+CA157+CC157+CE157+CG157+CI157+CK157+CM157+CO157+CQ157+CS157+CU157</f>
        <v>4.9000000000000004</v>
      </c>
      <c r="CX157" s="209">
        <f t="shared" ref="CX157:CX166" si="251">R157+T157+V157+X157+Z157+AB157+AD157+AF157+AH157+AJ157+AL157+AN157+AP157+AR157+AT157+AV157+AX157+AZ157+BB157+BD157+BF157+BH157+BJ157+BL157+BN157+BP157+BR157+BT157+BV157+BX157+BZ157+CB157+CD157+CF157+CH157+CJ157+CL157+CN157+CP157+CR157+CT157+CV157</f>
        <v>384.65000000000003</v>
      </c>
      <c r="CY157" s="375" t="s">
        <v>735</v>
      </c>
      <c r="CZ157" s="208"/>
      <c r="DA157" s="152"/>
      <c r="DB157" s="152"/>
      <c r="DC157" s="208"/>
      <c r="DD157" s="208"/>
      <c r="DE157" s="152">
        <f t="shared" ref="DE157:DE166" si="252">IF(CW157&gt;DA157,CW157-DA157,"0")</f>
        <v>4.9000000000000004</v>
      </c>
      <c r="DF157" s="152">
        <f t="shared" ref="DF157:DF166" si="253">IF(CX157&gt;DB157,CX157-DB157,"0")</f>
        <v>384.65000000000003</v>
      </c>
      <c r="DG157" s="153"/>
      <c r="DH157" s="153"/>
      <c r="DI157" s="153"/>
      <c r="DJ157" s="376"/>
      <c r="DK157" s="368"/>
      <c r="DL157" s="181"/>
      <c r="DM157" s="153"/>
      <c r="DN157" s="999"/>
      <c r="DO157" s="181"/>
      <c r="DP157" s="182"/>
      <c r="DQ157" s="182"/>
      <c r="DR157" s="182"/>
      <c r="DS157" s="182"/>
      <c r="DT157" s="275"/>
      <c r="DU157" s="152">
        <f t="shared" ref="DU157:DU166" si="254">SUMIF($I:$I,I157,$DN:$DN)</f>
        <v>0</v>
      </c>
      <c r="DV157" s="152">
        <f t="shared" ref="DV157:DV166" si="255">SUMIF($I:$I,I157,$DO:$DO)</f>
        <v>0</v>
      </c>
      <c r="DW157" s="151"/>
      <c r="DX157" s="275"/>
      <c r="DY157" s="370"/>
      <c r="DZ157" s="208"/>
      <c r="EA157" s="208" t="s">
        <v>1439</v>
      </c>
      <c r="EB157" s="171" t="s">
        <v>1438</v>
      </c>
      <c r="EC157" s="411" t="s">
        <v>1445</v>
      </c>
      <c r="ED157" s="152" t="s">
        <v>1451</v>
      </c>
      <c r="EE157" s="152">
        <v>706.5</v>
      </c>
      <c r="EF157" s="153">
        <v>45863</v>
      </c>
      <c r="EG157" s="152">
        <v>9</v>
      </c>
      <c r="EH157" s="152">
        <v>706.5</v>
      </c>
      <c r="EI157" s="371">
        <f>0.180163300015134+1.801</f>
        <v>1.9811633000151339</v>
      </c>
      <c r="EJ157" s="371">
        <f t="shared" si="247"/>
        <v>1399.691871460692</v>
      </c>
      <c r="EK157" s="153">
        <v>45894</v>
      </c>
      <c r="EL157" s="153"/>
      <c r="EM157" s="153">
        <v>45905</v>
      </c>
      <c r="EN157" s="153"/>
      <c r="EO157" s="153">
        <v>45909</v>
      </c>
      <c r="EP157" s="153">
        <v>45910</v>
      </c>
      <c r="EQ157" s="153">
        <v>45910</v>
      </c>
      <c r="ER157" s="153">
        <v>45910</v>
      </c>
      <c r="ES157" s="152">
        <f t="shared" ref="ES157:ES166" si="256">SUMIF($I:$I,I157,$EG:$EG)</f>
        <v>9</v>
      </c>
      <c r="ET157" s="151">
        <f t="shared" ref="ET157:ET166" si="257">SUMIF($I:$I,I157,$EH:$EH)</f>
        <v>706.5</v>
      </c>
      <c r="EU157" s="153"/>
      <c r="EV157" s="153"/>
      <c r="EW157" s="153"/>
      <c r="EX157" s="153"/>
      <c r="EY157" s="152">
        <f t="shared" ref="EY157:EY166" si="258">DU157+ES157</f>
        <v>9</v>
      </c>
      <c r="EZ157" s="152">
        <f t="shared" ref="EZ157:EZ166" si="259">DV157+ET157</f>
        <v>706.5</v>
      </c>
      <c r="FA157" s="152">
        <f t="shared" ref="FA157:FA166" si="260">DE157-EY157</f>
        <v>-4.0999999999999996</v>
      </c>
      <c r="FB157" s="152">
        <f t="shared" ref="FB157:FB166" si="261">DF157-EZ157</f>
        <v>-321.84999999999997</v>
      </c>
      <c r="FC157" s="151" t="str">
        <f t="shared" ref="FC157:FC166" si="262">IF(FA157&lt;0,"Thừa",IF(FA157=0,"Đủ","Thiếu"))</f>
        <v>Thừa</v>
      </c>
      <c r="FD157" s="152"/>
      <c r="FE157" s="372"/>
      <c r="FF157" s="373"/>
      <c r="FG157" s="367"/>
      <c r="FH157" s="374"/>
      <c r="FI157" s="183"/>
      <c r="FJ157" s="184"/>
      <c r="FK157" s="185"/>
      <c r="FL157" s="185"/>
    </row>
    <row r="158" spans="1:168" s="157" customFormat="1" ht="14" hidden="1" customHeight="1">
      <c r="A158" s="208" t="str">
        <f t="shared" si="211"/>
        <v>Hiện</v>
      </c>
      <c r="B158" s="151" t="str">
        <f t="shared" ref="B158:B165" si="263">FC158</f>
        <v>Thừa</v>
      </c>
      <c r="C158" s="409">
        <f t="shared" ref="C158:C166" si="264">FA158</f>
        <v>-12</v>
      </c>
      <c r="D158" s="151"/>
      <c r="E158" s="400"/>
      <c r="F158" s="151"/>
      <c r="G158" s="151"/>
      <c r="H158" s="151"/>
      <c r="I158" s="171" t="s">
        <v>619</v>
      </c>
      <c r="J158" s="164" t="s">
        <v>397</v>
      </c>
      <c r="K158" s="247" t="s">
        <v>620</v>
      </c>
      <c r="L158" s="233" t="s">
        <v>399</v>
      </c>
      <c r="M158" s="412" t="s">
        <v>61</v>
      </c>
      <c r="N158" s="163">
        <v>25.753086419753085</v>
      </c>
      <c r="O158" s="178">
        <v>21.6</v>
      </c>
      <c r="P158" s="172">
        <v>552.20000000000005</v>
      </c>
      <c r="Q158" s="179"/>
      <c r="R158" s="180"/>
      <c r="S158" s="179"/>
      <c r="T158" s="180"/>
      <c r="U158" s="180"/>
      <c r="V158" s="180"/>
      <c r="W158" s="180"/>
      <c r="X158" s="180"/>
      <c r="Y158" s="180"/>
      <c r="Z158" s="180"/>
      <c r="AA158" s="180"/>
      <c r="AB158" s="180"/>
      <c r="AC158" s="180"/>
      <c r="AD158" s="180"/>
      <c r="AE158" s="180">
        <v>24</v>
      </c>
      <c r="AF158" s="180">
        <v>618.07407407407402</v>
      </c>
      <c r="AG158" s="180">
        <v>0</v>
      </c>
      <c r="AH158" s="180">
        <v>0</v>
      </c>
      <c r="AI158" s="162">
        <f>VLOOKUP(I158,'[119]MTO-rev09'!$A:$O,11,0)</f>
        <v>0</v>
      </c>
      <c r="AJ158" s="162">
        <f>VLOOKUP(I158,'[119]MTO-rev09'!$A:$O,12,0)</f>
        <v>0</v>
      </c>
      <c r="AK158" s="162">
        <v>0</v>
      </c>
      <c r="AL158" s="162">
        <v>0</v>
      </c>
      <c r="AM158" s="162"/>
      <c r="AN158" s="162"/>
      <c r="AO158" s="162">
        <v>0</v>
      </c>
      <c r="AP158" s="162">
        <v>0</v>
      </c>
      <c r="AQ158" s="162">
        <v>0</v>
      </c>
      <c r="AR158" s="162">
        <v>0</v>
      </c>
      <c r="AS158" s="162">
        <v>0</v>
      </c>
      <c r="AT158" s="162">
        <v>0</v>
      </c>
      <c r="AU158" s="162">
        <v>0</v>
      </c>
      <c r="AV158" s="162">
        <v>0</v>
      </c>
      <c r="AW158" s="162">
        <v>0</v>
      </c>
      <c r="AX158" s="162">
        <v>0</v>
      </c>
      <c r="AY158" s="162">
        <v>0</v>
      </c>
      <c r="AZ158" s="162">
        <v>0</v>
      </c>
      <c r="BA158" s="162"/>
      <c r="BB158" s="162"/>
      <c r="BC158" s="162">
        <v>0</v>
      </c>
      <c r="BD158" s="162">
        <v>0</v>
      </c>
      <c r="BE158" s="162">
        <v>0</v>
      </c>
      <c r="BF158" s="162">
        <v>0</v>
      </c>
      <c r="BG158" s="162">
        <v>0</v>
      </c>
      <c r="BH158" s="162">
        <v>0</v>
      </c>
      <c r="BI158" s="162">
        <v>0</v>
      </c>
      <c r="BJ158" s="162">
        <v>0</v>
      </c>
      <c r="BK158" s="162">
        <v>0</v>
      </c>
      <c r="BL158" s="162">
        <v>0</v>
      </c>
      <c r="BM158" s="162">
        <v>0</v>
      </c>
      <c r="BN158" s="162">
        <v>0</v>
      </c>
      <c r="BO158" s="162"/>
      <c r="BP158" s="162"/>
      <c r="BQ158" s="162">
        <v>0</v>
      </c>
      <c r="BR158" s="162">
        <v>0</v>
      </c>
      <c r="BS158" s="162">
        <v>0</v>
      </c>
      <c r="BT158" s="162">
        <v>0</v>
      </c>
      <c r="BU158" s="162">
        <v>0</v>
      </c>
      <c r="BV158" s="162">
        <v>0</v>
      </c>
      <c r="BW158" s="162"/>
      <c r="BX158" s="162"/>
      <c r="BY158" s="162">
        <v>0</v>
      </c>
      <c r="BZ158" s="162">
        <v>0</v>
      </c>
      <c r="CA158" s="162">
        <v>0</v>
      </c>
      <c r="CB158" s="162">
        <v>0</v>
      </c>
      <c r="CC158" s="162">
        <v>0</v>
      </c>
      <c r="CD158" s="162">
        <v>0</v>
      </c>
      <c r="CE158" s="162">
        <f>VLOOKUP(I158,[120]REV33!$A:$O,11,0)</f>
        <v>0</v>
      </c>
      <c r="CF158" s="162">
        <f>VLOOKUP(I158,[120]REV33!$A:$O,12,0)</f>
        <v>0</v>
      </c>
      <c r="CG158" s="162"/>
      <c r="CH158" s="162"/>
      <c r="CI158" s="162"/>
      <c r="CJ158" s="162"/>
      <c r="CK158" s="162"/>
      <c r="CL158" s="162"/>
      <c r="CM158" s="162"/>
      <c r="CN158" s="162"/>
      <c r="CO158" s="162">
        <v>0</v>
      </c>
      <c r="CP158" s="162">
        <v>0</v>
      </c>
      <c r="CQ158" s="162">
        <v>0</v>
      </c>
      <c r="CR158" s="162">
        <v>0</v>
      </c>
      <c r="CS158" s="162">
        <v>0</v>
      </c>
      <c r="CT158" s="162">
        <v>0</v>
      </c>
      <c r="CU158" s="162">
        <v>0</v>
      </c>
      <c r="CV158" s="162">
        <v>0</v>
      </c>
      <c r="CW158" s="209">
        <f t="shared" si="250"/>
        <v>24</v>
      </c>
      <c r="CX158" s="209">
        <f t="shared" si="251"/>
        <v>618.07407407407402</v>
      </c>
      <c r="CY158" s="375" t="s">
        <v>654</v>
      </c>
      <c r="CZ158" s="208"/>
      <c r="DA158" s="152"/>
      <c r="DB158" s="152"/>
      <c r="DC158" s="208"/>
      <c r="DD158" s="208"/>
      <c r="DE158" s="152">
        <f t="shared" si="252"/>
        <v>24</v>
      </c>
      <c r="DF158" s="152">
        <f t="shared" si="253"/>
        <v>618.07407407407402</v>
      </c>
      <c r="DG158" s="153"/>
      <c r="DH158" s="153" t="s">
        <v>730</v>
      </c>
      <c r="DI158" s="153" t="s">
        <v>467</v>
      </c>
      <c r="DJ158" s="247" t="s">
        <v>620</v>
      </c>
      <c r="DK158" s="368"/>
      <c r="DL158" s="214">
        <v>324</v>
      </c>
      <c r="DM158" s="153">
        <v>45868</v>
      </c>
      <c r="DN158" s="1003">
        <v>12</v>
      </c>
      <c r="DO158" s="241">
        <v>324</v>
      </c>
      <c r="DP158" s="182">
        <f>18500/1.1</f>
        <v>16818.181818181816</v>
      </c>
      <c r="DQ158" s="181">
        <f>DP158*1.1*DO158</f>
        <v>5994000</v>
      </c>
      <c r="DR158" s="446">
        <f>(DQ158-DS158)/DS158</f>
        <v>0.10000000000000017</v>
      </c>
      <c r="DS158" s="182">
        <f>DP158 *DO158</f>
        <v>5449090.9090909082</v>
      </c>
      <c r="DT158" s="275">
        <v>45869</v>
      </c>
      <c r="DU158" s="152">
        <f t="shared" si="254"/>
        <v>12</v>
      </c>
      <c r="DV158" s="152">
        <f t="shared" si="255"/>
        <v>324</v>
      </c>
      <c r="DW158" s="151"/>
      <c r="DX158" s="275"/>
      <c r="DY158" s="370"/>
      <c r="DZ158" s="208"/>
      <c r="EA158" s="208" t="s">
        <v>1439</v>
      </c>
      <c r="EB158" s="171" t="s">
        <v>1438</v>
      </c>
      <c r="EC158" s="411" t="s">
        <v>1446</v>
      </c>
      <c r="ED158" s="152" t="s">
        <v>1450</v>
      </c>
      <c r="EE158" s="152">
        <v>617.20000000000005</v>
      </c>
      <c r="EF158" s="153">
        <v>45863</v>
      </c>
      <c r="EG158" s="152">
        <v>24</v>
      </c>
      <c r="EH158" s="152">
        <v>617.20000000000005</v>
      </c>
      <c r="EI158" s="396">
        <f>0.180163300015134+1.198</f>
        <v>1.3781633000151339</v>
      </c>
      <c r="EJ158" s="371">
        <f t="shared" si="247"/>
        <v>850.60238876934068</v>
      </c>
      <c r="EK158" s="153">
        <v>45894</v>
      </c>
      <c r="EL158" s="153"/>
      <c r="EM158" s="153">
        <v>45905</v>
      </c>
      <c r="EN158" s="153"/>
      <c r="EO158" s="153">
        <v>45909</v>
      </c>
      <c r="EP158" s="153">
        <v>45910</v>
      </c>
      <c r="EQ158" s="153">
        <v>45910</v>
      </c>
      <c r="ER158" s="153">
        <v>45910</v>
      </c>
      <c r="ES158" s="152">
        <f t="shared" si="256"/>
        <v>24</v>
      </c>
      <c r="ET158" s="151">
        <f t="shared" si="257"/>
        <v>617.20000000000005</v>
      </c>
      <c r="EU158" s="153"/>
      <c r="EV158" s="153"/>
      <c r="EW158" s="153"/>
      <c r="EX158" s="153"/>
      <c r="EY158" s="152">
        <f t="shared" si="258"/>
        <v>36</v>
      </c>
      <c r="EZ158" s="152">
        <f t="shared" si="259"/>
        <v>941.2</v>
      </c>
      <c r="FA158" s="152">
        <f t="shared" si="260"/>
        <v>-12</v>
      </c>
      <c r="FB158" s="152">
        <f t="shared" si="261"/>
        <v>-323.12592592592603</v>
      </c>
      <c r="FC158" s="151" t="str">
        <f t="shared" si="262"/>
        <v>Thừa</v>
      </c>
      <c r="FD158" s="152"/>
      <c r="FE158" s="372"/>
      <c r="FF158" s="373"/>
      <c r="FG158" s="367"/>
      <c r="FH158" s="374"/>
      <c r="FI158" s="183"/>
      <c r="FJ158" s="184"/>
      <c r="FK158" s="185"/>
      <c r="FL158" s="185"/>
    </row>
    <row r="159" spans="1:168" s="157" customFormat="1" ht="14" hidden="1" customHeight="1">
      <c r="A159" s="208" t="str">
        <f t="shared" si="211"/>
        <v>Hiện</v>
      </c>
      <c r="B159" s="151" t="str">
        <f t="shared" si="263"/>
        <v>Đủ</v>
      </c>
      <c r="C159" s="409">
        <f t="shared" si="264"/>
        <v>0</v>
      </c>
      <c r="D159" s="151"/>
      <c r="E159" s="400"/>
      <c r="F159" s="151"/>
      <c r="G159" s="151"/>
      <c r="H159" s="151"/>
      <c r="I159" s="171" t="s">
        <v>621</v>
      </c>
      <c r="J159" s="164" t="s">
        <v>397</v>
      </c>
      <c r="K159" s="247" t="s">
        <v>622</v>
      </c>
      <c r="L159" s="233" t="s">
        <v>399</v>
      </c>
      <c r="M159" s="412" t="s">
        <v>61</v>
      </c>
      <c r="N159" s="163">
        <v>1.5600000000000005</v>
      </c>
      <c r="O159" s="178">
        <v>88.960000000000008</v>
      </c>
      <c r="P159" s="172">
        <v>77.400000000000006</v>
      </c>
      <c r="Q159" s="179"/>
      <c r="R159" s="180"/>
      <c r="S159" s="179"/>
      <c r="T159" s="180"/>
      <c r="U159" s="180"/>
      <c r="V159" s="180"/>
      <c r="W159" s="180"/>
      <c r="X159" s="180"/>
      <c r="Y159" s="180"/>
      <c r="Z159" s="180"/>
      <c r="AA159" s="180"/>
      <c r="AB159" s="180"/>
      <c r="AC159" s="180"/>
      <c r="AD159" s="180"/>
      <c r="AE159" s="180">
        <v>96</v>
      </c>
      <c r="AF159" s="180">
        <v>149.76000000000005</v>
      </c>
      <c r="AG159" s="180">
        <v>0</v>
      </c>
      <c r="AH159" s="180">
        <v>0</v>
      </c>
      <c r="AI159" s="162">
        <f>VLOOKUP(I159,'[119]MTO-rev09'!$A:$O,11,0)</f>
        <v>0</v>
      </c>
      <c r="AJ159" s="162">
        <f>VLOOKUP(I159,'[119]MTO-rev09'!$A:$O,12,0)</f>
        <v>0</v>
      </c>
      <c r="AK159" s="162">
        <v>0</v>
      </c>
      <c r="AL159" s="162">
        <v>0</v>
      </c>
      <c r="AM159" s="162"/>
      <c r="AN159" s="162"/>
      <c r="AO159" s="162">
        <v>0</v>
      </c>
      <c r="AP159" s="162">
        <v>0</v>
      </c>
      <c r="AQ159" s="162">
        <v>0</v>
      </c>
      <c r="AR159" s="162">
        <v>0</v>
      </c>
      <c r="AS159" s="162">
        <v>0</v>
      </c>
      <c r="AT159" s="162">
        <v>0</v>
      </c>
      <c r="AU159" s="162">
        <v>0</v>
      </c>
      <c r="AV159" s="162">
        <v>0</v>
      </c>
      <c r="AW159" s="162">
        <v>0</v>
      </c>
      <c r="AX159" s="162">
        <v>0</v>
      </c>
      <c r="AY159" s="162">
        <v>0</v>
      </c>
      <c r="AZ159" s="162">
        <v>0</v>
      </c>
      <c r="BA159" s="162"/>
      <c r="BB159" s="162"/>
      <c r="BC159" s="162">
        <v>0</v>
      </c>
      <c r="BD159" s="162">
        <v>0</v>
      </c>
      <c r="BE159" s="162">
        <v>0</v>
      </c>
      <c r="BF159" s="162">
        <v>0</v>
      </c>
      <c r="BG159" s="162">
        <v>0</v>
      </c>
      <c r="BH159" s="162">
        <v>0</v>
      </c>
      <c r="BI159" s="162">
        <v>0</v>
      </c>
      <c r="BJ159" s="162">
        <v>0</v>
      </c>
      <c r="BK159" s="162">
        <v>0</v>
      </c>
      <c r="BL159" s="162">
        <v>0</v>
      </c>
      <c r="BM159" s="162">
        <v>0</v>
      </c>
      <c r="BN159" s="162">
        <v>0</v>
      </c>
      <c r="BO159" s="162"/>
      <c r="BP159" s="162"/>
      <c r="BQ159" s="162">
        <v>0</v>
      </c>
      <c r="BR159" s="162">
        <v>0</v>
      </c>
      <c r="BS159" s="162">
        <v>0</v>
      </c>
      <c r="BT159" s="162">
        <v>0</v>
      </c>
      <c r="BU159" s="162">
        <v>0</v>
      </c>
      <c r="BV159" s="162">
        <v>0</v>
      </c>
      <c r="BW159" s="162"/>
      <c r="BX159" s="162"/>
      <c r="BY159" s="162">
        <v>0</v>
      </c>
      <c r="BZ159" s="162">
        <v>0</v>
      </c>
      <c r="CA159" s="162">
        <v>0</v>
      </c>
      <c r="CB159" s="162">
        <v>0</v>
      </c>
      <c r="CC159" s="162">
        <v>0</v>
      </c>
      <c r="CD159" s="162">
        <v>0</v>
      </c>
      <c r="CE159" s="162">
        <f>VLOOKUP(I159,[120]REV33!$A:$O,11,0)</f>
        <v>0</v>
      </c>
      <c r="CF159" s="162">
        <f>VLOOKUP(I159,[120]REV33!$A:$O,12,0)</f>
        <v>0</v>
      </c>
      <c r="CG159" s="162"/>
      <c r="CH159" s="162"/>
      <c r="CI159" s="162"/>
      <c r="CJ159" s="162"/>
      <c r="CK159" s="162"/>
      <c r="CL159" s="162"/>
      <c r="CM159" s="162"/>
      <c r="CN159" s="162"/>
      <c r="CO159" s="162">
        <v>0</v>
      </c>
      <c r="CP159" s="162">
        <v>0</v>
      </c>
      <c r="CQ159" s="162">
        <v>0</v>
      </c>
      <c r="CR159" s="162">
        <v>0</v>
      </c>
      <c r="CS159" s="162">
        <v>0</v>
      </c>
      <c r="CT159" s="162">
        <v>0</v>
      </c>
      <c r="CU159" s="162">
        <v>0</v>
      </c>
      <c r="CV159" s="162">
        <v>0</v>
      </c>
      <c r="CW159" s="209">
        <f t="shared" si="250"/>
        <v>96</v>
      </c>
      <c r="CX159" s="209">
        <f t="shared" si="251"/>
        <v>149.76000000000005</v>
      </c>
      <c r="CY159" s="375" t="s">
        <v>654</v>
      </c>
      <c r="CZ159" s="208"/>
      <c r="DA159" s="152"/>
      <c r="DB159" s="152"/>
      <c r="DC159" s="208"/>
      <c r="DD159" s="208"/>
      <c r="DE159" s="152">
        <f t="shared" si="252"/>
        <v>96</v>
      </c>
      <c r="DF159" s="152">
        <f t="shared" si="253"/>
        <v>149.76000000000005</v>
      </c>
      <c r="DG159" s="153"/>
      <c r="DH159" s="153"/>
      <c r="DI159" s="153"/>
      <c r="DJ159" s="376"/>
      <c r="DK159" s="368"/>
      <c r="DL159" s="181"/>
      <c r="DM159" s="153"/>
      <c r="DN159" s="999"/>
      <c r="DO159" s="181"/>
      <c r="DP159" s="182"/>
      <c r="DQ159" s="182"/>
      <c r="DR159" s="182"/>
      <c r="DS159" s="182"/>
      <c r="DT159" s="275"/>
      <c r="DU159" s="152">
        <f t="shared" si="254"/>
        <v>0</v>
      </c>
      <c r="DV159" s="152">
        <f t="shared" si="255"/>
        <v>0</v>
      </c>
      <c r="DW159" s="151"/>
      <c r="DX159" s="275"/>
      <c r="DY159" s="370"/>
      <c r="DZ159" s="208"/>
      <c r="EA159" s="208" t="s">
        <v>1439</v>
      </c>
      <c r="EB159" s="171" t="s">
        <v>1438</v>
      </c>
      <c r="EC159" s="411" t="s">
        <v>1447</v>
      </c>
      <c r="ED159" s="152" t="s">
        <v>1450</v>
      </c>
      <c r="EE159" s="152">
        <v>148.80000000000001</v>
      </c>
      <c r="EF159" s="153">
        <v>45863</v>
      </c>
      <c r="EG159" s="152">
        <v>96</v>
      </c>
      <c r="EH159" s="152">
        <v>148.80000000000001</v>
      </c>
      <c r="EI159" s="396">
        <f>0.180163300015134+1.198</f>
        <v>1.3781633000151339</v>
      </c>
      <c r="EJ159" s="371">
        <f t="shared" si="247"/>
        <v>205.07069904225193</v>
      </c>
      <c r="EK159" s="153">
        <v>45894</v>
      </c>
      <c r="EL159" s="153"/>
      <c r="EM159" s="153">
        <v>45905</v>
      </c>
      <c r="EN159" s="153"/>
      <c r="EO159" s="153">
        <v>45909</v>
      </c>
      <c r="EP159" s="153">
        <v>45910</v>
      </c>
      <c r="EQ159" s="153">
        <v>45910</v>
      </c>
      <c r="ER159" s="153">
        <v>45910</v>
      </c>
      <c r="ES159" s="152">
        <f t="shared" si="256"/>
        <v>96</v>
      </c>
      <c r="ET159" s="151">
        <f t="shared" si="257"/>
        <v>148.80000000000001</v>
      </c>
      <c r="EU159" s="153"/>
      <c r="EV159" s="153"/>
      <c r="EW159" s="153"/>
      <c r="EX159" s="153"/>
      <c r="EY159" s="152">
        <f t="shared" si="258"/>
        <v>96</v>
      </c>
      <c r="EZ159" s="152">
        <f t="shared" si="259"/>
        <v>148.80000000000001</v>
      </c>
      <c r="FA159" s="152">
        <f t="shared" si="260"/>
        <v>0</v>
      </c>
      <c r="FB159" s="152">
        <f t="shared" si="261"/>
        <v>0.96000000000003638</v>
      </c>
      <c r="FC159" s="151" t="str">
        <f t="shared" si="262"/>
        <v>Đủ</v>
      </c>
      <c r="FD159" s="152"/>
      <c r="FE159" s="372"/>
      <c r="FF159" s="373"/>
      <c r="FG159" s="367"/>
      <c r="FH159" s="374"/>
      <c r="FI159" s="183"/>
      <c r="FJ159" s="184"/>
      <c r="FK159" s="185"/>
      <c r="FL159" s="185"/>
    </row>
    <row r="160" spans="1:168" s="157" customFormat="1" ht="14" hidden="1" customHeight="1">
      <c r="A160" s="208" t="str">
        <f t="shared" si="211"/>
        <v>Hiện</v>
      </c>
      <c r="B160" s="151" t="str">
        <f t="shared" si="263"/>
        <v>Thừa</v>
      </c>
      <c r="C160" s="409">
        <f t="shared" si="264"/>
        <v>-14.5</v>
      </c>
      <c r="D160" s="151"/>
      <c r="E160" s="400"/>
      <c r="F160" s="151"/>
      <c r="G160" s="151"/>
      <c r="H160" s="151"/>
      <c r="I160" s="171" t="s">
        <v>623</v>
      </c>
      <c r="J160" s="164" t="s">
        <v>397</v>
      </c>
      <c r="K160" s="247" t="s">
        <v>624</v>
      </c>
      <c r="L160" s="233" t="s">
        <v>402</v>
      </c>
      <c r="M160" s="412" t="s">
        <v>61</v>
      </c>
      <c r="N160" s="163">
        <v>28</v>
      </c>
      <c r="O160" s="178">
        <v>26.200000000000003</v>
      </c>
      <c r="P160" s="172">
        <v>728.40000000000009</v>
      </c>
      <c r="Q160" s="179"/>
      <c r="R160" s="180"/>
      <c r="S160" s="179"/>
      <c r="T160" s="180"/>
      <c r="U160" s="180"/>
      <c r="V160" s="180"/>
      <c r="W160" s="180"/>
      <c r="X160" s="180"/>
      <c r="Y160" s="180"/>
      <c r="Z160" s="180"/>
      <c r="AA160" s="180"/>
      <c r="AB160" s="180"/>
      <c r="AC160" s="180"/>
      <c r="AD160" s="180"/>
      <c r="AE160" s="180">
        <v>27</v>
      </c>
      <c r="AF160" s="180">
        <v>756</v>
      </c>
      <c r="AG160" s="180">
        <v>0</v>
      </c>
      <c r="AH160" s="180">
        <v>0</v>
      </c>
      <c r="AI160" s="162">
        <f>VLOOKUP(I160,'[119]MTO-rev09'!$A:$O,11,0)</f>
        <v>0</v>
      </c>
      <c r="AJ160" s="162">
        <f>VLOOKUP(I160,'[119]MTO-rev09'!$A:$O,12,0)</f>
        <v>0</v>
      </c>
      <c r="AK160" s="162">
        <v>0</v>
      </c>
      <c r="AL160" s="162">
        <v>0</v>
      </c>
      <c r="AM160" s="162"/>
      <c r="AN160" s="162"/>
      <c r="AO160" s="162">
        <v>0</v>
      </c>
      <c r="AP160" s="162">
        <v>0</v>
      </c>
      <c r="AQ160" s="162">
        <v>0</v>
      </c>
      <c r="AR160" s="162">
        <v>0</v>
      </c>
      <c r="AS160" s="162">
        <v>0</v>
      </c>
      <c r="AT160" s="162">
        <v>0</v>
      </c>
      <c r="AU160" s="162">
        <v>0</v>
      </c>
      <c r="AV160" s="162">
        <v>0</v>
      </c>
      <c r="AW160" s="162">
        <v>0</v>
      </c>
      <c r="AX160" s="162">
        <v>0</v>
      </c>
      <c r="AY160" s="162">
        <v>0</v>
      </c>
      <c r="AZ160" s="162">
        <v>0</v>
      </c>
      <c r="BA160" s="162"/>
      <c r="BB160" s="162"/>
      <c r="BC160" s="162">
        <v>0</v>
      </c>
      <c r="BD160" s="162">
        <v>0</v>
      </c>
      <c r="BE160" s="162">
        <v>0</v>
      </c>
      <c r="BF160" s="162">
        <v>0</v>
      </c>
      <c r="BG160" s="162">
        <v>0</v>
      </c>
      <c r="BH160" s="162">
        <v>0</v>
      </c>
      <c r="BI160" s="162">
        <v>0</v>
      </c>
      <c r="BJ160" s="162">
        <v>0</v>
      </c>
      <c r="BK160" s="162">
        <v>0</v>
      </c>
      <c r="BL160" s="162">
        <v>0</v>
      </c>
      <c r="BM160" s="162">
        <v>0</v>
      </c>
      <c r="BN160" s="162">
        <v>0</v>
      </c>
      <c r="BO160" s="162"/>
      <c r="BP160" s="162"/>
      <c r="BQ160" s="162">
        <v>0</v>
      </c>
      <c r="BR160" s="162">
        <v>0</v>
      </c>
      <c r="BS160" s="162">
        <v>0</v>
      </c>
      <c r="BT160" s="162">
        <v>0</v>
      </c>
      <c r="BU160" s="162">
        <v>0</v>
      </c>
      <c r="BV160" s="162">
        <v>0</v>
      </c>
      <c r="BW160" s="162"/>
      <c r="BX160" s="162"/>
      <c r="BY160" s="162">
        <v>0</v>
      </c>
      <c r="BZ160" s="162">
        <v>0</v>
      </c>
      <c r="CA160" s="162">
        <v>0</v>
      </c>
      <c r="CB160" s="162">
        <v>0</v>
      </c>
      <c r="CC160" s="162">
        <v>0</v>
      </c>
      <c r="CD160" s="162">
        <v>0</v>
      </c>
      <c r="CE160" s="162">
        <f>VLOOKUP(I160,[120]REV33!$A:$O,11,0)</f>
        <v>0</v>
      </c>
      <c r="CF160" s="162">
        <f>VLOOKUP(I160,[120]REV33!$A:$O,12,0)</f>
        <v>0</v>
      </c>
      <c r="CG160" s="162"/>
      <c r="CH160" s="162"/>
      <c r="CI160" s="162"/>
      <c r="CJ160" s="162"/>
      <c r="CK160" s="162"/>
      <c r="CL160" s="162"/>
      <c r="CM160" s="162"/>
      <c r="CN160" s="162"/>
      <c r="CO160" s="162">
        <v>0</v>
      </c>
      <c r="CP160" s="162">
        <v>0</v>
      </c>
      <c r="CQ160" s="162">
        <v>0</v>
      </c>
      <c r="CR160" s="162">
        <v>0</v>
      </c>
      <c r="CS160" s="162">
        <v>0</v>
      </c>
      <c r="CT160" s="162">
        <v>0</v>
      </c>
      <c r="CU160" s="162">
        <v>0</v>
      </c>
      <c r="CV160" s="162">
        <v>0</v>
      </c>
      <c r="CW160" s="209">
        <f t="shared" si="250"/>
        <v>27</v>
      </c>
      <c r="CX160" s="209">
        <f t="shared" si="251"/>
        <v>756</v>
      </c>
      <c r="CY160" s="375" t="s">
        <v>654</v>
      </c>
      <c r="CZ160" s="208"/>
      <c r="DA160" s="152"/>
      <c r="DB160" s="152"/>
      <c r="DC160" s="208"/>
      <c r="DD160" s="208"/>
      <c r="DE160" s="152">
        <f t="shared" si="252"/>
        <v>27</v>
      </c>
      <c r="DF160" s="152">
        <f t="shared" si="253"/>
        <v>756</v>
      </c>
      <c r="DG160" s="153"/>
      <c r="DH160" s="153" t="s">
        <v>730</v>
      </c>
      <c r="DI160" s="153" t="s">
        <v>467</v>
      </c>
      <c r="DJ160" s="247" t="s">
        <v>624</v>
      </c>
      <c r="DK160" s="368"/>
      <c r="DL160" s="181">
        <v>182</v>
      </c>
      <c r="DM160" s="153">
        <v>45868</v>
      </c>
      <c r="DN160" s="999">
        <v>5.5</v>
      </c>
      <c r="DO160" s="181">
        <v>182</v>
      </c>
      <c r="DP160" s="182">
        <f>18500/1.1</f>
        <v>16818.181818181816</v>
      </c>
      <c r="DQ160" s="181">
        <f>DP160*1.1*DO160</f>
        <v>3367000</v>
      </c>
      <c r="DR160" s="446">
        <f>(DQ160-DS160)/DS160</f>
        <v>0.1000000000000002</v>
      </c>
      <c r="DS160" s="182">
        <f>DP160 *DO160</f>
        <v>3060909.0909090904</v>
      </c>
      <c r="DT160" s="275">
        <v>45869</v>
      </c>
      <c r="DU160" s="152">
        <f t="shared" si="254"/>
        <v>5.5</v>
      </c>
      <c r="DV160" s="152">
        <f t="shared" si="255"/>
        <v>182</v>
      </c>
      <c r="DW160" s="151"/>
      <c r="DX160" s="275"/>
      <c r="DY160" s="370"/>
      <c r="DZ160" s="208"/>
      <c r="EA160" s="208" t="s">
        <v>1439</v>
      </c>
      <c r="EB160" s="171" t="s">
        <v>1438</v>
      </c>
      <c r="EC160" s="411" t="s">
        <v>1448</v>
      </c>
      <c r="ED160" s="152" t="s">
        <v>1450</v>
      </c>
      <c r="EE160" s="152">
        <v>1006.8</v>
      </c>
      <c r="EF160" s="153">
        <v>45863</v>
      </c>
      <c r="EG160" s="152">
        <v>36</v>
      </c>
      <c r="EH160" s="152">
        <v>1006.8</v>
      </c>
      <c r="EI160" s="396">
        <f>0.180163300015134+1.198</f>
        <v>1.3781633000151339</v>
      </c>
      <c r="EJ160" s="371">
        <f t="shared" si="247"/>
        <v>1387.5348104552368</v>
      </c>
      <c r="EK160" s="153">
        <v>45894</v>
      </c>
      <c r="EL160" s="153"/>
      <c r="EM160" s="153">
        <v>45905</v>
      </c>
      <c r="EN160" s="153"/>
      <c r="EO160" s="153">
        <v>45909</v>
      </c>
      <c r="EP160" s="153">
        <v>45910</v>
      </c>
      <c r="EQ160" s="153">
        <v>45910</v>
      </c>
      <c r="ER160" s="153">
        <v>45910</v>
      </c>
      <c r="ES160" s="152">
        <f t="shared" si="256"/>
        <v>36</v>
      </c>
      <c r="ET160" s="151">
        <f t="shared" si="257"/>
        <v>1006.8</v>
      </c>
      <c r="EU160" s="153"/>
      <c r="EV160" s="153"/>
      <c r="EW160" s="153"/>
      <c r="EX160" s="153"/>
      <c r="EY160" s="152">
        <f t="shared" si="258"/>
        <v>41.5</v>
      </c>
      <c r="EZ160" s="152">
        <f t="shared" si="259"/>
        <v>1188.8</v>
      </c>
      <c r="FA160" s="152">
        <f t="shared" si="260"/>
        <v>-14.5</v>
      </c>
      <c r="FB160" s="152">
        <f t="shared" si="261"/>
        <v>-432.79999999999995</v>
      </c>
      <c r="FC160" s="151" t="str">
        <f t="shared" si="262"/>
        <v>Thừa</v>
      </c>
      <c r="FD160" s="152"/>
      <c r="FE160" s="372"/>
      <c r="FF160" s="373"/>
      <c r="FG160" s="367"/>
      <c r="FH160" s="374"/>
      <c r="FI160" s="183"/>
      <c r="FJ160" s="184"/>
      <c r="FK160" s="185"/>
      <c r="FL160" s="185"/>
    </row>
    <row r="161" spans="1:168" s="157" customFormat="1" ht="14" hidden="1" customHeight="1">
      <c r="A161" s="208" t="str">
        <f t="shared" si="211"/>
        <v>Hiện</v>
      </c>
      <c r="B161" s="151" t="str">
        <f t="shared" si="263"/>
        <v>Đủ</v>
      </c>
      <c r="C161" s="409">
        <f t="shared" si="264"/>
        <v>0</v>
      </c>
      <c r="D161" s="151"/>
      <c r="E161" s="400"/>
      <c r="F161" s="151"/>
      <c r="G161" s="151"/>
      <c r="H161" s="151"/>
      <c r="I161" s="171" t="s">
        <v>625</v>
      </c>
      <c r="J161" s="164" t="s">
        <v>412</v>
      </c>
      <c r="K161" s="247" t="s">
        <v>626</v>
      </c>
      <c r="L161" s="233" t="s">
        <v>399</v>
      </c>
      <c r="M161" s="412" t="s">
        <v>61</v>
      </c>
      <c r="N161" s="163">
        <v>5.5555555555555552E-2</v>
      </c>
      <c r="O161" s="178">
        <v>54.2</v>
      </c>
      <c r="P161" s="172">
        <v>0</v>
      </c>
      <c r="Q161" s="179"/>
      <c r="R161" s="180"/>
      <c r="S161" s="179"/>
      <c r="T161" s="180"/>
      <c r="U161" s="180"/>
      <c r="V161" s="180"/>
      <c r="W161" s="180"/>
      <c r="X161" s="180"/>
      <c r="Y161" s="180"/>
      <c r="Z161" s="180"/>
      <c r="AA161" s="180"/>
      <c r="AB161" s="180"/>
      <c r="AC161" s="180"/>
      <c r="AD161" s="180"/>
      <c r="AE161" s="180">
        <v>60</v>
      </c>
      <c r="AF161" s="180">
        <v>3.333333333333333</v>
      </c>
      <c r="AG161" s="180">
        <v>0</v>
      </c>
      <c r="AH161" s="180">
        <v>0</v>
      </c>
      <c r="AI161" s="162">
        <f>VLOOKUP(I161,'[119]MTO-rev09'!$A:$O,11,0)</f>
        <v>0</v>
      </c>
      <c r="AJ161" s="162">
        <f>VLOOKUP(I161,'[119]MTO-rev09'!$A:$O,12,0)</f>
        <v>0</v>
      </c>
      <c r="AK161" s="162">
        <v>0</v>
      </c>
      <c r="AL161" s="162">
        <v>0</v>
      </c>
      <c r="AM161" s="162"/>
      <c r="AN161" s="162"/>
      <c r="AO161" s="162">
        <v>0</v>
      </c>
      <c r="AP161" s="162">
        <v>0</v>
      </c>
      <c r="AQ161" s="162">
        <v>0</v>
      </c>
      <c r="AR161" s="162">
        <v>0</v>
      </c>
      <c r="AS161" s="162">
        <v>0</v>
      </c>
      <c r="AT161" s="162">
        <v>0</v>
      </c>
      <c r="AU161" s="162">
        <v>0</v>
      </c>
      <c r="AV161" s="162">
        <v>0</v>
      </c>
      <c r="AW161" s="162">
        <v>0</v>
      </c>
      <c r="AX161" s="162">
        <v>0</v>
      </c>
      <c r="AY161" s="162">
        <v>0</v>
      </c>
      <c r="AZ161" s="162">
        <v>0</v>
      </c>
      <c r="BA161" s="162"/>
      <c r="BB161" s="162"/>
      <c r="BC161" s="162">
        <v>0</v>
      </c>
      <c r="BD161" s="162">
        <v>0</v>
      </c>
      <c r="BE161" s="162">
        <v>0</v>
      </c>
      <c r="BF161" s="162">
        <v>0</v>
      </c>
      <c r="BG161" s="162">
        <v>0</v>
      </c>
      <c r="BH161" s="162">
        <v>0</v>
      </c>
      <c r="BI161" s="162">
        <v>0</v>
      </c>
      <c r="BJ161" s="162">
        <v>0</v>
      </c>
      <c r="BK161" s="162">
        <v>0</v>
      </c>
      <c r="BL161" s="162">
        <v>0</v>
      </c>
      <c r="BM161" s="162">
        <v>0</v>
      </c>
      <c r="BN161" s="162">
        <v>0</v>
      </c>
      <c r="BO161" s="162"/>
      <c r="BP161" s="162"/>
      <c r="BQ161" s="162">
        <v>0</v>
      </c>
      <c r="BR161" s="162">
        <v>0</v>
      </c>
      <c r="BS161" s="162">
        <v>0</v>
      </c>
      <c r="BT161" s="162">
        <v>0</v>
      </c>
      <c r="BU161" s="162">
        <v>0</v>
      </c>
      <c r="BV161" s="162">
        <v>0</v>
      </c>
      <c r="BW161" s="162"/>
      <c r="BX161" s="162"/>
      <c r="BY161" s="162">
        <v>0</v>
      </c>
      <c r="BZ161" s="162">
        <v>0</v>
      </c>
      <c r="CA161" s="162">
        <v>0</v>
      </c>
      <c r="CB161" s="162">
        <v>0</v>
      </c>
      <c r="CC161" s="162">
        <v>0</v>
      </c>
      <c r="CD161" s="162">
        <v>0</v>
      </c>
      <c r="CE161" s="162">
        <f>VLOOKUP(I161,[120]REV33!$A:$O,11,0)</f>
        <v>0</v>
      </c>
      <c r="CF161" s="162">
        <f>VLOOKUP(I161,[120]REV33!$A:$O,12,0)</f>
        <v>0</v>
      </c>
      <c r="CG161" s="162"/>
      <c r="CH161" s="162"/>
      <c r="CI161" s="162"/>
      <c r="CJ161" s="162"/>
      <c r="CK161" s="162"/>
      <c r="CL161" s="162"/>
      <c r="CM161" s="162"/>
      <c r="CN161" s="162"/>
      <c r="CO161" s="162">
        <v>0</v>
      </c>
      <c r="CP161" s="162">
        <v>0</v>
      </c>
      <c r="CQ161" s="162">
        <v>0</v>
      </c>
      <c r="CR161" s="162">
        <v>0</v>
      </c>
      <c r="CS161" s="162">
        <v>0</v>
      </c>
      <c r="CT161" s="162">
        <v>0</v>
      </c>
      <c r="CU161" s="162">
        <v>0</v>
      </c>
      <c r="CV161" s="162">
        <v>0</v>
      </c>
      <c r="CW161" s="209">
        <f t="shared" si="250"/>
        <v>60</v>
      </c>
      <c r="CX161" s="209">
        <f t="shared" si="251"/>
        <v>3.333333333333333</v>
      </c>
      <c r="CY161" s="375" t="s">
        <v>654</v>
      </c>
      <c r="CZ161" s="208"/>
      <c r="DA161" s="152"/>
      <c r="DB161" s="152"/>
      <c r="DC161" s="208"/>
      <c r="DD161" s="208"/>
      <c r="DE161" s="152">
        <f t="shared" si="252"/>
        <v>60</v>
      </c>
      <c r="DF161" s="152">
        <f t="shared" si="253"/>
        <v>3.333333333333333</v>
      </c>
      <c r="DG161" s="153"/>
      <c r="DH161" s="153" t="s">
        <v>1020</v>
      </c>
      <c r="DI161" s="153" t="s">
        <v>435</v>
      </c>
      <c r="DJ161" s="376" t="s">
        <v>1021</v>
      </c>
      <c r="DK161" s="368"/>
      <c r="DL161" s="181"/>
      <c r="DM161" s="153"/>
      <c r="DN161" s="999">
        <v>60</v>
      </c>
      <c r="DO161" s="181">
        <v>12</v>
      </c>
      <c r="DP161" s="182">
        <v>40000</v>
      </c>
      <c r="DQ161" s="181">
        <f>DP161*DO161*1.1</f>
        <v>528000</v>
      </c>
      <c r="DR161" s="446">
        <f>(DQ161-DS161)/DS161</f>
        <v>0.1</v>
      </c>
      <c r="DS161" s="182">
        <f>DP161*DO161</f>
        <v>480000</v>
      </c>
      <c r="DT161" s="275">
        <v>45889</v>
      </c>
      <c r="DU161" s="152">
        <f t="shared" si="254"/>
        <v>60</v>
      </c>
      <c r="DV161" s="152">
        <f t="shared" si="255"/>
        <v>12</v>
      </c>
      <c r="DW161" s="151"/>
      <c r="DX161" s="275"/>
      <c r="DY161" s="370"/>
      <c r="DZ161" s="208"/>
      <c r="EA161" s="208"/>
      <c r="EB161" s="171"/>
      <c r="EC161" s="171"/>
      <c r="ED161" s="152"/>
      <c r="EE161" s="152"/>
      <c r="EF161" s="153"/>
      <c r="EG161" s="152"/>
      <c r="EH161" s="152"/>
      <c r="EI161" s="396"/>
      <c r="EJ161" s="371"/>
      <c r="EK161" s="153"/>
      <c r="EL161" s="153"/>
      <c r="EM161" s="153"/>
      <c r="EN161" s="153"/>
      <c r="EO161" s="153"/>
      <c r="EP161" s="153"/>
      <c r="EQ161" s="153"/>
      <c r="ER161" s="153"/>
      <c r="ES161" s="152">
        <f t="shared" si="256"/>
        <v>0</v>
      </c>
      <c r="ET161" s="151">
        <f t="shared" si="257"/>
        <v>0</v>
      </c>
      <c r="EU161" s="153"/>
      <c r="EV161" s="153"/>
      <c r="EW161" s="153"/>
      <c r="EX161" s="153"/>
      <c r="EY161" s="152">
        <f t="shared" si="258"/>
        <v>60</v>
      </c>
      <c r="EZ161" s="152">
        <f t="shared" si="259"/>
        <v>12</v>
      </c>
      <c r="FA161" s="152">
        <f t="shared" si="260"/>
        <v>0</v>
      </c>
      <c r="FB161" s="152">
        <f t="shared" si="261"/>
        <v>-8.6666666666666679</v>
      </c>
      <c r="FC161" s="151" t="str">
        <f t="shared" si="262"/>
        <v>Đủ</v>
      </c>
      <c r="FD161" s="152"/>
      <c r="FE161" s="372"/>
      <c r="FF161" s="373"/>
      <c r="FG161" s="367"/>
      <c r="FH161" s="374"/>
      <c r="FI161" s="183"/>
      <c r="FJ161" s="184"/>
      <c r="FK161" s="185"/>
      <c r="FL161" s="185"/>
    </row>
    <row r="162" spans="1:168" s="157" customFormat="1" ht="14" hidden="1" customHeight="1">
      <c r="A162" s="208" t="str">
        <f t="shared" si="211"/>
        <v>Hiện</v>
      </c>
      <c r="B162" s="151" t="str">
        <f t="shared" si="263"/>
        <v>Đủ</v>
      </c>
      <c r="C162" s="409">
        <f t="shared" si="264"/>
        <v>0</v>
      </c>
      <c r="D162" s="399"/>
      <c r="E162" s="400"/>
      <c r="F162" s="151"/>
      <c r="G162" s="151"/>
      <c r="H162" s="151"/>
      <c r="I162" s="171" t="s">
        <v>627</v>
      </c>
      <c r="J162" s="164" t="s">
        <v>412</v>
      </c>
      <c r="K162" s="247" t="s">
        <v>628</v>
      </c>
      <c r="L162" s="233" t="s">
        <v>399</v>
      </c>
      <c r="M162" s="412" t="s">
        <v>61</v>
      </c>
      <c r="N162" s="163">
        <v>55.70987654320988</v>
      </c>
      <c r="O162" s="178">
        <v>3.2</v>
      </c>
      <c r="P162" s="172">
        <v>120</v>
      </c>
      <c r="Q162" s="161"/>
      <c r="R162" s="162"/>
      <c r="S162" s="161"/>
      <c r="T162" s="162"/>
      <c r="U162" s="162"/>
      <c r="V162" s="162"/>
      <c r="W162" s="162"/>
      <c r="X162" s="162"/>
      <c r="Y162" s="162"/>
      <c r="Z162" s="162"/>
      <c r="AA162" s="162"/>
      <c r="AB162" s="162"/>
      <c r="AC162" s="162"/>
      <c r="AD162" s="162"/>
      <c r="AE162" s="162">
        <v>4</v>
      </c>
      <c r="AF162" s="162">
        <v>222.83950617283952</v>
      </c>
      <c r="AG162" s="162">
        <v>0</v>
      </c>
      <c r="AH162" s="162">
        <v>0</v>
      </c>
      <c r="AI162" s="162">
        <f>VLOOKUP(I162,'[119]MTO-rev09'!$A:$O,11,0)</f>
        <v>0</v>
      </c>
      <c r="AJ162" s="162">
        <f>VLOOKUP(I162,'[119]MTO-rev09'!$A:$O,12,0)</f>
        <v>0</v>
      </c>
      <c r="AK162" s="162">
        <v>0</v>
      </c>
      <c r="AL162" s="162">
        <v>0</v>
      </c>
      <c r="AM162" s="162"/>
      <c r="AN162" s="162"/>
      <c r="AO162" s="162">
        <v>0</v>
      </c>
      <c r="AP162" s="162">
        <v>0</v>
      </c>
      <c r="AQ162" s="162">
        <v>0</v>
      </c>
      <c r="AR162" s="162">
        <v>0</v>
      </c>
      <c r="AS162" s="162">
        <v>0</v>
      </c>
      <c r="AT162" s="162">
        <v>0</v>
      </c>
      <c r="AU162" s="162">
        <v>0</v>
      </c>
      <c r="AV162" s="162">
        <v>0</v>
      </c>
      <c r="AW162" s="162">
        <v>0</v>
      </c>
      <c r="AX162" s="162">
        <v>0</v>
      </c>
      <c r="AY162" s="162">
        <v>0</v>
      </c>
      <c r="AZ162" s="162">
        <v>0</v>
      </c>
      <c r="BA162" s="162"/>
      <c r="BB162" s="162"/>
      <c r="BC162" s="162">
        <v>0</v>
      </c>
      <c r="BD162" s="162">
        <v>0</v>
      </c>
      <c r="BE162" s="162">
        <v>0</v>
      </c>
      <c r="BF162" s="162">
        <v>0</v>
      </c>
      <c r="BG162" s="162">
        <v>0</v>
      </c>
      <c r="BH162" s="162">
        <v>0</v>
      </c>
      <c r="BI162" s="162">
        <v>0</v>
      </c>
      <c r="BJ162" s="162">
        <v>0</v>
      </c>
      <c r="BK162" s="162">
        <v>0</v>
      </c>
      <c r="BL162" s="162">
        <v>0</v>
      </c>
      <c r="BM162" s="162">
        <v>0</v>
      </c>
      <c r="BN162" s="162">
        <v>0</v>
      </c>
      <c r="BO162" s="162"/>
      <c r="BP162" s="162"/>
      <c r="BQ162" s="162">
        <v>0</v>
      </c>
      <c r="BR162" s="162">
        <v>0</v>
      </c>
      <c r="BS162" s="162">
        <v>0</v>
      </c>
      <c r="BT162" s="162">
        <v>0</v>
      </c>
      <c r="BU162" s="162">
        <v>0</v>
      </c>
      <c r="BV162" s="162">
        <v>0</v>
      </c>
      <c r="BW162" s="162"/>
      <c r="BX162" s="162"/>
      <c r="BY162" s="162">
        <v>0</v>
      </c>
      <c r="BZ162" s="162">
        <v>0</v>
      </c>
      <c r="CA162" s="162">
        <v>0</v>
      </c>
      <c r="CB162" s="162">
        <v>0</v>
      </c>
      <c r="CC162" s="162">
        <v>0</v>
      </c>
      <c r="CD162" s="162">
        <v>0</v>
      </c>
      <c r="CE162" s="162">
        <f>VLOOKUP(I162,[120]REV33!$A:$O,11,0)</f>
        <v>0</v>
      </c>
      <c r="CF162" s="162">
        <f>VLOOKUP(I162,[120]REV33!$A:$O,12,0)</f>
        <v>0</v>
      </c>
      <c r="CG162" s="162"/>
      <c r="CH162" s="162"/>
      <c r="CI162" s="162"/>
      <c r="CJ162" s="162"/>
      <c r="CK162" s="162"/>
      <c r="CL162" s="162"/>
      <c r="CM162" s="162"/>
      <c r="CN162" s="162"/>
      <c r="CO162" s="162">
        <v>0</v>
      </c>
      <c r="CP162" s="162">
        <v>0</v>
      </c>
      <c r="CQ162" s="162">
        <v>0</v>
      </c>
      <c r="CR162" s="162">
        <v>0</v>
      </c>
      <c r="CS162" s="162">
        <v>0</v>
      </c>
      <c r="CT162" s="162">
        <v>0</v>
      </c>
      <c r="CU162" s="162">
        <v>0</v>
      </c>
      <c r="CV162" s="162">
        <v>0</v>
      </c>
      <c r="CW162" s="209">
        <f t="shared" si="250"/>
        <v>4</v>
      </c>
      <c r="CX162" s="209">
        <f t="shared" si="251"/>
        <v>222.83950617283952</v>
      </c>
      <c r="CY162" s="375" t="s">
        <v>654</v>
      </c>
      <c r="CZ162" s="208"/>
      <c r="DA162" s="152">
        <v>4</v>
      </c>
      <c r="DB162" s="152">
        <v>222.83950617283952</v>
      </c>
      <c r="DC162" s="208"/>
      <c r="DD162" s="208" t="s">
        <v>383</v>
      </c>
      <c r="DE162" s="152" t="str">
        <f t="shared" si="252"/>
        <v>0</v>
      </c>
      <c r="DF162" s="152" t="str">
        <f t="shared" si="253"/>
        <v>0</v>
      </c>
      <c r="DG162" s="153"/>
      <c r="DH162" s="153"/>
      <c r="DI162" s="153"/>
      <c r="DJ162" s="376"/>
      <c r="DK162" s="368"/>
      <c r="DL162" s="181"/>
      <c r="DM162" s="153"/>
      <c r="DN162" s="999"/>
      <c r="DO162" s="181"/>
      <c r="DP162" s="182"/>
      <c r="DQ162" s="182"/>
      <c r="DR162" s="182"/>
      <c r="DS162" s="182"/>
      <c r="DT162" s="275"/>
      <c r="DU162" s="152">
        <f t="shared" si="254"/>
        <v>0</v>
      </c>
      <c r="DV162" s="152">
        <f t="shared" si="255"/>
        <v>0</v>
      </c>
      <c r="DW162" s="151"/>
      <c r="DX162" s="275"/>
      <c r="DY162" s="370"/>
      <c r="DZ162" s="208"/>
      <c r="EA162" s="208"/>
      <c r="EB162" s="171"/>
      <c r="EC162" s="171"/>
      <c r="ED162" s="152"/>
      <c r="EE162" s="152"/>
      <c r="EF162" s="153"/>
      <c r="EG162" s="152"/>
      <c r="EH162" s="152"/>
      <c r="EI162" s="396"/>
      <c r="EJ162" s="371"/>
      <c r="EK162" s="153"/>
      <c r="EL162" s="153"/>
      <c r="EM162" s="153"/>
      <c r="EN162" s="153"/>
      <c r="EO162" s="153"/>
      <c r="EP162" s="153"/>
      <c r="EQ162" s="153"/>
      <c r="ER162" s="153"/>
      <c r="ES162" s="152">
        <f t="shared" si="256"/>
        <v>0</v>
      </c>
      <c r="ET162" s="151">
        <f t="shared" si="257"/>
        <v>0</v>
      </c>
      <c r="EU162" s="153"/>
      <c r="EV162" s="153"/>
      <c r="EW162" s="153"/>
      <c r="EX162" s="153"/>
      <c r="EY162" s="152">
        <f t="shared" si="258"/>
        <v>0</v>
      </c>
      <c r="EZ162" s="152">
        <f t="shared" si="259"/>
        <v>0</v>
      </c>
      <c r="FA162" s="152">
        <f t="shared" si="260"/>
        <v>0</v>
      </c>
      <c r="FB162" s="152">
        <f t="shared" si="261"/>
        <v>0</v>
      </c>
      <c r="FC162" s="151" t="str">
        <f t="shared" si="262"/>
        <v>Đủ</v>
      </c>
      <c r="FD162" s="152"/>
      <c r="FE162" s="372"/>
      <c r="FF162" s="373"/>
      <c r="FG162" s="367"/>
      <c r="FH162" s="374"/>
      <c r="FI162" s="183"/>
      <c r="FJ162" s="184"/>
      <c r="FK162" s="185"/>
      <c r="FL162" s="185"/>
    </row>
    <row r="163" spans="1:168" s="157" customFormat="1" ht="26.5" hidden="1" customHeight="1">
      <c r="A163" s="208" t="str">
        <f t="shared" si="211"/>
        <v>Hiện</v>
      </c>
      <c r="B163" s="151" t="str">
        <f t="shared" si="263"/>
        <v>Đủ</v>
      </c>
      <c r="C163" s="409">
        <f t="shared" si="264"/>
        <v>0</v>
      </c>
      <c r="D163" s="409"/>
      <c r="E163" s="400"/>
      <c r="F163" s="151"/>
      <c r="G163" s="151"/>
      <c r="H163" s="151"/>
      <c r="I163" s="171" t="s">
        <v>629</v>
      </c>
      <c r="J163" s="164" t="s">
        <v>630</v>
      </c>
      <c r="K163" s="247" t="s">
        <v>631</v>
      </c>
      <c r="L163" s="233"/>
      <c r="M163" s="412" t="s">
        <v>345</v>
      </c>
      <c r="N163" s="163">
        <v>4.13</v>
      </c>
      <c r="O163" s="178">
        <v>10</v>
      </c>
      <c r="P163" s="172">
        <v>41.3</v>
      </c>
      <c r="Q163" s="179"/>
      <c r="R163" s="180"/>
      <c r="S163" s="179"/>
      <c r="T163" s="180"/>
      <c r="U163" s="180"/>
      <c r="V163" s="180"/>
      <c r="W163" s="180"/>
      <c r="X163" s="180"/>
      <c r="Y163" s="180"/>
      <c r="Z163" s="180"/>
      <c r="AA163" s="180"/>
      <c r="AB163" s="180"/>
      <c r="AC163" s="180"/>
      <c r="AD163" s="180"/>
      <c r="AE163" s="180">
        <v>10</v>
      </c>
      <c r="AF163" s="180">
        <v>41.3</v>
      </c>
      <c r="AG163" s="180">
        <v>0</v>
      </c>
      <c r="AH163" s="180">
        <v>0</v>
      </c>
      <c r="AI163" s="162">
        <f>VLOOKUP(I163,'[119]MTO-rev09'!$A:$O,11,0)</f>
        <v>0</v>
      </c>
      <c r="AJ163" s="162">
        <f>VLOOKUP(I163,'[119]MTO-rev09'!$A:$O,12,0)</f>
        <v>0</v>
      </c>
      <c r="AK163" s="162">
        <v>0</v>
      </c>
      <c r="AL163" s="162">
        <v>0</v>
      </c>
      <c r="AM163" s="162"/>
      <c r="AN163" s="162"/>
      <c r="AO163" s="162">
        <v>0</v>
      </c>
      <c r="AP163" s="162">
        <v>0</v>
      </c>
      <c r="AQ163" s="162">
        <v>0</v>
      </c>
      <c r="AR163" s="162">
        <v>0</v>
      </c>
      <c r="AS163" s="162">
        <v>0</v>
      </c>
      <c r="AT163" s="162">
        <v>0</v>
      </c>
      <c r="AU163" s="162">
        <v>0</v>
      </c>
      <c r="AV163" s="162">
        <v>0</v>
      </c>
      <c r="AW163" s="162">
        <v>0</v>
      </c>
      <c r="AX163" s="162">
        <v>0</v>
      </c>
      <c r="AY163" s="162">
        <v>0</v>
      </c>
      <c r="AZ163" s="162">
        <v>0</v>
      </c>
      <c r="BA163" s="162"/>
      <c r="BB163" s="162"/>
      <c r="BC163" s="162">
        <v>0</v>
      </c>
      <c r="BD163" s="162">
        <v>0</v>
      </c>
      <c r="BE163" s="162">
        <v>0</v>
      </c>
      <c r="BF163" s="162">
        <v>0</v>
      </c>
      <c r="BG163" s="162">
        <v>0</v>
      </c>
      <c r="BH163" s="162">
        <v>0</v>
      </c>
      <c r="BI163" s="162">
        <v>0</v>
      </c>
      <c r="BJ163" s="162">
        <v>0</v>
      </c>
      <c r="BK163" s="162">
        <v>0</v>
      </c>
      <c r="BL163" s="162">
        <v>0</v>
      </c>
      <c r="BM163" s="162">
        <v>0</v>
      </c>
      <c r="BN163" s="162">
        <v>0</v>
      </c>
      <c r="BO163" s="162"/>
      <c r="BP163" s="162"/>
      <c r="BQ163" s="162">
        <v>0</v>
      </c>
      <c r="BR163" s="162">
        <v>0</v>
      </c>
      <c r="BS163" s="162">
        <v>0</v>
      </c>
      <c r="BT163" s="162">
        <v>0</v>
      </c>
      <c r="BU163" s="162">
        <v>0</v>
      </c>
      <c r="BV163" s="162">
        <v>0</v>
      </c>
      <c r="BW163" s="162"/>
      <c r="BX163" s="162"/>
      <c r="BY163" s="162">
        <v>0</v>
      </c>
      <c r="BZ163" s="162">
        <v>0</v>
      </c>
      <c r="CA163" s="162">
        <v>0</v>
      </c>
      <c r="CB163" s="162">
        <v>0</v>
      </c>
      <c r="CC163" s="162">
        <v>0</v>
      </c>
      <c r="CD163" s="162">
        <v>0</v>
      </c>
      <c r="CE163" s="162">
        <f>VLOOKUP(I163,[120]REV33!$A:$O,11,0)</f>
        <v>0</v>
      </c>
      <c r="CF163" s="162">
        <f>VLOOKUP(I163,[120]REV33!$A:$O,12,0)</f>
        <v>0</v>
      </c>
      <c r="CG163" s="162"/>
      <c r="CH163" s="162"/>
      <c r="CI163" s="162"/>
      <c r="CJ163" s="162"/>
      <c r="CK163" s="162"/>
      <c r="CL163" s="162"/>
      <c r="CM163" s="162"/>
      <c r="CN163" s="162"/>
      <c r="CO163" s="162">
        <v>0</v>
      </c>
      <c r="CP163" s="162">
        <v>0</v>
      </c>
      <c r="CQ163" s="162">
        <v>0</v>
      </c>
      <c r="CR163" s="162">
        <v>0</v>
      </c>
      <c r="CS163" s="162">
        <v>0</v>
      </c>
      <c r="CT163" s="162">
        <v>0</v>
      </c>
      <c r="CU163" s="162">
        <v>0</v>
      </c>
      <c r="CV163" s="162">
        <v>0</v>
      </c>
      <c r="CW163" s="209">
        <f t="shared" si="250"/>
        <v>10</v>
      </c>
      <c r="CX163" s="209">
        <f t="shared" si="251"/>
        <v>41.3</v>
      </c>
      <c r="CY163" s="375" t="s">
        <v>654</v>
      </c>
      <c r="CZ163" s="208"/>
      <c r="DA163" s="152"/>
      <c r="DB163" s="152"/>
      <c r="DC163" s="208"/>
      <c r="DD163" s="208"/>
      <c r="DE163" s="152">
        <f t="shared" si="252"/>
        <v>10</v>
      </c>
      <c r="DF163" s="152">
        <f t="shared" si="253"/>
        <v>41.3</v>
      </c>
      <c r="DG163" s="153"/>
      <c r="DH163" s="153" t="s">
        <v>1506</v>
      </c>
      <c r="DI163" s="153" t="s">
        <v>1303</v>
      </c>
      <c r="DJ163" s="376" t="s">
        <v>1505</v>
      </c>
      <c r="DK163" s="368"/>
      <c r="DL163" s="181" t="s">
        <v>477</v>
      </c>
      <c r="DM163" s="153">
        <v>45896</v>
      </c>
      <c r="DN163" s="999">
        <v>10</v>
      </c>
      <c r="DO163" s="181" t="s">
        <v>477</v>
      </c>
      <c r="DP163" s="182">
        <v>3900000</v>
      </c>
      <c r="DQ163" s="181">
        <f>DP163*DN163*1.08</f>
        <v>42120000</v>
      </c>
      <c r="DR163" s="446">
        <f t="shared" ref="DR163:DR182" si="265">(DQ163-DS163)/DS163</f>
        <v>0.08</v>
      </c>
      <c r="DS163" s="182">
        <f t="shared" ref="DS163:DS182" si="266">DP163*DN163</f>
        <v>39000000</v>
      </c>
      <c r="DT163" s="275">
        <v>45920</v>
      </c>
      <c r="DU163" s="152">
        <f t="shared" si="254"/>
        <v>10</v>
      </c>
      <c r="DV163" s="152">
        <f t="shared" si="255"/>
        <v>0</v>
      </c>
      <c r="DW163" s="151"/>
      <c r="DX163" s="275"/>
      <c r="DY163" s="370"/>
      <c r="DZ163" s="208"/>
      <c r="EA163" s="208"/>
      <c r="EB163" s="171"/>
      <c r="EC163" s="171"/>
      <c r="ED163" s="152"/>
      <c r="EE163" s="152"/>
      <c r="EF163" s="153"/>
      <c r="EG163" s="152"/>
      <c r="EH163" s="152"/>
      <c r="EI163" s="396"/>
      <c r="EJ163" s="371"/>
      <c r="EK163" s="153"/>
      <c r="EL163" s="153"/>
      <c r="EM163" s="153"/>
      <c r="EN163" s="153"/>
      <c r="EO163" s="153"/>
      <c r="EP163" s="153"/>
      <c r="EQ163" s="153"/>
      <c r="ER163" s="153"/>
      <c r="ES163" s="152">
        <f t="shared" si="256"/>
        <v>0</v>
      </c>
      <c r="ET163" s="151">
        <f t="shared" si="257"/>
        <v>0</v>
      </c>
      <c r="EU163" s="153"/>
      <c r="EV163" s="153"/>
      <c r="EW163" s="153"/>
      <c r="EX163" s="153"/>
      <c r="EY163" s="152">
        <f t="shared" si="258"/>
        <v>10</v>
      </c>
      <c r="EZ163" s="152">
        <f t="shared" si="259"/>
        <v>0</v>
      </c>
      <c r="FA163" s="152">
        <f t="shared" si="260"/>
        <v>0</v>
      </c>
      <c r="FB163" s="152">
        <f t="shared" si="261"/>
        <v>41.3</v>
      </c>
      <c r="FC163" s="151" t="str">
        <f t="shared" si="262"/>
        <v>Đủ</v>
      </c>
      <c r="FD163" s="152"/>
      <c r="FE163" s="372"/>
      <c r="FF163" s="373"/>
      <c r="FG163" s="367"/>
      <c r="FH163" s="374"/>
      <c r="FI163" s="183"/>
      <c r="FJ163" s="184"/>
      <c r="FK163" s="185"/>
      <c r="FL163" s="185"/>
    </row>
    <row r="164" spans="1:168" s="157" customFormat="1" ht="30.5" hidden="1" customHeight="1">
      <c r="A164" s="208" t="str">
        <f t="shared" si="211"/>
        <v>Hiện</v>
      </c>
      <c r="B164" s="151" t="str">
        <f t="shared" si="263"/>
        <v>Đủ</v>
      </c>
      <c r="C164" s="409">
        <f t="shared" si="264"/>
        <v>0</v>
      </c>
      <c r="D164" s="409"/>
      <c r="E164" s="400"/>
      <c r="F164" s="151"/>
      <c r="G164" s="151"/>
      <c r="H164" s="151"/>
      <c r="I164" s="171" t="s">
        <v>632</v>
      </c>
      <c r="J164" s="164" t="s">
        <v>633</v>
      </c>
      <c r="K164" s="247" t="s">
        <v>634</v>
      </c>
      <c r="L164" s="233" t="s">
        <v>635</v>
      </c>
      <c r="M164" s="412" t="s">
        <v>345</v>
      </c>
      <c r="N164" s="163">
        <v>0.86</v>
      </c>
      <c r="O164" s="178">
        <v>10</v>
      </c>
      <c r="P164" s="172">
        <v>8.6</v>
      </c>
      <c r="Q164" s="179"/>
      <c r="R164" s="180"/>
      <c r="S164" s="179"/>
      <c r="T164" s="180"/>
      <c r="U164" s="180"/>
      <c r="V164" s="180"/>
      <c r="W164" s="180"/>
      <c r="X164" s="180"/>
      <c r="Y164" s="180"/>
      <c r="Z164" s="180"/>
      <c r="AA164" s="180"/>
      <c r="AB164" s="180"/>
      <c r="AC164" s="180"/>
      <c r="AD164" s="180"/>
      <c r="AE164" s="180">
        <v>10</v>
      </c>
      <c r="AF164" s="180">
        <v>8.6</v>
      </c>
      <c r="AG164" s="180">
        <v>0</v>
      </c>
      <c r="AH164" s="180">
        <v>0</v>
      </c>
      <c r="AI164" s="162">
        <f>VLOOKUP(I164,'[119]MTO-rev09'!$A:$O,11,0)</f>
        <v>0</v>
      </c>
      <c r="AJ164" s="162">
        <f>VLOOKUP(I164,'[119]MTO-rev09'!$A:$O,12,0)</f>
        <v>0</v>
      </c>
      <c r="AK164" s="162">
        <v>0</v>
      </c>
      <c r="AL164" s="162">
        <v>0</v>
      </c>
      <c r="AM164" s="162"/>
      <c r="AN164" s="162"/>
      <c r="AO164" s="162">
        <v>0</v>
      </c>
      <c r="AP164" s="162">
        <v>0</v>
      </c>
      <c r="AQ164" s="162">
        <v>0</v>
      </c>
      <c r="AR164" s="162">
        <v>0</v>
      </c>
      <c r="AS164" s="162">
        <v>0</v>
      </c>
      <c r="AT164" s="162">
        <v>0</v>
      </c>
      <c r="AU164" s="162">
        <v>0</v>
      </c>
      <c r="AV164" s="162">
        <v>0</v>
      </c>
      <c r="AW164" s="162">
        <v>0</v>
      </c>
      <c r="AX164" s="162">
        <v>0</v>
      </c>
      <c r="AY164" s="162">
        <v>0</v>
      </c>
      <c r="AZ164" s="162">
        <v>0</v>
      </c>
      <c r="BA164" s="162"/>
      <c r="BB164" s="162"/>
      <c r="BC164" s="162">
        <v>0</v>
      </c>
      <c r="BD164" s="162">
        <v>0</v>
      </c>
      <c r="BE164" s="162">
        <v>0</v>
      </c>
      <c r="BF164" s="162">
        <v>0</v>
      </c>
      <c r="BG164" s="162">
        <v>0</v>
      </c>
      <c r="BH164" s="162">
        <v>0</v>
      </c>
      <c r="BI164" s="162">
        <v>0</v>
      </c>
      <c r="BJ164" s="162">
        <v>0</v>
      </c>
      <c r="BK164" s="162">
        <v>0</v>
      </c>
      <c r="BL164" s="162">
        <v>0</v>
      </c>
      <c r="BM164" s="162">
        <v>0</v>
      </c>
      <c r="BN164" s="162">
        <v>0</v>
      </c>
      <c r="BO164" s="162"/>
      <c r="BP164" s="162"/>
      <c r="BQ164" s="162">
        <v>0</v>
      </c>
      <c r="BR164" s="162">
        <v>0</v>
      </c>
      <c r="BS164" s="162">
        <v>0</v>
      </c>
      <c r="BT164" s="162">
        <v>0</v>
      </c>
      <c r="BU164" s="162">
        <v>0</v>
      </c>
      <c r="BV164" s="162">
        <v>0</v>
      </c>
      <c r="BW164" s="162"/>
      <c r="BX164" s="162"/>
      <c r="BY164" s="162">
        <v>0</v>
      </c>
      <c r="BZ164" s="162">
        <v>0</v>
      </c>
      <c r="CA164" s="162">
        <v>0</v>
      </c>
      <c r="CB164" s="162">
        <v>0</v>
      </c>
      <c r="CC164" s="162">
        <v>0</v>
      </c>
      <c r="CD164" s="162">
        <v>0</v>
      </c>
      <c r="CE164" s="162">
        <f>VLOOKUP(I164,[120]REV33!$A:$O,11,0)</f>
        <v>0</v>
      </c>
      <c r="CF164" s="162">
        <f>VLOOKUP(I164,[120]REV33!$A:$O,12,0)</f>
        <v>0</v>
      </c>
      <c r="CG164" s="162"/>
      <c r="CH164" s="162"/>
      <c r="CI164" s="162"/>
      <c r="CJ164" s="162"/>
      <c r="CK164" s="162"/>
      <c r="CL164" s="162"/>
      <c r="CM164" s="162"/>
      <c r="CN164" s="162"/>
      <c r="CO164" s="162">
        <v>0</v>
      </c>
      <c r="CP164" s="162">
        <v>0</v>
      </c>
      <c r="CQ164" s="162">
        <v>0</v>
      </c>
      <c r="CR164" s="162">
        <v>0</v>
      </c>
      <c r="CS164" s="162">
        <v>0</v>
      </c>
      <c r="CT164" s="162">
        <v>0</v>
      </c>
      <c r="CU164" s="162">
        <v>0</v>
      </c>
      <c r="CV164" s="162">
        <v>0</v>
      </c>
      <c r="CW164" s="209">
        <f t="shared" si="250"/>
        <v>10</v>
      </c>
      <c r="CX164" s="209">
        <f t="shared" si="251"/>
        <v>8.6</v>
      </c>
      <c r="CY164" s="375" t="s">
        <v>654</v>
      </c>
      <c r="CZ164" s="208"/>
      <c r="DA164" s="152"/>
      <c r="DB164" s="152"/>
      <c r="DC164" s="208"/>
      <c r="DD164" s="208"/>
      <c r="DE164" s="152">
        <f t="shared" si="252"/>
        <v>10</v>
      </c>
      <c r="DF164" s="152">
        <f t="shared" si="253"/>
        <v>8.6</v>
      </c>
      <c r="DG164" s="153"/>
      <c r="DH164" s="153" t="s">
        <v>1493</v>
      </c>
      <c r="DI164" s="153" t="s">
        <v>1412</v>
      </c>
      <c r="DJ164" s="376" t="s">
        <v>1491</v>
      </c>
      <c r="DK164" s="368"/>
      <c r="DL164" s="181" t="s">
        <v>477</v>
      </c>
      <c r="DM164" s="275">
        <v>45911</v>
      </c>
      <c r="DN164" s="999">
        <v>10</v>
      </c>
      <c r="DO164" s="181" t="s">
        <v>477</v>
      </c>
      <c r="DP164" s="182">
        <v>695000</v>
      </c>
      <c r="DQ164" s="181">
        <f>DP164*DN164*1.1</f>
        <v>7645000.0000000009</v>
      </c>
      <c r="DR164" s="446">
        <f t="shared" si="265"/>
        <v>0.10000000000000013</v>
      </c>
      <c r="DS164" s="182">
        <f t="shared" si="266"/>
        <v>6950000</v>
      </c>
      <c r="DT164" s="275">
        <v>45911</v>
      </c>
      <c r="DU164" s="152">
        <f t="shared" si="254"/>
        <v>10</v>
      </c>
      <c r="DV164" s="152">
        <f t="shared" si="255"/>
        <v>0</v>
      </c>
      <c r="DW164" s="151"/>
      <c r="DX164" s="275"/>
      <c r="DY164" s="370"/>
      <c r="DZ164" s="208"/>
      <c r="EA164" s="208"/>
      <c r="EB164" s="171"/>
      <c r="EC164" s="171"/>
      <c r="ED164" s="152"/>
      <c r="EE164" s="152"/>
      <c r="EF164" s="153"/>
      <c r="EG164" s="152"/>
      <c r="EH164" s="152"/>
      <c r="EI164" s="396"/>
      <c r="EJ164" s="371"/>
      <c r="EK164" s="153"/>
      <c r="EL164" s="153"/>
      <c r="EM164" s="153"/>
      <c r="EN164" s="153"/>
      <c r="EO164" s="153"/>
      <c r="EP164" s="153"/>
      <c r="EQ164" s="153"/>
      <c r="ER164" s="153"/>
      <c r="ES164" s="152">
        <f t="shared" si="256"/>
        <v>0</v>
      </c>
      <c r="ET164" s="151">
        <f t="shared" si="257"/>
        <v>0</v>
      </c>
      <c r="EU164" s="153"/>
      <c r="EV164" s="153"/>
      <c r="EW164" s="153"/>
      <c r="EX164" s="153"/>
      <c r="EY164" s="152">
        <f t="shared" si="258"/>
        <v>10</v>
      </c>
      <c r="EZ164" s="152">
        <f t="shared" si="259"/>
        <v>0</v>
      </c>
      <c r="FA164" s="152">
        <f t="shared" si="260"/>
        <v>0</v>
      </c>
      <c r="FB164" s="152">
        <f t="shared" si="261"/>
        <v>8.6</v>
      </c>
      <c r="FC164" s="151" t="str">
        <f t="shared" si="262"/>
        <v>Đủ</v>
      </c>
      <c r="FD164" s="152"/>
      <c r="FE164" s="372"/>
      <c r="FF164" s="373"/>
      <c r="FG164" s="367"/>
      <c r="FH164" s="374"/>
      <c r="FI164" s="183"/>
      <c r="FJ164" s="184"/>
      <c r="FK164" s="185"/>
      <c r="FL164" s="185"/>
    </row>
    <row r="165" spans="1:168" s="157" customFormat="1" ht="44" hidden="1" customHeight="1">
      <c r="A165" s="208" t="str">
        <f t="shared" si="211"/>
        <v>Hiện</v>
      </c>
      <c r="B165" s="151" t="str">
        <f t="shared" si="263"/>
        <v>Đủ</v>
      </c>
      <c r="C165" s="409">
        <f t="shared" si="264"/>
        <v>0</v>
      </c>
      <c r="D165" s="151"/>
      <c r="E165" s="400"/>
      <c r="F165" s="151"/>
      <c r="G165" s="151"/>
      <c r="H165" s="151"/>
      <c r="I165" s="171" t="s">
        <v>636</v>
      </c>
      <c r="J165" s="164" t="s">
        <v>637</v>
      </c>
      <c r="K165" s="247" t="s">
        <v>638</v>
      </c>
      <c r="L165" s="233" t="s">
        <v>535</v>
      </c>
      <c r="M165" s="412" t="s">
        <v>239</v>
      </c>
      <c r="N165" s="163">
        <v>0</v>
      </c>
      <c r="O165" s="178">
        <v>60</v>
      </c>
      <c r="P165" s="172"/>
      <c r="Q165" s="179"/>
      <c r="R165" s="180"/>
      <c r="S165" s="179"/>
      <c r="T165" s="180"/>
      <c r="U165" s="180"/>
      <c r="V165" s="180"/>
      <c r="W165" s="180"/>
      <c r="X165" s="180"/>
      <c r="Y165" s="180"/>
      <c r="Z165" s="180"/>
      <c r="AA165" s="180"/>
      <c r="AB165" s="180"/>
      <c r="AC165" s="180"/>
      <c r="AD165" s="180"/>
      <c r="AE165" s="180">
        <v>60</v>
      </c>
      <c r="AF165" s="180">
        <v>0</v>
      </c>
      <c r="AG165" s="180">
        <v>0</v>
      </c>
      <c r="AH165" s="180">
        <v>0</v>
      </c>
      <c r="AI165" s="162">
        <f>VLOOKUP(I165,'[119]MTO-rev09'!$A:$O,11,0)</f>
        <v>0</v>
      </c>
      <c r="AJ165" s="162">
        <f>VLOOKUP(I165,'[119]MTO-rev09'!$A:$O,12,0)</f>
        <v>0</v>
      </c>
      <c r="AK165" s="162">
        <v>0</v>
      </c>
      <c r="AL165" s="162">
        <v>0</v>
      </c>
      <c r="AM165" s="162"/>
      <c r="AN165" s="162"/>
      <c r="AO165" s="162">
        <v>0</v>
      </c>
      <c r="AP165" s="162">
        <v>0</v>
      </c>
      <c r="AQ165" s="162">
        <v>0</v>
      </c>
      <c r="AR165" s="162">
        <v>0</v>
      </c>
      <c r="AS165" s="162">
        <v>0</v>
      </c>
      <c r="AT165" s="162">
        <v>0</v>
      </c>
      <c r="AU165" s="162">
        <v>0</v>
      </c>
      <c r="AV165" s="162">
        <v>0</v>
      </c>
      <c r="AW165" s="162">
        <v>0</v>
      </c>
      <c r="AX165" s="162">
        <v>0</v>
      </c>
      <c r="AY165" s="162">
        <v>0</v>
      </c>
      <c r="AZ165" s="162">
        <v>0</v>
      </c>
      <c r="BA165" s="162"/>
      <c r="BB165" s="162"/>
      <c r="BC165" s="162">
        <v>0</v>
      </c>
      <c r="BD165" s="162">
        <v>0</v>
      </c>
      <c r="BE165" s="162">
        <v>0</v>
      </c>
      <c r="BF165" s="162">
        <v>0</v>
      </c>
      <c r="BG165" s="162">
        <v>0</v>
      </c>
      <c r="BH165" s="162">
        <v>0</v>
      </c>
      <c r="BI165" s="162">
        <v>0</v>
      </c>
      <c r="BJ165" s="162">
        <v>0</v>
      </c>
      <c r="BK165" s="162">
        <v>0</v>
      </c>
      <c r="BL165" s="162">
        <v>0</v>
      </c>
      <c r="BM165" s="162">
        <v>0</v>
      </c>
      <c r="BN165" s="162">
        <v>0</v>
      </c>
      <c r="BO165" s="162"/>
      <c r="BP165" s="162"/>
      <c r="BQ165" s="162">
        <v>0</v>
      </c>
      <c r="BR165" s="162">
        <v>0</v>
      </c>
      <c r="BS165" s="162">
        <v>0</v>
      </c>
      <c r="BT165" s="162">
        <v>0</v>
      </c>
      <c r="BU165" s="162">
        <v>0</v>
      </c>
      <c r="BV165" s="162">
        <v>0</v>
      </c>
      <c r="BW165" s="162"/>
      <c r="BX165" s="162"/>
      <c r="BY165" s="162">
        <v>0</v>
      </c>
      <c r="BZ165" s="162">
        <v>0</v>
      </c>
      <c r="CA165" s="162">
        <v>0</v>
      </c>
      <c r="CB165" s="162">
        <v>0</v>
      </c>
      <c r="CC165" s="162">
        <v>0</v>
      </c>
      <c r="CD165" s="162">
        <v>0</v>
      </c>
      <c r="CE165" s="162">
        <f>VLOOKUP(I165,[120]REV33!$A:$O,11,0)</f>
        <v>0</v>
      </c>
      <c r="CF165" s="162">
        <f>VLOOKUP(I165,[120]REV33!$A:$O,12,0)</f>
        <v>0</v>
      </c>
      <c r="CG165" s="162"/>
      <c r="CH165" s="162"/>
      <c r="CI165" s="162"/>
      <c r="CJ165" s="162"/>
      <c r="CK165" s="162"/>
      <c r="CL165" s="162"/>
      <c r="CM165" s="162"/>
      <c r="CN165" s="162"/>
      <c r="CO165" s="162">
        <v>0</v>
      </c>
      <c r="CP165" s="162">
        <v>0</v>
      </c>
      <c r="CQ165" s="162">
        <v>0</v>
      </c>
      <c r="CR165" s="162">
        <v>0</v>
      </c>
      <c r="CS165" s="162">
        <v>0</v>
      </c>
      <c r="CT165" s="162">
        <v>0</v>
      </c>
      <c r="CU165" s="162">
        <v>0</v>
      </c>
      <c r="CV165" s="162">
        <v>0</v>
      </c>
      <c r="CW165" s="209">
        <f t="shared" si="250"/>
        <v>60</v>
      </c>
      <c r="CX165" s="209">
        <f t="shared" si="251"/>
        <v>0</v>
      </c>
      <c r="CY165" s="375" t="s">
        <v>654</v>
      </c>
      <c r="CZ165" s="208"/>
      <c r="DA165" s="152"/>
      <c r="DB165" s="152"/>
      <c r="DC165" s="208"/>
      <c r="DD165" s="208"/>
      <c r="DE165" s="152">
        <f t="shared" si="252"/>
        <v>60</v>
      </c>
      <c r="DF165" s="152" t="str">
        <f t="shared" si="253"/>
        <v>0</v>
      </c>
      <c r="DG165" s="153"/>
      <c r="DH165" s="153" t="s">
        <v>1316</v>
      </c>
      <c r="DI165" s="153" t="s">
        <v>1317</v>
      </c>
      <c r="DJ165" s="376" t="s">
        <v>1318</v>
      </c>
      <c r="DK165" s="368"/>
      <c r="DL165" s="181" t="s">
        <v>477</v>
      </c>
      <c r="DM165" s="153">
        <v>45885</v>
      </c>
      <c r="DN165" s="999">
        <v>60</v>
      </c>
      <c r="DO165" s="181" t="s">
        <v>477</v>
      </c>
      <c r="DP165" s="182">
        <v>32000</v>
      </c>
      <c r="DQ165" s="181">
        <f>DP165*DN165*1.1</f>
        <v>2112000</v>
      </c>
      <c r="DR165" s="446">
        <f t="shared" si="265"/>
        <v>0.1</v>
      </c>
      <c r="DS165" s="182">
        <f t="shared" si="266"/>
        <v>1920000</v>
      </c>
      <c r="DT165" s="275">
        <v>45899</v>
      </c>
      <c r="DU165" s="152">
        <f t="shared" si="254"/>
        <v>60</v>
      </c>
      <c r="DV165" s="152">
        <f t="shared" si="255"/>
        <v>0</v>
      </c>
      <c r="DW165" s="151"/>
      <c r="DX165" s="275"/>
      <c r="DY165" s="370"/>
      <c r="DZ165" s="208"/>
      <c r="EA165" s="208"/>
      <c r="EB165" s="171"/>
      <c r="EC165" s="171"/>
      <c r="ED165" s="152"/>
      <c r="EE165" s="152"/>
      <c r="EF165" s="153"/>
      <c r="EG165" s="152"/>
      <c r="EH165" s="152"/>
      <c r="EI165" s="396"/>
      <c r="EJ165" s="371"/>
      <c r="EK165" s="153"/>
      <c r="EL165" s="153"/>
      <c r="EM165" s="153"/>
      <c r="EN165" s="153"/>
      <c r="EO165" s="153"/>
      <c r="EP165" s="153"/>
      <c r="EQ165" s="153"/>
      <c r="ER165" s="153"/>
      <c r="ES165" s="152">
        <f t="shared" si="256"/>
        <v>0</v>
      </c>
      <c r="ET165" s="151">
        <f t="shared" si="257"/>
        <v>0</v>
      </c>
      <c r="EU165" s="153"/>
      <c r="EV165" s="153"/>
      <c r="EW165" s="153"/>
      <c r="EX165" s="153"/>
      <c r="EY165" s="152">
        <f t="shared" si="258"/>
        <v>60</v>
      </c>
      <c r="EZ165" s="152">
        <f t="shared" si="259"/>
        <v>0</v>
      </c>
      <c r="FA165" s="152">
        <f t="shared" si="260"/>
        <v>0</v>
      </c>
      <c r="FB165" s="152">
        <f t="shared" si="261"/>
        <v>0</v>
      </c>
      <c r="FC165" s="151" t="str">
        <f t="shared" si="262"/>
        <v>Đủ</v>
      </c>
      <c r="FD165" s="152"/>
      <c r="FE165" s="372"/>
      <c r="FF165" s="373"/>
      <c r="FG165" s="367"/>
      <c r="FH165" s="374"/>
      <c r="FI165" s="183"/>
      <c r="FJ165" s="184"/>
      <c r="FK165" s="185"/>
      <c r="FL165" s="185"/>
    </row>
    <row r="166" spans="1:168" s="157" customFormat="1" ht="14" hidden="1" customHeight="1">
      <c r="A166" s="208" t="str">
        <f t="shared" si="211"/>
        <v>Hiện</v>
      </c>
      <c r="B166" s="151" t="str">
        <f>CONCATENATE(FC166," nằm ở mục khác")</f>
        <v>Thiếu nằm ở mục khác</v>
      </c>
      <c r="C166" s="409">
        <f t="shared" si="264"/>
        <v>123</v>
      </c>
      <c r="D166" s="151"/>
      <c r="E166" s="154"/>
      <c r="F166" s="151"/>
      <c r="G166" s="151"/>
      <c r="H166" s="151"/>
      <c r="I166" s="164" t="s">
        <v>639</v>
      </c>
      <c r="J166" s="164" t="s">
        <v>640</v>
      </c>
      <c r="K166" s="247" t="s">
        <v>641</v>
      </c>
      <c r="L166" s="233" t="s">
        <v>642</v>
      </c>
      <c r="M166" s="412" t="s">
        <v>345</v>
      </c>
      <c r="N166" s="163"/>
      <c r="O166" s="178">
        <v>412</v>
      </c>
      <c r="P166" s="172">
        <v>18128.079999999994</v>
      </c>
      <c r="Q166" s="179"/>
      <c r="R166" s="180"/>
      <c r="S166" s="179"/>
      <c r="T166" s="180"/>
      <c r="U166" s="180"/>
      <c r="V166" s="180"/>
      <c r="W166" s="180"/>
      <c r="X166" s="180"/>
      <c r="Y166" s="180"/>
      <c r="Z166" s="180"/>
      <c r="AA166" s="180"/>
      <c r="AB166" s="180"/>
      <c r="AC166" s="180"/>
      <c r="AD166" s="180"/>
      <c r="AE166" s="180">
        <v>412</v>
      </c>
      <c r="AF166" s="180">
        <v>18128.079999999994</v>
      </c>
      <c r="AG166" s="180">
        <v>0</v>
      </c>
      <c r="AH166" s="180">
        <v>0</v>
      </c>
      <c r="AI166" s="162">
        <f>VLOOKUP(I166,'[119]MTO-rev09'!$A:$O,11,0)</f>
        <v>0</v>
      </c>
      <c r="AJ166" s="162">
        <f>VLOOKUP(I166,'[119]MTO-rev09'!$A:$O,12,0)</f>
        <v>0</v>
      </c>
      <c r="AK166" s="162">
        <v>0</v>
      </c>
      <c r="AL166" s="162">
        <v>0</v>
      </c>
      <c r="AM166" s="162"/>
      <c r="AN166" s="162"/>
      <c r="AO166" s="162">
        <v>0</v>
      </c>
      <c r="AP166" s="162">
        <v>0</v>
      </c>
      <c r="AQ166" s="162">
        <v>0</v>
      </c>
      <c r="AR166" s="162">
        <v>0</v>
      </c>
      <c r="AS166" s="162">
        <v>0</v>
      </c>
      <c r="AT166" s="162">
        <v>0</v>
      </c>
      <c r="AU166" s="162">
        <v>0</v>
      </c>
      <c r="AV166" s="162">
        <v>0</v>
      </c>
      <c r="AW166" s="162">
        <v>0</v>
      </c>
      <c r="AX166" s="162">
        <v>0</v>
      </c>
      <c r="AY166" s="162">
        <v>0</v>
      </c>
      <c r="AZ166" s="162">
        <v>0</v>
      </c>
      <c r="BA166" s="162"/>
      <c r="BB166" s="162"/>
      <c r="BC166" s="162">
        <v>0</v>
      </c>
      <c r="BD166" s="162">
        <v>0</v>
      </c>
      <c r="BE166" s="162">
        <v>0</v>
      </c>
      <c r="BF166" s="162">
        <v>0</v>
      </c>
      <c r="BG166" s="162">
        <v>0</v>
      </c>
      <c r="BH166" s="162">
        <v>0</v>
      </c>
      <c r="BI166" s="162">
        <v>0</v>
      </c>
      <c r="BJ166" s="162">
        <v>0</v>
      </c>
      <c r="BK166" s="162">
        <v>0</v>
      </c>
      <c r="BL166" s="162">
        <v>0</v>
      </c>
      <c r="BM166" s="162">
        <v>0</v>
      </c>
      <c r="BN166" s="162">
        <v>0</v>
      </c>
      <c r="BO166" s="162"/>
      <c r="BP166" s="162"/>
      <c r="BQ166" s="162">
        <v>0</v>
      </c>
      <c r="BR166" s="162">
        <v>0</v>
      </c>
      <c r="BS166" s="162">
        <v>0</v>
      </c>
      <c r="BT166" s="162">
        <v>0</v>
      </c>
      <c r="BU166" s="162">
        <v>-203</v>
      </c>
      <c r="BV166" s="162">
        <v>-9064.0400000000009</v>
      </c>
      <c r="BW166" s="162"/>
      <c r="BX166" s="162"/>
      <c r="BY166" s="162">
        <v>0</v>
      </c>
      <c r="BZ166" s="162">
        <v>0</v>
      </c>
      <c r="CA166" s="162">
        <v>0</v>
      </c>
      <c r="CB166" s="162">
        <v>0</v>
      </c>
      <c r="CC166" s="162">
        <v>0</v>
      </c>
      <c r="CD166" s="162">
        <v>0</v>
      </c>
      <c r="CE166" s="162">
        <f>VLOOKUP(I166,[120]REV33!$A:$O,11,0)</f>
        <v>0</v>
      </c>
      <c r="CF166" s="162">
        <f>VLOOKUP(I166,[120]REV33!$A:$O,12,0)</f>
        <v>0</v>
      </c>
      <c r="CG166" s="162"/>
      <c r="CH166" s="162"/>
      <c r="CI166" s="162"/>
      <c r="CJ166" s="162"/>
      <c r="CK166" s="162"/>
      <c r="CL166" s="162"/>
      <c r="CM166" s="162"/>
      <c r="CN166" s="162"/>
      <c r="CO166" s="162">
        <v>0</v>
      </c>
      <c r="CP166" s="162">
        <v>0</v>
      </c>
      <c r="CQ166" s="162">
        <v>0</v>
      </c>
      <c r="CR166" s="162">
        <v>0</v>
      </c>
      <c r="CS166" s="162">
        <v>0</v>
      </c>
      <c r="CT166" s="162">
        <v>0</v>
      </c>
      <c r="CU166" s="162">
        <v>0</v>
      </c>
      <c r="CV166" s="162">
        <v>0</v>
      </c>
      <c r="CW166" s="209">
        <f t="shared" si="250"/>
        <v>209</v>
      </c>
      <c r="CX166" s="209">
        <f t="shared" si="251"/>
        <v>9064.0399999999936</v>
      </c>
      <c r="CY166" s="375" t="s">
        <v>2235</v>
      </c>
      <c r="CZ166" s="208"/>
      <c r="DA166" s="152"/>
      <c r="DB166" s="152"/>
      <c r="DC166" s="208"/>
      <c r="DD166" s="208"/>
      <c r="DE166" s="152">
        <f t="shared" si="252"/>
        <v>209</v>
      </c>
      <c r="DF166" s="152">
        <f t="shared" si="253"/>
        <v>9064.0399999999936</v>
      </c>
      <c r="DG166" s="153"/>
      <c r="DH166" s="414" t="s">
        <v>1411</v>
      </c>
      <c r="DI166" s="376" t="s">
        <v>1410</v>
      </c>
      <c r="DJ166" s="376" t="s">
        <v>1396</v>
      </c>
      <c r="DK166" s="368"/>
      <c r="DL166" s="181" t="s">
        <v>477</v>
      </c>
      <c r="DM166" s="153">
        <v>45895</v>
      </c>
      <c r="DN166" s="999">
        <v>2</v>
      </c>
      <c r="DO166" s="181" t="s">
        <v>477</v>
      </c>
      <c r="DP166" s="182">
        <v>1400000</v>
      </c>
      <c r="DQ166" s="181">
        <f t="shared" ref="DQ166:DQ181" si="267">DP166*DN166*1.08</f>
        <v>3024000</v>
      </c>
      <c r="DR166" s="446">
        <f t="shared" si="265"/>
        <v>0.08</v>
      </c>
      <c r="DS166" s="182">
        <f t="shared" si="266"/>
        <v>2800000</v>
      </c>
      <c r="DT166" s="275">
        <v>45938</v>
      </c>
      <c r="DU166" s="152">
        <f t="shared" si="254"/>
        <v>86</v>
      </c>
      <c r="DV166" s="152">
        <f t="shared" si="255"/>
        <v>0</v>
      </c>
      <c r="DW166" s="151"/>
      <c r="DX166" s="275"/>
      <c r="DY166" s="370"/>
      <c r="DZ166" s="208"/>
      <c r="EA166" s="208"/>
      <c r="EB166" s="171"/>
      <c r="EC166" s="171"/>
      <c r="ED166" s="152"/>
      <c r="EE166" s="152"/>
      <c r="EF166" s="153"/>
      <c r="EG166" s="152"/>
      <c r="EH166" s="152"/>
      <c r="EI166" s="396"/>
      <c r="EJ166" s="371"/>
      <c r="EK166" s="153"/>
      <c r="EL166" s="153"/>
      <c r="EM166" s="153"/>
      <c r="EN166" s="153"/>
      <c r="EO166" s="153"/>
      <c r="EP166" s="153"/>
      <c r="EQ166" s="153"/>
      <c r="ER166" s="153"/>
      <c r="ES166" s="152">
        <f t="shared" si="256"/>
        <v>0</v>
      </c>
      <c r="ET166" s="151">
        <f t="shared" si="257"/>
        <v>0</v>
      </c>
      <c r="EU166" s="153"/>
      <c r="EV166" s="153"/>
      <c r="EW166" s="153"/>
      <c r="EX166" s="153"/>
      <c r="EY166" s="152">
        <f t="shared" si="258"/>
        <v>86</v>
      </c>
      <c r="EZ166" s="152">
        <f t="shared" si="259"/>
        <v>0</v>
      </c>
      <c r="FA166" s="152">
        <f t="shared" si="260"/>
        <v>123</v>
      </c>
      <c r="FB166" s="152">
        <f t="shared" si="261"/>
        <v>9064.0399999999936</v>
      </c>
      <c r="FC166" s="151" t="str">
        <f t="shared" si="262"/>
        <v>Thiếu</v>
      </c>
      <c r="FD166" s="152"/>
      <c r="FE166" s="372"/>
      <c r="FF166" s="373"/>
      <c r="FG166" s="367"/>
      <c r="FH166" s="374"/>
      <c r="FI166" s="183"/>
      <c r="FJ166" s="184"/>
      <c r="FK166" s="185"/>
      <c r="FL166" s="185"/>
    </row>
    <row r="167" spans="1:168" s="157" customFormat="1" ht="14" hidden="1" customHeight="1">
      <c r="A167" s="208" t="str">
        <f t="shared" si="211"/>
        <v>ok</v>
      </c>
      <c r="B167" s="151"/>
      <c r="C167" s="409"/>
      <c r="D167" s="151"/>
      <c r="E167" s="400"/>
      <c r="F167" s="151"/>
      <c r="G167" s="151"/>
      <c r="H167" s="151"/>
      <c r="I167" s="171" t="s">
        <v>639</v>
      </c>
      <c r="J167" s="164" t="s">
        <v>640</v>
      </c>
      <c r="K167" s="247" t="s">
        <v>641</v>
      </c>
      <c r="L167" s="233" t="s">
        <v>642</v>
      </c>
      <c r="M167" s="412" t="s">
        <v>345</v>
      </c>
      <c r="N167" s="163"/>
      <c r="O167" s="178"/>
      <c r="P167" s="172"/>
      <c r="Q167" s="179"/>
      <c r="R167" s="180"/>
      <c r="S167" s="179"/>
      <c r="T167" s="180"/>
      <c r="U167" s="180"/>
      <c r="V167" s="180"/>
      <c r="W167" s="180"/>
      <c r="X167" s="180"/>
      <c r="Y167" s="180"/>
      <c r="Z167" s="180"/>
      <c r="AA167" s="180"/>
      <c r="AB167" s="180"/>
      <c r="AC167" s="180"/>
      <c r="AD167" s="180"/>
      <c r="AE167" s="180"/>
      <c r="AF167" s="180"/>
      <c r="AG167" s="180"/>
      <c r="AH167" s="180"/>
      <c r="AI167" s="162"/>
      <c r="AJ167" s="162"/>
      <c r="AK167" s="162"/>
      <c r="AL167" s="162"/>
      <c r="AM167" s="162"/>
      <c r="AN167" s="162"/>
      <c r="AO167" s="162"/>
      <c r="AP167" s="162"/>
      <c r="AQ167" s="162"/>
      <c r="AR167" s="162"/>
      <c r="AS167" s="162"/>
      <c r="AT167" s="162"/>
      <c r="AU167" s="162"/>
      <c r="AV167" s="162"/>
      <c r="AW167" s="162"/>
      <c r="AX167" s="162"/>
      <c r="AY167" s="162"/>
      <c r="AZ167" s="162"/>
      <c r="BA167" s="162"/>
      <c r="BB167" s="162"/>
      <c r="BC167" s="162"/>
      <c r="BD167" s="162"/>
      <c r="BE167" s="162"/>
      <c r="BF167" s="162"/>
      <c r="BG167" s="162"/>
      <c r="BH167" s="162"/>
      <c r="BI167" s="162"/>
      <c r="BJ167" s="162"/>
      <c r="BK167" s="162"/>
      <c r="BL167" s="162"/>
      <c r="BM167" s="162"/>
      <c r="BN167" s="162"/>
      <c r="BO167" s="162"/>
      <c r="BP167" s="162"/>
      <c r="BQ167" s="162"/>
      <c r="BR167" s="162"/>
      <c r="BS167" s="162"/>
      <c r="BT167" s="162"/>
      <c r="BU167" s="162"/>
      <c r="BV167" s="162"/>
      <c r="BW167" s="162"/>
      <c r="BX167" s="162"/>
      <c r="BY167" s="162"/>
      <c r="BZ167" s="162"/>
      <c r="CA167" s="162"/>
      <c r="CB167" s="162"/>
      <c r="CC167" s="162"/>
      <c r="CD167" s="162"/>
      <c r="CE167" s="162"/>
      <c r="CF167" s="162"/>
      <c r="CG167" s="162"/>
      <c r="CH167" s="162"/>
      <c r="CI167" s="162"/>
      <c r="CJ167" s="162"/>
      <c r="CK167" s="162"/>
      <c r="CL167" s="162"/>
      <c r="CM167" s="162"/>
      <c r="CN167" s="162"/>
      <c r="CO167" s="162"/>
      <c r="CP167" s="162"/>
      <c r="CQ167" s="162"/>
      <c r="CR167" s="162"/>
      <c r="CS167" s="162"/>
      <c r="CT167" s="162"/>
      <c r="CU167" s="162"/>
      <c r="CV167" s="162"/>
      <c r="CW167" s="209"/>
      <c r="CX167" s="209"/>
      <c r="CY167" s="375"/>
      <c r="CZ167" s="208"/>
      <c r="DA167" s="152"/>
      <c r="DB167" s="152"/>
      <c r="DC167" s="208"/>
      <c r="DD167" s="208"/>
      <c r="DE167" s="152"/>
      <c r="DF167" s="152"/>
      <c r="DG167" s="153"/>
      <c r="DH167" s="414" t="s">
        <v>1411</v>
      </c>
      <c r="DI167" s="376" t="s">
        <v>1410</v>
      </c>
      <c r="DJ167" s="376" t="s">
        <v>1397</v>
      </c>
      <c r="DK167" s="368"/>
      <c r="DL167" s="181" t="s">
        <v>477</v>
      </c>
      <c r="DM167" s="153">
        <v>45895</v>
      </c>
      <c r="DN167" s="999">
        <v>2</v>
      </c>
      <c r="DO167" s="181" t="s">
        <v>477</v>
      </c>
      <c r="DP167" s="182">
        <v>1513000</v>
      </c>
      <c r="DQ167" s="181">
        <f t="shared" si="267"/>
        <v>3268080</v>
      </c>
      <c r="DR167" s="446">
        <f t="shared" si="265"/>
        <v>0.08</v>
      </c>
      <c r="DS167" s="182">
        <f t="shared" si="266"/>
        <v>3026000</v>
      </c>
      <c r="DT167" s="275">
        <v>45938</v>
      </c>
      <c r="DU167" s="152"/>
      <c r="DV167" s="152"/>
      <c r="DW167" s="151"/>
      <c r="DX167" s="275"/>
      <c r="DY167" s="370"/>
      <c r="DZ167" s="208"/>
      <c r="EA167" s="208"/>
      <c r="EB167" s="171"/>
      <c r="EC167" s="171"/>
      <c r="ED167" s="152"/>
      <c r="EE167" s="152"/>
      <c r="EF167" s="153"/>
      <c r="EG167" s="152"/>
      <c r="EH167" s="152"/>
      <c r="EI167" s="396"/>
      <c r="EJ167" s="371"/>
      <c r="EK167" s="153"/>
      <c r="EL167" s="153"/>
      <c r="EM167" s="153"/>
      <c r="EN167" s="153"/>
      <c r="EO167" s="153"/>
      <c r="EP167" s="153"/>
      <c r="EQ167" s="153"/>
      <c r="ER167" s="153"/>
      <c r="ES167" s="152"/>
      <c r="ET167" s="151"/>
      <c r="EU167" s="153"/>
      <c r="EV167" s="153"/>
      <c r="EW167" s="153"/>
      <c r="EX167" s="153"/>
      <c r="EY167" s="152"/>
      <c r="EZ167" s="152"/>
      <c r="FA167" s="152"/>
      <c r="FB167" s="152"/>
      <c r="FC167" s="151"/>
      <c r="FD167" s="152"/>
      <c r="FE167" s="372"/>
      <c r="FF167" s="373"/>
      <c r="FG167" s="367"/>
      <c r="FH167" s="374"/>
      <c r="FI167" s="183"/>
      <c r="FJ167" s="184"/>
      <c r="FK167" s="185"/>
      <c r="FL167" s="185"/>
    </row>
    <row r="168" spans="1:168" s="157" customFormat="1" ht="14" hidden="1" customHeight="1">
      <c r="A168" s="208" t="str">
        <f t="shared" si="211"/>
        <v>ok</v>
      </c>
      <c r="B168" s="151"/>
      <c r="C168" s="409"/>
      <c r="D168" s="151"/>
      <c r="E168" s="400"/>
      <c r="F168" s="151"/>
      <c r="G168" s="151"/>
      <c r="H168" s="151"/>
      <c r="I168" s="171" t="s">
        <v>639</v>
      </c>
      <c r="J168" s="164" t="s">
        <v>640</v>
      </c>
      <c r="K168" s="247" t="s">
        <v>641</v>
      </c>
      <c r="L168" s="233" t="s">
        <v>642</v>
      </c>
      <c r="M168" s="412" t="s">
        <v>345</v>
      </c>
      <c r="N168" s="163"/>
      <c r="O168" s="178"/>
      <c r="P168" s="172"/>
      <c r="Q168" s="179"/>
      <c r="R168" s="180"/>
      <c r="S168" s="179"/>
      <c r="T168" s="180"/>
      <c r="U168" s="180"/>
      <c r="V168" s="180"/>
      <c r="W168" s="180"/>
      <c r="X168" s="180"/>
      <c r="Y168" s="180"/>
      <c r="Z168" s="180"/>
      <c r="AA168" s="180"/>
      <c r="AB168" s="180"/>
      <c r="AC168" s="180"/>
      <c r="AD168" s="180"/>
      <c r="AE168" s="180"/>
      <c r="AF168" s="180"/>
      <c r="AG168" s="180"/>
      <c r="AH168" s="180"/>
      <c r="AI168" s="162"/>
      <c r="AJ168" s="162"/>
      <c r="AK168" s="162"/>
      <c r="AL168" s="162"/>
      <c r="AM168" s="162"/>
      <c r="AN168" s="162"/>
      <c r="AO168" s="162"/>
      <c r="AP168" s="162"/>
      <c r="AQ168" s="162"/>
      <c r="AR168" s="162"/>
      <c r="AS168" s="162"/>
      <c r="AT168" s="162"/>
      <c r="AU168" s="162"/>
      <c r="AV168" s="162"/>
      <c r="AW168" s="162"/>
      <c r="AX168" s="162"/>
      <c r="AY168" s="162"/>
      <c r="AZ168" s="162"/>
      <c r="BA168" s="162"/>
      <c r="BB168" s="162"/>
      <c r="BC168" s="162"/>
      <c r="BD168" s="162"/>
      <c r="BE168" s="162"/>
      <c r="BF168" s="162"/>
      <c r="BG168" s="162"/>
      <c r="BH168" s="162"/>
      <c r="BI168" s="162"/>
      <c r="BJ168" s="162"/>
      <c r="BK168" s="162"/>
      <c r="BL168" s="162"/>
      <c r="BM168" s="162"/>
      <c r="BN168" s="162"/>
      <c r="BO168" s="162"/>
      <c r="BP168" s="162"/>
      <c r="BQ168" s="162"/>
      <c r="BR168" s="162"/>
      <c r="BS168" s="162"/>
      <c r="BT168" s="162"/>
      <c r="BU168" s="162"/>
      <c r="BV168" s="162"/>
      <c r="BW168" s="162"/>
      <c r="BX168" s="162"/>
      <c r="BY168" s="162"/>
      <c r="BZ168" s="162"/>
      <c r="CA168" s="162"/>
      <c r="CB168" s="162"/>
      <c r="CC168" s="162"/>
      <c r="CD168" s="162"/>
      <c r="CE168" s="162"/>
      <c r="CF168" s="162"/>
      <c r="CG168" s="162"/>
      <c r="CH168" s="162"/>
      <c r="CI168" s="162"/>
      <c r="CJ168" s="162"/>
      <c r="CK168" s="162"/>
      <c r="CL168" s="162"/>
      <c r="CM168" s="162"/>
      <c r="CN168" s="162"/>
      <c r="CO168" s="162"/>
      <c r="CP168" s="162"/>
      <c r="CQ168" s="162"/>
      <c r="CR168" s="162"/>
      <c r="CS168" s="162"/>
      <c r="CT168" s="162"/>
      <c r="CU168" s="162"/>
      <c r="CV168" s="162"/>
      <c r="CW168" s="209"/>
      <c r="CX168" s="209"/>
      <c r="CY168" s="375"/>
      <c r="CZ168" s="208"/>
      <c r="DA168" s="152"/>
      <c r="DB168" s="152"/>
      <c r="DC168" s="208"/>
      <c r="DD168" s="208"/>
      <c r="DE168" s="152"/>
      <c r="DF168" s="152"/>
      <c r="DG168" s="153"/>
      <c r="DH168" s="414" t="s">
        <v>1411</v>
      </c>
      <c r="DI168" s="376" t="s">
        <v>1410</v>
      </c>
      <c r="DJ168" s="376" t="s">
        <v>1397</v>
      </c>
      <c r="DK168" s="368"/>
      <c r="DL168" s="181" t="s">
        <v>477</v>
      </c>
      <c r="DM168" s="153">
        <v>45895</v>
      </c>
      <c r="DN168" s="999">
        <v>2</v>
      </c>
      <c r="DO168" s="181" t="s">
        <v>477</v>
      </c>
      <c r="DP168" s="182">
        <v>1513000</v>
      </c>
      <c r="DQ168" s="181">
        <f t="shared" si="267"/>
        <v>3268080</v>
      </c>
      <c r="DR168" s="446">
        <f t="shared" si="265"/>
        <v>0.08</v>
      </c>
      <c r="DS168" s="182">
        <f t="shared" si="266"/>
        <v>3026000</v>
      </c>
      <c r="DT168" s="275">
        <v>45938</v>
      </c>
      <c r="DU168" s="152"/>
      <c r="DV168" s="152"/>
      <c r="DW168" s="151"/>
      <c r="DX168" s="275"/>
      <c r="DY168" s="370"/>
      <c r="DZ168" s="208"/>
      <c r="EA168" s="208"/>
      <c r="EB168" s="171"/>
      <c r="EC168" s="171"/>
      <c r="ED168" s="152"/>
      <c r="EE168" s="152"/>
      <c r="EF168" s="153"/>
      <c r="EG168" s="152"/>
      <c r="EH168" s="152"/>
      <c r="EI168" s="396"/>
      <c r="EJ168" s="371"/>
      <c r="EK168" s="153"/>
      <c r="EL168" s="153"/>
      <c r="EM168" s="153"/>
      <c r="EN168" s="153"/>
      <c r="EO168" s="153"/>
      <c r="EP168" s="153"/>
      <c r="EQ168" s="153"/>
      <c r="ER168" s="153"/>
      <c r="ES168" s="152"/>
      <c r="ET168" s="151"/>
      <c r="EU168" s="153"/>
      <c r="EV168" s="153"/>
      <c r="EW168" s="153"/>
      <c r="EX168" s="153"/>
      <c r="EY168" s="152"/>
      <c r="EZ168" s="152"/>
      <c r="FA168" s="152"/>
      <c r="FB168" s="152"/>
      <c r="FC168" s="151"/>
      <c r="FD168" s="152"/>
      <c r="FE168" s="372"/>
      <c r="FF168" s="373"/>
      <c r="FG168" s="367"/>
      <c r="FH168" s="374"/>
      <c r="FI168" s="183"/>
      <c r="FJ168" s="184"/>
      <c r="FK168" s="185"/>
      <c r="FL168" s="185"/>
    </row>
    <row r="169" spans="1:168" s="157" customFormat="1" ht="14" hidden="1" customHeight="1">
      <c r="A169" s="208" t="str">
        <f t="shared" si="211"/>
        <v>ok</v>
      </c>
      <c r="B169" s="151"/>
      <c r="C169" s="409"/>
      <c r="D169" s="151"/>
      <c r="E169" s="400"/>
      <c r="F169" s="151"/>
      <c r="G169" s="151"/>
      <c r="H169" s="151"/>
      <c r="I169" s="171" t="s">
        <v>639</v>
      </c>
      <c r="J169" s="164" t="s">
        <v>640</v>
      </c>
      <c r="K169" s="247" t="s">
        <v>641</v>
      </c>
      <c r="L169" s="233" t="s">
        <v>642</v>
      </c>
      <c r="M169" s="412" t="s">
        <v>345</v>
      </c>
      <c r="N169" s="163"/>
      <c r="O169" s="178"/>
      <c r="P169" s="172"/>
      <c r="Q169" s="179"/>
      <c r="R169" s="180"/>
      <c r="S169" s="179"/>
      <c r="T169" s="180"/>
      <c r="U169" s="180"/>
      <c r="V169" s="180"/>
      <c r="W169" s="180"/>
      <c r="X169" s="180"/>
      <c r="Y169" s="180"/>
      <c r="Z169" s="180"/>
      <c r="AA169" s="180"/>
      <c r="AB169" s="180"/>
      <c r="AC169" s="180"/>
      <c r="AD169" s="180"/>
      <c r="AE169" s="180"/>
      <c r="AF169" s="180"/>
      <c r="AG169" s="180"/>
      <c r="AH169" s="180"/>
      <c r="AI169" s="162"/>
      <c r="AJ169" s="162"/>
      <c r="AK169" s="162"/>
      <c r="AL169" s="162"/>
      <c r="AM169" s="162"/>
      <c r="AN169" s="162"/>
      <c r="AO169" s="162"/>
      <c r="AP169" s="162"/>
      <c r="AQ169" s="162"/>
      <c r="AR169" s="162"/>
      <c r="AS169" s="162"/>
      <c r="AT169" s="162"/>
      <c r="AU169" s="162"/>
      <c r="AV169" s="162"/>
      <c r="AW169" s="162"/>
      <c r="AX169" s="162"/>
      <c r="AY169" s="162"/>
      <c r="AZ169" s="162"/>
      <c r="BA169" s="162"/>
      <c r="BB169" s="162"/>
      <c r="BC169" s="162"/>
      <c r="BD169" s="162"/>
      <c r="BE169" s="162"/>
      <c r="BF169" s="162"/>
      <c r="BG169" s="162"/>
      <c r="BH169" s="162"/>
      <c r="BI169" s="162"/>
      <c r="BJ169" s="162"/>
      <c r="BK169" s="162"/>
      <c r="BL169" s="162"/>
      <c r="BM169" s="162"/>
      <c r="BN169" s="162"/>
      <c r="BO169" s="162"/>
      <c r="BP169" s="162"/>
      <c r="BQ169" s="162"/>
      <c r="BR169" s="162"/>
      <c r="BS169" s="162"/>
      <c r="BT169" s="162"/>
      <c r="BU169" s="162"/>
      <c r="BV169" s="162"/>
      <c r="BW169" s="162"/>
      <c r="BX169" s="162"/>
      <c r="BY169" s="162"/>
      <c r="BZ169" s="162"/>
      <c r="CA169" s="162"/>
      <c r="CB169" s="162"/>
      <c r="CC169" s="162"/>
      <c r="CD169" s="162"/>
      <c r="CE169" s="162"/>
      <c r="CF169" s="162"/>
      <c r="CG169" s="162"/>
      <c r="CH169" s="162"/>
      <c r="CI169" s="162"/>
      <c r="CJ169" s="162"/>
      <c r="CK169" s="162"/>
      <c r="CL169" s="162"/>
      <c r="CM169" s="162"/>
      <c r="CN169" s="162"/>
      <c r="CO169" s="162"/>
      <c r="CP169" s="162"/>
      <c r="CQ169" s="162"/>
      <c r="CR169" s="162"/>
      <c r="CS169" s="162"/>
      <c r="CT169" s="162"/>
      <c r="CU169" s="162"/>
      <c r="CV169" s="162"/>
      <c r="CW169" s="209"/>
      <c r="CX169" s="209"/>
      <c r="CY169" s="375"/>
      <c r="CZ169" s="208"/>
      <c r="DA169" s="152"/>
      <c r="DB169" s="152"/>
      <c r="DC169" s="208"/>
      <c r="DD169" s="208"/>
      <c r="DE169" s="152"/>
      <c r="DF169" s="152"/>
      <c r="DG169" s="153"/>
      <c r="DH169" s="414" t="s">
        <v>1411</v>
      </c>
      <c r="DI169" s="376" t="s">
        <v>1410</v>
      </c>
      <c r="DJ169" s="376" t="s">
        <v>1398</v>
      </c>
      <c r="DK169" s="368"/>
      <c r="DL169" s="181" t="s">
        <v>477</v>
      </c>
      <c r="DM169" s="153">
        <v>45895</v>
      </c>
      <c r="DN169" s="999">
        <v>8</v>
      </c>
      <c r="DO169" s="181" t="s">
        <v>477</v>
      </c>
      <c r="DP169" s="182">
        <v>888000</v>
      </c>
      <c r="DQ169" s="181">
        <f t="shared" si="267"/>
        <v>7672320.0000000009</v>
      </c>
      <c r="DR169" s="446">
        <f t="shared" si="265"/>
        <v>8.0000000000000127E-2</v>
      </c>
      <c r="DS169" s="182">
        <f t="shared" si="266"/>
        <v>7104000</v>
      </c>
      <c r="DT169" s="275">
        <v>45938</v>
      </c>
      <c r="DU169" s="152"/>
      <c r="DV169" s="152"/>
      <c r="DW169" s="151"/>
      <c r="DX169" s="275"/>
      <c r="DY169" s="370"/>
      <c r="DZ169" s="208"/>
      <c r="EA169" s="208"/>
      <c r="EB169" s="171"/>
      <c r="EC169" s="171"/>
      <c r="ED169" s="152"/>
      <c r="EE169" s="152"/>
      <c r="EF169" s="153"/>
      <c r="EG169" s="152"/>
      <c r="EH169" s="152"/>
      <c r="EI169" s="396"/>
      <c r="EJ169" s="371"/>
      <c r="EK169" s="153"/>
      <c r="EL169" s="153"/>
      <c r="EM169" s="153"/>
      <c r="EN169" s="153"/>
      <c r="EO169" s="153"/>
      <c r="EP169" s="153"/>
      <c r="EQ169" s="153"/>
      <c r="ER169" s="153"/>
      <c r="ES169" s="152"/>
      <c r="ET169" s="151"/>
      <c r="EU169" s="153"/>
      <c r="EV169" s="153"/>
      <c r="EW169" s="153"/>
      <c r="EX169" s="153"/>
      <c r="EY169" s="152"/>
      <c r="EZ169" s="152"/>
      <c r="FA169" s="152"/>
      <c r="FB169" s="152"/>
      <c r="FC169" s="151"/>
      <c r="FD169" s="152"/>
      <c r="FE169" s="372"/>
      <c r="FF169" s="373"/>
      <c r="FG169" s="367"/>
      <c r="FH169" s="374"/>
      <c r="FI169" s="183"/>
      <c r="FJ169" s="184"/>
      <c r="FK169" s="185"/>
      <c r="FL169" s="185"/>
    </row>
    <row r="170" spans="1:168" s="157" customFormat="1" ht="14" hidden="1" customHeight="1">
      <c r="A170" s="208" t="str">
        <f t="shared" si="211"/>
        <v>ok</v>
      </c>
      <c r="B170" s="151"/>
      <c r="C170" s="409"/>
      <c r="D170" s="151"/>
      <c r="E170" s="400"/>
      <c r="F170" s="151"/>
      <c r="G170" s="151"/>
      <c r="H170" s="151"/>
      <c r="I170" s="171" t="s">
        <v>639</v>
      </c>
      <c r="J170" s="164" t="s">
        <v>640</v>
      </c>
      <c r="K170" s="247" t="s">
        <v>641</v>
      </c>
      <c r="L170" s="233" t="s">
        <v>642</v>
      </c>
      <c r="M170" s="412" t="s">
        <v>345</v>
      </c>
      <c r="N170" s="163"/>
      <c r="O170" s="178"/>
      <c r="P170" s="172"/>
      <c r="Q170" s="179"/>
      <c r="R170" s="180"/>
      <c r="S170" s="179"/>
      <c r="T170" s="180"/>
      <c r="U170" s="180"/>
      <c r="V170" s="180"/>
      <c r="W170" s="180"/>
      <c r="X170" s="180"/>
      <c r="Y170" s="180"/>
      <c r="Z170" s="180"/>
      <c r="AA170" s="180"/>
      <c r="AB170" s="180"/>
      <c r="AC170" s="180"/>
      <c r="AD170" s="180"/>
      <c r="AE170" s="180"/>
      <c r="AF170" s="180"/>
      <c r="AG170" s="180"/>
      <c r="AH170" s="180"/>
      <c r="AI170" s="162"/>
      <c r="AJ170" s="162"/>
      <c r="AK170" s="162"/>
      <c r="AL170" s="162"/>
      <c r="AM170" s="162"/>
      <c r="AN170" s="162"/>
      <c r="AO170" s="162"/>
      <c r="AP170" s="162"/>
      <c r="AQ170" s="162"/>
      <c r="AR170" s="162"/>
      <c r="AS170" s="162"/>
      <c r="AT170" s="162"/>
      <c r="AU170" s="162"/>
      <c r="AV170" s="162"/>
      <c r="AW170" s="162"/>
      <c r="AX170" s="162"/>
      <c r="AY170" s="162"/>
      <c r="AZ170" s="162"/>
      <c r="BA170" s="162"/>
      <c r="BB170" s="162"/>
      <c r="BC170" s="162"/>
      <c r="BD170" s="162"/>
      <c r="BE170" s="162"/>
      <c r="BF170" s="162"/>
      <c r="BG170" s="162"/>
      <c r="BH170" s="162"/>
      <c r="BI170" s="162"/>
      <c r="BJ170" s="162"/>
      <c r="BK170" s="162"/>
      <c r="BL170" s="162"/>
      <c r="BM170" s="162"/>
      <c r="BN170" s="162"/>
      <c r="BO170" s="162"/>
      <c r="BP170" s="162"/>
      <c r="BQ170" s="162"/>
      <c r="BR170" s="162"/>
      <c r="BS170" s="162"/>
      <c r="BT170" s="162"/>
      <c r="BU170" s="162"/>
      <c r="BV170" s="162"/>
      <c r="BW170" s="162"/>
      <c r="BX170" s="162"/>
      <c r="BY170" s="162"/>
      <c r="BZ170" s="162"/>
      <c r="CA170" s="162"/>
      <c r="CB170" s="162"/>
      <c r="CC170" s="162"/>
      <c r="CD170" s="162"/>
      <c r="CE170" s="162"/>
      <c r="CF170" s="162"/>
      <c r="CG170" s="162"/>
      <c r="CH170" s="162"/>
      <c r="CI170" s="162"/>
      <c r="CJ170" s="162"/>
      <c r="CK170" s="162"/>
      <c r="CL170" s="162"/>
      <c r="CM170" s="162"/>
      <c r="CN170" s="162"/>
      <c r="CO170" s="162"/>
      <c r="CP170" s="162"/>
      <c r="CQ170" s="162"/>
      <c r="CR170" s="162"/>
      <c r="CS170" s="162"/>
      <c r="CT170" s="162"/>
      <c r="CU170" s="162"/>
      <c r="CV170" s="162"/>
      <c r="CW170" s="209"/>
      <c r="CX170" s="209"/>
      <c r="CY170" s="375"/>
      <c r="CZ170" s="208"/>
      <c r="DA170" s="152"/>
      <c r="DB170" s="152"/>
      <c r="DC170" s="208"/>
      <c r="DD170" s="208"/>
      <c r="DE170" s="152"/>
      <c r="DF170" s="152"/>
      <c r="DG170" s="153"/>
      <c r="DH170" s="414" t="s">
        <v>1411</v>
      </c>
      <c r="DI170" s="376" t="s">
        <v>1410</v>
      </c>
      <c r="DJ170" s="376" t="s">
        <v>1399</v>
      </c>
      <c r="DK170" s="368"/>
      <c r="DL170" s="181" t="s">
        <v>477</v>
      </c>
      <c r="DM170" s="153">
        <v>45895</v>
      </c>
      <c r="DN170" s="999">
        <v>2</v>
      </c>
      <c r="DO170" s="181" t="s">
        <v>477</v>
      </c>
      <c r="DP170" s="182">
        <v>1445000</v>
      </c>
      <c r="DQ170" s="181">
        <f t="shared" si="267"/>
        <v>3121200</v>
      </c>
      <c r="DR170" s="446">
        <f t="shared" si="265"/>
        <v>0.08</v>
      </c>
      <c r="DS170" s="182">
        <f t="shared" si="266"/>
        <v>2890000</v>
      </c>
      <c r="DT170" s="275">
        <v>45938</v>
      </c>
      <c r="DU170" s="152"/>
      <c r="DV170" s="152"/>
      <c r="DW170" s="151"/>
      <c r="DX170" s="275"/>
      <c r="DY170" s="370"/>
      <c r="DZ170" s="208"/>
      <c r="EA170" s="208"/>
      <c r="EB170" s="171"/>
      <c r="EC170" s="171"/>
      <c r="ED170" s="152"/>
      <c r="EE170" s="152"/>
      <c r="EF170" s="153"/>
      <c r="EG170" s="152"/>
      <c r="EH170" s="152"/>
      <c r="EI170" s="396"/>
      <c r="EJ170" s="371"/>
      <c r="EK170" s="153"/>
      <c r="EL170" s="153"/>
      <c r="EM170" s="153"/>
      <c r="EN170" s="153"/>
      <c r="EO170" s="153"/>
      <c r="EP170" s="153"/>
      <c r="EQ170" s="153"/>
      <c r="ER170" s="153"/>
      <c r="ES170" s="152"/>
      <c r="ET170" s="151"/>
      <c r="EU170" s="153"/>
      <c r="EV170" s="153"/>
      <c r="EW170" s="153"/>
      <c r="EX170" s="153"/>
      <c r="EY170" s="152"/>
      <c r="EZ170" s="152"/>
      <c r="FA170" s="152"/>
      <c r="FB170" s="152"/>
      <c r="FC170" s="151"/>
      <c r="FD170" s="152"/>
      <c r="FE170" s="372"/>
      <c r="FF170" s="373"/>
      <c r="FG170" s="367"/>
      <c r="FH170" s="374"/>
      <c r="FI170" s="183"/>
      <c r="FJ170" s="184"/>
      <c r="FK170" s="185"/>
      <c r="FL170" s="185"/>
    </row>
    <row r="171" spans="1:168" s="157" customFormat="1" ht="14" hidden="1" customHeight="1">
      <c r="A171" s="208" t="str">
        <f t="shared" si="211"/>
        <v>ok</v>
      </c>
      <c r="B171" s="151"/>
      <c r="C171" s="409"/>
      <c r="D171" s="151"/>
      <c r="E171" s="400"/>
      <c r="F171" s="151"/>
      <c r="G171" s="151"/>
      <c r="H171" s="151"/>
      <c r="I171" s="171" t="s">
        <v>639</v>
      </c>
      <c r="J171" s="164" t="s">
        <v>640</v>
      </c>
      <c r="K171" s="247" t="s">
        <v>641</v>
      </c>
      <c r="L171" s="233" t="s">
        <v>642</v>
      </c>
      <c r="M171" s="412" t="s">
        <v>345</v>
      </c>
      <c r="N171" s="163"/>
      <c r="O171" s="178"/>
      <c r="P171" s="172"/>
      <c r="Q171" s="179"/>
      <c r="R171" s="180"/>
      <c r="S171" s="179"/>
      <c r="T171" s="180"/>
      <c r="U171" s="180"/>
      <c r="V171" s="180"/>
      <c r="W171" s="180"/>
      <c r="X171" s="180"/>
      <c r="Y171" s="180"/>
      <c r="Z171" s="180"/>
      <c r="AA171" s="180"/>
      <c r="AB171" s="180"/>
      <c r="AC171" s="180"/>
      <c r="AD171" s="180"/>
      <c r="AE171" s="180"/>
      <c r="AF171" s="180"/>
      <c r="AG171" s="180"/>
      <c r="AH171" s="180"/>
      <c r="AI171" s="162"/>
      <c r="AJ171" s="162"/>
      <c r="AK171" s="162"/>
      <c r="AL171" s="162"/>
      <c r="AM171" s="162"/>
      <c r="AN171" s="162"/>
      <c r="AO171" s="162"/>
      <c r="AP171" s="162"/>
      <c r="AQ171" s="162"/>
      <c r="AR171" s="162"/>
      <c r="AS171" s="162"/>
      <c r="AT171" s="162"/>
      <c r="AU171" s="162"/>
      <c r="AV171" s="162"/>
      <c r="AW171" s="162"/>
      <c r="AX171" s="162"/>
      <c r="AY171" s="162"/>
      <c r="AZ171" s="162"/>
      <c r="BA171" s="162"/>
      <c r="BB171" s="162"/>
      <c r="BC171" s="162"/>
      <c r="BD171" s="162"/>
      <c r="BE171" s="162"/>
      <c r="BF171" s="162"/>
      <c r="BG171" s="162"/>
      <c r="BH171" s="162"/>
      <c r="BI171" s="162"/>
      <c r="BJ171" s="162"/>
      <c r="BK171" s="162"/>
      <c r="BL171" s="162"/>
      <c r="BM171" s="162"/>
      <c r="BN171" s="162"/>
      <c r="BO171" s="162"/>
      <c r="BP171" s="162"/>
      <c r="BQ171" s="162"/>
      <c r="BR171" s="162"/>
      <c r="BS171" s="162"/>
      <c r="BT171" s="162"/>
      <c r="BU171" s="162"/>
      <c r="BV171" s="162"/>
      <c r="BW171" s="162"/>
      <c r="BX171" s="162"/>
      <c r="BY171" s="162"/>
      <c r="BZ171" s="162"/>
      <c r="CA171" s="162"/>
      <c r="CB171" s="162"/>
      <c r="CC171" s="162"/>
      <c r="CD171" s="162"/>
      <c r="CE171" s="162"/>
      <c r="CF171" s="162"/>
      <c r="CG171" s="162"/>
      <c r="CH171" s="162"/>
      <c r="CI171" s="162"/>
      <c r="CJ171" s="162"/>
      <c r="CK171" s="162"/>
      <c r="CL171" s="162"/>
      <c r="CM171" s="162"/>
      <c r="CN171" s="162"/>
      <c r="CO171" s="162"/>
      <c r="CP171" s="162"/>
      <c r="CQ171" s="162"/>
      <c r="CR171" s="162"/>
      <c r="CS171" s="162"/>
      <c r="CT171" s="162"/>
      <c r="CU171" s="162"/>
      <c r="CV171" s="162"/>
      <c r="CW171" s="209"/>
      <c r="CX171" s="209"/>
      <c r="CY171" s="375"/>
      <c r="CZ171" s="208"/>
      <c r="DA171" s="152"/>
      <c r="DB171" s="152"/>
      <c r="DC171" s="208"/>
      <c r="DD171" s="208"/>
      <c r="DE171" s="152"/>
      <c r="DF171" s="152"/>
      <c r="DG171" s="153"/>
      <c r="DH171" s="414" t="s">
        <v>1411</v>
      </c>
      <c r="DI171" s="376" t="s">
        <v>1410</v>
      </c>
      <c r="DJ171" s="376" t="s">
        <v>1398</v>
      </c>
      <c r="DK171" s="368"/>
      <c r="DL171" s="181" t="s">
        <v>477</v>
      </c>
      <c r="DM171" s="153">
        <v>45895</v>
      </c>
      <c r="DN171" s="999">
        <v>8</v>
      </c>
      <c r="DO171" s="181" t="s">
        <v>477</v>
      </c>
      <c r="DP171" s="182">
        <v>888000</v>
      </c>
      <c r="DQ171" s="181">
        <f t="shared" si="267"/>
        <v>7672320.0000000009</v>
      </c>
      <c r="DR171" s="446">
        <f t="shared" si="265"/>
        <v>8.0000000000000127E-2</v>
      </c>
      <c r="DS171" s="182">
        <f t="shared" si="266"/>
        <v>7104000</v>
      </c>
      <c r="DT171" s="275">
        <v>45938</v>
      </c>
      <c r="DU171" s="152"/>
      <c r="DV171" s="152"/>
      <c r="DW171" s="151"/>
      <c r="DX171" s="275"/>
      <c r="DY171" s="370"/>
      <c r="DZ171" s="208"/>
      <c r="EA171" s="208"/>
      <c r="EB171" s="171"/>
      <c r="EC171" s="171"/>
      <c r="ED171" s="152"/>
      <c r="EE171" s="152"/>
      <c r="EF171" s="153"/>
      <c r="EG171" s="152"/>
      <c r="EH171" s="152"/>
      <c r="EI171" s="396"/>
      <c r="EJ171" s="371"/>
      <c r="EK171" s="153"/>
      <c r="EL171" s="153"/>
      <c r="EM171" s="153"/>
      <c r="EN171" s="153"/>
      <c r="EO171" s="153"/>
      <c r="EP171" s="153"/>
      <c r="EQ171" s="153"/>
      <c r="ER171" s="153"/>
      <c r="ES171" s="152"/>
      <c r="ET171" s="151"/>
      <c r="EU171" s="153"/>
      <c r="EV171" s="153"/>
      <c r="EW171" s="153"/>
      <c r="EX171" s="153"/>
      <c r="EY171" s="152"/>
      <c r="EZ171" s="152"/>
      <c r="FA171" s="152"/>
      <c r="FB171" s="152"/>
      <c r="FC171" s="151"/>
      <c r="FD171" s="152"/>
      <c r="FE171" s="372"/>
      <c r="FF171" s="373"/>
      <c r="FG171" s="367"/>
      <c r="FH171" s="374"/>
      <c r="FI171" s="183"/>
      <c r="FJ171" s="184"/>
      <c r="FK171" s="185"/>
      <c r="FL171" s="185"/>
    </row>
    <row r="172" spans="1:168" s="157" customFormat="1" ht="14" hidden="1" customHeight="1">
      <c r="A172" s="208" t="str">
        <f t="shared" si="211"/>
        <v>ok</v>
      </c>
      <c r="B172" s="151"/>
      <c r="C172" s="409"/>
      <c r="D172" s="151"/>
      <c r="E172" s="400"/>
      <c r="F172" s="151"/>
      <c r="G172" s="151"/>
      <c r="H172" s="151"/>
      <c r="I172" s="171" t="s">
        <v>639</v>
      </c>
      <c r="J172" s="164" t="s">
        <v>640</v>
      </c>
      <c r="K172" s="247" t="s">
        <v>641</v>
      </c>
      <c r="L172" s="233" t="s">
        <v>642</v>
      </c>
      <c r="M172" s="412" t="s">
        <v>345</v>
      </c>
      <c r="N172" s="163"/>
      <c r="O172" s="178"/>
      <c r="P172" s="172"/>
      <c r="Q172" s="179"/>
      <c r="R172" s="180"/>
      <c r="S172" s="179"/>
      <c r="T172" s="180"/>
      <c r="U172" s="180"/>
      <c r="V172" s="180"/>
      <c r="W172" s="180"/>
      <c r="X172" s="180"/>
      <c r="Y172" s="180"/>
      <c r="Z172" s="180"/>
      <c r="AA172" s="180"/>
      <c r="AB172" s="180"/>
      <c r="AC172" s="180"/>
      <c r="AD172" s="180"/>
      <c r="AE172" s="180"/>
      <c r="AF172" s="180"/>
      <c r="AG172" s="180"/>
      <c r="AH172" s="180"/>
      <c r="AI172" s="162"/>
      <c r="AJ172" s="162"/>
      <c r="AK172" s="162"/>
      <c r="AL172" s="162"/>
      <c r="AM172" s="162"/>
      <c r="AN172" s="162"/>
      <c r="AO172" s="162"/>
      <c r="AP172" s="162"/>
      <c r="AQ172" s="162"/>
      <c r="AR172" s="162"/>
      <c r="AS172" s="162"/>
      <c r="AT172" s="162"/>
      <c r="AU172" s="162"/>
      <c r="AV172" s="162"/>
      <c r="AW172" s="162"/>
      <c r="AX172" s="162"/>
      <c r="AY172" s="162"/>
      <c r="AZ172" s="162"/>
      <c r="BA172" s="162"/>
      <c r="BB172" s="162"/>
      <c r="BC172" s="162"/>
      <c r="BD172" s="162"/>
      <c r="BE172" s="162"/>
      <c r="BF172" s="162"/>
      <c r="BG172" s="162"/>
      <c r="BH172" s="162"/>
      <c r="BI172" s="162"/>
      <c r="BJ172" s="162"/>
      <c r="BK172" s="162"/>
      <c r="BL172" s="162"/>
      <c r="BM172" s="162"/>
      <c r="BN172" s="162"/>
      <c r="BO172" s="162"/>
      <c r="BP172" s="162"/>
      <c r="BQ172" s="162"/>
      <c r="BR172" s="162"/>
      <c r="BS172" s="162"/>
      <c r="BT172" s="162"/>
      <c r="BU172" s="162"/>
      <c r="BV172" s="162"/>
      <c r="BW172" s="162"/>
      <c r="BX172" s="162"/>
      <c r="BY172" s="162"/>
      <c r="BZ172" s="162"/>
      <c r="CA172" s="162"/>
      <c r="CB172" s="162"/>
      <c r="CC172" s="162"/>
      <c r="CD172" s="162"/>
      <c r="CE172" s="162"/>
      <c r="CF172" s="162"/>
      <c r="CG172" s="162"/>
      <c r="CH172" s="162"/>
      <c r="CI172" s="162"/>
      <c r="CJ172" s="162"/>
      <c r="CK172" s="162"/>
      <c r="CL172" s="162"/>
      <c r="CM172" s="162"/>
      <c r="CN172" s="162"/>
      <c r="CO172" s="162"/>
      <c r="CP172" s="162"/>
      <c r="CQ172" s="162"/>
      <c r="CR172" s="162"/>
      <c r="CS172" s="162"/>
      <c r="CT172" s="162"/>
      <c r="CU172" s="162"/>
      <c r="CV172" s="162"/>
      <c r="CW172" s="209"/>
      <c r="CX172" s="209"/>
      <c r="CY172" s="375"/>
      <c r="CZ172" s="208"/>
      <c r="DA172" s="152"/>
      <c r="DB172" s="152"/>
      <c r="DC172" s="208"/>
      <c r="DD172" s="208"/>
      <c r="DE172" s="152"/>
      <c r="DF172" s="152"/>
      <c r="DG172" s="153"/>
      <c r="DH172" s="414" t="s">
        <v>1411</v>
      </c>
      <c r="DI172" s="376" t="s">
        <v>1410</v>
      </c>
      <c r="DJ172" s="376" t="s">
        <v>1400</v>
      </c>
      <c r="DK172" s="368"/>
      <c r="DL172" s="181" t="s">
        <v>477</v>
      </c>
      <c r="DM172" s="153">
        <v>45895</v>
      </c>
      <c r="DN172" s="999">
        <v>30</v>
      </c>
      <c r="DO172" s="181" t="s">
        <v>477</v>
      </c>
      <c r="DP172" s="182">
        <v>1495000</v>
      </c>
      <c r="DQ172" s="181">
        <f t="shared" si="267"/>
        <v>48438000</v>
      </c>
      <c r="DR172" s="446">
        <f t="shared" si="265"/>
        <v>0.08</v>
      </c>
      <c r="DS172" s="182">
        <f t="shared" si="266"/>
        <v>44850000</v>
      </c>
      <c r="DT172" s="275">
        <v>45938</v>
      </c>
      <c r="DU172" s="152"/>
      <c r="DV172" s="152"/>
      <c r="DW172" s="151"/>
      <c r="DX172" s="275"/>
      <c r="DY172" s="370"/>
      <c r="DZ172" s="208"/>
      <c r="EA172" s="208"/>
      <c r="EB172" s="171"/>
      <c r="EC172" s="171"/>
      <c r="ED172" s="152"/>
      <c r="EE172" s="152"/>
      <c r="EF172" s="153"/>
      <c r="EG172" s="152"/>
      <c r="EH172" s="152"/>
      <c r="EI172" s="396"/>
      <c r="EJ172" s="371"/>
      <c r="EK172" s="153"/>
      <c r="EL172" s="153"/>
      <c r="EM172" s="153"/>
      <c r="EN172" s="153"/>
      <c r="EO172" s="153"/>
      <c r="EP172" s="153"/>
      <c r="EQ172" s="153"/>
      <c r="ER172" s="153"/>
      <c r="ES172" s="152"/>
      <c r="ET172" s="151"/>
      <c r="EU172" s="153"/>
      <c r="EV172" s="153"/>
      <c r="EW172" s="153"/>
      <c r="EX172" s="153"/>
      <c r="EY172" s="152"/>
      <c r="EZ172" s="152"/>
      <c r="FA172" s="152"/>
      <c r="FB172" s="152"/>
      <c r="FC172" s="151"/>
      <c r="FD172" s="152"/>
      <c r="FE172" s="372"/>
      <c r="FF172" s="373"/>
      <c r="FG172" s="367"/>
      <c r="FH172" s="374"/>
      <c r="FI172" s="183"/>
      <c r="FJ172" s="184"/>
      <c r="FK172" s="185"/>
      <c r="FL172" s="185"/>
    </row>
    <row r="173" spans="1:168" s="157" customFormat="1" ht="14" hidden="1" customHeight="1">
      <c r="A173" s="208" t="str">
        <f t="shared" si="211"/>
        <v>ok</v>
      </c>
      <c r="B173" s="151"/>
      <c r="C173" s="409"/>
      <c r="D173" s="151"/>
      <c r="E173" s="400"/>
      <c r="F173" s="151"/>
      <c r="G173" s="151"/>
      <c r="H173" s="151"/>
      <c r="I173" s="171" t="s">
        <v>639</v>
      </c>
      <c r="J173" s="164" t="s">
        <v>640</v>
      </c>
      <c r="K173" s="247" t="s">
        <v>641</v>
      </c>
      <c r="L173" s="233" t="s">
        <v>642</v>
      </c>
      <c r="M173" s="412" t="s">
        <v>345</v>
      </c>
      <c r="N173" s="163"/>
      <c r="O173" s="178"/>
      <c r="P173" s="172"/>
      <c r="Q173" s="179"/>
      <c r="R173" s="180"/>
      <c r="S173" s="179"/>
      <c r="T173" s="180"/>
      <c r="U173" s="180"/>
      <c r="V173" s="180"/>
      <c r="W173" s="180"/>
      <c r="X173" s="180"/>
      <c r="Y173" s="180"/>
      <c r="Z173" s="180"/>
      <c r="AA173" s="180"/>
      <c r="AB173" s="180"/>
      <c r="AC173" s="180"/>
      <c r="AD173" s="180"/>
      <c r="AE173" s="180"/>
      <c r="AF173" s="180"/>
      <c r="AG173" s="180"/>
      <c r="AH173" s="180"/>
      <c r="AI173" s="162"/>
      <c r="AJ173" s="162"/>
      <c r="AK173" s="162"/>
      <c r="AL173" s="162"/>
      <c r="AM173" s="162"/>
      <c r="AN173" s="162"/>
      <c r="AO173" s="162"/>
      <c r="AP173" s="162"/>
      <c r="AQ173" s="162"/>
      <c r="AR173" s="162"/>
      <c r="AS173" s="162"/>
      <c r="AT173" s="162"/>
      <c r="AU173" s="162"/>
      <c r="AV173" s="162"/>
      <c r="AW173" s="162"/>
      <c r="AX173" s="162"/>
      <c r="AY173" s="162"/>
      <c r="AZ173" s="162"/>
      <c r="BA173" s="162"/>
      <c r="BB173" s="162"/>
      <c r="BC173" s="162"/>
      <c r="BD173" s="162"/>
      <c r="BE173" s="162"/>
      <c r="BF173" s="162"/>
      <c r="BG173" s="162"/>
      <c r="BH173" s="162"/>
      <c r="BI173" s="162"/>
      <c r="BJ173" s="162"/>
      <c r="BK173" s="162"/>
      <c r="BL173" s="162"/>
      <c r="BM173" s="162"/>
      <c r="BN173" s="162"/>
      <c r="BO173" s="162"/>
      <c r="BP173" s="162"/>
      <c r="BQ173" s="162"/>
      <c r="BR173" s="162"/>
      <c r="BS173" s="162"/>
      <c r="BT173" s="162"/>
      <c r="BU173" s="162"/>
      <c r="BV173" s="162"/>
      <c r="BW173" s="162"/>
      <c r="BX173" s="162"/>
      <c r="BY173" s="162"/>
      <c r="BZ173" s="162"/>
      <c r="CA173" s="162"/>
      <c r="CB173" s="162"/>
      <c r="CC173" s="162"/>
      <c r="CD173" s="162"/>
      <c r="CE173" s="162"/>
      <c r="CF173" s="162"/>
      <c r="CG173" s="162"/>
      <c r="CH173" s="162"/>
      <c r="CI173" s="162"/>
      <c r="CJ173" s="162"/>
      <c r="CK173" s="162"/>
      <c r="CL173" s="162"/>
      <c r="CM173" s="162"/>
      <c r="CN173" s="162"/>
      <c r="CO173" s="162"/>
      <c r="CP173" s="162"/>
      <c r="CQ173" s="162"/>
      <c r="CR173" s="162"/>
      <c r="CS173" s="162"/>
      <c r="CT173" s="162"/>
      <c r="CU173" s="162"/>
      <c r="CV173" s="162"/>
      <c r="CW173" s="209"/>
      <c r="CX173" s="209"/>
      <c r="CY173" s="375"/>
      <c r="CZ173" s="208"/>
      <c r="DA173" s="152"/>
      <c r="DB173" s="152"/>
      <c r="DC173" s="208"/>
      <c r="DD173" s="208"/>
      <c r="DE173" s="152"/>
      <c r="DF173" s="152"/>
      <c r="DG173" s="153"/>
      <c r="DH173" s="414" t="s">
        <v>1411</v>
      </c>
      <c r="DI173" s="376" t="s">
        <v>1410</v>
      </c>
      <c r="DJ173" s="376" t="s">
        <v>1401</v>
      </c>
      <c r="DK173" s="368"/>
      <c r="DL173" s="181" t="s">
        <v>477</v>
      </c>
      <c r="DM173" s="153">
        <v>45895</v>
      </c>
      <c r="DN173" s="999">
        <v>2</v>
      </c>
      <c r="DO173" s="181" t="s">
        <v>477</v>
      </c>
      <c r="DP173" s="182">
        <v>1337000</v>
      </c>
      <c r="DQ173" s="181">
        <f t="shared" si="267"/>
        <v>2887920</v>
      </c>
      <c r="DR173" s="446">
        <f t="shared" si="265"/>
        <v>0.08</v>
      </c>
      <c r="DS173" s="182">
        <f t="shared" si="266"/>
        <v>2674000</v>
      </c>
      <c r="DT173" s="275">
        <v>45938</v>
      </c>
      <c r="DU173" s="152"/>
      <c r="DV173" s="152"/>
      <c r="DW173" s="151"/>
      <c r="DX173" s="275"/>
      <c r="DY173" s="370"/>
      <c r="DZ173" s="208"/>
      <c r="EA173" s="208"/>
      <c r="EB173" s="171"/>
      <c r="EC173" s="171"/>
      <c r="ED173" s="152"/>
      <c r="EE173" s="152"/>
      <c r="EF173" s="153"/>
      <c r="EG173" s="152"/>
      <c r="EH173" s="152"/>
      <c r="EI173" s="396"/>
      <c r="EJ173" s="371"/>
      <c r="EK173" s="153"/>
      <c r="EL173" s="153"/>
      <c r="EM173" s="153"/>
      <c r="EN173" s="153"/>
      <c r="EO173" s="153"/>
      <c r="EP173" s="153"/>
      <c r="EQ173" s="153"/>
      <c r="ER173" s="153"/>
      <c r="ES173" s="152"/>
      <c r="ET173" s="151"/>
      <c r="EU173" s="153"/>
      <c r="EV173" s="153"/>
      <c r="EW173" s="153"/>
      <c r="EX173" s="153"/>
      <c r="EY173" s="152"/>
      <c r="EZ173" s="152"/>
      <c r="FA173" s="152"/>
      <c r="FB173" s="152"/>
      <c r="FC173" s="151"/>
      <c r="FD173" s="152"/>
      <c r="FE173" s="372"/>
      <c r="FF173" s="373"/>
      <c r="FG173" s="367"/>
      <c r="FH173" s="374"/>
      <c r="FI173" s="183"/>
      <c r="FJ173" s="184"/>
      <c r="FK173" s="185"/>
      <c r="FL173" s="185"/>
    </row>
    <row r="174" spans="1:168" s="157" customFormat="1" ht="14" hidden="1" customHeight="1">
      <c r="A174" s="208" t="str">
        <f t="shared" si="211"/>
        <v>ok</v>
      </c>
      <c r="B174" s="151"/>
      <c r="C174" s="409"/>
      <c r="D174" s="151"/>
      <c r="E174" s="400"/>
      <c r="F174" s="151"/>
      <c r="G174" s="151"/>
      <c r="H174" s="151"/>
      <c r="I174" s="171" t="s">
        <v>639</v>
      </c>
      <c r="J174" s="164" t="s">
        <v>640</v>
      </c>
      <c r="K174" s="247" t="s">
        <v>641</v>
      </c>
      <c r="L174" s="233" t="s">
        <v>642</v>
      </c>
      <c r="M174" s="412" t="s">
        <v>345</v>
      </c>
      <c r="N174" s="163"/>
      <c r="O174" s="178"/>
      <c r="P174" s="172"/>
      <c r="Q174" s="179"/>
      <c r="R174" s="180"/>
      <c r="S174" s="179"/>
      <c r="T174" s="180"/>
      <c r="U174" s="180"/>
      <c r="V174" s="180"/>
      <c r="W174" s="180"/>
      <c r="X174" s="180"/>
      <c r="Y174" s="180"/>
      <c r="Z174" s="180"/>
      <c r="AA174" s="180"/>
      <c r="AB174" s="180"/>
      <c r="AC174" s="180"/>
      <c r="AD174" s="180"/>
      <c r="AE174" s="180"/>
      <c r="AF174" s="180"/>
      <c r="AG174" s="180"/>
      <c r="AH174" s="180"/>
      <c r="AI174" s="162"/>
      <c r="AJ174" s="162"/>
      <c r="AK174" s="162"/>
      <c r="AL174" s="162"/>
      <c r="AM174" s="162"/>
      <c r="AN174" s="162"/>
      <c r="AO174" s="162"/>
      <c r="AP174" s="162"/>
      <c r="AQ174" s="162"/>
      <c r="AR174" s="162"/>
      <c r="AS174" s="162"/>
      <c r="AT174" s="162"/>
      <c r="AU174" s="162"/>
      <c r="AV174" s="162"/>
      <c r="AW174" s="162"/>
      <c r="AX174" s="162"/>
      <c r="AY174" s="162"/>
      <c r="AZ174" s="162"/>
      <c r="BA174" s="162"/>
      <c r="BB174" s="162"/>
      <c r="BC174" s="162"/>
      <c r="BD174" s="162"/>
      <c r="BE174" s="162"/>
      <c r="BF174" s="162"/>
      <c r="BG174" s="162"/>
      <c r="BH174" s="162"/>
      <c r="BI174" s="162"/>
      <c r="BJ174" s="162"/>
      <c r="BK174" s="162"/>
      <c r="BL174" s="162"/>
      <c r="BM174" s="162"/>
      <c r="BN174" s="162"/>
      <c r="BO174" s="162"/>
      <c r="BP174" s="162"/>
      <c r="BQ174" s="162"/>
      <c r="BR174" s="162"/>
      <c r="BS174" s="162"/>
      <c r="BT174" s="162"/>
      <c r="BU174" s="162"/>
      <c r="BV174" s="162"/>
      <c r="BW174" s="162"/>
      <c r="BX174" s="162"/>
      <c r="BY174" s="162"/>
      <c r="BZ174" s="162"/>
      <c r="CA174" s="162"/>
      <c r="CB174" s="162"/>
      <c r="CC174" s="162"/>
      <c r="CD174" s="162"/>
      <c r="CE174" s="162"/>
      <c r="CF174" s="162"/>
      <c r="CG174" s="162"/>
      <c r="CH174" s="162"/>
      <c r="CI174" s="162"/>
      <c r="CJ174" s="162"/>
      <c r="CK174" s="162"/>
      <c r="CL174" s="162"/>
      <c r="CM174" s="162"/>
      <c r="CN174" s="162"/>
      <c r="CO174" s="162"/>
      <c r="CP174" s="162"/>
      <c r="CQ174" s="162"/>
      <c r="CR174" s="162"/>
      <c r="CS174" s="162"/>
      <c r="CT174" s="162"/>
      <c r="CU174" s="162"/>
      <c r="CV174" s="162"/>
      <c r="CW174" s="209"/>
      <c r="CX174" s="209"/>
      <c r="CY174" s="375"/>
      <c r="CZ174" s="208"/>
      <c r="DA174" s="152"/>
      <c r="DB174" s="152"/>
      <c r="DC174" s="208"/>
      <c r="DD174" s="208"/>
      <c r="DE174" s="152"/>
      <c r="DF174" s="152"/>
      <c r="DG174" s="153"/>
      <c r="DH174" s="414" t="s">
        <v>1411</v>
      </c>
      <c r="DI174" s="376" t="s">
        <v>1410</v>
      </c>
      <c r="DJ174" s="376" t="s">
        <v>1402</v>
      </c>
      <c r="DK174" s="368"/>
      <c r="DL174" s="181" t="s">
        <v>477</v>
      </c>
      <c r="DM174" s="153">
        <v>45895</v>
      </c>
      <c r="DN174" s="999">
        <v>2</v>
      </c>
      <c r="DO174" s="181" t="s">
        <v>477</v>
      </c>
      <c r="DP174" s="182">
        <v>1795000</v>
      </c>
      <c r="DQ174" s="181">
        <f t="shared" si="267"/>
        <v>3877200.0000000005</v>
      </c>
      <c r="DR174" s="446">
        <f t="shared" si="265"/>
        <v>8.0000000000000127E-2</v>
      </c>
      <c r="DS174" s="182">
        <f t="shared" si="266"/>
        <v>3590000</v>
      </c>
      <c r="DT174" s="275">
        <v>45938</v>
      </c>
      <c r="DU174" s="152"/>
      <c r="DV174" s="152"/>
      <c r="DW174" s="151"/>
      <c r="DX174" s="275"/>
      <c r="DY174" s="370"/>
      <c r="DZ174" s="208"/>
      <c r="EA174" s="208"/>
      <c r="EB174" s="171"/>
      <c r="EC174" s="171"/>
      <c r="ED174" s="152"/>
      <c r="EE174" s="152"/>
      <c r="EF174" s="153"/>
      <c r="EG174" s="152"/>
      <c r="EH174" s="152"/>
      <c r="EI174" s="396"/>
      <c r="EJ174" s="371"/>
      <c r="EK174" s="153"/>
      <c r="EL174" s="153"/>
      <c r="EM174" s="153"/>
      <c r="EN174" s="153"/>
      <c r="EO174" s="153"/>
      <c r="EP174" s="153"/>
      <c r="EQ174" s="153"/>
      <c r="ER174" s="153"/>
      <c r="ES174" s="152"/>
      <c r="ET174" s="151"/>
      <c r="EU174" s="153"/>
      <c r="EV174" s="153"/>
      <c r="EW174" s="153"/>
      <c r="EX174" s="153"/>
      <c r="EY174" s="152"/>
      <c r="EZ174" s="152"/>
      <c r="FA174" s="152"/>
      <c r="FB174" s="152"/>
      <c r="FC174" s="151"/>
      <c r="FD174" s="152"/>
      <c r="FE174" s="372"/>
      <c r="FF174" s="373"/>
      <c r="FG174" s="367"/>
      <c r="FH174" s="374"/>
      <c r="FI174" s="183"/>
      <c r="FJ174" s="184"/>
      <c r="FK174" s="185"/>
      <c r="FL174" s="185"/>
    </row>
    <row r="175" spans="1:168" s="157" customFormat="1" ht="14" hidden="1" customHeight="1">
      <c r="A175" s="208" t="str">
        <f t="shared" si="211"/>
        <v>ok</v>
      </c>
      <c r="B175" s="151"/>
      <c r="C175" s="409"/>
      <c r="D175" s="151"/>
      <c r="E175" s="400"/>
      <c r="F175" s="151"/>
      <c r="G175" s="151"/>
      <c r="H175" s="151"/>
      <c r="I175" s="171" t="s">
        <v>639</v>
      </c>
      <c r="J175" s="164" t="s">
        <v>640</v>
      </c>
      <c r="K175" s="247" t="s">
        <v>641</v>
      </c>
      <c r="L175" s="233" t="s">
        <v>642</v>
      </c>
      <c r="M175" s="412" t="s">
        <v>345</v>
      </c>
      <c r="N175" s="163"/>
      <c r="O175" s="178"/>
      <c r="P175" s="172"/>
      <c r="Q175" s="179"/>
      <c r="R175" s="180"/>
      <c r="S175" s="179"/>
      <c r="T175" s="180"/>
      <c r="U175" s="180"/>
      <c r="V175" s="180"/>
      <c r="W175" s="180"/>
      <c r="X175" s="180"/>
      <c r="Y175" s="180"/>
      <c r="Z175" s="180"/>
      <c r="AA175" s="180"/>
      <c r="AB175" s="180"/>
      <c r="AC175" s="180"/>
      <c r="AD175" s="180"/>
      <c r="AE175" s="180"/>
      <c r="AF175" s="180"/>
      <c r="AG175" s="180"/>
      <c r="AH175" s="180"/>
      <c r="AI175" s="162"/>
      <c r="AJ175" s="162"/>
      <c r="AK175" s="162"/>
      <c r="AL175" s="162"/>
      <c r="AM175" s="162"/>
      <c r="AN175" s="162"/>
      <c r="AO175" s="162"/>
      <c r="AP175" s="162"/>
      <c r="AQ175" s="162"/>
      <c r="AR175" s="162"/>
      <c r="AS175" s="162"/>
      <c r="AT175" s="162"/>
      <c r="AU175" s="162"/>
      <c r="AV175" s="162"/>
      <c r="AW175" s="162"/>
      <c r="AX175" s="162"/>
      <c r="AY175" s="162"/>
      <c r="AZ175" s="162"/>
      <c r="BA175" s="162"/>
      <c r="BB175" s="162"/>
      <c r="BC175" s="162"/>
      <c r="BD175" s="162"/>
      <c r="BE175" s="162"/>
      <c r="BF175" s="162"/>
      <c r="BG175" s="162"/>
      <c r="BH175" s="162"/>
      <c r="BI175" s="162"/>
      <c r="BJ175" s="162"/>
      <c r="BK175" s="162"/>
      <c r="BL175" s="162"/>
      <c r="BM175" s="162"/>
      <c r="BN175" s="162"/>
      <c r="BO175" s="162"/>
      <c r="BP175" s="162"/>
      <c r="BQ175" s="162"/>
      <c r="BR175" s="162"/>
      <c r="BS175" s="162"/>
      <c r="BT175" s="162"/>
      <c r="BU175" s="162"/>
      <c r="BV175" s="162"/>
      <c r="BW175" s="162"/>
      <c r="BX175" s="162"/>
      <c r="BY175" s="162"/>
      <c r="BZ175" s="162"/>
      <c r="CA175" s="162"/>
      <c r="CB175" s="162"/>
      <c r="CC175" s="162"/>
      <c r="CD175" s="162"/>
      <c r="CE175" s="162"/>
      <c r="CF175" s="162"/>
      <c r="CG175" s="162"/>
      <c r="CH175" s="162"/>
      <c r="CI175" s="162"/>
      <c r="CJ175" s="162"/>
      <c r="CK175" s="162"/>
      <c r="CL175" s="162"/>
      <c r="CM175" s="162"/>
      <c r="CN175" s="162"/>
      <c r="CO175" s="162"/>
      <c r="CP175" s="162"/>
      <c r="CQ175" s="162"/>
      <c r="CR175" s="162"/>
      <c r="CS175" s="162"/>
      <c r="CT175" s="162"/>
      <c r="CU175" s="162"/>
      <c r="CV175" s="162"/>
      <c r="CW175" s="209"/>
      <c r="CX175" s="209"/>
      <c r="CY175" s="375"/>
      <c r="CZ175" s="208"/>
      <c r="DA175" s="152"/>
      <c r="DB175" s="152"/>
      <c r="DC175" s="208"/>
      <c r="DD175" s="208"/>
      <c r="DE175" s="152"/>
      <c r="DF175" s="152"/>
      <c r="DG175" s="153"/>
      <c r="DH175" s="414" t="s">
        <v>1411</v>
      </c>
      <c r="DI175" s="376" t="s">
        <v>1410</v>
      </c>
      <c r="DJ175" s="376" t="s">
        <v>1403</v>
      </c>
      <c r="DK175" s="368"/>
      <c r="DL175" s="181" t="s">
        <v>477</v>
      </c>
      <c r="DM175" s="153">
        <v>45895</v>
      </c>
      <c r="DN175" s="999">
        <v>4</v>
      </c>
      <c r="DO175" s="181" t="s">
        <v>477</v>
      </c>
      <c r="DP175" s="182">
        <v>761000</v>
      </c>
      <c r="DQ175" s="181">
        <f t="shared" si="267"/>
        <v>3287520</v>
      </c>
      <c r="DR175" s="446">
        <f t="shared" si="265"/>
        <v>0.08</v>
      </c>
      <c r="DS175" s="182">
        <f t="shared" si="266"/>
        <v>3044000</v>
      </c>
      <c r="DT175" s="275">
        <v>45938</v>
      </c>
      <c r="DU175" s="152"/>
      <c r="DV175" s="152"/>
      <c r="DW175" s="151"/>
      <c r="DX175" s="275"/>
      <c r="DY175" s="370"/>
      <c r="DZ175" s="208"/>
      <c r="EA175" s="208"/>
      <c r="EB175" s="171"/>
      <c r="EC175" s="171"/>
      <c r="ED175" s="152"/>
      <c r="EE175" s="152"/>
      <c r="EF175" s="153"/>
      <c r="EG175" s="152"/>
      <c r="EH175" s="152"/>
      <c r="EI175" s="396"/>
      <c r="EJ175" s="371"/>
      <c r="EK175" s="153"/>
      <c r="EL175" s="153"/>
      <c r="EM175" s="153"/>
      <c r="EN175" s="153"/>
      <c r="EO175" s="153"/>
      <c r="EP175" s="153"/>
      <c r="EQ175" s="153"/>
      <c r="ER175" s="153"/>
      <c r="ES175" s="152"/>
      <c r="ET175" s="151"/>
      <c r="EU175" s="153"/>
      <c r="EV175" s="153"/>
      <c r="EW175" s="153"/>
      <c r="EX175" s="153"/>
      <c r="EY175" s="152"/>
      <c r="EZ175" s="152"/>
      <c r="FA175" s="152"/>
      <c r="FB175" s="152"/>
      <c r="FC175" s="151"/>
      <c r="FD175" s="152"/>
      <c r="FE175" s="372"/>
      <c r="FF175" s="373"/>
      <c r="FG175" s="367"/>
      <c r="FH175" s="374"/>
      <c r="FI175" s="183"/>
      <c r="FJ175" s="184"/>
      <c r="FK175" s="185"/>
      <c r="FL175" s="185"/>
    </row>
    <row r="176" spans="1:168" s="157" customFormat="1" ht="14" hidden="1" customHeight="1">
      <c r="A176" s="208" t="str">
        <f t="shared" si="211"/>
        <v>ok</v>
      </c>
      <c r="B176" s="151"/>
      <c r="C176" s="409"/>
      <c r="D176" s="151"/>
      <c r="E176" s="400"/>
      <c r="F176" s="151"/>
      <c r="G176" s="151"/>
      <c r="H176" s="151"/>
      <c r="I176" s="171" t="s">
        <v>639</v>
      </c>
      <c r="J176" s="164" t="s">
        <v>640</v>
      </c>
      <c r="K176" s="247" t="s">
        <v>641</v>
      </c>
      <c r="L176" s="233" t="s">
        <v>642</v>
      </c>
      <c r="M176" s="412" t="s">
        <v>345</v>
      </c>
      <c r="N176" s="163"/>
      <c r="O176" s="178"/>
      <c r="P176" s="172"/>
      <c r="Q176" s="179"/>
      <c r="R176" s="180"/>
      <c r="S176" s="179"/>
      <c r="T176" s="180"/>
      <c r="U176" s="180"/>
      <c r="V176" s="180"/>
      <c r="W176" s="180"/>
      <c r="X176" s="180"/>
      <c r="Y176" s="180"/>
      <c r="Z176" s="180"/>
      <c r="AA176" s="180"/>
      <c r="AB176" s="180"/>
      <c r="AC176" s="180"/>
      <c r="AD176" s="180"/>
      <c r="AE176" s="180"/>
      <c r="AF176" s="180"/>
      <c r="AG176" s="180"/>
      <c r="AH176" s="180"/>
      <c r="AI176" s="162"/>
      <c r="AJ176" s="162"/>
      <c r="AK176" s="162"/>
      <c r="AL176" s="162"/>
      <c r="AM176" s="162"/>
      <c r="AN176" s="162"/>
      <c r="AO176" s="162"/>
      <c r="AP176" s="162"/>
      <c r="AQ176" s="162"/>
      <c r="AR176" s="162"/>
      <c r="AS176" s="162"/>
      <c r="AT176" s="162"/>
      <c r="AU176" s="162"/>
      <c r="AV176" s="162"/>
      <c r="AW176" s="162"/>
      <c r="AX176" s="162"/>
      <c r="AY176" s="162"/>
      <c r="AZ176" s="162"/>
      <c r="BA176" s="162"/>
      <c r="BB176" s="162"/>
      <c r="BC176" s="162"/>
      <c r="BD176" s="162"/>
      <c r="BE176" s="162"/>
      <c r="BF176" s="162"/>
      <c r="BG176" s="162"/>
      <c r="BH176" s="162"/>
      <c r="BI176" s="162"/>
      <c r="BJ176" s="162"/>
      <c r="BK176" s="162"/>
      <c r="BL176" s="162"/>
      <c r="BM176" s="162"/>
      <c r="BN176" s="162"/>
      <c r="BO176" s="162"/>
      <c r="BP176" s="162"/>
      <c r="BQ176" s="162"/>
      <c r="BR176" s="162"/>
      <c r="BS176" s="162"/>
      <c r="BT176" s="162"/>
      <c r="BU176" s="162"/>
      <c r="BV176" s="162"/>
      <c r="BW176" s="162"/>
      <c r="BX176" s="162"/>
      <c r="BY176" s="162"/>
      <c r="BZ176" s="162"/>
      <c r="CA176" s="162"/>
      <c r="CB176" s="162"/>
      <c r="CC176" s="162"/>
      <c r="CD176" s="162"/>
      <c r="CE176" s="162"/>
      <c r="CF176" s="162"/>
      <c r="CG176" s="162"/>
      <c r="CH176" s="162"/>
      <c r="CI176" s="162"/>
      <c r="CJ176" s="162"/>
      <c r="CK176" s="162"/>
      <c r="CL176" s="162"/>
      <c r="CM176" s="162"/>
      <c r="CN176" s="162"/>
      <c r="CO176" s="162"/>
      <c r="CP176" s="162"/>
      <c r="CQ176" s="162"/>
      <c r="CR176" s="162"/>
      <c r="CS176" s="162"/>
      <c r="CT176" s="162"/>
      <c r="CU176" s="162"/>
      <c r="CV176" s="162"/>
      <c r="CW176" s="209"/>
      <c r="CX176" s="209"/>
      <c r="CY176" s="375"/>
      <c r="CZ176" s="208"/>
      <c r="DA176" s="152"/>
      <c r="DB176" s="152"/>
      <c r="DC176" s="208"/>
      <c r="DD176" s="208"/>
      <c r="DE176" s="152"/>
      <c r="DF176" s="152"/>
      <c r="DG176" s="153"/>
      <c r="DH176" s="414" t="s">
        <v>1411</v>
      </c>
      <c r="DI176" s="376" t="s">
        <v>1410</v>
      </c>
      <c r="DJ176" s="376" t="s">
        <v>1404</v>
      </c>
      <c r="DK176" s="368"/>
      <c r="DL176" s="181" t="s">
        <v>477</v>
      </c>
      <c r="DM176" s="153">
        <v>45895</v>
      </c>
      <c r="DN176" s="999">
        <v>8</v>
      </c>
      <c r="DO176" s="181" t="s">
        <v>477</v>
      </c>
      <c r="DP176" s="182">
        <v>2245000</v>
      </c>
      <c r="DQ176" s="181">
        <f t="shared" si="267"/>
        <v>19396800</v>
      </c>
      <c r="DR176" s="446">
        <f t="shared" si="265"/>
        <v>0.08</v>
      </c>
      <c r="DS176" s="182">
        <f t="shared" si="266"/>
        <v>17960000</v>
      </c>
      <c r="DT176" s="275">
        <v>45938</v>
      </c>
      <c r="DU176" s="152"/>
      <c r="DV176" s="152"/>
      <c r="DW176" s="151"/>
      <c r="DX176" s="275"/>
      <c r="DY176" s="370"/>
      <c r="DZ176" s="208"/>
      <c r="EA176" s="208"/>
      <c r="EB176" s="171"/>
      <c r="EC176" s="171"/>
      <c r="ED176" s="152"/>
      <c r="EE176" s="152"/>
      <c r="EF176" s="153"/>
      <c r="EG176" s="152"/>
      <c r="EH176" s="152"/>
      <c r="EI176" s="396"/>
      <c r="EJ176" s="371"/>
      <c r="EK176" s="153"/>
      <c r="EL176" s="153"/>
      <c r="EM176" s="153"/>
      <c r="EN176" s="153"/>
      <c r="EO176" s="153"/>
      <c r="EP176" s="153"/>
      <c r="EQ176" s="153"/>
      <c r="ER176" s="153"/>
      <c r="ES176" s="152"/>
      <c r="ET176" s="151"/>
      <c r="EU176" s="153"/>
      <c r="EV176" s="153"/>
      <c r="EW176" s="153"/>
      <c r="EX176" s="153"/>
      <c r="EY176" s="152"/>
      <c r="EZ176" s="152"/>
      <c r="FA176" s="152"/>
      <c r="FB176" s="152"/>
      <c r="FC176" s="151"/>
      <c r="FD176" s="152"/>
      <c r="FE176" s="372"/>
      <c r="FF176" s="373"/>
      <c r="FG176" s="367"/>
      <c r="FH176" s="374"/>
      <c r="FI176" s="183"/>
      <c r="FJ176" s="184"/>
      <c r="FK176" s="185"/>
      <c r="FL176" s="185"/>
    </row>
    <row r="177" spans="1:168" s="157" customFormat="1" ht="14" hidden="1" customHeight="1">
      <c r="A177" s="208" t="str">
        <f t="shared" si="211"/>
        <v>ok</v>
      </c>
      <c r="B177" s="151"/>
      <c r="C177" s="409"/>
      <c r="D177" s="151"/>
      <c r="E177" s="400"/>
      <c r="F177" s="151"/>
      <c r="G177" s="151"/>
      <c r="H177" s="151"/>
      <c r="I177" s="171" t="s">
        <v>639</v>
      </c>
      <c r="J177" s="164" t="s">
        <v>640</v>
      </c>
      <c r="K177" s="247" t="s">
        <v>641</v>
      </c>
      <c r="L177" s="233" t="s">
        <v>642</v>
      </c>
      <c r="M177" s="412" t="s">
        <v>345</v>
      </c>
      <c r="N177" s="163"/>
      <c r="O177" s="178"/>
      <c r="P177" s="172"/>
      <c r="Q177" s="179"/>
      <c r="R177" s="180"/>
      <c r="S177" s="179"/>
      <c r="T177" s="180"/>
      <c r="U177" s="180"/>
      <c r="V177" s="180"/>
      <c r="W177" s="180"/>
      <c r="X177" s="180"/>
      <c r="Y177" s="180"/>
      <c r="Z177" s="180"/>
      <c r="AA177" s="180"/>
      <c r="AB177" s="180"/>
      <c r="AC177" s="180"/>
      <c r="AD177" s="180"/>
      <c r="AE177" s="180"/>
      <c r="AF177" s="180"/>
      <c r="AG177" s="180"/>
      <c r="AH177" s="180"/>
      <c r="AI177" s="162"/>
      <c r="AJ177" s="162"/>
      <c r="AK177" s="162"/>
      <c r="AL177" s="162"/>
      <c r="AM177" s="162"/>
      <c r="AN177" s="162"/>
      <c r="AO177" s="162"/>
      <c r="AP177" s="162"/>
      <c r="AQ177" s="162"/>
      <c r="AR177" s="162"/>
      <c r="AS177" s="162"/>
      <c r="AT177" s="162"/>
      <c r="AU177" s="162"/>
      <c r="AV177" s="162"/>
      <c r="AW177" s="162"/>
      <c r="AX177" s="162"/>
      <c r="AY177" s="162"/>
      <c r="AZ177" s="162"/>
      <c r="BA177" s="162"/>
      <c r="BB177" s="162"/>
      <c r="BC177" s="162"/>
      <c r="BD177" s="162"/>
      <c r="BE177" s="162"/>
      <c r="BF177" s="162"/>
      <c r="BG177" s="162"/>
      <c r="BH177" s="162"/>
      <c r="BI177" s="162"/>
      <c r="BJ177" s="162"/>
      <c r="BK177" s="162"/>
      <c r="BL177" s="162"/>
      <c r="BM177" s="162"/>
      <c r="BN177" s="162"/>
      <c r="BO177" s="162"/>
      <c r="BP177" s="162"/>
      <c r="BQ177" s="162"/>
      <c r="BR177" s="162"/>
      <c r="BS177" s="162"/>
      <c r="BT177" s="162"/>
      <c r="BU177" s="162"/>
      <c r="BV177" s="162"/>
      <c r="BW177" s="162"/>
      <c r="BX177" s="162"/>
      <c r="BY177" s="162"/>
      <c r="BZ177" s="162"/>
      <c r="CA177" s="162"/>
      <c r="CB177" s="162"/>
      <c r="CC177" s="162"/>
      <c r="CD177" s="162"/>
      <c r="CE177" s="162"/>
      <c r="CF177" s="162"/>
      <c r="CG177" s="162"/>
      <c r="CH177" s="162"/>
      <c r="CI177" s="162"/>
      <c r="CJ177" s="162"/>
      <c r="CK177" s="162"/>
      <c r="CL177" s="162"/>
      <c r="CM177" s="162"/>
      <c r="CN177" s="162"/>
      <c r="CO177" s="162"/>
      <c r="CP177" s="162"/>
      <c r="CQ177" s="162"/>
      <c r="CR177" s="162"/>
      <c r="CS177" s="162"/>
      <c r="CT177" s="162"/>
      <c r="CU177" s="162"/>
      <c r="CV177" s="162"/>
      <c r="CW177" s="209"/>
      <c r="CX177" s="209"/>
      <c r="CY177" s="375"/>
      <c r="CZ177" s="208"/>
      <c r="DA177" s="152"/>
      <c r="DB177" s="152"/>
      <c r="DC177" s="208"/>
      <c r="DD177" s="208"/>
      <c r="DE177" s="152"/>
      <c r="DF177" s="152"/>
      <c r="DG177" s="153"/>
      <c r="DH177" s="414" t="s">
        <v>1411</v>
      </c>
      <c r="DI177" s="376" t="s">
        <v>1410</v>
      </c>
      <c r="DJ177" s="376" t="s">
        <v>1405</v>
      </c>
      <c r="DK177" s="368"/>
      <c r="DL177" s="181" t="s">
        <v>477</v>
      </c>
      <c r="DM177" s="153">
        <v>45895</v>
      </c>
      <c r="DN177" s="999">
        <v>2</v>
      </c>
      <c r="DO177" s="181" t="s">
        <v>477</v>
      </c>
      <c r="DP177" s="182">
        <v>580000</v>
      </c>
      <c r="DQ177" s="181">
        <f t="shared" si="267"/>
        <v>1252800</v>
      </c>
      <c r="DR177" s="446">
        <f t="shared" si="265"/>
        <v>0.08</v>
      </c>
      <c r="DS177" s="182">
        <f t="shared" si="266"/>
        <v>1160000</v>
      </c>
      <c r="DT177" s="275">
        <v>45938</v>
      </c>
      <c r="DU177" s="152"/>
      <c r="DV177" s="152"/>
      <c r="DW177" s="151"/>
      <c r="DX177" s="275"/>
      <c r="DY177" s="370"/>
      <c r="DZ177" s="208"/>
      <c r="EA177" s="208"/>
      <c r="EB177" s="171"/>
      <c r="EC177" s="171"/>
      <c r="ED177" s="152"/>
      <c r="EE177" s="152"/>
      <c r="EF177" s="153"/>
      <c r="EG177" s="152"/>
      <c r="EH177" s="152"/>
      <c r="EI177" s="396"/>
      <c r="EJ177" s="371"/>
      <c r="EK177" s="153"/>
      <c r="EL177" s="153"/>
      <c r="EM177" s="153"/>
      <c r="EN177" s="153"/>
      <c r="EO177" s="153"/>
      <c r="EP177" s="153"/>
      <c r="EQ177" s="153"/>
      <c r="ER177" s="153"/>
      <c r="ES177" s="152"/>
      <c r="ET177" s="151"/>
      <c r="EU177" s="153"/>
      <c r="EV177" s="153"/>
      <c r="EW177" s="153"/>
      <c r="EX177" s="153"/>
      <c r="EY177" s="152"/>
      <c r="EZ177" s="152"/>
      <c r="FA177" s="152"/>
      <c r="FB177" s="152"/>
      <c r="FC177" s="151"/>
      <c r="FD177" s="152"/>
      <c r="FE177" s="372"/>
      <c r="FF177" s="373"/>
      <c r="FG177" s="367"/>
      <c r="FH177" s="374"/>
      <c r="FI177" s="183"/>
      <c r="FJ177" s="184"/>
      <c r="FK177" s="185"/>
      <c r="FL177" s="185"/>
    </row>
    <row r="178" spans="1:168" s="157" customFormat="1" ht="14" hidden="1" customHeight="1">
      <c r="A178" s="208" t="str">
        <f t="shared" si="211"/>
        <v>ok</v>
      </c>
      <c r="B178" s="151"/>
      <c r="C178" s="409"/>
      <c r="D178" s="151"/>
      <c r="E178" s="400"/>
      <c r="F178" s="151"/>
      <c r="G178" s="151"/>
      <c r="H178" s="151"/>
      <c r="I178" s="171" t="s">
        <v>639</v>
      </c>
      <c r="J178" s="164" t="s">
        <v>640</v>
      </c>
      <c r="K178" s="247" t="s">
        <v>641</v>
      </c>
      <c r="L178" s="233" t="s">
        <v>642</v>
      </c>
      <c r="M178" s="412" t="s">
        <v>345</v>
      </c>
      <c r="N178" s="163"/>
      <c r="O178" s="178"/>
      <c r="P178" s="172"/>
      <c r="Q178" s="179"/>
      <c r="R178" s="180"/>
      <c r="S178" s="179"/>
      <c r="T178" s="180"/>
      <c r="U178" s="180"/>
      <c r="V178" s="180"/>
      <c r="W178" s="180"/>
      <c r="X178" s="180"/>
      <c r="Y178" s="180"/>
      <c r="Z178" s="180"/>
      <c r="AA178" s="180"/>
      <c r="AB178" s="180"/>
      <c r="AC178" s="180"/>
      <c r="AD178" s="180"/>
      <c r="AE178" s="180"/>
      <c r="AF178" s="180"/>
      <c r="AG178" s="180"/>
      <c r="AH178" s="180"/>
      <c r="AI178" s="162"/>
      <c r="AJ178" s="162"/>
      <c r="AK178" s="162"/>
      <c r="AL178" s="162"/>
      <c r="AM178" s="162"/>
      <c r="AN178" s="162"/>
      <c r="AO178" s="162"/>
      <c r="AP178" s="162"/>
      <c r="AQ178" s="162"/>
      <c r="AR178" s="162"/>
      <c r="AS178" s="162"/>
      <c r="AT178" s="162"/>
      <c r="AU178" s="162"/>
      <c r="AV178" s="162"/>
      <c r="AW178" s="162"/>
      <c r="AX178" s="162"/>
      <c r="AY178" s="162"/>
      <c r="AZ178" s="162"/>
      <c r="BA178" s="162"/>
      <c r="BB178" s="162"/>
      <c r="BC178" s="162"/>
      <c r="BD178" s="162"/>
      <c r="BE178" s="162"/>
      <c r="BF178" s="162"/>
      <c r="BG178" s="162"/>
      <c r="BH178" s="162"/>
      <c r="BI178" s="162"/>
      <c r="BJ178" s="162"/>
      <c r="BK178" s="162"/>
      <c r="BL178" s="162"/>
      <c r="BM178" s="162"/>
      <c r="BN178" s="162"/>
      <c r="BO178" s="162"/>
      <c r="BP178" s="162"/>
      <c r="BQ178" s="162"/>
      <c r="BR178" s="162"/>
      <c r="BS178" s="162"/>
      <c r="BT178" s="162"/>
      <c r="BU178" s="162"/>
      <c r="BV178" s="162"/>
      <c r="BW178" s="162"/>
      <c r="BX178" s="162"/>
      <c r="BY178" s="162"/>
      <c r="BZ178" s="162"/>
      <c r="CA178" s="162"/>
      <c r="CB178" s="162"/>
      <c r="CC178" s="162"/>
      <c r="CD178" s="162"/>
      <c r="CE178" s="162"/>
      <c r="CF178" s="162"/>
      <c r="CG178" s="162"/>
      <c r="CH178" s="162"/>
      <c r="CI178" s="162"/>
      <c r="CJ178" s="162"/>
      <c r="CK178" s="162"/>
      <c r="CL178" s="162"/>
      <c r="CM178" s="162"/>
      <c r="CN178" s="162"/>
      <c r="CO178" s="162"/>
      <c r="CP178" s="162"/>
      <c r="CQ178" s="162"/>
      <c r="CR178" s="162"/>
      <c r="CS178" s="162"/>
      <c r="CT178" s="162"/>
      <c r="CU178" s="162"/>
      <c r="CV178" s="162"/>
      <c r="CW178" s="209"/>
      <c r="CX178" s="209"/>
      <c r="CY178" s="375"/>
      <c r="CZ178" s="208"/>
      <c r="DA178" s="152"/>
      <c r="DB178" s="152"/>
      <c r="DC178" s="208"/>
      <c r="DD178" s="208"/>
      <c r="DE178" s="152"/>
      <c r="DF178" s="152"/>
      <c r="DG178" s="153"/>
      <c r="DH178" s="414" t="s">
        <v>1411</v>
      </c>
      <c r="DI178" s="376" t="s">
        <v>1410</v>
      </c>
      <c r="DJ178" s="376" t="s">
        <v>1406</v>
      </c>
      <c r="DK178" s="368"/>
      <c r="DL178" s="181" t="s">
        <v>477</v>
      </c>
      <c r="DM178" s="153">
        <v>45895</v>
      </c>
      <c r="DN178" s="999">
        <v>2</v>
      </c>
      <c r="DO178" s="181" t="s">
        <v>477</v>
      </c>
      <c r="DP178" s="182">
        <v>987000</v>
      </c>
      <c r="DQ178" s="181">
        <f t="shared" si="267"/>
        <v>2131920</v>
      </c>
      <c r="DR178" s="446">
        <f t="shared" si="265"/>
        <v>0.08</v>
      </c>
      <c r="DS178" s="182">
        <f t="shared" si="266"/>
        <v>1974000</v>
      </c>
      <c r="DT178" s="275">
        <v>45938</v>
      </c>
      <c r="DU178" s="152"/>
      <c r="DV178" s="152"/>
      <c r="DW178" s="151"/>
      <c r="DX178" s="275"/>
      <c r="DY178" s="370"/>
      <c r="DZ178" s="208"/>
      <c r="EA178" s="208"/>
      <c r="EB178" s="171"/>
      <c r="EC178" s="171"/>
      <c r="ED178" s="152"/>
      <c r="EE178" s="152"/>
      <c r="EF178" s="153"/>
      <c r="EG178" s="152"/>
      <c r="EH178" s="152"/>
      <c r="EI178" s="396"/>
      <c r="EJ178" s="371"/>
      <c r="EK178" s="153"/>
      <c r="EL178" s="153"/>
      <c r="EM178" s="153"/>
      <c r="EN178" s="153"/>
      <c r="EO178" s="153"/>
      <c r="EP178" s="153"/>
      <c r="EQ178" s="153"/>
      <c r="ER178" s="153"/>
      <c r="ES178" s="152"/>
      <c r="ET178" s="151"/>
      <c r="EU178" s="153"/>
      <c r="EV178" s="153"/>
      <c r="EW178" s="153"/>
      <c r="EX178" s="153"/>
      <c r="EY178" s="152"/>
      <c r="EZ178" s="152"/>
      <c r="FA178" s="152"/>
      <c r="FB178" s="152"/>
      <c r="FC178" s="151"/>
      <c r="FD178" s="152"/>
      <c r="FE178" s="372"/>
      <c r="FF178" s="373"/>
      <c r="FG178" s="367"/>
      <c r="FH178" s="374"/>
      <c r="FI178" s="183"/>
      <c r="FJ178" s="184"/>
      <c r="FK178" s="185"/>
      <c r="FL178" s="185"/>
    </row>
    <row r="179" spans="1:168" s="157" customFormat="1" ht="14" hidden="1" customHeight="1">
      <c r="A179" s="208" t="str">
        <f t="shared" si="211"/>
        <v>ok</v>
      </c>
      <c r="B179" s="151"/>
      <c r="C179" s="409"/>
      <c r="D179" s="151"/>
      <c r="E179" s="400"/>
      <c r="F179" s="151"/>
      <c r="G179" s="151"/>
      <c r="H179" s="151"/>
      <c r="I179" s="171" t="s">
        <v>639</v>
      </c>
      <c r="J179" s="164" t="s">
        <v>640</v>
      </c>
      <c r="K179" s="247" t="s">
        <v>641</v>
      </c>
      <c r="L179" s="233" t="s">
        <v>642</v>
      </c>
      <c r="M179" s="412" t="s">
        <v>345</v>
      </c>
      <c r="N179" s="163"/>
      <c r="O179" s="178"/>
      <c r="P179" s="172"/>
      <c r="Q179" s="179"/>
      <c r="R179" s="180"/>
      <c r="S179" s="179"/>
      <c r="T179" s="180"/>
      <c r="U179" s="180"/>
      <c r="V179" s="180"/>
      <c r="W179" s="180"/>
      <c r="X179" s="180"/>
      <c r="Y179" s="180"/>
      <c r="Z179" s="180"/>
      <c r="AA179" s="180"/>
      <c r="AB179" s="180"/>
      <c r="AC179" s="180"/>
      <c r="AD179" s="180"/>
      <c r="AE179" s="180"/>
      <c r="AF179" s="180"/>
      <c r="AG179" s="180"/>
      <c r="AH179" s="180"/>
      <c r="AI179" s="162"/>
      <c r="AJ179" s="162"/>
      <c r="AK179" s="162"/>
      <c r="AL179" s="162"/>
      <c r="AM179" s="162"/>
      <c r="AN179" s="162"/>
      <c r="AO179" s="162"/>
      <c r="AP179" s="162"/>
      <c r="AQ179" s="162"/>
      <c r="AR179" s="162"/>
      <c r="AS179" s="162"/>
      <c r="AT179" s="162"/>
      <c r="AU179" s="162"/>
      <c r="AV179" s="162"/>
      <c r="AW179" s="162"/>
      <c r="AX179" s="162"/>
      <c r="AY179" s="162"/>
      <c r="AZ179" s="162"/>
      <c r="BA179" s="162"/>
      <c r="BB179" s="162"/>
      <c r="BC179" s="162"/>
      <c r="BD179" s="162"/>
      <c r="BE179" s="162"/>
      <c r="BF179" s="162"/>
      <c r="BG179" s="162"/>
      <c r="BH179" s="162"/>
      <c r="BI179" s="162"/>
      <c r="BJ179" s="162"/>
      <c r="BK179" s="162"/>
      <c r="BL179" s="162"/>
      <c r="BM179" s="162"/>
      <c r="BN179" s="162"/>
      <c r="BO179" s="162"/>
      <c r="BP179" s="162"/>
      <c r="BQ179" s="162"/>
      <c r="BR179" s="162"/>
      <c r="BS179" s="162"/>
      <c r="BT179" s="162"/>
      <c r="BU179" s="162"/>
      <c r="BV179" s="162"/>
      <c r="BW179" s="162"/>
      <c r="BX179" s="162"/>
      <c r="BY179" s="162"/>
      <c r="BZ179" s="162"/>
      <c r="CA179" s="162"/>
      <c r="CB179" s="162"/>
      <c r="CC179" s="162"/>
      <c r="CD179" s="162"/>
      <c r="CE179" s="162"/>
      <c r="CF179" s="162"/>
      <c r="CG179" s="162"/>
      <c r="CH179" s="162"/>
      <c r="CI179" s="162"/>
      <c r="CJ179" s="162"/>
      <c r="CK179" s="162"/>
      <c r="CL179" s="162"/>
      <c r="CM179" s="162"/>
      <c r="CN179" s="162"/>
      <c r="CO179" s="162"/>
      <c r="CP179" s="162"/>
      <c r="CQ179" s="162"/>
      <c r="CR179" s="162"/>
      <c r="CS179" s="162"/>
      <c r="CT179" s="162"/>
      <c r="CU179" s="162"/>
      <c r="CV179" s="162"/>
      <c r="CW179" s="209"/>
      <c r="CX179" s="209"/>
      <c r="CY179" s="375"/>
      <c r="CZ179" s="208"/>
      <c r="DA179" s="152"/>
      <c r="DB179" s="152"/>
      <c r="DC179" s="208"/>
      <c r="DD179" s="208"/>
      <c r="DE179" s="152"/>
      <c r="DF179" s="152"/>
      <c r="DG179" s="153"/>
      <c r="DH179" s="414" t="s">
        <v>1411</v>
      </c>
      <c r="DI179" s="376" t="s">
        <v>1410</v>
      </c>
      <c r="DJ179" s="376" t="s">
        <v>1407</v>
      </c>
      <c r="DK179" s="368"/>
      <c r="DL179" s="181" t="s">
        <v>477</v>
      </c>
      <c r="DM179" s="153">
        <v>45895</v>
      </c>
      <c r="DN179" s="999">
        <v>2</v>
      </c>
      <c r="DO179" s="181" t="s">
        <v>477</v>
      </c>
      <c r="DP179" s="182">
        <v>500000</v>
      </c>
      <c r="DQ179" s="181">
        <f t="shared" si="267"/>
        <v>1080000</v>
      </c>
      <c r="DR179" s="446">
        <f t="shared" si="265"/>
        <v>0.08</v>
      </c>
      <c r="DS179" s="182">
        <f t="shared" si="266"/>
        <v>1000000</v>
      </c>
      <c r="DT179" s="275">
        <v>45938</v>
      </c>
      <c r="DU179" s="152"/>
      <c r="DV179" s="152"/>
      <c r="DW179" s="151"/>
      <c r="DX179" s="275"/>
      <c r="DY179" s="370"/>
      <c r="DZ179" s="208"/>
      <c r="EA179" s="208"/>
      <c r="EB179" s="171"/>
      <c r="EC179" s="171"/>
      <c r="ED179" s="152"/>
      <c r="EE179" s="152"/>
      <c r="EF179" s="153"/>
      <c r="EG179" s="152"/>
      <c r="EH179" s="152"/>
      <c r="EI179" s="396"/>
      <c r="EJ179" s="371"/>
      <c r="EK179" s="153"/>
      <c r="EL179" s="153"/>
      <c r="EM179" s="153"/>
      <c r="EN179" s="153"/>
      <c r="EO179" s="153"/>
      <c r="EP179" s="153"/>
      <c r="EQ179" s="153"/>
      <c r="ER179" s="153"/>
      <c r="ES179" s="152"/>
      <c r="ET179" s="151"/>
      <c r="EU179" s="153"/>
      <c r="EV179" s="153"/>
      <c r="EW179" s="153"/>
      <c r="EX179" s="153"/>
      <c r="EY179" s="152"/>
      <c r="EZ179" s="152"/>
      <c r="FA179" s="152"/>
      <c r="FB179" s="152"/>
      <c r="FC179" s="151"/>
      <c r="FD179" s="152"/>
      <c r="FE179" s="372"/>
      <c r="FF179" s="373"/>
      <c r="FG179" s="367"/>
      <c r="FH179" s="374"/>
      <c r="FI179" s="183"/>
      <c r="FJ179" s="184"/>
      <c r="FK179" s="185"/>
      <c r="FL179" s="185"/>
    </row>
    <row r="180" spans="1:168" s="157" customFormat="1" ht="14" hidden="1" customHeight="1">
      <c r="A180" s="208" t="str">
        <f t="shared" si="211"/>
        <v>ok</v>
      </c>
      <c r="B180" s="151"/>
      <c r="C180" s="409"/>
      <c r="D180" s="151"/>
      <c r="E180" s="400"/>
      <c r="F180" s="151"/>
      <c r="G180" s="151"/>
      <c r="H180" s="151"/>
      <c r="I180" s="171" t="s">
        <v>639</v>
      </c>
      <c r="J180" s="164" t="s">
        <v>640</v>
      </c>
      <c r="K180" s="247" t="s">
        <v>641</v>
      </c>
      <c r="L180" s="233" t="s">
        <v>642</v>
      </c>
      <c r="M180" s="412" t="s">
        <v>345</v>
      </c>
      <c r="N180" s="163"/>
      <c r="O180" s="178"/>
      <c r="P180" s="172"/>
      <c r="Q180" s="179"/>
      <c r="R180" s="180"/>
      <c r="S180" s="179"/>
      <c r="T180" s="180"/>
      <c r="U180" s="180"/>
      <c r="V180" s="180"/>
      <c r="W180" s="180"/>
      <c r="X180" s="180"/>
      <c r="Y180" s="180"/>
      <c r="Z180" s="180"/>
      <c r="AA180" s="180"/>
      <c r="AB180" s="180"/>
      <c r="AC180" s="180"/>
      <c r="AD180" s="180"/>
      <c r="AE180" s="180"/>
      <c r="AF180" s="180"/>
      <c r="AG180" s="180"/>
      <c r="AH180" s="180"/>
      <c r="AI180" s="162"/>
      <c r="AJ180" s="162"/>
      <c r="AK180" s="162"/>
      <c r="AL180" s="162"/>
      <c r="AM180" s="162"/>
      <c r="AN180" s="162"/>
      <c r="AO180" s="162"/>
      <c r="AP180" s="162"/>
      <c r="AQ180" s="162"/>
      <c r="AR180" s="162"/>
      <c r="AS180" s="162"/>
      <c r="AT180" s="162"/>
      <c r="AU180" s="162"/>
      <c r="AV180" s="162"/>
      <c r="AW180" s="162"/>
      <c r="AX180" s="162"/>
      <c r="AY180" s="162"/>
      <c r="AZ180" s="162"/>
      <c r="BA180" s="162"/>
      <c r="BB180" s="162"/>
      <c r="BC180" s="162"/>
      <c r="BD180" s="162"/>
      <c r="BE180" s="162"/>
      <c r="BF180" s="162"/>
      <c r="BG180" s="162"/>
      <c r="BH180" s="162"/>
      <c r="BI180" s="162"/>
      <c r="BJ180" s="162"/>
      <c r="BK180" s="162"/>
      <c r="BL180" s="162"/>
      <c r="BM180" s="162"/>
      <c r="BN180" s="162"/>
      <c r="BO180" s="162"/>
      <c r="BP180" s="162"/>
      <c r="BQ180" s="162"/>
      <c r="BR180" s="162"/>
      <c r="BS180" s="162"/>
      <c r="BT180" s="162"/>
      <c r="BU180" s="162"/>
      <c r="BV180" s="162"/>
      <c r="BW180" s="162"/>
      <c r="BX180" s="162"/>
      <c r="BY180" s="162"/>
      <c r="BZ180" s="162"/>
      <c r="CA180" s="162"/>
      <c r="CB180" s="162"/>
      <c r="CC180" s="162"/>
      <c r="CD180" s="162"/>
      <c r="CE180" s="162"/>
      <c r="CF180" s="162"/>
      <c r="CG180" s="162"/>
      <c r="CH180" s="162"/>
      <c r="CI180" s="162"/>
      <c r="CJ180" s="162"/>
      <c r="CK180" s="162"/>
      <c r="CL180" s="162"/>
      <c r="CM180" s="162"/>
      <c r="CN180" s="162"/>
      <c r="CO180" s="162"/>
      <c r="CP180" s="162"/>
      <c r="CQ180" s="162"/>
      <c r="CR180" s="162"/>
      <c r="CS180" s="162"/>
      <c r="CT180" s="162"/>
      <c r="CU180" s="162"/>
      <c r="CV180" s="162"/>
      <c r="CW180" s="209"/>
      <c r="CX180" s="209"/>
      <c r="CY180" s="375"/>
      <c r="CZ180" s="208"/>
      <c r="DA180" s="152"/>
      <c r="DB180" s="152"/>
      <c r="DC180" s="208"/>
      <c r="DD180" s="208"/>
      <c r="DE180" s="152"/>
      <c r="DF180" s="152"/>
      <c r="DG180" s="153"/>
      <c r="DH180" s="414" t="s">
        <v>1411</v>
      </c>
      <c r="DI180" s="376" t="s">
        <v>1410</v>
      </c>
      <c r="DJ180" s="376" t="s">
        <v>1408</v>
      </c>
      <c r="DK180" s="368"/>
      <c r="DL180" s="181" t="s">
        <v>477</v>
      </c>
      <c r="DM180" s="153">
        <v>45895</v>
      </c>
      <c r="DN180" s="999">
        <v>4</v>
      </c>
      <c r="DO180" s="181" t="s">
        <v>477</v>
      </c>
      <c r="DP180" s="182">
        <v>1142000</v>
      </c>
      <c r="DQ180" s="181">
        <f t="shared" si="267"/>
        <v>4933440</v>
      </c>
      <c r="DR180" s="446">
        <f t="shared" si="265"/>
        <v>0.08</v>
      </c>
      <c r="DS180" s="182">
        <f t="shared" si="266"/>
        <v>4568000</v>
      </c>
      <c r="DT180" s="275">
        <v>45938</v>
      </c>
      <c r="DU180" s="152"/>
      <c r="DV180" s="152"/>
      <c r="DW180" s="151"/>
      <c r="DX180" s="275"/>
      <c r="DY180" s="370"/>
      <c r="DZ180" s="208"/>
      <c r="EA180" s="208"/>
      <c r="EB180" s="171"/>
      <c r="EC180" s="171"/>
      <c r="ED180" s="152"/>
      <c r="EE180" s="152"/>
      <c r="EF180" s="153"/>
      <c r="EG180" s="152"/>
      <c r="EH180" s="152"/>
      <c r="EI180" s="396"/>
      <c r="EJ180" s="371"/>
      <c r="EK180" s="153"/>
      <c r="EL180" s="153"/>
      <c r="EM180" s="153"/>
      <c r="EN180" s="153"/>
      <c r="EO180" s="153"/>
      <c r="EP180" s="153"/>
      <c r="EQ180" s="153"/>
      <c r="ER180" s="153"/>
      <c r="ES180" s="152"/>
      <c r="ET180" s="151"/>
      <c r="EU180" s="153"/>
      <c r="EV180" s="153"/>
      <c r="EW180" s="153"/>
      <c r="EX180" s="153"/>
      <c r="EY180" s="152"/>
      <c r="EZ180" s="152"/>
      <c r="FA180" s="152"/>
      <c r="FB180" s="152"/>
      <c r="FC180" s="151"/>
      <c r="FD180" s="152"/>
      <c r="FE180" s="372"/>
      <c r="FF180" s="373"/>
      <c r="FG180" s="367"/>
      <c r="FH180" s="374"/>
      <c r="FI180" s="183"/>
      <c r="FJ180" s="184"/>
      <c r="FK180" s="185"/>
      <c r="FL180" s="185"/>
    </row>
    <row r="181" spans="1:168" s="157" customFormat="1" ht="14" hidden="1" customHeight="1">
      <c r="A181" s="208" t="str">
        <f t="shared" si="211"/>
        <v>ok</v>
      </c>
      <c r="B181" s="151"/>
      <c r="C181" s="409"/>
      <c r="D181" s="151"/>
      <c r="E181" s="400"/>
      <c r="F181" s="151"/>
      <c r="G181" s="151"/>
      <c r="H181" s="151"/>
      <c r="I181" s="171" t="s">
        <v>639</v>
      </c>
      <c r="J181" s="164" t="s">
        <v>640</v>
      </c>
      <c r="K181" s="247" t="s">
        <v>641</v>
      </c>
      <c r="L181" s="233" t="s">
        <v>642</v>
      </c>
      <c r="M181" s="412" t="s">
        <v>345</v>
      </c>
      <c r="N181" s="163"/>
      <c r="O181" s="178"/>
      <c r="P181" s="172"/>
      <c r="Q181" s="179"/>
      <c r="R181" s="180"/>
      <c r="S181" s="179"/>
      <c r="T181" s="180"/>
      <c r="U181" s="180"/>
      <c r="V181" s="180"/>
      <c r="W181" s="180"/>
      <c r="X181" s="180"/>
      <c r="Y181" s="180"/>
      <c r="Z181" s="180"/>
      <c r="AA181" s="180"/>
      <c r="AB181" s="180"/>
      <c r="AC181" s="180"/>
      <c r="AD181" s="180"/>
      <c r="AE181" s="180"/>
      <c r="AF181" s="180"/>
      <c r="AG181" s="180"/>
      <c r="AH181" s="180"/>
      <c r="AI181" s="162"/>
      <c r="AJ181" s="162"/>
      <c r="AK181" s="162"/>
      <c r="AL181" s="162"/>
      <c r="AM181" s="162"/>
      <c r="AN181" s="162"/>
      <c r="AO181" s="162"/>
      <c r="AP181" s="162"/>
      <c r="AQ181" s="162"/>
      <c r="AR181" s="162"/>
      <c r="AS181" s="162"/>
      <c r="AT181" s="162"/>
      <c r="AU181" s="162"/>
      <c r="AV181" s="162"/>
      <c r="AW181" s="162"/>
      <c r="AX181" s="162"/>
      <c r="AY181" s="162"/>
      <c r="AZ181" s="162"/>
      <c r="BA181" s="162"/>
      <c r="BB181" s="162"/>
      <c r="BC181" s="162"/>
      <c r="BD181" s="162"/>
      <c r="BE181" s="162"/>
      <c r="BF181" s="162"/>
      <c r="BG181" s="162"/>
      <c r="BH181" s="162"/>
      <c r="BI181" s="162"/>
      <c r="BJ181" s="162"/>
      <c r="BK181" s="162"/>
      <c r="BL181" s="162"/>
      <c r="BM181" s="162"/>
      <c r="BN181" s="162"/>
      <c r="BO181" s="162"/>
      <c r="BP181" s="162"/>
      <c r="BQ181" s="162"/>
      <c r="BR181" s="162"/>
      <c r="BS181" s="162"/>
      <c r="BT181" s="162"/>
      <c r="BU181" s="162"/>
      <c r="BV181" s="162"/>
      <c r="BW181" s="162"/>
      <c r="BX181" s="162"/>
      <c r="BY181" s="162"/>
      <c r="BZ181" s="162"/>
      <c r="CA181" s="162"/>
      <c r="CB181" s="162"/>
      <c r="CC181" s="162"/>
      <c r="CD181" s="162"/>
      <c r="CE181" s="162"/>
      <c r="CF181" s="162"/>
      <c r="CG181" s="162"/>
      <c r="CH181" s="162"/>
      <c r="CI181" s="162"/>
      <c r="CJ181" s="162"/>
      <c r="CK181" s="162"/>
      <c r="CL181" s="162"/>
      <c r="CM181" s="162"/>
      <c r="CN181" s="162"/>
      <c r="CO181" s="162"/>
      <c r="CP181" s="162"/>
      <c r="CQ181" s="162"/>
      <c r="CR181" s="162"/>
      <c r="CS181" s="162"/>
      <c r="CT181" s="162"/>
      <c r="CU181" s="162"/>
      <c r="CV181" s="162"/>
      <c r="CW181" s="209"/>
      <c r="CX181" s="209"/>
      <c r="CY181" s="375"/>
      <c r="CZ181" s="208"/>
      <c r="DA181" s="152"/>
      <c r="DB181" s="152"/>
      <c r="DC181" s="208"/>
      <c r="DD181" s="208"/>
      <c r="DE181" s="152"/>
      <c r="DF181" s="152"/>
      <c r="DG181" s="153"/>
      <c r="DH181" s="414" t="s">
        <v>1411</v>
      </c>
      <c r="DI181" s="376" t="s">
        <v>1410</v>
      </c>
      <c r="DJ181" s="376" t="s">
        <v>1409</v>
      </c>
      <c r="DK181" s="368"/>
      <c r="DL181" s="181" t="s">
        <v>477</v>
      </c>
      <c r="DM181" s="153">
        <v>45895</v>
      </c>
      <c r="DN181" s="999">
        <v>6</v>
      </c>
      <c r="DO181" s="181" t="s">
        <v>477</v>
      </c>
      <c r="DP181" s="182">
        <v>930000</v>
      </c>
      <c r="DQ181" s="181">
        <f t="shared" si="267"/>
        <v>6026400</v>
      </c>
      <c r="DR181" s="446">
        <f t="shared" si="265"/>
        <v>0.08</v>
      </c>
      <c r="DS181" s="182">
        <f t="shared" si="266"/>
        <v>5580000</v>
      </c>
      <c r="DT181" s="275">
        <v>45938</v>
      </c>
      <c r="DU181" s="152"/>
      <c r="DV181" s="152"/>
      <c r="DW181" s="151"/>
      <c r="DX181" s="275"/>
      <c r="DY181" s="370"/>
      <c r="DZ181" s="208"/>
      <c r="EA181" s="208"/>
      <c r="EB181" s="171"/>
      <c r="EC181" s="171"/>
      <c r="ED181" s="152"/>
      <c r="EE181" s="152"/>
      <c r="EF181" s="153"/>
      <c r="EG181" s="152"/>
      <c r="EH181" s="152"/>
      <c r="EI181" s="396"/>
      <c r="EJ181" s="371"/>
      <c r="EK181" s="153"/>
      <c r="EL181" s="153"/>
      <c r="EM181" s="153"/>
      <c r="EN181" s="153"/>
      <c r="EO181" s="153"/>
      <c r="EP181" s="153"/>
      <c r="EQ181" s="153"/>
      <c r="ER181" s="153"/>
      <c r="ES181" s="152"/>
      <c r="ET181" s="151"/>
      <c r="EU181" s="153"/>
      <c r="EV181" s="153"/>
      <c r="EW181" s="153"/>
      <c r="EX181" s="153"/>
      <c r="EY181" s="152"/>
      <c r="EZ181" s="152"/>
      <c r="FA181" s="152"/>
      <c r="FB181" s="152"/>
      <c r="FC181" s="151"/>
      <c r="FD181" s="152"/>
      <c r="FE181" s="372"/>
      <c r="FF181" s="373"/>
      <c r="FG181" s="367"/>
      <c r="FH181" s="374"/>
      <c r="FI181" s="183"/>
      <c r="FJ181" s="184"/>
      <c r="FK181" s="185"/>
      <c r="FL181" s="185"/>
    </row>
    <row r="182" spans="1:168" s="157" customFormat="1" ht="14" hidden="1" customHeight="1">
      <c r="A182" s="208" t="str">
        <f t="shared" si="211"/>
        <v>Hiện</v>
      </c>
      <c r="B182" s="151"/>
      <c r="C182" s="409"/>
      <c r="D182" s="151"/>
      <c r="E182" s="400"/>
      <c r="F182" s="151"/>
      <c r="G182" s="151"/>
      <c r="H182" s="151"/>
      <c r="I182" s="171" t="s">
        <v>1502</v>
      </c>
      <c r="J182" s="164" t="s">
        <v>640</v>
      </c>
      <c r="K182" s="247" t="s">
        <v>641</v>
      </c>
      <c r="L182" s="233" t="s">
        <v>642</v>
      </c>
      <c r="M182" s="412" t="s">
        <v>345</v>
      </c>
      <c r="N182" s="163"/>
      <c r="O182" s="178"/>
      <c r="P182" s="172"/>
      <c r="Q182" s="179"/>
      <c r="R182" s="180"/>
      <c r="S182" s="179"/>
      <c r="T182" s="180"/>
      <c r="U182" s="180"/>
      <c r="V182" s="180"/>
      <c r="W182" s="180"/>
      <c r="X182" s="180"/>
      <c r="Y182" s="180"/>
      <c r="Z182" s="180"/>
      <c r="AA182" s="180"/>
      <c r="AB182" s="180"/>
      <c r="AC182" s="180"/>
      <c r="AD182" s="180"/>
      <c r="AE182" s="180"/>
      <c r="AF182" s="180"/>
      <c r="AG182" s="180"/>
      <c r="AH182" s="180"/>
      <c r="AI182" s="162"/>
      <c r="AJ182" s="162"/>
      <c r="AK182" s="162"/>
      <c r="AL182" s="162"/>
      <c r="AM182" s="162"/>
      <c r="AN182" s="162"/>
      <c r="AO182" s="162"/>
      <c r="AP182" s="162"/>
      <c r="AQ182" s="162"/>
      <c r="AR182" s="162"/>
      <c r="AS182" s="162"/>
      <c r="AT182" s="162"/>
      <c r="AU182" s="162"/>
      <c r="AV182" s="162"/>
      <c r="AW182" s="162"/>
      <c r="AX182" s="162"/>
      <c r="AY182" s="162"/>
      <c r="AZ182" s="162"/>
      <c r="BA182" s="162"/>
      <c r="BB182" s="162"/>
      <c r="BC182" s="162"/>
      <c r="BD182" s="162"/>
      <c r="BE182" s="162"/>
      <c r="BF182" s="162"/>
      <c r="BG182" s="162"/>
      <c r="BH182" s="162"/>
      <c r="BI182" s="162"/>
      <c r="BJ182" s="162"/>
      <c r="BK182" s="162"/>
      <c r="BL182" s="162"/>
      <c r="BM182" s="162"/>
      <c r="BN182" s="162"/>
      <c r="BO182" s="162"/>
      <c r="BP182" s="162"/>
      <c r="BQ182" s="162"/>
      <c r="BR182" s="162"/>
      <c r="BS182" s="162"/>
      <c r="BT182" s="162"/>
      <c r="BU182" s="162"/>
      <c r="BV182" s="162"/>
      <c r="BW182" s="162"/>
      <c r="BX182" s="162"/>
      <c r="BY182" s="162"/>
      <c r="BZ182" s="162"/>
      <c r="CA182" s="162"/>
      <c r="CB182" s="162"/>
      <c r="CC182" s="162"/>
      <c r="CD182" s="162"/>
      <c r="CE182" s="162"/>
      <c r="CF182" s="162"/>
      <c r="CG182" s="162"/>
      <c r="CH182" s="162"/>
      <c r="CI182" s="162"/>
      <c r="CJ182" s="162"/>
      <c r="CK182" s="162"/>
      <c r="CL182" s="162"/>
      <c r="CM182" s="162"/>
      <c r="CN182" s="162"/>
      <c r="CO182" s="162"/>
      <c r="CP182" s="162"/>
      <c r="CQ182" s="162"/>
      <c r="CR182" s="162"/>
      <c r="CS182" s="162"/>
      <c r="CT182" s="162"/>
      <c r="CU182" s="162"/>
      <c r="CV182" s="162"/>
      <c r="CW182" s="209">
        <f t="shared" ref="CW182:CW191" si="268">Q182+S182+U182+W182+Y182+AA182+AC182+AE182+AG182+AI182+AK182+AM182+AO182+AQ182+AS182+AU182+AW182+AY182+BA182+BC182+BE182+BG182+BI182+BK182+BM182+BO182+BQ182+BS182+BU182+BW182+BY182+CA182+CC182+CE182+CG182+CI182+CK182+CM182+CO182+CQ182+CS182+CU182</f>
        <v>0</v>
      </c>
      <c r="CX182" s="209">
        <f t="shared" ref="CX182:CX191" si="269">R182+T182+V182+X182+Z182+AB182+AD182+AF182+AH182+AJ182+AL182+AN182+AP182+AR182+AT182+AV182+AX182+AZ182+BB182+BD182+BF182+BH182+BJ182+BL182+BN182+BP182+BR182+BT182+BV182+BX182+BZ182+CB182+CD182+CF182+CH182+CJ182+CL182+CN182+CP182+CR182+CT182+CV182</f>
        <v>0</v>
      </c>
      <c r="CY182" s="375"/>
      <c r="CZ182" s="208"/>
      <c r="DA182" s="152"/>
      <c r="DB182" s="152"/>
      <c r="DC182" s="208"/>
      <c r="DD182" s="208"/>
      <c r="DE182" s="152" t="str">
        <f t="shared" ref="DE182:DE191" si="270">IF(CW182&gt;DA182,CW182-DA182,"0")</f>
        <v>0</v>
      </c>
      <c r="DF182" s="152" t="str">
        <f t="shared" ref="DF182:DF191" si="271">IF(CX182&gt;DB182,CX182-DB182,"0")</f>
        <v>0</v>
      </c>
      <c r="DG182" s="153"/>
      <c r="DH182" s="414" t="s">
        <v>1464</v>
      </c>
      <c r="DI182" s="376" t="s">
        <v>435</v>
      </c>
      <c r="DJ182" s="376" t="s">
        <v>1499</v>
      </c>
      <c r="DK182" s="368"/>
      <c r="DL182" s="181" t="s">
        <v>477</v>
      </c>
      <c r="DM182" s="275">
        <v>45881</v>
      </c>
      <c r="DN182" s="999">
        <v>1756</v>
      </c>
      <c r="DO182" s="181" t="s">
        <v>477</v>
      </c>
      <c r="DP182" s="182">
        <v>65000</v>
      </c>
      <c r="DQ182" s="181">
        <f>DP182*DN182*1.1</f>
        <v>125554000.00000001</v>
      </c>
      <c r="DR182" s="446">
        <f t="shared" si="265"/>
        <v>0.10000000000000013</v>
      </c>
      <c r="DS182" s="182">
        <f t="shared" si="266"/>
        <v>114140000</v>
      </c>
      <c r="DT182" s="275" t="s">
        <v>1500</v>
      </c>
      <c r="DU182" s="152">
        <f t="shared" ref="DU182:DU191" si="272">SUMIF($I:$I,I182,$DN:$DN)</f>
        <v>1756</v>
      </c>
      <c r="DV182" s="152">
        <f t="shared" ref="DV182:DV191" si="273">SUMIF($I:$I,I182,$DO:$DO)</f>
        <v>0</v>
      </c>
      <c r="DW182" s="151"/>
      <c r="DX182" s="275"/>
      <c r="DY182" s="370"/>
      <c r="DZ182" s="208"/>
      <c r="EA182" s="208"/>
      <c r="EB182" s="171"/>
      <c r="EC182" s="171"/>
      <c r="ED182" s="152"/>
      <c r="EE182" s="152"/>
      <c r="EF182" s="153"/>
      <c r="EG182" s="152"/>
      <c r="EH182" s="152"/>
      <c r="EI182" s="396"/>
      <c r="EJ182" s="371"/>
      <c r="EK182" s="153"/>
      <c r="EL182" s="153"/>
      <c r="EM182" s="153"/>
      <c r="EN182" s="153"/>
      <c r="EO182" s="153"/>
      <c r="EP182" s="153"/>
      <c r="EQ182" s="153"/>
      <c r="ER182" s="153"/>
      <c r="ES182" s="152">
        <f t="shared" ref="ES182:ES191" si="274">SUMIF($I:$I,I182,$EG:$EG)</f>
        <v>0</v>
      </c>
      <c r="ET182" s="151">
        <f t="shared" ref="ET182:ET191" si="275">SUMIF($I:$I,I182,$EH:$EH)</f>
        <v>0</v>
      </c>
      <c r="EU182" s="153"/>
      <c r="EV182" s="153"/>
      <c r="EW182" s="153"/>
      <c r="EX182" s="153"/>
      <c r="EY182" s="152">
        <f t="shared" ref="EY182:EY191" si="276">DU182+ES182</f>
        <v>1756</v>
      </c>
      <c r="EZ182" s="152">
        <f t="shared" ref="EZ182:EZ191" si="277">DV182+ET182</f>
        <v>0</v>
      </c>
      <c r="FA182" s="152">
        <f t="shared" ref="FA182:FA191" si="278">DE182-EY182</f>
        <v>-1756</v>
      </c>
      <c r="FB182" s="152">
        <f t="shared" ref="FB182:FB191" si="279">DF182-EZ182</f>
        <v>0</v>
      </c>
      <c r="FC182" s="151" t="str">
        <f t="shared" ref="FC182:FC191" si="280">IF(FA182&lt;0,"Thừa",IF(FA182=0,"Đủ","Thiếu"))</f>
        <v>Thừa</v>
      </c>
      <c r="FD182" s="152"/>
      <c r="FE182" s="372"/>
      <c r="FF182" s="373"/>
      <c r="FG182" s="367"/>
      <c r="FH182" s="374"/>
      <c r="FI182" s="183"/>
      <c r="FJ182" s="184"/>
      <c r="FK182" s="185"/>
      <c r="FL182" s="185"/>
    </row>
    <row r="183" spans="1:168" s="157" customFormat="1" ht="14" hidden="1" customHeight="1">
      <c r="A183" s="208" t="str">
        <f t="shared" si="211"/>
        <v>Hiện</v>
      </c>
      <c r="B183" s="151" t="str">
        <f t="shared" ref="B183:B190" si="281">FC183</f>
        <v>Đủ</v>
      </c>
      <c r="C183" s="152">
        <f t="shared" ref="C183:C190" si="282">FA183</f>
        <v>0</v>
      </c>
      <c r="D183" s="399"/>
      <c r="E183" s="400"/>
      <c r="F183" s="151"/>
      <c r="G183" s="151"/>
      <c r="H183" s="151" t="s">
        <v>711</v>
      </c>
      <c r="I183" s="171" t="s">
        <v>685</v>
      </c>
      <c r="J183" s="164" t="s">
        <v>235</v>
      </c>
      <c r="K183" s="247" t="s">
        <v>686</v>
      </c>
      <c r="L183" s="233" t="s">
        <v>289</v>
      </c>
      <c r="M183" s="412" t="s">
        <v>44</v>
      </c>
      <c r="N183" s="163">
        <v>31.4</v>
      </c>
      <c r="O183" s="178">
        <v>33.705732484076428</v>
      </c>
      <c r="P183" s="172">
        <v>1058.3599999999999</v>
      </c>
      <c r="Q183" s="161"/>
      <c r="R183" s="162"/>
      <c r="S183" s="161"/>
      <c r="T183" s="162"/>
      <c r="U183" s="162"/>
      <c r="V183" s="162"/>
      <c r="W183" s="162"/>
      <c r="X183" s="162"/>
      <c r="Y183" s="162"/>
      <c r="Z183" s="162"/>
      <c r="AA183" s="162"/>
      <c r="AB183" s="162"/>
      <c r="AC183" s="162"/>
      <c r="AD183" s="162"/>
      <c r="AE183" s="162"/>
      <c r="AF183" s="162"/>
      <c r="AG183" s="162">
        <v>45</v>
      </c>
      <c r="AH183" s="162">
        <v>1413</v>
      </c>
      <c r="AI183" s="162">
        <f>VLOOKUP(I183,'[119]MTO-rev09'!$A:$O,11,0)</f>
        <v>0</v>
      </c>
      <c r="AJ183" s="162">
        <f>VLOOKUP(I183,'[119]MTO-rev09'!$A:$O,12,0)</f>
        <v>0</v>
      </c>
      <c r="AK183" s="162">
        <v>0</v>
      </c>
      <c r="AL183" s="162">
        <v>0</v>
      </c>
      <c r="AM183" s="162"/>
      <c r="AN183" s="162"/>
      <c r="AO183" s="162">
        <v>0</v>
      </c>
      <c r="AP183" s="162">
        <v>0</v>
      </c>
      <c r="AQ183" s="162">
        <v>0</v>
      </c>
      <c r="AR183" s="162">
        <v>0</v>
      </c>
      <c r="AS183" s="162">
        <v>0</v>
      </c>
      <c r="AT183" s="162">
        <v>0</v>
      </c>
      <c r="AU183" s="162">
        <v>0</v>
      </c>
      <c r="AV183" s="162">
        <v>0</v>
      </c>
      <c r="AW183" s="162">
        <v>0</v>
      </c>
      <c r="AX183" s="162">
        <v>0</v>
      </c>
      <c r="AY183" s="162">
        <v>0</v>
      </c>
      <c r="AZ183" s="162">
        <v>0</v>
      </c>
      <c r="BA183" s="162"/>
      <c r="BB183" s="162"/>
      <c r="BC183" s="162">
        <v>0</v>
      </c>
      <c r="BD183" s="162">
        <v>0</v>
      </c>
      <c r="BE183" s="162">
        <v>0</v>
      </c>
      <c r="BF183" s="162">
        <v>0</v>
      </c>
      <c r="BG183" s="162">
        <v>0</v>
      </c>
      <c r="BH183" s="162">
        <v>0</v>
      </c>
      <c r="BI183" s="162">
        <v>0</v>
      </c>
      <c r="BJ183" s="162">
        <v>0</v>
      </c>
      <c r="BK183" s="162">
        <v>0</v>
      </c>
      <c r="BL183" s="162">
        <v>0</v>
      </c>
      <c r="BM183" s="162">
        <v>0</v>
      </c>
      <c r="BN183" s="162">
        <v>0</v>
      </c>
      <c r="BO183" s="162"/>
      <c r="BP183" s="162"/>
      <c r="BQ183" s="162">
        <v>0</v>
      </c>
      <c r="BR183" s="162">
        <v>0</v>
      </c>
      <c r="BS183" s="162">
        <v>0</v>
      </c>
      <c r="BT183" s="162">
        <v>0</v>
      </c>
      <c r="BU183" s="162">
        <v>0</v>
      </c>
      <c r="BV183" s="162">
        <v>0</v>
      </c>
      <c r="BW183" s="162"/>
      <c r="BX183" s="162"/>
      <c r="BY183" s="162">
        <v>0</v>
      </c>
      <c r="BZ183" s="162">
        <v>0</v>
      </c>
      <c r="CA183" s="162">
        <v>0</v>
      </c>
      <c r="CB183" s="162">
        <v>0</v>
      </c>
      <c r="CC183" s="162">
        <v>0</v>
      </c>
      <c r="CD183" s="162">
        <v>0</v>
      </c>
      <c r="CE183" s="162">
        <f>VLOOKUP(I183,[120]REV33!$A:$O,11,0)</f>
        <v>0</v>
      </c>
      <c r="CF183" s="162">
        <f>VLOOKUP(I183,[120]REV33!$A:$O,12,0)</f>
        <v>0</v>
      </c>
      <c r="CG183" s="162"/>
      <c r="CH183" s="162"/>
      <c r="CI183" s="162"/>
      <c r="CJ183" s="162"/>
      <c r="CK183" s="162"/>
      <c r="CL183" s="162"/>
      <c r="CM183" s="162"/>
      <c r="CN183" s="162"/>
      <c r="CO183" s="162">
        <v>0</v>
      </c>
      <c r="CP183" s="162">
        <v>0</v>
      </c>
      <c r="CQ183" s="162">
        <v>0</v>
      </c>
      <c r="CR183" s="162">
        <v>0</v>
      </c>
      <c r="CS183" s="162">
        <v>0</v>
      </c>
      <c r="CT183" s="162">
        <v>0</v>
      </c>
      <c r="CU183" s="162">
        <v>0</v>
      </c>
      <c r="CV183" s="162">
        <v>0</v>
      </c>
      <c r="CW183" s="209">
        <f t="shared" si="268"/>
        <v>45</v>
      </c>
      <c r="CX183" s="209">
        <f t="shared" si="269"/>
        <v>1413</v>
      </c>
      <c r="CY183" s="375" t="s">
        <v>706</v>
      </c>
      <c r="CZ183" s="208"/>
      <c r="DA183" s="152">
        <v>45</v>
      </c>
      <c r="DB183" s="152">
        <v>1413</v>
      </c>
      <c r="DC183" s="208"/>
      <c r="DD183" s="208" t="s">
        <v>710</v>
      </c>
      <c r="DE183" s="152" t="str">
        <f t="shared" si="270"/>
        <v>0</v>
      </c>
      <c r="DF183" s="152" t="str">
        <f t="shared" si="271"/>
        <v>0</v>
      </c>
      <c r="DG183" s="153"/>
      <c r="DH183" s="153"/>
      <c r="DI183" s="153"/>
      <c r="DJ183" s="376"/>
      <c r="DK183" s="368"/>
      <c r="DL183" s="181"/>
      <c r="DM183" s="153"/>
      <c r="DN183" s="999"/>
      <c r="DO183" s="181"/>
      <c r="DP183" s="182"/>
      <c r="DQ183" s="182"/>
      <c r="DR183" s="182"/>
      <c r="DS183" s="182"/>
      <c r="DT183" s="275"/>
      <c r="DU183" s="152">
        <f t="shared" si="272"/>
        <v>0</v>
      </c>
      <c r="DV183" s="152">
        <f t="shared" si="273"/>
        <v>0</v>
      </c>
      <c r="DW183" s="151"/>
      <c r="DX183" s="275"/>
      <c r="DY183" s="370"/>
      <c r="DZ183" s="208"/>
      <c r="EA183" s="208"/>
      <c r="EB183" s="171"/>
      <c r="EC183" s="171"/>
      <c r="ED183" s="152"/>
      <c r="EE183" s="152"/>
      <c r="EF183" s="153"/>
      <c r="EG183" s="152"/>
      <c r="EH183" s="152"/>
      <c r="EI183" s="396"/>
      <c r="EJ183" s="371"/>
      <c r="EK183" s="153"/>
      <c r="EL183" s="153"/>
      <c r="EM183" s="153"/>
      <c r="EN183" s="153"/>
      <c r="EO183" s="153"/>
      <c r="EP183" s="153"/>
      <c r="EQ183" s="153"/>
      <c r="ER183" s="153"/>
      <c r="ES183" s="152">
        <f t="shared" si="274"/>
        <v>0</v>
      </c>
      <c r="ET183" s="151">
        <f t="shared" si="275"/>
        <v>0</v>
      </c>
      <c r="EU183" s="153"/>
      <c r="EV183" s="153"/>
      <c r="EW183" s="153"/>
      <c r="EX183" s="153"/>
      <c r="EY183" s="152">
        <f t="shared" si="276"/>
        <v>0</v>
      </c>
      <c r="EZ183" s="152">
        <f t="shared" si="277"/>
        <v>0</v>
      </c>
      <c r="FA183" s="152">
        <f t="shared" si="278"/>
        <v>0</v>
      </c>
      <c r="FB183" s="152">
        <f t="shared" si="279"/>
        <v>0</v>
      </c>
      <c r="FC183" s="151" t="str">
        <f t="shared" si="280"/>
        <v>Đủ</v>
      </c>
      <c r="FD183" s="152"/>
      <c r="FE183" s="372"/>
      <c r="FF183" s="373"/>
      <c r="FG183" s="367"/>
      <c r="FH183" s="374"/>
      <c r="FI183" s="183"/>
      <c r="FJ183" s="184"/>
      <c r="FK183" s="185"/>
      <c r="FL183" s="185"/>
    </row>
    <row r="184" spans="1:168" s="157" customFormat="1" ht="14" hidden="1" customHeight="1">
      <c r="A184" s="208" t="str">
        <f t="shared" si="211"/>
        <v>Hiện</v>
      </c>
      <c r="B184" s="151" t="str">
        <f t="shared" si="281"/>
        <v>Đủ</v>
      </c>
      <c r="C184" s="409">
        <f t="shared" si="282"/>
        <v>0</v>
      </c>
      <c r="D184" s="151"/>
      <c r="E184" s="400"/>
      <c r="F184" s="151"/>
      <c r="G184" s="151"/>
      <c r="H184" s="151"/>
      <c r="I184" s="171" t="s">
        <v>687</v>
      </c>
      <c r="J184" s="164" t="s">
        <v>412</v>
      </c>
      <c r="K184" s="247" t="s">
        <v>688</v>
      </c>
      <c r="L184" s="233" t="s">
        <v>1179</v>
      </c>
      <c r="M184" s="412" t="s">
        <v>61</v>
      </c>
      <c r="N184" s="163">
        <v>1.5802469135802468</v>
      </c>
      <c r="O184" s="178">
        <v>3.952</v>
      </c>
      <c r="P184" s="172">
        <v>12.48</v>
      </c>
      <c r="Q184" s="179"/>
      <c r="R184" s="180"/>
      <c r="S184" s="179"/>
      <c r="T184" s="180"/>
      <c r="U184" s="180"/>
      <c r="V184" s="180"/>
      <c r="W184" s="180"/>
      <c r="X184" s="180"/>
      <c r="Y184" s="180"/>
      <c r="Z184" s="180"/>
      <c r="AA184" s="180"/>
      <c r="AB184" s="180"/>
      <c r="AC184" s="180"/>
      <c r="AD184" s="180"/>
      <c r="AE184" s="180"/>
      <c r="AF184" s="180"/>
      <c r="AG184" s="180">
        <v>6</v>
      </c>
      <c r="AH184" s="180">
        <v>9.481481481481481</v>
      </c>
      <c r="AI184" s="162">
        <f>VLOOKUP(I184,'[119]MTO-rev09'!$A:$O,11,0)</f>
        <v>0</v>
      </c>
      <c r="AJ184" s="162">
        <f>VLOOKUP(I184,'[119]MTO-rev09'!$A:$O,12,0)</f>
        <v>0</v>
      </c>
      <c r="AK184" s="162">
        <v>0</v>
      </c>
      <c r="AL184" s="162">
        <v>0</v>
      </c>
      <c r="AM184" s="162"/>
      <c r="AN184" s="162"/>
      <c r="AO184" s="162">
        <v>0</v>
      </c>
      <c r="AP184" s="162">
        <v>0</v>
      </c>
      <c r="AQ184" s="162">
        <v>0</v>
      </c>
      <c r="AR184" s="162">
        <v>0</v>
      </c>
      <c r="AS184" s="162">
        <v>0</v>
      </c>
      <c r="AT184" s="162">
        <v>0</v>
      </c>
      <c r="AU184" s="162">
        <v>0</v>
      </c>
      <c r="AV184" s="162">
        <v>0</v>
      </c>
      <c r="AW184" s="162">
        <v>0</v>
      </c>
      <c r="AX184" s="162">
        <v>0</v>
      </c>
      <c r="AY184" s="162">
        <v>0</v>
      </c>
      <c r="AZ184" s="162">
        <v>0</v>
      </c>
      <c r="BA184" s="162"/>
      <c r="BB184" s="162"/>
      <c r="BC184" s="162">
        <v>0</v>
      </c>
      <c r="BD184" s="162">
        <v>0</v>
      </c>
      <c r="BE184" s="162">
        <v>0</v>
      </c>
      <c r="BF184" s="162">
        <v>0</v>
      </c>
      <c r="BG184" s="162">
        <v>0</v>
      </c>
      <c r="BH184" s="162">
        <v>0</v>
      </c>
      <c r="BI184" s="162">
        <v>0</v>
      </c>
      <c r="BJ184" s="162">
        <v>0</v>
      </c>
      <c r="BK184" s="162">
        <v>0</v>
      </c>
      <c r="BL184" s="162">
        <v>0</v>
      </c>
      <c r="BM184" s="162">
        <v>0</v>
      </c>
      <c r="BN184" s="162">
        <v>0</v>
      </c>
      <c r="BO184" s="162"/>
      <c r="BP184" s="162"/>
      <c r="BQ184" s="162">
        <v>0</v>
      </c>
      <c r="BR184" s="162">
        <v>0</v>
      </c>
      <c r="BS184" s="162">
        <v>0</v>
      </c>
      <c r="BT184" s="162">
        <v>0</v>
      </c>
      <c r="BU184" s="162">
        <v>0</v>
      </c>
      <c r="BV184" s="162">
        <v>0</v>
      </c>
      <c r="BW184" s="162"/>
      <c r="BX184" s="162"/>
      <c r="BY184" s="162">
        <v>0</v>
      </c>
      <c r="BZ184" s="162">
        <v>0</v>
      </c>
      <c r="CA184" s="162">
        <v>0</v>
      </c>
      <c r="CB184" s="162">
        <v>0</v>
      </c>
      <c r="CC184" s="162">
        <v>0</v>
      </c>
      <c r="CD184" s="162">
        <v>0</v>
      </c>
      <c r="CE184" s="162">
        <f>VLOOKUP(I184,[120]REV33!$A:$O,11,0)</f>
        <v>0</v>
      </c>
      <c r="CF184" s="162">
        <f>VLOOKUP(I184,[120]REV33!$A:$O,12,0)</f>
        <v>0</v>
      </c>
      <c r="CG184" s="162"/>
      <c r="CH184" s="162"/>
      <c r="CI184" s="162"/>
      <c r="CJ184" s="162"/>
      <c r="CK184" s="162"/>
      <c r="CL184" s="162"/>
      <c r="CM184" s="162"/>
      <c r="CN184" s="162"/>
      <c r="CO184" s="162">
        <v>0</v>
      </c>
      <c r="CP184" s="162">
        <v>0</v>
      </c>
      <c r="CQ184" s="162">
        <v>0</v>
      </c>
      <c r="CR184" s="162">
        <v>0</v>
      </c>
      <c r="CS184" s="162">
        <v>0</v>
      </c>
      <c r="CT184" s="162">
        <v>0</v>
      </c>
      <c r="CU184" s="162">
        <v>0</v>
      </c>
      <c r="CV184" s="162">
        <v>0</v>
      </c>
      <c r="CW184" s="209">
        <f t="shared" si="268"/>
        <v>6</v>
      </c>
      <c r="CX184" s="209">
        <f t="shared" si="269"/>
        <v>9.481481481481481</v>
      </c>
      <c r="CY184" s="375" t="s">
        <v>707</v>
      </c>
      <c r="CZ184" s="208"/>
      <c r="DA184" s="152"/>
      <c r="DB184" s="152"/>
      <c r="DC184" s="208"/>
      <c r="DD184" s="208"/>
      <c r="DE184" s="152">
        <f t="shared" si="270"/>
        <v>6</v>
      </c>
      <c r="DF184" s="152">
        <f t="shared" si="271"/>
        <v>9.481481481481481</v>
      </c>
      <c r="DG184" s="153"/>
      <c r="DH184" s="153" t="s">
        <v>1020</v>
      </c>
      <c r="DI184" s="153" t="s">
        <v>435</v>
      </c>
      <c r="DJ184" s="376" t="s">
        <v>1025</v>
      </c>
      <c r="DK184" s="368"/>
      <c r="DL184" s="181"/>
      <c r="DM184" s="153"/>
      <c r="DN184" s="999">
        <v>6</v>
      </c>
      <c r="DO184" s="181" t="s">
        <v>477</v>
      </c>
      <c r="DP184" s="182">
        <f>2850000/6</f>
        <v>475000</v>
      </c>
      <c r="DQ184" s="181">
        <f>DP184*DN184*1.1</f>
        <v>3135000.0000000005</v>
      </c>
      <c r="DR184" s="446">
        <f>(DQ184-DS184)/DS184</f>
        <v>0.10000000000000016</v>
      </c>
      <c r="DS184" s="182">
        <f>DP184*DN184</f>
        <v>2850000</v>
      </c>
      <c r="DT184" s="275">
        <v>45889</v>
      </c>
      <c r="DU184" s="152">
        <f t="shared" si="272"/>
        <v>6</v>
      </c>
      <c r="DV184" s="152">
        <f t="shared" si="273"/>
        <v>0</v>
      </c>
      <c r="DW184" s="151"/>
      <c r="DX184" s="275"/>
      <c r="DY184" s="370"/>
      <c r="DZ184" s="208"/>
      <c r="EA184" s="208"/>
      <c r="EB184" s="171"/>
      <c r="EC184" s="171"/>
      <c r="ED184" s="152"/>
      <c r="EE184" s="152"/>
      <c r="EF184" s="153"/>
      <c r="EG184" s="152"/>
      <c r="EH184" s="152"/>
      <c r="EI184" s="396"/>
      <c r="EJ184" s="371"/>
      <c r="EK184" s="153"/>
      <c r="EL184" s="153"/>
      <c r="EM184" s="153"/>
      <c r="EN184" s="153"/>
      <c r="EO184" s="153"/>
      <c r="EP184" s="153"/>
      <c r="EQ184" s="153"/>
      <c r="ER184" s="153"/>
      <c r="ES184" s="152">
        <f t="shared" si="274"/>
        <v>0</v>
      </c>
      <c r="ET184" s="151">
        <f t="shared" si="275"/>
        <v>0</v>
      </c>
      <c r="EU184" s="153"/>
      <c r="EV184" s="153"/>
      <c r="EW184" s="153"/>
      <c r="EX184" s="153"/>
      <c r="EY184" s="152">
        <f t="shared" si="276"/>
        <v>6</v>
      </c>
      <c r="EZ184" s="152">
        <f t="shared" si="277"/>
        <v>0</v>
      </c>
      <c r="FA184" s="152">
        <f t="shared" si="278"/>
        <v>0</v>
      </c>
      <c r="FB184" s="152">
        <f t="shared" si="279"/>
        <v>9.481481481481481</v>
      </c>
      <c r="FC184" s="151" t="str">
        <f t="shared" si="280"/>
        <v>Đủ</v>
      </c>
      <c r="FD184" s="152"/>
      <c r="FE184" s="372"/>
      <c r="FF184" s="373"/>
      <c r="FG184" s="367"/>
      <c r="FH184" s="374"/>
      <c r="FI184" s="183"/>
      <c r="FJ184" s="184"/>
      <c r="FK184" s="185"/>
      <c r="FL184" s="185"/>
    </row>
    <row r="185" spans="1:168" s="157" customFormat="1" ht="14" hidden="1" customHeight="1">
      <c r="A185" s="208" t="str">
        <f t="shared" si="211"/>
        <v>Hiện</v>
      </c>
      <c r="B185" s="151" t="str">
        <f t="shared" si="281"/>
        <v>Đủ</v>
      </c>
      <c r="C185" s="409">
        <f t="shared" si="282"/>
        <v>0</v>
      </c>
      <c r="D185" s="151"/>
      <c r="E185" s="400"/>
      <c r="F185" s="151"/>
      <c r="G185" s="151"/>
      <c r="H185" s="151"/>
      <c r="I185" s="171" t="s">
        <v>689</v>
      </c>
      <c r="J185" s="164" t="s">
        <v>412</v>
      </c>
      <c r="K185" s="247" t="s">
        <v>690</v>
      </c>
      <c r="L185" s="233" t="s">
        <v>691</v>
      </c>
      <c r="M185" s="412" t="s">
        <v>61</v>
      </c>
      <c r="N185" s="163">
        <v>0.15</v>
      </c>
      <c r="O185" s="178">
        <v>1</v>
      </c>
      <c r="P185" s="172">
        <v>0.2</v>
      </c>
      <c r="Q185" s="179"/>
      <c r="R185" s="180"/>
      <c r="S185" s="179"/>
      <c r="T185" s="180"/>
      <c r="U185" s="180"/>
      <c r="V185" s="180"/>
      <c r="W185" s="180"/>
      <c r="X185" s="180"/>
      <c r="Y185" s="180"/>
      <c r="Z185" s="180"/>
      <c r="AA185" s="180"/>
      <c r="AB185" s="180"/>
      <c r="AC185" s="180"/>
      <c r="AD185" s="180"/>
      <c r="AE185" s="180"/>
      <c r="AF185" s="180"/>
      <c r="AG185" s="180">
        <v>1.2</v>
      </c>
      <c r="AH185" s="180">
        <v>0.18</v>
      </c>
      <c r="AI185" s="162">
        <f>VLOOKUP(I185,'[119]MTO-rev09'!$A:$O,11,0)</f>
        <v>0</v>
      </c>
      <c r="AJ185" s="162">
        <f>VLOOKUP(I185,'[119]MTO-rev09'!$A:$O,12,0)</f>
        <v>0</v>
      </c>
      <c r="AK185" s="162">
        <v>0</v>
      </c>
      <c r="AL185" s="162">
        <v>0</v>
      </c>
      <c r="AM185" s="162"/>
      <c r="AN185" s="162"/>
      <c r="AO185" s="162">
        <v>0</v>
      </c>
      <c r="AP185" s="162">
        <v>0</v>
      </c>
      <c r="AQ185" s="162">
        <v>0</v>
      </c>
      <c r="AR185" s="162">
        <v>0</v>
      </c>
      <c r="AS185" s="162">
        <v>0</v>
      </c>
      <c r="AT185" s="162">
        <v>0</v>
      </c>
      <c r="AU185" s="162">
        <v>0</v>
      </c>
      <c r="AV185" s="162">
        <v>0</v>
      </c>
      <c r="AW185" s="162">
        <v>0</v>
      </c>
      <c r="AX185" s="162">
        <v>0</v>
      </c>
      <c r="AY185" s="162">
        <v>0</v>
      </c>
      <c r="AZ185" s="162">
        <v>0</v>
      </c>
      <c r="BA185" s="162"/>
      <c r="BB185" s="162"/>
      <c r="BC185" s="162">
        <v>0</v>
      </c>
      <c r="BD185" s="162">
        <v>0</v>
      </c>
      <c r="BE185" s="162">
        <v>0</v>
      </c>
      <c r="BF185" s="162">
        <v>0</v>
      </c>
      <c r="BG185" s="162">
        <v>0</v>
      </c>
      <c r="BH185" s="162">
        <v>0</v>
      </c>
      <c r="BI185" s="162">
        <v>0</v>
      </c>
      <c r="BJ185" s="162">
        <v>0</v>
      </c>
      <c r="BK185" s="162">
        <v>0</v>
      </c>
      <c r="BL185" s="162">
        <v>0</v>
      </c>
      <c r="BM185" s="162">
        <v>0</v>
      </c>
      <c r="BN185" s="162">
        <v>0</v>
      </c>
      <c r="BO185" s="162"/>
      <c r="BP185" s="162"/>
      <c r="BQ185" s="162">
        <v>0</v>
      </c>
      <c r="BR185" s="162">
        <v>0</v>
      </c>
      <c r="BS185" s="162">
        <v>0</v>
      </c>
      <c r="BT185" s="162">
        <v>0</v>
      </c>
      <c r="BU185" s="162">
        <v>0</v>
      </c>
      <c r="BV185" s="162">
        <v>0</v>
      </c>
      <c r="BW185" s="162"/>
      <c r="BX185" s="162"/>
      <c r="BY185" s="162">
        <v>0</v>
      </c>
      <c r="BZ185" s="162">
        <v>0</v>
      </c>
      <c r="CA185" s="162">
        <v>0</v>
      </c>
      <c r="CB185" s="162">
        <v>0</v>
      </c>
      <c r="CC185" s="162">
        <v>0</v>
      </c>
      <c r="CD185" s="162">
        <v>0</v>
      </c>
      <c r="CE185" s="162">
        <f>VLOOKUP(I185,[120]REV33!$A:$O,11,0)</f>
        <v>0</v>
      </c>
      <c r="CF185" s="162">
        <f>VLOOKUP(I185,[120]REV33!$A:$O,12,0)</f>
        <v>0</v>
      </c>
      <c r="CG185" s="162"/>
      <c r="CH185" s="162"/>
      <c r="CI185" s="162"/>
      <c r="CJ185" s="162"/>
      <c r="CK185" s="162"/>
      <c r="CL185" s="162"/>
      <c r="CM185" s="162"/>
      <c r="CN185" s="162"/>
      <c r="CO185" s="162">
        <v>0</v>
      </c>
      <c r="CP185" s="162">
        <v>0</v>
      </c>
      <c r="CQ185" s="162">
        <v>0</v>
      </c>
      <c r="CR185" s="162">
        <v>0</v>
      </c>
      <c r="CS185" s="162">
        <v>0</v>
      </c>
      <c r="CT185" s="162">
        <v>0</v>
      </c>
      <c r="CU185" s="162">
        <v>0</v>
      </c>
      <c r="CV185" s="162">
        <v>0</v>
      </c>
      <c r="CW185" s="209">
        <f t="shared" si="268"/>
        <v>1.2</v>
      </c>
      <c r="CX185" s="209">
        <f t="shared" si="269"/>
        <v>0.18</v>
      </c>
      <c r="CY185" s="375" t="s">
        <v>707</v>
      </c>
      <c r="CZ185" s="208"/>
      <c r="DA185" s="152"/>
      <c r="DB185" s="152"/>
      <c r="DC185" s="208"/>
      <c r="DD185" s="208"/>
      <c r="DE185" s="152">
        <f t="shared" si="270"/>
        <v>1.2</v>
      </c>
      <c r="DF185" s="152">
        <f t="shared" si="271"/>
        <v>0.18</v>
      </c>
      <c r="DG185" s="153"/>
      <c r="DH185" s="153" t="s">
        <v>1020</v>
      </c>
      <c r="DI185" s="153" t="s">
        <v>435</v>
      </c>
      <c r="DJ185" s="376" t="s">
        <v>1024</v>
      </c>
      <c r="DK185" s="368"/>
      <c r="DL185" s="181"/>
      <c r="DM185" s="153"/>
      <c r="DN185" s="999">
        <v>1.2</v>
      </c>
      <c r="DO185" s="181" t="s">
        <v>477</v>
      </c>
      <c r="DP185" s="182">
        <v>10000</v>
      </c>
      <c r="DQ185" s="181">
        <f>DP185*DN185*1.1</f>
        <v>13200.000000000002</v>
      </c>
      <c r="DR185" s="446">
        <f>(DQ185-DS185)/DS185</f>
        <v>0.10000000000000016</v>
      </c>
      <c r="DS185" s="182">
        <f>DP185*DN185</f>
        <v>12000</v>
      </c>
      <c r="DT185" s="275">
        <v>45889</v>
      </c>
      <c r="DU185" s="152">
        <f t="shared" si="272"/>
        <v>1.2</v>
      </c>
      <c r="DV185" s="152">
        <f t="shared" si="273"/>
        <v>0</v>
      </c>
      <c r="DW185" s="151"/>
      <c r="DX185" s="275"/>
      <c r="DY185" s="370"/>
      <c r="DZ185" s="208"/>
      <c r="EA185" s="208"/>
      <c r="EB185" s="171"/>
      <c r="EC185" s="171"/>
      <c r="ED185" s="152"/>
      <c r="EE185" s="152"/>
      <c r="EF185" s="153"/>
      <c r="EG185" s="152"/>
      <c r="EH185" s="152"/>
      <c r="EI185" s="396"/>
      <c r="EJ185" s="371"/>
      <c r="EK185" s="153"/>
      <c r="EL185" s="153"/>
      <c r="EM185" s="153"/>
      <c r="EN185" s="153"/>
      <c r="EO185" s="153"/>
      <c r="EP185" s="153"/>
      <c r="EQ185" s="153"/>
      <c r="ER185" s="153"/>
      <c r="ES185" s="152">
        <f t="shared" si="274"/>
        <v>0</v>
      </c>
      <c r="ET185" s="151">
        <f t="shared" si="275"/>
        <v>0</v>
      </c>
      <c r="EU185" s="153"/>
      <c r="EV185" s="153"/>
      <c r="EW185" s="153"/>
      <c r="EX185" s="153"/>
      <c r="EY185" s="152">
        <f t="shared" si="276"/>
        <v>1.2</v>
      </c>
      <c r="EZ185" s="152">
        <f t="shared" si="277"/>
        <v>0</v>
      </c>
      <c r="FA185" s="152">
        <f t="shared" si="278"/>
        <v>0</v>
      </c>
      <c r="FB185" s="152">
        <f t="shared" si="279"/>
        <v>0.18</v>
      </c>
      <c r="FC185" s="151" t="str">
        <f t="shared" si="280"/>
        <v>Đủ</v>
      </c>
      <c r="FD185" s="152"/>
      <c r="FE185" s="372"/>
      <c r="FF185" s="373"/>
      <c r="FG185" s="367"/>
      <c r="FH185" s="374"/>
      <c r="FI185" s="183"/>
      <c r="FJ185" s="184"/>
      <c r="FK185" s="185"/>
      <c r="FL185" s="185"/>
    </row>
    <row r="186" spans="1:168" s="157" customFormat="1" ht="14" hidden="1" customHeight="1">
      <c r="A186" s="208" t="str">
        <f t="shared" si="211"/>
        <v>Hiện</v>
      </c>
      <c r="B186" s="151" t="str">
        <f t="shared" si="281"/>
        <v>Đủ</v>
      </c>
      <c r="C186" s="409">
        <f t="shared" si="282"/>
        <v>0</v>
      </c>
      <c r="D186" s="151"/>
      <c r="E186" s="400"/>
      <c r="F186" s="151"/>
      <c r="G186" s="151"/>
      <c r="H186" s="215" t="s">
        <v>721</v>
      </c>
      <c r="I186" s="171" t="s">
        <v>692</v>
      </c>
      <c r="J186" s="164" t="s">
        <v>693</v>
      </c>
      <c r="K186" s="247" t="s">
        <v>694</v>
      </c>
      <c r="L186" s="233" t="s">
        <v>399</v>
      </c>
      <c r="M186" s="412" t="s">
        <v>61</v>
      </c>
      <c r="N186" s="163">
        <v>2.5</v>
      </c>
      <c r="O186" s="178">
        <v>74.474000000000004</v>
      </c>
      <c r="P186" s="172">
        <v>421.19999999999993</v>
      </c>
      <c r="Q186" s="179"/>
      <c r="R186" s="180"/>
      <c r="S186" s="179"/>
      <c r="T186" s="180"/>
      <c r="U186" s="180"/>
      <c r="V186" s="180"/>
      <c r="W186" s="180"/>
      <c r="X186" s="180"/>
      <c r="Y186" s="180"/>
      <c r="Z186" s="180"/>
      <c r="AA186" s="180"/>
      <c r="AB186" s="180"/>
      <c r="AC186" s="180"/>
      <c r="AD186" s="180"/>
      <c r="AE186" s="180"/>
      <c r="AF186" s="180"/>
      <c r="AG186" s="180">
        <v>84</v>
      </c>
      <c r="AH186" s="180">
        <v>210</v>
      </c>
      <c r="AI186" s="162">
        <f>VLOOKUP(I186,'[119]MTO-rev09'!$A:$O,11,0)</f>
        <v>0</v>
      </c>
      <c r="AJ186" s="162">
        <f>VLOOKUP(I186,'[119]MTO-rev09'!$A:$O,12,0)</f>
        <v>0</v>
      </c>
      <c r="AK186" s="162">
        <v>0</v>
      </c>
      <c r="AL186" s="162">
        <v>0</v>
      </c>
      <c r="AM186" s="162"/>
      <c r="AN186" s="162"/>
      <c r="AO186" s="162">
        <v>0</v>
      </c>
      <c r="AP186" s="162">
        <v>0</v>
      </c>
      <c r="AQ186" s="162">
        <v>0</v>
      </c>
      <c r="AR186" s="162">
        <v>0</v>
      </c>
      <c r="AS186" s="162">
        <v>0</v>
      </c>
      <c r="AT186" s="162">
        <v>0</v>
      </c>
      <c r="AU186" s="162">
        <v>0</v>
      </c>
      <c r="AV186" s="162">
        <v>0</v>
      </c>
      <c r="AW186" s="162">
        <v>0</v>
      </c>
      <c r="AX186" s="162">
        <v>0</v>
      </c>
      <c r="AY186" s="162">
        <v>0</v>
      </c>
      <c r="AZ186" s="162">
        <v>0</v>
      </c>
      <c r="BA186" s="162"/>
      <c r="BB186" s="162"/>
      <c r="BC186" s="162">
        <v>0</v>
      </c>
      <c r="BD186" s="162">
        <v>0</v>
      </c>
      <c r="BE186" s="162">
        <v>0</v>
      </c>
      <c r="BF186" s="162">
        <v>0</v>
      </c>
      <c r="BG186" s="162">
        <v>0</v>
      </c>
      <c r="BH186" s="162">
        <v>0</v>
      </c>
      <c r="BI186" s="162">
        <v>0</v>
      </c>
      <c r="BJ186" s="162">
        <v>0</v>
      </c>
      <c r="BK186" s="162">
        <v>0</v>
      </c>
      <c r="BL186" s="162">
        <v>0</v>
      </c>
      <c r="BM186" s="162">
        <v>0</v>
      </c>
      <c r="BN186" s="162">
        <v>0</v>
      </c>
      <c r="BO186" s="162"/>
      <c r="BP186" s="162"/>
      <c r="BQ186" s="162">
        <v>0</v>
      </c>
      <c r="BR186" s="162">
        <v>0</v>
      </c>
      <c r="BS186" s="162">
        <v>0</v>
      </c>
      <c r="BT186" s="162">
        <v>0</v>
      </c>
      <c r="BU186" s="162">
        <v>0</v>
      </c>
      <c r="BV186" s="162">
        <v>0</v>
      </c>
      <c r="BW186" s="162"/>
      <c r="BX186" s="162"/>
      <c r="BY186" s="162">
        <v>0</v>
      </c>
      <c r="BZ186" s="162">
        <v>0</v>
      </c>
      <c r="CA186" s="162">
        <v>0</v>
      </c>
      <c r="CB186" s="162">
        <v>0</v>
      </c>
      <c r="CC186" s="162">
        <v>0</v>
      </c>
      <c r="CD186" s="162">
        <v>0</v>
      </c>
      <c r="CE186" s="162">
        <f>VLOOKUP(I186,[120]REV33!$A:$O,11,0)</f>
        <v>0</v>
      </c>
      <c r="CF186" s="162">
        <f>VLOOKUP(I186,[120]REV33!$A:$O,12,0)</f>
        <v>0</v>
      </c>
      <c r="CG186" s="162"/>
      <c r="CH186" s="162"/>
      <c r="CI186" s="162"/>
      <c r="CJ186" s="162"/>
      <c r="CK186" s="162"/>
      <c r="CL186" s="162"/>
      <c r="CM186" s="162"/>
      <c r="CN186" s="162"/>
      <c r="CO186" s="162">
        <v>0</v>
      </c>
      <c r="CP186" s="162">
        <v>0</v>
      </c>
      <c r="CQ186" s="162">
        <v>0</v>
      </c>
      <c r="CR186" s="162">
        <v>0</v>
      </c>
      <c r="CS186" s="162">
        <v>0</v>
      </c>
      <c r="CT186" s="162">
        <v>0</v>
      </c>
      <c r="CU186" s="162">
        <v>0</v>
      </c>
      <c r="CV186" s="162">
        <v>0</v>
      </c>
      <c r="CW186" s="209">
        <f t="shared" si="268"/>
        <v>84</v>
      </c>
      <c r="CX186" s="209">
        <f t="shared" si="269"/>
        <v>210</v>
      </c>
      <c r="CY186" s="375" t="s">
        <v>707</v>
      </c>
      <c r="CZ186" s="208"/>
      <c r="DA186" s="152"/>
      <c r="DB186" s="152"/>
      <c r="DC186" s="208"/>
      <c r="DD186" s="208"/>
      <c r="DE186" s="152">
        <f t="shared" si="270"/>
        <v>84</v>
      </c>
      <c r="DF186" s="152">
        <f t="shared" si="271"/>
        <v>210</v>
      </c>
      <c r="DG186" s="153"/>
      <c r="DH186" s="153" t="s">
        <v>1004</v>
      </c>
      <c r="DI186" s="153" t="s">
        <v>1003</v>
      </c>
      <c r="DJ186" s="376" t="s">
        <v>1001</v>
      </c>
      <c r="DK186" s="368" t="s">
        <v>371</v>
      </c>
      <c r="DL186" s="181">
        <v>209</v>
      </c>
      <c r="DM186" s="153">
        <v>45866</v>
      </c>
      <c r="DN186" s="999">
        <f>14*6</f>
        <v>84</v>
      </c>
      <c r="DO186" s="181">
        <v>209</v>
      </c>
      <c r="DP186" s="181">
        <v>17727.27</v>
      </c>
      <c r="DQ186" s="181">
        <f>DP186*1.1*DO186</f>
        <v>4075499.3730000006</v>
      </c>
      <c r="DR186" s="446">
        <f>(DQ186-DS186)/DS186</f>
        <v>0.10000000000000012</v>
      </c>
      <c r="DS186" s="182">
        <f>DP186 *DO186</f>
        <v>3704999.43</v>
      </c>
      <c r="DT186" s="275">
        <v>45883</v>
      </c>
      <c r="DU186" s="152">
        <f t="shared" si="272"/>
        <v>84</v>
      </c>
      <c r="DV186" s="152">
        <f t="shared" si="273"/>
        <v>209</v>
      </c>
      <c r="DW186" s="151"/>
      <c r="DX186" s="275"/>
      <c r="DY186" s="370"/>
      <c r="DZ186" s="208"/>
      <c r="EA186" s="208"/>
      <c r="EB186" s="171"/>
      <c r="EC186" s="171"/>
      <c r="ED186" s="152"/>
      <c r="EE186" s="152"/>
      <c r="EF186" s="153"/>
      <c r="EG186" s="152"/>
      <c r="EH186" s="152"/>
      <c r="EI186" s="396"/>
      <c r="EJ186" s="371"/>
      <c r="EK186" s="153"/>
      <c r="EL186" s="153"/>
      <c r="EM186" s="153"/>
      <c r="EN186" s="153"/>
      <c r="EO186" s="153"/>
      <c r="EP186" s="153"/>
      <c r="EQ186" s="153"/>
      <c r="ER186" s="153"/>
      <c r="ES186" s="152">
        <f t="shared" si="274"/>
        <v>0</v>
      </c>
      <c r="ET186" s="151">
        <f t="shared" si="275"/>
        <v>0</v>
      </c>
      <c r="EU186" s="153"/>
      <c r="EV186" s="153"/>
      <c r="EW186" s="153"/>
      <c r="EX186" s="153"/>
      <c r="EY186" s="152">
        <f t="shared" si="276"/>
        <v>84</v>
      </c>
      <c r="EZ186" s="152">
        <f t="shared" si="277"/>
        <v>209</v>
      </c>
      <c r="FA186" s="152">
        <f t="shared" si="278"/>
        <v>0</v>
      </c>
      <c r="FB186" s="152">
        <f t="shared" si="279"/>
        <v>1</v>
      </c>
      <c r="FC186" s="151" t="str">
        <f t="shared" si="280"/>
        <v>Đủ</v>
      </c>
      <c r="FD186" s="152"/>
      <c r="FE186" s="372"/>
      <c r="FF186" s="373"/>
      <c r="FG186" s="367"/>
      <c r="FH186" s="374"/>
      <c r="FI186" s="183"/>
      <c r="FJ186" s="184"/>
      <c r="FK186" s="185"/>
      <c r="FL186" s="185"/>
    </row>
    <row r="187" spans="1:168" s="157" customFormat="1" ht="14" hidden="1" customHeight="1">
      <c r="A187" s="208" t="str">
        <f t="shared" si="211"/>
        <v>Hiện</v>
      </c>
      <c r="B187" s="151" t="str">
        <f t="shared" si="281"/>
        <v>Đủ</v>
      </c>
      <c r="C187" s="409">
        <f t="shared" si="282"/>
        <v>0</v>
      </c>
      <c r="D187" s="151"/>
      <c r="E187" s="400"/>
      <c r="F187" s="151"/>
      <c r="G187" s="151"/>
      <c r="H187" s="215" t="s">
        <v>722</v>
      </c>
      <c r="I187" s="171" t="s">
        <v>695</v>
      </c>
      <c r="J187" s="164" t="s">
        <v>397</v>
      </c>
      <c r="K187" s="247" t="s">
        <v>696</v>
      </c>
      <c r="L187" s="233" t="s">
        <v>691</v>
      </c>
      <c r="M187" s="412" t="s">
        <v>61</v>
      </c>
      <c r="N187" s="163">
        <v>34.340000000000003</v>
      </c>
      <c r="O187" s="178">
        <v>170.51</v>
      </c>
      <c r="P187" s="172">
        <v>5247.6799999999994</v>
      </c>
      <c r="Q187" s="179"/>
      <c r="R187" s="180"/>
      <c r="S187" s="179"/>
      <c r="T187" s="180"/>
      <c r="U187" s="180"/>
      <c r="V187" s="180"/>
      <c r="W187" s="180"/>
      <c r="X187" s="180"/>
      <c r="Y187" s="180"/>
      <c r="Z187" s="180"/>
      <c r="AA187" s="180"/>
      <c r="AB187" s="180"/>
      <c r="AC187" s="180"/>
      <c r="AD187" s="180"/>
      <c r="AE187" s="180"/>
      <c r="AF187" s="180"/>
      <c r="AG187" s="180">
        <v>168</v>
      </c>
      <c r="AH187" s="180">
        <v>5769.1200000000008</v>
      </c>
      <c r="AI187" s="162">
        <f>VLOOKUP(I187,'[119]MTO-rev09'!$A:$O,11,0)</f>
        <v>0</v>
      </c>
      <c r="AJ187" s="162">
        <f>VLOOKUP(I187,'[119]MTO-rev09'!$A:$O,12,0)</f>
        <v>0</v>
      </c>
      <c r="AK187" s="162">
        <v>0</v>
      </c>
      <c r="AL187" s="162">
        <v>0</v>
      </c>
      <c r="AM187" s="162"/>
      <c r="AN187" s="162"/>
      <c r="AO187" s="162">
        <v>0</v>
      </c>
      <c r="AP187" s="162">
        <v>0</v>
      </c>
      <c r="AQ187" s="162">
        <v>0</v>
      </c>
      <c r="AR187" s="162">
        <v>0</v>
      </c>
      <c r="AS187" s="162">
        <v>0</v>
      </c>
      <c r="AT187" s="162">
        <v>0</v>
      </c>
      <c r="AU187" s="162">
        <v>0</v>
      </c>
      <c r="AV187" s="162">
        <v>0</v>
      </c>
      <c r="AW187" s="162">
        <v>0</v>
      </c>
      <c r="AX187" s="162">
        <v>0</v>
      </c>
      <c r="AY187" s="162">
        <v>0</v>
      </c>
      <c r="AZ187" s="162">
        <v>0</v>
      </c>
      <c r="BA187" s="162"/>
      <c r="BB187" s="162"/>
      <c r="BC187" s="162">
        <v>0</v>
      </c>
      <c r="BD187" s="162">
        <v>0</v>
      </c>
      <c r="BE187" s="162">
        <v>0</v>
      </c>
      <c r="BF187" s="162">
        <v>0</v>
      </c>
      <c r="BG187" s="162">
        <v>0</v>
      </c>
      <c r="BH187" s="162">
        <v>0</v>
      </c>
      <c r="BI187" s="162">
        <v>0</v>
      </c>
      <c r="BJ187" s="162">
        <v>0</v>
      </c>
      <c r="BK187" s="162">
        <v>0</v>
      </c>
      <c r="BL187" s="162">
        <v>0</v>
      </c>
      <c r="BM187" s="162">
        <v>0</v>
      </c>
      <c r="BN187" s="162">
        <v>0</v>
      </c>
      <c r="BO187" s="162"/>
      <c r="BP187" s="162"/>
      <c r="BQ187" s="162">
        <v>0</v>
      </c>
      <c r="BR187" s="162">
        <v>0</v>
      </c>
      <c r="BS187" s="162">
        <v>0</v>
      </c>
      <c r="BT187" s="162">
        <v>0</v>
      </c>
      <c r="BU187" s="162">
        <v>0</v>
      </c>
      <c r="BV187" s="162">
        <v>0</v>
      </c>
      <c r="BW187" s="162"/>
      <c r="BX187" s="162"/>
      <c r="BY187" s="162">
        <v>0</v>
      </c>
      <c r="BZ187" s="162">
        <v>0</v>
      </c>
      <c r="CA187" s="162">
        <v>0</v>
      </c>
      <c r="CB187" s="162">
        <v>0</v>
      </c>
      <c r="CC187" s="162">
        <v>0</v>
      </c>
      <c r="CD187" s="162">
        <v>0</v>
      </c>
      <c r="CE187" s="162">
        <f>VLOOKUP(I187,[120]REV33!$A:$O,11,0)</f>
        <v>0</v>
      </c>
      <c r="CF187" s="162">
        <f>VLOOKUP(I187,[120]REV33!$A:$O,12,0)</f>
        <v>0</v>
      </c>
      <c r="CG187" s="162"/>
      <c r="CH187" s="162"/>
      <c r="CI187" s="162"/>
      <c r="CJ187" s="162"/>
      <c r="CK187" s="162"/>
      <c r="CL187" s="162"/>
      <c r="CM187" s="162"/>
      <c r="CN187" s="162"/>
      <c r="CO187" s="162">
        <v>0</v>
      </c>
      <c r="CP187" s="162">
        <v>0</v>
      </c>
      <c r="CQ187" s="162">
        <v>0</v>
      </c>
      <c r="CR187" s="162">
        <v>0</v>
      </c>
      <c r="CS187" s="162">
        <v>0</v>
      </c>
      <c r="CT187" s="162">
        <v>0</v>
      </c>
      <c r="CU187" s="162">
        <v>0</v>
      </c>
      <c r="CV187" s="162">
        <v>0</v>
      </c>
      <c r="CW187" s="209">
        <f t="shared" si="268"/>
        <v>168</v>
      </c>
      <c r="CX187" s="209">
        <f t="shared" si="269"/>
        <v>5769.1200000000008</v>
      </c>
      <c r="CY187" s="375" t="s">
        <v>707</v>
      </c>
      <c r="CZ187" s="208"/>
      <c r="DA187" s="152"/>
      <c r="DB187" s="152"/>
      <c r="DC187" s="208"/>
      <c r="DD187" s="208"/>
      <c r="DE187" s="152">
        <f t="shared" si="270"/>
        <v>168</v>
      </c>
      <c r="DF187" s="152">
        <f t="shared" si="271"/>
        <v>5769.1200000000008</v>
      </c>
      <c r="DG187" s="153"/>
      <c r="DH187" s="153" t="s">
        <v>1004</v>
      </c>
      <c r="DI187" s="153" t="s">
        <v>1003</v>
      </c>
      <c r="DJ187" s="376" t="s">
        <v>1002</v>
      </c>
      <c r="DK187" s="368" t="s">
        <v>371</v>
      </c>
      <c r="DL187" s="181">
        <v>7468</v>
      </c>
      <c r="DM187" s="153">
        <v>45866</v>
      </c>
      <c r="DN187" s="999">
        <f>28*6</f>
        <v>168</v>
      </c>
      <c r="DO187" s="181">
        <v>7468</v>
      </c>
      <c r="DP187" s="181">
        <v>18000</v>
      </c>
      <c r="DQ187" s="181">
        <f>DP187*1.1*DO187</f>
        <v>147866400</v>
      </c>
      <c r="DR187" s="446">
        <f>(DQ187-DS187)/DS187</f>
        <v>0.1</v>
      </c>
      <c r="DS187" s="182">
        <f>DP187 *DO187</f>
        <v>134424000</v>
      </c>
      <c r="DT187" s="275">
        <v>45883</v>
      </c>
      <c r="DU187" s="152">
        <f t="shared" si="272"/>
        <v>168</v>
      </c>
      <c r="DV187" s="152">
        <f t="shared" si="273"/>
        <v>7468</v>
      </c>
      <c r="DW187" s="151"/>
      <c r="DX187" s="275"/>
      <c r="DY187" s="370"/>
      <c r="DZ187" s="208"/>
      <c r="EA187" s="208"/>
      <c r="EB187" s="171"/>
      <c r="EC187" s="171"/>
      <c r="ED187" s="152"/>
      <c r="EE187" s="152"/>
      <c r="EF187" s="153"/>
      <c r="EG187" s="152"/>
      <c r="EH187" s="152"/>
      <c r="EI187" s="396"/>
      <c r="EJ187" s="371"/>
      <c r="EK187" s="153"/>
      <c r="EL187" s="153"/>
      <c r="EM187" s="153"/>
      <c r="EN187" s="153"/>
      <c r="EO187" s="153"/>
      <c r="EP187" s="153"/>
      <c r="EQ187" s="153"/>
      <c r="ER187" s="153"/>
      <c r="ES187" s="152">
        <f t="shared" si="274"/>
        <v>0</v>
      </c>
      <c r="ET187" s="151">
        <f t="shared" si="275"/>
        <v>0</v>
      </c>
      <c r="EU187" s="153"/>
      <c r="EV187" s="153"/>
      <c r="EW187" s="153"/>
      <c r="EX187" s="153"/>
      <c r="EY187" s="152">
        <f t="shared" si="276"/>
        <v>168</v>
      </c>
      <c r="EZ187" s="152">
        <f t="shared" si="277"/>
        <v>7468</v>
      </c>
      <c r="FA187" s="152">
        <f t="shared" si="278"/>
        <v>0</v>
      </c>
      <c r="FB187" s="152">
        <f t="shared" si="279"/>
        <v>-1698.8799999999992</v>
      </c>
      <c r="FC187" s="151" t="str">
        <f t="shared" si="280"/>
        <v>Đủ</v>
      </c>
      <c r="FD187" s="152"/>
      <c r="FE187" s="372"/>
      <c r="FF187" s="373"/>
      <c r="FG187" s="367"/>
      <c r="FH187" s="374"/>
      <c r="FI187" s="183"/>
      <c r="FJ187" s="184"/>
      <c r="FK187" s="185"/>
      <c r="FL187" s="185"/>
    </row>
    <row r="188" spans="1:168" s="157" customFormat="1" ht="14" hidden="1" customHeight="1">
      <c r="A188" s="208" t="str">
        <f t="shared" si="211"/>
        <v>Hiện</v>
      </c>
      <c r="B188" s="151" t="str">
        <f t="shared" si="281"/>
        <v>Thừa</v>
      </c>
      <c r="C188" s="409">
        <f t="shared" si="282"/>
        <v>-6</v>
      </c>
      <c r="D188" s="151"/>
      <c r="E188" s="400"/>
      <c r="F188" s="151"/>
      <c r="G188" s="151"/>
      <c r="H188" s="215"/>
      <c r="I188" s="171" t="s">
        <v>697</v>
      </c>
      <c r="J188" s="164" t="s">
        <v>277</v>
      </c>
      <c r="K188" s="247" t="s">
        <v>698</v>
      </c>
      <c r="L188" s="233" t="s">
        <v>691</v>
      </c>
      <c r="M188" s="412" t="s">
        <v>61</v>
      </c>
      <c r="N188" s="163">
        <v>13.3</v>
      </c>
      <c r="O188" s="178">
        <v>73.099999999999994</v>
      </c>
      <c r="P188" s="172">
        <v>1001.8000000000001</v>
      </c>
      <c r="Q188" s="179"/>
      <c r="R188" s="180"/>
      <c r="S188" s="179"/>
      <c r="T188" s="180"/>
      <c r="U188" s="180"/>
      <c r="V188" s="180"/>
      <c r="W188" s="180"/>
      <c r="X188" s="180"/>
      <c r="Y188" s="180"/>
      <c r="Z188" s="180"/>
      <c r="AA188" s="180"/>
      <c r="AB188" s="180"/>
      <c r="AC188" s="180"/>
      <c r="AD188" s="180"/>
      <c r="AE188" s="180"/>
      <c r="AF188" s="180"/>
      <c r="AG188" s="180">
        <v>78</v>
      </c>
      <c r="AH188" s="180">
        <v>1037.4000000000001</v>
      </c>
      <c r="AI188" s="162">
        <f>VLOOKUP(I188,'[119]MTO-rev09'!$A:$O,11,0)</f>
        <v>0</v>
      </c>
      <c r="AJ188" s="162">
        <f>VLOOKUP(I188,'[119]MTO-rev09'!$A:$O,12,0)</f>
        <v>0</v>
      </c>
      <c r="AK188" s="162">
        <v>0</v>
      </c>
      <c r="AL188" s="162">
        <v>0</v>
      </c>
      <c r="AM188" s="162"/>
      <c r="AN188" s="162"/>
      <c r="AO188" s="162">
        <v>0</v>
      </c>
      <c r="AP188" s="162">
        <v>0</v>
      </c>
      <c r="AQ188" s="162">
        <v>0</v>
      </c>
      <c r="AR188" s="162">
        <v>0</v>
      </c>
      <c r="AS188" s="162">
        <v>0</v>
      </c>
      <c r="AT188" s="162">
        <v>0</v>
      </c>
      <c r="AU188" s="162">
        <v>0</v>
      </c>
      <c r="AV188" s="162">
        <v>0</v>
      </c>
      <c r="AW188" s="162">
        <v>0</v>
      </c>
      <c r="AX188" s="162">
        <v>0</v>
      </c>
      <c r="AY188" s="162">
        <v>0</v>
      </c>
      <c r="AZ188" s="162">
        <v>0</v>
      </c>
      <c r="BA188" s="162"/>
      <c r="BB188" s="162"/>
      <c r="BC188" s="162">
        <v>0</v>
      </c>
      <c r="BD188" s="162">
        <v>0</v>
      </c>
      <c r="BE188" s="162">
        <v>0</v>
      </c>
      <c r="BF188" s="162">
        <v>0</v>
      </c>
      <c r="BG188" s="162">
        <v>0</v>
      </c>
      <c r="BH188" s="162">
        <v>0</v>
      </c>
      <c r="BI188" s="162">
        <v>0</v>
      </c>
      <c r="BJ188" s="162">
        <v>0</v>
      </c>
      <c r="BK188" s="162">
        <v>0</v>
      </c>
      <c r="BL188" s="162">
        <v>0</v>
      </c>
      <c r="BM188" s="162">
        <v>0</v>
      </c>
      <c r="BN188" s="162">
        <v>0</v>
      </c>
      <c r="BO188" s="162"/>
      <c r="BP188" s="162"/>
      <c r="BQ188" s="162">
        <v>0</v>
      </c>
      <c r="BR188" s="162">
        <v>0</v>
      </c>
      <c r="BS188" s="162">
        <v>0</v>
      </c>
      <c r="BT188" s="162">
        <v>0</v>
      </c>
      <c r="BU188" s="162">
        <v>0</v>
      </c>
      <c r="BV188" s="162">
        <v>0</v>
      </c>
      <c r="BW188" s="162"/>
      <c r="BX188" s="162"/>
      <c r="BY188" s="162">
        <v>0</v>
      </c>
      <c r="BZ188" s="162">
        <v>0</v>
      </c>
      <c r="CA188" s="162">
        <v>0</v>
      </c>
      <c r="CB188" s="162">
        <v>0</v>
      </c>
      <c r="CC188" s="162">
        <v>0</v>
      </c>
      <c r="CD188" s="162">
        <v>0</v>
      </c>
      <c r="CE188" s="162">
        <f>VLOOKUP(I188,[120]REV33!$A:$O,11,0)</f>
        <v>0</v>
      </c>
      <c r="CF188" s="162">
        <f>VLOOKUP(I188,[120]REV33!$A:$O,12,0)</f>
        <v>0</v>
      </c>
      <c r="CG188" s="162"/>
      <c r="CH188" s="162"/>
      <c r="CI188" s="162"/>
      <c r="CJ188" s="162"/>
      <c r="CK188" s="162"/>
      <c r="CL188" s="162"/>
      <c r="CM188" s="162"/>
      <c r="CN188" s="162"/>
      <c r="CO188" s="162">
        <v>0</v>
      </c>
      <c r="CP188" s="162">
        <v>0</v>
      </c>
      <c r="CQ188" s="162">
        <v>0</v>
      </c>
      <c r="CR188" s="162">
        <v>0</v>
      </c>
      <c r="CS188" s="162">
        <v>0</v>
      </c>
      <c r="CT188" s="162">
        <v>0</v>
      </c>
      <c r="CU188" s="162">
        <v>0</v>
      </c>
      <c r="CV188" s="162">
        <v>0</v>
      </c>
      <c r="CW188" s="209">
        <f t="shared" si="268"/>
        <v>78</v>
      </c>
      <c r="CX188" s="209">
        <f t="shared" si="269"/>
        <v>1037.4000000000001</v>
      </c>
      <c r="CY188" s="375" t="s">
        <v>707</v>
      </c>
      <c r="CZ188" s="208"/>
      <c r="DA188" s="152"/>
      <c r="DB188" s="152"/>
      <c r="DC188" s="208"/>
      <c r="DD188" s="208"/>
      <c r="DE188" s="152">
        <f t="shared" si="270"/>
        <v>78</v>
      </c>
      <c r="DF188" s="152">
        <f t="shared" si="271"/>
        <v>1037.4000000000001</v>
      </c>
      <c r="DG188" s="153"/>
      <c r="DH188" s="153"/>
      <c r="DI188" s="153"/>
      <c r="DJ188" s="376"/>
      <c r="DK188" s="368"/>
      <c r="DL188" s="181"/>
      <c r="DM188" s="153"/>
      <c r="DN188" s="999"/>
      <c r="DO188" s="181"/>
      <c r="DP188" s="182"/>
      <c r="DQ188" s="182"/>
      <c r="DR188" s="182"/>
      <c r="DS188" s="182"/>
      <c r="DT188" s="275"/>
      <c r="DU188" s="152">
        <f t="shared" si="272"/>
        <v>0</v>
      </c>
      <c r="DV188" s="152">
        <f t="shared" si="273"/>
        <v>0</v>
      </c>
      <c r="DW188" s="151"/>
      <c r="DX188" s="275"/>
      <c r="DY188" s="370"/>
      <c r="DZ188" s="208"/>
      <c r="EA188" s="208" t="s">
        <v>1439</v>
      </c>
      <c r="EB188" s="171" t="s">
        <v>1438</v>
      </c>
      <c r="EC188" s="411" t="s">
        <v>1449</v>
      </c>
      <c r="ED188" s="152" t="s">
        <v>371</v>
      </c>
      <c r="EE188" s="152">
        <v>1125.5999999999999</v>
      </c>
      <c r="EF188" s="153">
        <v>45863</v>
      </c>
      <c r="EG188" s="152">
        <v>84</v>
      </c>
      <c r="EH188" s="152">
        <v>1125.5999999999999</v>
      </c>
      <c r="EI188" s="396">
        <f>0.180163300015134+0.994</f>
        <v>1.1741633000151339</v>
      </c>
      <c r="EJ188" s="371">
        <f>EI188*EH188</f>
        <v>1321.6382104970346</v>
      </c>
      <c r="EK188" s="153">
        <v>45894</v>
      </c>
      <c r="EL188" s="153"/>
      <c r="EM188" s="153">
        <v>45905</v>
      </c>
      <c r="EN188" s="153"/>
      <c r="EO188" s="153">
        <v>45909</v>
      </c>
      <c r="EP188" s="153">
        <v>45910</v>
      </c>
      <c r="EQ188" s="153">
        <v>45910</v>
      </c>
      <c r="ER188" s="153">
        <v>45910</v>
      </c>
      <c r="ES188" s="152">
        <f t="shared" si="274"/>
        <v>84</v>
      </c>
      <c r="ET188" s="151">
        <f t="shared" si="275"/>
        <v>1125.5999999999999</v>
      </c>
      <c r="EU188" s="153"/>
      <c r="EV188" s="153"/>
      <c r="EW188" s="153"/>
      <c r="EX188" s="153"/>
      <c r="EY188" s="152">
        <f t="shared" si="276"/>
        <v>84</v>
      </c>
      <c r="EZ188" s="152">
        <f t="shared" si="277"/>
        <v>1125.5999999999999</v>
      </c>
      <c r="FA188" s="152">
        <f t="shared" si="278"/>
        <v>-6</v>
      </c>
      <c r="FB188" s="152">
        <f t="shared" si="279"/>
        <v>-88.199999999999818</v>
      </c>
      <c r="FC188" s="151" t="str">
        <f t="shared" si="280"/>
        <v>Thừa</v>
      </c>
      <c r="FD188" s="152"/>
      <c r="FE188" s="372"/>
      <c r="FF188" s="373"/>
      <c r="FG188" s="367"/>
      <c r="FH188" s="374"/>
      <c r="FI188" s="183"/>
      <c r="FJ188" s="184"/>
      <c r="FK188" s="185"/>
      <c r="FL188" s="185"/>
    </row>
    <row r="189" spans="1:168" s="157" customFormat="1" ht="14" hidden="1" customHeight="1">
      <c r="A189" s="208" t="str">
        <f t="shared" si="211"/>
        <v>Hiện</v>
      </c>
      <c r="B189" s="151" t="str">
        <f t="shared" si="281"/>
        <v>Đủ</v>
      </c>
      <c r="C189" s="409">
        <f t="shared" si="282"/>
        <v>0</v>
      </c>
      <c r="D189" s="151"/>
      <c r="E189" s="400"/>
      <c r="F189" s="151"/>
      <c r="G189" s="151"/>
      <c r="H189" s="151"/>
      <c r="I189" s="171" t="s">
        <v>699</v>
      </c>
      <c r="J189" s="164" t="s">
        <v>700</v>
      </c>
      <c r="K189" s="247" t="s">
        <v>701</v>
      </c>
      <c r="L189" s="233" t="s">
        <v>74</v>
      </c>
      <c r="M189" s="412" t="s">
        <v>345</v>
      </c>
      <c r="N189" s="163"/>
      <c r="O189" s="178">
        <v>92</v>
      </c>
      <c r="P189" s="172"/>
      <c r="Q189" s="179"/>
      <c r="R189" s="180"/>
      <c r="S189" s="179"/>
      <c r="T189" s="180"/>
      <c r="U189" s="180"/>
      <c r="V189" s="180"/>
      <c r="W189" s="180"/>
      <c r="X189" s="180"/>
      <c r="Y189" s="180"/>
      <c r="Z189" s="180"/>
      <c r="AA189" s="180"/>
      <c r="AB189" s="180"/>
      <c r="AC189" s="180"/>
      <c r="AD189" s="180"/>
      <c r="AE189" s="180"/>
      <c r="AF189" s="180"/>
      <c r="AG189" s="180">
        <v>92</v>
      </c>
      <c r="AH189" s="180">
        <v>0</v>
      </c>
      <c r="AI189" s="162">
        <f>VLOOKUP(I189,'[119]MTO-rev09'!$A:$O,11,0)</f>
        <v>0</v>
      </c>
      <c r="AJ189" s="162">
        <f>VLOOKUP(I189,'[119]MTO-rev09'!$A:$O,12,0)</f>
        <v>0</v>
      </c>
      <c r="AK189" s="162">
        <v>0</v>
      </c>
      <c r="AL189" s="162">
        <v>0</v>
      </c>
      <c r="AM189" s="162"/>
      <c r="AN189" s="162"/>
      <c r="AO189" s="162">
        <v>0</v>
      </c>
      <c r="AP189" s="162">
        <v>0</v>
      </c>
      <c r="AQ189" s="162">
        <v>0</v>
      </c>
      <c r="AR189" s="162">
        <v>0</v>
      </c>
      <c r="AS189" s="162">
        <v>0</v>
      </c>
      <c r="AT189" s="162">
        <v>0</v>
      </c>
      <c r="AU189" s="162">
        <v>0</v>
      </c>
      <c r="AV189" s="162">
        <v>0</v>
      </c>
      <c r="AW189" s="162">
        <v>0</v>
      </c>
      <c r="AX189" s="162">
        <v>0</v>
      </c>
      <c r="AY189" s="162">
        <v>0</v>
      </c>
      <c r="AZ189" s="162">
        <v>0</v>
      </c>
      <c r="BA189" s="162"/>
      <c r="BB189" s="162"/>
      <c r="BC189" s="162">
        <v>0</v>
      </c>
      <c r="BD189" s="162">
        <v>0</v>
      </c>
      <c r="BE189" s="162">
        <v>0</v>
      </c>
      <c r="BF189" s="162">
        <v>0</v>
      </c>
      <c r="BG189" s="162">
        <v>0</v>
      </c>
      <c r="BH189" s="162">
        <v>0</v>
      </c>
      <c r="BI189" s="162">
        <v>0</v>
      </c>
      <c r="BJ189" s="162">
        <v>0</v>
      </c>
      <c r="BK189" s="162">
        <v>0</v>
      </c>
      <c r="BL189" s="162">
        <v>0</v>
      </c>
      <c r="BM189" s="162">
        <v>0</v>
      </c>
      <c r="BN189" s="162">
        <v>0</v>
      </c>
      <c r="BO189" s="162"/>
      <c r="BP189" s="162"/>
      <c r="BQ189" s="162">
        <v>0</v>
      </c>
      <c r="BR189" s="162">
        <v>0</v>
      </c>
      <c r="BS189" s="162">
        <v>0</v>
      </c>
      <c r="BT189" s="162">
        <v>0</v>
      </c>
      <c r="BU189" s="162">
        <v>0</v>
      </c>
      <c r="BV189" s="162">
        <v>0</v>
      </c>
      <c r="BW189" s="162"/>
      <c r="BX189" s="162"/>
      <c r="BY189" s="162">
        <v>0</v>
      </c>
      <c r="BZ189" s="162">
        <v>0</v>
      </c>
      <c r="CA189" s="162">
        <v>0</v>
      </c>
      <c r="CB189" s="162">
        <v>0</v>
      </c>
      <c r="CC189" s="162">
        <v>0</v>
      </c>
      <c r="CD189" s="162">
        <v>0</v>
      </c>
      <c r="CE189" s="162">
        <f>VLOOKUP(I189,[120]REV33!$A:$O,11,0)</f>
        <v>0</v>
      </c>
      <c r="CF189" s="162">
        <f>VLOOKUP(I189,[120]REV33!$A:$O,12,0)</f>
        <v>0</v>
      </c>
      <c r="CG189" s="162"/>
      <c r="CH189" s="162"/>
      <c r="CI189" s="162"/>
      <c r="CJ189" s="162"/>
      <c r="CK189" s="162"/>
      <c r="CL189" s="162"/>
      <c r="CM189" s="162"/>
      <c r="CN189" s="162"/>
      <c r="CO189" s="162">
        <v>0</v>
      </c>
      <c r="CP189" s="162">
        <v>0</v>
      </c>
      <c r="CQ189" s="162">
        <v>0</v>
      </c>
      <c r="CR189" s="162">
        <v>0</v>
      </c>
      <c r="CS189" s="162">
        <v>0</v>
      </c>
      <c r="CT189" s="162">
        <v>0</v>
      </c>
      <c r="CU189" s="162">
        <v>0</v>
      </c>
      <c r="CV189" s="162">
        <v>0</v>
      </c>
      <c r="CW189" s="209">
        <f t="shared" si="268"/>
        <v>92</v>
      </c>
      <c r="CX189" s="209">
        <f t="shared" si="269"/>
        <v>0</v>
      </c>
      <c r="CY189" s="375" t="s">
        <v>708</v>
      </c>
      <c r="CZ189" s="208"/>
      <c r="DA189" s="152"/>
      <c r="DB189" s="152"/>
      <c r="DC189" s="208"/>
      <c r="DD189" s="208"/>
      <c r="DE189" s="152">
        <f t="shared" si="270"/>
        <v>92</v>
      </c>
      <c r="DF189" s="152" t="str">
        <f t="shared" si="271"/>
        <v>0</v>
      </c>
      <c r="DG189" s="153"/>
      <c r="DH189" s="153" t="s">
        <v>1020</v>
      </c>
      <c r="DI189" s="153" t="s">
        <v>435</v>
      </c>
      <c r="DJ189" s="376" t="s">
        <v>1022</v>
      </c>
      <c r="DK189" s="368"/>
      <c r="DL189" s="181" t="s">
        <v>477</v>
      </c>
      <c r="DM189" s="182" t="s">
        <v>374</v>
      </c>
      <c r="DN189" s="999">
        <v>92</v>
      </c>
      <c r="DO189" s="181" t="s">
        <v>477</v>
      </c>
      <c r="DP189" s="182">
        <v>150000</v>
      </c>
      <c r="DQ189" s="181">
        <f>DP189*DN189*1.1</f>
        <v>15180000.000000002</v>
      </c>
      <c r="DR189" s="446">
        <f t="shared" ref="DR189:DR198" si="283">(DQ189-DS189)/DS189</f>
        <v>0.10000000000000013</v>
      </c>
      <c r="DS189" s="182">
        <f>DP189*DN189</f>
        <v>13800000</v>
      </c>
      <c r="DT189" s="275">
        <v>45909</v>
      </c>
      <c r="DU189" s="152">
        <f t="shared" si="272"/>
        <v>92</v>
      </c>
      <c r="DV189" s="152">
        <f t="shared" si="273"/>
        <v>0</v>
      </c>
      <c r="DW189" s="151"/>
      <c r="DX189" s="275"/>
      <c r="DY189" s="370"/>
      <c r="DZ189" s="208"/>
      <c r="EA189" s="208"/>
      <c r="EB189" s="208"/>
      <c r="EC189" s="171"/>
      <c r="ED189" s="152"/>
      <c r="EE189" s="152"/>
      <c r="EF189" s="153"/>
      <c r="EG189" s="152"/>
      <c r="EH189" s="152"/>
      <c r="EI189" s="396"/>
      <c r="EJ189" s="371"/>
      <c r="EK189" s="153"/>
      <c r="EL189" s="153"/>
      <c r="EM189" s="153"/>
      <c r="EN189" s="153"/>
      <c r="EO189" s="153"/>
      <c r="EP189" s="153"/>
      <c r="EQ189" s="153"/>
      <c r="ER189" s="153"/>
      <c r="ES189" s="152">
        <f t="shared" si="274"/>
        <v>0</v>
      </c>
      <c r="ET189" s="151">
        <f t="shared" si="275"/>
        <v>0</v>
      </c>
      <c r="EU189" s="153"/>
      <c r="EV189" s="153"/>
      <c r="EW189" s="153"/>
      <c r="EX189" s="153"/>
      <c r="EY189" s="152">
        <f t="shared" si="276"/>
        <v>92</v>
      </c>
      <c r="EZ189" s="152">
        <f t="shared" si="277"/>
        <v>0</v>
      </c>
      <c r="FA189" s="152">
        <f t="shared" si="278"/>
        <v>0</v>
      </c>
      <c r="FB189" s="152">
        <f t="shared" si="279"/>
        <v>0</v>
      </c>
      <c r="FC189" s="151" t="str">
        <f t="shared" si="280"/>
        <v>Đủ</v>
      </c>
      <c r="FD189" s="152"/>
      <c r="FE189" s="372"/>
      <c r="FF189" s="373"/>
      <c r="FG189" s="367"/>
      <c r="FH189" s="374"/>
      <c r="FI189" s="183"/>
      <c r="FJ189" s="184"/>
      <c r="FK189" s="185"/>
      <c r="FL189" s="185"/>
    </row>
    <row r="190" spans="1:168" s="157" customFormat="1" ht="14" hidden="1" customHeight="1">
      <c r="A190" s="208" t="str">
        <f t="shared" si="211"/>
        <v>Hiện</v>
      </c>
      <c r="B190" s="151" t="str">
        <f t="shared" si="281"/>
        <v>Đủ</v>
      </c>
      <c r="C190" s="409">
        <f t="shared" si="282"/>
        <v>0</v>
      </c>
      <c r="D190" s="151"/>
      <c r="E190" s="400"/>
      <c r="F190" s="151"/>
      <c r="G190" s="151"/>
      <c r="H190" s="151"/>
      <c r="I190" s="171" t="s">
        <v>702</v>
      </c>
      <c r="J190" s="164" t="s">
        <v>703</v>
      </c>
      <c r="K190" s="247" t="s">
        <v>704</v>
      </c>
      <c r="L190" s="233" t="s">
        <v>453</v>
      </c>
      <c r="M190" s="412" t="s">
        <v>345</v>
      </c>
      <c r="N190" s="163"/>
      <c r="O190" s="178">
        <v>40</v>
      </c>
      <c r="P190" s="172"/>
      <c r="Q190" s="179"/>
      <c r="R190" s="180"/>
      <c r="S190" s="179"/>
      <c r="T190" s="180"/>
      <c r="U190" s="180"/>
      <c r="V190" s="180"/>
      <c r="W190" s="180"/>
      <c r="X190" s="180"/>
      <c r="Y190" s="180"/>
      <c r="Z190" s="180"/>
      <c r="AA190" s="180"/>
      <c r="AB190" s="180"/>
      <c r="AC190" s="180"/>
      <c r="AD190" s="180"/>
      <c r="AE190" s="180"/>
      <c r="AF190" s="180"/>
      <c r="AG190" s="180">
        <v>40</v>
      </c>
      <c r="AH190" s="180">
        <v>0</v>
      </c>
      <c r="AI190" s="162">
        <f>VLOOKUP(I190,'[119]MTO-rev09'!$A:$O,11,0)</f>
        <v>0</v>
      </c>
      <c r="AJ190" s="162">
        <f>VLOOKUP(I190,'[119]MTO-rev09'!$A:$O,12,0)</f>
        <v>0</v>
      </c>
      <c r="AK190" s="162">
        <v>0</v>
      </c>
      <c r="AL190" s="162">
        <v>0</v>
      </c>
      <c r="AM190" s="162"/>
      <c r="AN190" s="162"/>
      <c r="AO190" s="162">
        <v>0</v>
      </c>
      <c r="AP190" s="162">
        <v>0</v>
      </c>
      <c r="AQ190" s="162">
        <v>0</v>
      </c>
      <c r="AR190" s="162">
        <v>0</v>
      </c>
      <c r="AS190" s="162">
        <v>0</v>
      </c>
      <c r="AT190" s="162">
        <v>0</v>
      </c>
      <c r="AU190" s="162">
        <v>0</v>
      </c>
      <c r="AV190" s="162">
        <v>0</v>
      </c>
      <c r="AW190" s="162">
        <v>0</v>
      </c>
      <c r="AX190" s="162">
        <v>0</v>
      </c>
      <c r="AY190" s="162">
        <v>0</v>
      </c>
      <c r="AZ190" s="162">
        <v>0</v>
      </c>
      <c r="BA190" s="162"/>
      <c r="BB190" s="162"/>
      <c r="BC190" s="162"/>
      <c r="BD190" s="162"/>
      <c r="BE190" s="162"/>
      <c r="BF190" s="162"/>
      <c r="BG190" s="162"/>
      <c r="BH190" s="162"/>
      <c r="BI190" s="162"/>
      <c r="BJ190" s="162"/>
      <c r="BK190" s="162"/>
      <c r="BL190" s="162"/>
      <c r="BM190" s="162"/>
      <c r="BN190" s="162"/>
      <c r="BO190" s="162"/>
      <c r="BP190" s="162"/>
      <c r="BQ190" s="162">
        <v>0</v>
      </c>
      <c r="BR190" s="162">
        <v>0</v>
      </c>
      <c r="BS190" s="162">
        <v>0</v>
      </c>
      <c r="BT190" s="162">
        <v>0</v>
      </c>
      <c r="BU190" s="162">
        <v>0</v>
      </c>
      <c r="BV190" s="162">
        <v>0</v>
      </c>
      <c r="BW190" s="162"/>
      <c r="BX190" s="162"/>
      <c r="BY190" s="162">
        <v>0</v>
      </c>
      <c r="BZ190" s="162">
        <v>0</v>
      </c>
      <c r="CA190" s="162">
        <v>0</v>
      </c>
      <c r="CB190" s="162">
        <v>0</v>
      </c>
      <c r="CC190" s="162">
        <v>0</v>
      </c>
      <c r="CD190" s="162">
        <v>0</v>
      </c>
      <c r="CE190" s="162">
        <f>VLOOKUP(I190,[120]REV33!$A:$O,11,0)</f>
        <v>0</v>
      </c>
      <c r="CF190" s="162">
        <f>VLOOKUP(I190,[120]REV33!$A:$O,12,0)</f>
        <v>0</v>
      </c>
      <c r="CG190" s="162"/>
      <c r="CH190" s="162"/>
      <c r="CI190" s="162"/>
      <c r="CJ190" s="162"/>
      <c r="CK190" s="162"/>
      <c r="CL190" s="162"/>
      <c r="CM190" s="162"/>
      <c r="CN190" s="162"/>
      <c r="CO190" s="162">
        <v>0</v>
      </c>
      <c r="CP190" s="162">
        <v>0</v>
      </c>
      <c r="CQ190" s="162">
        <v>0</v>
      </c>
      <c r="CR190" s="162">
        <v>0</v>
      </c>
      <c r="CS190" s="162">
        <v>0</v>
      </c>
      <c r="CT190" s="162">
        <v>0</v>
      </c>
      <c r="CU190" s="162">
        <v>0</v>
      </c>
      <c r="CV190" s="162">
        <v>0</v>
      </c>
      <c r="CW190" s="209">
        <f t="shared" si="268"/>
        <v>40</v>
      </c>
      <c r="CX190" s="209">
        <f t="shared" si="269"/>
        <v>0</v>
      </c>
      <c r="CY190" s="375" t="s">
        <v>709</v>
      </c>
      <c r="CZ190" s="208"/>
      <c r="DA190" s="152"/>
      <c r="DB190" s="152"/>
      <c r="DC190" s="208"/>
      <c r="DD190" s="208"/>
      <c r="DE190" s="152">
        <f t="shared" si="270"/>
        <v>40</v>
      </c>
      <c r="DF190" s="152" t="str">
        <f t="shared" si="271"/>
        <v>0</v>
      </c>
      <c r="DG190" s="153"/>
      <c r="DH190" s="153" t="s">
        <v>1020</v>
      </c>
      <c r="DI190" s="153" t="s">
        <v>435</v>
      </c>
      <c r="DJ190" s="376" t="s">
        <v>1023</v>
      </c>
      <c r="DK190" s="368"/>
      <c r="DL190" s="181" t="s">
        <v>477</v>
      </c>
      <c r="DM190" s="182" t="s">
        <v>374</v>
      </c>
      <c r="DN190" s="999">
        <v>40</v>
      </c>
      <c r="DO190" s="181" t="s">
        <v>477</v>
      </c>
      <c r="DP190" s="182">
        <v>1250000</v>
      </c>
      <c r="DQ190" s="181">
        <f>DP190*DN190*1.1</f>
        <v>55000000.000000007</v>
      </c>
      <c r="DR190" s="446">
        <f t="shared" si="283"/>
        <v>0.10000000000000014</v>
      </c>
      <c r="DS190" s="182">
        <f>DP190*DN190</f>
        <v>50000000</v>
      </c>
      <c r="DT190" s="275">
        <v>45909</v>
      </c>
      <c r="DU190" s="152">
        <f t="shared" si="272"/>
        <v>40</v>
      </c>
      <c r="DV190" s="152">
        <f t="shared" si="273"/>
        <v>0</v>
      </c>
      <c r="DW190" s="151"/>
      <c r="DX190" s="275"/>
      <c r="DY190" s="370"/>
      <c r="DZ190" s="208"/>
      <c r="EA190" s="208"/>
      <c r="EB190" s="208"/>
      <c r="EC190" s="171"/>
      <c r="ED190" s="152"/>
      <c r="EE190" s="152"/>
      <c r="EF190" s="153"/>
      <c r="EG190" s="152"/>
      <c r="EH190" s="152"/>
      <c r="EI190" s="396"/>
      <c r="EJ190" s="371"/>
      <c r="EK190" s="153"/>
      <c r="EL190" s="153"/>
      <c r="EM190" s="153"/>
      <c r="EN190" s="153"/>
      <c r="EO190" s="153"/>
      <c r="EP190" s="153"/>
      <c r="EQ190" s="153"/>
      <c r="ER190" s="153"/>
      <c r="ES190" s="152">
        <f t="shared" si="274"/>
        <v>0</v>
      </c>
      <c r="ET190" s="151">
        <f t="shared" si="275"/>
        <v>0</v>
      </c>
      <c r="EU190" s="153"/>
      <c r="EV190" s="153"/>
      <c r="EW190" s="153"/>
      <c r="EX190" s="153"/>
      <c r="EY190" s="152">
        <f t="shared" si="276"/>
        <v>40</v>
      </c>
      <c r="EZ190" s="152">
        <f t="shared" si="277"/>
        <v>0</v>
      </c>
      <c r="FA190" s="152">
        <f t="shared" si="278"/>
        <v>0</v>
      </c>
      <c r="FB190" s="152">
        <f t="shared" si="279"/>
        <v>0</v>
      </c>
      <c r="FC190" s="151" t="str">
        <f t="shared" si="280"/>
        <v>Đủ</v>
      </c>
      <c r="FD190" s="152"/>
      <c r="FE190" s="372"/>
      <c r="FF190" s="373"/>
      <c r="FG190" s="367"/>
      <c r="FH190" s="374"/>
      <c r="FI190" s="183"/>
      <c r="FJ190" s="184"/>
      <c r="FK190" s="185"/>
      <c r="FL190" s="185"/>
    </row>
    <row r="191" spans="1:168" s="157" customFormat="1" ht="14" hidden="1" customHeight="1">
      <c r="A191" s="208" t="str">
        <f t="shared" si="211"/>
        <v>Hiện</v>
      </c>
      <c r="B191" s="151" t="str">
        <f t="shared" ref="B191:B193" si="284">FC191</f>
        <v>Đủ</v>
      </c>
      <c r="C191" s="409">
        <f t="shared" ref="C191:C390" si="285">FA191</f>
        <v>0</v>
      </c>
      <c r="D191" s="151"/>
      <c r="E191" s="151" t="s">
        <v>1679</v>
      </c>
      <c r="F191" s="151"/>
      <c r="G191" s="151"/>
      <c r="H191" s="151" t="s">
        <v>1670</v>
      </c>
      <c r="I191" s="164" t="s">
        <v>746</v>
      </c>
      <c r="J191" s="164" t="s">
        <v>397</v>
      </c>
      <c r="K191" s="247" t="s">
        <v>747</v>
      </c>
      <c r="L191" s="233" t="s">
        <v>402</v>
      </c>
      <c r="M191" s="163" t="s">
        <v>61</v>
      </c>
      <c r="N191" s="163">
        <v>5.44</v>
      </c>
      <c r="O191" s="415">
        <v>28.000000000000004</v>
      </c>
      <c r="P191" s="415">
        <v>152.32</v>
      </c>
      <c r="Q191" s="179"/>
      <c r="R191" s="180"/>
      <c r="S191" s="179"/>
      <c r="T191" s="180"/>
      <c r="U191" s="180"/>
      <c r="V191" s="180"/>
      <c r="W191" s="180"/>
      <c r="X191" s="180"/>
      <c r="Y191" s="180"/>
      <c r="Z191" s="180"/>
      <c r="AA191" s="180"/>
      <c r="AB191" s="180"/>
      <c r="AC191" s="180"/>
      <c r="AD191" s="180"/>
      <c r="AE191" s="180"/>
      <c r="AF191" s="180"/>
      <c r="AG191" s="180"/>
      <c r="AH191" s="180"/>
      <c r="AI191" s="162"/>
      <c r="AJ191" s="162"/>
      <c r="AK191" s="162">
        <v>30</v>
      </c>
      <c r="AL191" s="162">
        <v>163.20000000000002</v>
      </c>
      <c r="AM191" s="162"/>
      <c r="AN191" s="162"/>
      <c r="AO191" s="162">
        <v>0</v>
      </c>
      <c r="AP191" s="162">
        <v>0</v>
      </c>
      <c r="AQ191" s="162">
        <v>0</v>
      </c>
      <c r="AR191" s="162">
        <v>0</v>
      </c>
      <c r="AS191" s="162">
        <v>0</v>
      </c>
      <c r="AT191" s="162">
        <v>0</v>
      </c>
      <c r="AU191" s="162">
        <v>0</v>
      </c>
      <c r="AV191" s="162">
        <v>0</v>
      </c>
      <c r="AW191" s="162">
        <v>0</v>
      </c>
      <c r="AX191" s="162">
        <v>0</v>
      </c>
      <c r="AY191" s="162">
        <v>0</v>
      </c>
      <c r="AZ191" s="162">
        <v>0</v>
      </c>
      <c r="BA191" s="162"/>
      <c r="BB191" s="162"/>
      <c r="BC191" s="162">
        <v>0</v>
      </c>
      <c r="BD191" s="162">
        <v>0</v>
      </c>
      <c r="BE191" s="162">
        <v>0</v>
      </c>
      <c r="BF191" s="162">
        <v>0</v>
      </c>
      <c r="BG191" s="162">
        <v>0</v>
      </c>
      <c r="BH191" s="162">
        <v>0</v>
      </c>
      <c r="BI191" s="162">
        <v>0</v>
      </c>
      <c r="BJ191" s="162">
        <v>0</v>
      </c>
      <c r="BK191" s="162">
        <v>0</v>
      </c>
      <c r="BL191" s="162">
        <v>0</v>
      </c>
      <c r="BM191" s="162">
        <v>24</v>
      </c>
      <c r="BN191" s="162">
        <v>130.56</v>
      </c>
      <c r="BO191" s="162"/>
      <c r="BP191" s="162"/>
      <c r="BQ191" s="162">
        <v>0</v>
      </c>
      <c r="BR191" s="162">
        <v>0</v>
      </c>
      <c r="BS191" s="162">
        <v>0</v>
      </c>
      <c r="BT191" s="162">
        <v>0</v>
      </c>
      <c r="BU191" s="162">
        <v>0</v>
      </c>
      <c r="BV191" s="162">
        <v>0</v>
      </c>
      <c r="BW191" s="162"/>
      <c r="BX191" s="162"/>
      <c r="BY191" s="162">
        <v>0</v>
      </c>
      <c r="BZ191" s="162">
        <v>0</v>
      </c>
      <c r="CA191" s="162">
        <v>0</v>
      </c>
      <c r="CB191" s="162">
        <v>0</v>
      </c>
      <c r="CC191" s="162">
        <v>0</v>
      </c>
      <c r="CD191" s="162">
        <v>0</v>
      </c>
      <c r="CE191" s="162">
        <f>VLOOKUP(I191,[120]REV33!$A:$O,11,0)</f>
        <v>0</v>
      </c>
      <c r="CF191" s="162">
        <f>VLOOKUP(I191,[120]REV33!$A:$O,12,0)</f>
        <v>0</v>
      </c>
      <c r="CG191" s="162"/>
      <c r="CH191" s="162"/>
      <c r="CI191" s="162"/>
      <c r="CJ191" s="162"/>
      <c r="CK191" s="162"/>
      <c r="CL191" s="162"/>
      <c r="CM191" s="162"/>
      <c r="CN191" s="162"/>
      <c r="CO191" s="162">
        <v>0</v>
      </c>
      <c r="CP191" s="162">
        <v>0</v>
      </c>
      <c r="CQ191" s="162">
        <v>0</v>
      </c>
      <c r="CR191" s="162">
        <v>0</v>
      </c>
      <c r="CS191" s="162">
        <v>0</v>
      </c>
      <c r="CT191" s="162">
        <v>0</v>
      </c>
      <c r="CU191" s="162">
        <v>0</v>
      </c>
      <c r="CV191" s="162">
        <v>0</v>
      </c>
      <c r="CW191" s="209">
        <f t="shared" si="268"/>
        <v>54</v>
      </c>
      <c r="CX191" s="209">
        <f t="shared" si="269"/>
        <v>293.76</v>
      </c>
      <c r="CY191" s="375" t="s">
        <v>1880</v>
      </c>
      <c r="CZ191" s="208"/>
      <c r="DA191" s="152"/>
      <c r="DB191" s="152"/>
      <c r="DC191" s="208"/>
      <c r="DD191" s="208"/>
      <c r="DE191" s="152">
        <f t="shared" si="270"/>
        <v>54</v>
      </c>
      <c r="DF191" s="152">
        <f t="shared" si="271"/>
        <v>293.76</v>
      </c>
      <c r="DG191" s="153"/>
      <c r="DH191" s="153" t="s">
        <v>1463</v>
      </c>
      <c r="DI191" s="153" t="s">
        <v>452</v>
      </c>
      <c r="DJ191" s="247" t="s">
        <v>747</v>
      </c>
      <c r="DK191" s="368"/>
      <c r="DL191" s="181">
        <v>160</v>
      </c>
      <c r="DM191" s="153">
        <v>45910</v>
      </c>
      <c r="DN191" s="999">
        <v>30</v>
      </c>
      <c r="DO191" s="181">
        <v>160</v>
      </c>
      <c r="DP191" s="182">
        <f>21000/1.1</f>
        <v>19090.909090909088</v>
      </c>
      <c r="DQ191" s="181">
        <f>DP191*DO191*1.1</f>
        <v>3360000</v>
      </c>
      <c r="DR191" s="446">
        <f t="shared" si="283"/>
        <v>0.10000000000000016</v>
      </c>
      <c r="DS191" s="182">
        <f>DP191*DO191</f>
        <v>3054545.4545454541</v>
      </c>
      <c r="DT191" s="153">
        <v>45910</v>
      </c>
      <c r="DU191" s="152">
        <f t="shared" si="272"/>
        <v>54</v>
      </c>
      <c r="DV191" s="152">
        <f t="shared" si="273"/>
        <v>322</v>
      </c>
      <c r="DW191" s="151"/>
      <c r="DX191" s="275"/>
      <c r="DY191" s="370"/>
      <c r="DZ191" s="208"/>
      <c r="EA191" s="208"/>
      <c r="EB191" s="208"/>
      <c r="EC191" s="171"/>
      <c r="ED191" s="152"/>
      <c r="EE191" s="152"/>
      <c r="EF191" s="153"/>
      <c r="EG191" s="152"/>
      <c r="EH191" s="152"/>
      <c r="EI191" s="396"/>
      <c r="EJ191" s="371"/>
      <c r="EK191" s="153"/>
      <c r="EL191" s="153"/>
      <c r="EM191" s="153"/>
      <c r="EN191" s="153"/>
      <c r="EO191" s="153"/>
      <c r="EP191" s="153"/>
      <c r="EQ191" s="153"/>
      <c r="ER191" s="153"/>
      <c r="ES191" s="152">
        <f t="shared" si="274"/>
        <v>0</v>
      </c>
      <c r="ET191" s="151">
        <f t="shared" si="275"/>
        <v>0</v>
      </c>
      <c r="EU191" s="153"/>
      <c r="EV191" s="153"/>
      <c r="EW191" s="153"/>
      <c r="EX191" s="153"/>
      <c r="EY191" s="152">
        <f t="shared" si="276"/>
        <v>54</v>
      </c>
      <c r="EZ191" s="152">
        <f t="shared" si="277"/>
        <v>322</v>
      </c>
      <c r="FA191" s="152">
        <f t="shared" si="278"/>
        <v>0</v>
      </c>
      <c r="FB191" s="152">
        <f t="shared" si="279"/>
        <v>-28.240000000000009</v>
      </c>
      <c r="FC191" s="151" t="str">
        <f t="shared" si="280"/>
        <v>Đủ</v>
      </c>
      <c r="FD191" s="152"/>
      <c r="FE191" s="372"/>
      <c r="FF191" s="373"/>
      <c r="FG191" s="367"/>
      <c r="FH191" s="374"/>
      <c r="FI191" s="183"/>
      <c r="FJ191" s="184"/>
      <c r="FK191" s="185"/>
      <c r="FL191" s="185"/>
    </row>
    <row r="192" spans="1:168" s="157" customFormat="1" ht="14" hidden="1" customHeight="1">
      <c r="A192" s="208" t="str">
        <f t="shared" si="211"/>
        <v>ok</v>
      </c>
      <c r="B192" s="151"/>
      <c r="C192" s="409"/>
      <c r="D192" s="151"/>
      <c r="E192" s="151"/>
      <c r="F192" s="151"/>
      <c r="G192" s="151"/>
      <c r="H192" s="151"/>
      <c r="I192" s="164" t="s">
        <v>746</v>
      </c>
      <c r="J192" s="164" t="s">
        <v>397</v>
      </c>
      <c r="K192" s="247" t="s">
        <v>747</v>
      </c>
      <c r="L192" s="233" t="s">
        <v>402</v>
      </c>
      <c r="M192" s="163" t="s">
        <v>61</v>
      </c>
      <c r="N192" s="163"/>
      <c r="O192" s="415"/>
      <c r="P192" s="415"/>
      <c r="Q192" s="179"/>
      <c r="R192" s="180"/>
      <c r="S192" s="179"/>
      <c r="T192" s="180"/>
      <c r="U192" s="180"/>
      <c r="V192" s="180"/>
      <c r="W192" s="180"/>
      <c r="X192" s="180"/>
      <c r="Y192" s="180"/>
      <c r="Z192" s="180"/>
      <c r="AA192" s="180"/>
      <c r="AB192" s="180"/>
      <c r="AC192" s="180"/>
      <c r="AD192" s="180"/>
      <c r="AE192" s="180"/>
      <c r="AF192" s="180"/>
      <c r="AG192" s="180"/>
      <c r="AH192" s="180"/>
      <c r="AI192" s="162"/>
      <c r="AJ192" s="162"/>
      <c r="AK192" s="162"/>
      <c r="AL192" s="162"/>
      <c r="AM192" s="162"/>
      <c r="AN192" s="162"/>
      <c r="AO192" s="162"/>
      <c r="AP192" s="162"/>
      <c r="AQ192" s="162"/>
      <c r="AR192" s="162"/>
      <c r="AS192" s="162"/>
      <c r="AT192" s="162"/>
      <c r="AU192" s="162"/>
      <c r="AV192" s="162"/>
      <c r="AW192" s="162"/>
      <c r="AX192" s="162"/>
      <c r="AY192" s="162"/>
      <c r="AZ192" s="162"/>
      <c r="BA192" s="162"/>
      <c r="BB192" s="162"/>
      <c r="BC192" s="162"/>
      <c r="BD192" s="162"/>
      <c r="BE192" s="162"/>
      <c r="BF192" s="162"/>
      <c r="BG192" s="162"/>
      <c r="BH192" s="162"/>
      <c r="BI192" s="162"/>
      <c r="BJ192" s="162"/>
      <c r="BK192" s="162"/>
      <c r="BL192" s="162"/>
      <c r="BM192" s="162"/>
      <c r="BN192" s="162"/>
      <c r="BO192" s="162"/>
      <c r="BP192" s="162"/>
      <c r="BQ192" s="162"/>
      <c r="BR192" s="162"/>
      <c r="BS192" s="162"/>
      <c r="BT192" s="162"/>
      <c r="BU192" s="162"/>
      <c r="BV192" s="162"/>
      <c r="BW192" s="162"/>
      <c r="BX192" s="162"/>
      <c r="BY192" s="162"/>
      <c r="BZ192" s="162"/>
      <c r="CA192" s="162"/>
      <c r="CB192" s="162"/>
      <c r="CC192" s="162"/>
      <c r="CD192" s="162"/>
      <c r="CE192" s="162"/>
      <c r="CF192" s="162"/>
      <c r="CG192" s="162"/>
      <c r="CH192" s="162"/>
      <c r="CI192" s="162"/>
      <c r="CJ192" s="162"/>
      <c r="CK192" s="162"/>
      <c r="CL192" s="162"/>
      <c r="CM192" s="162"/>
      <c r="CN192" s="162"/>
      <c r="CO192" s="162"/>
      <c r="CP192" s="162"/>
      <c r="CQ192" s="162"/>
      <c r="CR192" s="162"/>
      <c r="CS192" s="162"/>
      <c r="CT192" s="162"/>
      <c r="CU192" s="162"/>
      <c r="CV192" s="162"/>
      <c r="CW192" s="209"/>
      <c r="CX192" s="209"/>
      <c r="CY192" s="375"/>
      <c r="CZ192" s="208"/>
      <c r="DA192" s="152"/>
      <c r="DB192" s="152"/>
      <c r="DC192" s="208"/>
      <c r="DD192" s="208"/>
      <c r="DE192" s="152"/>
      <c r="DF192" s="152"/>
      <c r="DG192" s="153"/>
      <c r="DH192" s="153" t="s">
        <v>1683</v>
      </c>
      <c r="DI192" s="153" t="s">
        <v>1670</v>
      </c>
      <c r="DJ192" s="247" t="s">
        <v>1682</v>
      </c>
      <c r="DK192" s="368"/>
      <c r="DL192" s="181">
        <v>162</v>
      </c>
      <c r="DM192" s="153">
        <v>45955</v>
      </c>
      <c r="DN192" s="999">
        <v>24</v>
      </c>
      <c r="DO192" s="181">
        <v>162</v>
      </c>
      <c r="DP192" s="182">
        <f>18700/1.1</f>
        <v>17000</v>
      </c>
      <c r="DQ192" s="181">
        <f>DP192*DO192*1.1</f>
        <v>3029400.0000000005</v>
      </c>
      <c r="DR192" s="446">
        <f t="shared" si="283"/>
        <v>0.10000000000000017</v>
      </c>
      <c r="DS192" s="182">
        <f>DP192*DO192</f>
        <v>2754000</v>
      </c>
      <c r="DT192" s="275">
        <v>45957</v>
      </c>
      <c r="DU192" s="152"/>
      <c r="DV192" s="152"/>
      <c r="DW192" s="151"/>
      <c r="DX192" s="275"/>
      <c r="DY192" s="370"/>
      <c r="DZ192" s="208"/>
      <c r="EA192" s="208"/>
      <c r="EB192" s="208"/>
      <c r="EC192" s="171"/>
      <c r="ED192" s="152"/>
      <c r="EE192" s="152"/>
      <c r="EF192" s="153"/>
      <c r="EG192" s="152"/>
      <c r="EH192" s="152"/>
      <c r="EI192" s="396"/>
      <c r="EJ192" s="371"/>
      <c r="EK192" s="153"/>
      <c r="EL192" s="153"/>
      <c r="EM192" s="153"/>
      <c r="EN192" s="153"/>
      <c r="EO192" s="153"/>
      <c r="EP192" s="153"/>
      <c r="EQ192" s="153"/>
      <c r="ER192" s="153"/>
      <c r="ES192" s="152"/>
      <c r="ET192" s="151"/>
      <c r="EU192" s="153"/>
      <c r="EV192" s="153"/>
      <c r="EW192" s="153"/>
      <c r="EX192" s="153"/>
      <c r="EY192" s="152"/>
      <c r="EZ192" s="152"/>
      <c r="FA192" s="152"/>
      <c r="FB192" s="152"/>
      <c r="FC192" s="151"/>
      <c r="FD192" s="152"/>
      <c r="FE192" s="372"/>
      <c r="FF192" s="373"/>
      <c r="FG192" s="367"/>
      <c r="FH192" s="374"/>
      <c r="FI192" s="183"/>
      <c r="FJ192" s="184"/>
      <c r="FK192" s="185"/>
      <c r="FL192" s="185"/>
    </row>
    <row r="193" spans="1:168" s="157" customFormat="1" ht="14" hidden="1" customHeight="1">
      <c r="A193" s="208" t="str">
        <f t="shared" si="211"/>
        <v>Hiện</v>
      </c>
      <c r="B193" s="151" t="str">
        <f t="shared" si="284"/>
        <v>Thừa</v>
      </c>
      <c r="C193" s="409">
        <f t="shared" si="285"/>
        <v>-1.4000000000000004</v>
      </c>
      <c r="D193" s="151"/>
      <c r="E193" s="151" t="s">
        <v>1679</v>
      </c>
      <c r="F193" s="151"/>
      <c r="G193" s="151"/>
      <c r="H193" s="151"/>
      <c r="I193" s="164" t="s">
        <v>748</v>
      </c>
      <c r="J193" s="164" t="s">
        <v>412</v>
      </c>
      <c r="K193" s="247" t="s">
        <v>749</v>
      </c>
      <c r="L193" s="233" t="s">
        <v>402</v>
      </c>
      <c r="M193" s="163" t="s">
        <v>61</v>
      </c>
      <c r="N193" s="172">
        <f>24*0.148148148148148</f>
        <v>3.5555555555555518</v>
      </c>
      <c r="O193" s="415">
        <v>4.3879999999999999</v>
      </c>
      <c r="P193" s="416">
        <v>15.6</v>
      </c>
      <c r="Q193" s="179"/>
      <c r="R193" s="180"/>
      <c r="S193" s="179"/>
      <c r="T193" s="180"/>
      <c r="U193" s="180"/>
      <c r="V193" s="180"/>
      <c r="W193" s="180"/>
      <c r="X193" s="180"/>
      <c r="Y193" s="180"/>
      <c r="Z193" s="180"/>
      <c r="AA193" s="180"/>
      <c r="AB193" s="180"/>
      <c r="AC193" s="180"/>
      <c r="AD193" s="180"/>
      <c r="AE193" s="180"/>
      <c r="AF193" s="180"/>
      <c r="AG193" s="180"/>
      <c r="AH193" s="180"/>
      <c r="AI193" s="162"/>
      <c r="AJ193" s="162"/>
      <c r="AK193" s="162">
        <v>4.5999999999999996</v>
      </c>
      <c r="AL193" s="162">
        <v>16.355555555555537</v>
      </c>
      <c r="AM193" s="162"/>
      <c r="AN193" s="162"/>
      <c r="AO193" s="162">
        <v>0</v>
      </c>
      <c r="AP193" s="162">
        <v>0</v>
      </c>
      <c r="AQ193" s="162">
        <v>0</v>
      </c>
      <c r="AR193" s="162">
        <v>0</v>
      </c>
      <c r="AS193" s="162">
        <v>0</v>
      </c>
      <c r="AT193" s="162">
        <v>0</v>
      </c>
      <c r="AU193" s="162">
        <v>0</v>
      </c>
      <c r="AV193" s="162">
        <v>0</v>
      </c>
      <c r="AW193" s="162">
        <v>0</v>
      </c>
      <c r="AX193" s="162">
        <v>0</v>
      </c>
      <c r="AY193" s="162">
        <v>0</v>
      </c>
      <c r="AZ193" s="162">
        <v>0</v>
      </c>
      <c r="BA193" s="162"/>
      <c r="BB193" s="162"/>
      <c r="BC193" s="162">
        <v>0</v>
      </c>
      <c r="BD193" s="162">
        <v>0</v>
      </c>
      <c r="BE193" s="162">
        <v>0</v>
      </c>
      <c r="BF193" s="162">
        <v>0</v>
      </c>
      <c r="BG193" s="162">
        <v>0</v>
      </c>
      <c r="BH193" s="162">
        <v>0</v>
      </c>
      <c r="BI193" s="162">
        <v>0</v>
      </c>
      <c r="BJ193" s="162">
        <v>0</v>
      </c>
      <c r="BK193" s="162">
        <v>0</v>
      </c>
      <c r="BL193" s="162">
        <v>0</v>
      </c>
      <c r="BM193" s="162">
        <v>6</v>
      </c>
      <c r="BN193" s="162">
        <v>21.333333333333311</v>
      </c>
      <c r="BO193" s="162"/>
      <c r="BP193" s="162"/>
      <c r="BQ193" s="162">
        <v>0</v>
      </c>
      <c r="BR193" s="162">
        <v>0</v>
      </c>
      <c r="BS193" s="162">
        <v>0</v>
      </c>
      <c r="BT193" s="162">
        <v>0</v>
      </c>
      <c r="BU193" s="162">
        <v>0</v>
      </c>
      <c r="BV193" s="162">
        <v>0</v>
      </c>
      <c r="BW193" s="162"/>
      <c r="BX193" s="162"/>
      <c r="BY193" s="162">
        <v>0</v>
      </c>
      <c r="BZ193" s="162">
        <v>0</v>
      </c>
      <c r="CA193" s="162">
        <v>0</v>
      </c>
      <c r="CB193" s="162">
        <v>0</v>
      </c>
      <c r="CC193" s="162">
        <v>0</v>
      </c>
      <c r="CD193" s="162">
        <v>0</v>
      </c>
      <c r="CE193" s="162">
        <f>VLOOKUP(I193,[120]REV33!$A:$O,11,0)</f>
        <v>0</v>
      </c>
      <c r="CF193" s="162">
        <f>VLOOKUP(I193,[120]REV33!$A:$O,12,0)</f>
        <v>0</v>
      </c>
      <c r="CG193" s="162"/>
      <c r="CH193" s="162"/>
      <c r="CI193" s="162"/>
      <c r="CJ193" s="162"/>
      <c r="CK193" s="162"/>
      <c r="CL193" s="162"/>
      <c r="CM193" s="162"/>
      <c r="CN193" s="162"/>
      <c r="CO193" s="162">
        <v>0</v>
      </c>
      <c r="CP193" s="162">
        <v>0</v>
      </c>
      <c r="CQ193" s="162">
        <v>0</v>
      </c>
      <c r="CR193" s="162">
        <v>0</v>
      </c>
      <c r="CS193" s="162">
        <v>0</v>
      </c>
      <c r="CT193" s="162">
        <v>0</v>
      </c>
      <c r="CU193" s="162">
        <v>0</v>
      </c>
      <c r="CV193" s="162">
        <v>0</v>
      </c>
      <c r="CW193" s="209">
        <f>Q193+S193+U193+W193+Y193+AA193+AC193+AE193+AG193+AI193+AK193+AM193+AO193+AQ193+AS193+AU193+AW193+AY193+BA193+BC193+BE193+BG193+BI193+BK193+BM193+BO193+BQ193+BS193+BU193+BW193+BY193+CA193+CC193+CE193+CG193+CI193+CK193+CM193+CO193+CQ193+CS193+CU193</f>
        <v>10.6</v>
      </c>
      <c r="CX193" s="209">
        <f>R193+T193+V193+X193+Z193+AB193+AD193+AF193+AH193+AJ193+AL193+AN193+AP193+AR193+AT193+AV193+AX193+AZ193+BB193+BD193+BF193+BH193+BJ193+BL193+BN193+BP193+BR193+BT193+BV193+BX193+BZ193+CB193+CD193+CF193+CH193+CJ193+CL193+CN193+CP193+CR193+CT193+CV193</f>
        <v>37.688888888888847</v>
      </c>
      <c r="CY193" s="375" t="s">
        <v>1880</v>
      </c>
      <c r="CZ193" s="208"/>
      <c r="DA193" s="152"/>
      <c r="DB193" s="152"/>
      <c r="DC193" s="208"/>
      <c r="DD193" s="208"/>
      <c r="DE193" s="152">
        <f>IF(CW193&gt;DA193,CW193-DA193,"0")</f>
        <v>10.6</v>
      </c>
      <c r="DF193" s="152">
        <f>IF(CX193&gt;DB193,CX193-DB193,"0")</f>
        <v>37.688888888888847</v>
      </c>
      <c r="DG193" s="153"/>
      <c r="DH193" s="153" t="s">
        <v>1691</v>
      </c>
      <c r="DI193" s="277" t="s">
        <v>45</v>
      </c>
      <c r="DJ193" s="213" t="s">
        <v>1018</v>
      </c>
      <c r="DK193" s="213" t="s">
        <v>1016</v>
      </c>
      <c r="DL193" s="227">
        <v>21.31</v>
      </c>
      <c r="DM193" s="153">
        <v>45888</v>
      </c>
      <c r="DN193" s="228">
        <v>6</v>
      </c>
      <c r="DO193" s="227">
        <v>21.31</v>
      </c>
      <c r="DP193" s="227">
        <v>15454.55</v>
      </c>
      <c r="DQ193" s="181">
        <f>DP193*DO193*1.1</f>
        <v>362270.10655000003</v>
      </c>
      <c r="DR193" s="446">
        <f t="shared" si="283"/>
        <v>0.10000000000000013</v>
      </c>
      <c r="DS193" s="182">
        <f>DP193*DO193</f>
        <v>329336.46049999999</v>
      </c>
      <c r="DT193" s="275">
        <v>45891</v>
      </c>
      <c r="DU193" s="152">
        <f>SUMIF($I:$I,I193,$DN:$DN)</f>
        <v>12</v>
      </c>
      <c r="DV193" s="152">
        <f>SUMIF($I:$I,I193,$DO:$DO)</f>
        <v>42.62</v>
      </c>
      <c r="DW193" s="151"/>
      <c r="DX193" s="275"/>
      <c r="DY193" s="370"/>
      <c r="DZ193" s="208"/>
      <c r="EA193" s="208"/>
      <c r="EB193" s="208"/>
      <c r="EC193" s="171"/>
      <c r="ED193" s="152"/>
      <c r="EE193" s="152"/>
      <c r="EF193" s="153"/>
      <c r="EG193" s="152"/>
      <c r="EH193" s="152"/>
      <c r="EI193" s="396"/>
      <c r="EJ193" s="371"/>
      <c r="EK193" s="153"/>
      <c r="EL193" s="153"/>
      <c r="EM193" s="153"/>
      <c r="EN193" s="153"/>
      <c r="EO193" s="153"/>
      <c r="EP193" s="153"/>
      <c r="EQ193" s="153"/>
      <c r="ER193" s="153"/>
      <c r="ES193" s="152">
        <f>SUMIF($I:$I,I193,$EG:$EG)</f>
        <v>0</v>
      </c>
      <c r="ET193" s="151">
        <f>SUMIF($I:$I,I193,$EH:$EH)</f>
        <v>0</v>
      </c>
      <c r="EU193" s="153"/>
      <c r="EV193" s="153"/>
      <c r="EW193" s="153"/>
      <c r="EX193" s="153"/>
      <c r="EY193" s="152">
        <f>DU193+ES193</f>
        <v>12</v>
      </c>
      <c r="EZ193" s="152">
        <f>DV193+ET193</f>
        <v>42.62</v>
      </c>
      <c r="FA193" s="152">
        <f t="shared" ref="FA193" si="286">DE193-EY193</f>
        <v>-1.4000000000000004</v>
      </c>
      <c r="FB193" s="152">
        <f t="shared" ref="FB193" si="287">DF193-EZ193</f>
        <v>-4.9311111111111501</v>
      </c>
      <c r="FC193" s="151" t="str">
        <f>IF(FA193&lt;0,"Thừa",IF(FA193=0,"Đủ","Thiếu"))</f>
        <v>Thừa</v>
      </c>
      <c r="FD193" s="152"/>
      <c r="FE193" s="372"/>
      <c r="FF193" s="373"/>
      <c r="FG193" s="367"/>
      <c r="FH193" s="374"/>
      <c r="FI193" s="183"/>
      <c r="FJ193" s="184"/>
      <c r="FK193" s="185"/>
      <c r="FL193" s="185"/>
    </row>
    <row r="194" spans="1:168" s="157" customFormat="1" ht="14" hidden="1" customHeight="1">
      <c r="A194" s="208" t="str">
        <f t="shared" si="211"/>
        <v>ok</v>
      </c>
      <c r="B194" s="151"/>
      <c r="C194" s="409"/>
      <c r="D194" s="151"/>
      <c r="E194" s="151"/>
      <c r="F194" s="151"/>
      <c r="G194" s="151"/>
      <c r="H194" s="151"/>
      <c r="I194" s="164" t="s">
        <v>748</v>
      </c>
      <c r="J194" s="164" t="s">
        <v>412</v>
      </c>
      <c r="K194" s="247" t="s">
        <v>749</v>
      </c>
      <c r="L194" s="233" t="s">
        <v>402</v>
      </c>
      <c r="M194" s="163" t="s">
        <v>61</v>
      </c>
      <c r="N194" s="172"/>
      <c r="O194" s="415"/>
      <c r="P194" s="416"/>
      <c r="Q194" s="179"/>
      <c r="R194" s="180"/>
      <c r="S194" s="179"/>
      <c r="T194" s="180"/>
      <c r="U194" s="180"/>
      <c r="V194" s="180"/>
      <c r="W194" s="180"/>
      <c r="X194" s="180"/>
      <c r="Y194" s="180"/>
      <c r="Z194" s="180"/>
      <c r="AA194" s="180"/>
      <c r="AB194" s="180"/>
      <c r="AC194" s="180"/>
      <c r="AD194" s="180"/>
      <c r="AE194" s="180"/>
      <c r="AF194" s="180"/>
      <c r="AG194" s="180"/>
      <c r="AH194" s="180"/>
      <c r="AI194" s="162"/>
      <c r="AJ194" s="162"/>
      <c r="AK194" s="162"/>
      <c r="AL194" s="162"/>
      <c r="AM194" s="162"/>
      <c r="AN194" s="162"/>
      <c r="AO194" s="162"/>
      <c r="AP194" s="162"/>
      <c r="AQ194" s="162"/>
      <c r="AR194" s="162"/>
      <c r="AS194" s="162"/>
      <c r="AT194" s="162"/>
      <c r="AU194" s="162"/>
      <c r="AV194" s="162"/>
      <c r="AW194" s="162"/>
      <c r="AX194" s="162"/>
      <c r="AY194" s="162"/>
      <c r="AZ194" s="162"/>
      <c r="BA194" s="162"/>
      <c r="BB194" s="162"/>
      <c r="BC194" s="162"/>
      <c r="BD194" s="162"/>
      <c r="BE194" s="162"/>
      <c r="BF194" s="162"/>
      <c r="BG194" s="162"/>
      <c r="BH194" s="162"/>
      <c r="BI194" s="162"/>
      <c r="BJ194" s="162"/>
      <c r="BK194" s="162"/>
      <c r="BL194" s="162"/>
      <c r="BM194" s="162"/>
      <c r="BN194" s="162"/>
      <c r="BO194" s="162"/>
      <c r="BP194" s="162"/>
      <c r="BQ194" s="162"/>
      <c r="BR194" s="162"/>
      <c r="BS194" s="162"/>
      <c r="BT194" s="162"/>
      <c r="BU194" s="162"/>
      <c r="BV194" s="162"/>
      <c r="BW194" s="162"/>
      <c r="BX194" s="162"/>
      <c r="BY194" s="162"/>
      <c r="BZ194" s="162"/>
      <c r="CA194" s="162"/>
      <c r="CB194" s="162"/>
      <c r="CC194" s="162"/>
      <c r="CD194" s="162"/>
      <c r="CE194" s="162"/>
      <c r="CF194" s="162"/>
      <c r="CG194" s="162"/>
      <c r="CH194" s="162"/>
      <c r="CI194" s="162"/>
      <c r="CJ194" s="162"/>
      <c r="CK194" s="162"/>
      <c r="CL194" s="162"/>
      <c r="CM194" s="162"/>
      <c r="CN194" s="162"/>
      <c r="CO194" s="162"/>
      <c r="CP194" s="162"/>
      <c r="CQ194" s="162"/>
      <c r="CR194" s="162"/>
      <c r="CS194" s="162"/>
      <c r="CT194" s="162"/>
      <c r="CU194" s="162"/>
      <c r="CV194" s="162"/>
      <c r="CW194" s="209"/>
      <c r="CX194" s="209"/>
      <c r="CY194" s="375"/>
      <c r="CZ194" s="208"/>
      <c r="DA194" s="152"/>
      <c r="DB194" s="152"/>
      <c r="DC194" s="208"/>
      <c r="DD194" s="208"/>
      <c r="DE194" s="152"/>
      <c r="DF194" s="152"/>
      <c r="DG194" s="153"/>
      <c r="DH194" s="153" t="s">
        <v>374</v>
      </c>
      <c r="DI194" s="153" t="s">
        <v>45</v>
      </c>
      <c r="DJ194" s="383" t="s">
        <v>1681</v>
      </c>
      <c r="DK194" s="213"/>
      <c r="DL194" s="227">
        <v>21.31</v>
      </c>
      <c r="DM194" s="153" t="s">
        <v>374</v>
      </c>
      <c r="DN194" s="228">
        <v>6</v>
      </c>
      <c r="DO194" s="227">
        <v>21.31</v>
      </c>
      <c r="DP194" s="227">
        <v>15000</v>
      </c>
      <c r="DQ194" s="181">
        <f>DP194*DO194*1.1</f>
        <v>351615</v>
      </c>
      <c r="DR194" s="446">
        <f t="shared" si="283"/>
        <v>0.1</v>
      </c>
      <c r="DS194" s="182">
        <f>DP194*DO194</f>
        <v>319650</v>
      </c>
      <c r="DT194" s="275">
        <v>45957</v>
      </c>
      <c r="DU194" s="152"/>
      <c r="DV194" s="152"/>
      <c r="DW194" s="151"/>
      <c r="DX194" s="275"/>
      <c r="DY194" s="370"/>
      <c r="DZ194" s="208"/>
      <c r="EA194" s="208"/>
      <c r="EB194" s="208"/>
      <c r="EC194" s="171"/>
      <c r="ED194" s="152"/>
      <c r="EE194" s="152"/>
      <c r="EF194" s="153"/>
      <c r="EG194" s="152"/>
      <c r="EH194" s="152"/>
      <c r="EI194" s="396"/>
      <c r="EJ194" s="371"/>
      <c r="EK194" s="153"/>
      <c r="EL194" s="153"/>
      <c r="EM194" s="153"/>
      <c r="EN194" s="153"/>
      <c r="EO194" s="153"/>
      <c r="EP194" s="153"/>
      <c r="EQ194" s="153"/>
      <c r="ER194" s="153"/>
      <c r="ES194" s="152"/>
      <c r="ET194" s="151"/>
      <c r="EU194" s="153"/>
      <c r="EV194" s="153"/>
      <c r="EW194" s="153"/>
      <c r="EX194" s="153"/>
      <c r="EY194" s="152"/>
      <c r="EZ194" s="152"/>
      <c r="FA194" s="152"/>
      <c r="FB194" s="152"/>
      <c r="FC194" s="151"/>
      <c r="FD194" s="152"/>
      <c r="FE194" s="372"/>
      <c r="FF194" s="373"/>
      <c r="FG194" s="367"/>
      <c r="FH194" s="374"/>
      <c r="FI194" s="183"/>
      <c r="FJ194" s="184"/>
      <c r="FK194" s="185"/>
      <c r="FL194" s="185"/>
    </row>
    <row r="195" spans="1:168" s="157" customFormat="1" ht="14" hidden="1" customHeight="1">
      <c r="A195" s="208" t="str">
        <f t="shared" si="211"/>
        <v>Hiện</v>
      </c>
      <c r="B195" s="151" t="str">
        <f>CONCATENATE(FC195," Đã đủ cho gia công/ Thừa")</f>
        <v>Thiếu Đã đủ cho gia công/ Thừa</v>
      </c>
      <c r="C195" s="409">
        <f t="shared" si="285"/>
        <v>32</v>
      </c>
      <c r="D195" s="151"/>
      <c r="E195" s="400"/>
      <c r="F195" s="151"/>
      <c r="G195" s="151"/>
      <c r="H195" s="151"/>
      <c r="I195" s="171" t="s">
        <v>1159</v>
      </c>
      <c r="J195" s="164" t="s">
        <v>1160</v>
      </c>
      <c r="K195" s="247" t="s">
        <v>1161</v>
      </c>
      <c r="L195" s="417" t="s">
        <v>1162</v>
      </c>
      <c r="M195" s="163" t="s">
        <v>345</v>
      </c>
      <c r="N195" s="418">
        <v>3.84</v>
      </c>
      <c r="O195" s="419">
        <v>40</v>
      </c>
      <c r="P195" s="416">
        <f>+O195*N195</f>
        <v>153.6</v>
      </c>
      <c r="Q195" s="179"/>
      <c r="R195" s="180"/>
      <c r="S195" s="179"/>
      <c r="T195" s="180"/>
      <c r="U195" s="180"/>
      <c r="V195" s="180"/>
      <c r="W195" s="180"/>
      <c r="X195" s="180"/>
      <c r="Y195" s="180"/>
      <c r="Z195" s="180"/>
      <c r="AA195" s="180"/>
      <c r="AB195" s="180"/>
      <c r="AC195" s="180"/>
      <c r="AD195" s="180"/>
      <c r="AE195" s="180"/>
      <c r="AF195" s="180"/>
      <c r="AG195" s="180"/>
      <c r="AH195" s="180"/>
      <c r="AI195" s="162"/>
      <c r="AJ195" s="162"/>
      <c r="AK195" s="162"/>
      <c r="AL195" s="162"/>
      <c r="AM195" s="162"/>
      <c r="AN195" s="162"/>
      <c r="AO195" s="162"/>
      <c r="AP195" s="162"/>
      <c r="AQ195" s="162">
        <v>40</v>
      </c>
      <c r="AR195" s="162">
        <v>153.6</v>
      </c>
      <c r="AS195" s="162">
        <v>0</v>
      </c>
      <c r="AT195" s="162">
        <v>0</v>
      </c>
      <c r="AU195" s="162">
        <v>0</v>
      </c>
      <c r="AV195" s="162">
        <v>0</v>
      </c>
      <c r="AW195" s="162">
        <v>0</v>
      </c>
      <c r="AX195" s="162">
        <v>0</v>
      </c>
      <c r="AY195" s="162">
        <v>0</v>
      </c>
      <c r="AZ195" s="162">
        <v>0</v>
      </c>
      <c r="BA195" s="162"/>
      <c r="BB195" s="162"/>
      <c r="BC195" s="162">
        <v>0</v>
      </c>
      <c r="BD195" s="162">
        <v>0</v>
      </c>
      <c r="BE195" s="162">
        <v>0</v>
      </c>
      <c r="BF195" s="162">
        <v>0</v>
      </c>
      <c r="BG195" s="162">
        <v>0</v>
      </c>
      <c r="BH195" s="162">
        <v>0</v>
      </c>
      <c r="BI195" s="162">
        <v>0</v>
      </c>
      <c r="BJ195" s="162">
        <v>0</v>
      </c>
      <c r="BK195" s="162">
        <v>0</v>
      </c>
      <c r="BL195" s="162">
        <v>0</v>
      </c>
      <c r="BM195" s="162">
        <v>0</v>
      </c>
      <c r="BN195" s="162">
        <v>0</v>
      </c>
      <c r="BO195" s="162"/>
      <c r="BP195" s="162"/>
      <c r="BQ195" s="162">
        <v>0</v>
      </c>
      <c r="BR195" s="162">
        <v>0</v>
      </c>
      <c r="BS195" s="162">
        <v>0</v>
      </c>
      <c r="BT195" s="162">
        <v>0</v>
      </c>
      <c r="BU195" s="162">
        <v>0</v>
      </c>
      <c r="BV195" s="162">
        <v>0</v>
      </c>
      <c r="BW195" s="162"/>
      <c r="BX195" s="162"/>
      <c r="BY195" s="162">
        <v>0</v>
      </c>
      <c r="BZ195" s="162">
        <v>0</v>
      </c>
      <c r="CA195" s="162">
        <v>0</v>
      </c>
      <c r="CB195" s="162">
        <v>0</v>
      </c>
      <c r="CC195" s="162">
        <v>0</v>
      </c>
      <c r="CD195" s="162">
        <v>0</v>
      </c>
      <c r="CE195" s="162">
        <f>VLOOKUP(I195,[120]REV33!$A:$O,11,0)</f>
        <v>0</v>
      </c>
      <c r="CF195" s="162">
        <f>VLOOKUP(I195,[120]REV33!$A:$O,12,0)</f>
        <v>0</v>
      </c>
      <c r="CG195" s="162"/>
      <c r="CH195" s="162"/>
      <c r="CI195" s="162"/>
      <c r="CJ195" s="162"/>
      <c r="CK195" s="162"/>
      <c r="CL195" s="162"/>
      <c r="CM195" s="162"/>
      <c r="CN195" s="162"/>
      <c r="CO195" s="162">
        <v>0</v>
      </c>
      <c r="CP195" s="162">
        <v>0</v>
      </c>
      <c r="CQ195" s="162">
        <v>0</v>
      </c>
      <c r="CR195" s="162">
        <v>0</v>
      </c>
      <c r="CS195" s="162">
        <v>0</v>
      </c>
      <c r="CT195" s="162">
        <v>0</v>
      </c>
      <c r="CU195" s="162">
        <v>0</v>
      </c>
      <c r="CV195" s="162">
        <v>0</v>
      </c>
      <c r="CW195" s="209">
        <f t="shared" ref="CW195:CW201" si="288">Q195+S195+U195+W195+Y195+AA195+AC195+AE195+AG195+AI195+AK195+AM195+AO195+AQ195+AS195+AU195+AW195+AY195+BA195+BC195+BE195+BG195+BI195+BK195+BM195+BO195+BQ195+BS195+BU195+BW195+BY195+CA195+CC195+CE195+CG195+CI195+CK195+CM195+CO195+CQ195+CS195+CU195</f>
        <v>40</v>
      </c>
      <c r="CX195" s="209">
        <f t="shared" ref="CX195:CX201" si="289">R195+T195+V195+X195+Z195+AB195+AD195+AF195+AH195+AJ195+AL195+AN195+AP195+AR195+AT195+AV195+AX195+AZ195+BB195+BD195+BF195+BH195+BJ195+BL195+BN195+BP195+BR195+BT195+BV195+BX195+BZ195+CB195+CD195+CF195+CH195+CJ195+CL195+CN195+CP195+CR195+CT195+CV195</f>
        <v>153.6</v>
      </c>
      <c r="CY195" s="375" t="s">
        <v>1176</v>
      </c>
      <c r="CZ195" s="208"/>
      <c r="DA195" s="152"/>
      <c r="DB195" s="152"/>
      <c r="DC195" s="208"/>
      <c r="DD195" s="208"/>
      <c r="DE195" s="152">
        <f t="shared" ref="DE195:DE201" si="290">IF(CW195&gt;DA195,CW195-DA195,"0")</f>
        <v>40</v>
      </c>
      <c r="DF195" s="152">
        <f t="shared" ref="DF195:DF201" si="291">IF(CX195&gt;DB195,CX195-DB195,"0")</f>
        <v>153.6</v>
      </c>
      <c r="DG195" s="153"/>
      <c r="DH195" s="153" t="s">
        <v>1498</v>
      </c>
      <c r="DI195" s="277" t="s">
        <v>435</v>
      </c>
      <c r="DJ195" s="213" t="s">
        <v>1494</v>
      </c>
      <c r="DK195" s="213"/>
      <c r="DL195" s="181" t="s">
        <v>477</v>
      </c>
      <c r="DM195" s="153" t="s">
        <v>374</v>
      </c>
      <c r="DN195" s="228">
        <v>8</v>
      </c>
      <c r="DO195" s="181" t="s">
        <v>477</v>
      </c>
      <c r="DP195" s="227">
        <v>9073600</v>
      </c>
      <c r="DQ195" s="181">
        <f>DP195*DN195*1.1</f>
        <v>79847680</v>
      </c>
      <c r="DR195" s="446">
        <f t="shared" si="283"/>
        <v>0.1</v>
      </c>
      <c r="DS195" s="182">
        <f>DP195*DN195</f>
        <v>72588800</v>
      </c>
      <c r="DT195" s="275">
        <v>45909</v>
      </c>
      <c r="DU195" s="152">
        <f t="shared" ref="DU195:DU201" si="292">SUMIF($I:$I,I195,$DN:$DN)</f>
        <v>8</v>
      </c>
      <c r="DV195" s="152">
        <f t="shared" ref="DV195:DV201" si="293">SUMIF($I:$I,I195,$DO:$DO)</f>
        <v>0</v>
      </c>
      <c r="DW195" s="151"/>
      <c r="DX195" s="275"/>
      <c r="DY195" s="370"/>
      <c r="DZ195" s="208"/>
      <c r="EA195" s="208"/>
      <c r="EB195" s="208"/>
      <c r="EC195" s="171"/>
      <c r="ED195" s="152"/>
      <c r="EE195" s="152"/>
      <c r="EF195" s="153"/>
      <c r="EG195" s="152"/>
      <c r="EH195" s="152"/>
      <c r="EI195" s="396"/>
      <c r="EJ195" s="371"/>
      <c r="EK195" s="153"/>
      <c r="EL195" s="153"/>
      <c r="EM195" s="153"/>
      <c r="EN195" s="153"/>
      <c r="EO195" s="153"/>
      <c r="EP195" s="153"/>
      <c r="EQ195" s="153"/>
      <c r="ER195" s="153"/>
      <c r="ES195" s="152">
        <f t="shared" ref="ES195:ES201" si="294">SUMIF($I:$I,I195,$EG:$EG)</f>
        <v>0</v>
      </c>
      <c r="ET195" s="151">
        <f t="shared" ref="ET195:ET201" si="295">SUMIF($I:$I,I195,$EH:$EH)</f>
        <v>0</v>
      </c>
      <c r="EU195" s="153"/>
      <c r="EV195" s="153"/>
      <c r="EW195" s="153"/>
      <c r="EX195" s="153"/>
      <c r="EY195" s="152">
        <f t="shared" ref="EY195:EY201" si="296">DU195+ES195</f>
        <v>8</v>
      </c>
      <c r="EZ195" s="152">
        <f t="shared" ref="EZ195:EZ201" si="297">DV195+ET195</f>
        <v>0</v>
      </c>
      <c r="FA195" s="152">
        <f t="shared" ref="FA195:FA201" si="298">DE195-EY195</f>
        <v>32</v>
      </c>
      <c r="FB195" s="152">
        <f t="shared" ref="FB195:FB201" si="299">DF195-EZ195</f>
        <v>153.6</v>
      </c>
      <c r="FC195" s="151" t="str">
        <f t="shared" ref="FC195:FC201" si="300">IF(FA195&lt;0,"Thừa",IF(FA195=0,"Đủ","Thiếu"))</f>
        <v>Thiếu</v>
      </c>
      <c r="FD195" s="152"/>
      <c r="FE195" s="372"/>
      <c r="FF195" s="373"/>
      <c r="FG195" s="367"/>
      <c r="FH195" s="374"/>
      <c r="FI195" s="183"/>
      <c r="FJ195" s="184"/>
      <c r="FK195" s="185"/>
      <c r="FL195" s="185"/>
    </row>
    <row r="196" spans="1:168" s="157" customFormat="1" ht="14" hidden="1" customHeight="1">
      <c r="A196" s="208" t="str">
        <f t="shared" si="211"/>
        <v>Hiện</v>
      </c>
      <c r="B196" s="151" t="str">
        <f t="shared" ref="B196:B198" si="301">FC196</f>
        <v>Đủ</v>
      </c>
      <c r="C196" s="409">
        <f t="shared" si="285"/>
        <v>0</v>
      </c>
      <c r="D196" s="151"/>
      <c r="E196" s="400"/>
      <c r="F196" s="151"/>
      <c r="G196" s="151"/>
      <c r="H196" s="151"/>
      <c r="I196" s="171" t="s">
        <v>1163</v>
      </c>
      <c r="J196" s="164" t="s">
        <v>412</v>
      </c>
      <c r="K196" s="247" t="s">
        <v>1164</v>
      </c>
      <c r="L196" s="233" t="s">
        <v>1165</v>
      </c>
      <c r="M196" s="163" t="s">
        <v>61</v>
      </c>
      <c r="N196" s="172">
        <f>90*0.555555555555556</f>
        <v>50.000000000000043</v>
      </c>
      <c r="O196" s="415">
        <v>4</v>
      </c>
      <c r="P196" s="416">
        <f>+O196*N196</f>
        <v>200.00000000000017</v>
      </c>
      <c r="Q196" s="179"/>
      <c r="R196" s="180"/>
      <c r="S196" s="179"/>
      <c r="T196" s="180"/>
      <c r="U196" s="180"/>
      <c r="V196" s="180"/>
      <c r="W196" s="180"/>
      <c r="X196" s="180"/>
      <c r="Y196" s="180"/>
      <c r="Z196" s="180"/>
      <c r="AA196" s="180"/>
      <c r="AB196" s="180"/>
      <c r="AC196" s="180"/>
      <c r="AD196" s="180"/>
      <c r="AE196" s="180"/>
      <c r="AF196" s="180"/>
      <c r="AG196" s="180"/>
      <c r="AH196" s="180"/>
      <c r="AI196" s="162"/>
      <c r="AJ196" s="162"/>
      <c r="AK196" s="162"/>
      <c r="AL196" s="162"/>
      <c r="AM196" s="162"/>
      <c r="AN196" s="162"/>
      <c r="AO196" s="162"/>
      <c r="AP196" s="162"/>
      <c r="AQ196" s="162">
        <v>4.5</v>
      </c>
      <c r="AR196" s="162">
        <v>225.0000000000002</v>
      </c>
      <c r="AS196" s="162">
        <v>0</v>
      </c>
      <c r="AT196" s="162">
        <v>0</v>
      </c>
      <c r="AU196" s="162">
        <v>0</v>
      </c>
      <c r="AV196" s="162">
        <v>0</v>
      </c>
      <c r="AW196" s="162">
        <v>0</v>
      </c>
      <c r="AX196" s="162">
        <v>0</v>
      </c>
      <c r="AY196" s="162">
        <v>0</v>
      </c>
      <c r="AZ196" s="162">
        <v>0</v>
      </c>
      <c r="BA196" s="162"/>
      <c r="BB196" s="162"/>
      <c r="BC196" s="162">
        <v>0</v>
      </c>
      <c r="BD196" s="162">
        <v>0</v>
      </c>
      <c r="BE196" s="162">
        <v>0</v>
      </c>
      <c r="BF196" s="162">
        <v>0</v>
      </c>
      <c r="BG196" s="162">
        <v>0</v>
      </c>
      <c r="BH196" s="162">
        <v>0</v>
      </c>
      <c r="BI196" s="162">
        <v>0</v>
      </c>
      <c r="BJ196" s="162">
        <v>0</v>
      </c>
      <c r="BK196" s="162">
        <v>0</v>
      </c>
      <c r="BL196" s="162">
        <v>0</v>
      </c>
      <c r="BM196" s="162">
        <v>0</v>
      </c>
      <c r="BN196" s="162">
        <v>0</v>
      </c>
      <c r="BO196" s="162"/>
      <c r="BP196" s="162"/>
      <c r="BQ196" s="162">
        <v>0</v>
      </c>
      <c r="BR196" s="162">
        <v>0</v>
      </c>
      <c r="BS196" s="162">
        <v>0</v>
      </c>
      <c r="BT196" s="162">
        <v>0</v>
      </c>
      <c r="BU196" s="162">
        <v>0</v>
      </c>
      <c r="BV196" s="162">
        <v>0</v>
      </c>
      <c r="BW196" s="162"/>
      <c r="BX196" s="162"/>
      <c r="BY196" s="162">
        <v>0</v>
      </c>
      <c r="BZ196" s="162">
        <v>0</v>
      </c>
      <c r="CA196" s="162">
        <v>0</v>
      </c>
      <c r="CB196" s="162">
        <v>0</v>
      </c>
      <c r="CC196" s="162">
        <v>0</v>
      </c>
      <c r="CD196" s="162">
        <v>0</v>
      </c>
      <c r="CE196" s="162">
        <f>VLOOKUP(I196,[120]REV33!$A:$O,11,0)</f>
        <v>0</v>
      </c>
      <c r="CF196" s="162">
        <f>VLOOKUP(I196,[120]REV33!$A:$O,12,0)</f>
        <v>0</v>
      </c>
      <c r="CG196" s="162"/>
      <c r="CH196" s="162"/>
      <c r="CI196" s="162"/>
      <c r="CJ196" s="162"/>
      <c r="CK196" s="162"/>
      <c r="CL196" s="162"/>
      <c r="CM196" s="162"/>
      <c r="CN196" s="162"/>
      <c r="CO196" s="162">
        <v>0</v>
      </c>
      <c r="CP196" s="162">
        <v>0</v>
      </c>
      <c r="CQ196" s="162">
        <v>0</v>
      </c>
      <c r="CR196" s="162">
        <v>0</v>
      </c>
      <c r="CS196" s="162">
        <v>0</v>
      </c>
      <c r="CT196" s="162">
        <v>0</v>
      </c>
      <c r="CU196" s="162">
        <v>0</v>
      </c>
      <c r="CV196" s="162">
        <v>0</v>
      </c>
      <c r="CW196" s="209">
        <f t="shared" si="288"/>
        <v>4.5</v>
      </c>
      <c r="CX196" s="209">
        <f t="shared" si="289"/>
        <v>225.0000000000002</v>
      </c>
      <c r="CY196" s="375" t="s">
        <v>1177</v>
      </c>
      <c r="CZ196" s="208"/>
      <c r="DA196" s="152"/>
      <c r="DB196" s="152"/>
      <c r="DC196" s="208"/>
      <c r="DD196" s="208"/>
      <c r="DE196" s="152">
        <f t="shared" si="290"/>
        <v>4.5</v>
      </c>
      <c r="DF196" s="152">
        <f t="shared" si="291"/>
        <v>225.0000000000002</v>
      </c>
      <c r="DG196" s="153"/>
      <c r="DH196" s="153" t="s">
        <v>1180</v>
      </c>
      <c r="DI196" s="277" t="s">
        <v>452</v>
      </c>
      <c r="DJ196" s="247" t="s">
        <v>1164</v>
      </c>
      <c r="DK196" s="213" t="s">
        <v>453</v>
      </c>
      <c r="DL196" s="227">
        <v>228</v>
      </c>
      <c r="DM196" s="153">
        <v>45895</v>
      </c>
      <c r="DN196" s="227">
        <v>4.5</v>
      </c>
      <c r="DO196" s="227">
        <v>228</v>
      </c>
      <c r="DP196" s="227">
        <f>19000/1.1</f>
        <v>17272.727272727272</v>
      </c>
      <c r="DQ196" s="181">
        <f>DP196*DO196*1.1</f>
        <v>4332000</v>
      </c>
      <c r="DR196" s="446">
        <f t="shared" si="283"/>
        <v>0.10000000000000009</v>
      </c>
      <c r="DS196" s="182">
        <f>DP196*DO196</f>
        <v>3938181.8181818179</v>
      </c>
      <c r="DT196" s="153">
        <v>45895</v>
      </c>
      <c r="DU196" s="152">
        <f t="shared" si="292"/>
        <v>4.5</v>
      </c>
      <c r="DV196" s="152">
        <f t="shared" si="293"/>
        <v>228</v>
      </c>
      <c r="DW196" s="151"/>
      <c r="DX196" s="275"/>
      <c r="DY196" s="370"/>
      <c r="DZ196" s="208"/>
      <c r="EA196" s="208"/>
      <c r="EB196" s="208"/>
      <c r="EC196" s="171"/>
      <c r="ED196" s="152"/>
      <c r="EE196" s="152"/>
      <c r="EF196" s="153"/>
      <c r="EG196" s="152"/>
      <c r="EH196" s="152"/>
      <c r="EI196" s="396"/>
      <c r="EJ196" s="371"/>
      <c r="EK196" s="153"/>
      <c r="EL196" s="153"/>
      <c r="EM196" s="153"/>
      <c r="EN196" s="153"/>
      <c r="EO196" s="153"/>
      <c r="EP196" s="153"/>
      <c r="EQ196" s="153"/>
      <c r="ER196" s="153"/>
      <c r="ES196" s="152">
        <f t="shared" si="294"/>
        <v>0</v>
      </c>
      <c r="ET196" s="151">
        <f t="shared" si="295"/>
        <v>0</v>
      </c>
      <c r="EU196" s="153"/>
      <c r="EV196" s="153"/>
      <c r="EW196" s="153"/>
      <c r="EX196" s="153"/>
      <c r="EY196" s="152">
        <f t="shared" si="296"/>
        <v>4.5</v>
      </c>
      <c r="EZ196" s="152">
        <f t="shared" si="297"/>
        <v>228</v>
      </c>
      <c r="FA196" s="152">
        <f t="shared" si="298"/>
        <v>0</v>
      </c>
      <c r="FB196" s="152">
        <f t="shared" si="299"/>
        <v>-2.999999999999801</v>
      </c>
      <c r="FC196" s="151" t="str">
        <f t="shared" si="300"/>
        <v>Đủ</v>
      </c>
      <c r="FD196" s="152"/>
      <c r="FE196" s="372"/>
      <c r="FF196" s="373"/>
      <c r="FG196" s="367"/>
      <c r="FH196" s="374"/>
      <c r="FI196" s="183"/>
      <c r="FJ196" s="184"/>
      <c r="FK196" s="185"/>
      <c r="FL196" s="185"/>
    </row>
    <row r="197" spans="1:168" s="157" customFormat="1" ht="14" hidden="1" customHeight="1">
      <c r="A197" s="208" t="str">
        <f t="shared" si="211"/>
        <v>Hiện</v>
      </c>
      <c r="B197" s="151" t="str">
        <f t="shared" si="301"/>
        <v>Đủ</v>
      </c>
      <c r="C197" s="409">
        <f t="shared" si="285"/>
        <v>0</v>
      </c>
      <c r="D197" s="151"/>
      <c r="E197" s="400"/>
      <c r="F197" s="151"/>
      <c r="G197" s="151"/>
      <c r="H197" s="151"/>
      <c r="I197" s="171" t="s">
        <v>1166</v>
      </c>
      <c r="J197" s="164" t="s">
        <v>412</v>
      </c>
      <c r="K197" s="247" t="s">
        <v>1167</v>
      </c>
      <c r="L197" s="233" t="s">
        <v>1168</v>
      </c>
      <c r="M197" s="163" t="s">
        <v>61</v>
      </c>
      <c r="N197" s="172">
        <f>55*0.339506172839506</f>
        <v>18.672839506172831</v>
      </c>
      <c r="O197" s="415">
        <v>1.92</v>
      </c>
      <c r="P197" s="416">
        <f>+O197*N197</f>
        <v>35.851851851851833</v>
      </c>
      <c r="Q197" s="179"/>
      <c r="R197" s="180"/>
      <c r="S197" s="179"/>
      <c r="T197" s="180"/>
      <c r="U197" s="180"/>
      <c r="V197" s="180"/>
      <c r="W197" s="180"/>
      <c r="X197" s="180"/>
      <c r="Y197" s="180"/>
      <c r="Z197" s="180"/>
      <c r="AA197" s="180"/>
      <c r="AB197" s="180"/>
      <c r="AC197" s="180"/>
      <c r="AD197" s="180"/>
      <c r="AE197" s="180"/>
      <c r="AF197" s="180"/>
      <c r="AG197" s="180"/>
      <c r="AH197" s="180"/>
      <c r="AI197" s="162"/>
      <c r="AJ197" s="162"/>
      <c r="AK197" s="162"/>
      <c r="AL197" s="162"/>
      <c r="AM197" s="162"/>
      <c r="AN197" s="162"/>
      <c r="AO197" s="162"/>
      <c r="AP197" s="162"/>
      <c r="AQ197" s="162">
        <v>2.2999999999999998</v>
      </c>
      <c r="AR197" s="162">
        <v>42.94753086419751</v>
      </c>
      <c r="AS197" s="162">
        <v>0</v>
      </c>
      <c r="AT197" s="162">
        <v>0</v>
      </c>
      <c r="AU197" s="162">
        <v>0</v>
      </c>
      <c r="AV197" s="162">
        <v>0</v>
      </c>
      <c r="AW197" s="162">
        <v>0</v>
      </c>
      <c r="AX197" s="162">
        <v>0</v>
      </c>
      <c r="AY197" s="162">
        <v>0</v>
      </c>
      <c r="AZ197" s="162">
        <v>0</v>
      </c>
      <c r="BA197" s="162"/>
      <c r="BB197" s="162"/>
      <c r="BC197" s="162">
        <v>0</v>
      </c>
      <c r="BD197" s="162">
        <v>0</v>
      </c>
      <c r="BE197" s="162">
        <v>0</v>
      </c>
      <c r="BF197" s="162">
        <v>0</v>
      </c>
      <c r="BG197" s="162">
        <v>0</v>
      </c>
      <c r="BH197" s="162">
        <v>0</v>
      </c>
      <c r="BI197" s="162">
        <v>0</v>
      </c>
      <c r="BJ197" s="162">
        <v>0</v>
      </c>
      <c r="BK197" s="162">
        <v>0</v>
      </c>
      <c r="BL197" s="162">
        <v>0</v>
      </c>
      <c r="BM197" s="162">
        <v>0</v>
      </c>
      <c r="BN197" s="162">
        <v>0</v>
      </c>
      <c r="BO197" s="162"/>
      <c r="BP197" s="162"/>
      <c r="BQ197" s="162">
        <v>0</v>
      </c>
      <c r="BR197" s="162">
        <v>0</v>
      </c>
      <c r="BS197" s="162">
        <v>0</v>
      </c>
      <c r="BT197" s="162">
        <v>0</v>
      </c>
      <c r="BU197" s="162">
        <v>0</v>
      </c>
      <c r="BV197" s="162">
        <v>0</v>
      </c>
      <c r="BW197" s="162"/>
      <c r="BX197" s="162"/>
      <c r="BY197" s="162">
        <v>0</v>
      </c>
      <c r="BZ197" s="162">
        <v>0</v>
      </c>
      <c r="CA197" s="162">
        <v>0</v>
      </c>
      <c r="CB197" s="162">
        <v>0</v>
      </c>
      <c r="CC197" s="162">
        <v>0</v>
      </c>
      <c r="CD197" s="162">
        <v>0</v>
      </c>
      <c r="CE197" s="162">
        <f>VLOOKUP(I197,[120]REV33!$A:$O,11,0)</f>
        <v>0</v>
      </c>
      <c r="CF197" s="162">
        <f>VLOOKUP(I197,[120]REV33!$A:$O,12,0)</f>
        <v>0</v>
      </c>
      <c r="CG197" s="162"/>
      <c r="CH197" s="162"/>
      <c r="CI197" s="162"/>
      <c r="CJ197" s="162"/>
      <c r="CK197" s="162"/>
      <c r="CL197" s="162"/>
      <c r="CM197" s="162"/>
      <c r="CN197" s="162"/>
      <c r="CO197" s="162">
        <v>0</v>
      </c>
      <c r="CP197" s="162">
        <v>0</v>
      </c>
      <c r="CQ197" s="162">
        <v>0</v>
      </c>
      <c r="CR197" s="162">
        <v>0</v>
      </c>
      <c r="CS197" s="162">
        <v>0</v>
      </c>
      <c r="CT197" s="162">
        <v>0</v>
      </c>
      <c r="CU197" s="162">
        <v>0</v>
      </c>
      <c r="CV197" s="162">
        <v>0</v>
      </c>
      <c r="CW197" s="209">
        <f t="shared" si="288"/>
        <v>2.2999999999999998</v>
      </c>
      <c r="CX197" s="209">
        <f t="shared" si="289"/>
        <v>42.94753086419751</v>
      </c>
      <c r="CY197" s="375" t="s">
        <v>1177</v>
      </c>
      <c r="CZ197" s="208"/>
      <c r="DA197" s="152"/>
      <c r="DB197" s="152"/>
      <c r="DC197" s="208"/>
      <c r="DD197" s="208"/>
      <c r="DE197" s="152">
        <f t="shared" si="290"/>
        <v>2.2999999999999998</v>
      </c>
      <c r="DF197" s="152">
        <f t="shared" si="291"/>
        <v>42.94753086419751</v>
      </c>
      <c r="DG197" s="153"/>
      <c r="DH197" s="153" t="s">
        <v>1180</v>
      </c>
      <c r="DI197" s="277" t="s">
        <v>452</v>
      </c>
      <c r="DJ197" s="247" t="s">
        <v>1167</v>
      </c>
      <c r="DK197" s="213" t="s">
        <v>453</v>
      </c>
      <c r="DL197" s="227">
        <v>43</v>
      </c>
      <c r="DM197" s="153">
        <v>45895</v>
      </c>
      <c r="DN197" s="227">
        <v>2.2999999999999998</v>
      </c>
      <c r="DO197" s="227">
        <v>43</v>
      </c>
      <c r="DP197" s="227">
        <f t="shared" ref="DP197:DP198" si="302">19000/1.1</f>
        <v>17272.727272727272</v>
      </c>
      <c r="DQ197" s="181">
        <f>DP197*DO197*1.1</f>
        <v>817000</v>
      </c>
      <c r="DR197" s="446">
        <f t="shared" si="283"/>
        <v>0.10000000000000003</v>
      </c>
      <c r="DS197" s="182">
        <f>DP197*DO197</f>
        <v>742727.27272727271</v>
      </c>
      <c r="DT197" s="153">
        <v>45895</v>
      </c>
      <c r="DU197" s="152">
        <f t="shared" si="292"/>
        <v>2.2999999999999998</v>
      </c>
      <c r="DV197" s="152">
        <f t="shared" si="293"/>
        <v>43</v>
      </c>
      <c r="DW197" s="151"/>
      <c r="DX197" s="275"/>
      <c r="DY197" s="370"/>
      <c r="DZ197" s="208"/>
      <c r="EA197" s="208"/>
      <c r="EB197" s="208"/>
      <c r="EC197" s="171"/>
      <c r="ED197" s="152"/>
      <c r="EE197" s="152"/>
      <c r="EF197" s="153"/>
      <c r="EG197" s="152"/>
      <c r="EH197" s="152"/>
      <c r="EI197" s="396"/>
      <c r="EJ197" s="371"/>
      <c r="EK197" s="153"/>
      <c r="EL197" s="153"/>
      <c r="EM197" s="153"/>
      <c r="EN197" s="153"/>
      <c r="EO197" s="153"/>
      <c r="EP197" s="153"/>
      <c r="EQ197" s="153"/>
      <c r="ER197" s="153"/>
      <c r="ES197" s="152">
        <f t="shared" si="294"/>
        <v>0</v>
      </c>
      <c r="ET197" s="151">
        <f t="shared" si="295"/>
        <v>0</v>
      </c>
      <c r="EU197" s="153"/>
      <c r="EV197" s="153"/>
      <c r="EW197" s="153"/>
      <c r="EX197" s="153"/>
      <c r="EY197" s="152">
        <f t="shared" si="296"/>
        <v>2.2999999999999998</v>
      </c>
      <c r="EZ197" s="152">
        <f t="shared" si="297"/>
        <v>43</v>
      </c>
      <c r="FA197" s="152">
        <f t="shared" si="298"/>
        <v>0</v>
      </c>
      <c r="FB197" s="152">
        <f t="shared" si="299"/>
        <v>-5.2469135802489575E-2</v>
      </c>
      <c r="FC197" s="151" t="str">
        <f t="shared" si="300"/>
        <v>Đủ</v>
      </c>
      <c r="FD197" s="152"/>
      <c r="FE197" s="372"/>
      <c r="FF197" s="373"/>
      <c r="FG197" s="367"/>
      <c r="FH197" s="374"/>
      <c r="FI197" s="183"/>
      <c r="FJ197" s="184"/>
      <c r="FK197" s="185"/>
      <c r="FL197" s="185"/>
    </row>
    <row r="198" spans="1:168" s="157" customFormat="1" ht="14" hidden="1" customHeight="1">
      <c r="A198" s="208" t="str">
        <f t="shared" si="211"/>
        <v>Hiện</v>
      </c>
      <c r="B198" s="151" t="str">
        <f t="shared" si="301"/>
        <v>Đủ</v>
      </c>
      <c r="C198" s="409">
        <f t="shared" si="285"/>
        <v>0</v>
      </c>
      <c r="D198" s="151"/>
      <c r="E198" s="400"/>
      <c r="F198" s="151"/>
      <c r="G198" s="151"/>
      <c r="H198" s="151"/>
      <c r="I198" s="171" t="s">
        <v>1169</v>
      </c>
      <c r="J198" s="164" t="s">
        <v>412</v>
      </c>
      <c r="K198" s="247" t="s">
        <v>527</v>
      </c>
      <c r="L198" s="233" t="s">
        <v>1168</v>
      </c>
      <c r="M198" s="163" t="s">
        <v>61</v>
      </c>
      <c r="N198" s="172">
        <f>20*0.123456790123457</f>
        <v>2.4691358024691401</v>
      </c>
      <c r="O198" s="415">
        <v>27.776</v>
      </c>
      <c r="P198" s="416">
        <f>+O198*N198</f>
        <v>68.582716049382839</v>
      </c>
      <c r="Q198" s="179"/>
      <c r="R198" s="180"/>
      <c r="S198" s="179"/>
      <c r="T198" s="180"/>
      <c r="U198" s="180"/>
      <c r="V198" s="180"/>
      <c r="W198" s="180"/>
      <c r="X198" s="180"/>
      <c r="Y198" s="180"/>
      <c r="Z198" s="180"/>
      <c r="AA198" s="180"/>
      <c r="AB198" s="180"/>
      <c r="AC198" s="180"/>
      <c r="AD198" s="180"/>
      <c r="AE198" s="180"/>
      <c r="AF198" s="180"/>
      <c r="AG198" s="180"/>
      <c r="AH198" s="180"/>
      <c r="AI198" s="162"/>
      <c r="AJ198" s="162"/>
      <c r="AK198" s="162"/>
      <c r="AL198" s="162"/>
      <c r="AM198" s="162"/>
      <c r="AN198" s="162"/>
      <c r="AO198" s="162"/>
      <c r="AP198" s="162"/>
      <c r="AQ198" s="162">
        <v>30</v>
      </c>
      <c r="AR198" s="162">
        <v>74.074074074074076</v>
      </c>
      <c r="AS198" s="162">
        <v>0</v>
      </c>
      <c r="AT198" s="162">
        <v>0</v>
      </c>
      <c r="AU198" s="162">
        <v>0</v>
      </c>
      <c r="AV198" s="162">
        <v>0</v>
      </c>
      <c r="AW198" s="162">
        <v>0</v>
      </c>
      <c r="AX198" s="162">
        <v>0</v>
      </c>
      <c r="AY198" s="162">
        <v>0</v>
      </c>
      <c r="AZ198" s="162">
        <v>0</v>
      </c>
      <c r="BA198" s="162"/>
      <c r="BB198" s="162"/>
      <c r="BC198" s="162">
        <v>0</v>
      </c>
      <c r="BD198" s="162">
        <v>0</v>
      </c>
      <c r="BE198" s="162">
        <v>0</v>
      </c>
      <c r="BF198" s="162">
        <v>0</v>
      </c>
      <c r="BG198" s="162">
        <v>0</v>
      </c>
      <c r="BH198" s="162">
        <v>0</v>
      </c>
      <c r="BI198" s="162">
        <v>0</v>
      </c>
      <c r="BJ198" s="162">
        <v>0</v>
      </c>
      <c r="BK198" s="162">
        <v>0</v>
      </c>
      <c r="BL198" s="162">
        <v>0</v>
      </c>
      <c r="BM198" s="162">
        <v>0</v>
      </c>
      <c r="BN198" s="162">
        <v>0</v>
      </c>
      <c r="BO198" s="162"/>
      <c r="BP198" s="162"/>
      <c r="BQ198" s="162">
        <v>0</v>
      </c>
      <c r="BR198" s="162">
        <v>0</v>
      </c>
      <c r="BS198" s="162">
        <v>0</v>
      </c>
      <c r="BT198" s="162">
        <v>0</v>
      </c>
      <c r="BU198" s="162">
        <v>0</v>
      </c>
      <c r="BV198" s="162">
        <v>0</v>
      </c>
      <c r="BW198" s="162"/>
      <c r="BX198" s="162"/>
      <c r="BY198" s="162">
        <v>0</v>
      </c>
      <c r="BZ198" s="162">
        <v>0</v>
      </c>
      <c r="CA198" s="162">
        <v>0</v>
      </c>
      <c r="CB198" s="162">
        <v>0</v>
      </c>
      <c r="CC198" s="162">
        <v>0</v>
      </c>
      <c r="CD198" s="162">
        <v>0</v>
      </c>
      <c r="CE198" s="162">
        <f>VLOOKUP(I198,[120]REV33!$A:$O,11,0)</f>
        <v>0</v>
      </c>
      <c r="CF198" s="162">
        <f>VLOOKUP(I198,[120]REV33!$A:$O,12,0)</f>
        <v>0</v>
      </c>
      <c r="CG198" s="162"/>
      <c r="CH198" s="162"/>
      <c r="CI198" s="162"/>
      <c r="CJ198" s="162"/>
      <c r="CK198" s="162"/>
      <c r="CL198" s="162"/>
      <c r="CM198" s="162"/>
      <c r="CN198" s="162"/>
      <c r="CO198" s="162">
        <v>0</v>
      </c>
      <c r="CP198" s="162">
        <v>0</v>
      </c>
      <c r="CQ198" s="162">
        <v>0</v>
      </c>
      <c r="CR198" s="162">
        <v>0</v>
      </c>
      <c r="CS198" s="162">
        <v>0</v>
      </c>
      <c r="CT198" s="162">
        <v>0</v>
      </c>
      <c r="CU198" s="162">
        <v>0</v>
      </c>
      <c r="CV198" s="162">
        <v>0</v>
      </c>
      <c r="CW198" s="209">
        <f t="shared" si="288"/>
        <v>30</v>
      </c>
      <c r="CX198" s="209">
        <f t="shared" si="289"/>
        <v>74.074074074074076</v>
      </c>
      <c r="CY198" s="375" t="s">
        <v>1177</v>
      </c>
      <c r="CZ198" s="208"/>
      <c r="DA198" s="152"/>
      <c r="DB198" s="152"/>
      <c r="DC198" s="208"/>
      <c r="DD198" s="208"/>
      <c r="DE198" s="152">
        <f t="shared" si="290"/>
        <v>30</v>
      </c>
      <c r="DF198" s="152">
        <f t="shared" si="291"/>
        <v>74.074074074074076</v>
      </c>
      <c r="DG198" s="153"/>
      <c r="DH198" s="153" t="s">
        <v>1180</v>
      </c>
      <c r="DI198" s="277" t="s">
        <v>452</v>
      </c>
      <c r="DJ198" s="247" t="s">
        <v>527</v>
      </c>
      <c r="DK198" s="213" t="s">
        <v>453</v>
      </c>
      <c r="DL198" s="227">
        <v>76</v>
      </c>
      <c r="DM198" s="153">
        <v>45895</v>
      </c>
      <c r="DN198" s="227">
        <f>6*5</f>
        <v>30</v>
      </c>
      <c r="DO198" s="227">
        <v>76</v>
      </c>
      <c r="DP198" s="227">
        <f t="shared" si="302"/>
        <v>17272.727272727272</v>
      </c>
      <c r="DQ198" s="181">
        <f>DP198*DO198*1.1</f>
        <v>1444000</v>
      </c>
      <c r="DR198" s="446">
        <f t="shared" si="283"/>
        <v>0.10000000000000002</v>
      </c>
      <c r="DS198" s="182">
        <f>DP198*DO198</f>
        <v>1312727.2727272727</v>
      </c>
      <c r="DT198" s="153">
        <v>45895</v>
      </c>
      <c r="DU198" s="152">
        <f t="shared" si="292"/>
        <v>30</v>
      </c>
      <c r="DV198" s="152">
        <f t="shared" si="293"/>
        <v>76</v>
      </c>
      <c r="DW198" s="151"/>
      <c r="DX198" s="275"/>
      <c r="DY198" s="370"/>
      <c r="DZ198" s="208"/>
      <c r="EA198" s="208"/>
      <c r="EB198" s="208"/>
      <c r="EC198" s="171"/>
      <c r="ED198" s="152"/>
      <c r="EE198" s="152"/>
      <c r="EF198" s="153"/>
      <c r="EG198" s="152"/>
      <c r="EH198" s="152"/>
      <c r="EI198" s="396"/>
      <c r="EJ198" s="371"/>
      <c r="EK198" s="153"/>
      <c r="EL198" s="153"/>
      <c r="EM198" s="153"/>
      <c r="EN198" s="153"/>
      <c r="EO198" s="153"/>
      <c r="EP198" s="153"/>
      <c r="EQ198" s="153"/>
      <c r="ER198" s="153"/>
      <c r="ES198" s="152">
        <f t="shared" si="294"/>
        <v>0</v>
      </c>
      <c r="ET198" s="151">
        <f t="shared" si="295"/>
        <v>0</v>
      </c>
      <c r="EU198" s="153"/>
      <c r="EV198" s="153"/>
      <c r="EW198" s="153"/>
      <c r="EX198" s="153"/>
      <c r="EY198" s="152">
        <f t="shared" si="296"/>
        <v>30</v>
      </c>
      <c r="EZ198" s="152">
        <f t="shared" si="297"/>
        <v>76</v>
      </c>
      <c r="FA198" s="152">
        <f t="shared" si="298"/>
        <v>0</v>
      </c>
      <c r="FB198" s="152">
        <f t="shared" si="299"/>
        <v>-1.9259259259259238</v>
      </c>
      <c r="FC198" s="151" t="str">
        <f t="shared" si="300"/>
        <v>Đủ</v>
      </c>
      <c r="FD198" s="152"/>
      <c r="FE198" s="372"/>
      <c r="FF198" s="373"/>
      <c r="FG198" s="367"/>
      <c r="FH198" s="374"/>
      <c r="FI198" s="183"/>
      <c r="FJ198" s="184"/>
      <c r="FK198" s="185"/>
      <c r="FL198" s="185"/>
    </row>
    <row r="199" spans="1:168" s="157" customFormat="1" ht="14" hidden="1" customHeight="1">
      <c r="A199" s="208" t="str">
        <f t="shared" si="211"/>
        <v>Hiện</v>
      </c>
      <c r="B199" s="151" t="str">
        <f>CONCATENATE(FC199," Không mua nữa ngày 18/9/2025")</f>
        <v>Thiếu Không mua nữa ngày 18/9/2025</v>
      </c>
      <c r="C199" s="409">
        <f t="shared" si="285"/>
        <v>40</v>
      </c>
      <c r="D199" s="151"/>
      <c r="E199" s="400"/>
      <c r="F199" s="151"/>
      <c r="G199" s="151"/>
      <c r="H199" s="151"/>
      <c r="I199" s="171" t="s">
        <v>1170</v>
      </c>
      <c r="J199" s="164" t="s">
        <v>1171</v>
      </c>
      <c r="K199" s="247" t="s">
        <v>1172</v>
      </c>
      <c r="L199" s="233"/>
      <c r="M199" s="163" t="s">
        <v>345</v>
      </c>
      <c r="N199" s="172"/>
      <c r="O199" s="419">
        <v>40</v>
      </c>
      <c r="P199" s="416"/>
      <c r="Q199" s="179"/>
      <c r="R199" s="180"/>
      <c r="S199" s="179"/>
      <c r="T199" s="180"/>
      <c r="U199" s="180"/>
      <c r="V199" s="180"/>
      <c r="W199" s="180"/>
      <c r="X199" s="180"/>
      <c r="Y199" s="180"/>
      <c r="Z199" s="180"/>
      <c r="AA199" s="180"/>
      <c r="AB199" s="180"/>
      <c r="AC199" s="180"/>
      <c r="AD199" s="180"/>
      <c r="AE199" s="180"/>
      <c r="AF199" s="180"/>
      <c r="AG199" s="180"/>
      <c r="AH199" s="180"/>
      <c r="AI199" s="162"/>
      <c r="AJ199" s="162"/>
      <c r="AK199" s="162"/>
      <c r="AL199" s="162"/>
      <c r="AM199" s="162"/>
      <c r="AN199" s="162"/>
      <c r="AO199" s="162"/>
      <c r="AP199" s="162"/>
      <c r="AQ199" s="162">
        <v>40</v>
      </c>
      <c r="AR199" s="162">
        <v>0</v>
      </c>
      <c r="AS199" s="162">
        <v>0</v>
      </c>
      <c r="AT199" s="162">
        <v>0</v>
      </c>
      <c r="AU199" s="162">
        <v>0</v>
      </c>
      <c r="AV199" s="162">
        <v>0</v>
      </c>
      <c r="AW199" s="162">
        <v>0</v>
      </c>
      <c r="AX199" s="162">
        <v>0</v>
      </c>
      <c r="AY199" s="162">
        <v>0</v>
      </c>
      <c r="AZ199" s="162">
        <v>0</v>
      </c>
      <c r="BA199" s="162"/>
      <c r="BB199" s="162"/>
      <c r="BC199" s="162">
        <v>0</v>
      </c>
      <c r="BD199" s="162">
        <v>0</v>
      </c>
      <c r="BE199" s="162">
        <v>0</v>
      </c>
      <c r="BF199" s="162">
        <v>0</v>
      </c>
      <c r="BG199" s="162">
        <v>0</v>
      </c>
      <c r="BH199" s="162">
        <v>0</v>
      </c>
      <c r="BI199" s="162">
        <v>0</v>
      </c>
      <c r="BJ199" s="162">
        <v>0</v>
      </c>
      <c r="BK199" s="162">
        <v>0</v>
      </c>
      <c r="BL199" s="162">
        <v>0</v>
      </c>
      <c r="BM199" s="162">
        <v>0</v>
      </c>
      <c r="BN199" s="162">
        <v>0</v>
      </c>
      <c r="BO199" s="162"/>
      <c r="BP199" s="162"/>
      <c r="BQ199" s="162">
        <v>0</v>
      </c>
      <c r="BR199" s="162">
        <v>0</v>
      </c>
      <c r="BS199" s="162">
        <v>0</v>
      </c>
      <c r="BT199" s="162">
        <v>0</v>
      </c>
      <c r="BU199" s="162">
        <v>0</v>
      </c>
      <c r="BV199" s="162">
        <v>0</v>
      </c>
      <c r="BW199" s="162"/>
      <c r="BX199" s="162"/>
      <c r="BY199" s="162">
        <v>0</v>
      </c>
      <c r="BZ199" s="162">
        <v>0</v>
      </c>
      <c r="CA199" s="162">
        <v>0</v>
      </c>
      <c r="CB199" s="162">
        <v>0</v>
      </c>
      <c r="CC199" s="162">
        <v>0</v>
      </c>
      <c r="CD199" s="162">
        <v>0</v>
      </c>
      <c r="CE199" s="162">
        <f>VLOOKUP(I199,[120]REV33!$A:$O,11,0)</f>
        <v>0</v>
      </c>
      <c r="CF199" s="162">
        <f>VLOOKUP(I199,[120]REV33!$A:$O,12,0)</f>
        <v>0</v>
      </c>
      <c r="CG199" s="162"/>
      <c r="CH199" s="162"/>
      <c r="CI199" s="162"/>
      <c r="CJ199" s="162"/>
      <c r="CK199" s="162"/>
      <c r="CL199" s="162"/>
      <c r="CM199" s="162"/>
      <c r="CN199" s="162"/>
      <c r="CO199" s="162">
        <v>0</v>
      </c>
      <c r="CP199" s="162">
        <v>0</v>
      </c>
      <c r="CQ199" s="162">
        <v>0</v>
      </c>
      <c r="CR199" s="162">
        <v>0</v>
      </c>
      <c r="CS199" s="162">
        <v>0</v>
      </c>
      <c r="CT199" s="162">
        <v>0</v>
      </c>
      <c r="CU199" s="162">
        <v>0</v>
      </c>
      <c r="CV199" s="162">
        <v>0</v>
      </c>
      <c r="CW199" s="209">
        <f t="shared" si="288"/>
        <v>40</v>
      </c>
      <c r="CX199" s="209">
        <f t="shared" si="289"/>
        <v>0</v>
      </c>
      <c r="CY199" s="375" t="s">
        <v>1177</v>
      </c>
      <c r="CZ199" s="208"/>
      <c r="DA199" s="152"/>
      <c r="DB199" s="152"/>
      <c r="DC199" s="208"/>
      <c r="DD199" s="208"/>
      <c r="DE199" s="152">
        <f t="shared" si="290"/>
        <v>40</v>
      </c>
      <c r="DF199" s="152" t="str">
        <f t="shared" si="291"/>
        <v>0</v>
      </c>
      <c r="DG199" s="153"/>
      <c r="DH199" s="153"/>
      <c r="DI199" s="277"/>
      <c r="DJ199" s="213"/>
      <c r="DK199" s="213"/>
      <c r="DL199" s="227"/>
      <c r="DM199" s="153"/>
      <c r="DN199" s="228"/>
      <c r="DO199" s="227"/>
      <c r="DP199" s="227"/>
      <c r="DQ199" s="227"/>
      <c r="DR199" s="227"/>
      <c r="DS199" s="182"/>
      <c r="DT199" s="275"/>
      <c r="DU199" s="152">
        <f t="shared" si="292"/>
        <v>0</v>
      </c>
      <c r="DV199" s="152">
        <f t="shared" si="293"/>
        <v>0</v>
      </c>
      <c r="DW199" s="151"/>
      <c r="DX199" s="275"/>
      <c r="DY199" s="370"/>
      <c r="DZ199" s="208"/>
      <c r="EA199" s="208"/>
      <c r="EB199" s="208"/>
      <c r="EC199" s="171"/>
      <c r="ED199" s="152"/>
      <c r="EE199" s="152"/>
      <c r="EF199" s="153"/>
      <c r="EG199" s="152"/>
      <c r="EH199" s="152"/>
      <c r="EI199" s="396"/>
      <c r="EJ199" s="371"/>
      <c r="EK199" s="153"/>
      <c r="EL199" s="153"/>
      <c r="EM199" s="153"/>
      <c r="EN199" s="153"/>
      <c r="EO199" s="153"/>
      <c r="EP199" s="153"/>
      <c r="EQ199" s="153"/>
      <c r="ER199" s="153"/>
      <c r="ES199" s="152">
        <f t="shared" si="294"/>
        <v>0</v>
      </c>
      <c r="ET199" s="151">
        <f t="shared" si="295"/>
        <v>0</v>
      </c>
      <c r="EU199" s="153"/>
      <c r="EV199" s="153"/>
      <c r="EW199" s="153"/>
      <c r="EX199" s="153"/>
      <c r="EY199" s="152">
        <f t="shared" si="296"/>
        <v>0</v>
      </c>
      <c r="EZ199" s="152">
        <f t="shared" si="297"/>
        <v>0</v>
      </c>
      <c r="FA199" s="152">
        <f t="shared" si="298"/>
        <v>40</v>
      </c>
      <c r="FB199" s="152">
        <f t="shared" si="299"/>
        <v>0</v>
      </c>
      <c r="FC199" s="151" t="str">
        <f t="shared" si="300"/>
        <v>Thiếu</v>
      </c>
      <c r="FD199" s="152"/>
      <c r="FE199" s="372"/>
      <c r="FF199" s="373"/>
      <c r="FG199" s="367"/>
      <c r="FH199" s="374"/>
      <c r="FI199" s="183"/>
      <c r="FJ199" s="184"/>
      <c r="FK199" s="185"/>
      <c r="FL199" s="185"/>
    </row>
    <row r="200" spans="1:168" s="157" customFormat="1" ht="14" hidden="1" customHeight="1">
      <c r="A200" s="208" t="str">
        <f t="shared" ref="A200:A263" si="303">IF(I200=I199,"ok","Hiện")</f>
        <v>Hiện</v>
      </c>
      <c r="B200" s="151" t="str">
        <f>CONCATENATE(FC200," Không mua nữa ngày 18/9/2025")</f>
        <v>Thiếu Không mua nữa ngày 18/9/2025</v>
      </c>
      <c r="C200" s="409">
        <f t="shared" si="285"/>
        <v>40</v>
      </c>
      <c r="D200" s="151"/>
      <c r="E200" s="400"/>
      <c r="F200" s="151"/>
      <c r="G200" s="151"/>
      <c r="H200" s="151"/>
      <c r="I200" s="171" t="s">
        <v>1173</v>
      </c>
      <c r="J200" s="164" t="s">
        <v>1174</v>
      </c>
      <c r="K200" s="247" t="s">
        <v>1175</v>
      </c>
      <c r="L200" s="233"/>
      <c r="M200" s="163" t="s">
        <v>345</v>
      </c>
      <c r="N200" s="163"/>
      <c r="O200" s="419">
        <v>40</v>
      </c>
      <c r="P200" s="172"/>
      <c r="Q200" s="179"/>
      <c r="R200" s="180"/>
      <c r="S200" s="179"/>
      <c r="T200" s="180"/>
      <c r="U200" s="180"/>
      <c r="V200" s="180"/>
      <c r="W200" s="180"/>
      <c r="X200" s="180"/>
      <c r="Y200" s="180"/>
      <c r="Z200" s="180"/>
      <c r="AA200" s="180"/>
      <c r="AB200" s="180"/>
      <c r="AC200" s="180"/>
      <c r="AD200" s="180"/>
      <c r="AE200" s="180"/>
      <c r="AF200" s="180"/>
      <c r="AG200" s="180"/>
      <c r="AH200" s="180"/>
      <c r="AI200" s="162"/>
      <c r="AJ200" s="162"/>
      <c r="AK200" s="162"/>
      <c r="AL200" s="162"/>
      <c r="AM200" s="162"/>
      <c r="AN200" s="162"/>
      <c r="AO200" s="162"/>
      <c r="AP200" s="162"/>
      <c r="AQ200" s="162">
        <v>40</v>
      </c>
      <c r="AR200" s="162">
        <v>0</v>
      </c>
      <c r="AS200" s="162">
        <v>0</v>
      </c>
      <c r="AT200" s="162">
        <v>0</v>
      </c>
      <c r="AU200" s="162">
        <v>0</v>
      </c>
      <c r="AV200" s="162">
        <v>0</v>
      </c>
      <c r="AW200" s="162">
        <v>0</v>
      </c>
      <c r="AX200" s="162">
        <v>0</v>
      </c>
      <c r="AY200" s="162">
        <v>0</v>
      </c>
      <c r="AZ200" s="162">
        <v>0</v>
      </c>
      <c r="BA200" s="162"/>
      <c r="BB200" s="162"/>
      <c r="BC200" s="162">
        <v>0</v>
      </c>
      <c r="BD200" s="162">
        <v>0</v>
      </c>
      <c r="BE200" s="162">
        <v>0</v>
      </c>
      <c r="BF200" s="162">
        <v>0</v>
      </c>
      <c r="BG200" s="162">
        <v>0</v>
      </c>
      <c r="BH200" s="162">
        <v>0</v>
      </c>
      <c r="BI200" s="162">
        <v>0</v>
      </c>
      <c r="BJ200" s="162">
        <v>0</v>
      </c>
      <c r="BK200" s="162">
        <v>0</v>
      </c>
      <c r="BL200" s="162">
        <v>0</v>
      </c>
      <c r="BM200" s="162">
        <v>0</v>
      </c>
      <c r="BN200" s="162">
        <v>0</v>
      </c>
      <c r="BO200" s="162"/>
      <c r="BP200" s="162"/>
      <c r="BQ200" s="162">
        <v>0</v>
      </c>
      <c r="BR200" s="162">
        <v>0</v>
      </c>
      <c r="BS200" s="162">
        <v>0</v>
      </c>
      <c r="BT200" s="162">
        <v>0</v>
      </c>
      <c r="BU200" s="162">
        <v>0</v>
      </c>
      <c r="BV200" s="162">
        <v>0</v>
      </c>
      <c r="BW200" s="162"/>
      <c r="BX200" s="162"/>
      <c r="BY200" s="162">
        <v>0</v>
      </c>
      <c r="BZ200" s="162">
        <v>0</v>
      </c>
      <c r="CA200" s="162">
        <v>0</v>
      </c>
      <c r="CB200" s="162">
        <v>0</v>
      </c>
      <c r="CC200" s="162">
        <v>0</v>
      </c>
      <c r="CD200" s="162">
        <v>0</v>
      </c>
      <c r="CE200" s="162">
        <f>VLOOKUP(I200,[120]REV33!$A:$O,11,0)</f>
        <v>0</v>
      </c>
      <c r="CF200" s="162">
        <f>VLOOKUP(I200,[120]REV33!$A:$O,12,0)</f>
        <v>0</v>
      </c>
      <c r="CG200" s="162"/>
      <c r="CH200" s="162"/>
      <c r="CI200" s="162"/>
      <c r="CJ200" s="162"/>
      <c r="CK200" s="162"/>
      <c r="CL200" s="162"/>
      <c r="CM200" s="162"/>
      <c r="CN200" s="162"/>
      <c r="CO200" s="162">
        <v>0</v>
      </c>
      <c r="CP200" s="162">
        <v>0</v>
      </c>
      <c r="CQ200" s="162">
        <v>0</v>
      </c>
      <c r="CR200" s="162">
        <v>0</v>
      </c>
      <c r="CS200" s="162">
        <v>0</v>
      </c>
      <c r="CT200" s="162">
        <v>0</v>
      </c>
      <c r="CU200" s="162">
        <v>0</v>
      </c>
      <c r="CV200" s="162">
        <v>0</v>
      </c>
      <c r="CW200" s="209">
        <f t="shared" si="288"/>
        <v>40</v>
      </c>
      <c r="CX200" s="209">
        <f t="shared" si="289"/>
        <v>0</v>
      </c>
      <c r="CY200" s="375" t="s">
        <v>1177</v>
      </c>
      <c r="CZ200" s="208"/>
      <c r="DA200" s="152"/>
      <c r="DB200" s="152"/>
      <c r="DC200" s="208"/>
      <c r="DD200" s="208"/>
      <c r="DE200" s="152">
        <f t="shared" si="290"/>
        <v>40</v>
      </c>
      <c r="DF200" s="152" t="str">
        <f t="shared" si="291"/>
        <v>0</v>
      </c>
      <c r="DG200" s="153"/>
      <c r="DH200" s="153"/>
      <c r="DI200" s="277"/>
      <c r="DJ200" s="213"/>
      <c r="DK200" s="213"/>
      <c r="DL200" s="227"/>
      <c r="DM200" s="153"/>
      <c r="DN200" s="228"/>
      <c r="DO200" s="227"/>
      <c r="DP200" s="227"/>
      <c r="DQ200" s="227"/>
      <c r="DR200" s="227"/>
      <c r="DS200" s="182"/>
      <c r="DT200" s="275"/>
      <c r="DU200" s="152">
        <f t="shared" si="292"/>
        <v>0</v>
      </c>
      <c r="DV200" s="152">
        <f t="shared" si="293"/>
        <v>0</v>
      </c>
      <c r="DW200" s="151"/>
      <c r="DX200" s="275"/>
      <c r="DY200" s="370"/>
      <c r="DZ200" s="208"/>
      <c r="EA200" s="208"/>
      <c r="EB200" s="208"/>
      <c r="EC200" s="171"/>
      <c r="ED200" s="152"/>
      <c r="EE200" s="152"/>
      <c r="EF200" s="153"/>
      <c r="EG200" s="152"/>
      <c r="EH200" s="152"/>
      <c r="EI200" s="396"/>
      <c r="EJ200" s="371"/>
      <c r="EK200" s="153"/>
      <c r="EL200" s="153"/>
      <c r="EM200" s="153"/>
      <c r="EN200" s="153"/>
      <c r="EO200" s="153"/>
      <c r="EP200" s="153"/>
      <c r="EQ200" s="153"/>
      <c r="ER200" s="153"/>
      <c r="ES200" s="152">
        <f t="shared" si="294"/>
        <v>0</v>
      </c>
      <c r="ET200" s="151">
        <f t="shared" si="295"/>
        <v>0</v>
      </c>
      <c r="EU200" s="153"/>
      <c r="EV200" s="153"/>
      <c r="EW200" s="153"/>
      <c r="EX200" s="153"/>
      <c r="EY200" s="152">
        <f t="shared" si="296"/>
        <v>0</v>
      </c>
      <c r="EZ200" s="152">
        <f t="shared" si="297"/>
        <v>0</v>
      </c>
      <c r="FA200" s="152">
        <f t="shared" si="298"/>
        <v>40</v>
      </c>
      <c r="FB200" s="152">
        <f t="shared" si="299"/>
        <v>0</v>
      </c>
      <c r="FC200" s="151" t="str">
        <f t="shared" si="300"/>
        <v>Thiếu</v>
      </c>
      <c r="FD200" s="152"/>
      <c r="FE200" s="372"/>
      <c r="FF200" s="373"/>
      <c r="FG200" s="367"/>
      <c r="FH200" s="374"/>
      <c r="FI200" s="183"/>
      <c r="FJ200" s="184"/>
      <c r="FK200" s="185"/>
      <c r="FL200" s="185"/>
    </row>
    <row r="201" spans="1:168" s="157" customFormat="1" ht="14" hidden="1" customHeight="1">
      <c r="A201" s="208" t="str">
        <f t="shared" si="303"/>
        <v>Hiện</v>
      </c>
      <c r="B201" s="151" t="str">
        <f>CONCATENATE(FC201," Thiếu ít")</f>
        <v>Thiếu Thiếu ít</v>
      </c>
      <c r="C201" s="409">
        <f t="shared" ref="C201" si="304">FA201</f>
        <v>0.60000000000000142</v>
      </c>
      <c r="D201" s="151"/>
      <c r="E201" s="400"/>
      <c r="F201" s="151"/>
      <c r="G201" s="151"/>
      <c r="H201" s="151"/>
      <c r="I201" s="164" t="s">
        <v>1299</v>
      </c>
      <c r="J201" s="164" t="s">
        <v>397</v>
      </c>
      <c r="K201" s="420" t="s">
        <v>1300</v>
      </c>
      <c r="L201" s="421" t="s">
        <v>1301</v>
      </c>
      <c r="M201" s="422" t="s">
        <v>61</v>
      </c>
      <c r="N201" s="177">
        <v>1.69</v>
      </c>
      <c r="O201" s="177">
        <v>12.2</v>
      </c>
      <c r="P201" s="177">
        <f>+O201*N201</f>
        <v>20.617999999999999</v>
      </c>
      <c r="Q201" s="179"/>
      <c r="R201" s="180"/>
      <c r="S201" s="179"/>
      <c r="T201" s="180"/>
      <c r="U201" s="180"/>
      <c r="V201" s="180"/>
      <c r="W201" s="180"/>
      <c r="X201" s="180"/>
      <c r="Y201" s="180"/>
      <c r="Z201" s="180"/>
      <c r="AA201" s="180"/>
      <c r="AB201" s="180"/>
      <c r="AC201" s="180"/>
      <c r="AD201" s="180"/>
      <c r="AE201" s="180"/>
      <c r="AF201" s="180"/>
      <c r="AG201" s="180"/>
      <c r="AH201" s="180"/>
      <c r="AI201" s="162"/>
      <c r="AJ201" s="162"/>
      <c r="AK201" s="162"/>
      <c r="AL201" s="162"/>
      <c r="AM201" s="162"/>
      <c r="AN201" s="162"/>
      <c r="AO201" s="162"/>
      <c r="AP201" s="162"/>
      <c r="AQ201" s="162"/>
      <c r="AR201" s="162">
        <v>0</v>
      </c>
      <c r="AS201" s="162">
        <v>12.6</v>
      </c>
      <c r="AT201" s="162">
        <v>21.294</v>
      </c>
      <c r="AU201" s="162">
        <v>0</v>
      </c>
      <c r="AV201" s="162">
        <v>0</v>
      </c>
      <c r="AW201" s="162">
        <v>0</v>
      </c>
      <c r="AX201" s="162">
        <v>0</v>
      </c>
      <c r="AY201" s="162">
        <v>0</v>
      </c>
      <c r="AZ201" s="162">
        <v>0</v>
      </c>
      <c r="BA201" s="162"/>
      <c r="BB201" s="162"/>
      <c r="BC201" s="162">
        <v>0</v>
      </c>
      <c r="BD201" s="162">
        <v>0</v>
      </c>
      <c r="BE201" s="162">
        <v>0</v>
      </c>
      <c r="BF201" s="162">
        <v>0</v>
      </c>
      <c r="BG201" s="162">
        <v>0</v>
      </c>
      <c r="BH201" s="162">
        <v>0</v>
      </c>
      <c r="BI201" s="162">
        <v>0</v>
      </c>
      <c r="BJ201" s="162">
        <v>0</v>
      </c>
      <c r="BK201" s="162">
        <v>0</v>
      </c>
      <c r="BL201" s="162">
        <v>0</v>
      </c>
      <c r="BM201" s="162">
        <v>18</v>
      </c>
      <c r="BN201" s="162">
        <v>30.419999999999998</v>
      </c>
      <c r="BO201" s="162"/>
      <c r="BP201" s="162"/>
      <c r="BQ201" s="162">
        <v>0</v>
      </c>
      <c r="BR201" s="162">
        <v>0</v>
      </c>
      <c r="BS201" s="162">
        <v>0</v>
      </c>
      <c r="BT201" s="162">
        <v>0</v>
      </c>
      <c r="BU201" s="162">
        <v>0</v>
      </c>
      <c r="BV201" s="162">
        <v>0</v>
      </c>
      <c r="BW201" s="162"/>
      <c r="BX201" s="162"/>
      <c r="BY201" s="162">
        <v>0</v>
      </c>
      <c r="BZ201" s="162">
        <v>0</v>
      </c>
      <c r="CA201" s="162">
        <v>0</v>
      </c>
      <c r="CB201" s="162">
        <v>0</v>
      </c>
      <c r="CC201" s="162">
        <v>0</v>
      </c>
      <c r="CD201" s="162">
        <v>0</v>
      </c>
      <c r="CE201" s="162">
        <f>VLOOKUP(I201,[120]REV33!$A:$O,11,0)</f>
        <v>0</v>
      </c>
      <c r="CF201" s="162">
        <f>VLOOKUP(I201,[120]REV33!$A:$O,12,0)</f>
        <v>0</v>
      </c>
      <c r="CG201" s="162"/>
      <c r="CH201" s="162"/>
      <c r="CI201" s="162"/>
      <c r="CJ201" s="162"/>
      <c r="CK201" s="162"/>
      <c r="CL201" s="162"/>
      <c r="CM201" s="162"/>
      <c r="CN201" s="162"/>
      <c r="CO201" s="162">
        <v>0</v>
      </c>
      <c r="CP201" s="162">
        <v>0</v>
      </c>
      <c r="CQ201" s="162">
        <v>0</v>
      </c>
      <c r="CR201" s="162">
        <v>0</v>
      </c>
      <c r="CS201" s="162">
        <v>0</v>
      </c>
      <c r="CT201" s="162">
        <v>0</v>
      </c>
      <c r="CU201" s="162">
        <v>0</v>
      </c>
      <c r="CV201" s="162">
        <v>0</v>
      </c>
      <c r="CW201" s="209">
        <f t="shared" si="288"/>
        <v>30.6</v>
      </c>
      <c r="CX201" s="209">
        <f t="shared" si="289"/>
        <v>51.713999999999999</v>
      </c>
      <c r="CY201" s="375" t="s">
        <v>1881</v>
      </c>
      <c r="CZ201" s="208"/>
      <c r="DA201" s="152"/>
      <c r="DB201" s="152"/>
      <c r="DC201" s="208"/>
      <c r="DD201" s="208"/>
      <c r="DE201" s="152">
        <f t="shared" si="290"/>
        <v>30.6</v>
      </c>
      <c r="DF201" s="152">
        <f t="shared" si="291"/>
        <v>51.713999999999999</v>
      </c>
      <c r="DG201" s="153"/>
      <c r="DH201" s="153" t="s">
        <v>1689</v>
      </c>
      <c r="DI201" s="277" t="s">
        <v>1413</v>
      </c>
      <c r="DJ201" s="420" t="s">
        <v>1457</v>
      </c>
      <c r="DK201" s="213"/>
      <c r="DL201" s="227">
        <v>30</v>
      </c>
      <c r="DM201" s="153">
        <v>45905</v>
      </c>
      <c r="DN201" s="228">
        <v>18</v>
      </c>
      <c r="DO201" s="227">
        <v>30</v>
      </c>
      <c r="DP201" s="227">
        <v>127272</v>
      </c>
      <c r="DQ201" s="181">
        <f>DP201*DO201*1.1</f>
        <v>4199976</v>
      </c>
      <c r="DR201" s="446">
        <f t="shared" ref="DR201:DR208" si="305">(DQ201-DS201)/DS201</f>
        <v>0.1</v>
      </c>
      <c r="DS201" s="182">
        <f>DP201*DO201</f>
        <v>3818160</v>
      </c>
      <c r="DT201" s="275">
        <v>45907</v>
      </c>
      <c r="DU201" s="152">
        <f t="shared" si="292"/>
        <v>30</v>
      </c>
      <c r="DV201" s="152">
        <f t="shared" si="293"/>
        <v>49.5</v>
      </c>
      <c r="DW201" s="151"/>
      <c r="DX201" s="275"/>
      <c r="DY201" s="370"/>
      <c r="DZ201" s="208"/>
      <c r="EA201" s="208"/>
      <c r="EB201" s="208"/>
      <c r="EC201" s="171"/>
      <c r="ED201" s="152"/>
      <c r="EE201" s="152"/>
      <c r="EF201" s="153"/>
      <c r="EG201" s="152"/>
      <c r="EH201" s="152"/>
      <c r="EI201" s="396"/>
      <c r="EJ201" s="371"/>
      <c r="EK201" s="153"/>
      <c r="EL201" s="153"/>
      <c r="EM201" s="153"/>
      <c r="EN201" s="153"/>
      <c r="EO201" s="153"/>
      <c r="EP201" s="153"/>
      <c r="EQ201" s="153"/>
      <c r="ER201" s="153"/>
      <c r="ES201" s="152">
        <f t="shared" si="294"/>
        <v>0</v>
      </c>
      <c r="ET201" s="151">
        <f t="shared" si="295"/>
        <v>0</v>
      </c>
      <c r="EU201" s="153"/>
      <c r="EV201" s="153"/>
      <c r="EW201" s="153"/>
      <c r="EX201" s="153"/>
      <c r="EY201" s="152">
        <f t="shared" si="296"/>
        <v>30</v>
      </c>
      <c r="EZ201" s="152">
        <f t="shared" si="297"/>
        <v>49.5</v>
      </c>
      <c r="FA201" s="152">
        <f t="shared" si="298"/>
        <v>0.60000000000000142</v>
      </c>
      <c r="FB201" s="152">
        <f t="shared" si="299"/>
        <v>2.2139999999999986</v>
      </c>
      <c r="FC201" s="151" t="str">
        <f t="shared" si="300"/>
        <v>Thiếu</v>
      </c>
      <c r="FD201" s="152"/>
      <c r="FE201" s="372"/>
      <c r="FF201" s="373"/>
      <c r="FG201" s="367"/>
      <c r="FH201" s="374"/>
      <c r="FI201" s="183"/>
      <c r="FJ201" s="184"/>
      <c r="FK201" s="185"/>
      <c r="FL201" s="185"/>
    </row>
    <row r="202" spans="1:168" s="157" customFormat="1" ht="14" hidden="1" customHeight="1">
      <c r="A202" s="208" t="str">
        <f t="shared" si="303"/>
        <v>ok</v>
      </c>
      <c r="B202" s="151"/>
      <c r="C202" s="409"/>
      <c r="D202" s="151"/>
      <c r="E202" s="400"/>
      <c r="F202" s="151"/>
      <c r="G202" s="151"/>
      <c r="H202" s="151"/>
      <c r="I202" s="164" t="s">
        <v>1299</v>
      </c>
      <c r="J202" s="164" t="s">
        <v>397</v>
      </c>
      <c r="K202" s="420" t="s">
        <v>1300</v>
      </c>
      <c r="L202" s="421" t="s">
        <v>1301</v>
      </c>
      <c r="M202" s="422" t="s">
        <v>61</v>
      </c>
      <c r="N202" s="177"/>
      <c r="O202" s="177"/>
      <c r="P202" s="177"/>
      <c r="Q202" s="179"/>
      <c r="R202" s="180"/>
      <c r="S202" s="179"/>
      <c r="T202" s="180"/>
      <c r="U202" s="180"/>
      <c r="V202" s="180"/>
      <c r="W202" s="180"/>
      <c r="X202" s="180"/>
      <c r="Y202" s="180"/>
      <c r="Z202" s="180"/>
      <c r="AA202" s="180"/>
      <c r="AB202" s="180"/>
      <c r="AC202" s="180"/>
      <c r="AD202" s="180"/>
      <c r="AE202" s="180"/>
      <c r="AF202" s="180"/>
      <c r="AG202" s="180"/>
      <c r="AH202" s="180"/>
      <c r="AI202" s="162"/>
      <c r="AJ202" s="162"/>
      <c r="AK202" s="162"/>
      <c r="AL202" s="162"/>
      <c r="AM202" s="162"/>
      <c r="AN202" s="162"/>
      <c r="AO202" s="162"/>
      <c r="AP202" s="162"/>
      <c r="AQ202" s="162"/>
      <c r="AR202" s="162"/>
      <c r="AS202" s="162"/>
      <c r="AT202" s="162"/>
      <c r="AU202" s="162"/>
      <c r="AV202" s="162"/>
      <c r="AW202" s="162"/>
      <c r="AX202" s="162"/>
      <c r="AY202" s="162"/>
      <c r="AZ202" s="162"/>
      <c r="BA202" s="162"/>
      <c r="BB202" s="162"/>
      <c r="BC202" s="162"/>
      <c r="BD202" s="162"/>
      <c r="BE202" s="162"/>
      <c r="BF202" s="162"/>
      <c r="BG202" s="162"/>
      <c r="BH202" s="162"/>
      <c r="BI202" s="162"/>
      <c r="BJ202" s="162"/>
      <c r="BK202" s="162"/>
      <c r="BL202" s="162"/>
      <c r="BM202" s="162"/>
      <c r="BN202" s="162"/>
      <c r="BO202" s="162"/>
      <c r="BP202" s="162"/>
      <c r="BQ202" s="162"/>
      <c r="BR202" s="162"/>
      <c r="BS202" s="162"/>
      <c r="BT202" s="162"/>
      <c r="BU202" s="162"/>
      <c r="BV202" s="162"/>
      <c r="BW202" s="162"/>
      <c r="BX202" s="162"/>
      <c r="BY202" s="162"/>
      <c r="BZ202" s="162"/>
      <c r="CA202" s="162"/>
      <c r="CB202" s="162"/>
      <c r="CC202" s="162"/>
      <c r="CD202" s="162"/>
      <c r="CE202" s="162"/>
      <c r="CF202" s="162"/>
      <c r="CG202" s="162"/>
      <c r="CH202" s="162"/>
      <c r="CI202" s="162"/>
      <c r="CJ202" s="162"/>
      <c r="CK202" s="162"/>
      <c r="CL202" s="162"/>
      <c r="CM202" s="162"/>
      <c r="CN202" s="162"/>
      <c r="CO202" s="162"/>
      <c r="CP202" s="162"/>
      <c r="CQ202" s="162"/>
      <c r="CR202" s="162"/>
      <c r="CS202" s="162"/>
      <c r="CT202" s="162"/>
      <c r="CU202" s="162"/>
      <c r="CV202" s="162"/>
      <c r="CW202" s="209"/>
      <c r="CX202" s="209"/>
      <c r="CY202" s="375"/>
      <c r="CZ202" s="208"/>
      <c r="DA202" s="152"/>
      <c r="DB202" s="152"/>
      <c r="DC202" s="208"/>
      <c r="DD202" s="208"/>
      <c r="DE202" s="152"/>
      <c r="DF202" s="152"/>
      <c r="DG202" s="153"/>
      <c r="DH202" s="153"/>
      <c r="DI202" s="277" t="s">
        <v>1413</v>
      </c>
      <c r="DJ202" s="420" t="s">
        <v>1687</v>
      </c>
      <c r="DK202" s="213"/>
      <c r="DL202" s="227">
        <v>19.5</v>
      </c>
      <c r="DM202" s="153" t="s">
        <v>374</v>
      </c>
      <c r="DN202" s="228">
        <v>12</v>
      </c>
      <c r="DO202" s="227">
        <v>19.5</v>
      </c>
      <c r="DP202" s="228">
        <f>145000/1.1</f>
        <v>131818.18181818179</v>
      </c>
      <c r="DQ202" s="181">
        <f>DP202*DO202*1.1</f>
        <v>2827499.9999999995</v>
      </c>
      <c r="DR202" s="446">
        <f t="shared" si="305"/>
        <v>0.10000000000000003</v>
      </c>
      <c r="DS202" s="182">
        <f>DP202*DO202</f>
        <v>2570454.5454545449</v>
      </c>
      <c r="DT202" s="275">
        <v>45958</v>
      </c>
      <c r="DU202" s="152"/>
      <c r="DV202" s="152"/>
      <c r="DW202" s="151"/>
      <c r="DX202" s="275"/>
      <c r="DY202" s="370"/>
      <c r="DZ202" s="208"/>
      <c r="EA202" s="208"/>
      <c r="EB202" s="208"/>
      <c r="EC202" s="171"/>
      <c r="ED202" s="152"/>
      <c r="EE202" s="152"/>
      <c r="EF202" s="153"/>
      <c r="EG202" s="152"/>
      <c r="EH202" s="152"/>
      <c r="EI202" s="396"/>
      <c r="EJ202" s="371"/>
      <c r="EK202" s="153"/>
      <c r="EL202" s="153"/>
      <c r="EM202" s="153"/>
      <c r="EN202" s="153"/>
      <c r="EO202" s="153"/>
      <c r="EP202" s="153"/>
      <c r="EQ202" s="153"/>
      <c r="ER202" s="153"/>
      <c r="ES202" s="152"/>
      <c r="ET202" s="151"/>
      <c r="EU202" s="153"/>
      <c r="EV202" s="153"/>
      <c r="EW202" s="153"/>
      <c r="EX202" s="153"/>
      <c r="EY202" s="152"/>
      <c r="EZ202" s="152"/>
      <c r="FA202" s="152"/>
      <c r="FB202" s="152"/>
      <c r="FC202" s="151"/>
      <c r="FD202" s="152"/>
      <c r="FE202" s="372"/>
      <c r="FF202" s="373"/>
      <c r="FG202" s="367"/>
      <c r="FH202" s="374"/>
      <c r="FI202" s="183"/>
      <c r="FJ202" s="184"/>
      <c r="FK202" s="185"/>
      <c r="FL202" s="185"/>
    </row>
    <row r="203" spans="1:168" s="157" customFormat="1" ht="14" hidden="1" customHeight="1">
      <c r="A203" s="208" t="str">
        <f t="shared" si="303"/>
        <v>Hiện</v>
      </c>
      <c r="B203" s="151" t="str">
        <f t="shared" ref="B203:B207" si="306">FC203</f>
        <v>Thừa</v>
      </c>
      <c r="C203" s="409">
        <f t="shared" ref="C203:C207" si="307">FA203</f>
        <v>-0.5</v>
      </c>
      <c r="D203" s="151"/>
      <c r="E203" s="400"/>
      <c r="F203" s="151"/>
      <c r="G203" s="151"/>
      <c r="H203" s="151"/>
      <c r="I203" s="164" t="s">
        <v>1356</v>
      </c>
      <c r="J203" s="164" t="s">
        <v>397</v>
      </c>
      <c r="K203" s="423" t="s">
        <v>1357</v>
      </c>
      <c r="L203" s="424" t="s">
        <v>1358</v>
      </c>
      <c r="M203" s="422" t="s">
        <v>61</v>
      </c>
      <c r="N203" s="177">
        <v>16.177777777777777</v>
      </c>
      <c r="O203" s="177">
        <v>10.8</v>
      </c>
      <c r="P203" s="230">
        <v>174.72</v>
      </c>
      <c r="Q203" s="179"/>
      <c r="R203" s="180"/>
      <c r="S203" s="179"/>
      <c r="T203" s="180"/>
      <c r="U203" s="180"/>
      <c r="V203" s="180"/>
      <c r="W203" s="180"/>
      <c r="X203" s="180"/>
      <c r="Y203" s="180"/>
      <c r="Z203" s="180"/>
      <c r="AA203" s="180"/>
      <c r="AB203" s="180"/>
      <c r="AC203" s="180"/>
      <c r="AD203" s="180"/>
      <c r="AE203" s="180"/>
      <c r="AF203" s="180"/>
      <c r="AG203" s="180"/>
      <c r="AH203" s="180"/>
      <c r="AI203" s="162"/>
      <c r="AJ203" s="162"/>
      <c r="AK203" s="162"/>
      <c r="AL203" s="162"/>
      <c r="AM203" s="162"/>
      <c r="AN203" s="162"/>
      <c r="AO203" s="162"/>
      <c r="AP203" s="162"/>
      <c r="AQ203" s="162"/>
      <c r="AR203" s="162"/>
      <c r="AS203" s="162"/>
      <c r="AT203" s="162"/>
      <c r="AU203" s="162">
        <v>11.5</v>
      </c>
      <c r="AV203" s="162">
        <v>186.04444444444442</v>
      </c>
      <c r="AW203" s="162">
        <v>0</v>
      </c>
      <c r="AX203" s="162">
        <v>0</v>
      </c>
      <c r="AY203" s="162">
        <v>0</v>
      </c>
      <c r="AZ203" s="162">
        <v>0</v>
      </c>
      <c r="BA203" s="162"/>
      <c r="BB203" s="162"/>
      <c r="BC203" s="162">
        <v>0</v>
      </c>
      <c r="BD203" s="162">
        <v>0</v>
      </c>
      <c r="BE203" s="162">
        <v>0</v>
      </c>
      <c r="BF203" s="162">
        <v>0</v>
      </c>
      <c r="BG203" s="162">
        <v>0</v>
      </c>
      <c r="BH203" s="162">
        <v>0</v>
      </c>
      <c r="BI203" s="162">
        <v>0</v>
      </c>
      <c r="BJ203" s="162">
        <v>0</v>
      </c>
      <c r="BK203" s="162">
        <v>0</v>
      </c>
      <c r="BL203" s="162">
        <v>0</v>
      </c>
      <c r="BM203" s="162">
        <v>6</v>
      </c>
      <c r="BN203" s="162">
        <v>97.066666666666663</v>
      </c>
      <c r="BO203" s="162"/>
      <c r="BP203" s="162"/>
      <c r="BQ203" s="162">
        <v>0</v>
      </c>
      <c r="BR203" s="162">
        <v>0</v>
      </c>
      <c r="BS203" s="162">
        <v>0</v>
      </c>
      <c r="BT203" s="162">
        <v>0</v>
      </c>
      <c r="BU203" s="162">
        <v>0</v>
      </c>
      <c r="BV203" s="162">
        <v>0</v>
      </c>
      <c r="BW203" s="162"/>
      <c r="BX203" s="162"/>
      <c r="BY203" s="162">
        <v>0</v>
      </c>
      <c r="BZ203" s="162">
        <v>0</v>
      </c>
      <c r="CA203" s="162">
        <v>0</v>
      </c>
      <c r="CB203" s="162">
        <v>0</v>
      </c>
      <c r="CC203" s="162">
        <v>0</v>
      </c>
      <c r="CD203" s="162">
        <v>0</v>
      </c>
      <c r="CE203" s="162">
        <f>VLOOKUP(I203,[120]REV33!$A:$O,11,0)</f>
        <v>0</v>
      </c>
      <c r="CF203" s="162">
        <f>VLOOKUP(I203,[120]REV33!$A:$O,12,0)</f>
        <v>0</v>
      </c>
      <c r="CG203" s="162"/>
      <c r="CH203" s="162"/>
      <c r="CI203" s="162"/>
      <c r="CJ203" s="162"/>
      <c r="CK203" s="162"/>
      <c r="CL203" s="162"/>
      <c r="CM203" s="162"/>
      <c r="CN203" s="162"/>
      <c r="CO203" s="162">
        <v>0</v>
      </c>
      <c r="CP203" s="162">
        <v>0</v>
      </c>
      <c r="CQ203" s="162">
        <v>0</v>
      </c>
      <c r="CR203" s="162">
        <v>0</v>
      </c>
      <c r="CS203" s="162">
        <v>0</v>
      </c>
      <c r="CT203" s="162">
        <v>0</v>
      </c>
      <c r="CU203" s="162">
        <v>0</v>
      </c>
      <c r="CV203" s="162">
        <v>0</v>
      </c>
      <c r="CW203" s="209">
        <f>Q203+S203+U203+W203+Y203+AA203+AC203+AE203+AG203+AI203+AK203+AM203+AO203+AQ203+AS203+AU203+AW203+AY203+BA203+BC203+BE203+BG203+BI203+BK203+BM203+BO203+BQ203+BS203+BU203+BW203+BY203+CA203+CC203+CE203+CG203+CI203+CK203+CM203+CO203+CQ203+CS203+CU203</f>
        <v>17.5</v>
      </c>
      <c r="CX203" s="209">
        <f>R203+T203+V203+X203+Z203+AB203+AD203+AF203+AH203+AJ203+AL203+AN203+AP203+AR203+AT203+AV203+AX203+AZ203+BB203+BD203+BF203+BH203+BJ203+BL203+BN203+BP203+BR203+BT203+BV203+BX203+BZ203+CB203+CD203+CF203+CH203+CJ203+CL203+CN203+CP203+CR203+CT203+CV203</f>
        <v>283.11111111111109</v>
      </c>
      <c r="CY203" s="375" t="s">
        <v>1881</v>
      </c>
      <c r="CZ203" s="208"/>
      <c r="DA203" s="152"/>
      <c r="DB203" s="152"/>
      <c r="DC203" s="208"/>
      <c r="DD203" s="208"/>
      <c r="DE203" s="152">
        <f>IF(CW203&gt;DA203,CW203-DA203,"0")</f>
        <v>17.5</v>
      </c>
      <c r="DF203" s="152">
        <f>IF(CX203&gt;DB203,CX203-DB203,"0")</f>
        <v>283.11111111111109</v>
      </c>
      <c r="DG203" s="153"/>
      <c r="DH203" s="153" t="s">
        <v>1689</v>
      </c>
      <c r="DI203" s="277" t="s">
        <v>1413</v>
      </c>
      <c r="DJ203" s="423" t="s">
        <v>1458</v>
      </c>
      <c r="DK203" s="213"/>
      <c r="DL203" s="227">
        <v>186.5</v>
      </c>
      <c r="DM203" s="153">
        <v>45905</v>
      </c>
      <c r="DN203" s="228">
        <v>12</v>
      </c>
      <c r="DO203" s="227">
        <v>186.5</v>
      </c>
      <c r="DP203" s="227">
        <v>80000</v>
      </c>
      <c r="DQ203" s="181">
        <f>DP203*DO203*1.1</f>
        <v>16412000.000000002</v>
      </c>
      <c r="DR203" s="446">
        <f t="shared" si="305"/>
        <v>0.10000000000000013</v>
      </c>
      <c r="DS203" s="182">
        <f>DP203*DO203</f>
        <v>14920000</v>
      </c>
      <c r="DT203" s="275">
        <v>45907</v>
      </c>
      <c r="DU203" s="152">
        <f>SUMIF($I:$I,I203,$DN:$DN)</f>
        <v>18</v>
      </c>
      <c r="DV203" s="152">
        <f>SUMIF($I:$I,I203,$DO:$DO)</f>
        <v>287.5</v>
      </c>
      <c r="DW203" s="151"/>
      <c r="DX203" s="275"/>
      <c r="DY203" s="370"/>
      <c r="DZ203" s="208"/>
      <c r="EA203" s="208"/>
      <c r="EB203" s="208"/>
      <c r="EC203" s="171"/>
      <c r="ED203" s="152"/>
      <c r="EE203" s="152"/>
      <c r="EF203" s="153"/>
      <c r="EG203" s="152"/>
      <c r="EH203" s="152"/>
      <c r="EI203" s="396"/>
      <c r="EJ203" s="371"/>
      <c r="EK203" s="153"/>
      <c r="EL203" s="153"/>
      <c r="EM203" s="153"/>
      <c r="EN203" s="153"/>
      <c r="EO203" s="153"/>
      <c r="EP203" s="153"/>
      <c r="EQ203" s="153"/>
      <c r="ER203" s="153"/>
      <c r="ES203" s="152">
        <f>SUMIF($I:$I,I203,$EG:$EG)</f>
        <v>0</v>
      </c>
      <c r="ET203" s="151">
        <f>SUMIF($I:$I,I203,$EH:$EH)</f>
        <v>0</v>
      </c>
      <c r="EU203" s="153"/>
      <c r="EV203" s="153"/>
      <c r="EW203" s="153"/>
      <c r="EX203" s="153"/>
      <c r="EY203" s="152">
        <f>DU203+ES203</f>
        <v>18</v>
      </c>
      <c r="EZ203" s="152">
        <f>DV203+ET203</f>
        <v>287.5</v>
      </c>
      <c r="FA203" s="152">
        <f t="shared" ref="FA203" si="308">DE203-EY203</f>
        <v>-0.5</v>
      </c>
      <c r="FB203" s="152">
        <f t="shared" ref="FB203" si="309">DF203-EZ203</f>
        <v>-4.3888888888889142</v>
      </c>
      <c r="FC203" s="151" t="str">
        <f>IF(FA203&lt;0,"Thừa",IF(FA203=0,"Đủ","Thiếu"))</f>
        <v>Thừa</v>
      </c>
      <c r="FD203" s="152"/>
      <c r="FE203" s="372"/>
      <c r="FF203" s="373"/>
      <c r="FG203" s="367"/>
      <c r="FH203" s="374"/>
      <c r="FI203" s="183"/>
      <c r="FJ203" s="184"/>
      <c r="FK203" s="185"/>
      <c r="FL203" s="185"/>
    </row>
    <row r="204" spans="1:168" s="157" customFormat="1" ht="14" hidden="1" customHeight="1">
      <c r="A204" s="208" t="str">
        <f t="shared" si="303"/>
        <v>ok</v>
      </c>
      <c r="B204" s="151"/>
      <c r="C204" s="409"/>
      <c r="D204" s="151"/>
      <c r="E204" s="400"/>
      <c r="F204" s="151"/>
      <c r="G204" s="151"/>
      <c r="H204" s="151"/>
      <c r="I204" s="164" t="s">
        <v>1356</v>
      </c>
      <c r="J204" s="164" t="s">
        <v>397</v>
      </c>
      <c r="K204" s="423" t="s">
        <v>1357</v>
      </c>
      <c r="L204" s="424" t="s">
        <v>1358</v>
      </c>
      <c r="M204" s="422" t="s">
        <v>61</v>
      </c>
      <c r="N204" s="177"/>
      <c r="O204" s="177"/>
      <c r="P204" s="230"/>
      <c r="Q204" s="179"/>
      <c r="R204" s="180"/>
      <c r="S204" s="179"/>
      <c r="T204" s="180"/>
      <c r="U204" s="180"/>
      <c r="V204" s="180"/>
      <c r="W204" s="180"/>
      <c r="X204" s="180"/>
      <c r="Y204" s="180"/>
      <c r="Z204" s="180"/>
      <c r="AA204" s="180"/>
      <c r="AB204" s="180"/>
      <c r="AC204" s="180"/>
      <c r="AD204" s="180"/>
      <c r="AE204" s="180"/>
      <c r="AF204" s="180"/>
      <c r="AG204" s="180"/>
      <c r="AH204" s="180"/>
      <c r="AI204" s="162"/>
      <c r="AJ204" s="162"/>
      <c r="AK204" s="162"/>
      <c r="AL204" s="162"/>
      <c r="AM204" s="162"/>
      <c r="AN204" s="162"/>
      <c r="AO204" s="162"/>
      <c r="AP204" s="162"/>
      <c r="AQ204" s="162"/>
      <c r="AR204" s="162"/>
      <c r="AS204" s="162"/>
      <c r="AT204" s="162"/>
      <c r="AU204" s="162"/>
      <c r="AV204" s="162"/>
      <c r="AW204" s="162"/>
      <c r="AX204" s="162"/>
      <c r="AY204" s="162"/>
      <c r="AZ204" s="162"/>
      <c r="BA204" s="162"/>
      <c r="BB204" s="162"/>
      <c r="BC204" s="162"/>
      <c r="BD204" s="162"/>
      <c r="BE204" s="162"/>
      <c r="BF204" s="162"/>
      <c r="BG204" s="162"/>
      <c r="BH204" s="162"/>
      <c r="BI204" s="162"/>
      <c r="BJ204" s="162"/>
      <c r="BK204" s="162"/>
      <c r="BL204" s="162"/>
      <c r="BM204" s="162"/>
      <c r="BN204" s="162"/>
      <c r="BO204" s="162"/>
      <c r="BP204" s="162"/>
      <c r="BQ204" s="162"/>
      <c r="BR204" s="162"/>
      <c r="BS204" s="162"/>
      <c r="BT204" s="162"/>
      <c r="BU204" s="162"/>
      <c r="BV204" s="162"/>
      <c r="BW204" s="162"/>
      <c r="BX204" s="162"/>
      <c r="BY204" s="162"/>
      <c r="BZ204" s="162"/>
      <c r="CA204" s="162"/>
      <c r="CB204" s="162"/>
      <c r="CC204" s="162"/>
      <c r="CD204" s="162"/>
      <c r="CE204" s="162"/>
      <c r="CF204" s="162"/>
      <c r="CG204" s="162"/>
      <c r="CH204" s="162"/>
      <c r="CI204" s="162"/>
      <c r="CJ204" s="162"/>
      <c r="CK204" s="162"/>
      <c r="CL204" s="162"/>
      <c r="CM204" s="162"/>
      <c r="CN204" s="162"/>
      <c r="CO204" s="162"/>
      <c r="CP204" s="162"/>
      <c r="CQ204" s="162"/>
      <c r="CR204" s="162"/>
      <c r="CS204" s="162"/>
      <c r="CT204" s="162"/>
      <c r="CU204" s="162"/>
      <c r="CV204" s="162"/>
      <c r="CW204" s="209"/>
      <c r="CX204" s="209"/>
      <c r="CY204" s="375"/>
      <c r="CZ204" s="208"/>
      <c r="DA204" s="152"/>
      <c r="DB204" s="152"/>
      <c r="DC204" s="208"/>
      <c r="DD204" s="208"/>
      <c r="DE204" s="152"/>
      <c r="DF204" s="152"/>
      <c r="DG204" s="153"/>
      <c r="DH204" s="153"/>
      <c r="DI204" s="277" t="s">
        <v>1413</v>
      </c>
      <c r="DJ204" s="423" t="s">
        <v>1688</v>
      </c>
      <c r="DK204" s="213"/>
      <c r="DL204" s="227">
        <v>101</v>
      </c>
      <c r="DM204" s="153" t="s">
        <v>374</v>
      </c>
      <c r="DN204" s="228">
        <v>6</v>
      </c>
      <c r="DO204" s="227">
        <v>101</v>
      </c>
      <c r="DP204" s="227">
        <v>80000</v>
      </c>
      <c r="DQ204" s="181">
        <f>DP204*DO204*1.1</f>
        <v>8888000</v>
      </c>
      <c r="DR204" s="446">
        <f t="shared" si="305"/>
        <v>0.1</v>
      </c>
      <c r="DS204" s="182">
        <f>DP204*DO204</f>
        <v>8080000</v>
      </c>
      <c r="DT204" s="275">
        <v>45958</v>
      </c>
      <c r="DU204" s="152"/>
      <c r="DV204" s="152"/>
      <c r="DW204" s="151"/>
      <c r="DX204" s="275"/>
      <c r="DY204" s="370"/>
      <c r="DZ204" s="208"/>
      <c r="EA204" s="208"/>
      <c r="EB204" s="208"/>
      <c r="EC204" s="171"/>
      <c r="ED204" s="152"/>
      <c r="EE204" s="152"/>
      <c r="EF204" s="153"/>
      <c r="EG204" s="152"/>
      <c r="EH204" s="152"/>
      <c r="EI204" s="396"/>
      <c r="EJ204" s="371"/>
      <c r="EK204" s="153"/>
      <c r="EL204" s="153"/>
      <c r="EM204" s="153"/>
      <c r="EN204" s="153"/>
      <c r="EO204" s="153"/>
      <c r="EP204" s="153"/>
      <c r="EQ204" s="153"/>
      <c r="ER204" s="153"/>
      <c r="ES204" s="152"/>
      <c r="ET204" s="151"/>
      <c r="EU204" s="153"/>
      <c r="EV204" s="153"/>
      <c r="EW204" s="153"/>
      <c r="EX204" s="153"/>
      <c r="EY204" s="152"/>
      <c r="EZ204" s="152"/>
      <c r="FA204" s="152"/>
      <c r="FB204" s="152"/>
      <c r="FC204" s="151"/>
      <c r="FD204" s="152"/>
      <c r="FE204" s="372"/>
      <c r="FF204" s="373"/>
      <c r="FG204" s="367"/>
      <c r="FH204" s="374"/>
      <c r="FI204" s="183"/>
      <c r="FJ204" s="184"/>
      <c r="FK204" s="185"/>
      <c r="FL204" s="185"/>
    </row>
    <row r="205" spans="1:168" s="157" customFormat="1" ht="14" hidden="1" customHeight="1">
      <c r="A205" s="208" t="str">
        <f t="shared" si="303"/>
        <v>Hiện</v>
      </c>
      <c r="B205" s="151" t="str">
        <f t="shared" si="306"/>
        <v>Đủ</v>
      </c>
      <c r="C205" s="409">
        <f t="shared" si="307"/>
        <v>0</v>
      </c>
      <c r="D205" s="151"/>
      <c r="E205" s="154"/>
      <c r="F205" s="154"/>
      <c r="G205" s="151"/>
      <c r="H205" s="151"/>
      <c r="I205" s="164" t="s">
        <v>1359</v>
      </c>
      <c r="J205" s="164" t="s">
        <v>1360</v>
      </c>
      <c r="K205" s="423" t="s">
        <v>1361</v>
      </c>
      <c r="L205" s="424" t="s">
        <v>1358</v>
      </c>
      <c r="M205" s="163" t="s">
        <v>345</v>
      </c>
      <c r="N205" s="177">
        <v>5.0999999999999996</v>
      </c>
      <c r="O205" s="229">
        <v>4</v>
      </c>
      <c r="P205" s="229">
        <f>+O205*N205</f>
        <v>20.399999999999999</v>
      </c>
      <c r="Q205" s="179"/>
      <c r="R205" s="180"/>
      <c r="S205" s="179"/>
      <c r="T205" s="180"/>
      <c r="U205" s="180"/>
      <c r="V205" s="180"/>
      <c r="W205" s="180"/>
      <c r="X205" s="180"/>
      <c r="Y205" s="180"/>
      <c r="Z205" s="180"/>
      <c r="AA205" s="180"/>
      <c r="AB205" s="180"/>
      <c r="AC205" s="180"/>
      <c r="AD205" s="180"/>
      <c r="AE205" s="180"/>
      <c r="AF205" s="180"/>
      <c r="AG205" s="180"/>
      <c r="AH205" s="180"/>
      <c r="AI205" s="162"/>
      <c r="AJ205" s="162"/>
      <c r="AK205" s="162"/>
      <c r="AL205" s="162"/>
      <c r="AM205" s="162"/>
      <c r="AN205" s="162"/>
      <c r="AO205" s="162"/>
      <c r="AP205" s="162"/>
      <c r="AQ205" s="162"/>
      <c r="AR205" s="162"/>
      <c r="AS205" s="162"/>
      <c r="AT205" s="162"/>
      <c r="AU205" s="162">
        <v>4</v>
      </c>
      <c r="AV205" s="162">
        <v>20.399999999999999</v>
      </c>
      <c r="AW205" s="162">
        <v>0</v>
      </c>
      <c r="AX205" s="162">
        <v>0</v>
      </c>
      <c r="AY205" s="162">
        <v>0</v>
      </c>
      <c r="AZ205" s="162">
        <v>0</v>
      </c>
      <c r="BA205" s="162"/>
      <c r="BB205" s="162"/>
      <c r="BC205" s="162">
        <v>0</v>
      </c>
      <c r="BD205" s="162">
        <v>0</v>
      </c>
      <c r="BE205" s="162">
        <v>0</v>
      </c>
      <c r="BF205" s="162">
        <v>0</v>
      </c>
      <c r="BG205" s="162">
        <v>0</v>
      </c>
      <c r="BH205" s="162">
        <v>0</v>
      </c>
      <c r="BI205" s="162">
        <v>0</v>
      </c>
      <c r="BJ205" s="162">
        <v>0</v>
      </c>
      <c r="BK205" s="162">
        <v>0</v>
      </c>
      <c r="BL205" s="162">
        <v>0</v>
      </c>
      <c r="BM205" s="162">
        <v>1</v>
      </c>
      <c r="BN205" s="162">
        <v>5.0999999999999996</v>
      </c>
      <c r="BO205" s="162"/>
      <c r="BP205" s="162"/>
      <c r="BQ205" s="162">
        <v>0</v>
      </c>
      <c r="BR205" s="162">
        <v>0</v>
      </c>
      <c r="BS205" s="162">
        <v>0</v>
      </c>
      <c r="BT205" s="162">
        <v>0</v>
      </c>
      <c r="BU205" s="162">
        <v>0</v>
      </c>
      <c r="BV205" s="162">
        <v>0</v>
      </c>
      <c r="BW205" s="162"/>
      <c r="BX205" s="162"/>
      <c r="BY205" s="162">
        <v>0</v>
      </c>
      <c r="BZ205" s="162">
        <v>0</v>
      </c>
      <c r="CA205" s="162">
        <v>0</v>
      </c>
      <c r="CB205" s="162">
        <v>0</v>
      </c>
      <c r="CC205" s="162">
        <v>0</v>
      </c>
      <c r="CD205" s="162">
        <v>0</v>
      </c>
      <c r="CE205" s="162">
        <f>VLOOKUP(I205,[120]REV33!$A:$O,11,0)</f>
        <v>0</v>
      </c>
      <c r="CF205" s="162">
        <f>VLOOKUP(I205,[120]REV33!$A:$O,12,0)</f>
        <v>0</v>
      </c>
      <c r="CG205" s="162"/>
      <c r="CH205" s="162"/>
      <c r="CI205" s="162"/>
      <c r="CJ205" s="162"/>
      <c r="CK205" s="162"/>
      <c r="CL205" s="162"/>
      <c r="CM205" s="162"/>
      <c r="CN205" s="162"/>
      <c r="CO205" s="162">
        <v>0</v>
      </c>
      <c r="CP205" s="162">
        <v>0</v>
      </c>
      <c r="CQ205" s="162">
        <v>0</v>
      </c>
      <c r="CR205" s="162">
        <v>0</v>
      </c>
      <c r="CS205" s="162">
        <v>0</v>
      </c>
      <c r="CT205" s="162">
        <v>0</v>
      </c>
      <c r="CU205" s="162">
        <v>0</v>
      </c>
      <c r="CV205" s="162">
        <v>0</v>
      </c>
      <c r="CW205" s="209">
        <f>Q205+S205+U205+W205+Y205+AA205+AC205+AE205+AG205+AI205+AK205+AM205+AO205+AQ205+AS205+AU205+AW205+AY205+BA205+BC205+BE205+BG205+BI205+BK205+BM205+BO205+BQ205+BS205+BU205+BW205+BY205+CA205+CC205+CE205+CG205+CI205+CK205+CM205+CO205+CQ205+CS205+CU205</f>
        <v>5</v>
      </c>
      <c r="CX205" s="209">
        <f>R205+T205+V205+X205+Z205+AB205+AD205+AF205+AH205+AJ205+AL205+AN205+AP205+AR205+AT205+AV205+AX205+AZ205+BB205+BD205+BF205+BH205+BJ205+BL205+BN205+BP205+BR205+BT205+BV205+BX205+BZ205+CB205+CD205+CF205+CH205+CJ205+CL205+CN205+CP205+CR205+CT205+CV205</f>
        <v>25.5</v>
      </c>
      <c r="CY205" s="375" t="s">
        <v>1881</v>
      </c>
      <c r="CZ205" s="208"/>
      <c r="DA205" s="152"/>
      <c r="DB205" s="152"/>
      <c r="DC205" s="208"/>
      <c r="DD205" s="208"/>
      <c r="DE205" s="152">
        <f>IF(CW205&gt;DA205,CW205-DA205,"0")</f>
        <v>5</v>
      </c>
      <c r="DF205" s="152">
        <f>IF(CX205&gt;DB205,CX205-DB205,"0")</f>
        <v>25.5</v>
      </c>
      <c r="DG205" s="153"/>
      <c r="DH205" s="153" t="s">
        <v>2221</v>
      </c>
      <c r="DI205" s="153" t="s">
        <v>1412</v>
      </c>
      <c r="DJ205" s="213" t="s">
        <v>1492</v>
      </c>
      <c r="DK205" s="213"/>
      <c r="DL205" s="181" t="s">
        <v>477</v>
      </c>
      <c r="DM205" s="275">
        <v>45911</v>
      </c>
      <c r="DN205" s="228">
        <v>4</v>
      </c>
      <c r="DO205" s="181" t="s">
        <v>477</v>
      </c>
      <c r="DP205" s="227">
        <v>785000</v>
      </c>
      <c r="DQ205" s="181">
        <f>DP205*DN205*1.1</f>
        <v>3454000.0000000005</v>
      </c>
      <c r="DR205" s="446">
        <f t="shared" si="305"/>
        <v>0.10000000000000014</v>
      </c>
      <c r="DS205" s="182">
        <f>DP205*DN205</f>
        <v>3140000</v>
      </c>
      <c r="DT205" s="275">
        <v>45911</v>
      </c>
      <c r="DU205" s="152">
        <f>SUMIF($I:$I,I205,$DN:$DN)</f>
        <v>5</v>
      </c>
      <c r="DV205" s="152">
        <f>SUMIF($I:$I,I205,$DO:$DO)</f>
        <v>0</v>
      </c>
      <c r="DW205" s="151"/>
      <c r="DX205" s="275"/>
      <c r="DY205" s="370"/>
      <c r="DZ205" s="208"/>
      <c r="EA205" s="208"/>
      <c r="EB205" s="208"/>
      <c r="EC205" s="171"/>
      <c r="ED205" s="152"/>
      <c r="EE205" s="152"/>
      <c r="EF205" s="153"/>
      <c r="EG205" s="152"/>
      <c r="EH205" s="152"/>
      <c r="EI205" s="396"/>
      <c r="EJ205" s="371"/>
      <c r="EK205" s="153"/>
      <c r="EL205" s="153"/>
      <c r="EM205" s="153"/>
      <c r="EN205" s="153"/>
      <c r="EO205" s="153"/>
      <c r="EP205" s="153"/>
      <c r="EQ205" s="153"/>
      <c r="ER205" s="153"/>
      <c r="ES205" s="152">
        <f>SUMIF($I:$I,I205,$EG:$EG)</f>
        <v>0</v>
      </c>
      <c r="ET205" s="151">
        <f>SUMIF($I:$I,I205,$EH:$EH)</f>
        <v>0</v>
      </c>
      <c r="EU205" s="153"/>
      <c r="EV205" s="153"/>
      <c r="EW205" s="153"/>
      <c r="EX205" s="153"/>
      <c r="EY205" s="152">
        <f>DU205+ES205</f>
        <v>5</v>
      </c>
      <c r="EZ205" s="152">
        <f>DV205+ET205</f>
        <v>0</v>
      </c>
      <c r="FA205" s="152">
        <f t="shared" ref="FA205" si="310">DE205-EY205</f>
        <v>0</v>
      </c>
      <c r="FB205" s="152">
        <f t="shared" ref="FB205" si="311">DF205-EZ205</f>
        <v>25.5</v>
      </c>
      <c r="FC205" s="151" t="str">
        <f>IF(FA205&lt;0,"Thừa",IF(FA205=0,"Đủ","Thiếu"))</f>
        <v>Đủ</v>
      </c>
      <c r="FD205" s="152"/>
      <c r="FE205" s="372"/>
      <c r="FF205" s="373"/>
      <c r="FG205" s="367"/>
      <c r="FH205" s="374"/>
      <c r="FI205" s="183"/>
      <c r="FJ205" s="184"/>
      <c r="FK205" s="185"/>
      <c r="FL205" s="185"/>
    </row>
    <row r="206" spans="1:168" s="157" customFormat="1" ht="14" hidden="1" customHeight="1">
      <c r="A206" s="208" t="str">
        <f t="shared" si="303"/>
        <v>ok</v>
      </c>
      <c r="B206" s="151"/>
      <c r="C206" s="409"/>
      <c r="D206" s="151"/>
      <c r="E206" s="154"/>
      <c r="F206" s="154"/>
      <c r="G206" s="151"/>
      <c r="H206" s="151"/>
      <c r="I206" s="164" t="s">
        <v>1359</v>
      </c>
      <c r="J206" s="164" t="s">
        <v>1360</v>
      </c>
      <c r="K206" s="423" t="s">
        <v>1361</v>
      </c>
      <c r="L206" s="424" t="s">
        <v>1358</v>
      </c>
      <c r="M206" s="163" t="s">
        <v>345</v>
      </c>
      <c r="N206" s="177"/>
      <c r="O206" s="229"/>
      <c r="P206" s="229"/>
      <c r="Q206" s="179"/>
      <c r="R206" s="180"/>
      <c r="S206" s="179"/>
      <c r="T206" s="180"/>
      <c r="U206" s="180"/>
      <c r="V206" s="180"/>
      <c r="W206" s="180"/>
      <c r="X206" s="180"/>
      <c r="Y206" s="180"/>
      <c r="Z206" s="180"/>
      <c r="AA206" s="180"/>
      <c r="AB206" s="180"/>
      <c r="AC206" s="180"/>
      <c r="AD206" s="180"/>
      <c r="AE206" s="180"/>
      <c r="AF206" s="180"/>
      <c r="AG206" s="180"/>
      <c r="AH206" s="180"/>
      <c r="AI206" s="162"/>
      <c r="AJ206" s="162"/>
      <c r="AK206" s="162"/>
      <c r="AL206" s="162"/>
      <c r="AM206" s="162"/>
      <c r="AN206" s="162"/>
      <c r="AO206" s="162"/>
      <c r="AP206" s="162"/>
      <c r="AQ206" s="162"/>
      <c r="AR206" s="162"/>
      <c r="AS206" s="162"/>
      <c r="AT206" s="162"/>
      <c r="AU206" s="162"/>
      <c r="AV206" s="162"/>
      <c r="AW206" s="162"/>
      <c r="AX206" s="162"/>
      <c r="AY206" s="162"/>
      <c r="AZ206" s="162"/>
      <c r="BA206" s="162"/>
      <c r="BB206" s="162"/>
      <c r="BC206" s="162"/>
      <c r="BD206" s="162"/>
      <c r="BE206" s="162"/>
      <c r="BF206" s="162"/>
      <c r="BG206" s="162"/>
      <c r="BH206" s="162"/>
      <c r="BI206" s="162"/>
      <c r="BJ206" s="162"/>
      <c r="BK206" s="162"/>
      <c r="BL206" s="162"/>
      <c r="BM206" s="162"/>
      <c r="BN206" s="162"/>
      <c r="BO206" s="162"/>
      <c r="BP206" s="162"/>
      <c r="BQ206" s="162"/>
      <c r="BR206" s="162"/>
      <c r="BS206" s="162"/>
      <c r="BT206" s="162"/>
      <c r="BU206" s="162"/>
      <c r="BV206" s="162"/>
      <c r="BW206" s="162"/>
      <c r="BX206" s="162"/>
      <c r="BY206" s="162"/>
      <c r="BZ206" s="162"/>
      <c r="CA206" s="162"/>
      <c r="CB206" s="162"/>
      <c r="CC206" s="162"/>
      <c r="CD206" s="162"/>
      <c r="CE206" s="162"/>
      <c r="CF206" s="162"/>
      <c r="CG206" s="162"/>
      <c r="CH206" s="162"/>
      <c r="CI206" s="162"/>
      <c r="CJ206" s="162"/>
      <c r="CK206" s="162"/>
      <c r="CL206" s="162"/>
      <c r="CM206" s="162"/>
      <c r="CN206" s="162"/>
      <c r="CO206" s="162"/>
      <c r="CP206" s="162"/>
      <c r="CQ206" s="162"/>
      <c r="CR206" s="162"/>
      <c r="CS206" s="162"/>
      <c r="CT206" s="162"/>
      <c r="CU206" s="162"/>
      <c r="CV206" s="162"/>
      <c r="CW206" s="209"/>
      <c r="CX206" s="209"/>
      <c r="CY206" s="375"/>
      <c r="CZ206" s="208"/>
      <c r="DA206" s="152"/>
      <c r="DB206" s="152"/>
      <c r="DC206" s="208"/>
      <c r="DD206" s="208"/>
      <c r="DE206" s="152"/>
      <c r="DF206" s="152"/>
      <c r="DG206" s="153"/>
      <c r="DH206" s="153" t="s">
        <v>2220</v>
      </c>
      <c r="DI206" s="153" t="s">
        <v>1412</v>
      </c>
      <c r="DJ206" s="213" t="s">
        <v>1492</v>
      </c>
      <c r="DK206" s="213"/>
      <c r="DL206" s="181" t="s">
        <v>477</v>
      </c>
      <c r="DM206" s="275">
        <v>45967</v>
      </c>
      <c r="DN206" s="228">
        <v>1</v>
      </c>
      <c r="DO206" s="181" t="s">
        <v>477</v>
      </c>
      <c r="DP206" s="227">
        <v>785000</v>
      </c>
      <c r="DQ206" s="181">
        <f>DP206*DN206*1.1</f>
        <v>863500.00000000012</v>
      </c>
      <c r="DR206" s="446">
        <f t="shared" ref="DR206" si="312">(DQ206-DS206)/DS206</f>
        <v>0.10000000000000014</v>
      </c>
      <c r="DS206" s="182">
        <f>DP206*DN206</f>
        <v>785000</v>
      </c>
      <c r="DT206" s="275">
        <v>45979</v>
      </c>
      <c r="DU206" s="152"/>
      <c r="DV206" s="152"/>
      <c r="DW206" s="151"/>
      <c r="DX206" s="275"/>
      <c r="DY206" s="370"/>
      <c r="DZ206" s="208"/>
      <c r="EA206" s="208"/>
      <c r="EB206" s="208"/>
      <c r="EC206" s="171"/>
      <c r="ED206" s="152"/>
      <c r="EE206" s="152"/>
      <c r="EF206" s="153"/>
      <c r="EG206" s="152"/>
      <c r="EH206" s="152"/>
      <c r="EI206" s="396"/>
      <c r="EJ206" s="371"/>
      <c r="EK206" s="153"/>
      <c r="EL206" s="153"/>
      <c r="EM206" s="153"/>
      <c r="EN206" s="153"/>
      <c r="EO206" s="153"/>
      <c r="EP206" s="153"/>
      <c r="EQ206" s="153"/>
      <c r="ER206" s="153"/>
      <c r="ES206" s="152"/>
      <c r="ET206" s="151"/>
      <c r="EU206" s="153"/>
      <c r="EV206" s="153"/>
      <c r="EW206" s="153"/>
      <c r="EX206" s="153"/>
      <c r="EY206" s="152"/>
      <c r="EZ206" s="152"/>
      <c r="FA206" s="152"/>
      <c r="FB206" s="152"/>
      <c r="FC206" s="151"/>
      <c r="FD206" s="152"/>
      <c r="FE206" s="372"/>
      <c r="FF206" s="373"/>
      <c r="FG206" s="367"/>
      <c r="FH206" s="374"/>
      <c r="FI206" s="183"/>
      <c r="FJ206" s="184"/>
      <c r="FK206" s="185"/>
      <c r="FL206" s="185"/>
    </row>
    <row r="207" spans="1:168" s="157" customFormat="1" ht="14" hidden="1" customHeight="1">
      <c r="A207" s="208" t="str">
        <f t="shared" si="303"/>
        <v>Hiện</v>
      </c>
      <c r="B207" s="151" t="str">
        <f t="shared" si="306"/>
        <v>Đủ</v>
      </c>
      <c r="C207" s="409">
        <f t="shared" si="307"/>
        <v>0</v>
      </c>
      <c r="D207" s="151"/>
      <c r="E207" s="400"/>
      <c r="F207" s="151"/>
      <c r="G207" s="151"/>
      <c r="H207" s="151"/>
      <c r="I207" s="164" t="s">
        <v>1362</v>
      </c>
      <c r="J207" s="164" t="s">
        <v>235</v>
      </c>
      <c r="K207" s="171" t="s">
        <v>1363</v>
      </c>
      <c r="L207" s="424" t="s">
        <v>1358</v>
      </c>
      <c r="M207" s="163" t="s">
        <v>44</v>
      </c>
      <c r="N207" s="177">
        <v>79.3</v>
      </c>
      <c r="O207" s="177">
        <f>+P207/N207</f>
        <v>0.35208070617906689</v>
      </c>
      <c r="P207" s="172">
        <v>27.92</v>
      </c>
      <c r="Q207" s="179"/>
      <c r="R207" s="180"/>
      <c r="S207" s="179"/>
      <c r="T207" s="180"/>
      <c r="U207" s="180"/>
      <c r="V207" s="180"/>
      <c r="W207" s="180"/>
      <c r="X207" s="180"/>
      <c r="Y207" s="180"/>
      <c r="Z207" s="180"/>
      <c r="AA207" s="180"/>
      <c r="AB207" s="180"/>
      <c r="AC207" s="180"/>
      <c r="AD207" s="180"/>
      <c r="AE207" s="180"/>
      <c r="AF207" s="180"/>
      <c r="AG207" s="180"/>
      <c r="AH207" s="180"/>
      <c r="AI207" s="162"/>
      <c r="AJ207" s="162"/>
      <c r="AK207" s="162"/>
      <c r="AL207" s="162"/>
      <c r="AM207" s="162"/>
      <c r="AN207" s="162"/>
      <c r="AO207" s="162"/>
      <c r="AP207" s="162"/>
      <c r="AQ207" s="162"/>
      <c r="AR207" s="162"/>
      <c r="AS207" s="162"/>
      <c r="AT207" s="162"/>
      <c r="AU207" s="162">
        <v>0.38250000000000001</v>
      </c>
      <c r="AV207" s="162">
        <v>30.332249999999998</v>
      </c>
      <c r="AW207" s="162">
        <v>0</v>
      </c>
      <c r="AX207" s="162">
        <v>0</v>
      </c>
      <c r="AY207" s="162">
        <v>0</v>
      </c>
      <c r="AZ207" s="162">
        <v>0</v>
      </c>
      <c r="BA207" s="162"/>
      <c r="BB207" s="162"/>
      <c r="BC207" s="162">
        <v>0</v>
      </c>
      <c r="BD207" s="162">
        <v>0</v>
      </c>
      <c r="BE207" s="162">
        <v>0</v>
      </c>
      <c r="BF207" s="162">
        <v>0</v>
      </c>
      <c r="BG207" s="162">
        <v>0</v>
      </c>
      <c r="BH207" s="162">
        <v>0</v>
      </c>
      <c r="BI207" s="162">
        <v>0</v>
      </c>
      <c r="BJ207" s="162">
        <v>0</v>
      </c>
      <c r="BK207" s="162">
        <v>0</v>
      </c>
      <c r="BL207" s="162">
        <v>0</v>
      </c>
      <c r="BM207" s="162">
        <v>0.38250000000000001</v>
      </c>
      <c r="BN207" s="162">
        <v>30.332249999999998</v>
      </c>
      <c r="BO207" s="162"/>
      <c r="BP207" s="162"/>
      <c r="BQ207" s="162">
        <v>0</v>
      </c>
      <c r="BR207" s="162">
        <v>0</v>
      </c>
      <c r="BS207" s="162">
        <v>0</v>
      </c>
      <c r="BT207" s="162">
        <v>0</v>
      </c>
      <c r="BU207" s="162">
        <v>0</v>
      </c>
      <c r="BV207" s="162">
        <v>0</v>
      </c>
      <c r="BW207" s="162"/>
      <c r="BX207" s="162"/>
      <c r="BY207" s="162">
        <v>0</v>
      </c>
      <c r="BZ207" s="162">
        <v>0</v>
      </c>
      <c r="CA207" s="162">
        <v>0</v>
      </c>
      <c r="CB207" s="162">
        <v>0</v>
      </c>
      <c r="CC207" s="162">
        <v>0</v>
      </c>
      <c r="CD207" s="162">
        <v>0</v>
      </c>
      <c r="CE207" s="162">
        <f>VLOOKUP(I207,[120]REV33!$A:$O,11,0)</f>
        <v>0</v>
      </c>
      <c r="CF207" s="162">
        <f>VLOOKUP(I207,[120]REV33!$A:$O,12,0)</f>
        <v>0</v>
      </c>
      <c r="CG207" s="162"/>
      <c r="CH207" s="162"/>
      <c r="CI207" s="162"/>
      <c r="CJ207" s="162"/>
      <c r="CK207" s="162"/>
      <c r="CL207" s="162"/>
      <c r="CM207" s="162"/>
      <c r="CN207" s="162"/>
      <c r="CO207" s="162">
        <v>0</v>
      </c>
      <c r="CP207" s="162">
        <v>0</v>
      </c>
      <c r="CQ207" s="162">
        <v>0</v>
      </c>
      <c r="CR207" s="162">
        <v>0</v>
      </c>
      <c r="CS207" s="162">
        <v>0</v>
      </c>
      <c r="CT207" s="162">
        <v>0</v>
      </c>
      <c r="CU207" s="162">
        <v>0</v>
      </c>
      <c r="CV207" s="162">
        <v>0</v>
      </c>
      <c r="CW207" s="209">
        <f t="shared" ref="CW207:CW212" si="313">Q207+S207+U207+W207+Y207+AA207+AC207+AE207+AG207+AI207+AK207+AM207+AO207+AQ207+AS207+AU207+AW207+AY207+BA207+BC207+BE207+BG207+BI207+BK207+BM207+BO207+BQ207+BS207+BU207+BW207+BY207+CA207+CC207+CE207+CG207+CI207+CK207+CM207+CO207+CQ207+CS207+CU207</f>
        <v>0.76500000000000001</v>
      </c>
      <c r="CX207" s="209">
        <f t="shared" ref="CX207:CX212" si="314">R207+T207+V207+X207+Z207+AB207+AD207+AF207+AH207+AJ207+AL207+AN207+AP207+AR207+AT207+AV207+AX207+AZ207+BB207+BD207+BF207+BH207+BJ207+BL207+BN207+BP207+BR207+BT207+BV207+BX207+BZ207+CB207+CD207+CF207+CH207+CJ207+CL207+CN207+CP207+CR207+CT207+CV207</f>
        <v>60.664499999999997</v>
      </c>
      <c r="CY207" s="375" t="s">
        <v>1882</v>
      </c>
      <c r="CZ207" s="208"/>
      <c r="DA207" s="152">
        <v>0.38250000000000001</v>
      </c>
      <c r="DB207" s="152">
        <v>30.332249999999998</v>
      </c>
      <c r="DC207" s="208"/>
      <c r="DD207" s="208" t="s">
        <v>383</v>
      </c>
      <c r="DE207" s="152">
        <f t="shared" ref="DE207:DE212" si="315">IF(CW207&gt;DA207,CW207-DA207,"0")</f>
        <v>0.38250000000000001</v>
      </c>
      <c r="DF207" s="152">
        <f t="shared" ref="DF207:DF212" si="316">IF(CX207&gt;DB207,CX207-DB207,"0")</f>
        <v>30.332249999999998</v>
      </c>
      <c r="DG207" s="153"/>
      <c r="DH207" s="153"/>
      <c r="DI207" s="277" t="s">
        <v>1413</v>
      </c>
      <c r="DJ207" s="171" t="s">
        <v>1363</v>
      </c>
      <c r="DK207" s="213"/>
      <c r="DL207" s="227">
        <v>30.2</v>
      </c>
      <c r="DM207" s="153" t="s">
        <v>374</v>
      </c>
      <c r="DN207" s="228">
        <f>0.45*0.85</f>
        <v>0.38250000000000001</v>
      </c>
      <c r="DO207" s="227">
        <v>30.2</v>
      </c>
      <c r="DP207" s="227">
        <f>65000/1.1</f>
        <v>59090.909090909088</v>
      </c>
      <c r="DQ207" s="181">
        <f>DP207*DO207*1.1</f>
        <v>1963000</v>
      </c>
      <c r="DR207" s="446">
        <f t="shared" si="305"/>
        <v>0.10000000000000012</v>
      </c>
      <c r="DS207" s="182">
        <f>DP207*DO207</f>
        <v>1784545.4545454544</v>
      </c>
      <c r="DT207" s="275">
        <v>45958</v>
      </c>
      <c r="DU207" s="152">
        <f t="shared" ref="DU207:DU212" si="317">SUMIF($I:$I,I207,$DN:$DN)</f>
        <v>0.38250000000000001</v>
      </c>
      <c r="DV207" s="152">
        <f t="shared" ref="DV207:DV212" si="318">SUMIF($I:$I,I207,$DO:$DO)</f>
        <v>30.2</v>
      </c>
      <c r="DW207" s="151"/>
      <c r="DX207" s="275"/>
      <c r="DY207" s="370"/>
      <c r="DZ207" s="208"/>
      <c r="EA207" s="208"/>
      <c r="EB207" s="208"/>
      <c r="EC207" s="171"/>
      <c r="ED207" s="152"/>
      <c r="EE207" s="152"/>
      <c r="EF207" s="153"/>
      <c r="EG207" s="152"/>
      <c r="EH207" s="152"/>
      <c r="EI207" s="396"/>
      <c r="EJ207" s="371"/>
      <c r="EK207" s="153"/>
      <c r="EL207" s="153"/>
      <c r="EM207" s="153"/>
      <c r="EN207" s="153"/>
      <c r="EO207" s="153"/>
      <c r="EP207" s="153"/>
      <c r="EQ207" s="153"/>
      <c r="ER207" s="153"/>
      <c r="ES207" s="152">
        <f t="shared" ref="ES207:ES212" si="319">SUMIF($I:$I,I207,$EG:$EG)</f>
        <v>0</v>
      </c>
      <c r="ET207" s="151">
        <f t="shared" ref="ET207:ET212" si="320">SUMIF($I:$I,I207,$EH:$EH)</f>
        <v>0</v>
      </c>
      <c r="EU207" s="153"/>
      <c r="EV207" s="153"/>
      <c r="EW207" s="153"/>
      <c r="EX207" s="153"/>
      <c r="EY207" s="152">
        <f t="shared" ref="EY207:EY212" si="321">DU207+ES207</f>
        <v>0.38250000000000001</v>
      </c>
      <c r="EZ207" s="152">
        <f t="shared" ref="EZ207:EZ212" si="322">DV207+ET207</f>
        <v>30.2</v>
      </c>
      <c r="FA207" s="152">
        <f t="shared" ref="FA207:FA212" si="323">DE207-EY207</f>
        <v>0</v>
      </c>
      <c r="FB207" s="152">
        <f t="shared" ref="FB207:FB212" si="324">DF207-EZ207</f>
        <v>0.13224999999999909</v>
      </c>
      <c r="FC207" s="151" t="str">
        <f t="shared" ref="FC207:FC212" si="325">IF(FA207&lt;0,"Thừa",IF(FA207=0,"Đủ","Thiếu"))</f>
        <v>Đủ</v>
      </c>
      <c r="FD207" s="152"/>
      <c r="FE207" s="372"/>
      <c r="FF207" s="373"/>
      <c r="FG207" s="367"/>
      <c r="FH207" s="374"/>
      <c r="FI207" s="183"/>
      <c r="FJ207" s="184"/>
      <c r="FK207" s="185"/>
      <c r="FL207" s="185"/>
    </row>
    <row r="208" spans="1:168" s="157" customFormat="1" ht="93" hidden="1" customHeight="1">
      <c r="A208" s="208" t="str">
        <f t="shared" si="303"/>
        <v>Hiện</v>
      </c>
      <c r="B208" s="151" t="str">
        <f t="shared" ref="B208:B209" si="326">FC208</f>
        <v>Thừa</v>
      </c>
      <c r="C208" s="409">
        <f t="shared" ref="C208:C209" si="327">FA208</f>
        <v>-8.4701449999999454</v>
      </c>
      <c r="D208" s="151"/>
      <c r="E208" s="400"/>
      <c r="F208" s="151"/>
      <c r="G208" s="151"/>
      <c r="H208" s="151"/>
      <c r="I208" s="164" t="s">
        <v>1465</v>
      </c>
      <c r="J208" s="164" t="s">
        <v>235</v>
      </c>
      <c r="K208" s="171" t="s">
        <v>1466</v>
      </c>
      <c r="L208" s="424" t="s">
        <v>1358</v>
      </c>
      <c r="M208" s="163" t="s">
        <v>44</v>
      </c>
      <c r="N208" s="177">
        <f>79.3*0.2</f>
        <v>15.86</v>
      </c>
      <c r="O208" s="177">
        <f>+P208/N208</f>
        <v>327.52206809583862</v>
      </c>
      <c r="P208" s="172">
        <v>5194.5</v>
      </c>
      <c r="Q208" s="179"/>
      <c r="R208" s="180"/>
      <c r="S208" s="179"/>
      <c r="T208" s="180"/>
      <c r="U208" s="180"/>
      <c r="V208" s="180"/>
      <c r="W208" s="180"/>
      <c r="X208" s="180"/>
      <c r="Y208" s="180"/>
      <c r="Z208" s="180"/>
      <c r="AA208" s="180"/>
      <c r="AB208" s="180"/>
      <c r="AC208" s="180"/>
      <c r="AD208" s="180"/>
      <c r="AE208" s="180"/>
      <c r="AF208" s="180"/>
      <c r="AG208" s="180"/>
      <c r="AH208" s="180"/>
      <c r="AI208" s="162"/>
      <c r="AJ208" s="162"/>
      <c r="AK208" s="162"/>
      <c r="AL208" s="162"/>
      <c r="AM208" s="162"/>
      <c r="AN208" s="162"/>
      <c r="AO208" s="162"/>
      <c r="AP208" s="162"/>
      <c r="AQ208" s="162"/>
      <c r="AR208" s="162"/>
      <c r="AS208" s="162"/>
      <c r="AT208" s="162"/>
      <c r="AU208" s="162"/>
      <c r="AV208" s="162"/>
      <c r="AW208" s="162">
        <v>0</v>
      </c>
      <c r="AX208" s="162">
        <v>0</v>
      </c>
      <c r="AY208" s="162">
        <v>359.375</v>
      </c>
      <c r="AZ208" s="162">
        <v>5699.6875</v>
      </c>
      <c r="BA208" s="162"/>
      <c r="BB208" s="162"/>
      <c r="BC208" s="162">
        <v>0</v>
      </c>
      <c r="BD208" s="162">
        <v>0</v>
      </c>
      <c r="BE208" s="162">
        <v>0</v>
      </c>
      <c r="BF208" s="162">
        <v>0</v>
      </c>
      <c r="BG208" s="162">
        <v>0</v>
      </c>
      <c r="BH208" s="162">
        <v>0</v>
      </c>
      <c r="BI208" s="162">
        <v>0</v>
      </c>
      <c r="BJ208" s="162">
        <v>0</v>
      </c>
      <c r="BK208" s="162">
        <v>0</v>
      </c>
      <c r="BL208" s="162">
        <v>0</v>
      </c>
      <c r="BM208" s="162">
        <v>0</v>
      </c>
      <c r="BN208" s="162">
        <v>0</v>
      </c>
      <c r="BO208" s="162"/>
      <c r="BP208" s="162"/>
      <c r="BQ208" s="162">
        <v>0</v>
      </c>
      <c r="BR208" s="162">
        <v>0</v>
      </c>
      <c r="BS208" s="162">
        <v>0</v>
      </c>
      <c r="BT208" s="162">
        <v>0</v>
      </c>
      <c r="BU208" s="162">
        <v>0</v>
      </c>
      <c r="BV208" s="162">
        <v>0</v>
      </c>
      <c r="BW208" s="162"/>
      <c r="BX208" s="162"/>
      <c r="BY208" s="162">
        <v>0</v>
      </c>
      <c r="BZ208" s="162">
        <v>0</v>
      </c>
      <c r="CA208" s="162">
        <v>0</v>
      </c>
      <c r="CB208" s="162">
        <v>0</v>
      </c>
      <c r="CC208" s="162">
        <v>0</v>
      </c>
      <c r="CD208" s="162">
        <v>0</v>
      </c>
      <c r="CE208" s="162">
        <f>VLOOKUP(I208,[120]REV33!$A:$O,11,0)</f>
        <v>0</v>
      </c>
      <c r="CF208" s="162">
        <f>VLOOKUP(I208,[120]REV33!$A:$O,12,0)</f>
        <v>0</v>
      </c>
      <c r="CG208" s="162"/>
      <c r="CH208" s="162"/>
      <c r="CI208" s="162"/>
      <c r="CJ208" s="162"/>
      <c r="CK208" s="162"/>
      <c r="CL208" s="162"/>
      <c r="CM208" s="162"/>
      <c r="CN208" s="162"/>
      <c r="CO208" s="162">
        <v>0</v>
      </c>
      <c r="CP208" s="162">
        <v>0</v>
      </c>
      <c r="CQ208" s="162">
        <v>0</v>
      </c>
      <c r="CR208" s="162">
        <v>0</v>
      </c>
      <c r="CS208" s="162">
        <v>0</v>
      </c>
      <c r="CT208" s="162">
        <v>0</v>
      </c>
      <c r="CU208" s="162">
        <v>0</v>
      </c>
      <c r="CV208" s="162">
        <v>0</v>
      </c>
      <c r="CW208" s="209">
        <f t="shared" si="313"/>
        <v>359.375</v>
      </c>
      <c r="CX208" s="209">
        <f t="shared" si="314"/>
        <v>5699.6875</v>
      </c>
      <c r="CY208" s="375" t="s">
        <v>1474</v>
      </c>
      <c r="CZ208" s="208"/>
      <c r="DA208" s="152">
        <f>8*1.219*2.44+1.219*1.73+1.455*1.219</f>
        <v>27.677395000000004</v>
      </c>
      <c r="DB208" s="152">
        <f>DA208*N208</f>
        <v>438.96348470000004</v>
      </c>
      <c r="DC208" s="208"/>
      <c r="DD208" s="208" t="s">
        <v>1484</v>
      </c>
      <c r="DE208" s="152">
        <f t="shared" si="315"/>
        <v>331.69760500000001</v>
      </c>
      <c r="DF208" s="152">
        <f t="shared" si="316"/>
        <v>5260.7240153000002</v>
      </c>
      <c r="DG208" s="153"/>
      <c r="DH208" s="153" t="s">
        <v>1482</v>
      </c>
      <c r="DI208" s="277" t="s">
        <v>1481</v>
      </c>
      <c r="DJ208" s="213" t="s">
        <v>1483</v>
      </c>
      <c r="DK208" s="213" t="s">
        <v>1358</v>
      </c>
      <c r="DL208" s="227">
        <v>5292</v>
      </c>
      <c r="DM208" s="153">
        <v>45912</v>
      </c>
      <c r="DN208" s="228">
        <f>107*1.255*2.5+1.255*3.55</f>
        <v>340.16774999999996</v>
      </c>
      <c r="DO208" s="227">
        <v>5292</v>
      </c>
      <c r="DP208" s="227">
        <v>52091</v>
      </c>
      <c r="DQ208" s="181">
        <f>DP208*DO208*1.1</f>
        <v>303232129.20000005</v>
      </c>
      <c r="DR208" s="446">
        <f t="shared" si="305"/>
        <v>0.10000000000000017</v>
      </c>
      <c r="DS208" s="182">
        <f>DP208*DO208</f>
        <v>275665572</v>
      </c>
      <c r="DT208" s="275">
        <v>45913</v>
      </c>
      <c r="DU208" s="152">
        <f t="shared" si="317"/>
        <v>340.16774999999996</v>
      </c>
      <c r="DV208" s="152">
        <f t="shared" si="318"/>
        <v>5292</v>
      </c>
      <c r="DW208" s="151"/>
      <c r="DX208" s="275"/>
      <c r="DY208" s="370"/>
      <c r="DZ208" s="208"/>
      <c r="EA208" s="208"/>
      <c r="EB208" s="208"/>
      <c r="EC208" s="171"/>
      <c r="ED208" s="152"/>
      <c r="EE208" s="152"/>
      <c r="EF208" s="153"/>
      <c r="EG208" s="152"/>
      <c r="EH208" s="152"/>
      <c r="EI208" s="396"/>
      <c r="EJ208" s="371"/>
      <c r="EK208" s="153"/>
      <c r="EL208" s="153"/>
      <c r="EM208" s="153"/>
      <c r="EN208" s="153"/>
      <c r="EO208" s="153"/>
      <c r="EP208" s="153"/>
      <c r="EQ208" s="153"/>
      <c r="ER208" s="153"/>
      <c r="ES208" s="152">
        <f t="shared" si="319"/>
        <v>0</v>
      </c>
      <c r="ET208" s="151">
        <f t="shared" si="320"/>
        <v>0</v>
      </c>
      <c r="EU208" s="153"/>
      <c r="EV208" s="153"/>
      <c r="EW208" s="153"/>
      <c r="EX208" s="153"/>
      <c r="EY208" s="152">
        <f t="shared" si="321"/>
        <v>340.16774999999996</v>
      </c>
      <c r="EZ208" s="152">
        <f t="shared" si="322"/>
        <v>5292</v>
      </c>
      <c r="FA208" s="152">
        <f t="shared" si="323"/>
        <v>-8.4701449999999454</v>
      </c>
      <c r="FB208" s="152">
        <f t="shared" si="324"/>
        <v>-31.275984699999754</v>
      </c>
      <c r="FC208" s="151" t="str">
        <f t="shared" si="325"/>
        <v>Thừa</v>
      </c>
      <c r="FD208" s="152"/>
      <c r="FE208" s="372"/>
      <c r="FF208" s="373"/>
      <c r="FG208" s="367"/>
      <c r="FH208" s="374"/>
      <c r="FI208" s="183"/>
      <c r="FJ208" s="184"/>
      <c r="FK208" s="185"/>
      <c r="FL208" s="185"/>
    </row>
    <row r="209" spans="1:168" s="157" customFormat="1" ht="14" hidden="1" customHeight="1">
      <c r="A209" s="208" t="str">
        <f t="shared" si="303"/>
        <v>Hiện</v>
      </c>
      <c r="B209" s="151" t="str">
        <f t="shared" si="326"/>
        <v>Đủ</v>
      </c>
      <c r="C209" s="409">
        <f t="shared" si="327"/>
        <v>0</v>
      </c>
      <c r="D209" s="151"/>
      <c r="E209" s="400"/>
      <c r="F209" s="151"/>
      <c r="G209" s="151"/>
      <c r="H209" s="151"/>
      <c r="I209" s="164" t="s">
        <v>1467</v>
      </c>
      <c r="J209" s="164" t="s">
        <v>235</v>
      </c>
      <c r="K209" s="171" t="s">
        <v>1468</v>
      </c>
      <c r="L209" s="424" t="s">
        <v>1358</v>
      </c>
      <c r="M209" s="163" t="s">
        <v>44</v>
      </c>
      <c r="N209" s="177">
        <v>79.3</v>
      </c>
      <c r="O209" s="177">
        <f>+P209/N209</f>
        <v>0.31651954602774279</v>
      </c>
      <c r="P209" s="172">
        <v>25.1</v>
      </c>
      <c r="Q209" s="179"/>
      <c r="R209" s="180"/>
      <c r="S209" s="179"/>
      <c r="T209" s="180"/>
      <c r="U209" s="180"/>
      <c r="V209" s="180"/>
      <c r="W209" s="180"/>
      <c r="X209" s="180"/>
      <c r="Y209" s="180"/>
      <c r="Z209" s="180"/>
      <c r="AA209" s="180"/>
      <c r="AB209" s="180"/>
      <c r="AC209" s="180"/>
      <c r="AD209" s="180"/>
      <c r="AE209" s="180"/>
      <c r="AF209" s="180"/>
      <c r="AG209" s="180"/>
      <c r="AH209" s="180"/>
      <c r="AI209" s="162"/>
      <c r="AJ209" s="162"/>
      <c r="AK209" s="162"/>
      <c r="AL209" s="162"/>
      <c r="AM209" s="162"/>
      <c r="AN209" s="162"/>
      <c r="AO209" s="162"/>
      <c r="AP209" s="162"/>
      <c r="AQ209" s="162"/>
      <c r="AR209" s="162"/>
      <c r="AS209" s="162"/>
      <c r="AT209" s="162"/>
      <c r="AU209" s="162"/>
      <c r="AV209" s="162"/>
      <c r="AW209" s="162">
        <v>0</v>
      </c>
      <c r="AX209" s="162">
        <v>0</v>
      </c>
      <c r="AY209" s="162">
        <v>0.89999999999999991</v>
      </c>
      <c r="AZ209" s="162">
        <v>71.36999999999999</v>
      </c>
      <c r="BA209" s="162"/>
      <c r="BB209" s="162"/>
      <c r="BC209" s="162">
        <v>0</v>
      </c>
      <c r="BD209" s="162">
        <v>0</v>
      </c>
      <c r="BE209" s="162">
        <v>0</v>
      </c>
      <c r="BF209" s="162">
        <v>0</v>
      </c>
      <c r="BG209" s="162">
        <v>0</v>
      </c>
      <c r="BH209" s="162">
        <v>0</v>
      </c>
      <c r="BI209" s="162">
        <v>0</v>
      </c>
      <c r="BJ209" s="162">
        <v>0</v>
      </c>
      <c r="BK209" s="162">
        <v>0</v>
      </c>
      <c r="BL209" s="162">
        <v>0</v>
      </c>
      <c r="BM209" s="162">
        <v>0</v>
      </c>
      <c r="BN209" s="162">
        <v>0</v>
      </c>
      <c r="BO209" s="162"/>
      <c r="BP209" s="162"/>
      <c r="BQ209" s="162">
        <v>0</v>
      </c>
      <c r="BR209" s="162">
        <v>0</v>
      </c>
      <c r="BS209" s="162">
        <v>0</v>
      </c>
      <c r="BT209" s="162">
        <v>0</v>
      </c>
      <c r="BU209" s="162">
        <v>0</v>
      </c>
      <c r="BV209" s="162">
        <v>0</v>
      </c>
      <c r="BW209" s="162"/>
      <c r="BX209" s="162"/>
      <c r="BY209" s="162">
        <v>0</v>
      </c>
      <c r="BZ209" s="162">
        <v>0</v>
      </c>
      <c r="CA209" s="162">
        <v>0</v>
      </c>
      <c r="CB209" s="162">
        <v>0</v>
      </c>
      <c r="CC209" s="162">
        <v>0</v>
      </c>
      <c r="CD209" s="162">
        <v>0</v>
      </c>
      <c r="CE209" s="162">
        <f>VLOOKUP(I209,[120]REV33!$A:$O,11,0)</f>
        <v>0</v>
      </c>
      <c r="CF209" s="162">
        <f>VLOOKUP(I209,[120]REV33!$A:$O,12,0)</f>
        <v>0</v>
      </c>
      <c r="CG209" s="162"/>
      <c r="CH209" s="162"/>
      <c r="CI209" s="162"/>
      <c r="CJ209" s="162"/>
      <c r="CK209" s="162"/>
      <c r="CL209" s="162"/>
      <c r="CM209" s="162"/>
      <c r="CN209" s="162"/>
      <c r="CO209" s="162">
        <v>0</v>
      </c>
      <c r="CP209" s="162">
        <v>0</v>
      </c>
      <c r="CQ209" s="162">
        <v>0</v>
      </c>
      <c r="CR209" s="162">
        <v>0</v>
      </c>
      <c r="CS209" s="162">
        <v>0</v>
      </c>
      <c r="CT209" s="162">
        <v>0</v>
      </c>
      <c r="CU209" s="162">
        <v>0</v>
      </c>
      <c r="CV209" s="162">
        <v>0</v>
      </c>
      <c r="CW209" s="209">
        <f t="shared" si="313"/>
        <v>0.89999999999999991</v>
      </c>
      <c r="CX209" s="209">
        <f t="shared" si="314"/>
        <v>71.36999999999999</v>
      </c>
      <c r="CY209" s="375" t="s">
        <v>1475</v>
      </c>
      <c r="CZ209" s="208"/>
      <c r="DA209" s="152">
        <v>0.89999999999999991</v>
      </c>
      <c r="DB209" s="152">
        <v>71.36999999999999</v>
      </c>
      <c r="DC209" s="208"/>
      <c r="DD209" s="208" t="s">
        <v>383</v>
      </c>
      <c r="DE209" s="152" t="str">
        <f t="shared" si="315"/>
        <v>0</v>
      </c>
      <c r="DF209" s="152" t="str">
        <f t="shared" si="316"/>
        <v>0</v>
      </c>
      <c r="DG209" s="153"/>
      <c r="DH209" s="153"/>
      <c r="DI209" s="277"/>
      <c r="DJ209" s="213"/>
      <c r="DK209" s="213"/>
      <c r="DL209" s="227"/>
      <c r="DM209" s="153"/>
      <c r="DN209" s="228"/>
      <c r="DO209" s="227"/>
      <c r="DP209" s="227"/>
      <c r="DQ209" s="227"/>
      <c r="DR209" s="227"/>
      <c r="DS209" s="182"/>
      <c r="DT209" s="275"/>
      <c r="DU209" s="152">
        <f t="shared" si="317"/>
        <v>0</v>
      </c>
      <c r="DV209" s="152">
        <f t="shared" si="318"/>
        <v>0</v>
      </c>
      <c r="DW209" s="151"/>
      <c r="DX209" s="275"/>
      <c r="DY209" s="370"/>
      <c r="DZ209" s="208"/>
      <c r="EA209" s="208"/>
      <c r="EB209" s="208"/>
      <c r="EC209" s="171"/>
      <c r="ED209" s="152"/>
      <c r="EE209" s="152"/>
      <c r="EF209" s="153"/>
      <c r="EG209" s="152"/>
      <c r="EH209" s="152"/>
      <c r="EI209" s="396"/>
      <c r="EJ209" s="371"/>
      <c r="EK209" s="153"/>
      <c r="EL209" s="153"/>
      <c r="EM209" s="153"/>
      <c r="EN209" s="153"/>
      <c r="EO209" s="153"/>
      <c r="EP209" s="153"/>
      <c r="EQ209" s="153"/>
      <c r="ER209" s="153"/>
      <c r="ES209" s="152">
        <f t="shared" si="319"/>
        <v>0</v>
      </c>
      <c r="ET209" s="151">
        <f t="shared" si="320"/>
        <v>0</v>
      </c>
      <c r="EU209" s="153"/>
      <c r="EV209" s="153"/>
      <c r="EW209" s="153"/>
      <c r="EX209" s="153"/>
      <c r="EY209" s="152">
        <f t="shared" si="321"/>
        <v>0</v>
      </c>
      <c r="EZ209" s="152">
        <f t="shared" si="322"/>
        <v>0</v>
      </c>
      <c r="FA209" s="152">
        <f t="shared" si="323"/>
        <v>0</v>
      </c>
      <c r="FB209" s="152">
        <f t="shared" si="324"/>
        <v>0</v>
      </c>
      <c r="FC209" s="151" t="str">
        <f t="shared" si="325"/>
        <v>Đủ</v>
      </c>
      <c r="FD209" s="152"/>
      <c r="FE209" s="372"/>
      <c r="FF209" s="373"/>
      <c r="FG209" s="367"/>
      <c r="FH209" s="374"/>
      <c r="FI209" s="183"/>
      <c r="FJ209" s="184"/>
      <c r="FK209" s="185"/>
      <c r="FL209" s="185"/>
    </row>
    <row r="210" spans="1:168" s="157" customFormat="1" ht="14" hidden="1" customHeight="1">
      <c r="A210" s="208" t="str">
        <f t="shared" si="303"/>
        <v>Hiện</v>
      </c>
      <c r="B210" s="151" t="str">
        <f>FC210</f>
        <v>Đủ</v>
      </c>
      <c r="C210" s="409">
        <f t="shared" ref="C210:C214" si="328">FA210</f>
        <v>0</v>
      </c>
      <c r="D210" s="151"/>
      <c r="E210" s="400"/>
      <c r="F210" s="151"/>
      <c r="G210" s="151"/>
      <c r="H210" s="151"/>
      <c r="I210" s="164" t="s">
        <v>1520</v>
      </c>
      <c r="J210" s="164" t="s">
        <v>1521</v>
      </c>
      <c r="K210" s="171" t="s">
        <v>1522</v>
      </c>
      <c r="L210" s="424" t="s">
        <v>371</v>
      </c>
      <c r="M210" s="163" t="s">
        <v>44</v>
      </c>
      <c r="N210" s="177">
        <v>35</v>
      </c>
      <c r="O210" s="177">
        <f>+P210/N210</f>
        <v>1.0285714285714285</v>
      </c>
      <c r="P210" s="172">
        <v>36</v>
      </c>
      <c r="Q210" s="179"/>
      <c r="R210" s="180"/>
      <c r="S210" s="179"/>
      <c r="T210" s="180"/>
      <c r="U210" s="180"/>
      <c r="V210" s="180"/>
      <c r="W210" s="180"/>
      <c r="X210" s="180"/>
      <c r="Y210" s="180"/>
      <c r="Z210" s="180"/>
      <c r="AA210" s="180"/>
      <c r="AB210" s="180"/>
      <c r="AC210" s="180"/>
      <c r="AD210" s="180"/>
      <c r="AE210" s="180"/>
      <c r="AF210" s="180"/>
      <c r="AG210" s="180"/>
      <c r="AH210" s="180"/>
      <c r="AI210" s="162"/>
      <c r="AJ210" s="162"/>
      <c r="AK210" s="162"/>
      <c r="AL210" s="162"/>
      <c r="AM210" s="162"/>
      <c r="AN210" s="162"/>
      <c r="AO210" s="162"/>
      <c r="AP210" s="162"/>
      <c r="AQ210" s="162"/>
      <c r="AR210" s="162"/>
      <c r="AS210" s="162"/>
      <c r="AT210" s="162"/>
      <c r="AU210" s="162"/>
      <c r="AV210" s="162"/>
      <c r="AW210" s="162"/>
      <c r="AX210" s="162"/>
      <c r="AY210" s="162"/>
      <c r="AZ210" s="162"/>
      <c r="BA210" s="162"/>
      <c r="BB210" s="162"/>
      <c r="BC210" s="162">
        <v>1.5</v>
      </c>
      <c r="BD210" s="162">
        <v>52.5</v>
      </c>
      <c r="BE210" s="162">
        <v>0</v>
      </c>
      <c r="BF210" s="162">
        <v>0</v>
      </c>
      <c r="BG210" s="162">
        <v>0</v>
      </c>
      <c r="BH210" s="162">
        <v>0</v>
      </c>
      <c r="BI210" s="162">
        <v>0</v>
      </c>
      <c r="BJ210" s="162">
        <v>0</v>
      </c>
      <c r="BK210" s="162">
        <v>0</v>
      </c>
      <c r="BL210" s="162">
        <v>0</v>
      </c>
      <c r="BM210" s="162">
        <v>0</v>
      </c>
      <c r="BN210" s="162">
        <v>0</v>
      </c>
      <c r="BO210" s="162"/>
      <c r="BP210" s="162"/>
      <c r="BQ210" s="162">
        <v>0</v>
      </c>
      <c r="BR210" s="162">
        <v>0</v>
      </c>
      <c r="BS210" s="162">
        <v>0</v>
      </c>
      <c r="BT210" s="162">
        <v>0</v>
      </c>
      <c r="BU210" s="162">
        <v>0</v>
      </c>
      <c r="BV210" s="162">
        <v>0</v>
      </c>
      <c r="BW210" s="162"/>
      <c r="BX210" s="162"/>
      <c r="BY210" s="162">
        <v>0</v>
      </c>
      <c r="BZ210" s="162">
        <v>0</v>
      </c>
      <c r="CA210" s="162">
        <v>0</v>
      </c>
      <c r="CB210" s="162">
        <v>0</v>
      </c>
      <c r="CC210" s="162">
        <v>0</v>
      </c>
      <c r="CD210" s="162">
        <v>0</v>
      </c>
      <c r="CE210" s="162">
        <f>VLOOKUP(I210,[120]REV33!$A:$O,11,0)</f>
        <v>0</v>
      </c>
      <c r="CF210" s="162">
        <f>VLOOKUP(I210,[120]REV33!$A:$O,12,0)</f>
        <v>0</v>
      </c>
      <c r="CG210" s="162"/>
      <c r="CH210" s="162"/>
      <c r="CI210" s="162"/>
      <c r="CJ210" s="162"/>
      <c r="CK210" s="162"/>
      <c r="CL210" s="162"/>
      <c r="CM210" s="162"/>
      <c r="CN210" s="162"/>
      <c r="CO210" s="162">
        <v>0</v>
      </c>
      <c r="CP210" s="162">
        <v>0</v>
      </c>
      <c r="CQ210" s="162">
        <v>0</v>
      </c>
      <c r="CR210" s="162">
        <v>0</v>
      </c>
      <c r="CS210" s="162">
        <v>0</v>
      </c>
      <c r="CT210" s="162">
        <v>0</v>
      </c>
      <c r="CU210" s="162">
        <v>0</v>
      </c>
      <c r="CV210" s="162">
        <v>0</v>
      </c>
      <c r="CW210" s="209">
        <f t="shared" si="313"/>
        <v>1.5</v>
      </c>
      <c r="CX210" s="209">
        <f t="shared" si="314"/>
        <v>52.5</v>
      </c>
      <c r="CY210" s="375" t="s">
        <v>1557</v>
      </c>
      <c r="CZ210" s="208"/>
      <c r="DA210" s="152">
        <v>1.5</v>
      </c>
      <c r="DB210" s="152">
        <v>52.5</v>
      </c>
      <c r="DC210" s="208"/>
      <c r="DD210" s="208" t="s">
        <v>1582</v>
      </c>
      <c r="DE210" s="152" t="str">
        <f t="shared" si="315"/>
        <v>0</v>
      </c>
      <c r="DF210" s="152" t="str">
        <f t="shared" si="316"/>
        <v>0</v>
      </c>
      <c r="DG210" s="153"/>
      <c r="DH210" s="153"/>
      <c r="DI210" s="277"/>
      <c r="DJ210" s="213"/>
      <c r="DK210" s="213"/>
      <c r="DL210" s="227"/>
      <c r="DM210" s="153"/>
      <c r="DN210" s="228"/>
      <c r="DO210" s="227"/>
      <c r="DP210" s="227"/>
      <c r="DQ210" s="227"/>
      <c r="DR210" s="227"/>
      <c r="DS210" s="182"/>
      <c r="DT210" s="275"/>
      <c r="DU210" s="152">
        <f t="shared" si="317"/>
        <v>0</v>
      </c>
      <c r="DV210" s="152">
        <f t="shared" si="318"/>
        <v>0</v>
      </c>
      <c r="DW210" s="151"/>
      <c r="DX210" s="275"/>
      <c r="DY210" s="370"/>
      <c r="DZ210" s="208"/>
      <c r="EA210" s="208"/>
      <c r="EB210" s="208"/>
      <c r="EC210" s="171"/>
      <c r="ED210" s="152"/>
      <c r="EE210" s="152"/>
      <c r="EF210" s="153"/>
      <c r="EG210" s="152"/>
      <c r="EH210" s="152"/>
      <c r="EI210" s="396"/>
      <c r="EJ210" s="371"/>
      <c r="EK210" s="153"/>
      <c r="EL210" s="153"/>
      <c r="EM210" s="153"/>
      <c r="EN210" s="153"/>
      <c r="EO210" s="153"/>
      <c r="EP210" s="153"/>
      <c r="EQ210" s="153"/>
      <c r="ER210" s="153"/>
      <c r="ES210" s="152">
        <f t="shared" si="319"/>
        <v>0</v>
      </c>
      <c r="ET210" s="151">
        <f t="shared" si="320"/>
        <v>0</v>
      </c>
      <c r="EU210" s="153"/>
      <c r="EV210" s="153"/>
      <c r="EW210" s="153"/>
      <c r="EX210" s="153"/>
      <c r="EY210" s="152">
        <f t="shared" si="321"/>
        <v>0</v>
      </c>
      <c r="EZ210" s="152">
        <f t="shared" si="322"/>
        <v>0</v>
      </c>
      <c r="FA210" s="152">
        <f t="shared" si="323"/>
        <v>0</v>
      </c>
      <c r="FB210" s="152">
        <f t="shared" si="324"/>
        <v>0</v>
      </c>
      <c r="FC210" s="151" t="str">
        <f t="shared" si="325"/>
        <v>Đủ</v>
      </c>
      <c r="FD210" s="152"/>
      <c r="FE210" s="372"/>
      <c r="FF210" s="373"/>
      <c r="FG210" s="367"/>
      <c r="FH210" s="374"/>
      <c r="FI210" s="183"/>
      <c r="FJ210" s="184"/>
      <c r="FK210" s="185"/>
      <c r="FL210" s="185"/>
    </row>
    <row r="211" spans="1:168" s="157" customFormat="1" ht="14" hidden="1" customHeight="1">
      <c r="A211" s="208" t="str">
        <f t="shared" si="303"/>
        <v>Hiện</v>
      </c>
      <c r="B211" s="151" t="str">
        <f>FC211</f>
        <v>Thừa</v>
      </c>
      <c r="C211" s="409">
        <f t="shared" si="328"/>
        <v>-2</v>
      </c>
      <c r="D211" s="151" t="s">
        <v>2059</v>
      </c>
      <c r="E211" s="154" t="s">
        <v>2219</v>
      </c>
      <c r="F211" s="151"/>
      <c r="G211" s="151"/>
      <c r="H211" s="151"/>
      <c r="I211" s="164" t="s">
        <v>1523</v>
      </c>
      <c r="J211" s="164" t="s">
        <v>277</v>
      </c>
      <c r="K211" s="171" t="s">
        <v>1524</v>
      </c>
      <c r="L211" s="424" t="s">
        <v>838</v>
      </c>
      <c r="M211" s="163" t="s">
        <v>61</v>
      </c>
      <c r="N211" s="177">
        <v>2.1</v>
      </c>
      <c r="O211" s="177">
        <v>810</v>
      </c>
      <c r="P211" s="172">
        <f>+O211*N211</f>
        <v>1701</v>
      </c>
      <c r="Q211" s="179"/>
      <c r="R211" s="180"/>
      <c r="S211" s="179"/>
      <c r="T211" s="180"/>
      <c r="U211" s="180"/>
      <c r="V211" s="180"/>
      <c r="W211" s="180"/>
      <c r="X211" s="180"/>
      <c r="Y211" s="180"/>
      <c r="Z211" s="180"/>
      <c r="AA211" s="180"/>
      <c r="AB211" s="180"/>
      <c r="AC211" s="180"/>
      <c r="AD211" s="180"/>
      <c r="AE211" s="180"/>
      <c r="AF211" s="180"/>
      <c r="AG211" s="180"/>
      <c r="AH211" s="180"/>
      <c r="AI211" s="162"/>
      <c r="AJ211" s="162"/>
      <c r="AK211" s="162"/>
      <c r="AL211" s="162"/>
      <c r="AM211" s="162"/>
      <c r="AN211" s="162"/>
      <c r="AO211" s="162"/>
      <c r="AP211" s="162"/>
      <c r="AQ211" s="162"/>
      <c r="AR211" s="162"/>
      <c r="AS211" s="162"/>
      <c r="AT211" s="162"/>
      <c r="AU211" s="162"/>
      <c r="AV211" s="162"/>
      <c r="AW211" s="162"/>
      <c r="AX211" s="162"/>
      <c r="AY211" s="162"/>
      <c r="AZ211" s="162"/>
      <c r="BA211" s="162"/>
      <c r="BB211" s="162"/>
      <c r="BC211" s="162">
        <v>850</v>
      </c>
      <c r="BD211" s="162">
        <v>1785</v>
      </c>
      <c r="BE211" s="162">
        <v>0</v>
      </c>
      <c r="BF211" s="162">
        <v>0</v>
      </c>
      <c r="BG211" s="162">
        <v>0</v>
      </c>
      <c r="BH211" s="162">
        <v>0</v>
      </c>
      <c r="BI211" s="162">
        <v>0</v>
      </c>
      <c r="BJ211" s="162">
        <v>0</v>
      </c>
      <c r="BK211" s="162">
        <v>18</v>
      </c>
      <c r="BL211" s="162">
        <v>37.800000000000004</v>
      </c>
      <c r="BM211" s="162">
        <v>0</v>
      </c>
      <c r="BN211" s="162">
        <v>0</v>
      </c>
      <c r="BO211" s="162"/>
      <c r="BP211" s="162"/>
      <c r="BQ211" s="162">
        <v>0</v>
      </c>
      <c r="BR211" s="162">
        <v>0</v>
      </c>
      <c r="BS211" s="162">
        <v>1520</v>
      </c>
      <c r="BT211" s="162">
        <v>3192</v>
      </c>
      <c r="BU211" s="162">
        <v>-1520</v>
      </c>
      <c r="BV211" s="162">
        <v>-3192</v>
      </c>
      <c r="BW211" s="162"/>
      <c r="BX211" s="162"/>
      <c r="BY211" s="162">
        <v>0</v>
      </c>
      <c r="BZ211" s="162">
        <v>0</v>
      </c>
      <c r="CA211" s="162">
        <v>0</v>
      </c>
      <c r="CB211" s="162">
        <v>0</v>
      </c>
      <c r="CC211" s="162">
        <v>0</v>
      </c>
      <c r="CD211" s="162">
        <v>0</v>
      </c>
      <c r="CE211" s="162">
        <f>VLOOKUP(I211,[120]REV33!$A:$O,11,0)</f>
        <v>0</v>
      </c>
      <c r="CF211" s="162">
        <f>VLOOKUP(I211,[120]REV33!$A:$O,12,0)</f>
        <v>0</v>
      </c>
      <c r="CG211" s="162"/>
      <c r="CH211" s="162"/>
      <c r="CI211" s="162"/>
      <c r="CJ211" s="162"/>
      <c r="CK211" s="162"/>
      <c r="CL211" s="162"/>
      <c r="CM211" s="162"/>
      <c r="CN211" s="162"/>
      <c r="CO211" s="162">
        <v>0</v>
      </c>
      <c r="CP211" s="162">
        <v>0</v>
      </c>
      <c r="CQ211" s="162">
        <v>0</v>
      </c>
      <c r="CR211" s="162">
        <v>0</v>
      </c>
      <c r="CS211" s="162">
        <v>0</v>
      </c>
      <c r="CT211" s="162">
        <v>0</v>
      </c>
      <c r="CU211" s="162">
        <v>0</v>
      </c>
      <c r="CV211" s="162">
        <v>0</v>
      </c>
      <c r="CW211" s="209">
        <f t="shared" si="313"/>
        <v>868</v>
      </c>
      <c r="CX211" s="209">
        <f t="shared" si="314"/>
        <v>1822.8000000000002</v>
      </c>
      <c r="CY211" s="375" t="s">
        <v>2236</v>
      </c>
      <c r="CZ211" s="208"/>
      <c r="DA211" s="152"/>
      <c r="DB211" s="152"/>
      <c r="DC211" s="208"/>
      <c r="DD211" s="208"/>
      <c r="DE211" s="152">
        <f t="shared" si="315"/>
        <v>868</v>
      </c>
      <c r="DF211" s="152">
        <f t="shared" si="316"/>
        <v>1822.8000000000002</v>
      </c>
      <c r="DG211" s="153"/>
      <c r="DH211" s="153" t="s">
        <v>1685</v>
      </c>
      <c r="DI211" s="277" t="s">
        <v>1684</v>
      </c>
      <c r="DJ211" s="213" t="s">
        <v>1686</v>
      </c>
      <c r="DK211" s="213"/>
      <c r="DL211" s="227" t="s">
        <v>477</v>
      </c>
      <c r="DM211" s="153">
        <v>45934</v>
      </c>
      <c r="DN211" s="228">
        <f>145*6</f>
        <v>870</v>
      </c>
      <c r="DO211" s="227" t="s">
        <v>477</v>
      </c>
      <c r="DP211" s="227">
        <v>423057</v>
      </c>
      <c r="DQ211" s="181">
        <f>DP211*DN211/6000*1.1</f>
        <v>67477.59150000001</v>
      </c>
      <c r="DR211" s="446">
        <f>(DQ211-DS211)/DS211</f>
        <v>0.10000000000000017</v>
      </c>
      <c r="DS211" s="182">
        <f>DP211*DN211/6000</f>
        <v>61343.264999999999</v>
      </c>
      <c r="DT211" s="275">
        <v>45957</v>
      </c>
      <c r="DU211" s="152">
        <f t="shared" si="317"/>
        <v>870</v>
      </c>
      <c r="DV211" s="152">
        <f t="shared" si="318"/>
        <v>0</v>
      </c>
      <c r="DW211" s="151"/>
      <c r="DX211" s="275"/>
      <c r="DY211" s="370"/>
      <c r="DZ211" s="208"/>
      <c r="EA211" s="208"/>
      <c r="EB211" s="208"/>
      <c r="EC211" s="171"/>
      <c r="ED211" s="152"/>
      <c r="EE211" s="152"/>
      <c r="EF211" s="153"/>
      <c r="EG211" s="152"/>
      <c r="EH211" s="152"/>
      <c r="EI211" s="396"/>
      <c r="EJ211" s="371"/>
      <c r="EK211" s="153"/>
      <c r="EL211" s="153"/>
      <c r="EM211" s="153"/>
      <c r="EN211" s="153"/>
      <c r="EO211" s="153"/>
      <c r="EP211" s="153"/>
      <c r="EQ211" s="153"/>
      <c r="ER211" s="153"/>
      <c r="ES211" s="152">
        <f t="shared" si="319"/>
        <v>0</v>
      </c>
      <c r="ET211" s="151">
        <f t="shared" si="320"/>
        <v>0</v>
      </c>
      <c r="EU211" s="153"/>
      <c r="EV211" s="153"/>
      <c r="EW211" s="153"/>
      <c r="EX211" s="153"/>
      <c r="EY211" s="152">
        <f t="shared" si="321"/>
        <v>870</v>
      </c>
      <c r="EZ211" s="152">
        <f t="shared" si="322"/>
        <v>0</v>
      </c>
      <c r="FA211" s="152">
        <f t="shared" si="323"/>
        <v>-2</v>
      </c>
      <c r="FB211" s="152">
        <f t="shared" si="324"/>
        <v>1822.8000000000002</v>
      </c>
      <c r="FC211" s="151" t="str">
        <f t="shared" si="325"/>
        <v>Thừa</v>
      </c>
      <c r="FD211" s="152"/>
      <c r="FE211" s="372"/>
      <c r="FF211" s="373"/>
      <c r="FG211" s="367"/>
      <c r="FH211" s="374"/>
      <c r="FI211" s="183"/>
      <c r="FJ211" s="184"/>
      <c r="FK211" s="185"/>
      <c r="FL211" s="185"/>
    </row>
    <row r="212" spans="1:168" s="157" customFormat="1" ht="14" hidden="1" customHeight="1">
      <c r="A212" s="208" t="str">
        <f t="shared" si="303"/>
        <v>Hiện</v>
      </c>
      <c r="B212" s="151" t="str">
        <f>FC212</f>
        <v>Thừa</v>
      </c>
      <c r="C212" s="409">
        <f t="shared" si="328"/>
        <v>-5</v>
      </c>
      <c r="D212" s="151" t="s">
        <v>1496</v>
      </c>
      <c r="E212" s="171" t="s">
        <v>2061</v>
      </c>
      <c r="F212" s="151"/>
      <c r="G212" s="151"/>
      <c r="H212" s="151"/>
      <c r="I212" s="164" t="s">
        <v>1525</v>
      </c>
      <c r="J212" s="164" t="s">
        <v>267</v>
      </c>
      <c r="K212" s="171" t="s">
        <v>1526</v>
      </c>
      <c r="L212" s="424" t="s">
        <v>1527</v>
      </c>
      <c r="M212" s="163" t="s">
        <v>61</v>
      </c>
      <c r="N212" s="177">
        <v>61.3</v>
      </c>
      <c r="O212" s="177">
        <v>65.86</v>
      </c>
      <c r="P212" s="172">
        <v>3925.4399999999996</v>
      </c>
      <c r="Q212" s="179"/>
      <c r="R212" s="180"/>
      <c r="S212" s="179"/>
      <c r="T212" s="180"/>
      <c r="U212" s="180"/>
      <c r="V212" s="180"/>
      <c r="W212" s="180"/>
      <c r="X212" s="180"/>
      <c r="Y212" s="180"/>
      <c r="Z212" s="180"/>
      <c r="AA212" s="180"/>
      <c r="AB212" s="180"/>
      <c r="AC212" s="180"/>
      <c r="AD212" s="180"/>
      <c r="AE212" s="180"/>
      <c r="AF212" s="180"/>
      <c r="AG212" s="180"/>
      <c r="AH212" s="180"/>
      <c r="AI212" s="162"/>
      <c r="AJ212" s="162"/>
      <c r="AK212" s="162"/>
      <c r="AL212" s="162"/>
      <c r="AM212" s="162"/>
      <c r="AN212" s="162"/>
      <c r="AO212" s="162"/>
      <c r="AP212" s="162"/>
      <c r="AQ212" s="162"/>
      <c r="AR212" s="162"/>
      <c r="AS212" s="162"/>
      <c r="AT212" s="162"/>
      <c r="AU212" s="162"/>
      <c r="AV212" s="162"/>
      <c r="AW212" s="162"/>
      <c r="AX212" s="162"/>
      <c r="AY212" s="162"/>
      <c r="AZ212" s="162"/>
      <c r="BA212" s="162"/>
      <c r="BB212" s="162"/>
      <c r="BC212" s="162">
        <v>72</v>
      </c>
      <c r="BD212" s="162">
        <v>4413.5999999999995</v>
      </c>
      <c r="BE212" s="162">
        <v>0</v>
      </c>
      <c r="BF212" s="162">
        <v>0</v>
      </c>
      <c r="BG212" s="162">
        <v>0</v>
      </c>
      <c r="BH212" s="162">
        <v>0</v>
      </c>
      <c r="BI212" s="162">
        <v>0</v>
      </c>
      <c r="BJ212" s="162">
        <v>0</v>
      </c>
      <c r="BK212" s="162">
        <v>0</v>
      </c>
      <c r="BL212" s="162">
        <v>0</v>
      </c>
      <c r="BM212" s="162">
        <v>0</v>
      </c>
      <c r="BN212" s="162">
        <v>0</v>
      </c>
      <c r="BO212" s="162"/>
      <c r="BP212" s="162"/>
      <c r="BQ212" s="162">
        <v>0</v>
      </c>
      <c r="BR212" s="162">
        <v>0</v>
      </c>
      <c r="BS212" s="162">
        <v>115</v>
      </c>
      <c r="BT212" s="162">
        <v>7049.5</v>
      </c>
      <c r="BU212" s="162">
        <v>0</v>
      </c>
      <c r="BV212" s="162">
        <v>0</v>
      </c>
      <c r="BW212" s="162"/>
      <c r="BX212" s="162"/>
      <c r="BY212" s="162">
        <v>0</v>
      </c>
      <c r="BZ212" s="162">
        <v>0</v>
      </c>
      <c r="CA212" s="162">
        <v>0</v>
      </c>
      <c r="CB212" s="162">
        <v>0</v>
      </c>
      <c r="CC212" s="162">
        <v>0</v>
      </c>
      <c r="CD212" s="162">
        <v>0</v>
      </c>
      <c r="CE212" s="162">
        <f>VLOOKUP(I212,[120]REV33!$A:$O,11,0)</f>
        <v>0</v>
      </c>
      <c r="CF212" s="162">
        <f>VLOOKUP(I212,[120]REV33!$A:$O,12,0)</f>
        <v>0</v>
      </c>
      <c r="CG212" s="162"/>
      <c r="CH212" s="162"/>
      <c r="CI212" s="162"/>
      <c r="CJ212" s="162"/>
      <c r="CK212" s="162"/>
      <c r="CL212" s="162"/>
      <c r="CM212" s="162"/>
      <c r="CN212" s="162"/>
      <c r="CO212" s="162">
        <v>0</v>
      </c>
      <c r="CP212" s="162">
        <v>0</v>
      </c>
      <c r="CQ212" s="162">
        <v>0</v>
      </c>
      <c r="CR212" s="162">
        <v>0</v>
      </c>
      <c r="CS212" s="162">
        <v>0</v>
      </c>
      <c r="CT212" s="162">
        <v>0</v>
      </c>
      <c r="CU212" s="162">
        <v>0</v>
      </c>
      <c r="CV212" s="162">
        <v>0</v>
      </c>
      <c r="CW212" s="209">
        <f t="shared" si="313"/>
        <v>187</v>
      </c>
      <c r="CX212" s="209">
        <f t="shared" si="314"/>
        <v>11463.099999999999</v>
      </c>
      <c r="CY212" s="375" t="s">
        <v>2052</v>
      </c>
      <c r="CZ212" s="208"/>
      <c r="DA212" s="152"/>
      <c r="DB212" s="152"/>
      <c r="DC212" s="208"/>
      <c r="DD212" s="208"/>
      <c r="DE212" s="152">
        <f t="shared" si="315"/>
        <v>187</v>
      </c>
      <c r="DF212" s="152">
        <f t="shared" si="316"/>
        <v>11463.099999999999</v>
      </c>
      <c r="DG212" s="153"/>
      <c r="DH212" s="187" t="s">
        <v>1560</v>
      </c>
      <c r="DI212" s="156" t="s">
        <v>45</v>
      </c>
      <c r="DJ212" s="701" t="s">
        <v>1589</v>
      </c>
      <c r="DK212" s="213" t="s">
        <v>87</v>
      </c>
      <c r="DL212" s="227">
        <v>3592.8</v>
      </c>
      <c r="DM212" s="153">
        <v>45933</v>
      </c>
      <c r="DN212" s="228">
        <v>72</v>
      </c>
      <c r="DO212" s="227">
        <v>3592.8</v>
      </c>
      <c r="DP212" s="227">
        <v>17727.27</v>
      </c>
      <c r="DQ212" s="181">
        <f>DP212*DO212*1.1</f>
        <v>70059589.221600011</v>
      </c>
      <c r="DR212" s="446">
        <f>(DQ212-DS212)/DS212</f>
        <v>0.10000000000000012</v>
      </c>
      <c r="DS212" s="156">
        <f>DP212*DO212</f>
        <v>63690535.656000003</v>
      </c>
      <c r="DT212" s="275">
        <v>45939</v>
      </c>
      <c r="DU212" s="152">
        <f t="shared" si="317"/>
        <v>192</v>
      </c>
      <c r="DV212" s="152">
        <f t="shared" si="318"/>
        <v>9580.7999999999993</v>
      </c>
      <c r="DW212" s="151"/>
      <c r="DX212" s="275"/>
      <c r="DY212" s="370"/>
      <c r="DZ212" s="208"/>
      <c r="EA212" s="208"/>
      <c r="EB212" s="208"/>
      <c r="EC212" s="171"/>
      <c r="ED212" s="152"/>
      <c r="EE212" s="152"/>
      <c r="EF212" s="153"/>
      <c r="EG212" s="152"/>
      <c r="EH212" s="152"/>
      <c r="EI212" s="396"/>
      <c r="EJ212" s="371"/>
      <c r="EK212" s="153"/>
      <c r="EL212" s="153"/>
      <c r="EM212" s="153"/>
      <c r="EN212" s="153"/>
      <c r="EO212" s="153"/>
      <c r="EP212" s="153"/>
      <c r="EQ212" s="153"/>
      <c r="ER212" s="153"/>
      <c r="ES212" s="152">
        <f t="shared" si="319"/>
        <v>0</v>
      </c>
      <c r="ET212" s="151">
        <f t="shared" si="320"/>
        <v>0</v>
      </c>
      <c r="EU212" s="153"/>
      <c r="EV212" s="153"/>
      <c r="EW212" s="153"/>
      <c r="EX212" s="153"/>
      <c r="EY212" s="152">
        <f t="shared" si="321"/>
        <v>192</v>
      </c>
      <c r="EZ212" s="152">
        <f t="shared" si="322"/>
        <v>9580.7999999999993</v>
      </c>
      <c r="FA212" s="152">
        <f t="shared" si="323"/>
        <v>-5</v>
      </c>
      <c r="FB212" s="152">
        <f t="shared" si="324"/>
        <v>1882.2999999999993</v>
      </c>
      <c r="FC212" s="151" t="str">
        <f t="shared" si="325"/>
        <v>Thừa</v>
      </c>
      <c r="FD212" s="152"/>
      <c r="FE212" s="372"/>
      <c r="FF212" s="373"/>
      <c r="FG212" s="367"/>
      <c r="FH212" s="374"/>
      <c r="FI212" s="183"/>
      <c r="FJ212" s="184"/>
      <c r="FK212" s="185"/>
      <c r="FL212" s="185"/>
    </row>
    <row r="213" spans="1:168" s="157" customFormat="1" ht="14" hidden="1" customHeight="1">
      <c r="A213" s="208" t="str">
        <f t="shared" si="303"/>
        <v>ok</v>
      </c>
      <c r="B213" s="151"/>
      <c r="C213" s="409"/>
      <c r="D213" s="151"/>
      <c r="E213" s="171"/>
      <c r="F213" s="151"/>
      <c r="G213" s="151"/>
      <c r="H213" s="151"/>
      <c r="I213" s="164" t="s">
        <v>1525</v>
      </c>
      <c r="J213" s="164" t="s">
        <v>267</v>
      </c>
      <c r="K213" s="171" t="s">
        <v>1526</v>
      </c>
      <c r="L213" s="424" t="s">
        <v>1527</v>
      </c>
      <c r="M213" s="163" t="s">
        <v>61</v>
      </c>
      <c r="N213" s="177"/>
      <c r="O213" s="177"/>
      <c r="P213" s="172"/>
      <c r="Q213" s="179"/>
      <c r="R213" s="180"/>
      <c r="S213" s="179"/>
      <c r="T213" s="180"/>
      <c r="U213" s="180"/>
      <c r="V213" s="180"/>
      <c r="W213" s="180"/>
      <c r="X213" s="180"/>
      <c r="Y213" s="180"/>
      <c r="Z213" s="180"/>
      <c r="AA213" s="180"/>
      <c r="AB213" s="180"/>
      <c r="AC213" s="180"/>
      <c r="AD213" s="180"/>
      <c r="AE213" s="180"/>
      <c r="AF213" s="180"/>
      <c r="AG213" s="180"/>
      <c r="AH213" s="180"/>
      <c r="AI213" s="162"/>
      <c r="AJ213" s="162"/>
      <c r="AK213" s="162"/>
      <c r="AL213" s="162"/>
      <c r="AM213" s="162"/>
      <c r="AN213" s="162"/>
      <c r="AO213" s="162"/>
      <c r="AP213" s="162"/>
      <c r="AQ213" s="162"/>
      <c r="AR213" s="162"/>
      <c r="AS213" s="162"/>
      <c r="AT213" s="162"/>
      <c r="AU213" s="162"/>
      <c r="AV213" s="162"/>
      <c r="AW213" s="162"/>
      <c r="AX213" s="162"/>
      <c r="AY213" s="162"/>
      <c r="AZ213" s="162"/>
      <c r="BA213" s="162"/>
      <c r="BB213" s="162"/>
      <c r="BC213" s="162"/>
      <c r="BD213" s="162"/>
      <c r="BE213" s="162"/>
      <c r="BF213" s="162"/>
      <c r="BG213" s="162"/>
      <c r="BH213" s="162"/>
      <c r="BI213" s="162"/>
      <c r="BJ213" s="162"/>
      <c r="BK213" s="162"/>
      <c r="BL213" s="162"/>
      <c r="BM213" s="162"/>
      <c r="BN213" s="162"/>
      <c r="BO213" s="162"/>
      <c r="BP213" s="162"/>
      <c r="BQ213" s="162"/>
      <c r="BR213" s="162"/>
      <c r="BS213" s="162"/>
      <c r="BT213" s="162"/>
      <c r="BU213" s="162"/>
      <c r="BV213" s="162"/>
      <c r="BW213" s="162"/>
      <c r="BX213" s="162"/>
      <c r="BY213" s="162"/>
      <c r="BZ213" s="162"/>
      <c r="CA213" s="162"/>
      <c r="CB213" s="162"/>
      <c r="CC213" s="162"/>
      <c r="CD213" s="162"/>
      <c r="CE213" s="162"/>
      <c r="CF213" s="162"/>
      <c r="CG213" s="162"/>
      <c r="CH213" s="162"/>
      <c r="CI213" s="162"/>
      <c r="CJ213" s="162"/>
      <c r="CK213" s="162"/>
      <c r="CL213" s="162"/>
      <c r="CM213" s="162"/>
      <c r="CN213" s="162"/>
      <c r="CO213" s="162"/>
      <c r="CP213" s="162"/>
      <c r="CQ213" s="162"/>
      <c r="CR213" s="162"/>
      <c r="CS213" s="162"/>
      <c r="CT213" s="162"/>
      <c r="CU213" s="162"/>
      <c r="CV213" s="162"/>
      <c r="CW213" s="209"/>
      <c r="CX213" s="209"/>
      <c r="CY213" s="375"/>
      <c r="CZ213" s="208"/>
      <c r="DA213" s="152"/>
      <c r="DB213" s="152"/>
      <c r="DC213" s="208"/>
      <c r="DD213" s="208"/>
      <c r="DE213" s="152"/>
      <c r="DF213" s="152"/>
      <c r="DG213" s="153"/>
      <c r="DH213" s="377" t="s">
        <v>2174</v>
      </c>
      <c r="DI213" s="153" t="s">
        <v>1496</v>
      </c>
      <c r="DJ213" s="701" t="s">
        <v>2176</v>
      </c>
      <c r="DK213" s="405" t="s">
        <v>2180</v>
      </c>
      <c r="DL213" s="227"/>
      <c r="DM213" s="153">
        <v>45972</v>
      </c>
      <c r="DN213" s="228">
        <v>120</v>
      </c>
      <c r="DO213" s="227">
        <v>5988</v>
      </c>
      <c r="DP213" s="227">
        <v>17454.55</v>
      </c>
      <c r="DQ213" s="181">
        <f>DP213*DO213*(1+DR213)</f>
        <v>114969629.94</v>
      </c>
      <c r="DR213" s="446">
        <v>0.1</v>
      </c>
      <c r="DS213" s="182">
        <f>DO213*DP213</f>
        <v>104517845.39999999</v>
      </c>
      <c r="DT213" s="275">
        <v>45976</v>
      </c>
      <c r="DU213" s="152"/>
      <c r="DV213" s="152"/>
      <c r="DW213" s="151"/>
      <c r="DX213" s="275"/>
      <c r="DY213" s="370"/>
      <c r="DZ213" s="208"/>
      <c r="EA213" s="208"/>
      <c r="EB213" s="208"/>
      <c r="EC213" s="171"/>
      <c r="ED213" s="152"/>
      <c r="EE213" s="152"/>
      <c r="EF213" s="153"/>
      <c r="EG213" s="152"/>
      <c r="EH213" s="152"/>
      <c r="EI213" s="396"/>
      <c r="EJ213" s="371"/>
      <c r="EK213" s="153"/>
      <c r="EL213" s="153"/>
      <c r="EM213" s="153"/>
      <c r="EN213" s="153"/>
      <c r="EO213" s="153"/>
      <c r="EP213" s="153"/>
      <c r="EQ213" s="153"/>
      <c r="ER213" s="153"/>
      <c r="ES213" s="152"/>
      <c r="ET213" s="151"/>
      <c r="EU213" s="153"/>
      <c r="EV213" s="153"/>
      <c r="EW213" s="153"/>
      <c r="EX213" s="153"/>
      <c r="EY213" s="152"/>
      <c r="EZ213" s="152"/>
      <c r="FA213" s="152"/>
      <c r="FB213" s="152"/>
      <c r="FC213" s="151"/>
      <c r="FD213" s="152"/>
      <c r="FE213" s="372"/>
      <c r="FF213" s="373"/>
      <c r="FG213" s="367"/>
      <c r="FH213" s="374"/>
      <c r="FI213" s="183"/>
      <c r="FJ213" s="184"/>
      <c r="FK213" s="185"/>
      <c r="FL213" s="185"/>
    </row>
    <row r="214" spans="1:168" s="157" customFormat="1" ht="14" hidden="1" customHeight="1">
      <c r="A214" s="208" t="str">
        <f t="shared" si="303"/>
        <v>Hiện</v>
      </c>
      <c r="B214" s="151" t="str">
        <f>FC214</f>
        <v>Đủ</v>
      </c>
      <c r="C214" s="409">
        <f t="shared" si="328"/>
        <v>0</v>
      </c>
      <c r="D214" s="151" t="s">
        <v>1496</v>
      </c>
      <c r="E214" s="171" t="s">
        <v>2062</v>
      </c>
      <c r="F214" s="151"/>
      <c r="G214" s="151"/>
      <c r="H214" s="151"/>
      <c r="I214" s="164" t="s">
        <v>1528</v>
      </c>
      <c r="J214" s="164" t="s">
        <v>277</v>
      </c>
      <c r="K214" s="171" t="s">
        <v>1529</v>
      </c>
      <c r="L214" s="424" t="s">
        <v>1527</v>
      </c>
      <c r="M214" s="163" t="s">
        <v>61</v>
      </c>
      <c r="N214" s="177">
        <v>13.3</v>
      </c>
      <c r="O214" s="177">
        <v>19.82</v>
      </c>
      <c r="P214" s="172">
        <v>263.92</v>
      </c>
      <c r="Q214" s="179"/>
      <c r="R214" s="180"/>
      <c r="S214" s="179"/>
      <c r="T214" s="180"/>
      <c r="U214" s="180"/>
      <c r="V214" s="180"/>
      <c r="W214" s="180"/>
      <c r="X214" s="180"/>
      <c r="Y214" s="180"/>
      <c r="Z214" s="180"/>
      <c r="AA214" s="180"/>
      <c r="AB214" s="180"/>
      <c r="AC214" s="180"/>
      <c r="AD214" s="180"/>
      <c r="AE214" s="180"/>
      <c r="AF214" s="180"/>
      <c r="AG214" s="180"/>
      <c r="AH214" s="180"/>
      <c r="AI214" s="162"/>
      <c r="AJ214" s="162"/>
      <c r="AK214" s="162"/>
      <c r="AL214" s="162"/>
      <c r="AM214" s="162"/>
      <c r="AN214" s="162"/>
      <c r="AO214" s="162"/>
      <c r="AP214" s="162"/>
      <c r="AQ214" s="162"/>
      <c r="AR214" s="162"/>
      <c r="AS214" s="162"/>
      <c r="AT214" s="162"/>
      <c r="AU214" s="162"/>
      <c r="AV214" s="162"/>
      <c r="AW214" s="162"/>
      <c r="AX214" s="162"/>
      <c r="AY214" s="162"/>
      <c r="AZ214" s="162"/>
      <c r="BA214" s="162"/>
      <c r="BB214" s="162"/>
      <c r="BC214" s="162">
        <v>24</v>
      </c>
      <c r="BD214" s="162">
        <v>319.20000000000005</v>
      </c>
      <c r="BE214" s="162">
        <v>0</v>
      </c>
      <c r="BF214" s="162">
        <v>0</v>
      </c>
      <c r="BG214" s="162">
        <v>0</v>
      </c>
      <c r="BH214" s="162">
        <v>0</v>
      </c>
      <c r="BI214" s="162">
        <v>0</v>
      </c>
      <c r="BJ214" s="162">
        <v>0</v>
      </c>
      <c r="BK214" s="162">
        <v>0</v>
      </c>
      <c r="BL214" s="162">
        <v>0</v>
      </c>
      <c r="BM214" s="162">
        <v>0</v>
      </c>
      <c r="BN214" s="162">
        <v>0</v>
      </c>
      <c r="BO214" s="162"/>
      <c r="BP214" s="162"/>
      <c r="BQ214" s="162">
        <v>0</v>
      </c>
      <c r="BR214" s="162">
        <v>0</v>
      </c>
      <c r="BS214" s="162">
        <v>36</v>
      </c>
      <c r="BT214" s="162">
        <v>478.8</v>
      </c>
      <c r="BU214" s="162">
        <v>0</v>
      </c>
      <c r="BV214" s="162">
        <v>0</v>
      </c>
      <c r="BW214" s="162"/>
      <c r="BX214" s="162"/>
      <c r="BY214" s="162">
        <v>0</v>
      </c>
      <c r="BZ214" s="162">
        <v>0</v>
      </c>
      <c r="CA214" s="162">
        <v>0</v>
      </c>
      <c r="CB214" s="162">
        <v>0</v>
      </c>
      <c r="CC214" s="162">
        <v>0</v>
      </c>
      <c r="CD214" s="162">
        <v>0</v>
      </c>
      <c r="CE214" s="162">
        <f>VLOOKUP(I214,[120]REV33!$A:$O,11,0)</f>
        <v>0</v>
      </c>
      <c r="CF214" s="162">
        <f>VLOOKUP(I214,[120]REV33!$A:$O,12,0)</f>
        <v>0</v>
      </c>
      <c r="CG214" s="162"/>
      <c r="CH214" s="162"/>
      <c r="CI214" s="162"/>
      <c r="CJ214" s="162"/>
      <c r="CK214" s="162"/>
      <c r="CL214" s="162"/>
      <c r="CM214" s="162"/>
      <c r="CN214" s="162"/>
      <c r="CO214" s="162">
        <v>0</v>
      </c>
      <c r="CP214" s="162">
        <v>0</v>
      </c>
      <c r="CQ214" s="162">
        <v>0</v>
      </c>
      <c r="CR214" s="162">
        <v>0</v>
      </c>
      <c r="CS214" s="162">
        <v>0</v>
      </c>
      <c r="CT214" s="162">
        <v>0</v>
      </c>
      <c r="CU214" s="162">
        <v>0</v>
      </c>
      <c r="CV214" s="162">
        <v>0</v>
      </c>
      <c r="CW214" s="209">
        <f>Q214+S214+U214+W214+Y214+AA214+AC214+AE214+AG214+AI214+AK214+AM214+AO214+AQ214+AS214+AU214+AW214+AY214+BA214+BC214+BE214+BG214+BI214+BK214+BM214+BO214+BQ214+BS214+BU214+BW214+BY214+CA214+CC214+CE214+CG214+CI214+CK214+CM214+CO214+CQ214+CS214+CU214</f>
        <v>60</v>
      </c>
      <c r="CX214" s="209">
        <f>R214+T214+V214+X214+Z214+AB214+AD214+AF214+AH214+AJ214+AL214+AN214+AP214+AR214+AT214+AV214+AX214+AZ214+BB214+BD214+BF214+BH214+BJ214+BL214+BN214+BP214+BR214+BT214+BV214+BX214+BZ214+CB214+CD214+CF214+CH214+CJ214+CL214+CN214+CP214+CR214+CT214+CV214</f>
        <v>798</v>
      </c>
      <c r="CY214" s="375" t="s">
        <v>2052</v>
      </c>
      <c r="CZ214" s="208"/>
      <c r="DA214" s="152"/>
      <c r="DB214" s="152"/>
      <c r="DC214" s="208"/>
      <c r="DD214" s="208"/>
      <c r="DE214" s="152">
        <f>IF(CW214&gt;DA214,CW214-DA214,"0")</f>
        <v>60</v>
      </c>
      <c r="DF214" s="152">
        <f>IF(CX214&gt;DB214,CX214-DB214,"0")</f>
        <v>798</v>
      </c>
      <c r="DG214" s="153"/>
      <c r="DH214" s="377" t="s">
        <v>1674</v>
      </c>
      <c r="DI214" s="277" t="s">
        <v>1511</v>
      </c>
      <c r="DJ214" s="703" t="s">
        <v>1673</v>
      </c>
      <c r="DK214" s="213"/>
      <c r="DL214" s="227">
        <v>322</v>
      </c>
      <c r="DM214" s="153">
        <v>45945</v>
      </c>
      <c r="DN214" s="228">
        <v>24</v>
      </c>
      <c r="DO214" s="227">
        <v>322</v>
      </c>
      <c r="DP214" s="227">
        <v>17545.45</v>
      </c>
      <c r="DQ214" s="181">
        <f>DP214*DN214*1.1</f>
        <v>463199.88000000006</v>
      </c>
      <c r="DR214" s="446">
        <f>(DQ214-DS214)/DS214</f>
        <v>0.10000000000000003</v>
      </c>
      <c r="DS214" s="182">
        <f>DP214*DN214</f>
        <v>421090.80000000005</v>
      </c>
      <c r="DT214" s="275">
        <v>45954</v>
      </c>
      <c r="DU214" s="152">
        <f>SUMIF($I:$I,I214,$DN:$DN)</f>
        <v>60</v>
      </c>
      <c r="DV214" s="152">
        <f>SUMIF($I:$I,I214,$DO:$DO)</f>
        <v>804.40000000000009</v>
      </c>
      <c r="DW214" s="151"/>
      <c r="DX214" s="275"/>
      <c r="DY214" s="370"/>
      <c r="DZ214" s="208"/>
      <c r="EA214" s="208"/>
      <c r="EB214" s="208"/>
      <c r="EC214" s="171"/>
      <c r="ED214" s="152"/>
      <c r="EE214" s="152"/>
      <c r="EF214" s="153"/>
      <c r="EG214" s="152"/>
      <c r="EH214" s="152"/>
      <c r="EI214" s="396"/>
      <c r="EJ214" s="371"/>
      <c r="EK214" s="153"/>
      <c r="EL214" s="153"/>
      <c r="EM214" s="153"/>
      <c r="EN214" s="153"/>
      <c r="EO214" s="153"/>
      <c r="EP214" s="153"/>
      <c r="EQ214" s="153"/>
      <c r="ER214" s="153"/>
      <c r="ES214" s="152">
        <f>SUMIF($I:$I,I214,$EG:$EG)</f>
        <v>0</v>
      </c>
      <c r="ET214" s="151">
        <f>SUMIF($I:$I,I214,$EH:$EH)</f>
        <v>0</v>
      </c>
      <c r="EU214" s="153"/>
      <c r="EV214" s="153"/>
      <c r="EW214" s="153"/>
      <c r="EX214" s="153"/>
      <c r="EY214" s="152">
        <f>DU214+ES214</f>
        <v>60</v>
      </c>
      <c r="EZ214" s="152">
        <f>DV214+ET214</f>
        <v>804.40000000000009</v>
      </c>
      <c r="FA214" s="152">
        <f t="shared" ref="FA214" si="329">DE214-EY214</f>
        <v>0</v>
      </c>
      <c r="FB214" s="152">
        <f t="shared" ref="FB214" si="330">DF214-EZ214</f>
        <v>-6.4000000000000909</v>
      </c>
      <c r="FC214" s="151" t="str">
        <f>IF(FA214&lt;0,"Thừa",IF(FA214=0,"Đủ","Thiếu"))</f>
        <v>Đủ</v>
      </c>
      <c r="FD214" s="152"/>
      <c r="FE214" s="372"/>
      <c r="FF214" s="373"/>
      <c r="FG214" s="367"/>
      <c r="FH214" s="374"/>
      <c r="FI214" s="183"/>
      <c r="FJ214" s="184"/>
      <c r="FK214" s="185"/>
      <c r="FL214" s="185"/>
    </row>
    <row r="215" spans="1:168" s="157" customFormat="1" ht="14" hidden="1" customHeight="1">
      <c r="A215" s="208" t="str">
        <f t="shared" si="303"/>
        <v>ok</v>
      </c>
      <c r="B215" s="151"/>
      <c r="C215" s="409"/>
      <c r="D215" s="151"/>
      <c r="E215" s="171"/>
      <c r="F215" s="151"/>
      <c r="G215" s="151"/>
      <c r="H215" s="151"/>
      <c r="I215" s="164" t="s">
        <v>1528</v>
      </c>
      <c r="J215" s="164" t="s">
        <v>277</v>
      </c>
      <c r="K215" s="171" t="s">
        <v>1529</v>
      </c>
      <c r="L215" s="424" t="s">
        <v>1527</v>
      </c>
      <c r="M215" s="163" t="s">
        <v>61</v>
      </c>
      <c r="N215" s="177"/>
      <c r="O215" s="177"/>
      <c r="P215" s="172"/>
      <c r="Q215" s="179"/>
      <c r="R215" s="180"/>
      <c r="S215" s="179"/>
      <c r="T215" s="180"/>
      <c r="U215" s="180"/>
      <c r="V215" s="180"/>
      <c r="W215" s="180"/>
      <c r="X215" s="180"/>
      <c r="Y215" s="180"/>
      <c r="Z215" s="180"/>
      <c r="AA215" s="180"/>
      <c r="AB215" s="180"/>
      <c r="AC215" s="180"/>
      <c r="AD215" s="180"/>
      <c r="AE215" s="180"/>
      <c r="AF215" s="180"/>
      <c r="AG215" s="180"/>
      <c r="AH215" s="180"/>
      <c r="AI215" s="162"/>
      <c r="AJ215" s="162"/>
      <c r="AK215" s="162"/>
      <c r="AL215" s="162"/>
      <c r="AM215" s="162"/>
      <c r="AN215" s="162"/>
      <c r="AO215" s="162"/>
      <c r="AP215" s="162"/>
      <c r="AQ215" s="162"/>
      <c r="AR215" s="162"/>
      <c r="AS215" s="162"/>
      <c r="AT215" s="162"/>
      <c r="AU215" s="162"/>
      <c r="AV215" s="162"/>
      <c r="AW215" s="162"/>
      <c r="AX215" s="162"/>
      <c r="AY215" s="162"/>
      <c r="AZ215" s="162"/>
      <c r="BA215" s="162"/>
      <c r="BB215" s="162"/>
      <c r="BC215" s="162"/>
      <c r="BD215" s="162"/>
      <c r="BE215" s="162"/>
      <c r="BF215" s="162"/>
      <c r="BG215" s="162"/>
      <c r="BH215" s="162"/>
      <c r="BI215" s="162"/>
      <c r="BJ215" s="162"/>
      <c r="BK215" s="162"/>
      <c r="BL215" s="162"/>
      <c r="BM215" s="162"/>
      <c r="BN215" s="162"/>
      <c r="BO215" s="162"/>
      <c r="BP215" s="162"/>
      <c r="BQ215" s="162"/>
      <c r="BR215" s="162"/>
      <c r="BS215" s="162"/>
      <c r="BT215" s="162"/>
      <c r="BU215" s="162"/>
      <c r="BV215" s="162"/>
      <c r="BW215" s="162"/>
      <c r="BX215" s="162"/>
      <c r="BY215" s="162"/>
      <c r="BZ215" s="162"/>
      <c r="CA215" s="162"/>
      <c r="CB215" s="162"/>
      <c r="CC215" s="162"/>
      <c r="CD215" s="162"/>
      <c r="CE215" s="162"/>
      <c r="CF215" s="162"/>
      <c r="CG215" s="162"/>
      <c r="CH215" s="162"/>
      <c r="CI215" s="162"/>
      <c r="CJ215" s="162"/>
      <c r="CK215" s="162"/>
      <c r="CL215" s="162"/>
      <c r="CM215" s="162"/>
      <c r="CN215" s="162"/>
      <c r="CO215" s="162"/>
      <c r="CP215" s="162"/>
      <c r="CQ215" s="162"/>
      <c r="CR215" s="162"/>
      <c r="CS215" s="162"/>
      <c r="CT215" s="162"/>
      <c r="CU215" s="162"/>
      <c r="CV215" s="162"/>
      <c r="CW215" s="209"/>
      <c r="CX215" s="209"/>
      <c r="CY215" s="375"/>
      <c r="CZ215" s="208"/>
      <c r="DA215" s="152"/>
      <c r="DB215" s="152"/>
      <c r="DC215" s="208"/>
      <c r="DD215" s="208"/>
      <c r="DE215" s="152"/>
      <c r="DF215" s="152"/>
      <c r="DG215" s="153"/>
      <c r="DH215" s="377" t="s">
        <v>2174</v>
      </c>
      <c r="DI215" s="153" t="s">
        <v>1496</v>
      </c>
      <c r="DJ215" s="701" t="s">
        <v>2177</v>
      </c>
      <c r="DK215" s="405" t="s">
        <v>2180</v>
      </c>
      <c r="DL215" s="227"/>
      <c r="DM215" s="153">
        <v>45972</v>
      </c>
      <c r="DN215" s="228">
        <v>36</v>
      </c>
      <c r="DO215" s="227">
        <v>482.40000000000003</v>
      </c>
      <c r="DP215" s="227">
        <v>17545.45</v>
      </c>
      <c r="DQ215" s="181">
        <f>DP215*DO215*(1+DR215)</f>
        <v>9310317.5880000014</v>
      </c>
      <c r="DR215" s="446">
        <v>0.1</v>
      </c>
      <c r="DS215" s="182">
        <f>DO215*DP215</f>
        <v>8463925.0800000001</v>
      </c>
      <c r="DT215" s="275">
        <v>45976</v>
      </c>
      <c r="DU215" s="152"/>
      <c r="DV215" s="152"/>
      <c r="DW215" s="151"/>
      <c r="DX215" s="275"/>
      <c r="DY215" s="370"/>
      <c r="DZ215" s="208"/>
      <c r="EA215" s="208"/>
      <c r="EB215" s="208"/>
      <c r="EC215" s="171"/>
      <c r="ED215" s="152"/>
      <c r="EE215" s="152"/>
      <c r="EF215" s="153"/>
      <c r="EG215" s="152"/>
      <c r="EH215" s="152"/>
      <c r="EI215" s="396"/>
      <c r="EJ215" s="371"/>
      <c r="EK215" s="153"/>
      <c r="EL215" s="153"/>
      <c r="EM215" s="153"/>
      <c r="EN215" s="153"/>
      <c r="EO215" s="153"/>
      <c r="EP215" s="153"/>
      <c r="EQ215" s="153"/>
      <c r="ER215" s="153"/>
      <c r="ES215" s="152"/>
      <c r="ET215" s="151"/>
      <c r="EU215" s="153"/>
      <c r="EV215" s="153"/>
      <c r="EW215" s="153"/>
      <c r="EX215" s="153"/>
      <c r="EY215" s="152"/>
      <c r="EZ215" s="152"/>
      <c r="FA215" s="152"/>
      <c r="FB215" s="152"/>
      <c r="FC215" s="151"/>
      <c r="FD215" s="152"/>
      <c r="FE215" s="372"/>
      <c r="FF215" s="373"/>
      <c r="FG215" s="367"/>
      <c r="FH215" s="374"/>
      <c r="FI215" s="183"/>
      <c r="FJ215" s="184"/>
      <c r="FK215" s="185"/>
      <c r="FL215" s="185"/>
    </row>
    <row r="216" spans="1:168" s="157" customFormat="1" ht="14" hidden="1" customHeight="1">
      <c r="A216" s="208" t="str">
        <f t="shared" si="303"/>
        <v>Hiện</v>
      </c>
      <c r="B216" s="151" t="str">
        <f t="shared" ref="B216:B223" si="331">FC216</f>
        <v>Đủ</v>
      </c>
      <c r="C216" s="409">
        <f t="shared" ref="C216:C223" si="332">FA216</f>
        <v>0</v>
      </c>
      <c r="D216" s="151"/>
      <c r="E216" s="400"/>
      <c r="F216" s="151"/>
      <c r="G216" s="151"/>
      <c r="H216" s="151"/>
      <c r="I216" s="164" t="s">
        <v>1562</v>
      </c>
      <c r="J216" s="164" t="s">
        <v>397</v>
      </c>
      <c r="K216" s="247" t="s">
        <v>1563</v>
      </c>
      <c r="L216" s="426" t="s">
        <v>74</v>
      </c>
      <c r="M216" s="163" t="s">
        <v>61</v>
      </c>
      <c r="N216" s="177">
        <v>1.5600000000000005</v>
      </c>
      <c r="O216" s="172">
        <v>2.95</v>
      </c>
      <c r="P216" s="172">
        <v>4.55</v>
      </c>
      <c r="Q216" s="179"/>
      <c r="R216" s="180"/>
      <c r="S216" s="179"/>
      <c r="T216" s="180"/>
      <c r="U216" s="180"/>
      <c r="V216" s="180"/>
      <c r="W216" s="180"/>
      <c r="X216" s="180"/>
      <c r="Y216" s="180"/>
      <c r="Z216" s="180"/>
      <c r="AA216" s="180"/>
      <c r="AB216" s="180"/>
      <c r="AC216" s="180"/>
      <c r="AD216" s="180"/>
      <c r="AE216" s="180"/>
      <c r="AF216" s="180"/>
      <c r="AG216" s="180"/>
      <c r="AH216" s="180"/>
      <c r="AI216" s="162"/>
      <c r="AJ216" s="162"/>
      <c r="AK216" s="162"/>
      <c r="AL216" s="162"/>
      <c r="AM216" s="162"/>
      <c r="AN216" s="162"/>
      <c r="AO216" s="162"/>
      <c r="AP216" s="162"/>
      <c r="AQ216" s="162"/>
      <c r="AR216" s="162"/>
      <c r="AS216" s="162"/>
      <c r="AT216" s="162"/>
      <c r="AU216" s="162"/>
      <c r="AV216" s="162"/>
      <c r="AW216" s="162"/>
      <c r="AX216" s="162"/>
      <c r="AY216" s="162"/>
      <c r="AZ216" s="162"/>
      <c r="BA216" s="162"/>
      <c r="BB216" s="162"/>
      <c r="BC216" s="162"/>
      <c r="BD216" s="162"/>
      <c r="BE216" s="162">
        <v>3.1</v>
      </c>
      <c r="BF216" s="162">
        <v>4.8360000000000021</v>
      </c>
      <c r="BG216" s="162">
        <v>0</v>
      </c>
      <c r="BH216" s="162">
        <v>0</v>
      </c>
      <c r="BI216" s="162">
        <v>0</v>
      </c>
      <c r="BJ216" s="162">
        <v>0</v>
      </c>
      <c r="BK216" s="162">
        <v>0</v>
      </c>
      <c r="BL216" s="162">
        <v>0</v>
      </c>
      <c r="BM216" s="162">
        <v>0</v>
      </c>
      <c r="BN216" s="162">
        <v>0</v>
      </c>
      <c r="BO216" s="162"/>
      <c r="BP216" s="162"/>
      <c r="BQ216" s="162">
        <v>0</v>
      </c>
      <c r="BR216" s="162">
        <v>0</v>
      </c>
      <c r="BS216" s="162">
        <v>0</v>
      </c>
      <c r="BT216" s="162">
        <v>0</v>
      </c>
      <c r="BU216" s="162">
        <v>0</v>
      </c>
      <c r="BV216" s="162">
        <v>0</v>
      </c>
      <c r="BW216" s="162"/>
      <c r="BX216" s="162"/>
      <c r="BY216" s="162">
        <v>0</v>
      </c>
      <c r="BZ216" s="162">
        <v>0</v>
      </c>
      <c r="CA216" s="162">
        <v>0</v>
      </c>
      <c r="CB216" s="162">
        <v>0</v>
      </c>
      <c r="CC216" s="162">
        <v>0</v>
      </c>
      <c r="CD216" s="162">
        <v>0</v>
      </c>
      <c r="CE216" s="162">
        <f>VLOOKUP(I216,[120]REV33!$A:$O,11,0)</f>
        <v>0</v>
      </c>
      <c r="CF216" s="162">
        <f>VLOOKUP(I216,[120]REV33!$A:$O,12,0)</f>
        <v>0</v>
      </c>
      <c r="CG216" s="162"/>
      <c r="CH216" s="162"/>
      <c r="CI216" s="162"/>
      <c r="CJ216" s="162"/>
      <c r="CK216" s="162"/>
      <c r="CL216" s="162"/>
      <c r="CM216" s="162"/>
      <c r="CN216" s="162"/>
      <c r="CO216" s="162">
        <v>0</v>
      </c>
      <c r="CP216" s="162">
        <v>0</v>
      </c>
      <c r="CQ216" s="162">
        <v>0</v>
      </c>
      <c r="CR216" s="162">
        <v>0</v>
      </c>
      <c r="CS216" s="162">
        <v>0</v>
      </c>
      <c r="CT216" s="162">
        <v>0</v>
      </c>
      <c r="CU216" s="162">
        <v>0</v>
      </c>
      <c r="CV216" s="162">
        <v>0</v>
      </c>
      <c r="CW216" s="209">
        <f t="shared" ref="CW216:CW228" si="333">Q216+S216+U216+W216+Y216+AA216+AC216+AE216+AG216+AI216+AK216+AM216+AO216+AQ216+AS216+AU216+AW216+AY216+BA216+BC216+BE216+BG216+BI216+BK216+BM216+BO216+BQ216+BS216+BU216+BW216+BY216+CA216+CC216+CE216+CG216+CI216+CK216+CM216+CO216+CQ216+CS216+CU216</f>
        <v>3.1</v>
      </c>
      <c r="CX216" s="209">
        <f t="shared" ref="CX216:CX228" si="334">R216+T216+V216+X216+Z216+AB216+AD216+AF216+AH216+AJ216+AL216+AN216+AP216+AR216+AT216+AV216+AX216+AZ216+BB216+BD216+BF216+BH216+BJ216+BL216+BN216+BP216+BR216+BT216+BV216+BX216+BZ216+CB216+CD216+CF216+CH216+CJ216+CL216+CN216+CP216+CR216+CT216+CV216</f>
        <v>4.8360000000000021</v>
      </c>
      <c r="CY216" s="375" t="s">
        <v>1579</v>
      </c>
      <c r="CZ216" s="208"/>
      <c r="DA216" s="152">
        <v>3.1</v>
      </c>
      <c r="DB216" s="152">
        <v>4.8360000000000021</v>
      </c>
      <c r="DC216" s="208"/>
      <c r="DD216" s="208" t="s">
        <v>1581</v>
      </c>
      <c r="DE216" s="152" t="str">
        <f t="shared" ref="DE216:DE228" si="335">IF(CW216&gt;DA216,CW216-DA216,"0")</f>
        <v>0</v>
      </c>
      <c r="DF216" s="152" t="str">
        <f t="shared" ref="DF216:DF228" si="336">IF(CX216&gt;DB216,CX216-DB216,"0")</f>
        <v>0</v>
      </c>
      <c r="DG216" s="153"/>
      <c r="DH216" s="153"/>
      <c r="DI216" s="277"/>
      <c r="DJ216" s="213"/>
      <c r="DK216" s="213"/>
      <c r="DL216" s="227"/>
      <c r="DM216" s="153"/>
      <c r="DN216" s="228"/>
      <c r="DO216" s="227"/>
      <c r="DP216" s="227"/>
      <c r="DQ216" s="227"/>
      <c r="DR216" s="227"/>
      <c r="DS216" s="182"/>
      <c r="DT216" s="275"/>
      <c r="DU216" s="152">
        <f t="shared" ref="DU216:DU228" si="337">SUMIF($I:$I,I216,$DN:$DN)</f>
        <v>0</v>
      </c>
      <c r="DV216" s="152">
        <f t="shared" ref="DV216:DV228" si="338">SUMIF($I:$I,I216,$DO:$DO)</f>
        <v>0</v>
      </c>
      <c r="DW216" s="151"/>
      <c r="DX216" s="275"/>
      <c r="DY216" s="370"/>
      <c r="DZ216" s="208"/>
      <c r="EA216" s="208"/>
      <c r="EB216" s="208"/>
      <c r="EC216" s="171"/>
      <c r="ED216" s="152"/>
      <c r="EE216" s="152"/>
      <c r="EF216" s="153"/>
      <c r="EG216" s="152"/>
      <c r="EH216" s="152"/>
      <c r="EI216" s="396"/>
      <c r="EJ216" s="371"/>
      <c r="EK216" s="153"/>
      <c r="EL216" s="153"/>
      <c r="EM216" s="153"/>
      <c r="EN216" s="153"/>
      <c r="EO216" s="153"/>
      <c r="EP216" s="153"/>
      <c r="EQ216" s="153"/>
      <c r="ER216" s="153"/>
      <c r="ES216" s="152">
        <f t="shared" ref="ES216:ES228" si="339">SUMIF($I:$I,I216,$EG:$EG)</f>
        <v>0</v>
      </c>
      <c r="ET216" s="151">
        <f t="shared" ref="ET216:ET228" si="340">SUMIF($I:$I,I216,$EH:$EH)</f>
        <v>0</v>
      </c>
      <c r="EU216" s="153"/>
      <c r="EV216" s="153"/>
      <c r="EW216" s="153"/>
      <c r="EX216" s="153"/>
      <c r="EY216" s="152">
        <f t="shared" ref="EY216:EY228" si="341">DU216+ES216</f>
        <v>0</v>
      </c>
      <c r="EZ216" s="152">
        <f t="shared" ref="EZ216:EZ228" si="342">DV216+ET216</f>
        <v>0</v>
      </c>
      <c r="FA216" s="152">
        <f t="shared" ref="FA216:FA228" si="343">DE216-EY216</f>
        <v>0</v>
      </c>
      <c r="FB216" s="152">
        <f t="shared" ref="FB216:FB228" si="344">DF216-EZ216</f>
        <v>0</v>
      </c>
      <c r="FC216" s="151" t="str">
        <f t="shared" ref="FC216:FC228" si="345">IF(FA216&lt;0,"Thừa",IF(FA216=0,"Đủ","Thiếu"))</f>
        <v>Đủ</v>
      </c>
      <c r="FD216" s="152"/>
      <c r="FE216" s="372"/>
      <c r="FF216" s="373"/>
      <c r="FG216" s="367"/>
      <c r="FH216" s="374"/>
      <c r="FI216" s="183"/>
      <c r="FJ216" s="184"/>
      <c r="FK216" s="185"/>
      <c r="FL216" s="185"/>
    </row>
    <row r="217" spans="1:168" s="157" customFormat="1" ht="14" hidden="1" customHeight="1">
      <c r="A217" s="208" t="str">
        <f t="shared" si="303"/>
        <v>Hiện</v>
      </c>
      <c r="B217" s="151" t="str">
        <f t="shared" si="331"/>
        <v>Thừa</v>
      </c>
      <c r="C217" s="409">
        <f t="shared" si="332"/>
        <v>-0.29749999999999999</v>
      </c>
      <c r="D217" s="151"/>
      <c r="E217" s="400"/>
      <c r="F217" s="151"/>
      <c r="G217" s="151"/>
      <c r="H217" s="151"/>
      <c r="I217" s="164" t="s">
        <v>1564</v>
      </c>
      <c r="J217" s="164" t="s">
        <v>235</v>
      </c>
      <c r="K217" s="171" t="s">
        <v>1565</v>
      </c>
      <c r="L217" s="426" t="s">
        <v>74</v>
      </c>
      <c r="M217" s="163" t="s">
        <v>44</v>
      </c>
      <c r="N217" s="172">
        <f>7.93*1</f>
        <v>7.93</v>
      </c>
      <c r="O217" s="177">
        <f t="shared" ref="O217:O219" si="346">+P217/N217</f>
        <v>5.1702395964691054E-2</v>
      </c>
      <c r="P217" s="172">
        <v>0.41000000000000003</v>
      </c>
      <c r="Q217" s="179"/>
      <c r="R217" s="180"/>
      <c r="S217" s="179"/>
      <c r="T217" s="180"/>
      <c r="U217" s="180"/>
      <c r="V217" s="180"/>
      <c r="W217" s="180"/>
      <c r="X217" s="180"/>
      <c r="Y217" s="180"/>
      <c r="Z217" s="180"/>
      <c r="AA217" s="180"/>
      <c r="AB217" s="180"/>
      <c r="AC217" s="180"/>
      <c r="AD217" s="180"/>
      <c r="AE217" s="180"/>
      <c r="AF217" s="180"/>
      <c r="AG217" s="180"/>
      <c r="AH217" s="180"/>
      <c r="AI217" s="162"/>
      <c r="AJ217" s="162"/>
      <c r="AK217" s="162"/>
      <c r="AL217" s="162"/>
      <c r="AM217" s="162"/>
      <c r="AN217" s="162"/>
      <c r="AO217" s="162"/>
      <c r="AP217" s="162"/>
      <c r="AQ217" s="162"/>
      <c r="AR217" s="162"/>
      <c r="AS217" s="162"/>
      <c r="AT217" s="162"/>
      <c r="AU217" s="162"/>
      <c r="AV217" s="162"/>
      <c r="AW217" s="162"/>
      <c r="AX217" s="162"/>
      <c r="AY217" s="162"/>
      <c r="AZ217" s="162"/>
      <c r="BA217" s="162"/>
      <c r="BB217" s="162"/>
      <c r="BC217" s="162"/>
      <c r="BD217" s="162"/>
      <c r="BE217" s="162">
        <v>0.13999999999999999</v>
      </c>
      <c r="BF217" s="162">
        <v>1.1101999999999999</v>
      </c>
      <c r="BG217" s="162">
        <v>0</v>
      </c>
      <c r="BH217" s="162">
        <v>0</v>
      </c>
      <c r="BI217" s="162">
        <v>0</v>
      </c>
      <c r="BJ217" s="162">
        <v>0</v>
      </c>
      <c r="BK217" s="162">
        <v>0</v>
      </c>
      <c r="BL217" s="162">
        <v>0</v>
      </c>
      <c r="BM217" s="162">
        <v>0</v>
      </c>
      <c r="BN217" s="162">
        <v>0</v>
      </c>
      <c r="BO217" s="162"/>
      <c r="BP217" s="162"/>
      <c r="BQ217" s="162">
        <v>0</v>
      </c>
      <c r="BR217" s="162">
        <v>0</v>
      </c>
      <c r="BS217" s="162">
        <v>0</v>
      </c>
      <c r="BT217" s="162">
        <v>0</v>
      </c>
      <c r="BU217" s="162">
        <v>0</v>
      </c>
      <c r="BV217" s="162">
        <v>0</v>
      </c>
      <c r="BW217" s="162"/>
      <c r="BX217" s="162"/>
      <c r="BY217" s="162">
        <v>0</v>
      </c>
      <c r="BZ217" s="162">
        <v>0</v>
      </c>
      <c r="CA217" s="162">
        <v>0</v>
      </c>
      <c r="CB217" s="162">
        <v>0</v>
      </c>
      <c r="CC217" s="162">
        <v>0</v>
      </c>
      <c r="CD217" s="162">
        <v>0</v>
      </c>
      <c r="CE217" s="162">
        <f>VLOOKUP(I217,[120]REV33!$A:$O,11,0)</f>
        <v>0</v>
      </c>
      <c r="CF217" s="162">
        <f>VLOOKUP(I217,[120]REV33!$A:$O,12,0)</f>
        <v>0</v>
      </c>
      <c r="CG217" s="162"/>
      <c r="CH217" s="162"/>
      <c r="CI217" s="162"/>
      <c r="CJ217" s="162"/>
      <c r="CK217" s="162"/>
      <c r="CL217" s="162"/>
      <c r="CM217" s="162"/>
      <c r="CN217" s="162"/>
      <c r="CO217" s="162">
        <v>0</v>
      </c>
      <c r="CP217" s="162">
        <v>0</v>
      </c>
      <c r="CQ217" s="162">
        <v>0</v>
      </c>
      <c r="CR217" s="162">
        <v>0</v>
      </c>
      <c r="CS217" s="162">
        <v>0</v>
      </c>
      <c r="CT217" s="162">
        <v>0</v>
      </c>
      <c r="CU217" s="162">
        <v>0</v>
      </c>
      <c r="CV217" s="162">
        <v>0</v>
      </c>
      <c r="CW217" s="209">
        <f t="shared" si="333"/>
        <v>0.13999999999999999</v>
      </c>
      <c r="CX217" s="209">
        <f t="shared" si="334"/>
        <v>1.1101999999999999</v>
      </c>
      <c r="CY217" s="375" t="s">
        <v>1579</v>
      </c>
      <c r="CZ217" s="208"/>
      <c r="DA217" s="152"/>
      <c r="DB217" s="152"/>
      <c r="DC217" s="208"/>
      <c r="DD217" s="208"/>
      <c r="DE217" s="152">
        <f t="shared" si="335"/>
        <v>0.13999999999999999</v>
      </c>
      <c r="DF217" s="152">
        <f t="shared" si="336"/>
        <v>1.1101999999999999</v>
      </c>
      <c r="DG217" s="153"/>
      <c r="DH217" s="153" t="s">
        <v>1690</v>
      </c>
      <c r="DI217" s="277" t="s">
        <v>1413</v>
      </c>
      <c r="DJ217" s="213" t="s">
        <v>1652</v>
      </c>
      <c r="DK217" s="213"/>
      <c r="DL217" s="227">
        <v>3.5</v>
      </c>
      <c r="DM217" s="153">
        <v>45945</v>
      </c>
      <c r="DN217" s="228">
        <f>1.25*0.35</f>
        <v>0.4375</v>
      </c>
      <c r="DO217" s="227">
        <v>3.5</v>
      </c>
      <c r="DP217" s="227">
        <f>65000/1.1</f>
        <v>59090.909090909088</v>
      </c>
      <c r="DQ217" s="181">
        <f>DP217*DO217*1.1</f>
        <v>227500.00000000003</v>
      </c>
      <c r="DR217" s="446">
        <f>(DQ217-DS217)/DS217</f>
        <v>0.10000000000000012</v>
      </c>
      <c r="DS217" s="182">
        <f>DP217*DO217</f>
        <v>206818.18181818182</v>
      </c>
      <c r="DT217" s="275">
        <v>45950</v>
      </c>
      <c r="DU217" s="152">
        <f t="shared" si="337"/>
        <v>0.4375</v>
      </c>
      <c r="DV217" s="152">
        <f t="shared" si="338"/>
        <v>3.5</v>
      </c>
      <c r="DW217" s="151"/>
      <c r="DX217" s="275"/>
      <c r="DY217" s="370"/>
      <c r="DZ217" s="208"/>
      <c r="EA217" s="208"/>
      <c r="EB217" s="208"/>
      <c r="EC217" s="171"/>
      <c r="ED217" s="152"/>
      <c r="EE217" s="152"/>
      <c r="EF217" s="153"/>
      <c r="EG217" s="152"/>
      <c r="EH217" s="152"/>
      <c r="EI217" s="396"/>
      <c r="EJ217" s="371"/>
      <c r="EK217" s="153"/>
      <c r="EL217" s="153"/>
      <c r="EM217" s="153"/>
      <c r="EN217" s="153"/>
      <c r="EO217" s="153"/>
      <c r="EP217" s="153"/>
      <c r="EQ217" s="153"/>
      <c r="ER217" s="153"/>
      <c r="ES217" s="152">
        <f t="shared" si="339"/>
        <v>0</v>
      </c>
      <c r="ET217" s="151">
        <f t="shared" si="340"/>
        <v>0</v>
      </c>
      <c r="EU217" s="153"/>
      <c r="EV217" s="153"/>
      <c r="EW217" s="153"/>
      <c r="EX217" s="153"/>
      <c r="EY217" s="152">
        <f t="shared" si="341"/>
        <v>0.4375</v>
      </c>
      <c r="EZ217" s="152">
        <f t="shared" si="342"/>
        <v>3.5</v>
      </c>
      <c r="FA217" s="152">
        <f t="shared" si="343"/>
        <v>-0.29749999999999999</v>
      </c>
      <c r="FB217" s="152">
        <f t="shared" si="344"/>
        <v>-2.3898000000000001</v>
      </c>
      <c r="FC217" s="151" t="str">
        <f t="shared" si="345"/>
        <v>Thừa</v>
      </c>
      <c r="FD217" s="152"/>
      <c r="FE217" s="372"/>
      <c r="FF217" s="373"/>
      <c r="FG217" s="367"/>
      <c r="FH217" s="374"/>
      <c r="FI217" s="183"/>
      <c r="FJ217" s="184"/>
      <c r="FK217" s="185"/>
      <c r="FL217" s="185"/>
    </row>
    <row r="218" spans="1:168" s="157" customFormat="1" ht="14" hidden="1" customHeight="1">
      <c r="A218" s="208" t="str">
        <f t="shared" si="303"/>
        <v>Hiện</v>
      </c>
      <c r="B218" s="151" t="str">
        <f t="shared" si="331"/>
        <v>Đủ</v>
      </c>
      <c r="C218" s="409">
        <f t="shared" si="332"/>
        <v>0</v>
      </c>
      <c r="D218" s="151"/>
      <c r="E218" s="400"/>
      <c r="F218" s="151"/>
      <c r="G218" s="151"/>
      <c r="H218" s="151"/>
      <c r="I218" s="164" t="s">
        <v>1566</v>
      </c>
      <c r="J218" s="164" t="s">
        <v>235</v>
      </c>
      <c r="K218" s="171" t="s">
        <v>1567</v>
      </c>
      <c r="L218" s="426" t="s">
        <v>74</v>
      </c>
      <c r="M218" s="163" t="s">
        <v>44</v>
      </c>
      <c r="N218" s="172">
        <f>7.93*5</f>
        <v>39.65</v>
      </c>
      <c r="O218" s="177">
        <f t="shared" si="346"/>
        <v>0.34804539722572514</v>
      </c>
      <c r="P218" s="172">
        <v>13.8</v>
      </c>
      <c r="Q218" s="179"/>
      <c r="R218" s="180"/>
      <c r="S218" s="179"/>
      <c r="T218" s="180"/>
      <c r="U218" s="180"/>
      <c r="V218" s="180"/>
      <c r="W218" s="180"/>
      <c r="X218" s="180"/>
      <c r="Y218" s="180"/>
      <c r="Z218" s="180"/>
      <c r="AA218" s="180"/>
      <c r="AB218" s="180"/>
      <c r="AC218" s="180"/>
      <c r="AD218" s="180"/>
      <c r="AE218" s="180"/>
      <c r="AF218" s="180"/>
      <c r="AG218" s="180"/>
      <c r="AH218" s="180"/>
      <c r="AI218" s="162"/>
      <c r="AJ218" s="162"/>
      <c r="AK218" s="162"/>
      <c r="AL218" s="162"/>
      <c r="AM218" s="162"/>
      <c r="AN218" s="162"/>
      <c r="AO218" s="162"/>
      <c r="AP218" s="162"/>
      <c r="AQ218" s="162"/>
      <c r="AR218" s="162"/>
      <c r="AS218" s="162"/>
      <c r="AT218" s="162"/>
      <c r="AU218" s="162"/>
      <c r="AV218" s="162"/>
      <c r="AW218" s="162"/>
      <c r="AX218" s="162"/>
      <c r="AY218" s="162"/>
      <c r="AZ218" s="162"/>
      <c r="BA218" s="162"/>
      <c r="BB218" s="162"/>
      <c r="BC218" s="162"/>
      <c r="BD218" s="162"/>
      <c r="BE218" s="162">
        <v>0.47499999999999998</v>
      </c>
      <c r="BF218" s="162">
        <v>18.833749999999998</v>
      </c>
      <c r="BG218" s="162">
        <v>0</v>
      </c>
      <c r="BH218" s="162">
        <v>0</v>
      </c>
      <c r="BI218" s="162">
        <v>0</v>
      </c>
      <c r="BJ218" s="162">
        <v>0</v>
      </c>
      <c r="BK218" s="162">
        <v>0</v>
      </c>
      <c r="BL218" s="162">
        <v>0</v>
      </c>
      <c r="BM218" s="162">
        <v>0</v>
      </c>
      <c r="BN218" s="162">
        <v>0</v>
      </c>
      <c r="BO218" s="162"/>
      <c r="BP218" s="162"/>
      <c r="BQ218" s="162">
        <v>0</v>
      </c>
      <c r="BR218" s="162">
        <v>0</v>
      </c>
      <c r="BS218" s="162">
        <v>0</v>
      </c>
      <c r="BT218" s="162">
        <v>0</v>
      </c>
      <c r="BU218" s="162">
        <v>0</v>
      </c>
      <c r="BV218" s="162">
        <v>0</v>
      </c>
      <c r="BW218" s="162"/>
      <c r="BX218" s="162"/>
      <c r="BY218" s="162">
        <v>0</v>
      </c>
      <c r="BZ218" s="162">
        <v>0</v>
      </c>
      <c r="CA218" s="162">
        <v>0</v>
      </c>
      <c r="CB218" s="162">
        <v>0</v>
      </c>
      <c r="CC218" s="162">
        <v>0</v>
      </c>
      <c r="CD218" s="162">
        <v>0</v>
      </c>
      <c r="CE218" s="162">
        <f>VLOOKUP(I218,[120]REV33!$A:$O,11,0)</f>
        <v>0</v>
      </c>
      <c r="CF218" s="162">
        <f>VLOOKUP(I218,[120]REV33!$A:$O,12,0)</f>
        <v>0</v>
      </c>
      <c r="CG218" s="162"/>
      <c r="CH218" s="162"/>
      <c r="CI218" s="162"/>
      <c r="CJ218" s="162"/>
      <c r="CK218" s="162"/>
      <c r="CL218" s="162"/>
      <c r="CM218" s="162"/>
      <c r="CN218" s="162"/>
      <c r="CO218" s="162">
        <v>0</v>
      </c>
      <c r="CP218" s="162">
        <v>0</v>
      </c>
      <c r="CQ218" s="162">
        <v>0</v>
      </c>
      <c r="CR218" s="162">
        <v>0</v>
      </c>
      <c r="CS218" s="162">
        <v>0</v>
      </c>
      <c r="CT218" s="162">
        <v>0</v>
      </c>
      <c r="CU218" s="162">
        <v>0</v>
      </c>
      <c r="CV218" s="162">
        <v>0</v>
      </c>
      <c r="CW218" s="209">
        <f t="shared" si="333"/>
        <v>0.47499999999999998</v>
      </c>
      <c r="CX218" s="209">
        <f t="shared" si="334"/>
        <v>18.833749999999998</v>
      </c>
      <c r="CY218" s="375" t="s">
        <v>1579</v>
      </c>
      <c r="CZ218" s="208"/>
      <c r="DA218" s="152">
        <v>0.47499999999999998</v>
      </c>
      <c r="DB218" s="152">
        <v>18.833749999999998</v>
      </c>
      <c r="DC218" s="208"/>
      <c r="DD218" s="208" t="s">
        <v>1581</v>
      </c>
      <c r="DE218" s="152" t="str">
        <f t="shared" si="335"/>
        <v>0</v>
      </c>
      <c r="DF218" s="152" t="str">
        <f t="shared" si="336"/>
        <v>0</v>
      </c>
      <c r="DG218" s="153"/>
      <c r="DH218" s="153"/>
      <c r="DI218" s="277"/>
      <c r="DJ218" s="213"/>
      <c r="DK218" s="213"/>
      <c r="DL218" s="227"/>
      <c r="DM218" s="153"/>
      <c r="DN218" s="228"/>
      <c r="DO218" s="227"/>
      <c r="DP218" s="227"/>
      <c r="DQ218" s="227"/>
      <c r="DR218" s="227"/>
      <c r="DS218" s="182"/>
      <c r="DT218" s="275"/>
      <c r="DU218" s="152">
        <f t="shared" si="337"/>
        <v>0</v>
      </c>
      <c r="DV218" s="152">
        <f t="shared" si="338"/>
        <v>0</v>
      </c>
      <c r="DW218" s="151"/>
      <c r="DX218" s="275"/>
      <c r="DY218" s="370"/>
      <c r="DZ218" s="208"/>
      <c r="EA218" s="208"/>
      <c r="EB218" s="208"/>
      <c r="EC218" s="171"/>
      <c r="ED218" s="152"/>
      <c r="EE218" s="152"/>
      <c r="EF218" s="153"/>
      <c r="EG218" s="152"/>
      <c r="EH218" s="152"/>
      <c r="EI218" s="396"/>
      <c r="EJ218" s="371"/>
      <c r="EK218" s="153"/>
      <c r="EL218" s="153"/>
      <c r="EM218" s="153"/>
      <c r="EN218" s="153"/>
      <c r="EO218" s="153"/>
      <c r="EP218" s="153"/>
      <c r="EQ218" s="153"/>
      <c r="ER218" s="153"/>
      <c r="ES218" s="152">
        <f t="shared" si="339"/>
        <v>0</v>
      </c>
      <c r="ET218" s="151">
        <f t="shared" si="340"/>
        <v>0</v>
      </c>
      <c r="EU218" s="153"/>
      <c r="EV218" s="153"/>
      <c r="EW218" s="153"/>
      <c r="EX218" s="153"/>
      <c r="EY218" s="152">
        <f t="shared" si="341"/>
        <v>0</v>
      </c>
      <c r="EZ218" s="152">
        <f t="shared" si="342"/>
        <v>0</v>
      </c>
      <c r="FA218" s="152">
        <f t="shared" si="343"/>
        <v>0</v>
      </c>
      <c r="FB218" s="152">
        <f t="shared" si="344"/>
        <v>0</v>
      </c>
      <c r="FC218" s="151" t="str">
        <f t="shared" si="345"/>
        <v>Đủ</v>
      </c>
      <c r="FD218" s="152"/>
      <c r="FE218" s="372"/>
      <c r="FF218" s="373"/>
      <c r="FG218" s="367"/>
      <c r="FH218" s="374"/>
      <c r="FI218" s="183"/>
      <c r="FJ218" s="184"/>
      <c r="FK218" s="185"/>
      <c r="FL218" s="185"/>
    </row>
    <row r="219" spans="1:168" s="157" customFormat="1" ht="14" hidden="1" customHeight="1">
      <c r="A219" s="208" t="str">
        <f t="shared" si="303"/>
        <v>Hiện</v>
      </c>
      <c r="B219" s="151" t="str">
        <f t="shared" si="331"/>
        <v>Thừa</v>
      </c>
      <c r="C219" s="409">
        <f t="shared" si="332"/>
        <v>-0.52499999999999991</v>
      </c>
      <c r="D219" s="151"/>
      <c r="E219" s="400"/>
      <c r="F219" s="151"/>
      <c r="G219" s="151"/>
      <c r="H219" s="151"/>
      <c r="I219" s="164" t="s">
        <v>1568</v>
      </c>
      <c r="J219" s="164" t="s">
        <v>235</v>
      </c>
      <c r="K219" s="171" t="s">
        <v>1569</v>
      </c>
      <c r="L219" s="426" t="s">
        <v>74</v>
      </c>
      <c r="M219" s="163" t="s">
        <v>44</v>
      </c>
      <c r="N219" s="172">
        <f>7.93*40</f>
        <v>317.2</v>
      </c>
      <c r="O219" s="177">
        <f t="shared" si="346"/>
        <v>0.11737074401008829</v>
      </c>
      <c r="P219" s="172">
        <v>37.230000000000004</v>
      </c>
      <c r="Q219" s="179"/>
      <c r="R219" s="180"/>
      <c r="S219" s="179"/>
      <c r="T219" s="180"/>
      <c r="U219" s="180"/>
      <c r="V219" s="180"/>
      <c r="W219" s="180"/>
      <c r="X219" s="180"/>
      <c r="Y219" s="180"/>
      <c r="Z219" s="180"/>
      <c r="AA219" s="180"/>
      <c r="AB219" s="180"/>
      <c r="AC219" s="180"/>
      <c r="AD219" s="180"/>
      <c r="AE219" s="180"/>
      <c r="AF219" s="180"/>
      <c r="AG219" s="180"/>
      <c r="AH219" s="180"/>
      <c r="AI219" s="162"/>
      <c r="AJ219" s="162"/>
      <c r="AK219" s="162"/>
      <c r="AL219" s="162"/>
      <c r="AM219" s="162"/>
      <c r="AN219" s="162"/>
      <c r="AO219" s="162"/>
      <c r="AP219" s="162"/>
      <c r="AQ219" s="162"/>
      <c r="AR219" s="162"/>
      <c r="AS219" s="162"/>
      <c r="AT219" s="162"/>
      <c r="AU219" s="162"/>
      <c r="AV219" s="162"/>
      <c r="AW219" s="162"/>
      <c r="AX219" s="162"/>
      <c r="AY219" s="162"/>
      <c r="AZ219" s="162"/>
      <c r="BA219" s="162"/>
      <c r="BB219" s="162"/>
      <c r="BC219" s="162"/>
      <c r="BD219" s="162"/>
      <c r="BE219" s="162">
        <v>0.60000000000000009</v>
      </c>
      <c r="BF219" s="162">
        <v>190.32000000000002</v>
      </c>
      <c r="BG219" s="162">
        <v>0</v>
      </c>
      <c r="BH219" s="162">
        <v>0</v>
      </c>
      <c r="BI219" s="162">
        <v>0</v>
      </c>
      <c r="BJ219" s="162">
        <v>0</v>
      </c>
      <c r="BK219" s="162">
        <v>0</v>
      </c>
      <c r="BL219" s="162">
        <v>0</v>
      </c>
      <c r="BM219" s="162">
        <v>0</v>
      </c>
      <c r="BN219" s="162">
        <v>0</v>
      </c>
      <c r="BO219" s="162"/>
      <c r="BP219" s="162"/>
      <c r="BQ219" s="162">
        <v>0</v>
      </c>
      <c r="BR219" s="162">
        <v>0</v>
      </c>
      <c r="BS219" s="162">
        <v>0</v>
      </c>
      <c r="BT219" s="162">
        <v>0</v>
      </c>
      <c r="BU219" s="162">
        <v>0</v>
      </c>
      <c r="BV219" s="162">
        <v>0</v>
      </c>
      <c r="BW219" s="162"/>
      <c r="BX219" s="162"/>
      <c r="BY219" s="162">
        <v>0</v>
      </c>
      <c r="BZ219" s="162">
        <v>0</v>
      </c>
      <c r="CA219" s="162">
        <v>0</v>
      </c>
      <c r="CB219" s="162">
        <v>0</v>
      </c>
      <c r="CC219" s="162">
        <v>0</v>
      </c>
      <c r="CD219" s="162">
        <v>0</v>
      </c>
      <c r="CE219" s="162">
        <f>VLOOKUP(I219,[120]REV33!$A:$O,11,0)</f>
        <v>0</v>
      </c>
      <c r="CF219" s="162">
        <f>VLOOKUP(I219,[120]REV33!$A:$O,12,0)</f>
        <v>0</v>
      </c>
      <c r="CG219" s="162"/>
      <c r="CH219" s="162"/>
      <c r="CI219" s="162"/>
      <c r="CJ219" s="162"/>
      <c r="CK219" s="162"/>
      <c r="CL219" s="162"/>
      <c r="CM219" s="162"/>
      <c r="CN219" s="162"/>
      <c r="CO219" s="162">
        <v>0</v>
      </c>
      <c r="CP219" s="162">
        <v>0</v>
      </c>
      <c r="CQ219" s="162">
        <v>0</v>
      </c>
      <c r="CR219" s="162">
        <v>0</v>
      </c>
      <c r="CS219" s="162">
        <v>0</v>
      </c>
      <c r="CT219" s="162">
        <v>0</v>
      </c>
      <c r="CU219" s="162">
        <v>0</v>
      </c>
      <c r="CV219" s="162">
        <v>0</v>
      </c>
      <c r="CW219" s="209">
        <f t="shared" si="333"/>
        <v>0.60000000000000009</v>
      </c>
      <c r="CX219" s="209">
        <f t="shared" si="334"/>
        <v>190.32000000000002</v>
      </c>
      <c r="CY219" s="375" t="s">
        <v>1579</v>
      </c>
      <c r="CZ219" s="208"/>
      <c r="DA219" s="152"/>
      <c r="DB219" s="152"/>
      <c r="DC219" s="208"/>
      <c r="DD219" s="208"/>
      <c r="DE219" s="152">
        <f t="shared" si="335"/>
        <v>0.60000000000000009</v>
      </c>
      <c r="DF219" s="152">
        <f t="shared" si="336"/>
        <v>190.32000000000002</v>
      </c>
      <c r="DG219" s="153"/>
      <c r="DH219" s="153" t="s">
        <v>1690</v>
      </c>
      <c r="DI219" s="277" t="s">
        <v>1413</v>
      </c>
      <c r="DJ219" s="213" t="s">
        <v>1653</v>
      </c>
      <c r="DK219" s="213"/>
      <c r="DL219" s="227">
        <v>357</v>
      </c>
      <c r="DM219" s="153">
        <v>45945</v>
      </c>
      <c r="DN219" s="228">
        <f>1.5*0.75</f>
        <v>1.125</v>
      </c>
      <c r="DO219" s="227">
        <v>357</v>
      </c>
      <c r="DP219" s="227">
        <f>78000/1.1</f>
        <v>70909.090909090897</v>
      </c>
      <c r="DQ219" s="181">
        <f>DP219*DO219*1.1</f>
        <v>27845999.999999996</v>
      </c>
      <c r="DR219" s="446">
        <f>(DQ219-DS219)/DS219</f>
        <v>0.10000000000000007</v>
      </c>
      <c r="DS219" s="182">
        <f>DP219*DO219</f>
        <v>25314545.454545449</v>
      </c>
      <c r="DT219" s="275">
        <v>45950</v>
      </c>
      <c r="DU219" s="152">
        <f t="shared" si="337"/>
        <v>1.125</v>
      </c>
      <c r="DV219" s="152">
        <f t="shared" si="338"/>
        <v>357</v>
      </c>
      <c r="DW219" s="151"/>
      <c r="DX219" s="275"/>
      <c r="DY219" s="370"/>
      <c r="DZ219" s="208"/>
      <c r="EA219" s="208"/>
      <c r="EB219" s="208"/>
      <c r="EC219" s="171"/>
      <c r="ED219" s="152"/>
      <c r="EE219" s="152"/>
      <c r="EF219" s="153"/>
      <c r="EG219" s="152"/>
      <c r="EH219" s="152"/>
      <c r="EI219" s="396"/>
      <c r="EJ219" s="371"/>
      <c r="EK219" s="153"/>
      <c r="EL219" s="153"/>
      <c r="EM219" s="153"/>
      <c r="EN219" s="153"/>
      <c r="EO219" s="153"/>
      <c r="EP219" s="153"/>
      <c r="EQ219" s="153"/>
      <c r="ER219" s="153"/>
      <c r="ES219" s="152">
        <f t="shared" si="339"/>
        <v>0</v>
      </c>
      <c r="ET219" s="151">
        <f t="shared" si="340"/>
        <v>0</v>
      </c>
      <c r="EU219" s="153"/>
      <c r="EV219" s="153"/>
      <c r="EW219" s="153"/>
      <c r="EX219" s="153"/>
      <c r="EY219" s="152">
        <f t="shared" si="341"/>
        <v>1.125</v>
      </c>
      <c r="EZ219" s="152">
        <f t="shared" si="342"/>
        <v>357</v>
      </c>
      <c r="FA219" s="152">
        <f t="shared" si="343"/>
        <v>-0.52499999999999991</v>
      </c>
      <c r="FB219" s="152">
        <f t="shared" si="344"/>
        <v>-166.67999999999998</v>
      </c>
      <c r="FC219" s="151" t="str">
        <f t="shared" si="345"/>
        <v>Thừa</v>
      </c>
      <c r="FD219" s="152"/>
      <c r="FE219" s="372"/>
      <c r="FF219" s="373"/>
      <c r="FG219" s="367"/>
      <c r="FH219" s="374"/>
      <c r="FI219" s="183"/>
      <c r="FJ219" s="184"/>
      <c r="FK219" s="185"/>
      <c r="FL219" s="185"/>
    </row>
    <row r="220" spans="1:168" s="157" customFormat="1" ht="14" hidden="1" customHeight="1">
      <c r="A220" s="208" t="str">
        <f t="shared" si="303"/>
        <v>Hiện</v>
      </c>
      <c r="B220" s="151" t="str">
        <f t="shared" si="331"/>
        <v>Đủ</v>
      </c>
      <c r="C220" s="409">
        <f t="shared" si="332"/>
        <v>0</v>
      </c>
      <c r="D220" s="151"/>
      <c r="E220" s="400"/>
      <c r="F220" s="151"/>
      <c r="G220" s="151"/>
      <c r="H220" s="151"/>
      <c r="I220" s="164" t="s">
        <v>1570</v>
      </c>
      <c r="J220" s="164" t="s">
        <v>412</v>
      </c>
      <c r="K220" s="247" t="s">
        <v>1571</v>
      </c>
      <c r="L220" s="426" t="s">
        <v>74</v>
      </c>
      <c r="M220" s="163" t="s">
        <v>61</v>
      </c>
      <c r="N220" s="172">
        <f>10*0.0617283950617284</f>
        <v>0.61728395061728403</v>
      </c>
      <c r="O220" s="248">
        <v>0.66</v>
      </c>
      <c r="P220" s="248">
        <f>+O220*N220</f>
        <v>0.4074074074074075</v>
      </c>
      <c r="Q220" s="179"/>
      <c r="R220" s="180"/>
      <c r="S220" s="179"/>
      <c r="T220" s="180"/>
      <c r="U220" s="180"/>
      <c r="V220" s="180"/>
      <c r="W220" s="180"/>
      <c r="X220" s="180"/>
      <c r="Y220" s="180"/>
      <c r="Z220" s="180"/>
      <c r="AA220" s="180"/>
      <c r="AB220" s="180"/>
      <c r="AC220" s="180"/>
      <c r="AD220" s="180"/>
      <c r="AE220" s="180"/>
      <c r="AF220" s="180"/>
      <c r="AG220" s="180"/>
      <c r="AH220" s="180"/>
      <c r="AI220" s="162"/>
      <c r="AJ220" s="162"/>
      <c r="AK220" s="162"/>
      <c r="AL220" s="162"/>
      <c r="AM220" s="162"/>
      <c r="AN220" s="162"/>
      <c r="AO220" s="162"/>
      <c r="AP220" s="162"/>
      <c r="AQ220" s="162"/>
      <c r="AR220" s="162"/>
      <c r="AS220" s="162"/>
      <c r="AT220" s="162"/>
      <c r="AU220" s="162"/>
      <c r="AV220" s="162"/>
      <c r="AW220" s="162"/>
      <c r="AX220" s="162"/>
      <c r="AY220" s="162"/>
      <c r="AZ220" s="162"/>
      <c r="BA220" s="162"/>
      <c r="BB220" s="162"/>
      <c r="BC220" s="162"/>
      <c r="BD220" s="162"/>
      <c r="BE220" s="162">
        <v>0.8</v>
      </c>
      <c r="BF220" s="162">
        <v>0.49382716049382724</v>
      </c>
      <c r="BG220" s="162">
        <v>0</v>
      </c>
      <c r="BH220" s="162">
        <v>0</v>
      </c>
      <c r="BI220" s="162">
        <v>0</v>
      </c>
      <c r="BJ220" s="162">
        <v>0</v>
      </c>
      <c r="BK220" s="162">
        <v>0</v>
      </c>
      <c r="BL220" s="162">
        <v>0</v>
      </c>
      <c r="BM220" s="162">
        <v>0</v>
      </c>
      <c r="BN220" s="162">
        <v>0</v>
      </c>
      <c r="BO220" s="162"/>
      <c r="BP220" s="162"/>
      <c r="BQ220" s="162">
        <v>0</v>
      </c>
      <c r="BR220" s="162">
        <v>0</v>
      </c>
      <c r="BS220" s="162">
        <v>0</v>
      </c>
      <c r="BT220" s="162">
        <v>0</v>
      </c>
      <c r="BU220" s="162">
        <v>0</v>
      </c>
      <c r="BV220" s="162">
        <v>0</v>
      </c>
      <c r="BW220" s="162"/>
      <c r="BX220" s="162"/>
      <c r="BY220" s="162">
        <v>0</v>
      </c>
      <c r="BZ220" s="162">
        <v>0</v>
      </c>
      <c r="CA220" s="162">
        <v>0</v>
      </c>
      <c r="CB220" s="162">
        <v>0</v>
      </c>
      <c r="CC220" s="162">
        <v>0</v>
      </c>
      <c r="CD220" s="162">
        <v>0</v>
      </c>
      <c r="CE220" s="162">
        <f>VLOOKUP(I220,[120]REV33!$A:$O,11,0)</f>
        <v>0</v>
      </c>
      <c r="CF220" s="162">
        <f>VLOOKUP(I220,[120]REV33!$A:$O,12,0)</f>
        <v>0</v>
      </c>
      <c r="CG220" s="162"/>
      <c r="CH220" s="162"/>
      <c r="CI220" s="162"/>
      <c r="CJ220" s="162"/>
      <c r="CK220" s="162"/>
      <c r="CL220" s="162"/>
      <c r="CM220" s="162"/>
      <c r="CN220" s="162"/>
      <c r="CO220" s="162">
        <v>0</v>
      </c>
      <c r="CP220" s="162">
        <v>0</v>
      </c>
      <c r="CQ220" s="162">
        <v>0</v>
      </c>
      <c r="CR220" s="162">
        <v>0</v>
      </c>
      <c r="CS220" s="162">
        <v>0</v>
      </c>
      <c r="CT220" s="162">
        <v>0</v>
      </c>
      <c r="CU220" s="162">
        <v>0</v>
      </c>
      <c r="CV220" s="162">
        <v>0</v>
      </c>
      <c r="CW220" s="209">
        <f t="shared" si="333"/>
        <v>0.8</v>
      </c>
      <c r="CX220" s="209">
        <f t="shared" si="334"/>
        <v>0.49382716049382724</v>
      </c>
      <c r="CY220" s="375" t="s">
        <v>1579</v>
      </c>
      <c r="CZ220" s="208"/>
      <c r="DA220" s="152">
        <v>0.8</v>
      </c>
      <c r="DB220" s="152">
        <v>0.49382716049382724</v>
      </c>
      <c r="DC220" s="208"/>
      <c r="DD220" s="208" t="s">
        <v>1581</v>
      </c>
      <c r="DE220" s="152" t="str">
        <f t="shared" si="335"/>
        <v>0</v>
      </c>
      <c r="DF220" s="152" t="str">
        <f t="shared" si="336"/>
        <v>0</v>
      </c>
      <c r="DG220" s="153"/>
      <c r="DH220" s="153"/>
      <c r="DI220" s="277"/>
      <c r="DJ220" s="213"/>
      <c r="DK220" s="213"/>
      <c r="DL220" s="227"/>
      <c r="DM220" s="153"/>
      <c r="DN220" s="228"/>
      <c r="DO220" s="227"/>
      <c r="DP220" s="227"/>
      <c r="DQ220" s="227"/>
      <c r="DR220" s="227"/>
      <c r="DS220" s="182"/>
      <c r="DT220" s="275"/>
      <c r="DU220" s="152">
        <f t="shared" si="337"/>
        <v>0</v>
      </c>
      <c r="DV220" s="152">
        <f t="shared" si="338"/>
        <v>0</v>
      </c>
      <c r="DW220" s="151"/>
      <c r="DX220" s="275"/>
      <c r="DY220" s="370"/>
      <c r="DZ220" s="208"/>
      <c r="EA220" s="208"/>
      <c r="EB220" s="208"/>
      <c r="EC220" s="171"/>
      <c r="ED220" s="152"/>
      <c r="EE220" s="152"/>
      <c r="EF220" s="153"/>
      <c r="EG220" s="152"/>
      <c r="EH220" s="152"/>
      <c r="EI220" s="396"/>
      <c r="EJ220" s="371"/>
      <c r="EK220" s="153"/>
      <c r="EL220" s="153"/>
      <c r="EM220" s="153"/>
      <c r="EN220" s="153"/>
      <c r="EO220" s="153"/>
      <c r="EP220" s="153"/>
      <c r="EQ220" s="153"/>
      <c r="ER220" s="153"/>
      <c r="ES220" s="152">
        <f t="shared" si="339"/>
        <v>0</v>
      </c>
      <c r="ET220" s="151">
        <f t="shared" si="340"/>
        <v>0</v>
      </c>
      <c r="EU220" s="153"/>
      <c r="EV220" s="153"/>
      <c r="EW220" s="153"/>
      <c r="EX220" s="153"/>
      <c r="EY220" s="152">
        <f t="shared" si="341"/>
        <v>0</v>
      </c>
      <c r="EZ220" s="152">
        <f t="shared" si="342"/>
        <v>0</v>
      </c>
      <c r="FA220" s="152">
        <f t="shared" si="343"/>
        <v>0</v>
      </c>
      <c r="FB220" s="152">
        <f t="shared" si="344"/>
        <v>0</v>
      </c>
      <c r="FC220" s="151" t="str">
        <f t="shared" si="345"/>
        <v>Đủ</v>
      </c>
      <c r="FD220" s="152"/>
      <c r="FE220" s="372"/>
      <c r="FF220" s="373"/>
      <c r="FG220" s="367"/>
      <c r="FH220" s="374"/>
      <c r="FI220" s="183"/>
      <c r="FJ220" s="184"/>
      <c r="FK220" s="185"/>
      <c r="FL220" s="185"/>
    </row>
    <row r="221" spans="1:168" s="157" customFormat="1" ht="14" hidden="1" customHeight="1">
      <c r="A221" s="208" t="str">
        <f t="shared" si="303"/>
        <v>Hiện</v>
      </c>
      <c r="B221" s="151" t="str">
        <f t="shared" si="331"/>
        <v>Đủ</v>
      </c>
      <c r="C221" s="409">
        <f t="shared" si="332"/>
        <v>0</v>
      </c>
      <c r="D221" s="151"/>
      <c r="E221" s="400"/>
      <c r="F221" s="151"/>
      <c r="G221" s="151"/>
      <c r="H221" s="151"/>
      <c r="I221" s="164" t="s">
        <v>1572</v>
      </c>
      <c r="J221" s="164" t="s">
        <v>412</v>
      </c>
      <c r="K221" s="247" t="s">
        <v>1573</v>
      </c>
      <c r="L221" s="426" t="s">
        <v>74</v>
      </c>
      <c r="M221" s="163" t="s">
        <v>61</v>
      </c>
      <c r="N221" s="172">
        <f>12*0.0740740740740741</f>
        <v>0.88888888888888917</v>
      </c>
      <c r="O221" s="248">
        <v>3.6</v>
      </c>
      <c r="P221" s="248">
        <f>+O221*N221</f>
        <v>3.2000000000000011</v>
      </c>
      <c r="Q221" s="179"/>
      <c r="R221" s="180"/>
      <c r="S221" s="179"/>
      <c r="T221" s="180"/>
      <c r="U221" s="180"/>
      <c r="V221" s="180"/>
      <c r="W221" s="180"/>
      <c r="X221" s="180"/>
      <c r="Y221" s="180"/>
      <c r="Z221" s="180"/>
      <c r="AA221" s="180"/>
      <c r="AB221" s="180"/>
      <c r="AC221" s="180"/>
      <c r="AD221" s="180"/>
      <c r="AE221" s="180"/>
      <c r="AF221" s="180"/>
      <c r="AG221" s="180"/>
      <c r="AH221" s="180"/>
      <c r="AI221" s="162"/>
      <c r="AJ221" s="162"/>
      <c r="AK221" s="162"/>
      <c r="AL221" s="162"/>
      <c r="AM221" s="162"/>
      <c r="AN221" s="162"/>
      <c r="AO221" s="162"/>
      <c r="AP221" s="162"/>
      <c r="AQ221" s="162"/>
      <c r="AR221" s="162"/>
      <c r="AS221" s="162"/>
      <c r="AT221" s="162"/>
      <c r="AU221" s="162"/>
      <c r="AV221" s="162"/>
      <c r="AW221" s="162"/>
      <c r="AX221" s="162"/>
      <c r="AY221" s="162"/>
      <c r="AZ221" s="162"/>
      <c r="BA221" s="162"/>
      <c r="BB221" s="162"/>
      <c r="BC221" s="162"/>
      <c r="BD221" s="162"/>
      <c r="BE221" s="162">
        <v>4</v>
      </c>
      <c r="BF221" s="162">
        <v>3.5555555555555567</v>
      </c>
      <c r="BG221" s="162">
        <v>0</v>
      </c>
      <c r="BH221" s="162">
        <v>0</v>
      </c>
      <c r="BI221" s="162">
        <v>0</v>
      </c>
      <c r="BJ221" s="162">
        <v>0</v>
      </c>
      <c r="BK221" s="162">
        <v>0</v>
      </c>
      <c r="BL221" s="162">
        <v>0</v>
      </c>
      <c r="BM221" s="162">
        <v>0</v>
      </c>
      <c r="BN221" s="162">
        <v>0</v>
      </c>
      <c r="BO221" s="162"/>
      <c r="BP221" s="162"/>
      <c r="BQ221" s="162">
        <v>0</v>
      </c>
      <c r="BR221" s="162">
        <v>0</v>
      </c>
      <c r="BS221" s="162">
        <v>0</v>
      </c>
      <c r="BT221" s="162">
        <v>0</v>
      </c>
      <c r="BU221" s="162">
        <v>0</v>
      </c>
      <c r="BV221" s="162">
        <v>0</v>
      </c>
      <c r="BW221" s="162"/>
      <c r="BX221" s="162"/>
      <c r="BY221" s="162">
        <v>0</v>
      </c>
      <c r="BZ221" s="162">
        <v>0</v>
      </c>
      <c r="CA221" s="162">
        <v>0</v>
      </c>
      <c r="CB221" s="162">
        <v>0</v>
      </c>
      <c r="CC221" s="162">
        <v>0</v>
      </c>
      <c r="CD221" s="162">
        <v>0</v>
      </c>
      <c r="CE221" s="162">
        <f>VLOOKUP(I221,[120]REV33!$A:$O,11,0)</f>
        <v>0</v>
      </c>
      <c r="CF221" s="162">
        <f>VLOOKUP(I221,[120]REV33!$A:$O,12,0)</f>
        <v>0</v>
      </c>
      <c r="CG221" s="162"/>
      <c r="CH221" s="162"/>
      <c r="CI221" s="162"/>
      <c r="CJ221" s="162"/>
      <c r="CK221" s="162"/>
      <c r="CL221" s="162"/>
      <c r="CM221" s="162"/>
      <c r="CN221" s="162"/>
      <c r="CO221" s="162">
        <v>0</v>
      </c>
      <c r="CP221" s="162">
        <v>0</v>
      </c>
      <c r="CQ221" s="162">
        <v>0</v>
      </c>
      <c r="CR221" s="162">
        <v>0</v>
      </c>
      <c r="CS221" s="162">
        <v>0</v>
      </c>
      <c r="CT221" s="162">
        <v>0</v>
      </c>
      <c r="CU221" s="162">
        <v>0</v>
      </c>
      <c r="CV221" s="162">
        <v>0</v>
      </c>
      <c r="CW221" s="209">
        <f t="shared" si="333"/>
        <v>4</v>
      </c>
      <c r="CX221" s="209">
        <f t="shared" si="334"/>
        <v>3.5555555555555567</v>
      </c>
      <c r="CY221" s="375" t="s">
        <v>1579</v>
      </c>
      <c r="CZ221" s="208"/>
      <c r="DA221" s="152"/>
      <c r="DB221" s="152"/>
      <c r="DC221" s="208"/>
      <c r="DD221" s="208"/>
      <c r="DE221" s="152">
        <f t="shared" si="335"/>
        <v>4</v>
      </c>
      <c r="DF221" s="152">
        <f t="shared" si="336"/>
        <v>3.5555555555555567</v>
      </c>
      <c r="DG221" s="153"/>
      <c r="DH221" s="153" t="s">
        <v>1690</v>
      </c>
      <c r="DI221" s="277" t="s">
        <v>1413</v>
      </c>
      <c r="DJ221" s="213" t="s">
        <v>1654</v>
      </c>
      <c r="DK221" s="213"/>
      <c r="DL221" s="227">
        <v>3.6</v>
      </c>
      <c r="DM221" s="153">
        <v>45945</v>
      </c>
      <c r="DN221" s="228">
        <v>4</v>
      </c>
      <c r="DO221" s="227">
        <v>3.6</v>
      </c>
      <c r="DP221" s="227">
        <f>75000/1.1</f>
        <v>68181.818181818177</v>
      </c>
      <c r="DQ221" s="181">
        <f>DP221*DO221*1.1</f>
        <v>270000</v>
      </c>
      <c r="DR221" s="446">
        <f>(DQ221-DS221)/DS221</f>
        <v>0.10000000000000006</v>
      </c>
      <c r="DS221" s="182">
        <f>DP221*DO221</f>
        <v>245454.54545454544</v>
      </c>
      <c r="DT221" s="275">
        <v>45950</v>
      </c>
      <c r="DU221" s="152">
        <f t="shared" si="337"/>
        <v>4</v>
      </c>
      <c r="DV221" s="152">
        <f t="shared" si="338"/>
        <v>3.6</v>
      </c>
      <c r="DW221" s="151"/>
      <c r="DX221" s="275"/>
      <c r="DY221" s="370"/>
      <c r="DZ221" s="208"/>
      <c r="EA221" s="208"/>
      <c r="EB221" s="208"/>
      <c r="EC221" s="171"/>
      <c r="ED221" s="152"/>
      <c r="EE221" s="152"/>
      <c r="EF221" s="153"/>
      <c r="EG221" s="152"/>
      <c r="EH221" s="152"/>
      <c r="EI221" s="396"/>
      <c r="EJ221" s="371"/>
      <c r="EK221" s="153"/>
      <c r="EL221" s="153"/>
      <c r="EM221" s="153"/>
      <c r="EN221" s="153"/>
      <c r="EO221" s="153"/>
      <c r="EP221" s="153"/>
      <c r="EQ221" s="153"/>
      <c r="ER221" s="153"/>
      <c r="ES221" s="152">
        <f t="shared" si="339"/>
        <v>0</v>
      </c>
      <c r="ET221" s="151">
        <f t="shared" si="340"/>
        <v>0</v>
      </c>
      <c r="EU221" s="153"/>
      <c r="EV221" s="153"/>
      <c r="EW221" s="153"/>
      <c r="EX221" s="153"/>
      <c r="EY221" s="152">
        <f t="shared" si="341"/>
        <v>4</v>
      </c>
      <c r="EZ221" s="152">
        <f t="shared" si="342"/>
        <v>3.6</v>
      </c>
      <c r="FA221" s="152">
        <f t="shared" si="343"/>
        <v>0</v>
      </c>
      <c r="FB221" s="152">
        <f t="shared" si="344"/>
        <v>-4.4444444444443398E-2</v>
      </c>
      <c r="FC221" s="151" t="str">
        <f t="shared" si="345"/>
        <v>Đủ</v>
      </c>
      <c r="FD221" s="152"/>
      <c r="FE221" s="372"/>
      <c r="FF221" s="373"/>
      <c r="FG221" s="367"/>
      <c r="FH221" s="374"/>
      <c r="FI221" s="183"/>
      <c r="FJ221" s="184"/>
      <c r="FK221" s="185"/>
      <c r="FL221" s="185"/>
    </row>
    <row r="222" spans="1:168" s="157" customFormat="1" ht="14" hidden="1" customHeight="1">
      <c r="A222" s="208" t="str">
        <f t="shared" si="303"/>
        <v>Hiện</v>
      </c>
      <c r="B222" s="151" t="str">
        <f t="shared" si="331"/>
        <v>Đủ</v>
      </c>
      <c r="C222" s="409">
        <f t="shared" si="332"/>
        <v>0</v>
      </c>
      <c r="D222" s="151"/>
      <c r="E222" s="400"/>
      <c r="F222" s="151"/>
      <c r="G222" s="151"/>
      <c r="H222" s="151"/>
      <c r="I222" s="164" t="s">
        <v>1574</v>
      </c>
      <c r="J222" s="164" t="s">
        <v>412</v>
      </c>
      <c r="K222" s="247" t="s">
        <v>1575</v>
      </c>
      <c r="L222" s="426" t="s">
        <v>74</v>
      </c>
      <c r="M222" s="163" t="s">
        <v>61</v>
      </c>
      <c r="N222" s="172">
        <f>15*0.0925925925925926</f>
        <v>1.3888888888888891</v>
      </c>
      <c r="O222" s="248">
        <v>4.01</v>
      </c>
      <c r="P222" s="248">
        <v>5.5</v>
      </c>
      <c r="Q222" s="179"/>
      <c r="R222" s="180"/>
      <c r="S222" s="179"/>
      <c r="T222" s="180"/>
      <c r="U222" s="180"/>
      <c r="V222" s="180"/>
      <c r="W222" s="180"/>
      <c r="X222" s="180"/>
      <c r="Y222" s="180"/>
      <c r="Z222" s="180"/>
      <c r="AA222" s="180"/>
      <c r="AB222" s="180"/>
      <c r="AC222" s="180"/>
      <c r="AD222" s="180"/>
      <c r="AE222" s="180"/>
      <c r="AF222" s="180"/>
      <c r="AG222" s="180"/>
      <c r="AH222" s="180"/>
      <c r="AI222" s="162"/>
      <c r="AJ222" s="162"/>
      <c r="AK222" s="162"/>
      <c r="AL222" s="162"/>
      <c r="AM222" s="162"/>
      <c r="AN222" s="162"/>
      <c r="AO222" s="162"/>
      <c r="AP222" s="162"/>
      <c r="AQ222" s="162"/>
      <c r="AR222" s="162"/>
      <c r="AS222" s="162"/>
      <c r="AT222" s="162"/>
      <c r="AU222" s="162"/>
      <c r="AV222" s="162"/>
      <c r="AW222" s="162"/>
      <c r="AX222" s="162"/>
      <c r="AY222" s="162"/>
      <c r="AZ222" s="162"/>
      <c r="BA222" s="162"/>
      <c r="BB222" s="162"/>
      <c r="BC222" s="162"/>
      <c r="BD222" s="162"/>
      <c r="BE222" s="162">
        <v>4.0999999999999996</v>
      </c>
      <c r="BF222" s="162">
        <v>5.6944444444444446</v>
      </c>
      <c r="BG222" s="162">
        <v>0</v>
      </c>
      <c r="BH222" s="162">
        <v>0</v>
      </c>
      <c r="BI222" s="162">
        <v>0</v>
      </c>
      <c r="BJ222" s="162">
        <v>0</v>
      </c>
      <c r="BK222" s="162">
        <v>0</v>
      </c>
      <c r="BL222" s="162">
        <v>0</v>
      </c>
      <c r="BM222" s="162">
        <v>0</v>
      </c>
      <c r="BN222" s="162">
        <v>0</v>
      </c>
      <c r="BO222" s="162"/>
      <c r="BP222" s="162"/>
      <c r="BQ222" s="162">
        <v>0</v>
      </c>
      <c r="BR222" s="162">
        <v>0</v>
      </c>
      <c r="BS222" s="162">
        <v>0</v>
      </c>
      <c r="BT222" s="162">
        <v>0</v>
      </c>
      <c r="BU222" s="162">
        <v>0</v>
      </c>
      <c r="BV222" s="162">
        <v>0</v>
      </c>
      <c r="BW222" s="162"/>
      <c r="BX222" s="162"/>
      <c r="BY222" s="162">
        <v>0</v>
      </c>
      <c r="BZ222" s="162">
        <v>0</v>
      </c>
      <c r="CA222" s="162">
        <v>0</v>
      </c>
      <c r="CB222" s="162">
        <v>0</v>
      </c>
      <c r="CC222" s="162">
        <v>0</v>
      </c>
      <c r="CD222" s="162">
        <v>0</v>
      </c>
      <c r="CE222" s="162">
        <f>VLOOKUP(I222,[120]REV33!$A:$O,11,0)</f>
        <v>0</v>
      </c>
      <c r="CF222" s="162">
        <f>VLOOKUP(I222,[120]REV33!$A:$O,12,0)</f>
        <v>0</v>
      </c>
      <c r="CG222" s="162"/>
      <c r="CH222" s="162"/>
      <c r="CI222" s="162"/>
      <c r="CJ222" s="162"/>
      <c r="CK222" s="162"/>
      <c r="CL222" s="162"/>
      <c r="CM222" s="162"/>
      <c r="CN222" s="162"/>
      <c r="CO222" s="162">
        <v>0</v>
      </c>
      <c r="CP222" s="162">
        <v>0</v>
      </c>
      <c r="CQ222" s="162">
        <v>0</v>
      </c>
      <c r="CR222" s="162">
        <v>0</v>
      </c>
      <c r="CS222" s="162">
        <v>0</v>
      </c>
      <c r="CT222" s="162">
        <v>0</v>
      </c>
      <c r="CU222" s="162">
        <v>0</v>
      </c>
      <c r="CV222" s="162">
        <v>0</v>
      </c>
      <c r="CW222" s="209">
        <f t="shared" si="333"/>
        <v>4.0999999999999996</v>
      </c>
      <c r="CX222" s="209">
        <f t="shared" si="334"/>
        <v>5.6944444444444446</v>
      </c>
      <c r="CY222" s="375" t="s">
        <v>1579</v>
      </c>
      <c r="CZ222" s="208"/>
      <c r="DA222" s="152">
        <v>4.0999999999999996</v>
      </c>
      <c r="DB222" s="152">
        <v>5.6944444444444446</v>
      </c>
      <c r="DC222" s="208"/>
      <c r="DD222" s="208" t="s">
        <v>1581</v>
      </c>
      <c r="DE222" s="152" t="str">
        <f t="shared" si="335"/>
        <v>0</v>
      </c>
      <c r="DF222" s="152" t="str">
        <f t="shared" si="336"/>
        <v>0</v>
      </c>
      <c r="DG222" s="153"/>
      <c r="DH222" s="153"/>
      <c r="DI222" s="277"/>
      <c r="DJ222" s="213"/>
      <c r="DK222" s="213"/>
      <c r="DL222" s="227"/>
      <c r="DM222" s="153"/>
      <c r="DN222" s="228"/>
      <c r="DO222" s="227"/>
      <c r="DP222" s="227"/>
      <c r="DQ222" s="227"/>
      <c r="DR222" s="227"/>
      <c r="DS222" s="182"/>
      <c r="DT222" s="275"/>
      <c r="DU222" s="152">
        <f t="shared" si="337"/>
        <v>0</v>
      </c>
      <c r="DV222" s="152">
        <f t="shared" si="338"/>
        <v>0</v>
      </c>
      <c r="DW222" s="151"/>
      <c r="DX222" s="275"/>
      <c r="DY222" s="370"/>
      <c r="DZ222" s="208"/>
      <c r="EA222" s="208"/>
      <c r="EB222" s="208"/>
      <c r="EC222" s="171"/>
      <c r="ED222" s="152"/>
      <c r="EE222" s="152"/>
      <c r="EF222" s="153"/>
      <c r="EG222" s="152"/>
      <c r="EH222" s="152"/>
      <c r="EI222" s="396"/>
      <c r="EJ222" s="371"/>
      <c r="EK222" s="153"/>
      <c r="EL222" s="153"/>
      <c r="EM222" s="153"/>
      <c r="EN222" s="153"/>
      <c r="EO222" s="153"/>
      <c r="EP222" s="153"/>
      <c r="EQ222" s="153"/>
      <c r="ER222" s="153"/>
      <c r="ES222" s="152">
        <f t="shared" si="339"/>
        <v>0</v>
      </c>
      <c r="ET222" s="151">
        <f t="shared" si="340"/>
        <v>0</v>
      </c>
      <c r="EU222" s="153"/>
      <c r="EV222" s="153"/>
      <c r="EW222" s="153"/>
      <c r="EX222" s="153"/>
      <c r="EY222" s="152">
        <f t="shared" si="341"/>
        <v>0</v>
      </c>
      <c r="EZ222" s="152">
        <f t="shared" si="342"/>
        <v>0</v>
      </c>
      <c r="FA222" s="152">
        <f t="shared" si="343"/>
        <v>0</v>
      </c>
      <c r="FB222" s="152">
        <f t="shared" si="344"/>
        <v>0</v>
      </c>
      <c r="FC222" s="151" t="str">
        <f t="shared" si="345"/>
        <v>Đủ</v>
      </c>
      <c r="FD222" s="152"/>
      <c r="FE222" s="372"/>
      <c r="FF222" s="373"/>
      <c r="FG222" s="367"/>
      <c r="FH222" s="374"/>
      <c r="FI222" s="183"/>
      <c r="FJ222" s="184"/>
      <c r="FK222" s="185"/>
      <c r="FL222" s="185"/>
    </row>
    <row r="223" spans="1:168" s="157" customFormat="1" ht="14" hidden="1" customHeight="1">
      <c r="A223" s="208" t="str">
        <f t="shared" si="303"/>
        <v>Hiện</v>
      </c>
      <c r="B223" s="151" t="str">
        <f t="shared" si="331"/>
        <v>Đủ</v>
      </c>
      <c r="C223" s="409">
        <f t="shared" si="332"/>
        <v>0</v>
      </c>
      <c r="D223" s="151"/>
      <c r="E223" s="400"/>
      <c r="F223" s="151"/>
      <c r="G223" s="151"/>
      <c r="H223" s="151"/>
      <c r="I223" s="164" t="s">
        <v>1576</v>
      </c>
      <c r="J223" s="164" t="s">
        <v>412</v>
      </c>
      <c r="K223" s="247" t="s">
        <v>1577</v>
      </c>
      <c r="L223" s="426" t="s">
        <v>74</v>
      </c>
      <c r="M223" s="163" t="s">
        <v>61</v>
      </c>
      <c r="N223" s="172">
        <f>20*0.123456790123457</f>
        <v>2.4691358024691401</v>
      </c>
      <c r="O223" s="235">
        <v>0.40500000000000003</v>
      </c>
      <c r="P223" s="248">
        <v>0.9</v>
      </c>
      <c r="Q223" s="179"/>
      <c r="R223" s="180"/>
      <c r="S223" s="179"/>
      <c r="T223" s="180"/>
      <c r="U223" s="180"/>
      <c r="V223" s="180"/>
      <c r="W223" s="180"/>
      <c r="X223" s="180"/>
      <c r="Y223" s="180"/>
      <c r="Z223" s="180"/>
      <c r="AA223" s="180"/>
      <c r="AB223" s="180"/>
      <c r="AC223" s="180"/>
      <c r="AD223" s="180"/>
      <c r="AE223" s="180"/>
      <c r="AF223" s="180"/>
      <c r="AG223" s="180"/>
      <c r="AH223" s="180"/>
      <c r="AI223" s="162"/>
      <c r="AJ223" s="162"/>
      <c r="AK223" s="162"/>
      <c r="AL223" s="162"/>
      <c r="AM223" s="162"/>
      <c r="AN223" s="162"/>
      <c r="AO223" s="162"/>
      <c r="AP223" s="162"/>
      <c r="AQ223" s="162"/>
      <c r="AR223" s="162"/>
      <c r="AS223" s="162"/>
      <c r="AT223" s="162"/>
      <c r="AU223" s="162"/>
      <c r="AV223" s="162"/>
      <c r="AW223" s="162"/>
      <c r="AX223" s="162"/>
      <c r="AY223" s="162"/>
      <c r="AZ223" s="162"/>
      <c r="BA223" s="162"/>
      <c r="BB223" s="162"/>
      <c r="BC223" s="162"/>
      <c r="BD223" s="162"/>
      <c r="BE223" s="162">
        <v>0.5</v>
      </c>
      <c r="BF223" s="162">
        <v>1.2345679012345701</v>
      </c>
      <c r="BG223" s="162">
        <v>0</v>
      </c>
      <c r="BH223" s="162">
        <v>0</v>
      </c>
      <c r="BI223" s="162">
        <v>0</v>
      </c>
      <c r="BJ223" s="162">
        <v>0</v>
      </c>
      <c r="BK223" s="162">
        <v>0</v>
      </c>
      <c r="BL223" s="162">
        <v>0</v>
      </c>
      <c r="BM223" s="162">
        <v>0</v>
      </c>
      <c r="BN223" s="162">
        <v>0</v>
      </c>
      <c r="BO223" s="162"/>
      <c r="BP223" s="162"/>
      <c r="BQ223" s="162">
        <v>0</v>
      </c>
      <c r="BR223" s="162">
        <v>0</v>
      </c>
      <c r="BS223" s="162">
        <v>0</v>
      </c>
      <c r="BT223" s="162">
        <v>0</v>
      </c>
      <c r="BU223" s="162">
        <v>0</v>
      </c>
      <c r="BV223" s="162">
        <v>0</v>
      </c>
      <c r="BW223" s="162"/>
      <c r="BX223" s="162"/>
      <c r="BY223" s="162">
        <v>0</v>
      </c>
      <c r="BZ223" s="162">
        <v>0</v>
      </c>
      <c r="CA223" s="162">
        <v>0</v>
      </c>
      <c r="CB223" s="162">
        <v>0</v>
      </c>
      <c r="CC223" s="162">
        <v>0</v>
      </c>
      <c r="CD223" s="162">
        <v>0</v>
      </c>
      <c r="CE223" s="162">
        <f>VLOOKUP(I223,[120]REV33!$A:$O,11,0)</f>
        <v>0</v>
      </c>
      <c r="CF223" s="162">
        <f>VLOOKUP(I223,[120]REV33!$A:$O,12,0)</f>
        <v>0</v>
      </c>
      <c r="CG223" s="162"/>
      <c r="CH223" s="162"/>
      <c r="CI223" s="162"/>
      <c r="CJ223" s="162"/>
      <c r="CK223" s="162"/>
      <c r="CL223" s="162"/>
      <c r="CM223" s="162"/>
      <c r="CN223" s="162"/>
      <c r="CO223" s="162">
        <v>0</v>
      </c>
      <c r="CP223" s="162">
        <v>0</v>
      </c>
      <c r="CQ223" s="162">
        <v>0</v>
      </c>
      <c r="CR223" s="162">
        <v>0</v>
      </c>
      <c r="CS223" s="162">
        <v>0</v>
      </c>
      <c r="CT223" s="162">
        <v>0</v>
      </c>
      <c r="CU223" s="162">
        <v>0</v>
      </c>
      <c r="CV223" s="162">
        <v>0</v>
      </c>
      <c r="CW223" s="209">
        <f t="shared" si="333"/>
        <v>0.5</v>
      </c>
      <c r="CX223" s="209">
        <f t="shared" si="334"/>
        <v>1.2345679012345701</v>
      </c>
      <c r="CY223" s="375" t="s">
        <v>1579</v>
      </c>
      <c r="CZ223" s="208"/>
      <c r="DA223" s="152">
        <v>0.5</v>
      </c>
      <c r="DB223" s="152">
        <v>1.2345679012345701</v>
      </c>
      <c r="DC223" s="208"/>
      <c r="DD223" s="208" t="s">
        <v>1581</v>
      </c>
      <c r="DE223" s="152" t="str">
        <f t="shared" si="335"/>
        <v>0</v>
      </c>
      <c r="DF223" s="152" t="str">
        <f t="shared" si="336"/>
        <v>0</v>
      </c>
      <c r="DG223" s="153"/>
      <c r="DH223" s="153"/>
      <c r="DI223" s="277"/>
      <c r="DJ223" s="213"/>
      <c r="DK223" s="213"/>
      <c r="DL223" s="227"/>
      <c r="DM223" s="153"/>
      <c r="DN223" s="228"/>
      <c r="DO223" s="227"/>
      <c r="DP223" s="227"/>
      <c r="DQ223" s="227"/>
      <c r="DR223" s="227"/>
      <c r="DS223" s="182"/>
      <c r="DT223" s="275"/>
      <c r="DU223" s="152">
        <f t="shared" si="337"/>
        <v>0</v>
      </c>
      <c r="DV223" s="152">
        <f t="shared" si="338"/>
        <v>0</v>
      </c>
      <c r="DW223" s="151"/>
      <c r="DX223" s="275"/>
      <c r="DY223" s="370"/>
      <c r="DZ223" s="208"/>
      <c r="EA223" s="208"/>
      <c r="EB223" s="208"/>
      <c r="EC223" s="171"/>
      <c r="ED223" s="152"/>
      <c r="EE223" s="152"/>
      <c r="EF223" s="153"/>
      <c r="EG223" s="152"/>
      <c r="EH223" s="152"/>
      <c r="EI223" s="396"/>
      <c r="EJ223" s="371"/>
      <c r="EK223" s="153"/>
      <c r="EL223" s="153"/>
      <c r="EM223" s="153"/>
      <c r="EN223" s="153"/>
      <c r="EO223" s="153"/>
      <c r="EP223" s="153"/>
      <c r="EQ223" s="153"/>
      <c r="ER223" s="153"/>
      <c r="ES223" s="152">
        <f t="shared" si="339"/>
        <v>0</v>
      </c>
      <c r="ET223" s="151">
        <f t="shared" si="340"/>
        <v>0</v>
      </c>
      <c r="EU223" s="153"/>
      <c r="EV223" s="153"/>
      <c r="EW223" s="153"/>
      <c r="EX223" s="153"/>
      <c r="EY223" s="152">
        <f t="shared" si="341"/>
        <v>0</v>
      </c>
      <c r="EZ223" s="152">
        <f t="shared" si="342"/>
        <v>0</v>
      </c>
      <c r="FA223" s="152">
        <f t="shared" si="343"/>
        <v>0</v>
      </c>
      <c r="FB223" s="152">
        <f t="shared" si="344"/>
        <v>0</v>
      </c>
      <c r="FC223" s="151" t="str">
        <f t="shared" si="345"/>
        <v>Đủ</v>
      </c>
      <c r="FD223" s="152"/>
      <c r="FE223" s="372"/>
      <c r="FF223" s="373"/>
      <c r="FG223" s="367"/>
      <c r="FH223" s="374"/>
      <c r="FI223" s="183"/>
      <c r="FJ223" s="184"/>
      <c r="FK223" s="185"/>
      <c r="FL223" s="185"/>
    </row>
    <row r="224" spans="1:168" s="155" customFormat="1" ht="14" hidden="1" customHeight="1">
      <c r="A224" s="208" t="str">
        <f t="shared" si="303"/>
        <v>Hiện</v>
      </c>
      <c r="B224" s="151" t="str">
        <f t="shared" ref="B224" si="347">FC224</f>
        <v>Đủ</v>
      </c>
      <c r="C224" s="409">
        <f t="shared" ref="C224" si="348">FA224</f>
        <v>0</v>
      </c>
      <c r="D224" s="151"/>
      <c r="E224" s="154"/>
      <c r="F224" s="154"/>
      <c r="G224" s="151"/>
      <c r="H224" s="364"/>
      <c r="I224" s="164" t="s">
        <v>1595</v>
      </c>
      <c r="J224" s="164" t="s">
        <v>1596</v>
      </c>
      <c r="K224" s="247" t="s">
        <v>1597</v>
      </c>
      <c r="L224" s="427">
        <v>2.0320999999999998</v>
      </c>
      <c r="M224" s="163" t="s">
        <v>345</v>
      </c>
      <c r="N224" s="418">
        <f>19.4*0.08</f>
        <v>1.5519999999999998</v>
      </c>
      <c r="O224" s="428">
        <f>0.6*0.3</f>
        <v>0.18</v>
      </c>
      <c r="P224" s="416">
        <f>+O224*N224</f>
        <v>0.27935999999999994</v>
      </c>
      <c r="S224" s="161"/>
      <c r="T224" s="162"/>
      <c r="U224" s="162"/>
      <c r="V224" s="162"/>
      <c r="W224" s="162"/>
      <c r="X224" s="162"/>
      <c r="Y224" s="162"/>
      <c r="Z224" s="162"/>
      <c r="AA224" s="162"/>
      <c r="AB224" s="162"/>
      <c r="AC224" s="162"/>
      <c r="AD224" s="162"/>
      <c r="AE224" s="162"/>
      <c r="AF224" s="162"/>
      <c r="AG224" s="162"/>
      <c r="AH224" s="162"/>
      <c r="AI224" s="162"/>
      <c r="AJ224" s="162"/>
      <c r="AK224" s="162"/>
      <c r="AL224" s="162"/>
      <c r="AM224" s="162"/>
      <c r="AN224" s="162"/>
      <c r="AO224" s="162"/>
      <c r="AP224" s="162"/>
      <c r="AQ224" s="162"/>
      <c r="AR224" s="162"/>
      <c r="AS224" s="162"/>
      <c r="AT224" s="162"/>
      <c r="AU224" s="162"/>
      <c r="AV224" s="162"/>
      <c r="AW224" s="162"/>
      <c r="AX224" s="162"/>
      <c r="AY224" s="162"/>
      <c r="AZ224" s="162"/>
      <c r="BA224" s="162"/>
      <c r="BB224" s="162"/>
      <c r="BC224" s="162"/>
      <c r="BD224" s="162"/>
      <c r="BE224" s="162"/>
      <c r="BF224" s="162"/>
      <c r="BG224" s="162">
        <v>0.18</v>
      </c>
      <c r="BH224" s="162">
        <v>0.27935999999999994</v>
      </c>
      <c r="BI224" s="162">
        <v>0</v>
      </c>
      <c r="BJ224" s="162">
        <v>0</v>
      </c>
      <c r="BK224" s="162">
        <v>0</v>
      </c>
      <c r="BL224" s="162">
        <v>0</v>
      </c>
      <c r="BM224" s="162">
        <v>0</v>
      </c>
      <c r="BN224" s="162">
        <v>0</v>
      </c>
      <c r="BO224" s="162"/>
      <c r="BP224" s="162"/>
      <c r="BQ224" s="162">
        <v>0</v>
      </c>
      <c r="BR224" s="162">
        <v>0</v>
      </c>
      <c r="BS224" s="162">
        <v>0</v>
      </c>
      <c r="BT224" s="162">
        <v>0</v>
      </c>
      <c r="BU224" s="162">
        <v>0</v>
      </c>
      <c r="BV224" s="162">
        <v>0</v>
      </c>
      <c r="BW224" s="162"/>
      <c r="BX224" s="162"/>
      <c r="BY224" s="162">
        <v>0</v>
      </c>
      <c r="BZ224" s="162">
        <v>0</v>
      </c>
      <c r="CA224" s="162">
        <v>0</v>
      </c>
      <c r="CB224" s="162">
        <v>0</v>
      </c>
      <c r="CC224" s="162">
        <v>0</v>
      </c>
      <c r="CD224" s="162">
        <v>0</v>
      </c>
      <c r="CE224" s="162">
        <f>VLOOKUP(I224,[120]REV33!$A:$O,11,0)</f>
        <v>0</v>
      </c>
      <c r="CF224" s="162">
        <f>VLOOKUP(I224,[120]REV33!$A:$O,12,0)</f>
        <v>0</v>
      </c>
      <c r="CG224" s="162"/>
      <c r="CH224" s="162"/>
      <c r="CI224" s="162"/>
      <c r="CJ224" s="162"/>
      <c r="CK224" s="162"/>
      <c r="CL224" s="162"/>
      <c r="CM224" s="162"/>
      <c r="CN224" s="162"/>
      <c r="CO224" s="162">
        <v>0</v>
      </c>
      <c r="CP224" s="162">
        <v>0</v>
      </c>
      <c r="CQ224" s="162">
        <v>0</v>
      </c>
      <c r="CR224" s="162">
        <v>0</v>
      </c>
      <c r="CS224" s="162">
        <v>0</v>
      </c>
      <c r="CT224" s="162">
        <v>0</v>
      </c>
      <c r="CU224" s="162">
        <v>0</v>
      </c>
      <c r="CV224" s="162">
        <v>0</v>
      </c>
      <c r="CW224" s="209">
        <f t="shared" si="333"/>
        <v>0.18</v>
      </c>
      <c r="CX224" s="209">
        <f t="shared" si="334"/>
        <v>0.27935999999999994</v>
      </c>
      <c r="CY224" s="206" t="s">
        <v>1644</v>
      </c>
      <c r="CZ224" s="156"/>
      <c r="DD224" s="157"/>
      <c r="DE224" s="152">
        <f t="shared" si="335"/>
        <v>0.18</v>
      </c>
      <c r="DF224" s="152">
        <f t="shared" si="336"/>
        <v>0.27935999999999994</v>
      </c>
      <c r="DG224" s="153"/>
      <c r="DH224" s="158" t="s">
        <v>1699</v>
      </c>
      <c r="DI224" s="158" t="s">
        <v>1672</v>
      </c>
      <c r="DJ224" s="247" t="s">
        <v>1597</v>
      </c>
      <c r="DK224" s="175"/>
      <c r="DL224" s="240" t="s">
        <v>477</v>
      </c>
      <c r="DM224" s="159">
        <v>45947</v>
      </c>
      <c r="DN224" s="429">
        <f>0.3*0.6</f>
        <v>0.18</v>
      </c>
      <c r="DO224" s="240">
        <v>1</v>
      </c>
      <c r="DP224" s="189">
        <v>600000</v>
      </c>
      <c r="DQ224" s="181">
        <f t="shared" ref="DQ224:DQ230" si="349">DP224*DO224*1.1</f>
        <v>660000</v>
      </c>
      <c r="DR224" s="446">
        <f t="shared" ref="DR224:DR230" si="350">(DQ224-DS224)/DS224</f>
        <v>0.1</v>
      </c>
      <c r="DS224" s="281">
        <f t="shared" ref="DS224:DS230" si="351">DP224*DO224</f>
        <v>600000</v>
      </c>
      <c r="DT224" s="159">
        <v>45947</v>
      </c>
      <c r="DU224" s="152">
        <f t="shared" si="337"/>
        <v>0.18</v>
      </c>
      <c r="DV224" s="152">
        <f t="shared" si="338"/>
        <v>1</v>
      </c>
      <c r="ES224" s="152">
        <f t="shared" si="339"/>
        <v>0</v>
      </c>
      <c r="ET224" s="151">
        <f t="shared" si="340"/>
        <v>0</v>
      </c>
      <c r="EU224" s="153"/>
      <c r="EV224" s="153"/>
      <c r="EW224" s="153"/>
      <c r="EX224" s="153"/>
      <c r="EY224" s="152">
        <f t="shared" si="341"/>
        <v>0.18</v>
      </c>
      <c r="EZ224" s="152">
        <f t="shared" si="342"/>
        <v>1</v>
      </c>
      <c r="FA224" s="152">
        <f t="shared" si="343"/>
        <v>0</v>
      </c>
      <c r="FB224" s="152">
        <f t="shared" si="344"/>
        <v>-0.72064000000000006</v>
      </c>
      <c r="FC224" s="151" t="str">
        <f t="shared" si="345"/>
        <v>Đủ</v>
      </c>
    </row>
    <row r="225" spans="1:168" s="155" customFormat="1" ht="14" hidden="1" customHeight="1">
      <c r="A225" s="208" t="str">
        <f t="shared" si="303"/>
        <v>Hiện</v>
      </c>
      <c r="B225" s="151" t="str">
        <f t="shared" ref="B225:B227" si="352">FC225</f>
        <v>Thừa</v>
      </c>
      <c r="C225" s="409">
        <f t="shared" ref="C225:C227" si="353">FA225</f>
        <v>-4.0548000000000002</v>
      </c>
      <c r="D225" s="151"/>
      <c r="E225" s="154"/>
      <c r="F225" s="154"/>
      <c r="G225" s="151"/>
      <c r="H225" s="364"/>
      <c r="I225" s="164" t="s">
        <v>1632</v>
      </c>
      <c r="J225" s="164" t="s">
        <v>1633</v>
      </c>
      <c r="K225" s="247" t="s">
        <v>1634</v>
      </c>
      <c r="L225" s="427" t="s">
        <v>87</v>
      </c>
      <c r="M225" s="163" t="s">
        <v>61</v>
      </c>
      <c r="N225" s="418">
        <v>3.6166666666666667</v>
      </c>
      <c r="O225" s="428">
        <v>90.69</v>
      </c>
      <c r="P225" s="416">
        <v>327.99550000000011</v>
      </c>
      <c r="S225" s="161"/>
      <c r="T225" s="162"/>
      <c r="U225" s="162"/>
      <c r="V225" s="162"/>
      <c r="W225" s="162"/>
      <c r="X225" s="162"/>
      <c r="Y225" s="162"/>
      <c r="Z225" s="162"/>
      <c r="AA225" s="162"/>
      <c r="AB225" s="162"/>
      <c r="AC225" s="162"/>
      <c r="AD225" s="162"/>
      <c r="AE225" s="162"/>
      <c r="AF225" s="162"/>
      <c r="AG225" s="162"/>
      <c r="AH225" s="162"/>
      <c r="AI225" s="162"/>
      <c r="AJ225" s="162"/>
      <c r="AK225" s="162"/>
      <c r="AL225" s="162"/>
      <c r="AM225" s="162"/>
      <c r="AN225" s="162"/>
      <c r="AO225" s="162"/>
      <c r="AP225" s="162"/>
      <c r="AQ225" s="162"/>
      <c r="AR225" s="162"/>
      <c r="AS225" s="162"/>
      <c r="AT225" s="162"/>
      <c r="AU225" s="162"/>
      <c r="AV225" s="162"/>
      <c r="AW225" s="162"/>
      <c r="AX225" s="162"/>
      <c r="AY225" s="162"/>
      <c r="AZ225" s="162"/>
      <c r="BA225" s="162"/>
      <c r="BB225" s="162"/>
      <c r="BC225" s="162"/>
      <c r="BD225" s="162"/>
      <c r="BE225" s="162"/>
      <c r="BF225" s="162"/>
      <c r="BG225" s="162"/>
      <c r="BH225" s="162"/>
      <c r="BI225" s="162">
        <v>97.9452</v>
      </c>
      <c r="BJ225" s="162">
        <v>354.23514</v>
      </c>
      <c r="BK225" s="162">
        <v>0</v>
      </c>
      <c r="BL225" s="162">
        <v>0</v>
      </c>
      <c r="BM225" s="162">
        <v>0</v>
      </c>
      <c r="BN225" s="162">
        <v>0</v>
      </c>
      <c r="BO225" s="162"/>
      <c r="BP225" s="162"/>
      <c r="BQ225" s="162">
        <v>0</v>
      </c>
      <c r="BR225" s="162">
        <v>0</v>
      </c>
      <c r="BS225" s="162">
        <v>0</v>
      </c>
      <c r="BT225" s="162">
        <v>0</v>
      </c>
      <c r="BU225" s="162">
        <v>0</v>
      </c>
      <c r="BV225" s="162">
        <v>0</v>
      </c>
      <c r="BW225" s="162"/>
      <c r="BX225" s="162"/>
      <c r="BY225" s="162">
        <v>0</v>
      </c>
      <c r="BZ225" s="162">
        <v>0</v>
      </c>
      <c r="CA225" s="162">
        <v>0</v>
      </c>
      <c r="CB225" s="162">
        <v>0</v>
      </c>
      <c r="CC225" s="162">
        <v>0</v>
      </c>
      <c r="CD225" s="162">
        <v>0</v>
      </c>
      <c r="CE225" s="162">
        <f>VLOOKUP(I225,[120]REV33!$A:$O,11,0)</f>
        <v>0</v>
      </c>
      <c r="CF225" s="162">
        <f>VLOOKUP(I225,[120]REV33!$A:$O,12,0)</f>
        <v>0</v>
      </c>
      <c r="CG225" s="162"/>
      <c r="CH225" s="162"/>
      <c r="CI225" s="162"/>
      <c r="CJ225" s="162"/>
      <c r="CK225" s="162"/>
      <c r="CL225" s="162"/>
      <c r="CM225" s="162"/>
      <c r="CN225" s="162"/>
      <c r="CO225" s="162">
        <v>0</v>
      </c>
      <c r="CP225" s="162">
        <v>0</v>
      </c>
      <c r="CQ225" s="162">
        <v>0</v>
      </c>
      <c r="CR225" s="162">
        <v>0</v>
      </c>
      <c r="CS225" s="162">
        <v>0</v>
      </c>
      <c r="CT225" s="162">
        <v>0</v>
      </c>
      <c r="CU225" s="162">
        <v>0</v>
      </c>
      <c r="CV225" s="162">
        <v>0</v>
      </c>
      <c r="CW225" s="209">
        <f t="shared" si="333"/>
        <v>97.9452</v>
      </c>
      <c r="CX225" s="209">
        <f t="shared" si="334"/>
        <v>354.23514</v>
      </c>
      <c r="CY225" s="206" t="s">
        <v>1645</v>
      </c>
      <c r="CZ225" s="156"/>
      <c r="DD225" s="157"/>
      <c r="DE225" s="152">
        <f t="shared" si="335"/>
        <v>97.9452</v>
      </c>
      <c r="DF225" s="152">
        <f t="shared" si="336"/>
        <v>354.23514</v>
      </c>
      <c r="DG225" s="153"/>
      <c r="DH225" s="158" t="s">
        <v>1696</v>
      </c>
      <c r="DI225" s="156" t="s">
        <v>1003</v>
      </c>
      <c r="DJ225" s="247" t="s">
        <v>1655</v>
      </c>
      <c r="DK225" s="175"/>
      <c r="DL225" s="240">
        <v>369</v>
      </c>
      <c r="DM225" s="158">
        <v>45947</v>
      </c>
      <c r="DN225" s="429">
        <f>17*6</f>
        <v>102</v>
      </c>
      <c r="DO225" s="240">
        <v>369</v>
      </c>
      <c r="DP225" s="189">
        <v>17727.27</v>
      </c>
      <c r="DQ225" s="181">
        <f t="shared" si="349"/>
        <v>7195498.8930000002</v>
      </c>
      <c r="DR225" s="446">
        <f t="shared" si="350"/>
        <v>0.10000000000000005</v>
      </c>
      <c r="DS225" s="160">
        <f t="shared" si="351"/>
        <v>6541362.6299999999</v>
      </c>
      <c r="DT225" s="159">
        <v>45948</v>
      </c>
      <c r="DU225" s="152">
        <f t="shared" si="337"/>
        <v>102</v>
      </c>
      <c r="DV225" s="152">
        <f t="shared" si="338"/>
        <v>369</v>
      </c>
      <c r="ES225" s="152">
        <f t="shared" si="339"/>
        <v>0</v>
      </c>
      <c r="ET225" s="151">
        <f t="shared" si="340"/>
        <v>0</v>
      </c>
      <c r="EU225" s="153"/>
      <c r="EV225" s="153"/>
      <c r="EW225" s="153"/>
      <c r="EX225" s="153"/>
      <c r="EY225" s="152">
        <f t="shared" si="341"/>
        <v>102</v>
      </c>
      <c r="EZ225" s="152">
        <f t="shared" si="342"/>
        <v>369</v>
      </c>
      <c r="FA225" s="152">
        <f t="shared" si="343"/>
        <v>-4.0548000000000002</v>
      </c>
      <c r="FB225" s="152">
        <f t="shared" si="344"/>
        <v>-14.764859999999999</v>
      </c>
      <c r="FC225" s="151" t="str">
        <f t="shared" si="345"/>
        <v>Thừa</v>
      </c>
    </row>
    <row r="226" spans="1:168" s="155" customFormat="1" ht="14" hidden="1" customHeight="1">
      <c r="A226" s="208" t="str">
        <f t="shared" si="303"/>
        <v>Hiện</v>
      </c>
      <c r="B226" s="151" t="str">
        <f t="shared" si="352"/>
        <v>Thừa</v>
      </c>
      <c r="C226" s="409">
        <f t="shared" si="353"/>
        <v>-5.2199999999999989</v>
      </c>
      <c r="D226" s="151"/>
      <c r="E226" s="154"/>
      <c r="F226" s="154"/>
      <c r="G226" s="151"/>
      <c r="H226" s="364"/>
      <c r="I226" s="164" t="s">
        <v>1635</v>
      </c>
      <c r="J226" s="164" t="s">
        <v>1633</v>
      </c>
      <c r="K226" s="247" t="s">
        <v>1636</v>
      </c>
      <c r="L226" s="427" t="s">
        <v>87</v>
      </c>
      <c r="M226" s="163" t="s">
        <v>61</v>
      </c>
      <c r="N226" s="418">
        <v>2.99</v>
      </c>
      <c r="O226" s="428">
        <v>28.5</v>
      </c>
      <c r="P226" s="416">
        <v>85.215000000000003</v>
      </c>
      <c r="S226" s="161"/>
      <c r="T226" s="162"/>
      <c r="U226" s="162"/>
      <c r="V226" s="162"/>
      <c r="W226" s="162"/>
      <c r="X226" s="162"/>
      <c r="Y226" s="162"/>
      <c r="Z226" s="162"/>
      <c r="AA226" s="162"/>
      <c r="AB226" s="162"/>
      <c r="AC226" s="162"/>
      <c r="AD226" s="162"/>
      <c r="AE226" s="162"/>
      <c r="AF226" s="162"/>
      <c r="AG226" s="162"/>
      <c r="AH226" s="162"/>
      <c r="AI226" s="162"/>
      <c r="AJ226" s="162"/>
      <c r="AK226" s="162"/>
      <c r="AL226" s="162"/>
      <c r="AM226" s="162"/>
      <c r="AN226" s="162"/>
      <c r="AO226" s="162"/>
      <c r="AP226" s="162"/>
      <c r="AQ226" s="162"/>
      <c r="AR226" s="162"/>
      <c r="AS226" s="162"/>
      <c r="AT226" s="162"/>
      <c r="AU226" s="162"/>
      <c r="AV226" s="162"/>
      <c r="AW226" s="162"/>
      <c r="AX226" s="162"/>
      <c r="AY226" s="162"/>
      <c r="AZ226" s="162"/>
      <c r="BA226" s="162"/>
      <c r="BB226" s="162"/>
      <c r="BC226" s="162"/>
      <c r="BD226" s="162"/>
      <c r="BE226" s="162"/>
      <c r="BF226" s="162"/>
      <c r="BG226" s="162"/>
      <c r="BH226" s="162"/>
      <c r="BI226" s="162">
        <v>30.78</v>
      </c>
      <c r="BJ226" s="162">
        <v>92.032200000000003</v>
      </c>
      <c r="BK226" s="162">
        <v>0</v>
      </c>
      <c r="BL226" s="162">
        <v>0</v>
      </c>
      <c r="BM226" s="162">
        <v>0</v>
      </c>
      <c r="BN226" s="162">
        <v>0</v>
      </c>
      <c r="BO226" s="162"/>
      <c r="BP226" s="162"/>
      <c r="BQ226" s="162">
        <v>0</v>
      </c>
      <c r="BR226" s="162">
        <v>0</v>
      </c>
      <c r="BS226" s="162">
        <v>0</v>
      </c>
      <c r="BT226" s="162">
        <v>0</v>
      </c>
      <c r="BU226" s="162">
        <v>0</v>
      </c>
      <c r="BV226" s="162">
        <v>0</v>
      </c>
      <c r="BW226" s="162"/>
      <c r="BX226" s="162"/>
      <c r="BY226" s="162">
        <v>0</v>
      </c>
      <c r="BZ226" s="162">
        <v>0</v>
      </c>
      <c r="CA226" s="162">
        <v>0</v>
      </c>
      <c r="CB226" s="162">
        <v>0</v>
      </c>
      <c r="CC226" s="162">
        <v>0</v>
      </c>
      <c r="CD226" s="162">
        <v>0</v>
      </c>
      <c r="CE226" s="162">
        <f>VLOOKUP(I226,[120]REV33!$A:$O,11,0)</f>
        <v>0</v>
      </c>
      <c r="CF226" s="162">
        <f>VLOOKUP(I226,[120]REV33!$A:$O,12,0)</f>
        <v>0</v>
      </c>
      <c r="CG226" s="162"/>
      <c r="CH226" s="162"/>
      <c r="CI226" s="162"/>
      <c r="CJ226" s="162"/>
      <c r="CK226" s="162"/>
      <c r="CL226" s="162"/>
      <c r="CM226" s="162"/>
      <c r="CN226" s="162"/>
      <c r="CO226" s="162">
        <v>0</v>
      </c>
      <c r="CP226" s="162">
        <v>0</v>
      </c>
      <c r="CQ226" s="162">
        <v>0</v>
      </c>
      <c r="CR226" s="162">
        <v>0</v>
      </c>
      <c r="CS226" s="162">
        <v>0</v>
      </c>
      <c r="CT226" s="162">
        <v>0</v>
      </c>
      <c r="CU226" s="162">
        <v>0</v>
      </c>
      <c r="CV226" s="162">
        <v>0</v>
      </c>
      <c r="CW226" s="209">
        <f t="shared" si="333"/>
        <v>30.78</v>
      </c>
      <c r="CX226" s="209">
        <f t="shared" si="334"/>
        <v>92.032200000000003</v>
      </c>
      <c r="CY226" s="206" t="s">
        <v>1645</v>
      </c>
      <c r="CZ226" s="156"/>
      <c r="DD226" s="157"/>
      <c r="DE226" s="152">
        <f t="shared" si="335"/>
        <v>30.78</v>
      </c>
      <c r="DF226" s="152">
        <f t="shared" si="336"/>
        <v>92.032200000000003</v>
      </c>
      <c r="DG226" s="153"/>
      <c r="DH226" s="158" t="s">
        <v>1696</v>
      </c>
      <c r="DI226" s="156" t="s">
        <v>1003</v>
      </c>
      <c r="DJ226" s="247" t="s">
        <v>1656</v>
      </c>
      <c r="DK226" s="175"/>
      <c r="DL226" s="240">
        <v>108</v>
      </c>
      <c r="DM226" s="158">
        <v>45947</v>
      </c>
      <c r="DN226" s="429">
        <f>6*6</f>
        <v>36</v>
      </c>
      <c r="DO226" s="240">
        <v>108</v>
      </c>
      <c r="DP226" s="189">
        <v>17727.27</v>
      </c>
      <c r="DQ226" s="181">
        <f t="shared" si="349"/>
        <v>2105999.6760000004</v>
      </c>
      <c r="DR226" s="446">
        <f t="shared" si="350"/>
        <v>0.10000000000000014</v>
      </c>
      <c r="DS226" s="160">
        <f t="shared" si="351"/>
        <v>1914545.1600000001</v>
      </c>
      <c r="DT226" s="159">
        <v>45948</v>
      </c>
      <c r="DU226" s="152">
        <f t="shared" si="337"/>
        <v>36</v>
      </c>
      <c r="DV226" s="152">
        <f t="shared" si="338"/>
        <v>108</v>
      </c>
      <c r="ES226" s="152">
        <f t="shared" si="339"/>
        <v>0</v>
      </c>
      <c r="ET226" s="151">
        <f t="shared" si="340"/>
        <v>0</v>
      </c>
      <c r="EU226" s="153"/>
      <c r="EV226" s="153"/>
      <c r="EW226" s="153"/>
      <c r="EX226" s="153"/>
      <c r="EY226" s="152">
        <f t="shared" si="341"/>
        <v>36</v>
      </c>
      <c r="EZ226" s="152">
        <f t="shared" si="342"/>
        <v>108</v>
      </c>
      <c r="FA226" s="152">
        <f t="shared" si="343"/>
        <v>-5.2199999999999989</v>
      </c>
      <c r="FB226" s="152">
        <f t="shared" si="344"/>
        <v>-15.967799999999997</v>
      </c>
      <c r="FC226" s="151" t="str">
        <f t="shared" si="345"/>
        <v>Thừa</v>
      </c>
    </row>
    <row r="227" spans="1:168" s="155" customFormat="1" ht="14" hidden="1" customHeight="1">
      <c r="A227" s="208" t="str">
        <f t="shared" si="303"/>
        <v>Hiện</v>
      </c>
      <c r="B227" s="151" t="str">
        <f t="shared" si="352"/>
        <v>Thừa</v>
      </c>
      <c r="C227" s="409">
        <f t="shared" si="353"/>
        <v>-5.2199999999999989</v>
      </c>
      <c r="D227" s="151"/>
      <c r="E227" s="154"/>
      <c r="F227" s="154"/>
      <c r="G227" s="151"/>
      <c r="H227" s="364"/>
      <c r="I227" s="164" t="s">
        <v>1637</v>
      </c>
      <c r="J227" s="164" t="s">
        <v>1633</v>
      </c>
      <c r="K227" s="247" t="s">
        <v>1638</v>
      </c>
      <c r="L227" s="427" t="s">
        <v>87</v>
      </c>
      <c r="M227" s="163" t="s">
        <v>61</v>
      </c>
      <c r="N227" s="418">
        <v>5.501666666666666</v>
      </c>
      <c r="O227" s="428">
        <v>28.5</v>
      </c>
      <c r="P227" s="416">
        <v>156.79749999999999</v>
      </c>
      <c r="S227" s="161"/>
      <c r="T227" s="162"/>
      <c r="U227" s="162"/>
      <c r="V227" s="162"/>
      <c r="W227" s="162"/>
      <c r="X227" s="162"/>
      <c r="Y227" s="162"/>
      <c r="Z227" s="162"/>
      <c r="AA227" s="162"/>
      <c r="AB227" s="162"/>
      <c r="AC227" s="162"/>
      <c r="AD227" s="162"/>
      <c r="AE227" s="162"/>
      <c r="AF227" s="162"/>
      <c r="AG227" s="162"/>
      <c r="AH227" s="162"/>
      <c r="AI227" s="162"/>
      <c r="AJ227" s="162"/>
      <c r="AK227" s="162"/>
      <c r="AL227" s="162"/>
      <c r="AM227" s="162"/>
      <c r="AN227" s="162"/>
      <c r="AO227" s="162"/>
      <c r="AP227" s="162"/>
      <c r="AQ227" s="162"/>
      <c r="AR227" s="162"/>
      <c r="AS227" s="162"/>
      <c r="AT227" s="162"/>
      <c r="AU227" s="162"/>
      <c r="AV227" s="162"/>
      <c r="AW227" s="162"/>
      <c r="AX227" s="162"/>
      <c r="AY227" s="162"/>
      <c r="AZ227" s="162"/>
      <c r="BA227" s="162"/>
      <c r="BB227" s="162"/>
      <c r="BC227" s="162"/>
      <c r="BD227" s="162"/>
      <c r="BE227" s="162"/>
      <c r="BF227" s="162"/>
      <c r="BG227" s="162"/>
      <c r="BH227" s="162"/>
      <c r="BI227" s="162">
        <v>30.78</v>
      </c>
      <c r="BJ227" s="162">
        <v>169.34129999999999</v>
      </c>
      <c r="BK227" s="162">
        <v>0</v>
      </c>
      <c r="BL227" s="162">
        <v>0</v>
      </c>
      <c r="BM227" s="162">
        <v>0</v>
      </c>
      <c r="BN227" s="162">
        <v>0</v>
      </c>
      <c r="BO227" s="162"/>
      <c r="BP227" s="162"/>
      <c r="BQ227" s="162">
        <v>0</v>
      </c>
      <c r="BR227" s="162">
        <v>0</v>
      </c>
      <c r="BS227" s="162">
        <v>0</v>
      </c>
      <c r="BT227" s="162">
        <v>0</v>
      </c>
      <c r="BU227" s="162">
        <v>0</v>
      </c>
      <c r="BV227" s="162">
        <v>0</v>
      </c>
      <c r="BW227" s="162"/>
      <c r="BX227" s="162"/>
      <c r="BY227" s="162">
        <v>0</v>
      </c>
      <c r="BZ227" s="162">
        <v>0</v>
      </c>
      <c r="CA227" s="162">
        <v>0</v>
      </c>
      <c r="CB227" s="162">
        <v>0</v>
      </c>
      <c r="CC227" s="162">
        <v>0</v>
      </c>
      <c r="CD227" s="162">
        <v>0</v>
      </c>
      <c r="CE227" s="162">
        <f>VLOOKUP(I227,[120]REV33!$A:$O,11,0)</f>
        <v>0</v>
      </c>
      <c r="CF227" s="162">
        <f>VLOOKUP(I227,[120]REV33!$A:$O,12,0)</f>
        <v>0</v>
      </c>
      <c r="CG227" s="162"/>
      <c r="CH227" s="162"/>
      <c r="CI227" s="162"/>
      <c r="CJ227" s="162"/>
      <c r="CK227" s="162"/>
      <c r="CL227" s="162"/>
      <c r="CM227" s="162"/>
      <c r="CN227" s="162"/>
      <c r="CO227" s="162">
        <v>0</v>
      </c>
      <c r="CP227" s="162">
        <v>0</v>
      </c>
      <c r="CQ227" s="162">
        <v>0</v>
      </c>
      <c r="CR227" s="162">
        <v>0</v>
      </c>
      <c r="CS227" s="162">
        <v>0</v>
      </c>
      <c r="CT227" s="162">
        <v>0</v>
      </c>
      <c r="CU227" s="162">
        <v>0</v>
      </c>
      <c r="CV227" s="162">
        <v>0</v>
      </c>
      <c r="CW227" s="209">
        <f t="shared" si="333"/>
        <v>30.78</v>
      </c>
      <c r="CX227" s="209">
        <f t="shared" si="334"/>
        <v>169.34129999999999</v>
      </c>
      <c r="CY227" s="206" t="s">
        <v>1645</v>
      </c>
      <c r="CZ227" s="156"/>
      <c r="DD227" s="157"/>
      <c r="DE227" s="152">
        <f t="shared" si="335"/>
        <v>30.78</v>
      </c>
      <c r="DF227" s="152">
        <f t="shared" si="336"/>
        <v>169.34129999999999</v>
      </c>
      <c r="DG227" s="153"/>
      <c r="DH227" s="158" t="s">
        <v>1696</v>
      </c>
      <c r="DI227" s="156" t="s">
        <v>1003</v>
      </c>
      <c r="DJ227" s="247" t="s">
        <v>1657</v>
      </c>
      <c r="DK227" s="175"/>
      <c r="DL227" s="240">
        <v>198</v>
      </c>
      <c r="DM227" s="158">
        <v>45947</v>
      </c>
      <c r="DN227" s="429">
        <f>6*6</f>
        <v>36</v>
      </c>
      <c r="DO227" s="240">
        <v>198</v>
      </c>
      <c r="DP227" s="189">
        <v>17727.27</v>
      </c>
      <c r="DQ227" s="181">
        <f t="shared" si="349"/>
        <v>3860999.4060000004</v>
      </c>
      <c r="DR227" s="446">
        <f t="shared" si="350"/>
        <v>0.10000000000000013</v>
      </c>
      <c r="DS227" s="160">
        <f t="shared" si="351"/>
        <v>3509999.46</v>
      </c>
      <c r="DT227" s="159">
        <v>45948</v>
      </c>
      <c r="DU227" s="152">
        <f t="shared" si="337"/>
        <v>36</v>
      </c>
      <c r="DV227" s="152">
        <f t="shared" si="338"/>
        <v>198</v>
      </c>
      <c r="ES227" s="152">
        <f t="shared" si="339"/>
        <v>0</v>
      </c>
      <c r="ET227" s="151">
        <f t="shared" si="340"/>
        <v>0</v>
      </c>
      <c r="EU227" s="153"/>
      <c r="EV227" s="153"/>
      <c r="EW227" s="153"/>
      <c r="EX227" s="153"/>
      <c r="EY227" s="152">
        <f t="shared" si="341"/>
        <v>36</v>
      </c>
      <c r="EZ227" s="152">
        <f t="shared" si="342"/>
        <v>198</v>
      </c>
      <c r="FA227" s="152">
        <f t="shared" si="343"/>
        <v>-5.2199999999999989</v>
      </c>
      <c r="FB227" s="152">
        <f t="shared" si="344"/>
        <v>-28.65870000000001</v>
      </c>
      <c r="FC227" s="151" t="str">
        <f t="shared" si="345"/>
        <v>Thừa</v>
      </c>
    </row>
    <row r="228" spans="1:168" s="155" customFormat="1" ht="14" hidden="1" customHeight="1">
      <c r="A228" s="208" t="str">
        <f t="shared" si="303"/>
        <v>Hiện</v>
      </c>
      <c r="B228" s="151" t="str">
        <f t="shared" ref="B228:B231" si="354">FC228</f>
        <v>Thừa</v>
      </c>
      <c r="C228" s="409">
        <f t="shared" ref="C228" si="355">FA228</f>
        <v>-6</v>
      </c>
      <c r="D228" s="151"/>
      <c r="E228" s="154" t="s">
        <v>2565</v>
      </c>
      <c r="F228" s="154"/>
      <c r="G228" s="151"/>
      <c r="H228" s="364"/>
      <c r="I228" s="164" t="s">
        <v>1649</v>
      </c>
      <c r="J228" s="164" t="s">
        <v>1633</v>
      </c>
      <c r="K228" s="247" t="s">
        <v>1650</v>
      </c>
      <c r="L228" s="427" t="s">
        <v>87</v>
      </c>
      <c r="M228" s="163" t="s">
        <v>61</v>
      </c>
      <c r="N228" s="418">
        <v>3.49</v>
      </c>
      <c r="O228" s="428">
        <f>1325*3</f>
        <v>3975</v>
      </c>
      <c r="P228" s="416">
        <f>+O228*N228</f>
        <v>13872.75</v>
      </c>
      <c r="S228" s="161"/>
      <c r="T228" s="162"/>
      <c r="U228" s="162"/>
      <c r="V228" s="162"/>
      <c r="W228" s="162"/>
      <c r="X228" s="162"/>
      <c r="Y228" s="162"/>
      <c r="Z228" s="162"/>
      <c r="AA228" s="162"/>
      <c r="AB228" s="162"/>
      <c r="AC228" s="162"/>
      <c r="AD228" s="162"/>
      <c r="AE228" s="162"/>
      <c r="AF228" s="162"/>
      <c r="AG228" s="162"/>
      <c r="AH228" s="162"/>
      <c r="AI228" s="162"/>
      <c r="AJ228" s="162"/>
      <c r="AK228" s="162"/>
      <c r="AL228" s="162"/>
      <c r="AM228" s="162"/>
      <c r="AN228" s="162"/>
      <c r="AO228" s="162"/>
      <c r="AP228" s="162"/>
      <c r="AQ228" s="162"/>
      <c r="AR228" s="162"/>
      <c r="AS228" s="162"/>
      <c r="AT228" s="162"/>
      <c r="AU228" s="162"/>
      <c r="AV228" s="162"/>
      <c r="AW228" s="162"/>
      <c r="AX228" s="162"/>
      <c r="AY228" s="162"/>
      <c r="AZ228" s="162"/>
      <c r="BA228" s="162"/>
      <c r="BB228" s="162"/>
      <c r="BC228" s="162"/>
      <c r="BD228" s="162"/>
      <c r="BE228" s="162"/>
      <c r="BF228" s="162"/>
      <c r="BG228" s="162"/>
      <c r="BH228" s="162"/>
      <c r="BI228" s="162"/>
      <c r="BJ228" s="162"/>
      <c r="BK228" s="162">
        <v>3975</v>
      </c>
      <c r="BL228" s="162">
        <v>13872.75</v>
      </c>
      <c r="BM228" s="162">
        <v>0</v>
      </c>
      <c r="BN228" s="162">
        <v>0</v>
      </c>
      <c r="BO228" s="162"/>
      <c r="BP228" s="162"/>
      <c r="BQ228" s="162">
        <v>0</v>
      </c>
      <c r="BR228" s="162">
        <v>0</v>
      </c>
      <c r="BS228" s="162">
        <v>0</v>
      </c>
      <c r="BT228" s="162">
        <v>0</v>
      </c>
      <c r="BU228" s="162">
        <v>0</v>
      </c>
      <c r="BV228" s="162">
        <v>0</v>
      </c>
      <c r="BW228" s="162"/>
      <c r="BX228" s="162"/>
      <c r="BY228" s="162">
        <v>0</v>
      </c>
      <c r="BZ228" s="162">
        <v>0</v>
      </c>
      <c r="CA228" s="162">
        <v>0</v>
      </c>
      <c r="CB228" s="162">
        <v>0</v>
      </c>
      <c r="CC228" s="162">
        <v>0</v>
      </c>
      <c r="CD228" s="162">
        <v>0</v>
      </c>
      <c r="CE228" s="162">
        <f>VLOOKUP(I228,[120]REV33!$A:$O,11,0)</f>
        <v>0</v>
      </c>
      <c r="CF228" s="162">
        <f>VLOOKUP(I228,[120]REV33!$A:$O,12,0)</f>
        <v>0</v>
      </c>
      <c r="CG228" s="162"/>
      <c r="CH228" s="162"/>
      <c r="CI228" s="162">
        <v>585</v>
      </c>
      <c r="CJ228" s="162">
        <v>2041.65</v>
      </c>
      <c r="CK228" s="162"/>
      <c r="CL228" s="162"/>
      <c r="CM228" s="162"/>
      <c r="CN228" s="162"/>
      <c r="CO228" s="162">
        <v>0</v>
      </c>
      <c r="CP228" s="162">
        <v>0</v>
      </c>
      <c r="CQ228" s="162">
        <v>0</v>
      </c>
      <c r="CR228" s="162">
        <v>0</v>
      </c>
      <c r="CS228" s="162">
        <v>0</v>
      </c>
      <c r="CT228" s="162">
        <v>0</v>
      </c>
      <c r="CU228" s="162">
        <v>0</v>
      </c>
      <c r="CV228" s="162">
        <v>0</v>
      </c>
      <c r="CW228" s="209">
        <f t="shared" si="333"/>
        <v>4560</v>
      </c>
      <c r="CX228" s="209">
        <f t="shared" si="334"/>
        <v>15914.4</v>
      </c>
      <c r="CY228" s="206" t="s">
        <v>2564</v>
      </c>
      <c r="CZ228" s="156"/>
      <c r="DD228" s="157"/>
      <c r="DE228" s="152">
        <f t="shared" si="335"/>
        <v>4560</v>
      </c>
      <c r="DF228" s="152">
        <f t="shared" si="336"/>
        <v>15914.4</v>
      </c>
      <c r="DG228" s="153"/>
      <c r="DH228" s="158" t="s">
        <v>1696</v>
      </c>
      <c r="DI228" s="156" t="s">
        <v>1003</v>
      </c>
      <c r="DJ228" s="247" t="s">
        <v>1658</v>
      </c>
      <c r="DK228" s="175"/>
      <c r="DL228" s="240">
        <v>3495</v>
      </c>
      <c r="DM228" s="158">
        <v>45947</v>
      </c>
      <c r="DN228" s="429">
        <f>170*6</f>
        <v>1020</v>
      </c>
      <c r="DO228" s="240">
        <v>3495</v>
      </c>
      <c r="DP228" s="189">
        <v>16493.95</v>
      </c>
      <c r="DQ228" s="181">
        <f t="shared" si="349"/>
        <v>63410990.775000006</v>
      </c>
      <c r="DR228" s="446">
        <f t="shared" si="350"/>
        <v>0.1000000000000001</v>
      </c>
      <c r="DS228" s="160">
        <f t="shared" si="351"/>
        <v>57646355.25</v>
      </c>
      <c r="DT228" s="159">
        <v>45948</v>
      </c>
      <c r="DU228" s="152">
        <f t="shared" si="337"/>
        <v>4566</v>
      </c>
      <c r="DV228" s="152">
        <f t="shared" si="338"/>
        <v>15647.7</v>
      </c>
      <c r="ES228" s="152">
        <f t="shared" si="339"/>
        <v>0</v>
      </c>
      <c r="ET228" s="151">
        <f t="shared" si="340"/>
        <v>0</v>
      </c>
      <c r="EU228" s="153"/>
      <c r="EV228" s="153"/>
      <c r="EW228" s="153"/>
      <c r="EX228" s="153"/>
      <c r="EY228" s="152">
        <f t="shared" si="341"/>
        <v>4566</v>
      </c>
      <c r="EZ228" s="152">
        <f t="shared" si="342"/>
        <v>15647.7</v>
      </c>
      <c r="FA228" s="152">
        <f t="shared" si="343"/>
        <v>-6</v>
      </c>
      <c r="FB228" s="152">
        <f t="shared" si="344"/>
        <v>266.69999999999891</v>
      </c>
      <c r="FC228" s="151" t="str">
        <f t="shared" si="345"/>
        <v>Thừa</v>
      </c>
    </row>
    <row r="229" spans="1:168" s="202" customFormat="1" ht="14" hidden="1" customHeight="1">
      <c r="A229" s="208" t="str">
        <f t="shared" si="303"/>
        <v>ok</v>
      </c>
      <c r="B229" s="151"/>
      <c r="C229" s="409"/>
      <c r="D229" s="151"/>
      <c r="E229" s="154"/>
      <c r="F229" s="154"/>
      <c r="G229" s="151"/>
      <c r="H229" s="364"/>
      <c r="I229" s="164" t="s">
        <v>1649</v>
      </c>
      <c r="J229" s="164" t="s">
        <v>1633</v>
      </c>
      <c r="K229" s="247" t="s">
        <v>1650</v>
      </c>
      <c r="L229" s="427" t="s">
        <v>87</v>
      </c>
      <c r="M229" s="163" t="s">
        <v>61</v>
      </c>
      <c r="N229" s="418"/>
      <c r="O229" s="428"/>
      <c r="P229" s="416"/>
      <c r="Q229" s="155"/>
      <c r="R229" s="155"/>
      <c r="S229" s="161"/>
      <c r="T229" s="162"/>
      <c r="U229" s="162"/>
      <c r="V229" s="162"/>
      <c r="W229" s="162"/>
      <c r="X229" s="162"/>
      <c r="Y229" s="162"/>
      <c r="Z229" s="162"/>
      <c r="AA229" s="162"/>
      <c r="AB229" s="162"/>
      <c r="AC229" s="162"/>
      <c r="AD229" s="162"/>
      <c r="AE229" s="162"/>
      <c r="AF229" s="162"/>
      <c r="AG229" s="162"/>
      <c r="AH229" s="162"/>
      <c r="AI229" s="162"/>
      <c r="AJ229" s="162"/>
      <c r="AK229" s="162"/>
      <c r="AL229" s="162"/>
      <c r="AM229" s="162"/>
      <c r="AN229" s="162"/>
      <c r="AO229" s="162"/>
      <c r="AP229" s="162"/>
      <c r="AQ229" s="162"/>
      <c r="AR229" s="162"/>
      <c r="AS229" s="162"/>
      <c r="AT229" s="162"/>
      <c r="AU229" s="162"/>
      <c r="AV229" s="162"/>
      <c r="AW229" s="162"/>
      <c r="AX229" s="162"/>
      <c r="AY229" s="162"/>
      <c r="AZ229" s="162"/>
      <c r="BA229" s="162"/>
      <c r="BB229" s="162"/>
      <c r="BC229" s="162"/>
      <c r="BD229" s="162"/>
      <c r="BE229" s="162"/>
      <c r="BF229" s="162"/>
      <c r="BG229" s="162"/>
      <c r="BH229" s="162"/>
      <c r="BI229" s="162"/>
      <c r="BJ229" s="162"/>
      <c r="BK229" s="162"/>
      <c r="BL229" s="162"/>
      <c r="BM229" s="162"/>
      <c r="BN229" s="162"/>
      <c r="BO229" s="162"/>
      <c r="BP229" s="162"/>
      <c r="BQ229" s="162"/>
      <c r="BR229" s="162"/>
      <c r="BS229" s="162"/>
      <c r="BT229" s="162"/>
      <c r="BU229" s="162"/>
      <c r="BV229" s="162"/>
      <c r="BW229" s="162"/>
      <c r="BX229" s="162"/>
      <c r="BY229" s="162"/>
      <c r="BZ229" s="162"/>
      <c r="CA229" s="162"/>
      <c r="CB229" s="162"/>
      <c r="CC229" s="162"/>
      <c r="CD229" s="162"/>
      <c r="CE229" s="162"/>
      <c r="CF229" s="162"/>
      <c r="CG229" s="162"/>
      <c r="CH229" s="162"/>
      <c r="CI229" s="162"/>
      <c r="CJ229" s="162"/>
      <c r="CK229" s="162"/>
      <c r="CL229" s="162"/>
      <c r="CM229" s="162"/>
      <c r="CN229" s="162"/>
      <c r="CO229" s="162"/>
      <c r="CP229" s="162"/>
      <c r="CQ229" s="162"/>
      <c r="CR229" s="162"/>
      <c r="CS229" s="162"/>
      <c r="CT229" s="162"/>
      <c r="CU229" s="162"/>
      <c r="CV229" s="162"/>
      <c r="CW229" s="209"/>
      <c r="CX229" s="209"/>
      <c r="CY229" s="206"/>
      <c r="CZ229" s="156"/>
      <c r="DA229" s="155"/>
      <c r="DB229" s="155"/>
      <c r="DC229" s="155"/>
      <c r="DD229" s="157"/>
      <c r="DE229" s="152"/>
      <c r="DF229" s="152"/>
      <c r="DG229" s="153"/>
      <c r="DH229" s="158" t="s">
        <v>2579</v>
      </c>
      <c r="DI229" s="156" t="s">
        <v>2565</v>
      </c>
      <c r="DJ229" s="247" t="s">
        <v>2580</v>
      </c>
      <c r="DK229" s="175"/>
      <c r="DL229" s="240">
        <v>2015</v>
      </c>
      <c r="DM229" s="158">
        <v>46014</v>
      </c>
      <c r="DN229" s="429">
        <f>98*6</f>
        <v>588</v>
      </c>
      <c r="DO229" s="240">
        <v>2015</v>
      </c>
      <c r="DP229" s="189">
        <v>15727.27</v>
      </c>
      <c r="DQ229" s="181">
        <f t="shared" si="349"/>
        <v>34859493.955000006</v>
      </c>
      <c r="DR229" s="446">
        <f t="shared" si="350"/>
        <v>0.10000000000000016</v>
      </c>
      <c r="DS229" s="160">
        <f t="shared" si="351"/>
        <v>31690449.050000001</v>
      </c>
      <c r="DT229" s="159">
        <v>46018</v>
      </c>
      <c r="DU229" s="152"/>
      <c r="DV229" s="152"/>
      <c r="DW229" s="155"/>
      <c r="DX229" s="155"/>
      <c r="DY229" s="155"/>
      <c r="DZ229" s="155"/>
      <c r="EA229" s="155"/>
      <c r="EB229" s="155"/>
      <c r="EC229" s="155"/>
      <c r="ED229" s="155"/>
      <c r="EE229" s="155"/>
      <c r="EF229" s="155"/>
      <c r="EG229" s="155"/>
      <c r="EH229" s="155"/>
      <c r="EI229" s="155"/>
      <c r="EJ229" s="155"/>
      <c r="EK229" s="155"/>
      <c r="EL229" s="155"/>
      <c r="EM229" s="155"/>
      <c r="EN229" s="155"/>
      <c r="EO229" s="155"/>
      <c r="EP229" s="155"/>
      <c r="EQ229" s="155"/>
      <c r="ER229" s="155"/>
      <c r="ES229" s="152"/>
      <c r="ET229" s="151"/>
      <c r="EU229" s="153"/>
      <c r="EV229" s="153"/>
      <c r="EW229" s="153"/>
      <c r="EX229" s="153"/>
      <c r="EY229" s="152"/>
      <c r="EZ229" s="152"/>
      <c r="FA229" s="152"/>
      <c r="FB229" s="152"/>
      <c r="FC229" s="151"/>
      <c r="FD229" s="155"/>
      <c r="FE229" s="155"/>
      <c r="FF229" s="155"/>
      <c r="FG229" s="204"/>
      <c r="FH229" s="204"/>
      <c r="FI229" s="204"/>
      <c r="FJ229" s="204"/>
      <c r="FK229" s="204"/>
      <c r="FL229" s="204"/>
    </row>
    <row r="230" spans="1:168" s="202" customFormat="1" ht="14" hidden="1" customHeight="1">
      <c r="A230" s="208" t="str">
        <f t="shared" si="303"/>
        <v>ok</v>
      </c>
      <c r="B230" s="151"/>
      <c r="C230" s="409"/>
      <c r="D230" s="151"/>
      <c r="E230" s="154"/>
      <c r="F230" s="154"/>
      <c r="G230" s="151"/>
      <c r="H230" s="364"/>
      <c r="I230" s="164" t="s">
        <v>1649</v>
      </c>
      <c r="J230" s="164" t="s">
        <v>1633</v>
      </c>
      <c r="K230" s="247" t="s">
        <v>1650</v>
      </c>
      <c r="L230" s="427" t="s">
        <v>87</v>
      </c>
      <c r="M230" s="163" t="s">
        <v>61</v>
      </c>
      <c r="N230" s="418"/>
      <c r="O230" s="428"/>
      <c r="P230" s="416"/>
      <c r="Q230" s="155"/>
      <c r="R230" s="155"/>
      <c r="S230" s="161"/>
      <c r="T230" s="162"/>
      <c r="U230" s="162"/>
      <c r="V230" s="162"/>
      <c r="W230" s="162"/>
      <c r="X230" s="162"/>
      <c r="Y230" s="162"/>
      <c r="Z230" s="162"/>
      <c r="AA230" s="162"/>
      <c r="AB230" s="162"/>
      <c r="AC230" s="162"/>
      <c r="AD230" s="162"/>
      <c r="AE230" s="162"/>
      <c r="AF230" s="162"/>
      <c r="AG230" s="162"/>
      <c r="AH230" s="162"/>
      <c r="AI230" s="162"/>
      <c r="AJ230" s="162"/>
      <c r="AK230" s="162"/>
      <c r="AL230" s="162"/>
      <c r="AM230" s="162"/>
      <c r="AN230" s="162"/>
      <c r="AO230" s="162"/>
      <c r="AP230" s="162"/>
      <c r="AQ230" s="162"/>
      <c r="AR230" s="162"/>
      <c r="AS230" s="162"/>
      <c r="AT230" s="162"/>
      <c r="AU230" s="162"/>
      <c r="AV230" s="162"/>
      <c r="AW230" s="162"/>
      <c r="AX230" s="162"/>
      <c r="AY230" s="162"/>
      <c r="AZ230" s="162"/>
      <c r="BA230" s="162"/>
      <c r="BB230" s="162"/>
      <c r="BC230" s="162"/>
      <c r="BD230" s="162"/>
      <c r="BE230" s="162"/>
      <c r="BF230" s="162"/>
      <c r="BG230" s="162"/>
      <c r="BH230" s="162"/>
      <c r="BI230" s="162"/>
      <c r="BJ230" s="162"/>
      <c r="BK230" s="162"/>
      <c r="BL230" s="162"/>
      <c r="BM230" s="162"/>
      <c r="BN230" s="162"/>
      <c r="BO230" s="162"/>
      <c r="BP230" s="162"/>
      <c r="BQ230" s="162"/>
      <c r="BR230" s="162"/>
      <c r="BS230" s="162"/>
      <c r="BT230" s="162"/>
      <c r="BU230" s="162"/>
      <c r="BV230" s="162"/>
      <c r="BW230" s="162"/>
      <c r="BX230" s="162"/>
      <c r="BY230" s="162"/>
      <c r="BZ230" s="162"/>
      <c r="CA230" s="162"/>
      <c r="CB230" s="162"/>
      <c r="CC230" s="162"/>
      <c r="CD230" s="162"/>
      <c r="CE230" s="162"/>
      <c r="CF230" s="162"/>
      <c r="CG230" s="162"/>
      <c r="CH230" s="162"/>
      <c r="CI230" s="162"/>
      <c r="CJ230" s="162"/>
      <c r="CK230" s="162"/>
      <c r="CL230" s="162"/>
      <c r="CM230" s="162"/>
      <c r="CN230" s="162"/>
      <c r="CO230" s="162"/>
      <c r="CP230" s="162"/>
      <c r="CQ230" s="162"/>
      <c r="CR230" s="162"/>
      <c r="CS230" s="162"/>
      <c r="CT230" s="162"/>
      <c r="CU230" s="162"/>
      <c r="CV230" s="162"/>
      <c r="CW230" s="209"/>
      <c r="CX230" s="209"/>
      <c r="CY230" s="206"/>
      <c r="CZ230" s="156"/>
      <c r="DA230" s="155"/>
      <c r="DB230" s="155"/>
      <c r="DC230" s="155"/>
      <c r="DD230" s="157"/>
      <c r="DE230" s="152"/>
      <c r="DF230" s="152"/>
      <c r="DG230" s="153"/>
      <c r="DH230" s="158" t="s">
        <v>374</v>
      </c>
      <c r="DI230" s="156" t="s">
        <v>45</v>
      </c>
      <c r="DJ230" s="247" t="s">
        <v>1671</v>
      </c>
      <c r="DK230" s="175"/>
      <c r="DL230" s="240">
        <v>10137.700000000001</v>
      </c>
      <c r="DM230" s="158" t="s">
        <v>374</v>
      </c>
      <c r="DN230" s="429">
        <f>493*6</f>
        <v>2958</v>
      </c>
      <c r="DO230" s="240">
        <v>10137.700000000001</v>
      </c>
      <c r="DP230" s="189">
        <f>17500/1.1</f>
        <v>15909.090909090908</v>
      </c>
      <c r="DQ230" s="181">
        <f t="shared" si="349"/>
        <v>177409750</v>
      </c>
      <c r="DR230" s="446">
        <f t="shared" si="350"/>
        <v>0.10000000000000002</v>
      </c>
      <c r="DS230" s="281">
        <f t="shared" si="351"/>
        <v>161281590.90909091</v>
      </c>
      <c r="DT230" s="159">
        <v>45953</v>
      </c>
      <c r="DU230" s="152"/>
      <c r="DV230" s="152"/>
      <c r="DW230" s="155"/>
      <c r="DX230" s="155"/>
      <c r="DY230" s="155"/>
      <c r="DZ230" s="155"/>
      <c r="EA230" s="155"/>
      <c r="EB230" s="155"/>
      <c r="EC230" s="155"/>
      <c r="ED230" s="155"/>
      <c r="EE230" s="155"/>
      <c r="EF230" s="155"/>
      <c r="EG230" s="155"/>
      <c r="EH230" s="155"/>
      <c r="EI230" s="155"/>
      <c r="EJ230" s="155"/>
      <c r="EK230" s="155"/>
      <c r="EL230" s="155"/>
      <c r="EM230" s="155"/>
      <c r="EN230" s="155"/>
      <c r="EO230" s="155"/>
      <c r="EP230" s="155"/>
      <c r="EQ230" s="155"/>
      <c r="ER230" s="155"/>
      <c r="ES230" s="152"/>
      <c r="ET230" s="151"/>
      <c r="EU230" s="153"/>
      <c r="EV230" s="153"/>
      <c r="EW230" s="153"/>
      <c r="EX230" s="153"/>
      <c r="EY230" s="152"/>
      <c r="EZ230" s="152"/>
      <c r="FA230" s="152"/>
      <c r="FB230" s="152"/>
      <c r="FC230" s="151"/>
      <c r="FD230" s="155"/>
      <c r="FE230" s="155"/>
      <c r="FF230" s="155"/>
      <c r="FG230" s="204"/>
      <c r="FH230" s="204"/>
      <c r="FI230" s="204"/>
      <c r="FJ230" s="204"/>
      <c r="FK230" s="204"/>
      <c r="FL230" s="204"/>
    </row>
    <row r="231" spans="1:168" s="202" customFormat="1" ht="14" hidden="1" customHeight="1">
      <c r="A231" s="208" t="str">
        <f t="shared" si="303"/>
        <v>Hiện</v>
      </c>
      <c r="B231" s="151" t="str">
        <f t="shared" si="354"/>
        <v>Thừa</v>
      </c>
      <c r="C231" s="409">
        <f t="shared" ref="C231" si="356">FA231</f>
        <v>-12</v>
      </c>
      <c r="D231" s="151"/>
      <c r="E231" s="154" t="s">
        <v>1902</v>
      </c>
      <c r="F231" s="154"/>
      <c r="G231" s="151"/>
      <c r="H231" s="364"/>
      <c r="I231" s="430" t="s">
        <v>1769</v>
      </c>
      <c r="J231" s="171" t="s">
        <v>640</v>
      </c>
      <c r="K231" s="247" t="s">
        <v>1770</v>
      </c>
      <c r="L231" s="431" t="s">
        <v>642</v>
      </c>
      <c r="M231" s="163" t="s">
        <v>345</v>
      </c>
      <c r="N231" s="177"/>
      <c r="O231" s="229">
        <v>24</v>
      </c>
      <c r="P231" s="416"/>
      <c r="Q231" s="155"/>
      <c r="R231" s="155"/>
      <c r="S231" s="161"/>
      <c r="T231" s="162"/>
      <c r="U231" s="162"/>
      <c r="V231" s="162"/>
      <c r="W231" s="162"/>
      <c r="X231" s="162"/>
      <c r="Y231" s="162"/>
      <c r="Z231" s="162"/>
      <c r="AA231" s="162"/>
      <c r="AB231" s="162"/>
      <c r="AC231" s="162"/>
      <c r="AD231" s="162"/>
      <c r="AE231" s="162"/>
      <c r="AF231" s="162"/>
      <c r="AG231" s="162"/>
      <c r="AH231" s="162"/>
      <c r="AI231" s="162"/>
      <c r="AJ231" s="162"/>
      <c r="AK231" s="162"/>
      <c r="AL231" s="162"/>
      <c r="AM231" s="162"/>
      <c r="AN231" s="162"/>
      <c r="AO231" s="162"/>
      <c r="AP231" s="162"/>
      <c r="AQ231" s="162"/>
      <c r="AR231" s="162"/>
      <c r="AS231" s="162"/>
      <c r="AT231" s="162"/>
      <c r="AU231" s="162"/>
      <c r="AV231" s="162"/>
      <c r="AW231" s="162"/>
      <c r="AX231" s="162"/>
      <c r="AY231" s="162"/>
      <c r="AZ231" s="162"/>
      <c r="BA231" s="162"/>
      <c r="BB231" s="162"/>
      <c r="BC231" s="162"/>
      <c r="BD231" s="162"/>
      <c r="BE231" s="162"/>
      <c r="BF231" s="162"/>
      <c r="BG231" s="162"/>
      <c r="BH231" s="162"/>
      <c r="BI231" s="162"/>
      <c r="BJ231" s="162"/>
      <c r="BK231" s="162"/>
      <c r="BL231" s="162"/>
      <c r="BM231" s="162"/>
      <c r="BN231" s="162"/>
      <c r="BO231" s="162">
        <v>24</v>
      </c>
      <c r="BP231" s="162"/>
      <c r="BQ231" s="162">
        <v>0</v>
      </c>
      <c r="BR231" s="162">
        <v>0</v>
      </c>
      <c r="BS231" s="162">
        <v>0</v>
      </c>
      <c r="BT231" s="162">
        <v>0</v>
      </c>
      <c r="BU231" s="162">
        <v>0</v>
      </c>
      <c r="BV231" s="162">
        <v>0</v>
      </c>
      <c r="BW231" s="162"/>
      <c r="BX231" s="162"/>
      <c r="BY231" s="162">
        <v>0</v>
      </c>
      <c r="BZ231" s="162">
        <v>0</v>
      </c>
      <c r="CA231" s="162">
        <v>0</v>
      </c>
      <c r="CB231" s="162">
        <v>0</v>
      </c>
      <c r="CC231" s="162">
        <v>0</v>
      </c>
      <c r="CD231" s="162">
        <v>0</v>
      </c>
      <c r="CE231" s="162">
        <f>VLOOKUP(I231,[120]REV33!$A:$O,11,0)</f>
        <v>0</v>
      </c>
      <c r="CF231" s="162">
        <f>VLOOKUP(I231,[120]REV33!$A:$O,12,0)</f>
        <v>0</v>
      </c>
      <c r="CG231" s="162"/>
      <c r="CH231" s="162"/>
      <c r="CI231" s="162"/>
      <c r="CJ231" s="162"/>
      <c r="CK231" s="162"/>
      <c r="CL231" s="162"/>
      <c r="CM231" s="162"/>
      <c r="CN231" s="162"/>
      <c r="CO231" s="162">
        <v>0</v>
      </c>
      <c r="CP231" s="162">
        <v>0</v>
      </c>
      <c r="CQ231" s="162">
        <v>0</v>
      </c>
      <c r="CR231" s="162">
        <v>0</v>
      </c>
      <c r="CS231" s="162">
        <v>0</v>
      </c>
      <c r="CT231" s="162">
        <v>0</v>
      </c>
      <c r="CU231" s="162">
        <v>0</v>
      </c>
      <c r="CV231" s="162">
        <v>0</v>
      </c>
      <c r="CW231" s="209">
        <f>Q231+S231+U231+W231+Y231+AA231+AC231+AE231+AG231+AI231+AK231+AM231+AO231+AQ231+AS231+AU231+AW231+AY231+BA231+BC231+BE231+BG231+BI231+BK231+BM231+BO231+BQ231+BS231+BU231+BW231+BY231+CA231+CC231+CE231+CG231+CI231+CK231+CM231+CO231+CQ231+CS231+CU231</f>
        <v>24</v>
      </c>
      <c r="CX231" s="209">
        <f>R231+T231+V231+X231+Z231+AB231+AD231+AF231+AH231+AJ231+AL231+AN231+AP231+AR231+AT231+AV231+AX231+AZ231+BB231+BD231+BF231+BH231+BJ231+BL231+BN231+BP231+BR231+BT231+BV231+BX231+BZ231+CB231+CD231+CF231+CH231+CJ231+CL231+CN231+CP231+CR231+CT231+CV231</f>
        <v>0</v>
      </c>
      <c r="CY231" s="375" t="s">
        <v>1774</v>
      </c>
      <c r="CZ231" s="156"/>
      <c r="DA231" s="155"/>
      <c r="DB231" s="155"/>
      <c r="DC231" s="155"/>
      <c r="DD231" s="157"/>
      <c r="DE231" s="152">
        <f>IF(CW231&gt;DA231,CW231-DA231,"0")</f>
        <v>24</v>
      </c>
      <c r="DF231" s="152" t="str">
        <f>IF(CX231&gt;DB231,CX231-DB231,"0")</f>
        <v>0</v>
      </c>
      <c r="DG231" s="153"/>
      <c r="DH231" s="158"/>
      <c r="DI231" s="156"/>
      <c r="DJ231" s="247"/>
      <c r="DK231" s="175"/>
      <c r="DL231" s="240"/>
      <c r="DM231" s="158"/>
      <c r="DN231" s="429"/>
      <c r="DO231" s="240"/>
      <c r="DP231" s="189"/>
      <c r="DQ231" s="189"/>
      <c r="DR231" s="189"/>
      <c r="DS231" s="281"/>
      <c r="DT231" s="159"/>
      <c r="DU231" s="152">
        <f>SUMIF($I:$I,I231,$DN:$DN)</f>
        <v>36</v>
      </c>
      <c r="DV231" s="152">
        <f>SUMIF($I:$I,I231,$DO:$DO)</f>
        <v>0</v>
      </c>
      <c r="DW231" s="155"/>
      <c r="DX231" s="155"/>
      <c r="DY231" s="155"/>
      <c r="DZ231" s="155"/>
      <c r="EA231" s="155"/>
      <c r="EB231" s="155"/>
      <c r="EC231" s="155"/>
      <c r="ED231" s="155"/>
      <c r="EE231" s="155"/>
      <c r="EF231" s="155"/>
      <c r="EG231" s="155"/>
      <c r="EH231" s="155"/>
      <c r="EI231" s="155"/>
      <c r="EJ231" s="155"/>
      <c r="EK231" s="155"/>
      <c r="EL231" s="155"/>
      <c r="EM231" s="155"/>
      <c r="EN231" s="155"/>
      <c r="EO231" s="155"/>
      <c r="EP231" s="155"/>
      <c r="EQ231" s="155"/>
      <c r="ER231" s="155"/>
      <c r="ES231" s="152">
        <f>SUMIF($I:$I,I231,$EG:$EG)</f>
        <v>0</v>
      </c>
      <c r="ET231" s="151">
        <f>SUMIF($I:$I,I231,$EH:$EH)</f>
        <v>0</v>
      </c>
      <c r="EU231" s="153"/>
      <c r="EV231" s="153"/>
      <c r="EW231" s="153"/>
      <c r="EX231" s="153"/>
      <c r="EY231" s="152">
        <f>DU231+ES231</f>
        <v>36</v>
      </c>
      <c r="EZ231" s="152">
        <f>DV231+ET231</f>
        <v>0</v>
      </c>
      <c r="FA231" s="152">
        <f t="shared" ref="FA231" si="357">DE231-EY231</f>
        <v>-12</v>
      </c>
      <c r="FB231" s="152">
        <f t="shared" ref="FB231" si="358">DF231-EZ231</f>
        <v>0</v>
      </c>
      <c r="FC231" s="151" t="str">
        <f>IF(FA231&lt;0,"Thừa",IF(FA231=0,"Đủ","Thiếu"))</f>
        <v>Thừa</v>
      </c>
      <c r="FD231" s="155"/>
      <c r="FE231" s="155"/>
      <c r="FF231" s="155"/>
      <c r="FG231" s="204"/>
      <c r="FH231" s="204"/>
      <c r="FI231" s="204"/>
      <c r="FJ231" s="204"/>
      <c r="FK231" s="204"/>
      <c r="FL231" s="204"/>
    </row>
    <row r="232" spans="1:168" s="202" customFormat="1" ht="14" hidden="1" customHeight="1">
      <c r="A232" s="208" t="str">
        <f t="shared" si="303"/>
        <v>ok</v>
      </c>
      <c r="B232" s="151"/>
      <c r="C232" s="409"/>
      <c r="D232" s="151"/>
      <c r="E232" s="154"/>
      <c r="F232" s="154"/>
      <c r="G232" s="151"/>
      <c r="H232" s="364"/>
      <c r="I232" s="430" t="s">
        <v>1769</v>
      </c>
      <c r="J232" s="171" t="s">
        <v>640</v>
      </c>
      <c r="K232" s="247" t="s">
        <v>1770</v>
      </c>
      <c r="L232" s="431" t="s">
        <v>642</v>
      </c>
      <c r="M232" s="163" t="s">
        <v>345</v>
      </c>
      <c r="N232" s="177"/>
      <c r="O232" s="229"/>
      <c r="P232" s="416"/>
      <c r="Q232" s="155"/>
      <c r="R232" s="155"/>
      <c r="S232" s="161"/>
      <c r="T232" s="162"/>
      <c r="U232" s="162"/>
      <c r="V232" s="162"/>
      <c r="W232" s="162"/>
      <c r="X232" s="162"/>
      <c r="Y232" s="162"/>
      <c r="Z232" s="162"/>
      <c r="AA232" s="162"/>
      <c r="AB232" s="162"/>
      <c r="AC232" s="162"/>
      <c r="AD232" s="162"/>
      <c r="AE232" s="162"/>
      <c r="AF232" s="162"/>
      <c r="AG232" s="162"/>
      <c r="AH232" s="162"/>
      <c r="AI232" s="162"/>
      <c r="AJ232" s="162"/>
      <c r="AK232" s="162"/>
      <c r="AL232" s="162"/>
      <c r="AM232" s="162"/>
      <c r="AN232" s="162"/>
      <c r="AO232" s="162"/>
      <c r="AP232" s="162"/>
      <c r="AQ232" s="162"/>
      <c r="AR232" s="162"/>
      <c r="AS232" s="162"/>
      <c r="AT232" s="162"/>
      <c r="AU232" s="162"/>
      <c r="AV232" s="162"/>
      <c r="AW232" s="162"/>
      <c r="AX232" s="162"/>
      <c r="AY232" s="162"/>
      <c r="AZ232" s="162"/>
      <c r="BA232" s="162"/>
      <c r="BB232" s="162"/>
      <c r="BC232" s="162"/>
      <c r="BD232" s="162"/>
      <c r="BE232" s="162"/>
      <c r="BF232" s="162"/>
      <c r="BG232" s="162"/>
      <c r="BH232" s="162"/>
      <c r="BI232" s="162"/>
      <c r="BJ232" s="162"/>
      <c r="BK232" s="162"/>
      <c r="BL232" s="162"/>
      <c r="BM232" s="162"/>
      <c r="BN232" s="162"/>
      <c r="BO232" s="162"/>
      <c r="BP232" s="162"/>
      <c r="BQ232" s="162"/>
      <c r="BR232" s="162"/>
      <c r="BS232" s="162"/>
      <c r="BT232" s="162"/>
      <c r="BU232" s="162"/>
      <c r="BV232" s="162"/>
      <c r="BW232" s="162"/>
      <c r="BX232" s="162"/>
      <c r="BY232" s="162"/>
      <c r="BZ232" s="162"/>
      <c r="CA232" s="162"/>
      <c r="CB232" s="162"/>
      <c r="CC232" s="162"/>
      <c r="CD232" s="162"/>
      <c r="CE232" s="162"/>
      <c r="CF232" s="162"/>
      <c r="CG232" s="162"/>
      <c r="CH232" s="162"/>
      <c r="CI232" s="162"/>
      <c r="CJ232" s="162"/>
      <c r="CK232" s="162"/>
      <c r="CL232" s="162"/>
      <c r="CM232" s="162"/>
      <c r="CN232" s="162"/>
      <c r="CO232" s="162"/>
      <c r="CP232" s="162"/>
      <c r="CQ232" s="162"/>
      <c r="CR232" s="162"/>
      <c r="CS232" s="162"/>
      <c r="CT232" s="162"/>
      <c r="CU232" s="162"/>
      <c r="CV232" s="162"/>
      <c r="CW232" s="209"/>
      <c r="CX232" s="209"/>
      <c r="CY232" s="375"/>
      <c r="CZ232" s="156"/>
      <c r="DA232" s="155"/>
      <c r="DB232" s="155"/>
      <c r="DC232" s="155"/>
      <c r="DD232" s="157"/>
      <c r="DE232" s="152"/>
      <c r="DF232" s="152"/>
      <c r="DG232" s="153"/>
      <c r="DH232" s="797" t="s">
        <v>2456</v>
      </c>
      <c r="DI232" s="797" t="s">
        <v>2457</v>
      </c>
      <c r="DJ232" s="798" t="s">
        <v>2427</v>
      </c>
      <c r="DK232" s="175"/>
      <c r="DL232" s="202" t="s">
        <v>477</v>
      </c>
      <c r="DM232" s="158">
        <v>45985</v>
      </c>
      <c r="DN232" s="429">
        <v>15</v>
      </c>
      <c r="DO232" s="1005" t="s">
        <v>477</v>
      </c>
      <c r="DP232" s="240">
        <v>690000</v>
      </c>
      <c r="DQ232" s="189">
        <f t="shared" ref="DQ232:DQ236" si="359">DP232*DN232*(1+DR232)</f>
        <v>11178000</v>
      </c>
      <c r="DR232" s="446">
        <v>0.08</v>
      </c>
      <c r="DS232" s="281">
        <f t="shared" ref="DS232:DS236" si="360">DN232*DP232</f>
        <v>10350000</v>
      </c>
      <c r="DT232" s="159">
        <v>46030</v>
      </c>
      <c r="DU232" s="152"/>
      <c r="DV232" s="152"/>
      <c r="DW232" s="155"/>
      <c r="DX232" s="155"/>
      <c r="DY232" s="155"/>
      <c r="DZ232" s="155"/>
      <c r="EA232" s="155"/>
      <c r="EB232" s="155"/>
      <c r="EC232" s="155"/>
      <c r="ED232" s="155"/>
      <c r="EE232" s="155"/>
      <c r="EF232" s="155"/>
      <c r="EG232" s="155"/>
      <c r="EH232" s="155"/>
      <c r="EI232" s="155"/>
      <c r="EJ232" s="155"/>
      <c r="EK232" s="155"/>
      <c r="EL232" s="155"/>
      <c r="EM232" s="155"/>
      <c r="EN232" s="155"/>
      <c r="EO232" s="155"/>
      <c r="EP232" s="155"/>
      <c r="EQ232" s="155"/>
      <c r="ER232" s="155"/>
      <c r="ES232" s="152"/>
      <c r="ET232" s="151"/>
      <c r="EU232" s="153"/>
      <c r="EV232" s="153"/>
      <c r="EW232" s="153"/>
      <c r="EX232" s="153"/>
      <c r="EY232" s="152"/>
      <c r="EZ232" s="152"/>
      <c r="FA232" s="152"/>
      <c r="FB232" s="152"/>
      <c r="FC232" s="151"/>
      <c r="FD232" s="155"/>
      <c r="FE232" s="155"/>
      <c r="FF232" s="155"/>
      <c r="FG232" s="204"/>
      <c r="FH232" s="204"/>
      <c r="FI232" s="204"/>
      <c r="FJ232" s="204"/>
      <c r="FK232" s="204"/>
      <c r="FL232" s="204"/>
    </row>
    <row r="233" spans="1:168" s="202" customFormat="1" ht="14" hidden="1" customHeight="1">
      <c r="A233" s="208" t="str">
        <f t="shared" si="303"/>
        <v>ok</v>
      </c>
      <c r="B233" s="151"/>
      <c r="C233" s="409"/>
      <c r="D233" s="151"/>
      <c r="E233" s="154"/>
      <c r="F233" s="154"/>
      <c r="G233" s="151"/>
      <c r="H233" s="364"/>
      <c r="I233" s="430" t="s">
        <v>1769</v>
      </c>
      <c r="J233" s="171" t="s">
        <v>640</v>
      </c>
      <c r="K233" s="247" t="s">
        <v>1770</v>
      </c>
      <c r="L233" s="431" t="s">
        <v>642</v>
      </c>
      <c r="M233" s="163" t="s">
        <v>345</v>
      </c>
      <c r="N233" s="177"/>
      <c r="O233" s="229"/>
      <c r="P233" s="416"/>
      <c r="Q233" s="155"/>
      <c r="R233" s="155"/>
      <c r="S233" s="161"/>
      <c r="T233" s="162"/>
      <c r="U233" s="162"/>
      <c r="V233" s="162"/>
      <c r="W233" s="162"/>
      <c r="X233" s="162"/>
      <c r="Y233" s="162"/>
      <c r="Z233" s="162"/>
      <c r="AA233" s="162"/>
      <c r="AB233" s="162"/>
      <c r="AC233" s="162"/>
      <c r="AD233" s="162"/>
      <c r="AE233" s="162"/>
      <c r="AF233" s="162"/>
      <c r="AG233" s="162"/>
      <c r="AH233" s="162"/>
      <c r="AI233" s="162"/>
      <c r="AJ233" s="162"/>
      <c r="AK233" s="162"/>
      <c r="AL233" s="162"/>
      <c r="AM233" s="162"/>
      <c r="AN233" s="162"/>
      <c r="AO233" s="162"/>
      <c r="AP233" s="162"/>
      <c r="AQ233" s="162"/>
      <c r="AR233" s="162"/>
      <c r="AS233" s="162"/>
      <c r="AT233" s="162"/>
      <c r="AU233" s="162"/>
      <c r="AV233" s="162"/>
      <c r="AW233" s="162"/>
      <c r="AX233" s="162"/>
      <c r="AY233" s="162"/>
      <c r="AZ233" s="162"/>
      <c r="BA233" s="162"/>
      <c r="BB233" s="162"/>
      <c r="BC233" s="162"/>
      <c r="BD233" s="162"/>
      <c r="BE233" s="162"/>
      <c r="BF233" s="162"/>
      <c r="BG233" s="162"/>
      <c r="BH233" s="162"/>
      <c r="BI233" s="162"/>
      <c r="BJ233" s="162"/>
      <c r="BK233" s="162"/>
      <c r="BL233" s="162"/>
      <c r="BM233" s="162"/>
      <c r="BN233" s="162"/>
      <c r="BO233" s="162"/>
      <c r="BP233" s="162"/>
      <c r="BQ233" s="162"/>
      <c r="BR233" s="162"/>
      <c r="BS233" s="162"/>
      <c r="BT233" s="162"/>
      <c r="BU233" s="162"/>
      <c r="BV233" s="162"/>
      <c r="BW233" s="162"/>
      <c r="BX233" s="162"/>
      <c r="BY233" s="162"/>
      <c r="BZ233" s="162"/>
      <c r="CA233" s="162"/>
      <c r="CB233" s="162"/>
      <c r="CC233" s="162"/>
      <c r="CD233" s="162"/>
      <c r="CE233" s="162"/>
      <c r="CF233" s="162"/>
      <c r="CG233" s="162"/>
      <c r="CH233" s="162"/>
      <c r="CI233" s="162"/>
      <c r="CJ233" s="162"/>
      <c r="CK233" s="162"/>
      <c r="CL233" s="162"/>
      <c r="CM233" s="162"/>
      <c r="CN233" s="162"/>
      <c r="CO233" s="162"/>
      <c r="CP233" s="162"/>
      <c r="CQ233" s="162"/>
      <c r="CR233" s="162"/>
      <c r="CS233" s="162"/>
      <c r="CT233" s="162"/>
      <c r="CU233" s="162"/>
      <c r="CV233" s="162"/>
      <c r="CW233" s="209"/>
      <c r="CX233" s="209"/>
      <c r="CY233" s="375"/>
      <c r="CZ233" s="156"/>
      <c r="DA233" s="155"/>
      <c r="DB233" s="155"/>
      <c r="DC233" s="155"/>
      <c r="DD233" s="157"/>
      <c r="DE233" s="152"/>
      <c r="DF233" s="152"/>
      <c r="DG233" s="153"/>
      <c r="DH233" s="797" t="s">
        <v>2456</v>
      </c>
      <c r="DI233" s="797" t="s">
        <v>2457</v>
      </c>
      <c r="DJ233" s="798" t="s">
        <v>2428</v>
      </c>
      <c r="DK233" s="175"/>
      <c r="DL233" s="202" t="s">
        <v>477</v>
      </c>
      <c r="DM233" s="158">
        <v>45985</v>
      </c>
      <c r="DN233" s="429">
        <v>6</v>
      </c>
      <c r="DO233" s="1005" t="s">
        <v>477</v>
      </c>
      <c r="DP233" s="240">
        <v>590000</v>
      </c>
      <c r="DQ233" s="189">
        <f t="shared" si="359"/>
        <v>3823200.0000000005</v>
      </c>
      <c r="DR233" s="446">
        <v>0.08</v>
      </c>
      <c r="DS233" s="281">
        <f t="shared" si="360"/>
        <v>3540000</v>
      </c>
      <c r="DT233" s="159">
        <v>46030</v>
      </c>
      <c r="DU233" s="152"/>
      <c r="DV233" s="152"/>
      <c r="DW233" s="155"/>
      <c r="DX233" s="155"/>
      <c r="DY233" s="155"/>
      <c r="DZ233" s="155"/>
      <c r="EA233" s="155"/>
      <c r="EB233" s="155"/>
      <c r="EC233" s="155"/>
      <c r="ED233" s="155"/>
      <c r="EE233" s="155"/>
      <c r="EF233" s="155"/>
      <c r="EG233" s="155"/>
      <c r="EH233" s="155"/>
      <c r="EI233" s="155"/>
      <c r="EJ233" s="155"/>
      <c r="EK233" s="155"/>
      <c r="EL233" s="155"/>
      <c r="EM233" s="155"/>
      <c r="EN233" s="155"/>
      <c r="EO233" s="155"/>
      <c r="EP233" s="155"/>
      <c r="EQ233" s="155"/>
      <c r="ER233" s="155"/>
      <c r="ES233" s="152"/>
      <c r="ET233" s="151"/>
      <c r="EU233" s="153"/>
      <c r="EV233" s="153"/>
      <c r="EW233" s="153"/>
      <c r="EX233" s="153"/>
      <c r="EY233" s="152"/>
      <c r="EZ233" s="152"/>
      <c r="FA233" s="152"/>
      <c r="FB233" s="152"/>
      <c r="FC233" s="151"/>
      <c r="FD233" s="155"/>
      <c r="FE233" s="155"/>
      <c r="FF233" s="155"/>
      <c r="FG233" s="204"/>
      <c r="FH233" s="204"/>
      <c r="FI233" s="204"/>
      <c r="FJ233" s="204"/>
      <c r="FK233" s="204"/>
      <c r="FL233" s="204"/>
    </row>
    <row r="234" spans="1:168" s="202" customFormat="1" ht="14" hidden="1" customHeight="1">
      <c r="A234" s="208" t="str">
        <f t="shared" si="303"/>
        <v>ok</v>
      </c>
      <c r="B234" s="151"/>
      <c r="C234" s="409"/>
      <c r="D234" s="151"/>
      <c r="E234" s="154"/>
      <c r="F234" s="154"/>
      <c r="G234" s="151"/>
      <c r="H234" s="364"/>
      <c r="I234" s="430" t="s">
        <v>1769</v>
      </c>
      <c r="J234" s="171" t="s">
        <v>640</v>
      </c>
      <c r="K234" s="247" t="s">
        <v>1770</v>
      </c>
      <c r="L234" s="431" t="s">
        <v>642</v>
      </c>
      <c r="M234" s="163" t="s">
        <v>345</v>
      </c>
      <c r="N234" s="177"/>
      <c r="O234" s="229"/>
      <c r="P234" s="416"/>
      <c r="Q234" s="155"/>
      <c r="R234" s="155"/>
      <c r="S234" s="161"/>
      <c r="T234" s="162"/>
      <c r="U234" s="162"/>
      <c r="V234" s="162"/>
      <c r="W234" s="162"/>
      <c r="X234" s="162"/>
      <c r="Y234" s="162"/>
      <c r="Z234" s="162"/>
      <c r="AA234" s="162"/>
      <c r="AB234" s="162"/>
      <c r="AC234" s="162"/>
      <c r="AD234" s="162"/>
      <c r="AE234" s="162"/>
      <c r="AF234" s="162"/>
      <c r="AG234" s="162"/>
      <c r="AH234" s="162"/>
      <c r="AI234" s="162"/>
      <c r="AJ234" s="162"/>
      <c r="AK234" s="162"/>
      <c r="AL234" s="162"/>
      <c r="AM234" s="162"/>
      <c r="AN234" s="162"/>
      <c r="AO234" s="162"/>
      <c r="AP234" s="162"/>
      <c r="AQ234" s="162"/>
      <c r="AR234" s="162"/>
      <c r="AS234" s="162"/>
      <c r="AT234" s="162"/>
      <c r="AU234" s="162"/>
      <c r="AV234" s="162"/>
      <c r="AW234" s="162"/>
      <c r="AX234" s="162"/>
      <c r="AY234" s="162"/>
      <c r="AZ234" s="162"/>
      <c r="BA234" s="162"/>
      <c r="BB234" s="162"/>
      <c r="BC234" s="162"/>
      <c r="BD234" s="162"/>
      <c r="BE234" s="162"/>
      <c r="BF234" s="162"/>
      <c r="BG234" s="162"/>
      <c r="BH234" s="162"/>
      <c r="BI234" s="162"/>
      <c r="BJ234" s="162"/>
      <c r="BK234" s="162"/>
      <c r="BL234" s="162"/>
      <c r="BM234" s="162"/>
      <c r="BN234" s="162"/>
      <c r="BO234" s="162"/>
      <c r="BP234" s="162"/>
      <c r="BQ234" s="162"/>
      <c r="BR234" s="162"/>
      <c r="BS234" s="162"/>
      <c r="BT234" s="162"/>
      <c r="BU234" s="162"/>
      <c r="BV234" s="162"/>
      <c r="BW234" s="162"/>
      <c r="BX234" s="162"/>
      <c r="BY234" s="162"/>
      <c r="BZ234" s="162"/>
      <c r="CA234" s="162"/>
      <c r="CB234" s="162"/>
      <c r="CC234" s="162"/>
      <c r="CD234" s="162"/>
      <c r="CE234" s="162"/>
      <c r="CF234" s="162"/>
      <c r="CG234" s="162"/>
      <c r="CH234" s="162"/>
      <c r="CI234" s="162"/>
      <c r="CJ234" s="162"/>
      <c r="CK234" s="162"/>
      <c r="CL234" s="162"/>
      <c r="CM234" s="162"/>
      <c r="CN234" s="162"/>
      <c r="CO234" s="162"/>
      <c r="CP234" s="162"/>
      <c r="CQ234" s="162"/>
      <c r="CR234" s="162"/>
      <c r="CS234" s="162"/>
      <c r="CT234" s="162"/>
      <c r="CU234" s="162"/>
      <c r="CV234" s="162"/>
      <c r="CW234" s="209"/>
      <c r="CX234" s="209"/>
      <c r="CY234" s="375"/>
      <c r="CZ234" s="156"/>
      <c r="DA234" s="155"/>
      <c r="DB234" s="155"/>
      <c r="DC234" s="155"/>
      <c r="DD234" s="157"/>
      <c r="DE234" s="152"/>
      <c r="DF234" s="152"/>
      <c r="DG234" s="153"/>
      <c r="DH234" s="797" t="s">
        <v>2456</v>
      </c>
      <c r="DI234" s="797" t="s">
        <v>2457</v>
      </c>
      <c r="DJ234" s="798" t="s">
        <v>2429</v>
      </c>
      <c r="DK234" s="175"/>
      <c r="DL234" s="202" t="s">
        <v>477</v>
      </c>
      <c r="DM234" s="158">
        <v>45985</v>
      </c>
      <c r="DN234" s="429">
        <v>6</v>
      </c>
      <c r="DO234" s="1005" t="s">
        <v>477</v>
      </c>
      <c r="DP234" s="240">
        <v>670000</v>
      </c>
      <c r="DQ234" s="189">
        <f t="shared" si="359"/>
        <v>4341600</v>
      </c>
      <c r="DR234" s="446">
        <v>0.08</v>
      </c>
      <c r="DS234" s="281">
        <f t="shared" si="360"/>
        <v>4020000</v>
      </c>
      <c r="DT234" s="159">
        <v>46030</v>
      </c>
      <c r="DU234" s="152"/>
      <c r="DV234" s="152"/>
      <c r="DW234" s="155"/>
      <c r="DX234" s="155"/>
      <c r="DY234" s="155"/>
      <c r="DZ234" s="155"/>
      <c r="EA234" s="155"/>
      <c r="EB234" s="155"/>
      <c r="EC234" s="155"/>
      <c r="ED234" s="155"/>
      <c r="EE234" s="155"/>
      <c r="EF234" s="155"/>
      <c r="EG234" s="155"/>
      <c r="EH234" s="155"/>
      <c r="EI234" s="155"/>
      <c r="EJ234" s="155"/>
      <c r="EK234" s="155"/>
      <c r="EL234" s="155"/>
      <c r="EM234" s="155"/>
      <c r="EN234" s="155"/>
      <c r="EO234" s="155"/>
      <c r="EP234" s="155"/>
      <c r="EQ234" s="155"/>
      <c r="ER234" s="155"/>
      <c r="ES234" s="152"/>
      <c r="ET234" s="151"/>
      <c r="EU234" s="153"/>
      <c r="EV234" s="153"/>
      <c r="EW234" s="153"/>
      <c r="EX234" s="153"/>
      <c r="EY234" s="152"/>
      <c r="EZ234" s="152"/>
      <c r="FA234" s="152"/>
      <c r="FB234" s="152"/>
      <c r="FC234" s="151"/>
      <c r="FD234" s="155"/>
      <c r="FE234" s="155"/>
      <c r="FF234" s="155"/>
      <c r="FG234" s="204"/>
      <c r="FH234" s="204"/>
      <c r="FI234" s="204"/>
      <c r="FJ234" s="204"/>
      <c r="FK234" s="204"/>
      <c r="FL234" s="204"/>
    </row>
    <row r="235" spans="1:168" s="202" customFormat="1" ht="14" hidden="1" customHeight="1">
      <c r="A235" s="208" t="str">
        <f t="shared" si="303"/>
        <v>ok</v>
      </c>
      <c r="B235" s="151"/>
      <c r="C235" s="409"/>
      <c r="D235" s="151"/>
      <c r="E235" s="154"/>
      <c r="F235" s="154"/>
      <c r="G235" s="151"/>
      <c r="H235" s="364"/>
      <c r="I235" s="430" t="s">
        <v>1769</v>
      </c>
      <c r="J235" s="171" t="s">
        <v>640</v>
      </c>
      <c r="K235" s="247" t="s">
        <v>1770</v>
      </c>
      <c r="L235" s="431" t="s">
        <v>642</v>
      </c>
      <c r="M235" s="163" t="s">
        <v>345</v>
      </c>
      <c r="N235" s="177"/>
      <c r="O235" s="229"/>
      <c r="P235" s="416"/>
      <c r="Q235" s="155"/>
      <c r="R235" s="155"/>
      <c r="S235" s="161"/>
      <c r="T235" s="162"/>
      <c r="U235" s="162"/>
      <c r="V235" s="162"/>
      <c r="W235" s="162"/>
      <c r="X235" s="162"/>
      <c r="Y235" s="162"/>
      <c r="Z235" s="162"/>
      <c r="AA235" s="162"/>
      <c r="AB235" s="162"/>
      <c r="AC235" s="162"/>
      <c r="AD235" s="162"/>
      <c r="AE235" s="162"/>
      <c r="AF235" s="162"/>
      <c r="AG235" s="162"/>
      <c r="AH235" s="162"/>
      <c r="AI235" s="162"/>
      <c r="AJ235" s="162"/>
      <c r="AK235" s="162"/>
      <c r="AL235" s="162"/>
      <c r="AM235" s="162"/>
      <c r="AN235" s="162"/>
      <c r="AO235" s="162"/>
      <c r="AP235" s="162"/>
      <c r="AQ235" s="162"/>
      <c r="AR235" s="162"/>
      <c r="AS235" s="162"/>
      <c r="AT235" s="162"/>
      <c r="AU235" s="162"/>
      <c r="AV235" s="162"/>
      <c r="AW235" s="162"/>
      <c r="AX235" s="162"/>
      <c r="AY235" s="162"/>
      <c r="AZ235" s="162"/>
      <c r="BA235" s="162"/>
      <c r="BB235" s="162"/>
      <c r="BC235" s="162"/>
      <c r="BD235" s="162"/>
      <c r="BE235" s="162"/>
      <c r="BF235" s="162"/>
      <c r="BG235" s="162"/>
      <c r="BH235" s="162"/>
      <c r="BI235" s="162"/>
      <c r="BJ235" s="162"/>
      <c r="BK235" s="162"/>
      <c r="BL235" s="162"/>
      <c r="BM235" s="162"/>
      <c r="BN235" s="162"/>
      <c r="BO235" s="162"/>
      <c r="BP235" s="162"/>
      <c r="BQ235" s="162"/>
      <c r="BR235" s="162"/>
      <c r="BS235" s="162"/>
      <c r="BT235" s="162"/>
      <c r="BU235" s="162"/>
      <c r="BV235" s="162"/>
      <c r="BW235" s="162"/>
      <c r="BX235" s="162"/>
      <c r="BY235" s="162"/>
      <c r="BZ235" s="162"/>
      <c r="CA235" s="162"/>
      <c r="CB235" s="162"/>
      <c r="CC235" s="162"/>
      <c r="CD235" s="162"/>
      <c r="CE235" s="162"/>
      <c r="CF235" s="162"/>
      <c r="CG235" s="162"/>
      <c r="CH235" s="162"/>
      <c r="CI235" s="162"/>
      <c r="CJ235" s="162"/>
      <c r="CK235" s="162"/>
      <c r="CL235" s="162"/>
      <c r="CM235" s="162"/>
      <c r="CN235" s="162"/>
      <c r="CO235" s="162"/>
      <c r="CP235" s="162"/>
      <c r="CQ235" s="162"/>
      <c r="CR235" s="162"/>
      <c r="CS235" s="162"/>
      <c r="CT235" s="162"/>
      <c r="CU235" s="162"/>
      <c r="CV235" s="162"/>
      <c r="CW235" s="209"/>
      <c r="CX235" s="209"/>
      <c r="CY235" s="375"/>
      <c r="CZ235" s="156"/>
      <c r="DA235" s="155"/>
      <c r="DB235" s="155"/>
      <c r="DC235" s="155"/>
      <c r="DD235" s="157"/>
      <c r="DE235" s="152"/>
      <c r="DF235" s="152"/>
      <c r="DG235" s="153"/>
      <c r="DH235" s="797" t="s">
        <v>2456</v>
      </c>
      <c r="DI235" s="797" t="s">
        <v>2457</v>
      </c>
      <c r="DJ235" s="798" t="s">
        <v>2430</v>
      </c>
      <c r="DK235" s="175"/>
      <c r="DL235" s="202" t="s">
        <v>477</v>
      </c>
      <c r="DM235" s="158">
        <v>45985</v>
      </c>
      <c r="DN235" s="429">
        <v>6</v>
      </c>
      <c r="DO235" s="1005" t="s">
        <v>477</v>
      </c>
      <c r="DP235" s="240">
        <v>670000</v>
      </c>
      <c r="DQ235" s="189">
        <f t="shared" si="359"/>
        <v>4341600</v>
      </c>
      <c r="DR235" s="446">
        <v>0.08</v>
      </c>
      <c r="DS235" s="281">
        <f t="shared" si="360"/>
        <v>4020000</v>
      </c>
      <c r="DT235" s="159">
        <v>46030</v>
      </c>
      <c r="DU235" s="152"/>
      <c r="DV235" s="152"/>
      <c r="DW235" s="155"/>
      <c r="DX235" s="155"/>
      <c r="DY235" s="155"/>
      <c r="DZ235" s="155"/>
      <c r="EA235" s="155"/>
      <c r="EB235" s="155"/>
      <c r="EC235" s="155"/>
      <c r="ED235" s="155"/>
      <c r="EE235" s="155"/>
      <c r="EF235" s="155"/>
      <c r="EG235" s="155"/>
      <c r="EH235" s="155"/>
      <c r="EI235" s="155"/>
      <c r="EJ235" s="155"/>
      <c r="EK235" s="155"/>
      <c r="EL235" s="155"/>
      <c r="EM235" s="155"/>
      <c r="EN235" s="155"/>
      <c r="EO235" s="155"/>
      <c r="EP235" s="155"/>
      <c r="EQ235" s="155"/>
      <c r="ER235" s="155"/>
      <c r="ES235" s="152"/>
      <c r="ET235" s="151"/>
      <c r="EU235" s="153"/>
      <c r="EV235" s="153"/>
      <c r="EW235" s="153"/>
      <c r="EX235" s="153"/>
      <c r="EY235" s="152"/>
      <c r="EZ235" s="152"/>
      <c r="FA235" s="152"/>
      <c r="FB235" s="152"/>
      <c r="FC235" s="151"/>
      <c r="FD235" s="155"/>
      <c r="FE235" s="155"/>
      <c r="FF235" s="155"/>
      <c r="FG235" s="204"/>
      <c r="FH235" s="204"/>
      <c r="FI235" s="204"/>
      <c r="FJ235" s="204"/>
      <c r="FK235" s="204"/>
      <c r="FL235" s="204"/>
    </row>
    <row r="236" spans="1:168" s="202" customFormat="1" ht="14" hidden="1" customHeight="1">
      <c r="A236" s="208" t="str">
        <f t="shared" si="303"/>
        <v>ok</v>
      </c>
      <c r="B236" s="151"/>
      <c r="C236" s="409"/>
      <c r="D236" s="151"/>
      <c r="E236" s="154"/>
      <c r="F236" s="154"/>
      <c r="G236" s="151"/>
      <c r="H236" s="364"/>
      <c r="I236" s="430" t="s">
        <v>1769</v>
      </c>
      <c r="J236" s="171" t="s">
        <v>640</v>
      </c>
      <c r="K236" s="247" t="s">
        <v>1770</v>
      </c>
      <c r="L236" s="431" t="s">
        <v>642</v>
      </c>
      <c r="M236" s="163" t="s">
        <v>345</v>
      </c>
      <c r="N236" s="177"/>
      <c r="O236" s="229"/>
      <c r="P236" s="416"/>
      <c r="Q236" s="155"/>
      <c r="R236" s="155"/>
      <c r="S236" s="161"/>
      <c r="T236" s="162"/>
      <c r="U236" s="162"/>
      <c r="V236" s="162"/>
      <c r="W236" s="162"/>
      <c r="X236" s="162"/>
      <c r="Y236" s="162"/>
      <c r="Z236" s="162"/>
      <c r="AA236" s="162"/>
      <c r="AB236" s="162"/>
      <c r="AC236" s="162"/>
      <c r="AD236" s="162"/>
      <c r="AE236" s="162"/>
      <c r="AF236" s="162"/>
      <c r="AG236" s="162"/>
      <c r="AH236" s="162"/>
      <c r="AI236" s="162"/>
      <c r="AJ236" s="162"/>
      <c r="AK236" s="162"/>
      <c r="AL236" s="162"/>
      <c r="AM236" s="162"/>
      <c r="AN236" s="162"/>
      <c r="AO236" s="162"/>
      <c r="AP236" s="162"/>
      <c r="AQ236" s="162"/>
      <c r="AR236" s="162"/>
      <c r="AS236" s="162"/>
      <c r="AT236" s="162"/>
      <c r="AU236" s="162"/>
      <c r="AV236" s="162"/>
      <c r="AW236" s="162"/>
      <c r="AX236" s="162"/>
      <c r="AY236" s="162"/>
      <c r="AZ236" s="162"/>
      <c r="BA236" s="162"/>
      <c r="BB236" s="162"/>
      <c r="BC236" s="162"/>
      <c r="BD236" s="162"/>
      <c r="BE236" s="162"/>
      <c r="BF236" s="162"/>
      <c r="BG236" s="162"/>
      <c r="BH236" s="162"/>
      <c r="BI236" s="162"/>
      <c r="BJ236" s="162"/>
      <c r="BK236" s="162"/>
      <c r="BL236" s="162"/>
      <c r="BM236" s="162"/>
      <c r="BN236" s="162"/>
      <c r="BO236" s="162"/>
      <c r="BP236" s="162"/>
      <c r="BQ236" s="162"/>
      <c r="BR236" s="162"/>
      <c r="BS236" s="162"/>
      <c r="BT236" s="162"/>
      <c r="BU236" s="162"/>
      <c r="BV236" s="162"/>
      <c r="BW236" s="162"/>
      <c r="BX236" s="162"/>
      <c r="BY236" s="162"/>
      <c r="BZ236" s="162"/>
      <c r="CA236" s="162"/>
      <c r="CB236" s="162"/>
      <c r="CC236" s="162"/>
      <c r="CD236" s="162"/>
      <c r="CE236" s="162"/>
      <c r="CF236" s="162"/>
      <c r="CG236" s="162"/>
      <c r="CH236" s="162"/>
      <c r="CI236" s="162"/>
      <c r="CJ236" s="162"/>
      <c r="CK236" s="162"/>
      <c r="CL236" s="162"/>
      <c r="CM236" s="162"/>
      <c r="CN236" s="162"/>
      <c r="CO236" s="162"/>
      <c r="CP236" s="162"/>
      <c r="CQ236" s="162"/>
      <c r="CR236" s="162"/>
      <c r="CS236" s="162"/>
      <c r="CT236" s="162"/>
      <c r="CU236" s="162"/>
      <c r="CV236" s="162"/>
      <c r="CW236" s="209"/>
      <c r="CX236" s="209"/>
      <c r="CY236" s="375"/>
      <c r="CZ236" s="156"/>
      <c r="DA236" s="155"/>
      <c r="DB236" s="155"/>
      <c r="DC236" s="155"/>
      <c r="DD236" s="157"/>
      <c r="DE236" s="152"/>
      <c r="DF236" s="152"/>
      <c r="DG236" s="153"/>
      <c r="DH236" s="797" t="s">
        <v>2456</v>
      </c>
      <c r="DI236" s="797" t="s">
        <v>2457</v>
      </c>
      <c r="DJ236" s="798" t="s">
        <v>2431</v>
      </c>
      <c r="DK236" s="175"/>
      <c r="DL236" s="202" t="s">
        <v>477</v>
      </c>
      <c r="DM236" s="158">
        <v>45985</v>
      </c>
      <c r="DN236" s="429">
        <v>3</v>
      </c>
      <c r="DO236" s="1005" t="s">
        <v>477</v>
      </c>
      <c r="DP236" s="240">
        <v>690000</v>
      </c>
      <c r="DQ236" s="189">
        <f t="shared" si="359"/>
        <v>2235600</v>
      </c>
      <c r="DR236" s="446">
        <v>0.08</v>
      </c>
      <c r="DS236" s="281">
        <f t="shared" si="360"/>
        <v>2070000</v>
      </c>
      <c r="DT236" s="159">
        <v>46030</v>
      </c>
      <c r="DU236" s="152"/>
      <c r="DV236" s="152"/>
      <c r="DW236" s="155"/>
      <c r="DX236" s="155"/>
      <c r="DY236" s="155"/>
      <c r="DZ236" s="155"/>
      <c r="EA236" s="155"/>
      <c r="EB236" s="155"/>
      <c r="EC236" s="155"/>
      <c r="ED236" s="155"/>
      <c r="EE236" s="155"/>
      <c r="EF236" s="155"/>
      <c r="EG236" s="155"/>
      <c r="EH236" s="155"/>
      <c r="EI236" s="155"/>
      <c r="EJ236" s="155"/>
      <c r="EK236" s="155"/>
      <c r="EL236" s="155"/>
      <c r="EM236" s="155"/>
      <c r="EN236" s="155"/>
      <c r="EO236" s="155"/>
      <c r="EP236" s="155"/>
      <c r="EQ236" s="155"/>
      <c r="ER236" s="155"/>
      <c r="ES236" s="152"/>
      <c r="ET236" s="151"/>
      <c r="EU236" s="153"/>
      <c r="EV236" s="153"/>
      <c r="EW236" s="153"/>
      <c r="EX236" s="153"/>
      <c r="EY236" s="152"/>
      <c r="EZ236" s="152"/>
      <c r="FA236" s="152"/>
      <c r="FB236" s="152"/>
      <c r="FC236" s="151"/>
      <c r="FD236" s="155"/>
      <c r="FE236" s="155"/>
      <c r="FF236" s="155"/>
      <c r="FG236" s="204"/>
      <c r="FH236" s="204"/>
      <c r="FI236" s="204"/>
      <c r="FJ236" s="204"/>
      <c r="FK236" s="204"/>
      <c r="FL236" s="204"/>
    </row>
    <row r="237" spans="1:168" s="202" customFormat="1" ht="14" hidden="1" customHeight="1">
      <c r="A237" s="208" t="str">
        <f t="shared" si="303"/>
        <v>Hiện</v>
      </c>
      <c r="B237" s="151" t="str">
        <f>CONCATENATE(FC237," nằm ở mục khác")</f>
        <v>Thiếu nằm ở mục khác</v>
      </c>
      <c r="C237" s="409">
        <f t="shared" ref="C237" si="361">FA237</f>
        <v>16</v>
      </c>
      <c r="D237" s="151"/>
      <c r="E237" s="154"/>
      <c r="F237" s="154"/>
      <c r="G237" s="151"/>
      <c r="H237" s="364"/>
      <c r="I237" s="430" t="s">
        <v>2171</v>
      </c>
      <c r="J237" s="171" t="s">
        <v>640</v>
      </c>
      <c r="K237" s="247" t="s">
        <v>2172</v>
      </c>
      <c r="L237" s="431" t="s">
        <v>642</v>
      </c>
      <c r="M237" s="163" t="s">
        <v>345</v>
      </c>
      <c r="N237" s="177"/>
      <c r="O237" s="229">
        <v>16</v>
      </c>
      <c r="P237" s="416"/>
      <c r="Q237" s="155"/>
      <c r="R237" s="155"/>
      <c r="S237" s="161"/>
      <c r="T237" s="162"/>
      <c r="U237" s="162"/>
      <c r="V237" s="162"/>
      <c r="W237" s="162"/>
      <c r="X237" s="162"/>
      <c r="Y237" s="162"/>
      <c r="Z237" s="162"/>
      <c r="AA237" s="162"/>
      <c r="AB237" s="162"/>
      <c r="AC237" s="162"/>
      <c r="AD237" s="162"/>
      <c r="AE237" s="162"/>
      <c r="AF237" s="162"/>
      <c r="AG237" s="162"/>
      <c r="AH237" s="162"/>
      <c r="AI237" s="162"/>
      <c r="AJ237" s="162"/>
      <c r="AK237" s="162"/>
      <c r="AL237" s="162"/>
      <c r="AM237" s="162"/>
      <c r="AN237" s="162"/>
      <c r="AO237" s="162"/>
      <c r="AP237" s="162"/>
      <c r="AQ237" s="162"/>
      <c r="AR237" s="162"/>
      <c r="AS237" s="162"/>
      <c r="AT237" s="162"/>
      <c r="AU237" s="162"/>
      <c r="AV237" s="162"/>
      <c r="AW237" s="162"/>
      <c r="AX237" s="162"/>
      <c r="AY237" s="162"/>
      <c r="AZ237" s="162"/>
      <c r="BA237" s="162"/>
      <c r="BB237" s="162"/>
      <c r="BC237" s="162"/>
      <c r="BD237" s="162"/>
      <c r="BE237" s="162"/>
      <c r="BF237" s="162"/>
      <c r="BG237" s="162"/>
      <c r="BH237" s="162"/>
      <c r="BI237" s="162"/>
      <c r="BJ237" s="162"/>
      <c r="BK237" s="162"/>
      <c r="BL237" s="162"/>
      <c r="BM237" s="162"/>
      <c r="BN237" s="162"/>
      <c r="BO237" s="162"/>
      <c r="BP237" s="162"/>
      <c r="BQ237" s="162">
        <v>0</v>
      </c>
      <c r="BR237" s="162">
        <v>0</v>
      </c>
      <c r="BS237" s="162">
        <v>16</v>
      </c>
      <c r="BT237" s="162">
        <v>0</v>
      </c>
      <c r="BU237" s="162">
        <v>0</v>
      </c>
      <c r="BV237" s="162">
        <v>0</v>
      </c>
      <c r="BW237" s="162"/>
      <c r="BX237" s="162"/>
      <c r="BY237" s="162">
        <v>0</v>
      </c>
      <c r="BZ237" s="162">
        <v>0</v>
      </c>
      <c r="CA237" s="162">
        <v>0</v>
      </c>
      <c r="CB237" s="162">
        <v>0</v>
      </c>
      <c r="CC237" s="162">
        <v>0</v>
      </c>
      <c r="CD237" s="162">
        <v>0</v>
      </c>
      <c r="CE237" s="162">
        <f>VLOOKUP(I237,[120]REV33!$A:$O,11,0)</f>
        <v>0</v>
      </c>
      <c r="CF237" s="162">
        <f>VLOOKUP(I237,[120]REV33!$A:$O,12,0)</f>
        <v>0</v>
      </c>
      <c r="CG237" s="162"/>
      <c r="CH237" s="162"/>
      <c r="CI237" s="162"/>
      <c r="CJ237" s="162"/>
      <c r="CK237" s="162"/>
      <c r="CL237" s="162"/>
      <c r="CM237" s="162"/>
      <c r="CN237" s="162"/>
      <c r="CO237" s="162">
        <v>0</v>
      </c>
      <c r="CP237" s="162">
        <v>0</v>
      </c>
      <c r="CQ237" s="162">
        <v>0</v>
      </c>
      <c r="CR237" s="162">
        <v>0</v>
      </c>
      <c r="CS237" s="162">
        <v>0</v>
      </c>
      <c r="CT237" s="162">
        <v>0</v>
      </c>
      <c r="CU237" s="162">
        <v>0</v>
      </c>
      <c r="CV237" s="162">
        <v>0</v>
      </c>
      <c r="CW237" s="209">
        <f t="shared" ref="CW237:CW238" si="362">Q237+S237+U237+W237+Y237+AA237+AC237+AE237+AG237+AI237+AK237+AM237+AO237+AQ237+AS237+AU237+AW237+AY237+BA237+BC237+BE237+BG237+BI237+BK237+BM237+BO237+BQ237+BS237+BU237+BW237+BY237+CA237+CC237+CE237+CG237+CI237+CK237+CM237+CO237+CQ237+CS237+CU237</f>
        <v>16</v>
      </c>
      <c r="CX237" s="209">
        <f t="shared" ref="CX237:CX238" si="363">R237+T237+V237+X237+Z237+AB237+AD237+AF237+AH237+AJ237+AL237+AN237+AP237+AR237+AT237+AV237+AX237+AZ237+BB237+BD237+BF237+BH237+BJ237+BL237+BN237+BP237+BR237+BT237+BV237+BX237+BZ237+CB237+CD237+CF237+CH237+CJ237+CL237+CN237+CP237+CR237+CT237+CV237</f>
        <v>0</v>
      </c>
      <c r="CY237" s="375" t="s">
        <v>2173</v>
      </c>
      <c r="CZ237" s="156"/>
      <c r="DA237" s="155"/>
      <c r="DB237" s="155"/>
      <c r="DC237" s="155"/>
      <c r="DD237" s="157"/>
      <c r="DE237" s="152">
        <f t="shared" ref="DE237:DE238" si="364">IF(CW237&gt;DA237,CW237-DA237,"0")</f>
        <v>16</v>
      </c>
      <c r="DF237" s="152" t="str">
        <f t="shared" ref="DF237:DF238" si="365">IF(CX237&gt;DB237,CX237-DB237,"0")</f>
        <v>0</v>
      </c>
      <c r="DG237" s="153"/>
      <c r="DH237" s="158"/>
      <c r="DI237" s="156"/>
      <c r="DJ237" s="247"/>
      <c r="DK237" s="175"/>
      <c r="DL237" s="240"/>
      <c r="DM237" s="158"/>
      <c r="DN237" s="429"/>
      <c r="DO237" s="240"/>
      <c r="DP237" s="189"/>
      <c r="DQ237" s="189"/>
      <c r="DR237" s="189"/>
      <c r="DS237" s="281"/>
      <c r="DT237" s="159"/>
      <c r="DU237" s="152">
        <f>SUMIF($I:$I,I237,$DN:$DN)</f>
        <v>0</v>
      </c>
      <c r="DV237" s="152">
        <f>SUMIF($I:$I,I237,$DO:$DO)</f>
        <v>0</v>
      </c>
      <c r="DW237" s="155"/>
      <c r="DX237" s="155"/>
      <c r="DY237" s="155"/>
      <c r="DZ237" s="155"/>
      <c r="EA237" s="155"/>
      <c r="EB237" s="155"/>
      <c r="EC237" s="155"/>
      <c r="ED237" s="155"/>
      <c r="EE237" s="155"/>
      <c r="EF237" s="155"/>
      <c r="EG237" s="155"/>
      <c r="EH237" s="155"/>
      <c r="EI237" s="155"/>
      <c r="EJ237" s="155"/>
      <c r="EK237" s="155"/>
      <c r="EL237" s="155"/>
      <c r="EM237" s="155"/>
      <c r="EN237" s="155"/>
      <c r="EO237" s="155"/>
      <c r="EP237" s="155"/>
      <c r="EQ237" s="155"/>
      <c r="ER237" s="155"/>
      <c r="ES237" s="152">
        <f>SUMIF($I:$I,I237,$EG:$EG)</f>
        <v>0</v>
      </c>
      <c r="ET237" s="151">
        <f>SUMIF($I:$I,I237,$EH:$EH)</f>
        <v>0</v>
      </c>
      <c r="EU237" s="153"/>
      <c r="EV237" s="153"/>
      <c r="EW237" s="153"/>
      <c r="EX237" s="153"/>
      <c r="EY237" s="152">
        <f t="shared" ref="EY237:EY238" si="366">DU237+ES237</f>
        <v>0</v>
      </c>
      <c r="EZ237" s="152">
        <f t="shared" ref="EZ237:EZ238" si="367">DV237+ET237</f>
        <v>0</v>
      </c>
      <c r="FA237" s="152">
        <f t="shared" ref="FA237:FA238" si="368">DE237-EY237</f>
        <v>16</v>
      </c>
      <c r="FB237" s="152">
        <f t="shared" ref="FB237:FB238" si="369">DF237-EZ237</f>
        <v>0</v>
      </c>
      <c r="FC237" s="151" t="str">
        <f t="shared" ref="FC237:FC238" si="370">IF(FA237&lt;0,"Thừa",IF(FA237=0,"Đủ","Thiếu"))</f>
        <v>Thiếu</v>
      </c>
      <c r="FD237" s="155"/>
      <c r="FE237" s="155"/>
      <c r="FF237" s="155"/>
      <c r="FG237" s="204"/>
      <c r="FH237" s="204"/>
      <c r="FI237" s="204"/>
      <c r="FJ237" s="204"/>
      <c r="FK237" s="204"/>
      <c r="FL237" s="204"/>
    </row>
    <row r="238" spans="1:168" s="202" customFormat="1" ht="14" hidden="1" customHeight="1">
      <c r="A238" s="208" t="str">
        <f t="shared" si="303"/>
        <v>Hiện</v>
      </c>
      <c r="B238" s="151" t="str">
        <f t="shared" ref="B238" si="371">FC238</f>
        <v>Thừa</v>
      </c>
      <c r="C238" s="409">
        <f t="shared" ref="C238" si="372">FA238</f>
        <v>-127</v>
      </c>
      <c r="D238" s="151"/>
      <c r="E238" s="154" t="s">
        <v>1902</v>
      </c>
      <c r="F238" s="154"/>
      <c r="G238" s="151"/>
      <c r="H238" s="364"/>
      <c r="I238" s="430" t="s">
        <v>2238</v>
      </c>
      <c r="J238" s="171" t="s">
        <v>640</v>
      </c>
      <c r="K238" s="247" t="s">
        <v>2172</v>
      </c>
      <c r="L238" s="431" t="s">
        <v>642</v>
      </c>
      <c r="M238" s="163" t="s">
        <v>345</v>
      </c>
      <c r="N238" s="177"/>
      <c r="O238" s="229"/>
      <c r="P238" s="416"/>
      <c r="Q238" s="155"/>
      <c r="R238" s="155"/>
      <c r="S238" s="161"/>
      <c r="T238" s="162"/>
      <c r="U238" s="162"/>
      <c r="V238" s="162"/>
      <c r="W238" s="162"/>
      <c r="X238" s="162"/>
      <c r="Y238" s="162"/>
      <c r="Z238" s="162"/>
      <c r="AA238" s="162"/>
      <c r="AB238" s="162"/>
      <c r="AC238" s="162"/>
      <c r="AD238" s="162"/>
      <c r="AE238" s="162"/>
      <c r="AF238" s="162"/>
      <c r="AG238" s="162"/>
      <c r="AH238" s="162"/>
      <c r="AI238" s="162"/>
      <c r="AJ238" s="162"/>
      <c r="AK238" s="162"/>
      <c r="AL238" s="162"/>
      <c r="AM238" s="162"/>
      <c r="AN238" s="162"/>
      <c r="AO238" s="162"/>
      <c r="AP238" s="162"/>
      <c r="AQ238" s="162"/>
      <c r="AR238" s="162"/>
      <c r="AS238" s="162"/>
      <c r="AT238" s="162"/>
      <c r="AU238" s="162"/>
      <c r="AV238" s="162"/>
      <c r="AW238" s="162"/>
      <c r="AX238" s="162"/>
      <c r="AY238" s="162"/>
      <c r="AZ238" s="162"/>
      <c r="BA238" s="162"/>
      <c r="BB238" s="162"/>
      <c r="BC238" s="162"/>
      <c r="BD238" s="162"/>
      <c r="BE238" s="162"/>
      <c r="BF238" s="162"/>
      <c r="BG238" s="162"/>
      <c r="BH238" s="162"/>
      <c r="BI238" s="162"/>
      <c r="BJ238" s="162"/>
      <c r="BK238" s="162"/>
      <c r="BL238" s="162"/>
      <c r="BM238" s="162"/>
      <c r="BN238" s="162"/>
      <c r="BO238" s="162"/>
      <c r="BP238" s="162"/>
      <c r="BQ238" s="162"/>
      <c r="BR238" s="162"/>
      <c r="BS238" s="162"/>
      <c r="BT238" s="162"/>
      <c r="BU238" s="162">
        <v>36</v>
      </c>
      <c r="BV238" s="162">
        <v>0</v>
      </c>
      <c r="BW238" s="162"/>
      <c r="BX238" s="162"/>
      <c r="BY238" s="162">
        <v>0</v>
      </c>
      <c r="BZ238" s="162">
        <v>0</v>
      </c>
      <c r="CA238" s="162">
        <v>0</v>
      </c>
      <c r="CB238" s="162">
        <v>0</v>
      </c>
      <c r="CC238" s="162">
        <v>0</v>
      </c>
      <c r="CD238" s="162">
        <v>0</v>
      </c>
      <c r="CE238" s="162">
        <f>VLOOKUP(I238,[120]REV33!$A:$O,11,0)</f>
        <v>0</v>
      </c>
      <c r="CF238" s="162">
        <f>VLOOKUP(I238,[120]REV33!$A:$O,12,0)</f>
        <v>0</v>
      </c>
      <c r="CG238" s="162"/>
      <c r="CH238" s="162"/>
      <c r="CI238" s="162"/>
      <c r="CJ238" s="162"/>
      <c r="CK238" s="162"/>
      <c r="CL238" s="162"/>
      <c r="CM238" s="162"/>
      <c r="CN238" s="162"/>
      <c r="CO238" s="162">
        <v>0</v>
      </c>
      <c r="CP238" s="162">
        <v>0</v>
      </c>
      <c r="CQ238" s="162">
        <v>0</v>
      </c>
      <c r="CR238" s="162">
        <v>0</v>
      </c>
      <c r="CS238" s="162">
        <v>0</v>
      </c>
      <c r="CT238" s="162">
        <v>0</v>
      </c>
      <c r="CU238" s="162">
        <v>0</v>
      </c>
      <c r="CV238" s="162">
        <v>0</v>
      </c>
      <c r="CW238" s="209">
        <f t="shared" si="362"/>
        <v>36</v>
      </c>
      <c r="CX238" s="209">
        <f t="shared" si="363"/>
        <v>0</v>
      </c>
      <c r="CY238" s="375" t="s">
        <v>2239</v>
      </c>
      <c r="CZ238" s="156"/>
      <c r="DA238" s="155"/>
      <c r="DB238" s="155"/>
      <c r="DC238" s="155"/>
      <c r="DD238" s="157"/>
      <c r="DE238" s="152">
        <f t="shared" si="364"/>
        <v>36</v>
      </c>
      <c r="DF238" s="152" t="str">
        <f t="shared" si="365"/>
        <v>0</v>
      </c>
      <c r="DG238" s="153"/>
      <c r="DH238" s="158"/>
      <c r="DI238" s="156"/>
      <c r="DJ238" s="247"/>
      <c r="DK238" s="175"/>
      <c r="DL238" s="240"/>
      <c r="DM238" s="158"/>
      <c r="DN238" s="429"/>
      <c r="DO238" s="240"/>
      <c r="DP238" s="189"/>
      <c r="DQ238" s="189"/>
      <c r="DR238" s="189"/>
      <c r="DS238" s="281"/>
      <c r="DT238" s="159"/>
      <c r="DU238" s="152">
        <f>SUMIF($I:$I,I238,$DN:$DN)</f>
        <v>163</v>
      </c>
      <c r="DV238" s="152">
        <f>SUMIF($I:$I,I238,$DO:$DO)</f>
        <v>0</v>
      </c>
      <c r="DW238" s="155"/>
      <c r="DX238" s="155"/>
      <c r="DY238" s="155"/>
      <c r="DZ238" s="155"/>
      <c r="EA238" s="155"/>
      <c r="EB238" s="155"/>
      <c r="EC238" s="155"/>
      <c r="ED238" s="155"/>
      <c r="EE238" s="155"/>
      <c r="EF238" s="155"/>
      <c r="EG238" s="155"/>
      <c r="EH238" s="155"/>
      <c r="EI238" s="155"/>
      <c r="EJ238" s="155"/>
      <c r="EK238" s="155"/>
      <c r="EL238" s="155"/>
      <c r="EM238" s="155"/>
      <c r="EN238" s="155"/>
      <c r="EO238" s="155"/>
      <c r="EP238" s="155"/>
      <c r="EQ238" s="155"/>
      <c r="ER238" s="155"/>
      <c r="ES238" s="152">
        <f>SUMIF($I:$I,I238,$EG:$EG)</f>
        <v>0</v>
      </c>
      <c r="ET238" s="151">
        <f>SUMIF($I:$I,I238,$EH:$EH)</f>
        <v>0</v>
      </c>
      <c r="EU238" s="153"/>
      <c r="EV238" s="153"/>
      <c r="EW238" s="153"/>
      <c r="EX238" s="153"/>
      <c r="EY238" s="152">
        <f t="shared" si="366"/>
        <v>163</v>
      </c>
      <c r="EZ238" s="152">
        <f t="shared" si="367"/>
        <v>0</v>
      </c>
      <c r="FA238" s="152">
        <f t="shared" si="368"/>
        <v>-127</v>
      </c>
      <c r="FB238" s="152">
        <f t="shared" si="369"/>
        <v>0</v>
      </c>
      <c r="FC238" s="151" t="str">
        <f t="shared" si="370"/>
        <v>Thừa</v>
      </c>
      <c r="FD238" s="155"/>
      <c r="FE238" s="155"/>
      <c r="FF238" s="155"/>
      <c r="FG238" s="204"/>
      <c r="FH238" s="204"/>
      <c r="FI238" s="204"/>
      <c r="FJ238" s="204"/>
      <c r="FK238" s="204"/>
      <c r="FL238" s="204"/>
    </row>
    <row r="239" spans="1:168" s="202" customFormat="1" ht="14" hidden="1" customHeight="1">
      <c r="A239" s="208" t="str">
        <f t="shared" si="303"/>
        <v>ok</v>
      </c>
      <c r="B239" s="151"/>
      <c r="C239" s="409"/>
      <c r="D239" s="151"/>
      <c r="E239" s="154"/>
      <c r="F239" s="154"/>
      <c r="G239" s="151"/>
      <c r="H239" s="364"/>
      <c r="I239" s="430" t="s">
        <v>2238</v>
      </c>
      <c r="J239" s="171" t="s">
        <v>640</v>
      </c>
      <c r="K239" s="247" t="s">
        <v>2172</v>
      </c>
      <c r="L239" s="431" t="s">
        <v>642</v>
      </c>
      <c r="M239" s="163" t="s">
        <v>345</v>
      </c>
      <c r="N239" s="177"/>
      <c r="O239" s="229"/>
      <c r="P239" s="416"/>
      <c r="Q239" s="155"/>
      <c r="R239" s="155"/>
      <c r="S239" s="161"/>
      <c r="T239" s="162"/>
      <c r="U239" s="162"/>
      <c r="V239" s="162"/>
      <c r="W239" s="162"/>
      <c r="X239" s="162"/>
      <c r="Y239" s="162"/>
      <c r="Z239" s="162"/>
      <c r="AA239" s="162"/>
      <c r="AB239" s="162"/>
      <c r="AC239" s="162"/>
      <c r="AD239" s="162"/>
      <c r="AE239" s="162"/>
      <c r="AF239" s="162"/>
      <c r="AG239" s="162"/>
      <c r="AH239" s="162"/>
      <c r="AI239" s="162"/>
      <c r="AJ239" s="162"/>
      <c r="AK239" s="162"/>
      <c r="AL239" s="162"/>
      <c r="AM239" s="162"/>
      <c r="AN239" s="162"/>
      <c r="AO239" s="162"/>
      <c r="AP239" s="162"/>
      <c r="AQ239" s="162"/>
      <c r="AR239" s="162"/>
      <c r="AS239" s="162"/>
      <c r="AT239" s="162"/>
      <c r="AU239" s="162"/>
      <c r="AV239" s="162"/>
      <c r="AW239" s="162"/>
      <c r="AX239" s="162"/>
      <c r="AY239" s="162"/>
      <c r="AZ239" s="162"/>
      <c r="BA239" s="162"/>
      <c r="BB239" s="162"/>
      <c r="BC239" s="162"/>
      <c r="BD239" s="162"/>
      <c r="BE239" s="162"/>
      <c r="BF239" s="162"/>
      <c r="BG239" s="162"/>
      <c r="BH239" s="162"/>
      <c r="BI239" s="162"/>
      <c r="BJ239" s="162"/>
      <c r="BK239" s="162"/>
      <c r="BL239" s="162"/>
      <c r="BM239" s="162"/>
      <c r="BN239" s="162"/>
      <c r="BO239" s="162"/>
      <c r="BP239" s="162"/>
      <c r="BQ239" s="162"/>
      <c r="BR239" s="162"/>
      <c r="BS239" s="162"/>
      <c r="BT239" s="162"/>
      <c r="BU239" s="162"/>
      <c r="BV239" s="162"/>
      <c r="BW239" s="162"/>
      <c r="BX239" s="162"/>
      <c r="BY239" s="162"/>
      <c r="BZ239" s="162"/>
      <c r="CA239" s="162"/>
      <c r="CB239" s="162"/>
      <c r="CC239" s="162"/>
      <c r="CD239" s="162"/>
      <c r="CE239" s="162"/>
      <c r="CF239" s="162"/>
      <c r="CG239" s="162"/>
      <c r="CH239" s="162"/>
      <c r="CI239" s="162"/>
      <c r="CJ239" s="162"/>
      <c r="CK239" s="162"/>
      <c r="CL239" s="162"/>
      <c r="CM239" s="162"/>
      <c r="CN239" s="162"/>
      <c r="CO239" s="162"/>
      <c r="CP239" s="162"/>
      <c r="CQ239" s="162"/>
      <c r="CR239" s="162"/>
      <c r="CS239" s="162"/>
      <c r="CT239" s="162"/>
      <c r="CU239" s="162"/>
      <c r="CV239" s="162"/>
      <c r="CW239" s="209"/>
      <c r="CX239" s="209"/>
      <c r="CY239" s="375"/>
      <c r="CZ239" s="156"/>
      <c r="DA239" s="155"/>
      <c r="DB239" s="155"/>
      <c r="DC239" s="155"/>
      <c r="DD239" s="157"/>
      <c r="DE239" s="152"/>
      <c r="DF239" s="152"/>
      <c r="DG239" s="153"/>
      <c r="DH239" s="797" t="s">
        <v>2456</v>
      </c>
      <c r="DI239" s="797" t="s">
        <v>2457</v>
      </c>
      <c r="DJ239" s="798" t="s">
        <v>2422</v>
      </c>
      <c r="DK239" s="175"/>
      <c r="DL239" s="202" t="s">
        <v>477</v>
      </c>
      <c r="DM239" s="158">
        <v>45985</v>
      </c>
      <c r="DN239" s="429">
        <v>10</v>
      </c>
      <c r="DO239" s="1005" t="s">
        <v>477</v>
      </c>
      <c r="DP239" s="240">
        <v>690000</v>
      </c>
      <c r="DQ239" s="189">
        <f>DP239*DN239*(1+DR239)</f>
        <v>7452000.0000000009</v>
      </c>
      <c r="DR239" s="446">
        <v>0.08</v>
      </c>
      <c r="DS239" s="281">
        <f>DN239*DP239</f>
        <v>6900000</v>
      </c>
      <c r="DT239" s="159">
        <v>45973</v>
      </c>
      <c r="DU239" s="152"/>
      <c r="DV239" s="152"/>
      <c r="DW239" s="155"/>
      <c r="DX239" s="155"/>
      <c r="DY239" s="155"/>
      <c r="DZ239" s="155"/>
      <c r="EA239" s="155"/>
      <c r="EB239" s="155"/>
      <c r="EC239" s="155"/>
      <c r="ED239" s="155"/>
      <c r="EE239" s="155"/>
      <c r="EF239" s="155"/>
      <c r="EG239" s="155"/>
      <c r="EH239" s="155"/>
      <c r="EI239" s="155"/>
      <c r="EJ239" s="155"/>
      <c r="EK239" s="155"/>
      <c r="EL239" s="155"/>
      <c r="EM239" s="155"/>
      <c r="EN239" s="155"/>
      <c r="EO239" s="155"/>
      <c r="EP239" s="155"/>
      <c r="EQ239" s="155"/>
      <c r="ER239" s="155"/>
      <c r="ES239" s="152"/>
      <c r="ET239" s="151"/>
      <c r="EU239" s="153"/>
      <c r="EV239" s="153"/>
      <c r="EW239" s="153"/>
      <c r="EX239" s="153"/>
      <c r="EY239" s="152"/>
      <c r="EZ239" s="152"/>
      <c r="FA239" s="152"/>
      <c r="FB239" s="152"/>
      <c r="FC239" s="151"/>
      <c r="FD239" s="155"/>
      <c r="FE239" s="155"/>
      <c r="FF239" s="155"/>
      <c r="FG239" s="204"/>
      <c r="FH239" s="204"/>
      <c r="FI239" s="204"/>
      <c r="FJ239" s="204"/>
      <c r="FK239" s="204"/>
      <c r="FL239" s="204"/>
    </row>
    <row r="240" spans="1:168" s="202" customFormat="1" ht="14" hidden="1" customHeight="1">
      <c r="A240" s="208" t="str">
        <f t="shared" si="303"/>
        <v>ok</v>
      </c>
      <c r="B240" s="151"/>
      <c r="C240" s="409"/>
      <c r="D240" s="151"/>
      <c r="E240" s="154"/>
      <c r="F240" s="154"/>
      <c r="G240" s="151"/>
      <c r="H240" s="364"/>
      <c r="I240" s="430" t="s">
        <v>2238</v>
      </c>
      <c r="J240" s="171" t="s">
        <v>640</v>
      </c>
      <c r="K240" s="247" t="s">
        <v>2172</v>
      </c>
      <c r="L240" s="431" t="s">
        <v>642</v>
      </c>
      <c r="M240" s="163" t="s">
        <v>345</v>
      </c>
      <c r="N240" s="177"/>
      <c r="O240" s="229"/>
      <c r="P240" s="416"/>
      <c r="Q240" s="155"/>
      <c r="R240" s="155"/>
      <c r="S240" s="161"/>
      <c r="T240" s="162"/>
      <c r="U240" s="162"/>
      <c r="V240" s="162"/>
      <c r="W240" s="162"/>
      <c r="X240" s="162"/>
      <c r="Y240" s="162"/>
      <c r="Z240" s="162"/>
      <c r="AA240" s="162"/>
      <c r="AB240" s="162"/>
      <c r="AC240" s="162"/>
      <c r="AD240" s="162"/>
      <c r="AE240" s="162"/>
      <c r="AF240" s="162"/>
      <c r="AG240" s="162"/>
      <c r="AH240" s="162"/>
      <c r="AI240" s="162"/>
      <c r="AJ240" s="162"/>
      <c r="AK240" s="162"/>
      <c r="AL240" s="162"/>
      <c r="AM240" s="162"/>
      <c r="AN240" s="162"/>
      <c r="AO240" s="162"/>
      <c r="AP240" s="162"/>
      <c r="AQ240" s="162"/>
      <c r="AR240" s="162"/>
      <c r="AS240" s="162"/>
      <c r="AT240" s="162"/>
      <c r="AU240" s="162"/>
      <c r="AV240" s="162"/>
      <c r="AW240" s="162"/>
      <c r="AX240" s="162"/>
      <c r="AY240" s="162"/>
      <c r="AZ240" s="162"/>
      <c r="BA240" s="162"/>
      <c r="BB240" s="162"/>
      <c r="BC240" s="162"/>
      <c r="BD240" s="162"/>
      <c r="BE240" s="162"/>
      <c r="BF240" s="162"/>
      <c r="BG240" s="162"/>
      <c r="BH240" s="162"/>
      <c r="BI240" s="162"/>
      <c r="BJ240" s="162"/>
      <c r="BK240" s="162"/>
      <c r="BL240" s="162"/>
      <c r="BM240" s="162"/>
      <c r="BN240" s="162"/>
      <c r="BO240" s="162"/>
      <c r="BP240" s="162"/>
      <c r="BQ240" s="162"/>
      <c r="BR240" s="162"/>
      <c r="BS240" s="162"/>
      <c r="BT240" s="162"/>
      <c r="BU240" s="162"/>
      <c r="BV240" s="162"/>
      <c r="BW240" s="162"/>
      <c r="BX240" s="162"/>
      <c r="BY240" s="162"/>
      <c r="BZ240" s="162"/>
      <c r="CA240" s="162"/>
      <c r="CB240" s="162"/>
      <c r="CC240" s="162"/>
      <c r="CD240" s="162"/>
      <c r="CE240" s="162"/>
      <c r="CF240" s="162"/>
      <c r="CG240" s="162"/>
      <c r="CH240" s="162"/>
      <c r="CI240" s="162"/>
      <c r="CJ240" s="162"/>
      <c r="CK240" s="162"/>
      <c r="CL240" s="162"/>
      <c r="CM240" s="162"/>
      <c r="CN240" s="162"/>
      <c r="CO240" s="162"/>
      <c r="CP240" s="162"/>
      <c r="CQ240" s="162"/>
      <c r="CR240" s="162"/>
      <c r="CS240" s="162"/>
      <c r="CT240" s="162"/>
      <c r="CU240" s="162"/>
      <c r="CV240" s="162"/>
      <c r="CW240" s="209"/>
      <c r="CX240" s="209"/>
      <c r="CY240" s="375"/>
      <c r="CZ240" s="156"/>
      <c r="DA240" s="155"/>
      <c r="DB240" s="155"/>
      <c r="DC240" s="155"/>
      <c r="DD240" s="157"/>
      <c r="DE240" s="152"/>
      <c r="DF240" s="152"/>
      <c r="DG240" s="153"/>
      <c r="DH240" s="797" t="s">
        <v>2456</v>
      </c>
      <c r="DI240" s="797" t="s">
        <v>2457</v>
      </c>
      <c r="DJ240" s="798" t="s">
        <v>2423</v>
      </c>
      <c r="DK240" s="175"/>
      <c r="DL240" s="202" t="s">
        <v>477</v>
      </c>
      <c r="DM240" s="158">
        <v>45985</v>
      </c>
      <c r="DN240" s="429">
        <v>4</v>
      </c>
      <c r="DO240" s="1005" t="s">
        <v>477</v>
      </c>
      <c r="DP240" s="240">
        <v>590000</v>
      </c>
      <c r="DQ240" s="189">
        <f t="shared" ref="DQ240:DQ298" si="373">DP240*DN240*(1+DR240)</f>
        <v>2548800</v>
      </c>
      <c r="DR240" s="446">
        <v>0.08</v>
      </c>
      <c r="DS240" s="281">
        <f t="shared" ref="DS240:DS298" si="374">DN240*DP240</f>
        <v>2360000</v>
      </c>
      <c r="DT240" s="159">
        <v>45973</v>
      </c>
      <c r="DU240" s="152"/>
      <c r="DV240" s="152"/>
      <c r="DW240" s="155"/>
      <c r="DX240" s="155"/>
      <c r="DY240" s="155"/>
      <c r="DZ240" s="155"/>
      <c r="EA240" s="155"/>
      <c r="EB240" s="155"/>
      <c r="EC240" s="155"/>
      <c r="ED240" s="155"/>
      <c r="EE240" s="155"/>
      <c r="EF240" s="155"/>
      <c r="EG240" s="155"/>
      <c r="EH240" s="155"/>
      <c r="EI240" s="155"/>
      <c r="EJ240" s="155"/>
      <c r="EK240" s="155"/>
      <c r="EL240" s="155"/>
      <c r="EM240" s="155"/>
      <c r="EN240" s="155"/>
      <c r="EO240" s="155"/>
      <c r="EP240" s="155"/>
      <c r="EQ240" s="155"/>
      <c r="ER240" s="155"/>
      <c r="ES240" s="152"/>
      <c r="ET240" s="151"/>
      <c r="EU240" s="153"/>
      <c r="EV240" s="153"/>
      <c r="EW240" s="153"/>
      <c r="EX240" s="153"/>
      <c r="EY240" s="152"/>
      <c r="EZ240" s="152"/>
      <c r="FA240" s="152"/>
      <c r="FB240" s="152"/>
      <c r="FC240" s="151"/>
      <c r="FD240" s="155"/>
      <c r="FE240" s="155"/>
      <c r="FF240" s="155"/>
      <c r="FG240" s="204"/>
      <c r="FH240" s="204"/>
      <c r="FI240" s="204"/>
      <c r="FJ240" s="204"/>
      <c r="FK240" s="204"/>
      <c r="FL240" s="204"/>
    </row>
    <row r="241" spans="1:168" s="202" customFormat="1" ht="14" hidden="1" customHeight="1">
      <c r="A241" s="208" t="str">
        <f t="shared" si="303"/>
        <v>ok</v>
      </c>
      <c r="B241" s="151"/>
      <c r="C241" s="409"/>
      <c r="D241" s="151"/>
      <c r="E241" s="154"/>
      <c r="F241" s="154"/>
      <c r="G241" s="151"/>
      <c r="H241" s="364"/>
      <c r="I241" s="430" t="s">
        <v>2238</v>
      </c>
      <c r="J241" s="171" t="s">
        <v>640</v>
      </c>
      <c r="K241" s="247" t="s">
        <v>2172</v>
      </c>
      <c r="L241" s="431" t="s">
        <v>642</v>
      </c>
      <c r="M241" s="163" t="s">
        <v>345</v>
      </c>
      <c r="N241" s="177"/>
      <c r="O241" s="229"/>
      <c r="P241" s="416"/>
      <c r="Q241" s="155"/>
      <c r="R241" s="155"/>
      <c r="S241" s="161"/>
      <c r="T241" s="162"/>
      <c r="U241" s="162"/>
      <c r="V241" s="162"/>
      <c r="W241" s="162"/>
      <c r="X241" s="162"/>
      <c r="Y241" s="162"/>
      <c r="Z241" s="162"/>
      <c r="AA241" s="162"/>
      <c r="AB241" s="162"/>
      <c r="AC241" s="162"/>
      <c r="AD241" s="162"/>
      <c r="AE241" s="162"/>
      <c r="AF241" s="162"/>
      <c r="AG241" s="162"/>
      <c r="AH241" s="162"/>
      <c r="AI241" s="162"/>
      <c r="AJ241" s="162"/>
      <c r="AK241" s="162"/>
      <c r="AL241" s="162"/>
      <c r="AM241" s="162"/>
      <c r="AN241" s="162"/>
      <c r="AO241" s="162"/>
      <c r="AP241" s="162"/>
      <c r="AQ241" s="162"/>
      <c r="AR241" s="162"/>
      <c r="AS241" s="162"/>
      <c r="AT241" s="162"/>
      <c r="AU241" s="162"/>
      <c r="AV241" s="162"/>
      <c r="AW241" s="162"/>
      <c r="AX241" s="162"/>
      <c r="AY241" s="162"/>
      <c r="AZ241" s="162"/>
      <c r="BA241" s="162"/>
      <c r="BB241" s="162"/>
      <c r="BC241" s="162"/>
      <c r="BD241" s="162"/>
      <c r="BE241" s="162"/>
      <c r="BF241" s="162"/>
      <c r="BG241" s="162"/>
      <c r="BH241" s="162"/>
      <c r="BI241" s="162"/>
      <c r="BJ241" s="162"/>
      <c r="BK241" s="162"/>
      <c r="BL241" s="162"/>
      <c r="BM241" s="162"/>
      <c r="BN241" s="162"/>
      <c r="BO241" s="162"/>
      <c r="BP241" s="162"/>
      <c r="BQ241" s="162"/>
      <c r="BR241" s="162"/>
      <c r="BS241" s="162"/>
      <c r="BT241" s="162"/>
      <c r="BU241" s="162"/>
      <c r="BV241" s="162"/>
      <c r="BW241" s="162"/>
      <c r="BX241" s="162"/>
      <c r="BY241" s="162"/>
      <c r="BZ241" s="162"/>
      <c r="CA241" s="162"/>
      <c r="CB241" s="162"/>
      <c r="CC241" s="162"/>
      <c r="CD241" s="162"/>
      <c r="CE241" s="162"/>
      <c r="CF241" s="162"/>
      <c r="CG241" s="162"/>
      <c r="CH241" s="162"/>
      <c r="CI241" s="162"/>
      <c r="CJ241" s="162"/>
      <c r="CK241" s="162"/>
      <c r="CL241" s="162"/>
      <c r="CM241" s="162"/>
      <c r="CN241" s="162"/>
      <c r="CO241" s="162"/>
      <c r="CP241" s="162"/>
      <c r="CQ241" s="162"/>
      <c r="CR241" s="162"/>
      <c r="CS241" s="162"/>
      <c r="CT241" s="162"/>
      <c r="CU241" s="162"/>
      <c r="CV241" s="162"/>
      <c r="CW241" s="209"/>
      <c r="CX241" s="209"/>
      <c r="CY241" s="375"/>
      <c r="CZ241" s="156"/>
      <c r="DA241" s="155"/>
      <c r="DB241" s="155"/>
      <c r="DC241" s="155"/>
      <c r="DD241" s="157"/>
      <c r="DE241" s="152"/>
      <c r="DF241" s="152"/>
      <c r="DG241" s="153"/>
      <c r="DH241" s="797" t="s">
        <v>2456</v>
      </c>
      <c r="DI241" s="797" t="s">
        <v>2457</v>
      </c>
      <c r="DJ241" s="798" t="s">
        <v>2424</v>
      </c>
      <c r="DK241" s="175"/>
      <c r="DL241" s="202" t="s">
        <v>477</v>
      </c>
      <c r="DM241" s="158">
        <v>45985</v>
      </c>
      <c r="DN241" s="429">
        <v>2</v>
      </c>
      <c r="DO241" s="1005" t="s">
        <v>477</v>
      </c>
      <c r="DP241" s="240">
        <v>690000</v>
      </c>
      <c r="DQ241" s="189">
        <f t="shared" si="373"/>
        <v>1490400</v>
      </c>
      <c r="DR241" s="446">
        <v>0.08</v>
      </c>
      <c r="DS241" s="281">
        <f t="shared" si="374"/>
        <v>1380000</v>
      </c>
      <c r="DT241" s="159">
        <v>45973</v>
      </c>
      <c r="DU241" s="152"/>
      <c r="DV241" s="152"/>
      <c r="DW241" s="155"/>
      <c r="DX241" s="155"/>
      <c r="DY241" s="155"/>
      <c r="DZ241" s="155"/>
      <c r="EA241" s="155"/>
      <c r="EB241" s="155"/>
      <c r="EC241" s="155"/>
      <c r="ED241" s="155"/>
      <c r="EE241" s="155"/>
      <c r="EF241" s="155"/>
      <c r="EG241" s="155"/>
      <c r="EH241" s="155"/>
      <c r="EI241" s="155"/>
      <c r="EJ241" s="155"/>
      <c r="EK241" s="155"/>
      <c r="EL241" s="155"/>
      <c r="EM241" s="155"/>
      <c r="EN241" s="155"/>
      <c r="EO241" s="155"/>
      <c r="EP241" s="155"/>
      <c r="EQ241" s="155"/>
      <c r="ER241" s="155"/>
      <c r="ES241" s="152"/>
      <c r="ET241" s="151"/>
      <c r="EU241" s="153"/>
      <c r="EV241" s="153"/>
      <c r="EW241" s="153"/>
      <c r="EX241" s="153"/>
      <c r="EY241" s="152"/>
      <c r="EZ241" s="152"/>
      <c r="FA241" s="152"/>
      <c r="FB241" s="152"/>
      <c r="FC241" s="151"/>
      <c r="FD241" s="155"/>
      <c r="FE241" s="155"/>
      <c r="FF241" s="155"/>
      <c r="FG241" s="204"/>
      <c r="FH241" s="204"/>
      <c r="FI241" s="204"/>
      <c r="FJ241" s="204"/>
      <c r="FK241" s="204"/>
      <c r="FL241" s="204"/>
    </row>
    <row r="242" spans="1:168" s="202" customFormat="1" ht="14" hidden="1" customHeight="1">
      <c r="A242" s="208" t="str">
        <f t="shared" si="303"/>
        <v>ok</v>
      </c>
      <c r="B242" s="151"/>
      <c r="C242" s="409"/>
      <c r="D242" s="151"/>
      <c r="E242" s="154"/>
      <c r="F242" s="154"/>
      <c r="G242" s="151"/>
      <c r="H242" s="364"/>
      <c r="I242" s="430" t="s">
        <v>2238</v>
      </c>
      <c r="J242" s="171" t="s">
        <v>640</v>
      </c>
      <c r="K242" s="247" t="s">
        <v>2172</v>
      </c>
      <c r="L242" s="431" t="s">
        <v>642</v>
      </c>
      <c r="M242" s="163" t="s">
        <v>345</v>
      </c>
      <c r="N242" s="177"/>
      <c r="O242" s="229"/>
      <c r="P242" s="416"/>
      <c r="Q242" s="155"/>
      <c r="R242" s="155"/>
      <c r="S242" s="161"/>
      <c r="T242" s="162"/>
      <c r="U242" s="162"/>
      <c r="V242" s="162"/>
      <c r="W242" s="162"/>
      <c r="X242" s="162"/>
      <c r="Y242" s="162"/>
      <c r="Z242" s="162"/>
      <c r="AA242" s="162"/>
      <c r="AB242" s="162"/>
      <c r="AC242" s="162"/>
      <c r="AD242" s="162"/>
      <c r="AE242" s="162"/>
      <c r="AF242" s="162"/>
      <c r="AG242" s="162"/>
      <c r="AH242" s="162"/>
      <c r="AI242" s="162"/>
      <c r="AJ242" s="162"/>
      <c r="AK242" s="162"/>
      <c r="AL242" s="162"/>
      <c r="AM242" s="162"/>
      <c r="AN242" s="162"/>
      <c r="AO242" s="162"/>
      <c r="AP242" s="162"/>
      <c r="AQ242" s="162"/>
      <c r="AR242" s="162"/>
      <c r="AS242" s="162"/>
      <c r="AT242" s="162"/>
      <c r="AU242" s="162"/>
      <c r="AV242" s="162"/>
      <c r="AW242" s="162"/>
      <c r="AX242" s="162"/>
      <c r="AY242" s="162"/>
      <c r="AZ242" s="162"/>
      <c r="BA242" s="162"/>
      <c r="BB242" s="162"/>
      <c r="BC242" s="162"/>
      <c r="BD242" s="162"/>
      <c r="BE242" s="162"/>
      <c r="BF242" s="162"/>
      <c r="BG242" s="162"/>
      <c r="BH242" s="162"/>
      <c r="BI242" s="162"/>
      <c r="BJ242" s="162"/>
      <c r="BK242" s="162"/>
      <c r="BL242" s="162"/>
      <c r="BM242" s="162"/>
      <c r="BN242" s="162"/>
      <c r="BO242" s="162"/>
      <c r="BP242" s="162"/>
      <c r="BQ242" s="162"/>
      <c r="BR242" s="162"/>
      <c r="BS242" s="162"/>
      <c r="BT242" s="162"/>
      <c r="BU242" s="162"/>
      <c r="BV242" s="162"/>
      <c r="BW242" s="162"/>
      <c r="BX242" s="162"/>
      <c r="BY242" s="162"/>
      <c r="BZ242" s="162"/>
      <c r="CA242" s="162"/>
      <c r="CB242" s="162"/>
      <c r="CC242" s="162"/>
      <c r="CD242" s="162"/>
      <c r="CE242" s="162"/>
      <c r="CF242" s="162"/>
      <c r="CG242" s="162"/>
      <c r="CH242" s="162"/>
      <c r="CI242" s="162"/>
      <c r="CJ242" s="162"/>
      <c r="CK242" s="162"/>
      <c r="CL242" s="162"/>
      <c r="CM242" s="162"/>
      <c r="CN242" s="162"/>
      <c r="CO242" s="162"/>
      <c r="CP242" s="162"/>
      <c r="CQ242" s="162"/>
      <c r="CR242" s="162"/>
      <c r="CS242" s="162"/>
      <c r="CT242" s="162"/>
      <c r="CU242" s="162"/>
      <c r="CV242" s="162"/>
      <c r="CW242" s="209"/>
      <c r="CX242" s="209"/>
      <c r="CY242" s="375"/>
      <c r="CZ242" s="156"/>
      <c r="DA242" s="155"/>
      <c r="DB242" s="155"/>
      <c r="DC242" s="155"/>
      <c r="DD242" s="157"/>
      <c r="DE242" s="152"/>
      <c r="DF242" s="152"/>
      <c r="DG242" s="153"/>
      <c r="DH242" s="797" t="s">
        <v>2456</v>
      </c>
      <c r="DI242" s="797" t="s">
        <v>2457</v>
      </c>
      <c r="DJ242" s="798" t="s">
        <v>2425</v>
      </c>
      <c r="DK242" s="175"/>
      <c r="DL242" s="202" t="s">
        <v>477</v>
      </c>
      <c r="DM242" s="158">
        <v>45985</v>
      </c>
      <c r="DN242" s="429">
        <v>4</v>
      </c>
      <c r="DO242" s="1005" t="s">
        <v>477</v>
      </c>
      <c r="DP242" s="240">
        <v>510000</v>
      </c>
      <c r="DQ242" s="189">
        <f t="shared" si="373"/>
        <v>2203200</v>
      </c>
      <c r="DR242" s="446">
        <v>0.08</v>
      </c>
      <c r="DS242" s="281">
        <f t="shared" si="374"/>
        <v>2040000</v>
      </c>
      <c r="DT242" s="159">
        <v>45973</v>
      </c>
      <c r="DU242" s="152"/>
      <c r="DV242" s="152"/>
      <c r="DW242" s="155"/>
      <c r="DX242" s="155"/>
      <c r="DY242" s="155"/>
      <c r="DZ242" s="155"/>
      <c r="EA242" s="155"/>
      <c r="EB242" s="155"/>
      <c r="EC242" s="155"/>
      <c r="ED242" s="155"/>
      <c r="EE242" s="155"/>
      <c r="EF242" s="155"/>
      <c r="EG242" s="155"/>
      <c r="EH242" s="155"/>
      <c r="EI242" s="155"/>
      <c r="EJ242" s="155"/>
      <c r="EK242" s="155"/>
      <c r="EL242" s="155"/>
      <c r="EM242" s="155"/>
      <c r="EN242" s="155"/>
      <c r="EO242" s="155"/>
      <c r="EP242" s="155"/>
      <c r="EQ242" s="155"/>
      <c r="ER242" s="155"/>
      <c r="ES242" s="152"/>
      <c r="ET242" s="151"/>
      <c r="EU242" s="153"/>
      <c r="EV242" s="153"/>
      <c r="EW242" s="153"/>
      <c r="EX242" s="153"/>
      <c r="EY242" s="152"/>
      <c r="EZ242" s="152"/>
      <c r="FA242" s="152"/>
      <c r="FB242" s="152"/>
      <c r="FC242" s="151"/>
      <c r="FD242" s="155"/>
      <c r="FE242" s="155"/>
      <c r="FF242" s="155"/>
      <c r="FG242" s="204"/>
      <c r="FH242" s="204"/>
      <c r="FI242" s="204"/>
      <c r="FJ242" s="204"/>
      <c r="FK242" s="204"/>
      <c r="FL242" s="204"/>
    </row>
    <row r="243" spans="1:168" s="202" customFormat="1" ht="14" hidden="1" customHeight="1">
      <c r="A243" s="208" t="str">
        <f t="shared" si="303"/>
        <v>ok</v>
      </c>
      <c r="B243" s="151"/>
      <c r="C243" s="409"/>
      <c r="D243" s="151"/>
      <c r="E243" s="154"/>
      <c r="F243" s="154"/>
      <c r="G243" s="151"/>
      <c r="H243" s="364"/>
      <c r="I243" s="430" t="s">
        <v>2238</v>
      </c>
      <c r="J243" s="171" t="s">
        <v>640</v>
      </c>
      <c r="K243" s="247" t="s">
        <v>2172</v>
      </c>
      <c r="L243" s="431" t="s">
        <v>642</v>
      </c>
      <c r="M243" s="163" t="s">
        <v>345</v>
      </c>
      <c r="N243" s="177"/>
      <c r="O243" s="229"/>
      <c r="P243" s="416"/>
      <c r="Q243" s="155"/>
      <c r="R243" s="155"/>
      <c r="S243" s="161"/>
      <c r="T243" s="162"/>
      <c r="U243" s="162"/>
      <c r="V243" s="162"/>
      <c r="W243" s="162"/>
      <c r="X243" s="162"/>
      <c r="Y243" s="162"/>
      <c r="Z243" s="162"/>
      <c r="AA243" s="162"/>
      <c r="AB243" s="162"/>
      <c r="AC243" s="162"/>
      <c r="AD243" s="162"/>
      <c r="AE243" s="162"/>
      <c r="AF243" s="162"/>
      <c r="AG243" s="162"/>
      <c r="AH243" s="162"/>
      <c r="AI243" s="162"/>
      <c r="AJ243" s="162"/>
      <c r="AK243" s="162"/>
      <c r="AL243" s="162"/>
      <c r="AM243" s="162"/>
      <c r="AN243" s="162"/>
      <c r="AO243" s="162"/>
      <c r="AP243" s="162"/>
      <c r="AQ243" s="162"/>
      <c r="AR243" s="162"/>
      <c r="AS243" s="162"/>
      <c r="AT243" s="162"/>
      <c r="AU243" s="162"/>
      <c r="AV243" s="162"/>
      <c r="AW243" s="162"/>
      <c r="AX243" s="162"/>
      <c r="AY243" s="162"/>
      <c r="AZ243" s="162"/>
      <c r="BA243" s="162"/>
      <c r="BB243" s="162"/>
      <c r="BC243" s="162"/>
      <c r="BD243" s="162"/>
      <c r="BE243" s="162"/>
      <c r="BF243" s="162"/>
      <c r="BG243" s="162"/>
      <c r="BH243" s="162"/>
      <c r="BI243" s="162"/>
      <c r="BJ243" s="162"/>
      <c r="BK243" s="162"/>
      <c r="BL243" s="162"/>
      <c r="BM243" s="162"/>
      <c r="BN243" s="162"/>
      <c r="BO243" s="162"/>
      <c r="BP243" s="162"/>
      <c r="BQ243" s="162"/>
      <c r="BR243" s="162"/>
      <c r="BS243" s="162"/>
      <c r="BT243" s="162"/>
      <c r="BU243" s="162"/>
      <c r="BV243" s="162"/>
      <c r="BW243" s="162"/>
      <c r="BX243" s="162"/>
      <c r="BY243" s="162"/>
      <c r="BZ243" s="162"/>
      <c r="CA243" s="162"/>
      <c r="CB243" s="162"/>
      <c r="CC243" s="162"/>
      <c r="CD243" s="162"/>
      <c r="CE243" s="162"/>
      <c r="CF243" s="162"/>
      <c r="CG243" s="162"/>
      <c r="CH243" s="162"/>
      <c r="CI243" s="162"/>
      <c r="CJ243" s="162"/>
      <c r="CK243" s="162"/>
      <c r="CL243" s="162"/>
      <c r="CM243" s="162"/>
      <c r="CN243" s="162"/>
      <c r="CO243" s="162"/>
      <c r="CP243" s="162"/>
      <c r="CQ243" s="162"/>
      <c r="CR243" s="162"/>
      <c r="CS243" s="162"/>
      <c r="CT243" s="162"/>
      <c r="CU243" s="162"/>
      <c r="CV243" s="162"/>
      <c r="CW243" s="209"/>
      <c r="CX243" s="209"/>
      <c r="CY243" s="375"/>
      <c r="CZ243" s="156"/>
      <c r="DA243" s="155"/>
      <c r="DB243" s="155"/>
      <c r="DC243" s="155"/>
      <c r="DD243" s="157"/>
      <c r="DE243" s="152"/>
      <c r="DF243" s="152"/>
      <c r="DG243" s="153"/>
      <c r="DH243" s="797" t="s">
        <v>2456</v>
      </c>
      <c r="DI243" s="797" t="s">
        <v>2457</v>
      </c>
      <c r="DJ243" s="798" t="s">
        <v>2426</v>
      </c>
      <c r="DK243" s="175"/>
      <c r="DL243" s="202" t="s">
        <v>477</v>
      </c>
      <c r="DM243" s="158">
        <v>45985</v>
      </c>
      <c r="DN243" s="429">
        <v>4</v>
      </c>
      <c r="DO243" s="1005" t="s">
        <v>477</v>
      </c>
      <c r="DP243" s="240">
        <v>510000</v>
      </c>
      <c r="DQ243" s="189">
        <f t="shared" si="373"/>
        <v>2203200</v>
      </c>
      <c r="DR243" s="446">
        <v>0.08</v>
      </c>
      <c r="DS243" s="281">
        <f t="shared" si="374"/>
        <v>2040000</v>
      </c>
      <c r="DT243" s="159">
        <v>46030</v>
      </c>
      <c r="DU243" s="152"/>
      <c r="DV243" s="152"/>
      <c r="DW243" s="155"/>
      <c r="DX243" s="155"/>
      <c r="DY243" s="155"/>
      <c r="DZ243" s="155"/>
      <c r="EA243" s="155"/>
      <c r="EB243" s="155"/>
      <c r="EC243" s="155"/>
      <c r="ED243" s="155"/>
      <c r="EE243" s="155"/>
      <c r="EF243" s="155"/>
      <c r="EG243" s="155"/>
      <c r="EH243" s="155"/>
      <c r="EI243" s="155"/>
      <c r="EJ243" s="155"/>
      <c r="EK243" s="155"/>
      <c r="EL243" s="155"/>
      <c r="EM243" s="155"/>
      <c r="EN243" s="155"/>
      <c r="EO243" s="155"/>
      <c r="EP243" s="155"/>
      <c r="EQ243" s="155"/>
      <c r="ER243" s="155"/>
      <c r="ES243" s="152"/>
      <c r="ET243" s="151"/>
      <c r="EU243" s="153"/>
      <c r="EV243" s="153"/>
      <c r="EW243" s="153"/>
      <c r="EX243" s="153"/>
      <c r="EY243" s="152"/>
      <c r="EZ243" s="152"/>
      <c r="FA243" s="152"/>
      <c r="FB243" s="152"/>
      <c r="FC243" s="151"/>
      <c r="FD243" s="155"/>
      <c r="FE243" s="155"/>
      <c r="FF243" s="155"/>
      <c r="FG243" s="204"/>
      <c r="FH243" s="204"/>
      <c r="FI243" s="204"/>
      <c r="FJ243" s="204"/>
      <c r="FK243" s="204"/>
      <c r="FL243" s="204"/>
    </row>
    <row r="244" spans="1:168" s="202" customFormat="1" ht="14" hidden="1" customHeight="1">
      <c r="A244" s="208" t="str">
        <f t="shared" si="303"/>
        <v>ok</v>
      </c>
      <c r="B244" s="151"/>
      <c r="C244" s="409"/>
      <c r="D244" s="151"/>
      <c r="E244" s="154"/>
      <c r="F244" s="154"/>
      <c r="G244" s="151"/>
      <c r="H244" s="364"/>
      <c r="I244" s="430" t="s">
        <v>2238</v>
      </c>
      <c r="J244" s="171" t="s">
        <v>640</v>
      </c>
      <c r="K244" s="247" t="s">
        <v>2172</v>
      </c>
      <c r="L244" s="431" t="s">
        <v>642</v>
      </c>
      <c r="M244" s="163" t="s">
        <v>345</v>
      </c>
      <c r="N244" s="177"/>
      <c r="O244" s="229"/>
      <c r="P244" s="416"/>
      <c r="Q244" s="155"/>
      <c r="R244" s="155"/>
      <c r="S244" s="161"/>
      <c r="T244" s="162"/>
      <c r="U244" s="162"/>
      <c r="V244" s="162"/>
      <c r="W244" s="162"/>
      <c r="X244" s="162"/>
      <c r="Y244" s="162"/>
      <c r="Z244" s="162"/>
      <c r="AA244" s="162"/>
      <c r="AB244" s="162"/>
      <c r="AC244" s="162"/>
      <c r="AD244" s="162"/>
      <c r="AE244" s="162"/>
      <c r="AF244" s="162"/>
      <c r="AG244" s="162"/>
      <c r="AH244" s="162"/>
      <c r="AI244" s="162"/>
      <c r="AJ244" s="162"/>
      <c r="AK244" s="162"/>
      <c r="AL244" s="162"/>
      <c r="AM244" s="162"/>
      <c r="AN244" s="162"/>
      <c r="AO244" s="162"/>
      <c r="AP244" s="162"/>
      <c r="AQ244" s="162"/>
      <c r="AR244" s="162"/>
      <c r="AS244" s="162"/>
      <c r="AT244" s="162"/>
      <c r="AU244" s="162"/>
      <c r="AV244" s="162"/>
      <c r="AW244" s="162"/>
      <c r="AX244" s="162"/>
      <c r="AY244" s="162"/>
      <c r="AZ244" s="162"/>
      <c r="BA244" s="162"/>
      <c r="BB244" s="162"/>
      <c r="BC244" s="162"/>
      <c r="BD244" s="162"/>
      <c r="BE244" s="162"/>
      <c r="BF244" s="162"/>
      <c r="BG244" s="162"/>
      <c r="BH244" s="162"/>
      <c r="BI244" s="162"/>
      <c r="BJ244" s="162"/>
      <c r="BK244" s="162"/>
      <c r="BL244" s="162"/>
      <c r="BM244" s="162"/>
      <c r="BN244" s="162"/>
      <c r="BO244" s="162"/>
      <c r="BP244" s="162"/>
      <c r="BQ244" s="162"/>
      <c r="BR244" s="162"/>
      <c r="BS244" s="162"/>
      <c r="BT244" s="162"/>
      <c r="BU244" s="162"/>
      <c r="BV244" s="162"/>
      <c r="BW244" s="162"/>
      <c r="BX244" s="162"/>
      <c r="BY244" s="162"/>
      <c r="BZ244" s="162"/>
      <c r="CA244" s="162"/>
      <c r="CB244" s="162"/>
      <c r="CC244" s="162"/>
      <c r="CD244" s="162"/>
      <c r="CE244" s="162"/>
      <c r="CF244" s="162"/>
      <c r="CG244" s="162"/>
      <c r="CH244" s="162"/>
      <c r="CI244" s="162"/>
      <c r="CJ244" s="162"/>
      <c r="CK244" s="162"/>
      <c r="CL244" s="162"/>
      <c r="CM244" s="162"/>
      <c r="CN244" s="162"/>
      <c r="CO244" s="162"/>
      <c r="CP244" s="162"/>
      <c r="CQ244" s="162"/>
      <c r="CR244" s="162"/>
      <c r="CS244" s="162"/>
      <c r="CT244" s="162"/>
      <c r="CU244" s="162"/>
      <c r="CV244" s="162"/>
      <c r="CW244" s="209"/>
      <c r="CX244" s="209"/>
      <c r="CY244" s="375"/>
      <c r="CZ244" s="156"/>
      <c r="DA244" s="155"/>
      <c r="DB244" s="155"/>
      <c r="DC244" s="155"/>
      <c r="DD244" s="157"/>
      <c r="DE244" s="152"/>
      <c r="DF244" s="152"/>
      <c r="DG244" s="153"/>
      <c r="DH244" s="797" t="s">
        <v>2456</v>
      </c>
      <c r="DI244" s="797" t="s">
        <v>2457</v>
      </c>
      <c r="DJ244" s="798" t="s">
        <v>2432</v>
      </c>
      <c r="DK244" s="175"/>
      <c r="DL244" s="202" t="s">
        <v>477</v>
      </c>
      <c r="DM244" s="158">
        <v>45985</v>
      </c>
      <c r="DN244" s="429">
        <v>8</v>
      </c>
      <c r="DO244" s="1005" t="s">
        <v>477</v>
      </c>
      <c r="DP244" s="240">
        <v>1500000</v>
      </c>
      <c r="DQ244" s="189">
        <f t="shared" si="373"/>
        <v>12960000</v>
      </c>
      <c r="DR244" s="446">
        <v>0.08</v>
      </c>
      <c r="DS244" s="281">
        <f t="shared" si="374"/>
        <v>12000000</v>
      </c>
      <c r="DT244" s="159">
        <v>45973</v>
      </c>
      <c r="DU244" s="152"/>
      <c r="DV244" s="152"/>
      <c r="DW244" s="155"/>
      <c r="DX244" s="155"/>
      <c r="DY244" s="155"/>
      <c r="DZ244" s="155"/>
      <c r="EA244" s="155"/>
      <c r="EB244" s="155"/>
      <c r="EC244" s="155"/>
      <c r="ED244" s="155"/>
      <c r="EE244" s="155"/>
      <c r="EF244" s="155"/>
      <c r="EG244" s="155"/>
      <c r="EH244" s="155"/>
      <c r="EI244" s="155"/>
      <c r="EJ244" s="155"/>
      <c r="EK244" s="155"/>
      <c r="EL244" s="155"/>
      <c r="EM244" s="155"/>
      <c r="EN244" s="155"/>
      <c r="EO244" s="155"/>
      <c r="EP244" s="155"/>
      <c r="EQ244" s="155"/>
      <c r="ER244" s="155"/>
      <c r="ES244" s="152"/>
      <c r="ET244" s="151"/>
      <c r="EU244" s="153"/>
      <c r="EV244" s="153"/>
      <c r="EW244" s="153"/>
      <c r="EX244" s="153"/>
      <c r="EY244" s="152"/>
      <c r="EZ244" s="152"/>
      <c r="FA244" s="152"/>
      <c r="FB244" s="152"/>
      <c r="FC244" s="151"/>
      <c r="FD244" s="155"/>
      <c r="FE244" s="155"/>
      <c r="FF244" s="155"/>
      <c r="FG244" s="204"/>
      <c r="FH244" s="204"/>
      <c r="FI244" s="204"/>
      <c r="FJ244" s="204"/>
      <c r="FK244" s="204"/>
      <c r="FL244" s="204"/>
    </row>
    <row r="245" spans="1:168" s="202" customFormat="1" ht="14" hidden="1" customHeight="1">
      <c r="A245" s="208" t="str">
        <f t="shared" si="303"/>
        <v>ok</v>
      </c>
      <c r="B245" s="151"/>
      <c r="C245" s="409"/>
      <c r="D245" s="151"/>
      <c r="E245" s="154"/>
      <c r="F245" s="154"/>
      <c r="G245" s="151"/>
      <c r="H245" s="364"/>
      <c r="I245" s="430" t="s">
        <v>2238</v>
      </c>
      <c r="J245" s="171" t="s">
        <v>640</v>
      </c>
      <c r="K245" s="247" t="s">
        <v>2172</v>
      </c>
      <c r="L245" s="431" t="s">
        <v>642</v>
      </c>
      <c r="M245" s="163" t="s">
        <v>345</v>
      </c>
      <c r="N245" s="177"/>
      <c r="O245" s="229"/>
      <c r="P245" s="416"/>
      <c r="Q245" s="155"/>
      <c r="R245" s="155"/>
      <c r="S245" s="161"/>
      <c r="T245" s="162"/>
      <c r="U245" s="162"/>
      <c r="V245" s="162"/>
      <c r="W245" s="162"/>
      <c r="X245" s="162"/>
      <c r="Y245" s="162"/>
      <c r="Z245" s="162"/>
      <c r="AA245" s="162"/>
      <c r="AB245" s="162"/>
      <c r="AC245" s="162"/>
      <c r="AD245" s="162"/>
      <c r="AE245" s="162"/>
      <c r="AF245" s="162"/>
      <c r="AG245" s="162"/>
      <c r="AH245" s="162"/>
      <c r="AI245" s="162"/>
      <c r="AJ245" s="162"/>
      <c r="AK245" s="162"/>
      <c r="AL245" s="162"/>
      <c r="AM245" s="162"/>
      <c r="AN245" s="162"/>
      <c r="AO245" s="162"/>
      <c r="AP245" s="162"/>
      <c r="AQ245" s="162"/>
      <c r="AR245" s="162"/>
      <c r="AS245" s="162"/>
      <c r="AT245" s="162"/>
      <c r="AU245" s="162"/>
      <c r="AV245" s="162"/>
      <c r="AW245" s="162"/>
      <c r="AX245" s="162"/>
      <c r="AY245" s="162"/>
      <c r="AZ245" s="162"/>
      <c r="BA245" s="162"/>
      <c r="BB245" s="162"/>
      <c r="BC245" s="162"/>
      <c r="BD245" s="162"/>
      <c r="BE245" s="162"/>
      <c r="BF245" s="162"/>
      <c r="BG245" s="162"/>
      <c r="BH245" s="162"/>
      <c r="BI245" s="162"/>
      <c r="BJ245" s="162"/>
      <c r="BK245" s="162"/>
      <c r="BL245" s="162"/>
      <c r="BM245" s="162"/>
      <c r="BN245" s="162"/>
      <c r="BO245" s="162"/>
      <c r="BP245" s="162"/>
      <c r="BQ245" s="162"/>
      <c r="BR245" s="162"/>
      <c r="BS245" s="162"/>
      <c r="BT245" s="162"/>
      <c r="BU245" s="162"/>
      <c r="BV245" s="162"/>
      <c r="BW245" s="162"/>
      <c r="BX245" s="162"/>
      <c r="BY245" s="162"/>
      <c r="BZ245" s="162"/>
      <c r="CA245" s="162"/>
      <c r="CB245" s="162"/>
      <c r="CC245" s="162"/>
      <c r="CD245" s="162"/>
      <c r="CE245" s="162"/>
      <c r="CF245" s="162"/>
      <c r="CG245" s="162"/>
      <c r="CH245" s="162"/>
      <c r="CI245" s="162"/>
      <c r="CJ245" s="162"/>
      <c r="CK245" s="162"/>
      <c r="CL245" s="162"/>
      <c r="CM245" s="162"/>
      <c r="CN245" s="162"/>
      <c r="CO245" s="162"/>
      <c r="CP245" s="162"/>
      <c r="CQ245" s="162"/>
      <c r="CR245" s="162"/>
      <c r="CS245" s="162"/>
      <c r="CT245" s="162"/>
      <c r="CU245" s="162"/>
      <c r="CV245" s="162"/>
      <c r="CW245" s="209"/>
      <c r="CX245" s="209"/>
      <c r="CY245" s="375"/>
      <c r="CZ245" s="156"/>
      <c r="DA245" s="155"/>
      <c r="DB245" s="155"/>
      <c r="DC245" s="155"/>
      <c r="DD245" s="157"/>
      <c r="DE245" s="152"/>
      <c r="DF245" s="152"/>
      <c r="DG245" s="153"/>
      <c r="DH245" s="797" t="s">
        <v>2456</v>
      </c>
      <c r="DI245" s="797" t="s">
        <v>2457</v>
      </c>
      <c r="DJ245" s="798" t="s">
        <v>2433</v>
      </c>
      <c r="DK245" s="175"/>
      <c r="DL245" s="202" t="s">
        <v>477</v>
      </c>
      <c r="DM245" s="158">
        <v>45985</v>
      </c>
      <c r="DN245" s="429">
        <v>8</v>
      </c>
      <c r="DO245" s="1005" t="s">
        <v>477</v>
      </c>
      <c r="DP245" s="240">
        <v>800000</v>
      </c>
      <c r="DQ245" s="189">
        <f t="shared" si="373"/>
        <v>6912000</v>
      </c>
      <c r="DR245" s="446">
        <v>0.08</v>
      </c>
      <c r="DS245" s="281">
        <f t="shared" si="374"/>
        <v>6400000</v>
      </c>
      <c r="DT245" s="159">
        <v>45973</v>
      </c>
      <c r="DU245" s="152"/>
      <c r="DV245" s="152"/>
      <c r="DW245" s="155"/>
      <c r="DX245" s="155"/>
      <c r="DY245" s="155"/>
      <c r="DZ245" s="155"/>
      <c r="EA245" s="155"/>
      <c r="EB245" s="155"/>
      <c r="EC245" s="155"/>
      <c r="ED245" s="155"/>
      <c r="EE245" s="155"/>
      <c r="EF245" s="155"/>
      <c r="EG245" s="155"/>
      <c r="EH245" s="155"/>
      <c r="EI245" s="155"/>
      <c r="EJ245" s="155"/>
      <c r="EK245" s="155"/>
      <c r="EL245" s="155"/>
      <c r="EM245" s="155"/>
      <c r="EN245" s="155"/>
      <c r="EO245" s="155"/>
      <c r="EP245" s="155"/>
      <c r="EQ245" s="155"/>
      <c r="ER245" s="155"/>
      <c r="ES245" s="152"/>
      <c r="ET245" s="151"/>
      <c r="EU245" s="153"/>
      <c r="EV245" s="153"/>
      <c r="EW245" s="153"/>
      <c r="EX245" s="153"/>
      <c r="EY245" s="152"/>
      <c r="EZ245" s="152"/>
      <c r="FA245" s="152"/>
      <c r="FB245" s="152"/>
      <c r="FC245" s="151"/>
      <c r="FD245" s="155"/>
      <c r="FE245" s="155"/>
      <c r="FF245" s="155"/>
      <c r="FG245" s="204"/>
      <c r="FH245" s="204"/>
      <c r="FI245" s="204"/>
      <c r="FJ245" s="204"/>
      <c r="FK245" s="204"/>
      <c r="FL245" s="204"/>
    </row>
    <row r="246" spans="1:168" s="202" customFormat="1" ht="14" hidden="1" customHeight="1">
      <c r="A246" s="208" t="str">
        <f t="shared" si="303"/>
        <v>ok</v>
      </c>
      <c r="B246" s="151"/>
      <c r="C246" s="409"/>
      <c r="D246" s="151"/>
      <c r="E246" s="154"/>
      <c r="F246" s="154"/>
      <c r="G246" s="151"/>
      <c r="H246" s="364"/>
      <c r="I246" s="430" t="s">
        <v>2238</v>
      </c>
      <c r="J246" s="171" t="s">
        <v>640</v>
      </c>
      <c r="K246" s="247" t="s">
        <v>2172</v>
      </c>
      <c r="L246" s="431" t="s">
        <v>642</v>
      </c>
      <c r="M246" s="163" t="s">
        <v>345</v>
      </c>
      <c r="N246" s="177"/>
      <c r="O246" s="229"/>
      <c r="P246" s="416"/>
      <c r="Q246" s="155"/>
      <c r="R246" s="155"/>
      <c r="S246" s="161"/>
      <c r="T246" s="162"/>
      <c r="U246" s="162"/>
      <c r="V246" s="162"/>
      <c r="W246" s="162"/>
      <c r="X246" s="162"/>
      <c r="Y246" s="162"/>
      <c r="Z246" s="162"/>
      <c r="AA246" s="162"/>
      <c r="AB246" s="162"/>
      <c r="AC246" s="162"/>
      <c r="AD246" s="162"/>
      <c r="AE246" s="162"/>
      <c r="AF246" s="162"/>
      <c r="AG246" s="162"/>
      <c r="AH246" s="162"/>
      <c r="AI246" s="162"/>
      <c r="AJ246" s="162"/>
      <c r="AK246" s="162"/>
      <c r="AL246" s="162"/>
      <c r="AM246" s="162"/>
      <c r="AN246" s="162"/>
      <c r="AO246" s="162"/>
      <c r="AP246" s="162"/>
      <c r="AQ246" s="162"/>
      <c r="AR246" s="162"/>
      <c r="AS246" s="162"/>
      <c r="AT246" s="162"/>
      <c r="AU246" s="162"/>
      <c r="AV246" s="162"/>
      <c r="AW246" s="162"/>
      <c r="AX246" s="162"/>
      <c r="AY246" s="162"/>
      <c r="AZ246" s="162"/>
      <c r="BA246" s="162"/>
      <c r="BB246" s="162"/>
      <c r="BC246" s="162"/>
      <c r="BD246" s="162"/>
      <c r="BE246" s="162"/>
      <c r="BF246" s="162"/>
      <c r="BG246" s="162"/>
      <c r="BH246" s="162"/>
      <c r="BI246" s="162"/>
      <c r="BJ246" s="162"/>
      <c r="BK246" s="162"/>
      <c r="BL246" s="162"/>
      <c r="BM246" s="162"/>
      <c r="BN246" s="162"/>
      <c r="BO246" s="162"/>
      <c r="BP246" s="162"/>
      <c r="BQ246" s="162"/>
      <c r="BR246" s="162"/>
      <c r="BS246" s="162"/>
      <c r="BT246" s="162"/>
      <c r="BU246" s="162"/>
      <c r="BV246" s="162"/>
      <c r="BW246" s="162"/>
      <c r="BX246" s="162"/>
      <c r="BY246" s="162"/>
      <c r="BZ246" s="162"/>
      <c r="CA246" s="162"/>
      <c r="CB246" s="162"/>
      <c r="CC246" s="162"/>
      <c r="CD246" s="162"/>
      <c r="CE246" s="162"/>
      <c r="CF246" s="162"/>
      <c r="CG246" s="162"/>
      <c r="CH246" s="162"/>
      <c r="CI246" s="162"/>
      <c r="CJ246" s="162"/>
      <c r="CK246" s="162"/>
      <c r="CL246" s="162"/>
      <c r="CM246" s="162"/>
      <c r="CN246" s="162"/>
      <c r="CO246" s="162"/>
      <c r="CP246" s="162"/>
      <c r="CQ246" s="162"/>
      <c r="CR246" s="162"/>
      <c r="CS246" s="162"/>
      <c r="CT246" s="162"/>
      <c r="CU246" s="162"/>
      <c r="CV246" s="162"/>
      <c r="CW246" s="209"/>
      <c r="CX246" s="209"/>
      <c r="CY246" s="375"/>
      <c r="CZ246" s="156"/>
      <c r="DA246" s="155"/>
      <c r="DB246" s="155"/>
      <c r="DC246" s="155"/>
      <c r="DD246" s="157"/>
      <c r="DE246" s="152"/>
      <c r="DF246" s="152"/>
      <c r="DG246" s="153"/>
      <c r="DH246" s="797" t="s">
        <v>2456</v>
      </c>
      <c r="DI246" s="797" t="s">
        <v>2457</v>
      </c>
      <c r="DJ246" s="798" t="s">
        <v>2434</v>
      </c>
      <c r="DK246" s="175"/>
      <c r="DL246" s="202" t="s">
        <v>477</v>
      </c>
      <c r="DM246" s="158">
        <v>45985</v>
      </c>
      <c r="DN246" s="429">
        <v>2</v>
      </c>
      <c r="DO246" s="1005" t="s">
        <v>477</v>
      </c>
      <c r="DP246" s="240">
        <v>1364000</v>
      </c>
      <c r="DQ246" s="189">
        <f t="shared" si="373"/>
        <v>2946240</v>
      </c>
      <c r="DR246" s="446">
        <v>0.08</v>
      </c>
      <c r="DS246" s="281">
        <f t="shared" si="374"/>
        <v>2728000</v>
      </c>
      <c r="DT246" s="159">
        <v>46030</v>
      </c>
      <c r="DU246" s="152"/>
      <c r="DV246" s="152"/>
      <c r="DW246" s="155"/>
      <c r="DX246" s="155"/>
      <c r="DY246" s="155"/>
      <c r="DZ246" s="155"/>
      <c r="EA246" s="155"/>
      <c r="EB246" s="155"/>
      <c r="EC246" s="155"/>
      <c r="ED246" s="155"/>
      <c r="EE246" s="155"/>
      <c r="EF246" s="155"/>
      <c r="EG246" s="155"/>
      <c r="EH246" s="155"/>
      <c r="EI246" s="155"/>
      <c r="EJ246" s="155"/>
      <c r="EK246" s="155"/>
      <c r="EL246" s="155"/>
      <c r="EM246" s="155"/>
      <c r="EN246" s="155"/>
      <c r="EO246" s="155"/>
      <c r="EP246" s="155"/>
      <c r="EQ246" s="155"/>
      <c r="ER246" s="155"/>
      <c r="ES246" s="152"/>
      <c r="ET246" s="151"/>
      <c r="EU246" s="153"/>
      <c r="EV246" s="153"/>
      <c r="EW246" s="153"/>
      <c r="EX246" s="153"/>
      <c r="EY246" s="152"/>
      <c r="EZ246" s="152"/>
      <c r="FA246" s="152"/>
      <c r="FB246" s="152"/>
      <c r="FC246" s="151"/>
      <c r="FD246" s="155"/>
      <c r="FE246" s="155"/>
      <c r="FF246" s="155"/>
      <c r="FG246" s="204"/>
      <c r="FH246" s="204"/>
      <c r="FI246" s="204"/>
      <c r="FJ246" s="204"/>
      <c r="FK246" s="204"/>
      <c r="FL246" s="204"/>
    </row>
    <row r="247" spans="1:168" s="202" customFormat="1" ht="14" hidden="1" customHeight="1">
      <c r="A247" s="208" t="str">
        <f t="shared" si="303"/>
        <v>ok</v>
      </c>
      <c r="B247" s="151"/>
      <c r="C247" s="409"/>
      <c r="D247" s="151"/>
      <c r="E247" s="154"/>
      <c r="F247" s="154"/>
      <c r="G247" s="151"/>
      <c r="H247" s="364"/>
      <c r="I247" s="430" t="s">
        <v>2238</v>
      </c>
      <c r="J247" s="171" t="s">
        <v>640</v>
      </c>
      <c r="K247" s="247" t="s">
        <v>2172</v>
      </c>
      <c r="L247" s="431" t="s">
        <v>642</v>
      </c>
      <c r="M247" s="163" t="s">
        <v>345</v>
      </c>
      <c r="N247" s="177"/>
      <c r="O247" s="229"/>
      <c r="P247" s="416"/>
      <c r="Q247" s="155"/>
      <c r="R247" s="155"/>
      <c r="S247" s="161"/>
      <c r="T247" s="162"/>
      <c r="U247" s="162"/>
      <c r="V247" s="162"/>
      <c r="W247" s="162"/>
      <c r="X247" s="162"/>
      <c r="Y247" s="162"/>
      <c r="Z247" s="162"/>
      <c r="AA247" s="162"/>
      <c r="AB247" s="162"/>
      <c r="AC247" s="162"/>
      <c r="AD247" s="162"/>
      <c r="AE247" s="162"/>
      <c r="AF247" s="162"/>
      <c r="AG247" s="162"/>
      <c r="AH247" s="162"/>
      <c r="AI247" s="162"/>
      <c r="AJ247" s="162"/>
      <c r="AK247" s="162"/>
      <c r="AL247" s="162"/>
      <c r="AM247" s="162"/>
      <c r="AN247" s="162"/>
      <c r="AO247" s="162"/>
      <c r="AP247" s="162"/>
      <c r="AQ247" s="162"/>
      <c r="AR247" s="162"/>
      <c r="AS247" s="162"/>
      <c r="AT247" s="162"/>
      <c r="AU247" s="162"/>
      <c r="AV247" s="162"/>
      <c r="AW247" s="162"/>
      <c r="AX247" s="162"/>
      <c r="AY247" s="162"/>
      <c r="AZ247" s="162"/>
      <c r="BA247" s="162"/>
      <c r="BB247" s="162"/>
      <c r="BC247" s="162"/>
      <c r="BD247" s="162"/>
      <c r="BE247" s="162"/>
      <c r="BF247" s="162"/>
      <c r="BG247" s="162"/>
      <c r="BH247" s="162"/>
      <c r="BI247" s="162"/>
      <c r="BJ247" s="162"/>
      <c r="BK247" s="162"/>
      <c r="BL247" s="162"/>
      <c r="BM247" s="162"/>
      <c r="BN247" s="162"/>
      <c r="BO247" s="162"/>
      <c r="BP247" s="162"/>
      <c r="BQ247" s="162"/>
      <c r="BR247" s="162"/>
      <c r="BS247" s="162"/>
      <c r="BT247" s="162"/>
      <c r="BU247" s="162"/>
      <c r="BV247" s="162"/>
      <c r="BW247" s="162"/>
      <c r="BX247" s="162"/>
      <c r="BY247" s="162"/>
      <c r="BZ247" s="162"/>
      <c r="CA247" s="162"/>
      <c r="CB247" s="162"/>
      <c r="CC247" s="162"/>
      <c r="CD247" s="162"/>
      <c r="CE247" s="162"/>
      <c r="CF247" s="162"/>
      <c r="CG247" s="162"/>
      <c r="CH247" s="162"/>
      <c r="CI247" s="162"/>
      <c r="CJ247" s="162"/>
      <c r="CK247" s="162"/>
      <c r="CL247" s="162"/>
      <c r="CM247" s="162"/>
      <c r="CN247" s="162"/>
      <c r="CO247" s="162"/>
      <c r="CP247" s="162"/>
      <c r="CQ247" s="162"/>
      <c r="CR247" s="162"/>
      <c r="CS247" s="162"/>
      <c r="CT247" s="162"/>
      <c r="CU247" s="162"/>
      <c r="CV247" s="162"/>
      <c r="CW247" s="209"/>
      <c r="CX247" s="209"/>
      <c r="CY247" s="375"/>
      <c r="CZ247" s="156"/>
      <c r="DA247" s="155"/>
      <c r="DB247" s="155"/>
      <c r="DC247" s="155"/>
      <c r="DD247" s="157"/>
      <c r="DE247" s="152"/>
      <c r="DF247" s="152"/>
      <c r="DG247" s="153"/>
      <c r="DH247" s="797" t="s">
        <v>2456</v>
      </c>
      <c r="DI247" s="797" t="s">
        <v>2457</v>
      </c>
      <c r="DJ247" s="798" t="s">
        <v>2435</v>
      </c>
      <c r="DK247" s="175"/>
      <c r="DL247" s="202" t="s">
        <v>477</v>
      </c>
      <c r="DM247" s="158">
        <v>45985</v>
      </c>
      <c r="DN247" s="429">
        <v>1</v>
      </c>
      <c r="DO247" s="1005" t="s">
        <v>477</v>
      </c>
      <c r="DP247" s="240">
        <v>855000</v>
      </c>
      <c r="DQ247" s="189">
        <f t="shared" si="373"/>
        <v>923400.00000000012</v>
      </c>
      <c r="DR247" s="446">
        <v>0.08</v>
      </c>
      <c r="DS247" s="281">
        <f t="shared" si="374"/>
        <v>855000</v>
      </c>
      <c r="DT247" s="159">
        <v>46030</v>
      </c>
      <c r="DU247" s="152"/>
      <c r="DV247" s="152"/>
      <c r="DW247" s="155"/>
      <c r="DX247" s="155"/>
      <c r="DY247" s="155"/>
      <c r="DZ247" s="155"/>
      <c r="EA247" s="155"/>
      <c r="EB247" s="155"/>
      <c r="EC247" s="155"/>
      <c r="ED247" s="155"/>
      <c r="EE247" s="155"/>
      <c r="EF247" s="155"/>
      <c r="EG247" s="155"/>
      <c r="EH247" s="155"/>
      <c r="EI247" s="155"/>
      <c r="EJ247" s="155"/>
      <c r="EK247" s="155"/>
      <c r="EL247" s="155"/>
      <c r="EM247" s="155"/>
      <c r="EN247" s="155"/>
      <c r="EO247" s="155"/>
      <c r="EP247" s="155"/>
      <c r="EQ247" s="155"/>
      <c r="ER247" s="155"/>
      <c r="ES247" s="152"/>
      <c r="ET247" s="151"/>
      <c r="EU247" s="153"/>
      <c r="EV247" s="153"/>
      <c r="EW247" s="153"/>
      <c r="EX247" s="153"/>
      <c r="EY247" s="152"/>
      <c r="EZ247" s="152"/>
      <c r="FA247" s="152"/>
      <c r="FB247" s="152"/>
      <c r="FC247" s="151"/>
      <c r="FD247" s="155"/>
      <c r="FE247" s="155"/>
      <c r="FF247" s="155"/>
      <c r="FG247" s="204"/>
      <c r="FH247" s="204"/>
      <c r="FI247" s="204"/>
      <c r="FJ247" s="204"/>
      <c r="FK247" s="204"/>
      <c r="FL247" s="204"/>
    </row>
    <row r="248" spans="1:168" s="202" customFormat="1" ht="14" hidden="1" customHeight="1">
      <c r="A248" s="208" t="str">
        <f t="shared" si="303"/>
        <v>ok</v>
      </c>
      <c r="B248" s="151"/>
      <c r="C248" s="409"/>
      <c r="D248" s="151"/>
      <c r="E248" s="154"/>
      <c r="F248" s="154"/>
      <c r="G248" s="151"/>
      <c r="H248" s="364"/>
      <c r="I248" s="430" t="s">
        <v>2238</v>
      </c>
      <c r="J248" s="171" t="s">
        <v>640</v>
      </c>
      <c r="K248" s="247" t="s">
        <v>2172</v>
      </c>
      <c r="L248" s="431" t="s">
        <v>642</v>
      </c>
      <c r="M248" s="163" t="s">
        <v>345</v>
      </c>
      <c r="N248" s="177"/>
      <c r="O248" s="229"/>
      <c r="P248" s="416"/>
      <c r="Q248" s="155"/>
      <c r="R248" s="155"/>
      <c r="S248" s="161"/>
      <c r="T248" s="162"/>
      <c r="U248" s="162"/>
      <c r="V248" s="162"/>
      <c r="W248" s="162"/>
      <c r="X248" s="162"/>
      <c r="Y248" s="162"/>
      <c r="Z248" s="162"/>
      <c r="AA248" s="162"/>
      <c r="AB248" s="162"/>
      <c r="AC248" s="162"/>
      <c r="AD248" s="162"/>
      <c r="AE248" s="162"/>
      <c r="AF248" s="162"/>
      <c r="AG248" s="162"/>
      <c r="AH248" s="162"/>
      <c r="AI248" s="162"/>
      <c r="AJ248" s="162"/>
      <c r="AK248" s="162"/>
      <c r="AL248" s="162"/>
      <c r="AM248" s="162"/>
      <c r="AN248" s="162"/>
      <c r="AO248" s="162"/>
      <c r="AP248" s="162"/>
      <c r="AQ248" s="162"/>
      <c r="AR248" s="162"/>
      <c r="AS248" s="162"/>
      <c r="AT248" s="162"/>
      <c r="AU248" s="162"/>
      <c r="AV248" s="162"/>
      <c r="AW248" s="162"/>
      <c r="AX248" s="162"/>
      <c r="AY248" s="162"/>
      <c r="AZ248" s="162"/>
      <c r="BA248" s="162"/>
      <c r="BB248" s="162"/>
      <c r="BC248" s="162"/>
      <c r="BD248" s="162"/>
      <c r="BE248" s="162"/>
      <c r="BF248" s="162"/>
      <c r="BG248" s="162"/>
      <c r="BH248" s="162"/>
      <c r="BI248" s="162"/>
      <c r="BJ248" s="162"/>
      <c r="BK248" s="162"/>
      <c r="BL248" s="162"/>
      <c r="BM248" s="162"/>
      <c r="BN248" s="162"/>
      <c r="BO248" s="162"/>
      <c r="BP248" s="162"/>
      <c r="BQ248" s="162"/>
      <c r="BR248" s="162"/>
      <c r="BS248" s="162"/>
      <c r="BT248" s="162"/>
      <c r="BU248" s="162"/>
      <c r="BV248" s="162"/>
      <c r="BW248" s="162"/>
      <c r="BX248" s="162"/>
      <c r="BY248" s="162"/>
      <c r="BZ248" s="162"/>
      <c r="CA248" s="162"/>
      <c r="CB248" s="162"/>
      <c r="CC248" s="162"/>
      <c r="CD248" s="162"/>
      <c r="CE248" s="162"/>
      <c r="CF248" s="162"/>
      <c r="CG248" s="162"/>
      <c r="CH248" s="162"/>
      <c r="CI248" s="162"/>
      <c r="CJ248" s="162"/>
      <c r="CK248" s="162"/>
      <c r="CL248" s="162"/>
      <c r="CM248" s="162"/>
      <c r="CN248" s="162"/>
      <c r="CO248" s="162"/>
      <c r="CP248" s="162"/>
      <c r="CQ248" s="162"/>
      <c r="CR248" s="162"/>
      <c r="CS248" s="162"/>
      <c r="CT248" s="162"/>
      <c r="CU248" s="162"/>
      <c r="CV248" s="162"/>
      <c r="CW248" s="209"/>
      <c r="CX248" s="209"/>
      <c r="CY248" s="375"/>
      <c r="CZ248" s="156"/>
      <c r="DA248" s="155"/>
      <c r="DB248" s="155"/>
      <c r="DC248" s="155"/>
      <c r="DD248" s="157"/>
      <c r="DE248" s="152"/>
      <c r="DF248" s="152"/>
      <c r="DG248" s="153"/>
      <c r="DH248" s="797" t="s">
        <v>2456</v>
      </c>
      <c r="DI248" s="797" t="s">
        <v>2457</v>
      </c>
      <c r="DJ248" s="798" t="s">
        <v>2436</v>
      </c>
      <c r="DK248" s="175"/>
      <c r="DL248" s="202" t="s">
        <v>477</v>
      </c>
      <c r="DM248" s="158">
        <v>45985</v>
      </c>
      <c r="DN248" s="429">
        <v>1</v>
      </c>
      <c r="DO248" s="1005" t="s">
        <v>477</v>
      </c>
      <c r="DP248" s="240">
        <v>770000</v>
      </c>
      <c r="DQ248" s="189">
        <f t="shared" si="373"/>
        <v>831600</v>
      </c>
      <c r="DR248" s="446">
        <v>0.08</v>
      </c>
      <c r="DS248" s="281">
        <f t="shared" si="374"/>
        <v>770000</v>
      </c>
      <c r="DT248" s="159">
        <v>46030</v>
      </c>
      <c r="DU248" s="152"/>
      <c r="DV248" s="152"/>
      <c r="DW248" s="155"/>
      <c r="DX248" s="155"/>
      <c r="DY248" s="155"/>
      <c r="DZ248" s="155"/>
      <c r="EA248" s="155"/>
      <c r="EB248" s="155"/>
      <c r="EC248" s="155"/>
      <c r="ED248" s="155"/>
      <c r="EE248" s="155"/>
      <c r="EF248" s="155"/>
      <c r="EG248" s="155"/>
      <c r="EH248" s="155"/>
      <c r="EI248" s="155"/>
      <c r="EJ248" s="155"/>
      <c r="EK248" s="155"/>
      <c r="EL248" s="155"/>
      <c r="EM248" s="155"/>
      <c r="EN248" s="155"/>
      <c r="EO248" s="155"/>
      <c r="EP248" s="155"/>
      <c r="EQ248" s="155"/>
      <c r="ER248" s="155"/>
      <c r="ES248" s="152"/>
      <c r="ET248" s="151"/>
      <c r="EU248" s="153"/>
      <c r="EV248" s="153"/>
      <c r="EW248" s="153"/>
      <c r="EX248" s="153"/>
      <c r="EY248" s="152"/>
      <c r="EZ248" s="152"/>
      <c r="FA248" s="152"/>
      <c r="FB248" s="152"/>
      <c r="FC248" s="151"/>
      <c r="FD248" s="155"/>
      <c r="FE248" s="155"/>
      <c r="FF248" s="155"/>
      <c r="FG248" s="204"/>
      <c r="FH248" s="204"/>
      <c r="FI248" s="204"/>
      <c r="FJ248" s="204"/>
      <c r="FK248" s="204"/>
      <c r="FL248" s="204"/>
    </row>
    <row r="249" spans="1:168" s="202" customFormat="1" ht="14" hidden="1" customHeight="1">
      <c r="A249" s="208" t="str">
        <f t="shared" si="303"/>
        <v>ok</v>
      </c>
      <c r="B249" s="151"/>
      <c r="C249" s="409"/>
      <c r="D249" s="151"/>
      <c r="E249" s="154"/>
      <c r="F249" s="154"/>
      <c r="G249" s="151"/>
      <c r="H249" s="364"/>
      <c r="I249" s="430" t="s">
        <v>2238</v>
      </c>
      <c r="J249" s="171" t="s">
        <v>640</v>
      </c>
      <c r="K249" s="247" t="s">
        <v>2172</v>
      </c>
      <c r="L249" s="431" t="s">
        <v>642</v>
      </c>
      <c r="M249" s="163" t="s">
        <v>345</v>
      </c>
      <c r="N249" s="177"/>
      <c r="O249" s="229"/>
      <c r="P249" s="416"/>
      <c r="Q249" s="155"/>
      <c r="R249" s="155"/>
      <c r="S249" s="161"/>
      <c r="T249" s="162"/>
      <c r="U249" s="162"/>
      <c r="V249" s="162"/>
      <c r="W249" s="162"/>
      <c r="X249" s="162"/>
      <c r="Y249" s="162"/>
      <c r="Z249" s="162"/>
      <c r="AA249" s="162"/>
      <c r="AB249" s="162"/>
      <c r="AC249" s="162"/>
      <c r="AD249" s="162"/>
      <c r="AE249" s="162"/>
      <c r="AF249" s="162"/>
      <c r="AG249" s="162"/>
      <c r="AH249" s="162"/>
      <c r="AI249" s="162"/>
      <c r="AJ249" s="162"/>
      <c r="AK249" s="162"/>
      <c r="AL249" s="162"/>
      <c r="AM249" s="162"/>
      <c r="AN249" s="162"/>
      <c r="AO249" s="162"/>
      <c r="AP249" s="162"/>
      <c r="AQ249" s="162"/>
      <c r="AR249" s="162"/>
      <c r="AS249" s="162"/>
      <c r="AT249" s="162"/>
      <c r="AU249" s="162"/>
      <c r="AV249" s="162"/>
      <c r="AW249" s="162"/>
      <c r="AX249" s="162"/>
      <c r="AY249" s="162"/>
      <c r="AZ249" s="162"/>
      <c r="BA249" s="162"/>
      <c r="BB249" s="162"/>
      <c r="BC249" s="162"/>
      <c r="BD249" s="162"/>
      <c r="BE249" s="162"/>
      <c r="BF249" s="162"/>
      <c r="BG249" s="162"/>
      <c r="BH249" s="162"/>
      <c r="BI249" s="162"/>
      <c r="BJ249" s="162"/>
      <c r="BK249" s="162"/>
      <c r="BL249" s="162"/>
      <c r="BM249" s="162"/>
      <c r="BN249" s="162"/>
      <c r="BO249" s="162"/>
      <c r="BP249" s="162"/>
      <c r="BQ249" s="162"/>
      <c r="BR249" s="162"/>
      <c r="BS249" s="162"/>
      <c r="BT249" s="162"/>
      <c r="BU249" s="162"/>
      <c r="BV249" s="162"/>
      <c r="BW249" s="162"/>
      <c r="BX249" s="162"/>
      <c r="BY249" s="162"/>
      <c r="BZ249" s="162"/>
      <c r="CA249" s="162"/>
      <c r="CB249" s="162"/>
      <c r="CC249" s="162"/>
      <c r="CD249" s="162"/>
      <c r="CE249" s="162"/>
      <c r="CF249" s="162"/>
      <c r="CG249" s="162"/>
      <c r="CH249" s="162"/>
      <c r="CI249" s="162"/>
      <c r="CJ249" s="162"/>
      <c r="CK249" s="162"/>
      <c r="CL249" s="162"/>
      <c r="CM249" s="162"/>
      <c r="CN249" s="162"/>
      <c r="CO249" s="162"/>
      <c r="CP249" s="162"/>
      <c r="CQ249" s="162"/>
      <c r="CR249" s="162"/>
      <c r="CS249" s="162"/>
      <c r="CT249" s="162"/>
      <c r="CU249" s="162"/>
      <c r="CV249" s="162"/>
      <c r="CW249" s="209"/>
      <c r="CX249" s="209"/>
      <c r="CY249" s="375"/>
      <c r="CZ249" s="156"/>
      <c r="DA249" s="155"/>
      <c r="DB249" s="155"/>
      <c r="DC249" s="155"/>
      <c r="DD249" s="157"/>
      <c r="DE249" s="152"/>
      <c r="DF249" s="152"/>
      <c r="DG249" s="153"/>
      <c r="DH249" s="797" t="s">
        <v>2456</v>
      </c>
      <c r="DI249" s="797" t="s">
        <v>2457</v>
      </c>
      <c r="DJ249" s="798" t="s">
        <v>2437</v>
      </c>
      <c r="DK249" s="175"/>
      <c r="DL249" s="202" t="s">
        <v>477</v>
      </c>
      <c r="DM249" s="158">
        <v>45985</v>
      </c>
      <c r="DN249" s="429">
        <v>1</v>
      </c>
      <c r="DO249" s="1005" t="s">
        <v>477</v>
      </c>
      <c r="DP249" s="240">
        <v>1350000</v>
      </c>
      <c r="DQ249" s="189">
        <f t="shared" si="373"/>
        <v>1458000</v>
      </c>
      <c r="DR249" s="446">
        <v>0.08</v>
      </c>
      <c r="DS249" s="281">
        <f t="shared" si="374"/>
        <v>1350000</v>
      </c>
      <c r="DT249" s="159">
        <v>46030</v>
      </c>
      <c r="DU249" s="152"/>
      <c r="DV249" s="152"/>
      <c r="DW249" s="155"/>
      <c r="DX249" s="155"/>
      <c r="DY249" s="155"/>
      <c r="DZ249" s="155"/>
      <c r="EA249" s="155"/>
      <c r="EB249" s="155"/>
      <c r="EC249" s="155"/>
      <c r="ED249" s="155"/>
      <c r="EE249" s="155"/>
      <c r="EF249" s="155"/>
      <c r="EG249" s="155"/>
      <c r="EH249" s="155"/>
      <c r="EI249" s="155"/>
      <c r="EJ249" s="155"/>
      <c r="EK249" s="155"/>
      <c r="EL249" s="155"/>
      <c r="EM249" s="155"/>
      <c r="EN249" s="155"/>
      <c r="EO249" s="155"/>
      <c r="EP249" s="155"/>
      <c r="EQ249" s="155"/>
      <c r="ER249" s="155"/>
      <c r="ES249" s="152"/>
      <c r="ET249" s="151"/>
      <c r="EU249" s="153"/>
      <c r="EV249" s="153"/>
      <c r="EW249" s="153"/>
      <c r="EX249" s="153"/>
      <c r="EY249" s="152"/>
      <c r="EZ249" s="152"/>
      <c r="FA249" s="152"/>
      <c r="FB249" s="152"/>
      <c r="FC249" s="151"/>
      <c r="FD249" s="155"/>
      <c r="FE249" s="155"/>
      <c r="FF249" s="155"/>
      <c r="FG249" s="204"/>
      <c r="FH249" s="204"/>
      <c r="FI249" s="204"/>
      <c r="FJ249" s="204"/>
      <c r="FK249" s="204"/>
      <c r="FL249" s="204"/>
    </row>
    <row r="250" spans="1:168" s="202" customFormat="1" ht="14" hidden="1" customHeight="1">
      <c r="A250" s="208" t="str">
        <f t="shared" si="303"/>
        <v>ok</v>
      </c>
      <c r="B250" s="151"/>
      <c r="C250" s="409"/>
      <c r="D250" s="151"/>
      <c r="E250" s="154"/>
      <c r="F250" s="154"/>
      <c r="G250" s="151"/>
      <c r="H250" s="364"/>
      <c r="I250" s="430" t="s">
        <v>2238</v>
      </c>
      <c r="J250" s="171" t="s">
        <v>640</v>
      </c>
      <c r="K250" s="247" t="s">
        <v>2172</v>
      </c>
      <c r="L250" s="431" t="s">
        <v>642</v>
      </c>
      <c r="M250" s="163" t="s">
        <v>345</v>
      </c>
      <c r="N250" s="177"/>
      <c r="O250" s="229"/>
      <c r="P250" s="416"/>
      <c r="Q250" s="155"/>
      <c r="R250" s="155"/>
      <c r="S250" s="161"/>
      <c r="T250" s="162"/>
      <c r="U250" s="162"/>
      <c r="V250" s="162"/>
      <c r="W250" s="162"/>
      <c r="X250" s="162"/>
      <c r="Y250" s="162"/>
      <c r="Z250" s="162"/>
      <c r="AA250" s="162"/>
      <c r="AB250" s="162"/>
      <c r="AC250" s="162"/>
      <c r="AD250" s="162"/>
      <c r="AE250" s="162"/>
      <c r="AF250" s="162"/>
      <c r="AG250" s="162"/>
      <c r="AH250" s="162"/>
      <c r="AI250" s="162"/>
      <c r="AJ250" s="162"/>
      <c r="AK250" s="162"/>
      <c r="AL250" s="162"/>
      <c r="AM250" s="162"/>
      <c r="AN250" s="162"/>
      <c r="AO250" s="162"/>
      <c r="AP250" s="162"/>
      <c r="AQ250" s="162"/>
      <c r="AR250" s="162"/>
      <c r="AS250" s="162"/>
      <c r="AT250" s="162"/>
      <c r="AU250" s="162"/>
      <c r="AV250" s="162"/>
      <c r="AW250" s="162"/>
      <c r="AX250" s="162"/>
      <c r="AY250" s="162"/>
      <c r="AZ250" s="162"/>
      <c r="BA250" s="162"/>
      <c r="BB250" s="162"/>
      <c r="BC250" s="162"/>
      <c r="BD250" s="162"/>
      <c r="BE250" s="162"/>
      <c r="BF250" s="162"/>
      <c r="BG250" s="162"/>
      <c r="BH250" s="162"/>
      <c r="BI250" s="162"/>
      <c r="BJ250" s="162"/>
      <c r="BK250" s="162"/>
      <c r="BL250" s="162"/>
      <c r="BM250" s="162"/>
      <c r="BN250" s="162"/>
      <c r="BO250" s="162"/>
      <c r="BP250" s="162"/>
      <c r="BQ250" s="162"/>
      <c r="BR250" s="162"/>
      <c r="BS250" s="162"/>
      <c r="BT250" s="162"/>
      <c r="BU250" s="162"/>
      <c r="BV250" s="162"/>
      <c r="BW250" s="162"/>
      <c r="BX250" s="162"/>
      <c r="BY250" s="162"/>
      <c r="BZ250" s="162"/>
      <c r="CA250" s="162"/>
      <c r="CB250" s="162"/>
      <c r="CC250" s="162"/>
      <c r="CD250" s="162"/>
      <c r="CE250" s="162"/>
      <c r="CF250" s="162"/>
      <c r="CG250" s="162"/>
      <c r="CH250" s="162"/>
      <c r="CI250" s="162"/>
      <c r="CJ250" s="162"/>
      <c r="CK250" s="162"/>
      <c r="CL250" s="162"/>
      <c r="CM250" s="162"/>
      <c r="CN250" s="162"/>
      <c r="CO250" s="162"/>
      <c r="CP250" s="162"/>
      <c r="CQ250" s="162"/>
      <c r="CR250" s="162"/>
      <c r="CS250" s="162"/>
      <c r="CT250" s="162"/>
      <c r="CU250" s="162"/>
      <c r="CV250" s="162"/>
      <c r="CW250" s="209"/>
      <c r="CX250" s="209"/>
      <c r="CY250" s="375"/>
      <c r="CZ250" s="156"/>
      <c r="DA250" s="155"/>
      <c r="DB250" s="155"/>
      <c r="DC250" s="155"/>
      <c r="DD250" s="157"/>
      <c r="DE250" s="152"/>
      <c r="DF250" s="152"/>
      <c r="DG250" s="153"/>
      <c r="DH250" s="797" t="s">
        <v>2456</v>
      </c>
      <c r="DI250" s="797" t="s">
        <v>2457</v>
      </c>
      <c r="DJ250" s="798" t="s">
        <v>2438</v>
      </c>
      <c r="DK250" s="175"/>
      <c r="DL250" s="202" t="s">
        <v>477</v>
      </c>
      <c r="DM250" s="158">
        <v>45985</v>
      </c>
      <c r="DN250" s="429">
        <v>1</v>
      </c>
      <c r="DO250" s="1005" t="s">
        <v>477</v>
      </c>
      <c r="DP250" s="240">
        <v>1565000</v>
      </c>
      <c r="DQ250" s="189">
        <f t="shared" si="373"/>
        <v>1690200</v>
      </c>
      <c r="DR250" s="446">
        <v>0.08</v>
      </c>
      <c r="DS250" s="281">
        <f t="shared" si="374"/>
        <v>1565000</v>
      </c>
      <c r="DT250" s="159">
        <v>46030</v>
      </c>
      <c r="DU250" s="152"/>
      <c r="DV250" s="152"/>
      <c r="DW250" s="155"/>
      <c r="DX250" s="155"/>
      <c r="DY250" s="155"/>
      <c r="DZ250" s="155"/>
      <c r="EA250" s="155"/>
      <c r="EB250" s="155"/>
      <c r="EC250" s="155"/>
      <c r="ED250" s="155"/>
      <c r="EE250" s="155"/>
      <c r="EF250" s="155"/>
      <c r="EG250" s="155"/>
      <c r="EH250" s="155"/>
      <c r="EI250" s="155"/>
      <c r="EJ250" s="155"/>
      <c r="EK250" s="155"/>
      <c r="EL250" s="155"/>
      <c r="EM250" s="155"/>
      <c r="EN250" s="155"/>
      <c r="EO250" s="155"/>
      <c r="EP250" s="155"/>
      <c r="EQ250" s="155"/>
      <c r="ER250" s="155"/>
      <c r="ES250" s="152"/>
      <c r="ET250" s="151"/>
      <c r="EU250" s="153"/>
      <c r="EV250" s="153"/>
      <c r="EW250" s="153"/>
      <c r="EX250" s="153"/>
      <c r="EY250" s="152"/>
      <c r="EZ250" s="152"/>
      <c r="FA250" s="152"/>
      <c r="FB250" s="152"/>
      <c r="FC250" s="151"/>
      <c r="FD250" s="155"/>
      <c r="FE250" s="155"/>
      <c r="FF250" s="155"/>
      <c r="FG250" s="204"/>
      <c r="FH250" s="204"/>
      <c r="FI250" s="204"/>
      <c r="FJ250" s="204"/>
      <c r="FK250" s="204"/>
      <c r="FL250" s="204"/>
    </row>
    <row r="251" spans="1:168" s="202" customFormat="1" ht="14" hidden="1" customHeight="1">
      <c r="A251" s="208" t="str">
        <f t="shared" si="303"/>
        <v>ok</v>
      </c>
      <c r="B251" s="151"/>
      <c r="C251" s="409"/>
      <c r="D251" s="151"/>
      <c r="E251" s="154"/>
      <c r="F251" s="154"/>
      <c r="G251" s="151"/>
      <c r="H251" s="364"/>
      <c r="I251" s="430" t="s">
        <v>2238</v>
      </c>
      <c r="J251" s="171" t="s">
        <v>640</v>
      </c>
      <c r="K251" s="247" t="s">
        <v>2172</v>
      </c>
      <c r="L251" s="431" t="s">
        <v>642</v>
      </c>
      <c r="M251" s="163" t="s">
        <v>345</v>
      </c>
      <c r="N251" s="177"/>
      <c r="O251" s="229"/>
      <c r="P251" s="416"/>
      <c r="Q251" s="155"/>
      <c r="R251" s="155"/>
      <c r="S251" s="161"/>
      <c r="T251" s="162"/>
      <c r="U251" s="162"/>
      <c r="V251" s="162"/>
      <c r="W251" s="162"/>
      <c r="X251" s="162"/>
      <c r="Y251" s="162"/>
      <c r="Z251" s="162"/>
      <c r="AA251" s="162"/>
      <c r="AB251" s="162"/>
      <c r="AC251" s="162"/>
      <c r="AD251" s="162"/>
      <c r="AE251" s="162"/>
      <c r="AF251" s="162"/>
      <c r="AG251" s="162"/>
      <c r="AH251" s="162"/>
      <c r="AI251" s="162"/>
      <c r="AJ251" s="162"/>
      <c r="AK251" s="162"/>
      <c r="AL251" s="162"/>
      <c r="AM251" s="162"/>
      <c r="AN251" s="162"/>
      <c r="AO251" s="162"/>
      <c r="AP251" s="162"/>
      <c r="AQ251" s="162"/>
      <c r="AR251" s="162"/>
      <c r="AS251" s="162"/>
      <c r="AT251" s="162"/>
      <c r="AU251" s="162"/>
      <c r="AV251" s="162"/>
      <c r="AW251" s="162"/>
      <c r="AX251" s="162"/>
      <c r="AY251" s="162"/>
      <c r="AZ251" s="162"/>
      <c r="BA251" s="162"/>
      <c r="BB251" s="162"/>
      <c r="BC251" s="162"/>
      <c r="BD251" s="162"/>
      <c r="BE251" s="162"/>
      <c r="BF251" s="162"/>
      <c r="BG251" s="162"/>
      <c r="BH251" s="162"/>
      <c r="BI251" s="162"/>
      <c r="BJ251" s="162"/>
      <c r="BK251" s="162"/>
      <c r="BL251" s="162"/>
      <c r="BM251" s="162"/>
      <c r="BN251" s="162"/>
      <c r="BO251" s="162"/>
      <c r="BP251" s="162"/>
      <c r="BQ251" s="162"/>
      <c r="BR251" s="162"/>
      <c r="BS251" s="162"/>
      <c r="BT251" s="162"/>
      <c r="BU251" s="162"/>
      <c r="BV251" s="162"/>
      <c r="BW251" s="162"/>
      <c r="BX251" s="162"/>
      <c r="BY251" s="162"/>
      <c r="BZ251" s="162"/>
      <c r="CA251" s="162"/>
      <c r="CB251" s="162"/>
      <c r="CC251" s="162"/>
      <c r="CD251" s="162"/>
      <c r="CE251" s="162"/>
      <c r="CF251" s="162"/>
      <c r="CG251" s="162"/>
      <c r="CH251" s="162"/>
      <c r="CI251" s="162"/>
      <c r="CJ251" s="162"/>
      <c r="CK251" s="162"/>
      <c r="CL251" s="162"/>
      <c r="CM251" s="162"/>
      <c r="CN251" s="162"/>
      <c r="CO251" s="162"/>
      <c r="CP251" s="162"/>
      <c r="CQ251" s="162"/>
      <c r="CR251" s="162"/>
      <c r="CS251" s="162"/>
      <c r="CT251" s="162"/>
      <c r="CU251" s="162"/>
      <c r="CV251" s="162"/>
      <c r="CW251" s="209"/>
      <c r="CX251" s="209"/>
      <c r="CY251" s="375"/>
      <c r="CZ251" s="156"/>
      <c r="DA251" s="155"/>
      <c r="DB251" s="155"/>
      <c r="DC251" s="155"/>
      <c r="DD251" s="157"/>
      <c r="DE251" s="152"/>
      <c r="DF251" s="152"/>
      <c r="DG251" s="153"/>
      <c r="DH251" s="797" t="s">
        <v>2456</v>
      </c>
      <c r="DI251" s="797" t="s">
        <v>2457</v>
      </c>
      <c r="DJ251" s="798" t="s">
        <v>2439</v>
      </c>
      <c r="DK251" s="175"/>
      <c r="DL251" s="202" t="s">
        <v>477</v>
      </c>
      <c r="DM251" s="158">
        <v>45985</v>
      </c>
      <c r="DN251" s="429">
        <v>15</v>
      </c>
      <c r="DO251" s="1005" t="s">
        <v>477</v>
      </c>
      <c r="DP251" s="240">
        <v>1905000</v>
      </c>
      <c r="DQ251" s="189">
        <f t="shared" si="373"/>
        <v>30861000.000000004</v>
      </c>
      <c r="DR251" s="446">
        <v>0.08</v>
      </c>
      <c r="DS251" s="281">
        <f t="shared" si="374"/>
        <v>28575000</v>
      </c>
      <c r="DT251" s="159">
        <v>46030</v>
      </c>
      <c r="DU251" s="152"/>
      <c r="DV251" s="152"/>
      <c r="DW251" s="155"/>
      <c r="DX251" s="155"/>
      <c r="DY251" s="155"/>
      <c r="DZ251" s="155"/>
      <c r="EA251" s="155"/>
      <c r="EB251" s="155"/>
      <c r="EC251" s="155"/>
      <c r="ED251" s="155"/>
      <c r="EE251" s="155"/>
      <c r="EF251" s="155"/>
      <c r="EG251" s="155"/>
      <c r="EH251" s="155"/>
      <c r="EI251" s="155"/>
      <c r="EJ251" s="155"/>
      <c r="EK251" s="155"/>
      <c r="EL251" s="155"/>
      <c r="EM251" s="155"/>
      <c r="EN251" s="155"/>
      <c r="EO251" s="155"/>
      <c r="EP251" s="155"/>
      <c r="EQ251" s="155"/>
      <c r="ER251" s="155"/>
      <c r="ES251" s="152"/>
      <c r="ET251" s="151"/>
      <c r="EU251" s="153"/>
      <c r="EV251" s="153"/>
      <c r="EW251" s="153"/>
      <c r="EX251" s="153"/>
      <c r="EY251" s="152"/>
      <c r="EZ251" s="152"/>
      <c r="FA251" s="152"/>
      <c r="FB251" s="152"/>
      <c r="FC251" s="151"/>
      <c r="FD251" s="155"/>
      <c r="FE251" s="155"/>
      <c r="FF251" s="155"/>
      <c r="FG251" s="204"/>
      <c r="FH251" s="204"/>
      <c r="FI251" s="204"/>
      <c r="FJ251" s="204"/>
      <c r="FK251" s="204"/>
      <c r="FL251" s="204"/>
    </row>
    <row r="252" spans="1:168" s="202" customFormat="1" ht="14" hidden="1" customHeight="1">
      <c r="A252" s="208" t="str">
        <f t="shared" si="303"/>
        <v>ok</v>
      </c>
      <c r="B252" s="151"/>
      <c r="C252" s="409"/>
      <c r="D252" s="151"/>
      <c r="E252" s="154"/>
      <c r="F252" s="154"/>
      <c r="G252" s="151"/>
      <c r="H252" s="364"/>
      <c r="I252" s="430" t="s">
        <v>2238</v>
      </c>
      <c r="J252" s="171" t="s">
        <v>640</v>
      </c>
      <c r="K252" s="247" t="s">
        <v>2172</v>
      </c>
      <c r="L252" s="431" t="s">
        <v>642</v>
      </c>
      <c r="M252" s="163" t="s">
        <v>345</v>
      </c>
      <c r="N252" s="177"/>
      <c r="O252" s="229"/>
      <c r="P252" s="416"/>
      <c r="Q252" s="155"/>
      <c r="R252" s="155"/>
      <c r="S252" s="161"/>
      <c r="T252" s="162"/>
      <c r="U252" s="162"/>
      <c r="V252" s="162"/>
      <c r="W252" s="162"/>
      <c r="X252" s="162"/>
      <c r="Y252" s="162"/>
      <c r="Z252" s="162"/>
      <c r="AA252" s="162"/>
      <c r="AB252" s="162"/>
      <c r="AC252" s="162"/>
      <c r="AD252" s="162"/>
      <c r="AE252" s="162"/>
      <c r="AF252" s="162"/>
      <c r="AG252" s="162"/>
      <c r="AH252" s="162"/>
      <c r="AI252" s="162"/>
      <c r="AJ252" s="162"/>
      <c r="AK252" s="162"/>
      <c r="AL252" s="162"/>
      <c r="AM252" s="162"/>
      <c r="AN252" s="162"/>
      <c r="AO252" s="162"/>
      <c r="AP252" s="162"/>
      <c r="AQ252" s="162"/>
      <c r="AR252" s="162"/>
      <c r="AS252" s="162"/>
      <c r="AT252" s="162"/>
      <c r="AU252" s="162"/>
      <c r="AV252" s="162"/>
      <c r="AW252" s="162"/>
      <c r="AX252" s="162"/>
      <c r="AY252" s="162"/>
      <c r="AZ252" s="162"/>
      <c r="BA252" s="162"/>
      <c r="BB252" s="162"/>
      <c r="BC252" s="162"/>
      <c r="BD252" s="162"/>
      <c r="BE252" s="162"/>
      <c r="BF252" s="162"/>
      <c r="BG252" s="162"/>
      <c r="BH252" s="162"/>
      <c r="BI252" s="162"/>
      <c r="BJ252" s="162"/>
      <c r="BK252" s="162"/>
      <c r="BL252" s="162"/>
      <c r="BM252" s="162"/>
      <c r="BN252" s="162"/>
      <c r="BO252" s="162"/>
      <c r="BP252" s="162"/>
      <c r="BQ252" s="162"/>
      <c r="BR252" s="162"/>
      <c r="BS252" s="162"/>
      <c r="BT252" s="162"/>
      <c r="BU252" s="162"/>
      <c r="BV252" s="162"/>
      <c r="BW252" s="162"/>
      <c r="BX252" s="162"/>
      <c r="BY252" s="162"/>
      <c r="BZ252" s="162"/>
      <c r="CA252" s="162"/>
      <c r="CB252" s="162"/>
      <c r="CC252" s="162"/>
      <c r="CD252" s="162"/>
      <c r="CE252" s="162"/>
      <c r="CF252" s="162"/>
      <c r="CG252" s="162"/>
      <c r="CH252" s="162"/>
      <c r="CI252" s="162"/>
      <c r="CJ252" s="162"/>
      <c r="CK252" s="162"/>
      <c r="CL252" s="162"/>
      <c r="CM252" s="162"/>
      <c r="CN252" s="162"/>
      <c r="CO252" s="162"/>
      <c r="CP252" s="162"/>
      <c r="CQ252" s="162"/>
      <c r="CR252" s="162"/>
      <c r="CS252" s="162"/>
      <c r="CT252" s="162"/>
      <c r="CU252" s="162"/>
      <c r="CV252" s="162"/>
      <c r="CW252" s="209"/>
      <c r="CX252" s="209"/>
      <c r="CY252" s="375"/>
      <c r="CZ252" s="156"/>
      <c r="DA252" s="155"/>
      <c r="DB252" s="155"/>
      <c r="DC252" s="155"/>
      <c r="DD252" s="157"/>
      <c r="DE252" s="152"/>
      <c r="DF252" s="152"/>
      <c r="DG252" s="153"/>
      <c r="DH252" s="797" t="s">
        <v>2456</v>
      </c>
      <c r="DI252" s="797" t="s">
        <v>2457</v>
      </c>
      <c r="DJ252" s="798" t="s">
        <v>2440</v>
      </c>
      <c r="DK252" s="175"/>
      <c r="DL252" s="202" t="s">
        <v>477</v>
      </c>
      <c r="DM252" s="158">
        <v>45985</v>
      </c>
      <c r="DN252" s="429">
        <v>1</v>
      </c>
      <c r="DO252" s="1005" t="s">
        <v>477</v>
      </c>
      <c r="DP252" s="240">
        <v>1305000</v>
      </c>
      <c r="DQ252" s="189">
        <f t="shared" si="373"/>
        <v>1409400</v>
      </c>
      <c r="DR252" s="446">
        <v>0.08</v>
      </c>
      <c r="DS252" s="281">
        <f t="shared" si="374"/>
        <v>1305000</v>
      </c>
      <c r="DT252" s="159">
        <v>46030</v>
      </c>
      <c r="DU252" s="152"/>
      <c r="DV252" s="152"/>
      <c r="DW252" s="155"/>
      <c r="DX252" s="155"/>
      <c r="DY252" s="155"/>
      <c r="DZ252" s="155"/>
      <c r="EA252" s="155"/>
      <c r="EB252" s="155"/>
      <c r="EC252" s="155"/>
      <c r="ED252" s="155"/>
      <c r="EE252" s="155"/>
      <c r="EF252" s="155"/>
      <c r="EG252" s="155"/>
      <c r="EH252" s="155"/>
      <c r="EI252" s="155"/>
      <c r="EJ252" s="155"/>
      <c r="EK252" s="155"/>
      <c r="EL252" s="155"/>
      <c r="EM252" s="155"/>
      <c r="EN252" s="155"/>
      <c r="EO252" s="155"/>
      <c r="EP252" s="155"/>
      <c r="EQ252" s="155"/>
      <c r="ER252" s="155"/>
      <c r="ES252" s="152"/>
      <c r="ET252" s="151"/>
      <c r="EU252" s="153"/>
      <c r="EV252" s="153"/>
      <c r="EW252" s="153"/>
      <c r="EX252" s="153"/>
      <c r="EY252" s="152"/>
      <c r="EZ252" s="152"/>
      <c r="FA252" s="152"/>
      <c r="FB252" s="152"/>
      <c r="FC252" s="151"/>
      <c r="FD252" s="155"/>
      <c r="FE252" s="155"/>
      <c r="FF252" s="155"/>
      <c r="FG252" s="204"/>
      <c r="FH252" s="204"/>
      <c r="FI252" s="204"/>
      <c r="FJ252" s="204"/>
      <c r="FK252" s="204"/>
      <c r="FL252" s="204"/>
    </row>
    <row r="253" spans="1:168" s="202" customFormat="1" ht="14" hidden="1" customHeight="1">
      <c r="A253" s="208" t="str">
        <f t="shared" si="303"/>
        <v>ok</v>
      </c>
      <c r="B253" s="151"/>
      <c r="C253" s="409"/>
      <c r="D253" s="151"/>
      <c r="E253" s="154"/>
      <c r="F253" s="154"/>
      <c r="G253" s="151"/>
      <c r="H253" s="364"/>
      <c r="I253" s="430" t="s">
        <v>2238</v>
      </c>
      <c r="J253" s="171" t="s">
        <v>640</v>
      </c>
      <c r="K253" s="247" t="s">
        <v>2172</v>
      </c>
      <c r="L253" s="431" t="s">
        <v>642</v>
      </c>
      <c r="M253" s="163" t="s">
        <v>345</v>
      </c>
      <c r="N253" s="177"/>
      <c r="O253" s="229"/>
      <c r="P253" s="416"/>
      <c r="Q253" s="155"/>
      <c r="R253" s="155"/>
      <c r="S253" s="161"/>
      <c r="T253" s="162"/>
      <c r="U253" s="162"/>
      <c r="V253" s="162"/>
      <c r="W253" s="162"/>
      <c r="X253" s="162"/>
      <c r="Y253" s="162"/>
      <c r="Z253" s="162"/>
      <c r="AA253" s="162"/>
      <c r="AB253" s="162"/>
      <c r="AC253" s="162"/>
      <c r="AD253" s="162"/>
      <c r="AE253" s="162"/>
      <c r="AF253" s="162"/>
      <c r="AG253" s="162"/>
      <c r="AH253" s="162"/>
      <c r="AI253" s="162"/>
      <c r="AJ253" s="162"/>
      <c r="AK253" s="162"/>
      <c r="AL253" s="162"/>
      <c r="AM253" s="162"/>
      <c r="AN253" s="162"/>
      <c r="AO253" s="162"/>
      <c r="AP253" s="162"/>
      <c r="AQ253" s="162"/>
      <c r="AR253" s="162"/>
      <c r="AS253" s="162"/>
      <c r="AT253" s="162"/>
      <c r="AU253" s="162"/>
      <c r="AV253" s="162"/>
      <c r="AW253" s="162"/>
      <c r="AX253" s="162"/>
      <c r="AY253" s="162"/>
      <c r="AZ253" s="162"/>
      <c r="BA253" s="162"/>
      <c r="BB253" s="162"/>
      <c r="BC253" s="162"/>
      <c r="BD253" s="162"/>
      <c r="BE253" s="162"/>
      <c r="BF253" s="162"/>
      <c r="BG253" s="162"/>
      <c r="BH253" s="162"/>
      <c r="BI253" s="162"/>
      <c r="BJ253" s="162"/>
      <c r="BK253" s="162"/>
      <c r="BL253" s="162"/>
      <c r="BM253" s="162"/>
      <c r="BN253" s="162"/>
      <c r="BO253" s="162"/>
      <c r="BP253" s="162"/>
      <c r="BQ253" s="162"/>
      <c r="BR253" s="162"/>
      <c r="BS253" s="162"/>
      <c r="BT253" s="162"/>
      <c r="BU253" s="162"/>
      <c r="BV253" s="162"/>
      <c r="BW253" s="162"/>
      <c r="BX253" s="162"/>
      <c r="BY253" s="162"/>
      <c r="BZ253" s="162"/>
      <c r="CA253" s="162"/>
      <c r="CB253" s="162"/>
      <c r="CC253" s="162"/>
      <c r="CD253" s="162"/>
      <c r="CE253" s="162"/>
      <c r="CF253" s="162"/>
      <c r="CG253" s="162"/>
      <c r="CH253" s="162"/>
      <c r="CI253" s="162"/>
      <c r="CJ253" s="162"/>
      <c r="CK253" s="162"/>
      <c r="CL253" s="162"/>
      <c r="CM253" s="162"/>
      <c r="CN253" s="162"/>
      <c r="CO253" s="162"/>
      <c r="CP253" s="162"/>
      <c r="CQ253" s="162"/>
      <c r="CR253" s="162"/>
      <c r="CS253" s="162"/>
      <c r="CT253" s="162"/>
      <c r="CU253" s="162"/>
      <c r="CV253" s="162"/>
      <c r="CW253" s="209"/>
      <c r="CX253" s="209"/>
      <c r="CY253" s="375"/>
      <c r="CZ253" s="156"/>
      <c r="DA253" s="155"/>
      <c r="DB253" s="155"/>
      <c r="DC253" s="155"/>
      <c r="DD253" s="157"/>
      <c r="DE253" s="152"/>
      <c r="DF253" s="152"/>
      <c r="DG253" s="153"/>
      <c r="DH253" s="797" t="s">
        <v>2456</v>
      </c>
      <c r="DI253" s="797" t="s">
        <v>2457</v>
      </c>
      <c r="DJ253" s="798" t="s">
        <v>2441</v>
      </c>
      <c r="DK253" s="175"/>
      <c r="DL253" s="202" t="s">
        <v>477</v>
      </c>
      <c r="DM253" s="158">
        <v>45985</v>
      </c>
      <c r="DN253" s="429">
        <v>1</v>
      </c>
      <c r="DO253" s="1005" t="s">
        <v>477</v>
      </c>
      <c r="DP253" s="240">
        <v>955000</v>
      </c>
      <c r="DQ253" s="189">
        <f t="shared" si="373"/>
        <v>1031400.0000000001</v>
      </c>
      <c r="DR253" s="446">
        <v>0.08</v>
      </c>
      <c r="DS253" s="281">
        <f t="shared" si="374"/>
        <v>955000</v>
      </c>
      <c r="DT253" s="159">
        <v>46030</v>
      </c>
      <c r="DU253" s="152"/>
      <c r="DV253" s="152"/>
      <c r="DW253" s="155"/>
      <c r="DX253" s="155"/>
      <c r="DY253" s="155"/>
      <c r="DZ253" s="155"/>
      <c r="EA253" s="155"/>
      <c r="EB253" s="155"/>
      <c r="EC253" s="155"/>
      <c r="ED253" s="155"/>
      <c r="EE253" s="155"/>
      <c r="EF253" s="155"/>
      <c r="EG253" s="155"/>
      <c r="EH253" s="155"/>
      <c r="EI253" s="155"/>
      <c r="EJ253" s="155"/>
      <c r="EK253" s="155"/>
      <c r="EL253" s="155"/>
      <c r="EM253" s="155"/>
      <c r="EN253" s="155"/>
      <c r="EO253" s="155"/>
      <c r="EP253" s="155"/>
      <c r="EQ253" s="155"/>
      <c r="ER253" s="155"/>
      <c r="ES253" s="152"/>
      <c r="ET253" s="151"/>
      <c r="EU253" s="153"/>
      <c r="EV253" s="153"/>
      <c r="EW253" s="153"/>
      <c r="EX253" s="153"/>
      <c r="EY253" s="152"/>
      <c r="EZ253" s="152"/>
      <c r="FA253" s="152"/>
      <c r="FB253" s="152"/>
      <c r="FC253" s="151"/>
      <c r="FD253" s="155"/>
      <c r="FE253" s="155"/>
      <c r="FF253" s="155"/>
      <c r="FG253" s="204"/>
      <c r="FH253" s="204"/>
      <c r="FI253" s="204"/>
      <c r="FJ253" s="204"/>
      <c r="FK253" s="204"/>
      <c r="FL253" s="204"/>
    </row>
    <row r="254" spans="1:168" s="202" customFormat="1" ht="14" hidden="1" customHeight="1">
      <c r="A254" s="208" t="str">
        <f t="shared" si="303"/>
        <v>ok</v>
      </c>
      <c r="B254" s="151"/>
      <c r="C254" s="409"/>
      <c r="D254" s="151"/>
      <c r="E254" s="154"/>
      <c r="F254" s="154"/>
      <c r="G254" s="151"/>
      <c r="H254" s="364"/>
      <c r="I254" s="430" t="s">
        <v>2238</v>
      </c>
      <c r="J254" s="171" t="s">
        <v>640</v>
      </c>
      <c r="K254" s="247" t="s">
        <v>2172</v>
      </c>
      <c r="L254" s="431" t="s">
        <v>642</v>
      </c>
      <c r="M254" s="163" t="s">
        <v>345</v>
      </c>
      <c r="N254" s="177"/>
      <c r="O254" s="229"/>
      <c r="P254" s="416"/>
      <c r="Q254" s="155"/>
      <c r="R254" s="155"/>
      <c r="S254" s="161"/>
      <c r="T254" s="162"/>
      <c r="U254" s="162"/>
      <c r="V254" s="162"/>
      <c r="W254" s="162"/>
      <c r="X254" s="162"/>
      <c r="Y254" s="162"/>
      <c r="Z254" s="162"/>
      <c r="AA254" s="162"/>
      <c r="AB254" s="162"/>
      <c r="AC254" s="162"/>
      <c r="AD254" s="162"/>
      <c r="AE254" s="162"/>
      <c r="AF254" s="162"/>
      <c r="AG254" s="162"/>
      <c r="AH254" s="162"/>
      <c r="AI254" s="162"/>
      <c r="AJ254" s="162"/>
      <c r="AK254" s="162"/>
      <c r="AL254" s="162"/>
      <c r="AM254" s="162"/>
      <c r="AN254" s="162"/>
      <c r="AO254" s="162"/>
      <c r="AP254" s="162"/>
      <c r="AQ254" s="162"/>
      <c r="AR254" s="162"/>
      <c r="AS254" s="162"/>
      <c r="AT254" s="162"/>
      <c r="AU254" s="162"/>
      <c r="AV254" s="162"/>
      <c r="AW254" s="162"/>
      <c r="AX254" s="162"/>
      <c r="AY254" s="162"/>
      <c r="AZ254" s="162"/>
      <c r="BA254" s="162"/>
      <c r="BB254" s="162"/>
      <c r="BC254" s="162"/>
      <c r="BD254" s="162"/>
      <c r="BE254" s="162"/>
      <c r="BF254" s="162"/>
      <c r="BG254" s="162"/>
      <c r="BH254" s="162"/>
      <c r="BI254" s="162"/>
      <c r="BJ254" s="162"/>
      <c r="BK254" s="162"/>
      <c r="BL254" s="162"/>
      <c r="BM254" s="162"/>
      <c r="BN254" s="162"/>
      <c r="BO254" s="162"/>
      <c r="BP254" s="162"/>
      <c r="BQ254" s="162"/>
      <c r="BR254" s="162"/>
      <c r="BS254" s="162"/>
      <c r="BT254" s="162"/>
      <c r="BU254" s="162"/>
      <c r="BV254" s="162"/>
      <c r="BW254" s="162"/>
      <c r="BX254" s="162"/>
      <c r="BY254" s="162"/>
      <c r="BZ254" s="162"/>
      <c r="CA254" s="162"/>
      <c r="CB254" s="162"/>
      <c r="CC254" s="162"/>
      <c r="CD254" s="162"/>
      <c r="CE254" s="162"/>
      <c r="CF254" s="162"/>
      <c r="CG254" s="162"/>
      <c r="CH254" s="162"/>
      <c r="CI254" s="162"/>
      <c r="CJ254" s="162"/>
      <c r="CK254" s="162"/>
      <c r="CL254" s="162"/>
      <c r="CM254" s="162"/>
      <c r="CN254" s="162"/>
      <c r="CO254" s="162"/>
      <c r="CP254" s="162"/>
      <c r="CQ254" s="162"/>
      <c r="CR254" s="162"/>
      <c r="CS254" s="162"/>
      <c r="CT254" s="162"/>
      <c r="CU254" s="162"/>
      <c r="CV254" s="162"/>
      <c r="CW254" s="209"/>
      <c r="CX254" s="209"/>
      <c r="CY254" s="375"/>
      <c r="CZ254" s="156"/>
      <c r="DA254" s="155"/>
      <c r="DB254" s="155"/>
      <c r="DC254" s="155"/>
      <c r="DD254" s="157"/>
      <c r="DE254" s="152"/>
      <c r="DF254" s="152"/>
      <c r="DG254" s="153"/>
      <c r="DH254" s="797" t="s">
        <v>2456</v>
      </c>
      <c r="DI254" s="797" t="s">
        <v>2457</v>
      </c>
      <c r="DJ254" s="798" t="s">
        <v>2442</v>
      </c>
      <c r="DK254" s="175"/>
      <c r="DL254" s="202" t="s">
        <v>477</v>
      </c>
      <c r="DM254" s="158">
        <v>45985</v>
      </c>
      <c r="DN254" s="429">
        <v>1</v>
      </c>
      <c r="DO254" s="1005" t="s">
        <v>477</v>
      </c>
      <c r="DP254" s="240">
        <v>1250000</v>
      </c>
      <c r="DQ254" s="189">
        <f t="shared" si="373"/>
        <v>1350000</v>
      </c>
      <c r="DR254" s="446">
        <v>0.08</v>
      </c>
      <c r="DS254" s="281">
        <f t="shared" si="374"/>
        <v>1250000</v>
      </c>
      <c r="DT254" s="159">
        <v>46030</v>
      </c>
      <c r="DU254" s="152"/>
      <c r="DV254" s="152"/>
      <c r="DW254" s="155"/>
      <c r="DX254" s="155"/>
      <c r="DY254" s="155"/>
      <c r="DZ254" s="155"/>
      <c r="EA254" s="155"/>
      <c r="EB254" s="155"/>
      <c r="EC254" s="155"/>
      <c r="ED254" s="155"/>
      <c r="EE254" s="155"/>
      <c r="EF254" s="155"/>
      <c r="EG254" s="155"/>
      <c r="EH254" s="155"/>
      <c r="EI254" s="155"/>
      <c r="EJ254" s="155"/>
      <c r="EK254" s="155"/>
      <c r="EL254" s="155"/>
      <c r="EM254" s="155"/>
      <c r="EN254" s="155"/>
      <c r="EO254" s="155"/>
      <c r="EP254" s="155"/>
      <c r="EQ254" s="155"/>
      <c r="ER254" s="155"/>
      <c r="ES254" s="152"/>
      <c r="ET254" s="151"/>
      <c r="EU254" s="153"/>
      <c r="EV254" s="153"/>
      <c r="EW254" s="153"/>
      <c r="EX254" s="153"/>
      <c r="EY254" s="152"/>
      <c r="EZ254" s="152"/>
      <c r="FA254" s="152"/>
      <c r="FB254" s="152"/>
      <c r="FC254" s="151"/>
      <c r="FD254" s="155"/>
      <c r="FE254" s="155"/>
      <c r="FF254" s="155"/>
      <c r="FG254" s="204"/>
      <c r="FH254" s="204"/>
      <c r="FI254" s="204"/>
      <c r="FJ254" s="204"/>
      <c r="FK254" s="204"/>
      <c r="FL254" s="204"/>
    </row>
    <row r="255" spans="1:168" s="202" customFormat="1" ht="14" hidden="1" customHeight="1">
      <c r="A255" s="208" t="str">
        <f t="shared" si="303"/>
        <v>ok</v>
      </c>
      <c r="B255" s="151"/>
      <c r="C255" s="409"/>
      <c r="D255" s="151"/>
      <c r="E255" s="154"/>
      <c r="F255" s="154"/>
      <c r="G255" s="151"/>
      <c r="H255" s="364"/>
      <c r="I255" s="430" t="s">
        <v>2238</v>
      </c>
      <c r="J255" s="171" t="s">
        <v>640</v>
      </c>
      <c r="K255" s="247" t="s">
        <v>2172</v>
      </c>
      <c r="L255" s="431" t="s">
        <v>642</v>
      </c>
      <c r="M255" s="163" t="s">
        <v>345</v>
      </c>
      <c r="N255" s="177"/>
      <c r="O255" s="229"/>
      <c r="P255" s="416"/>
      <c r="Q255" s="155"/>
      <c r="R255" s="155"/>
      <c r="S255" s="161"/>
      <c r="T255" s="162"/>
      <c r="U255" s="162"/>
      <c r="V255" s="162"/>
      <c r="W255" s="162"/>
      <c r="X255" s="162"/>
      <c r="Y255" s="162"/>
      <c r="Z255" s="162"/>
      <c r="AA255" s="162"/>
      <c r="AB255" s="162"/>
      <c r="AC255" s="162"/>
      <c r="AD255" s="162"/>
      <c r="AE255" s="162"/>
      <c r="AF255" s="162"/>
      <c r="AG255" s="162"/>
      <c r="AH255" s="162"/>
      <c r="AI255" s="162"/>
      <c r="AJ255" s="162"/>
      <c r="AK255" s="162"/>
      <c r="AL255" s="162"/>
      <c r="AM255" s="162"/>
      <c r="AN255" s="162"/>
      <c r="AO255" s="162"/>
      <c r="AP255" s="162"/>
      <c r="AQ255" s="162"/>
      <c r="AR255" s="162"/>
      <c r="AS255" s="162"/>
      <c r="AT255" s="162"/>
      <c r="AU255" s="162"/>
      <c r="AV255" s="162"/>
      <c r="AW255" s="162"/>
      <c r="AX255" s="162"/>
      <c r="AY255" s="162"/>
      <c r="AZ255" s="162"/>
      <c r="BA255" s="162"/>
      <c r="BB255" s="162"/>
      <c r="BC255" s="162"/>
      <c r="BD255" s="162"/>
      <c r="BE255" s="162"/>
      <c r="BF255" s="162"/>
      <c r="BG255" s="162"/>
      <c r="BH255" s="162"/>
      <c r="BI255" s="162"/>
      <c r="BJ255" s="162"/>
      <c r="BK255" s="162"/>
      <c r="BL255" s="162"/>
      <c r="BM255" s="162"/>
      <c r="BN255" s="162"/>
      <c r="BO255" s="162"/>
      <c r="BP255" s="162"/>
      <c r="BQ255" s="162"/>
      <c r="BR255" s="162"/>
      <c r="BS255" s="162"/>
      <c r="BT255" s="162"/>
      <c r="BU255" s="162"/>
      <c r="BV255" s="162"/>
      <c r="BW255" s="162"/>
      <c r="BX255" s="162"/>
      <c r="BY255" s="162"/>
      <c r="BZ255" s="162"/>
      <c r="CA255" s="162"/>
      <c r="CB255" s="162"/>
      <c r="CC255" s="162"/>
      <c r="CD255" s="162"/>
      <c r="CE255" s="162"/>
      <c r="CF255" s="162"/>
      <c r="CG255" s="162"/>
      <c r="CH255" s="162"/>
      <c r="CI255" s="162"/>
      <c r="CJ255" s="162"/>
      <c r="CK255" s="162"/>
      <c r="CL255" s="162"/>
      <c r="CM255" s="162"/>
      <c r="CN255" s="162"/>
      <c r="CO255" s="162"/>
      <c r="CP255" s="162"/>
      <c r="CQ255" s="162"/>
      <c r="CR255" s="162"/>
      <c r="CS255" s="162"/>
      <c r="CT255" s="162"/>
      <c r="CU255" s="162"/>
      <c r="CV255" s="162"/>
      <c r="CW255" s="209"/>
      <c r="CX255" s="209"/>
      <c r="CY255" s="375"/>
      <c r="CZ255" s="156"/>
      <c r="DA255" s="155"/>
      <c r="DB255" s="155"/>
      <c r="DC255" s="155"/>
      <c r="DD255" s="157"/>
      <c r="DE255" s="152"/>
      <c r="DF255" s="152"/>
      <c r="DG255" s="153"/>
      <c r="DH255" s="797" t="s">
        <v>2456</v>
      </c>
      <c r="DI255" s="797" t="s">
        <v>2457</v>
      </c>
      <c r="DJ255" s="798" t="s">
        <v>2443</v>
      </c>
      <c r="DK255" s="175"/>
      <c r="DL255" s="202" t="s">
        <v>477</v>
      </c>
      <c r="DM255" s="158">
        <v>45985</v>
      </c>
      <c r="DN255" s="429">
        <v>2</v>
      </c>
      <c r="DO255" s="1005" t="s">
        <v>477</v>
      </c>
      <c r="DP255" s="240">
        <v>755000</v>
      </c>
      <c r="DQ255" s="189">
        <f t="shared" si="373"/>
        <v>1630800</v>
      </c>
      <c r="DR255" s="446">
        <v>0.08</v>
      </c>
      <c r="DS255" s="281">
        <f t="shared" si="374"/>
        <v>1510000</v>
      </c>
      <c r="DT255" s="159">
        <v>46030</v>
      </c>
      <c r="DU255" s="152"/>
      <c r="DV255" s="152"/>
      <c r="DW255" s="155"/>
      <c r="DX255" s="155"/>
      <c r="DY255" s="155"/>
      <c r="DZ255" s="155"/>
      <c r="EA255" s="155"/>
      <c r="EB255" s="155"/>
      <c r="EC255" s="155"/>
      <c r="ED255" s="155"/>
      <c r="EE255" s="155"/>
      <c r="EF255" s="155"/>
      <c r="EG255" s="155"/>
      <c r="EH255" s="155"/>
      <c r="EI255" s="155"/>
      <c r="EJ255" s="155"/>
      <c r="EK255" s="155"/>
      <c r="EL255" s="155"/>
      <c r="EM255" s="155"/>
      <c r="EN255" s="155"/>
      <c r="EO255" s="155"/>
      <c r="EP255" s="155"/>
      <c r="EQ255" s="155"/>
      <c r="ER255" s="155"/>
      <c r="ES255" s="152"/>
      <c r="ET255" s="151"/>
      <c r="EU255" s="153"/>
      <c r="EV255" s="153"/>
      <c r="EW255" s="153"/>
      <c r="EX255" s="153"/>
      <c r="EY255" s="152"/>
      <c r="EZ255" s="152"/>
      <c r="FA255" s="152"/>
      <c r="FB255" s="152"/>
      <c r="FC255" s="151"/>
      <c r="FD255" s="155"/>
      <c r="FE255" s="155"/>
      <c r="FF255" s="155"/>
      <c r="FG255" s="204"/>
      <c r="FH255" s="204"/>
      <c r="FI255" s="204"/>
      <c r="FJ255" s="204"/>
      <c r="FK255" s="204"/>
      <c r="FL255" s="204"/>
    </row>
    <row r="256" spans="1:168" s="202" customFormat="1" ht="14" hidden="1" customHeight="1">
      <c r="A256" s="208" t="str">
        <f t="shared" si="303"/>
        <v>ok</v>
      </c>
      <c r="B256" s="151"/>
      <c r="C256" s="409"/>
      <c r="D256" s="151"/>
      <c r="E256" s="154"/>
      <c r="F256" s="154"/>
      <c r="G256" s="151"/>
      <c r="H256" s="364"/>
      <c r="I256" s="430" t="s">
        <v>2238</v>
      </c>
      <c r="J256" s="171" t="s">
        <v>640</v>
      </c>
      <c r="K256" s="247" t="s">
        <v>2172</v>
      </c>
      <c r="L256" s="431" t="s">
        <v>642</v>
      </c>
      <c r="M256" s="163" t="s">
        <v>345</v>
      </c>
      <c r="N256" s="177"/>
      <c r="O256" s="229"/>
      <c r="P256" s="416"/>
      <c r="Q256" s="155"/>
      <c r="R256" s="155"/>
      <c r="S256" s="161"/>
      <c r="T256" s="162"/>
      <c r="U256" s="162"/>
      <c r="V256" s="162"/>
      <c r="W256" s="162"/>
      <c r="X256" s="162"/>
      <c r="Y256" s="162"/>
      <c r="Z256" s="162"/>
      <c r="AA256" s="162"/>
      <c r="AB256" s="162"/>
      <c r="AC256" s="162"/>
      <c r="AD256" s="162"/>
      <c r="AE256" s="162"/>
      <c r="AF256" s="162"/>
      <c r="AG256" s="162"/>
      <c r="AH256" s="162"/>
      <c r="AI256" s="162"/>
      <c r="AJ256" s="162"/>
      <c r="AK256" s="162"/>
      <c r="AL256" s="162"/>
      <c r="AM256" s="162"/>
      <c r="AN256" s="162"/>
      <c r="AO256" s="162"/>
      <c r="AP256" s="162"/>
      <c r="AQ256" s="162"/>
      <c r="AR256" s="162"/>
      <c r="AS256" s="162"/>
      <c r="AT256" s="162"/>
      <c r="AU256" s="162"/>
      <c r="AV256" s="162"/>
      <c r="AW256" s="162"/>
      <c r="AX256" s="162"/>
      <c r="AY256" s="162"/>
      <c r="AZ256" s="162"/>
      <c r="BA256" s="162"/>
      <c r="BB256" s="162"/>
      <c r="BC256" s="162"/>
      <c r="BD256" s="162"/>
      <c r="BE256" s="162"/>
      <c r="BF256" s="162"/>
      <c r="BG256" s="162"/>
      <c r="BH256" s="162"/>
      <c r="BI256" s="162"/>
      <c r="BJ256" s="162"/>
      <c r="BK256" s="162"/>
      <c r="BL256" s="162"/>
      <c r="BM256" s="162"/>
      <c r="BN256" s="162"/>
      <c r="BO256" s="162"/>
      <c r="BP256" s="162"/>
      <c r="BQ256" s="162"/>
      <c r="BR256" s="162"/>
      <c r="BS256" s="162"/>
      <c r="BT256" s="162"/>
      <c r="BU256" s="162"/>
      <c r="BV256" s="162"/>
      <c r="BW256" s="162"/>
      <c r="BX256" s="162"/>
      <c r="BY256" s="162"/>
      <c r="BZ256" s="162"/>
      <c r="CA256" s="162"/>
      <c r="CB256" s="162"/>
      <c r="CC256" s="162"/>
      <c r="CD256" s="162"/>
      <c r="CE256" s="162"/>
      <c r="CF256" s="162"/>
      <c r="CG256" s="162"/>
      <c r="CH256" s="162"/>
      <c r="CI256" s="162"/>
      <c r="CJ256" s="162"/>
      <c r="CK256" s="162"/>
      <c r="CL256" s="162"/>
      <c r="CM256" s="162"/>
      <c r="CN256" s="162"/>
      <c r="CO256" s="162"/>
      <c r="CP256" s="162"/>
      <c r="CQ256" s="162"/>
      <c r="CR256" s="162"/>
      <c r="CS256" s="162"/>
      <c r="CT256" s="162"/>
      <c r="CU256" s="162"/>
      <c r="CV256" s="162"/>
      <c r="CW256" s="209"/>
      <c r="CX256" s="209"/>
      <c r="CY256" s="375"/>
      <c r="CZ256" s="156"/>
      <c r="DA256" s="155"/>
      <c r="DB256" s="155"/>
      <c r="DC256" s="155"/>
      <c r="DD256" s="157"/>
      <c r="DE256" s="152"/>
      <c r="DF256" s="152"/>
      <c r="DG256" s="153"/>
      <c r="DH256" s="797" t="s">
        <v>2456</v>
      </c>
      <c r="DI256" s="797" t="s">
        <v>2457</v>
      </c>
      <c r="DJ256" s="798" t="s">
        <v>2444</v>
      </c>
      <c r="DK256" s="175"/>
      <c r="DL256" s="202" t="s">
        <v>477</v>
      </c>
      <c r="DM256" s="158">
        <v>45985</v>
      </c>
      <c r="DN256" s="429">
        <v>1</v>
      </c>
      <c r="DO256" s="1005" t="s">
        <v>477</v>
      </c>
      <c r="DP256" s="240">
        <v>1255000</v>
      </c>
      <c r="DQ256" s="189">
        <f t="shared" si="373"/>
        <v>1355400</v>
      </c>
      <c r="DR256" s="446">
        <v>0.08</v>
      </c>
      <c r="DS256" s="281">
        <f t="shared" si="374"/>
        <v>1255000</v>
      </c>
      <c r="DT256" s="159">
        <v>46030</v>
      </c>
      <c r="DU256" s="152"/>
      <c r="DV256" s="152"/>
      <c r="DW256" s="155"/>
      <c r="DX256" s="155"/>
      <c r="DY256" s="155"/>
      <c r="DZ256" s="155"/>
      <c r="EA256" s="155"/>
      <c r="EB256" s="155"/>
      <c r="EC256" s="155"/>
      <c r="ED256" s="155"/>
      <c r="EE256" s="155"/>
      <c r="EF256" s="155"/>
      <c r="EG256" s="155"/>
      <c r="EH256" s="155"/>
      <c r="EI256" s="155"/>
      <c r="EJ256" s="155"/>
      <c r="EK256" s="155"/>
      <c r="EL256" s="155"/>
      <c r="EM256" s="155"/>
      <c r="EN256" s="155"/>
      <c r="EO256" s="155"/>
      <c r="EP256" s="155"/>
      <c r="EQ256" s="155"/>
      <c r="ER256" s="155"/>
      <c r="ES256" s="152"/>
      <c r="ET256" s="151"/>
      <c r="EU256" s="153"/>
      <c r="EV256" s="153"/>
      <c r="EW256" s="153"/>
      <c r="EX256" s="153"/>
      <c r="EY256" s="152"/>
      <c r="EZ256" s="152"/>
      <c r="FA256" s="152"/>
      <c r="FB256" s="152"/>
      <c r="FC256" s="151"/>
      <c r="FD256" s="155"/>
      <c r="FE256" s="155"/>
      <c r="FF256" s="155"/>
      <c r="FG256" s="204"/>
      <c r="FH256" s="204"/>
      <c r="FI256" s="204"/>
      <c r="FJ256" s="204"/>
      <c r="FK256" s="204"/>
      <c r="FL256" s="204"/>
    </row>
    <row r="257" spans="1:168" s="202" customFormat="1" ht="14" hidden="1" customHeight="1">
      <c r="A257" s="208" t="str">
        <f t="shared" si="303"/>
        <v>ok</v>
      </c>
      <c r="B257" s="151"/>
      <c r="C257" s="409"/>
      <c r="D257" s="151"/>
      <c r="E257" s="154"/>
      <c r="F257" s="154"/>
      <c r="G257" s="151"/>
      <c r="H257" s="364"/>
      <c r="I257" s="430" t="s">
        <v>2238</v>
      </c>
      <c r="J257" s="171" t="s">
        <v>640</v>
      </c>
      <c r="K257" s="247" t="s">
        <v>2172</v>
      </c>
      <c r="L257" s="431" t="s">
        <v>642</v>
      </c>
      <c r="M257" s="163" t="s">
        <v>345</v>
      </c>
      <c r="N257" s="177"/>
      <c r="O257" s="229"/>
      <c r="P257" s="416"/>
      <c r="Q257" s="155"/>
      <c r="R257" s="155"/>
      <c r="S257" s="161"/>
      <c r="T257" s="162"/>
      <c r="U257" s="162"/>
      <c r="V257" s="162"/>
      <c r="W257" s="162"/>
      <c r="X257" s="162"/>
      <c r="Y257" s="162"/>
      <c r="Z257" s="162"/>
      <c r="AA257" s="162"/>
      <c r="AB257" s="162"/>
      <c r="AC257" s="162"/>
      <c r="AD257" s="162"/>
      <c r="AE257" s="162"/>
      <c r="AF257" s="162"/>
      <c r="AG257" s="162"/>
      <c r="AH257" s="162"/>
      <c r="AI257" s="162"/>
      <c r="AJ257" s="162"/>
      <c r="AK257" s="162"/>
      <c r="AL257" s="162"/>
      <c r="AM257" s="162"/>
      <c r="AN257" s="162"/>
      <c r="AO257" s="162"/>
      <c r="AP257" s="162"/>
      <c r="AQ257" s="162"/>
      <c r="AR257" s="162"/>
      <c r="AS257" s="162"/>
      <c r="AT257" s="162"/>
      <c r="AU257" s="162"/>
      <c r="AV257" s="162"/>
      <c r="AW257" s="162"/>
      <c r="AX257" s="162"/>
      <c r="AY257" s="162"/>
      <c r="AZ257" s="162"/>
      <c r="BA257" s="162"/>
      <c r="BB257" s="162"/>
      <c r="BC257" s="162"/>
      <c r="BD257" s="162"/>
      <c r="BE257" s="162"/>
      <c r="BF257" s="162"/>
      <c r="BG257" s="162"/>
      <c r="BH257" s="162"/>
      <c r="BI257" s="162"/>
      <c r="BJ257" s="162"/>
      <c r="BK257" s="162"/>
      <c r="BL257" s="162"/>
      <c r="BM257" s="162"/>
      <c r="BN257" s="162"/>
      <c r="BO257" s="162"/>
      <c r="BP257" s="162"/>
      <c r="BQ257" s="162"/>
      <c r="BR257" s="162"/>
      <c r="BS257" s="162"/>
      <c r="BT257" s="162"/>
      <c r="BU257" s="162"/>
      <c r="BV257" s="162"/>
      <c r="BW257" s="162"/>
      <c r="BX257" s="162"/>
      <c r="BY257" s="162"/>
      <c r="BZ257" s="162"/>
      <c r="CA257" s="162"/>
      <c r="CB257" s="162"/>
      <c r="CC257" s="162"/>
      <c r="CD257" s="162"/>
      <c r="CE257" s="162"/>
      <c r="CF257" s="162"/>
      <c r="CG257" s="162"/>
      <c r="CH257" s="162"/>
      <c r="CI257" s="162"/>
      <c r="CJ257" s="162"/>
      <c r="CK257" s="162"/>
      <c r="CL257" s="162"/>
      <c r="CM257" s="162"/>
      <c r="CN257" s="162"/>
      <c r="CO257" s="162"/>
      <c r="CP257" s="162"/>
      <c r="CQ257" s="162"/>
      <c r="CR257" s="162"/>
      <c r="CS257" s="162"/>
      <c r="CT257" s="162"/>
      <c r="CU257" s="162"/>
      <c r="CV257" s="162"/>
      <c r="CW257" s="209"/>
      <c r="CX257" s="209"/>
      <c r="CY257" s="375"/>
      <c r="CZ257" s="156"/>
      <c r="DA257" s="155"/>
      <c r="DB257" s="155"/>
      <c r="DC257" s="155"/>
      <c r="DD257" s="157"/>
      <c r="DE257" s="152"/>
      <c r="DF257" s="152"/>
      <c r="DG257" s="153"/>
      <c r="DH257" s="797" t="s">
        <v>2456</v>
      </c>
      <c r="DI257" s="797" t="s">
        <v>2457</v>
      </c>
      <c r="DJ257" s="798" t="s">
        <v>2445</v>
      </c>
      <c r="DK257" s="175"/>
      <c r="DL257" s="202" t="s">
        <v>477</v>
      </c>
      <c r="DM257" s="158">
        <v>45985</v>
      </c>
      <c r="DN257" s="429">
        <v>1</v>
      </c>
      <c r="DO257" s="1005" t="s">
        <v>477</v>
      </c>
      <c r="DP257" s="240">
        <v>1255000</v>
      </c>
      <c r="DQ257" s="189">
        <f t="shared" si="373"/>
        <v>1355400</v>
      </c>
      <c r="DR257" s="446">
        <v>0.08</v>
      </c>
      <c r="DS257" s="281">
        <f t="shared" si="374"/>
        <v>1255000</v>
      </c>
      <c r="DT257" s="159">
        <v>46030</v>
      </c>
      <c r="DU257" s="152"/>
      <c r="DV257" s="152"/>
      <c r="DW257" s="155"/>
      <c r="DX257" s="155"/>
      <c r="DY257" s="155"/>
      <c r="DZ257" s="155"/>
      <c r="EA257" s="155"/>
      <c r="EB257" s="155"/>
      <c r="EC257" s="155"/>
      <c r="ED257" s="155"/>
      <c r="EE257" s="155"/>
      <c r="EF257" s="155"/>
      <c r="EG257" s="155"/>
      <c r="EH257" s="155"/>
      <c r="EI257" s="155"/>
      <c r="EJ257" s="155"/>
      <c r="EK257" s="155"/>
      <c r="EL257" s="155"/>
      <c r="EM257" s="155"/>
      <c r="EN257" s="155"/>
      <c r="EO257" s="155"/>
      <c r="EP257" s="155"/>
      <c r="EQ257" s="155"/>
      <c r="ER257" s="155"/>
      <c r="ES257" s="152"/>
      <c r="ET257" s="151"/>
      <c r="EU257" s="153"/>
      <c r="EV257" s="153"/>
      <c r="EW257" s="153"/>
      <c r="EX257" s="153"/>
      <c r="EY257" s="152"/>
      <c r="EZ257" s="152"/>
      <c r="FA257" s="152"/>
      <c r="FB257" s="152"/>
      <c r="FC257" s="151"/>
      <c r="FD257" s="155"/>
      <c r="FE257" s="155"/>
      <c r="FF257" s="155"/>
      <c r="FG257" s="204"/>
      <c r="FH257" s="204"/>
      <c r="FI257" s="204"/>
      <c r="FJ257" s="204"/>
      <c r="FK257" s="204"/>
      <c r="FL257" s="204"/>
    </row>
    <row r="258" spans="1:168" s="202" customFormat="1" ht="14" hidden="1" customHeight="1">
      <c r="A258" s="208" t="str">
        <f t="shared" si="303"/>
        <v>ok</v>
      </c>
      <c r="B258" s="151"/>
      <c r="C258" s="409"/>
      <c r="D258" s="151"/>
      <c r="E258" s="154"/>
      <c r="F258" s="154"/>
      <c r="G258" s="151"/>
      <c r="H258" s="364"/>
      <c r="I258" s="430" t="s">
        <v>2238</v>
      </c>
      <c r="J258" s="171" t="s">
        <v>640</v>
      </c>
      <c r="K258" s="247" t="s">
        <v>2172</v>
      </c>
      <c r="L258" s="431" t="s">
        <v>642</v>
      </c>
      <c r="M258" s="163" t="s">
        <v>345</v>
      </c>
      <c r="N258" s="177"/>
      <c r="O258" s="229"/>
      <c r="P258" s="416"/>
      <c r="Q258" s="155"/>
      <c r="R258" s="155"/>
      <c r="S258" s="161"/>
      <c r="T258" s="162"/>
      <c r="U258" s="162"/>
      <c r="V258" s="162"/>
      <c r="W258" s="162"/>
      <c r="X258" s="162"/>
      <c r="Y258" s="162"/>
      <c r="Z258" s="162"/>
      <c r="AA258" s="162"/>
      <c r="AB258" s="162"/>
      <c r="AC258" s="162"/>
      <c r="AD258" s="162"/>
      <c r="AE258" s="162"/>
      <c r="AF258" s="162"/>
      <c r="AG258" s="162"/>
      <c r="AH258" s="162"/>
      <c r="AI258" s="162"/>
      <c r="AJ258" s="162"/>
      <c r="AK258" s="162"/>
      <c r="AL258" s="162"/>
      <c r="AM258" s="162"/>
      <c r="AN258" s="162"/>
      <c r="AO258" s="162"/>
      <c r="AP258" s="162"/>
      <c r="AQ258" s="162"/>
      <c r="AR258" s="162"/>
      <c r="AS258" s="162"/>
      <c r="AT258" s="162"/>
      <c r="AU258" s="162"/>
      <c r="AV258" s="162"/>
      <c r="AW258" s="162"/>
      <c r="AX258" s="162"/>
      <c r="AY258" s="162"/>
      <c r="AZ258" s="162"/>
      <c r="BA258" s="162"/>
      <c r="BB258" s="162"/>
      <c r="BC258" s="162"/>
      <c r="BD258" s="162"/>
      <c r="BE258" s="162"/>
      <c r="BF258" s="162"/>
      <c r="BG258" s="162"/>
      <c r="BH258" s="162"/>
      <c r="BI258" s="162"/>
      <c r="BJ258" s="162"/>
      <c r="BK258" s="162"/>
      <c r="BL258" s="162"/>
      <c r="BM258" s="162"/>
      <c r="BN258" s="162"/>
      <c r="BO258" s="162"/>
      <c r="BP258" s="162"/>
      <c r="BQ258" s="162"/>
      <c r="BR258" s="162"/>
      <c r="BS258" s="162"/>
      <c r="BT258" s="162"/>
      <c r="BU258" s="162"/>
      <c r="BV258" s="162"/>
      <c r="BW258" s="162"/>
      <c r="BX258" s="162"/>
      <c r="BY258" s="162"/>
      <c r="BZ258" s="162"/>
      <c r="CA258" s="162"/>
      <c r="CB258" s="162"/>
      <c r="CC258" s="162"/>
      <c r="CD258" s="162"/>
      <c r="CE258" s="162"/>
      <c r="CF258" s="162"/>
      <c r="CG258" s="162"/>
      <c r="CH258" s="162"/>
      <c r="CI258" s="162"/>
      <c r="CJ258" s="162"/>
      <c r="CK258" s="162"/>
      <c r="CL258" s="162"/>
      <c r="CM258" s="162"/>
      <c r="CN258" s="162"/>
      <c r="CO258" s="162"/>
      <c r="CP258" s="162"/>
      <c r="CQ258" s="162"/>
      <c r="CR258" s="162"/>
      <c r="CS258" s="162"/>
      <c r="CT258" s="162"/>
      <c r="CU258" s="162"/>
      <c r="CV258" s="162"/>
      <c r="CW258" s="209"/>
      <c r="CX258" s="209"/>
      <c r="CY258" s="375"/>
      <c r="CZ258" s="156"/>
      <c r="DA258" s="155"/>
      <c r="DB258" s="155"/>
      <c r="DC258" s="155"/>
      <c r="DD258" s="157"/>
      <c r="DE258" s="152"/>
      <c r="DF258" s="152"/>
      <c r="DG258" s="153"/>
      <c r="DH258" s="797" t="s">
        <v>2456</v>
      </c>
      <c r="DI258" s="797" t="s">
        <v>2457</v>
      </c>
      <c r="DJ258" s="798" t="s">
        <v>2446</v>
      </c>
      <c r="DK258" s="175"/>
      <c r="DL258" s="202" t="s">
        <v>477</v>
      </c>
      <c r="DM258" s="158">
        <v>45985</v>
      </c>
      <c r="DN258" s="429">
        <v>3</v>
      </c>
      <c r="DO258" s="1005" t="s">
        <v>477</v>
      </c>
      <c r="DP258" s="240">
        <v>1750000</v>
      </c>
      <c r="DQ258" s="189">
        <f t="shared" si="373"/>
        <v>5670000</v>
      </c>
      <c r="DR258" s="446">
        <v>0.08</v>
      </c>
      <c r="DS258" s="281">
        <f t="shared" si="374"/>
        <v>5250000</v>
      </c>
      <c r="DT258" s="159">
        <v>46030</v>
      </c>
      <c r="DU258" s="152"/>
      <c r="DV258" s="152"/>
      <c r="DW258" s="155"/>
      <c r="DX258" s="155"/>
      <c r="DY258" s="155"/>
      <c r="DZ258" s="155"/>
      <c r="EA258" s="155"/>
      <c r="EB258" s="155"/>
      <c r="EC258" s="155"/>
      <c r="ED258" s="155"/>
      <c r="EE258" s="155"/>
      <c r="EF258" s="155"/>
      <c r="EG258" s="155"/>
      <c r="EH258" s="155"/>
      <c r="EI258" s="155"/>
      <c r="EJ258" s="155"/>
      <c r="EK258" s="155"/>
      <c r="EL258" s="155"/>
      <c r="EM258" s="155"/>
      <c r="EN258" s="155"/>
      <c r="EO258" s="155"/>
      <c r="EP258" s="155"/>
      <c r="EQ258" s="155"/>
      <c r="ER258" s="155"/>
      <c r="ES258" s="152"/>
      <c r="ET258" s="151"/>
      <c r="EU258" s="153"/>
      <c r="EV258" s="153"/>
      <c r="EW258" s="153"/>
      <c r="EX258" s="153"/>
      <c r="EY258" s="152"/>
      <c r="EZ258" s="152"/>
      <c r="FA258" s="152"/>
      <c r="FB258" s="152"/>
      <c r="FC258" s="151"/>
      <c r="FD258" s="155"/>
      <c r="FE258" s="155"/>
      <c r="FF258" s="155"/>
      <c r="FG258" s="204"/>
      <c r="FH258" s="204"/>
      <c r="FI258" s="204"/>
      <c r="FJ258" s="204"/>
      <c r="FK258" s="204"/>
      <c r="FL258" s="204"/>
    </row>
    <row r="259" spans="1:168" s="202" customFormat="1" ht="14" hidden="1" customHeight="1">
      <c r="A259" s="208" t="str">
        <f t="shared" si="303"/>
        <v>ok</v>
      </c>
      <c r="B259" s="151"/>
      <c r="C259" s="409"/>
      <c r="D259" s="151"/>
      <c r="E259" s="154"/>
      <c r="F259" s="154"/>
      <c r="G259" s="151"/>
      <c r="H259" s="364"/>
      <c r="I259" s="430" t="s">
        <v>2238</v>
      </c>
      <c r="J259" s="171" t="s">
        <v>640</v>
      </c>
      <c r="K259" s="247" t="s">
        <v>2172</v>
      </c>
      <c r="L259" s="431" t="s">
        <v>642</v>
      </c>
      <c r="M259" s="163" t="s">
        <v>345</v>
      </c>
      <c r="N259" s="177"/>
      <c r="O259" s="229"/>
      <c r="P259" s="416"/>
      <c r="Q259" s="155"/>
      <c r="R259" s="155"/>
      <c r="S259" s="161"/>
      <c r="T259" s="162"/>
      <c r="U259" s="162"/>
      <c r="V259" s="162"/>
      <c r="W259" s="162"/>
      <c r="X259" s="162"/>
      <c r="Y259" s="162"/>
      <c r="Z259" s="162"/>
      <c r="AA259" s="162"/>
      <c r="AB259" s="162"/>
      <c r="AC259" s="162"/>
      <c r="AD259" s="162"/>
      <c r="AE259" s="162"/>
      <c r="AF259" s="162"/>
      <c r="AG259" s="162"/>
      <c r="AH259" s="162"/>
      <c r="AI259" s="162"/>
      <c r="AJ259" s="162"/>
      <c r="AK259" s="162"/>
      <c r="AL259" s="162"/>
      <c r="AM259" s="162"/>
      <c r="AN259" s="162"/>
      <c r="AO259" s="162"/>
      <c r="AP259" s="162"/>
      <c r="AQ259" s="162"/>
      <c r="AR259" s="162"/>
      <c r="AS259" s="162"/>
      <c r="AT259" s="162"/>
      <c r="AU259" s="162"/>
      <c r="AV259" s="162"/>
      <c r="AW259" s="162"/>
      <c r="AX259" s="162"/>
      <c r="AY259" s="162"/>
      <c r="AZ259" s="162"/>
      <c r="BA259" s="162"/>
      <c r="BB259" s="162"/>
      <c r="BC259" s="162"/>
      <c r="BD259" s="162"/>
      <c r="BE259" s="162"/>
      <c r="BF259" s="162"/>
      <c r="BG259" s="162"/>
      <c r="BH259" s="162"/>
      <c r="BI259" s="162"/>
      <c r="BJ259" s="162"/>
      <c r="BK259" s="162"/>
      <c r="BL259" s="162"/>
      <c r="BM259" s="162"/>
      <c r="BN259" s="162"/>
      <c r="BO259" s="162"/>
      <c r="BP259" s="162"/>
      <c r="BQ259" s="162"/>
      <c r="BR259" s="162"/>
      <c r="BS259" s="162"/>
      <c r="BT259" s="162"/>
      <c r="BU259" s="162"/>
      <c r="BV259" s="162"/>
      <c r="BW259" s="162"/>
      <c r="BX259" s="162"/>
      <c r="BY259" s="162"/>
      <c r="BZ259" s="162"/>
      <c r="CA259" s="162"/>
      <c r="CB259" s="162"/>
      <c r="CC259" s="162"/>
      <c r="CD259" s="162"/>
      <c r="CE259" s="162"/>
      <c r="CF259" s="162"/>
      <c r="CG259" s="162"/>
      <c r="CH259" s="162"/>
      <c r="CI259" s="162"/>
      <c r="CJ259" s="162"/>
      <c r="CK259" s="162"/>
      <c r="CL259" s="162"/>
      <c r="CM259" s="162"/>
      <c r="CN259" s="162"/>
      <c r="CO259" s="162"/>
      <c r="CP259" s="162"/>
      <c r="CQ259" s="162"/>
      <c r="CR259" s="162"/>
      <c r="CS259" s="162"/>
      <c r="CT259" s="162"/>
      <c r="CU259" s="162"/>
      <c r="CV259" s="162"/>
      <c r="CW259" s="209"/>
      <c r="CX259" s="209"/>
      <c r="CY259" s="375"/>
      <c r="CZ259" s="156"/>
      <c r="DA259" s="155"/>
      <c r="DB259" s="155"/>
      <c r="DC259" s="155"/>
      <c r="DD259" s="157"/>
      <c r="DE259" s="152"/>
      <c r="DF259" s="152"/>
      <c r="DG259" s="153"/>
      <c r="DH259" s="797" t="s">
        <v>2456</v>
      </c>
      <c r="DI259" s="797" t="s">
        <v>2457</v>
      </c>
      <c r="DJ259" s="798" t="s">
        <v>2447</v>
      </c>
      <c r="DK259" s="175"/>
      <c r="DL259" s="202" t="s">
        <v>477</v>
      </c>
      <c r="DM259" s="158">
        <v>45985</v>
      </c>
      <c r="DN259" s="429">
        <v>2</v>
      </c>
      <c r="DO259" s="1005" t="s">
        <v>477</v>
      </c>
      <c r="DP259" s="240">
        <v>1750000</v>
      </c>
      <c r="DQ259" s="189">
        <f t="shared" si="373"/>
        <v>3780000.0000000005</v>
      </c>
      <c r="DR259" s="446">
        <v>0.08</v>
      </c>
      <c r="DS259" s="281">
        <f t="shared" si="374"/>
        <v>3500000</v>
      </c>
      <c r="DT259" s="159">
        <v>46030</v>
      </c>
      <c r="DU259" s="152"/>
      <c r="DV259" s="152"/>
      <c r="DW259" s="155"/>
      <c r="DX259" s="155"/>
      <c r="DY259" s="155"/>
      <c r="DZ259" s="155"/>
      <c r="EA259" s="155"/>
      <c r="EB259" s="155"/>
      <c r="EC259" s="155"/>
      <c r="ED259" s="155"/>
      <c r="EE259" s="155"/>
      <c r="EF259" s="155"/>
      <c r="EG259" s="155"/>
      <c r="EH259" s="155"/>
      <c r="EI259" s="155"/>
      <c r="EJ259" s="155"/>
      <c r="EK259" s="155"/>
      <c r="EL259" s="155"/>
      <c r="EM259" s="155"/>
      <c r="EN259" s="155"/>
      <c r="EO259" s="155"/>
      <c r="EP259" s="155"/>
      <c r="EQ259" s="155"/>
      <c r="ER259" s="155"/>
      <c r="ES259" s="152"/>
      <c r="ET259" s="151"/>
      <c r="EU259" s="153"/>
      <c r="EV259" s="153"/>
      <c r="EW259" s="153"/>
      <c r="EX259" s="153"/>
      <c r="EY259" s="152"/>
      <c r="EZ259" s="152"/>
      <c r="FA259" s="152"/>
      <c r="FB259" s="152"/>
      <c r="FC259" s="151"/>
      <c r="FD259" s="155"/>
      <c r="FE259" s="155"/>
      <c r="FF259" s="155"/>
      <c r="FG259" s="204"/>
      <c r="FH259" s="204"/>
      <c r="FI259" s="204"/>
      <c r="FJ259" s="204"/>
      <c r="FK259" s="204"/>
      <c r="FL259" s="204"/>
    </row>
    <row r="260" spans="1:168" s="202" customFormat="1" ht="14" hidden="1" customHeight="1">
      <c r="A260" s="208" t="str">
        <f t="shared" si="303"/>
        <v>ok</v>
      </c>
      <c r="B260" s="151"/>
      <c r="C260" s="409"/>
      <c r="D260" s="151"/>
      <c r="E260" s="154"/>
      <c r="F260" s="154"/>
      <c r="G260" s="151"/>
      <c r="H260" s="364"/>
      <c r="I260" s="430" t="s">
        <v>2238</v>
      </c>
      <c r="J260" s="171" t="s">
        <v>640</v>
      </c>
      <c r="K260" s="247" t="s">
        <v>2172</v>
      </c>
      <c r="L260" s="431" t="s">
        <v>642</v>
      </c>
      <c r="M260" s="163" t="s">
        <v>345</v>
      </c>
      <c r="N260" s="177"/>
      <c r="O260" s="229"/>
      <c r="P260" s="416"/>
      <c r="Q260" s="155"/>
      <c r="R260" s="155"/>
      <c r="S260" s="161"/>
      <c r="T260" s="162"/>
      <c r="U260" s="162"/>
      <c r="V260" s="162"/>
      <c r="W260" s="162"/>
      <c r="X260" s="162"/>
      <c r="Y260" s="162"/>
      <c r="Z260" s="162"/>
      <c r="AA260" s="162"/>
      <c r="AB260" s="162"/>
      <c r="AC260" s="162"/>
      <c r="AD260" s="162"/>
      <c r="AE260" s="162"/>
      <c r="AF260" s="162"/>
      <c r="AG260" s="162"/>
      <c r="AH260" s="162"/>
      <c r="AI260" s="162"/>
      <c r="AJ260" s="162"/>
      <c r="AK260" s="162"/>
      <c r="AL260" s="162"/>
      <c r="AM260" s="162"/>
      <c r="AN260" s="162"/>
      <c r="AO260" s="162"/>
      <c r="AP260" s="162"/>
      <c r="AQ260" s="162"/>
      <c r="AR260" s="162"/>
      <c r="AS260" s="162"/>
      <c r="AT260" s="162"/>
      <c r="AU260" s="162"/>
      <c r="AV260" s="162"/>
      <c r="AW260" s="162"/>
      <c r="AX260" s="162"/>
      <c r="AY260" s="162"/>
      <c r="AZ260" s="162"/>
      <c r="BA260" s="162"/>
      <c r="BB260" s="162"/>
      <c r="BC260" s="162"/>
      <c r="BD260" s="162"/>
      <c r="BE260" s="162"/>
      <c r="BF260" s="162"/>
      <c r="BG260" s="162"/>
      <c r="BH260" s="162"/>
      <c r="BI260" s="162"/>
      <c r="BJ260" s="162"/>
      <c r="BK260" s="162"/>
      <c r="BL260" s="162"/>
      <c r="BM260" s="162"/>
      <c r="BN260" s="162"/>
      <c r="BO260" s="162"/>
      <c r="BP260" s="162"/>
      <c r="BQ260" s="162"/>
      <c r="BR260" s="162"/>
      <c r="BS260" s="162"/>
      <c r="BT260" s="162"/>
      <c r="BU260" s="162"/>
      <c r="BV260" s="162"/>
      <c r="BW260" s="162"/>
      <c r="BX260" s="162"/>
      <c r="BY260" s="162"/>
      <c r="BZ260" s="162"/>
      <c r="CA260" s="162"/>
      <c r="CB260" s="162"/>
      <c r="CC260" s="162"/>
      <c r="CD260" s="162"/>
      <c r="CE260" s="162"/>
      <c r="CF260" s="162"/>
      <c r="CG260" s="162"/>
      <c r="CH260" s="162"/>
      <c r="CI260" s="162"/>
      <c r="CJ260" s="162"/>
      <c r="CK260" s="162"/>
      <c r="CL260" s="162"/>
      <c r="CM260" s="162"/>
      <c r="CN260" s="162"/>
      <c r="CO260" s="162"/>
      <c r="CP260" s="162"/>
      <c r="CQ260" s="162"/>
      <c r="CR260" s="162"/>
      <c r="CS260" s="162"/>
      <c r="CT260" s="162"/>
      <c r="CU260" s="162"/>
      <c r="CV260" s="162"/>
      <c r="CW260" s="209"/>
      <c r="CX260" s="209"/>
      <c r="CY260" s="375"/>
      <c r="CZ260" s="156"/>
      <c r="DA260" s="155"/>
      <c r="DB260" s="155"/>
      <c r="DC260" s="155"/>
      <c r="DD260" s="157"/>
      <c r="DE260" s="152"/>
      <c r="DF260" s="152"/>
      <c r="DG260" s="153"/>
      <c r="DH260" s="797" t="s">
        <v>2456</v>
      </c>
      <c r="DI260" s="797" t="s">
        <v>2457</v>
      </c>
      <c r="DJ260" s="798" t="s">
        <v>2448</v>
      </c>
      <c r="DK260" s="175"/>
      <c r="DL260" s="202" t="s">
        <v>477</v>
      </c>
      <c r="DM260" s="158">
        <v>45985</v>
      </c>
      <c r="DN260" s="429">
        <v>1</v>
      </c>
      <c r="DO260" s="1005" t="s">
        <v>477</v>
      </c>
      <c r="DP260" s="240">
        <v>5550000</v>
      </c>
      <c r="DQ260" s="189">
        <f t="shared" si="373"/>
        <v>5994000</v>
      </c>
      <c r="DR260" s="446">
        <v>0.08</v>
      </c>
      <c r="DS260" s="281">
        <f t="shared" si="374"/>
        <v>5550000</v>
      </c>
      <c r="DT260" s="159">
        <v>46030</v>
      </c>
      <c r="DU260" s="152"/>
      <c r="DV260" s="152"/>
      <c r="DW260" s="155"/>
      <c r="DX260" s="155"/>
      <c r="DY260" s="155"/>
      <c r="DZ260" s="155"/>
      <c r="EA260" s="155"/>
      <c r="EB260" s="155"/>
      <c r="EC260" s="155"/>
      <c r="ED260" s="155"/>
      <c r="EE260" s="155"/>
      <c r="EF260" s="155"/>
      <c r="EG260" s="155"/>
      <c r="EH260" s="155"/>
      <c r="EI260" s="155"/>
      <c r="EJ260" s="155"/>
      <c r="EK260" s="155"/>
      <c r="EL260" s="155"/>
      <c r="EM260" s="155"/>
      <c r="EN260" s="155"/>
      <c r="EO260" s="155"/>
      <c r="EP260" s="155"/>
      <c r="EQ260" s="155"/>
      <c r="ER260" s="155"/>
      <c r="ES260" s="152"/>
      <c r="ET260" s="151"/>
      <c r="EU260" s="153"/>
      <c r="EV260" s="153"/>
      <c r="EW260" s="153"/>
      <c r="EX260" s="153"/>
      <c r="EY260" s="152"/>
      <c r="EZ260" s="152"/>
      <c r="FA260" s="152"/>
      <c r="FB260" s="152"/>
      <c r="FC260" s="151"/>
      <c r="FD260" s="155"/>
      <c r="FE260" s="155"/>
      <c r="FF260" s="155"/>
      <c r="FG260" s="204"/>
      <c r="FH260" s="204"/>
      <c r="FI260" s="204"/>
      <c r="FJ260" s="204"/>
      <c r="FK260" s="204"/>
      <c r="FL260" s="204"/>
    </row>
    <row r="261" spans="1:168" s="202" customFormat="1" ht="14" hidden="1" customHeight="1">
      <c r="A261" s="208" t="str">
        <f t="shared" si="303"/>
        <v>ok</v>
      </c>
      <c r="B261" s="151"/>
      <c r="C261" s="409"/>
      <c r="D261" s="151"/>
      <c r="E261" s="154"/>
      <c r="F261" s="154"/>
      <c r="G261" s="151"/>
      <c r="H261" s="364"/>
      <c r="I261" s="430" t="s">
        <v>2238</v>
      </c>
      <c r="J261" s="171" t="s">
        <v>640</v>
      </c>
      <c r="K261" s="247" t="s">
        <v>2172</v>
      </c>
      <c r="L261" s="431" t="s">
        <v>642</v>
      </c>
      <c r="M261" s="163" t="s">
        <v>345</v>
      </c>
      <c r="N261" s="177"/>
      <c r="O261" s="229"/>
      <c r="P261" s="416"/>
      <c r="Q261" s="155"/>
      <c r="R261" s="155"/>
      <c r="S261" s="161"/>
      <c r="T261" s="162"/>
      <c r="U261" s="162"/>
      <c r="V261" s="162"/>
      <c r="W261" s="162"/>
      <c r="X261" s="162"/>
      <c r="Y261" s="162"/>
      <c r="Z261" s="162"/>
      <c r="AA261" s="162"/>
      <c r="AB261" s="162"/>
      <c r="AC261" s="162"/>
      <c r="AD261" s="162"/>
      <c r="AE261" s="162"/>
      <c r="AF261" s="162"/>
      <c r="AG261" s="162"/>
      <c r="AH261" s="162"/>
      <c r="AI261" s="162"/>
      <c r="AJ261" s="162"/>
      <c r="AK261" s="162"/>
      <c r="AL261" s="162"/>
      <c r="AM261" s="162"/>
      <c r="AN261" s="162"/>
      <c r="AO261" s="162"/>
      <c r="AP261" s="162"/>
      <c r="AQ261" s="162"/>
      <c r="AR261" s="162"/>
      <c r="AS261" s="162"/>
      <c r="AT261" s="162"/>
      <c r="AU261" s="162"/>
      <c r="AV261" s="162"/>
      <c r="AW261" s="162"/>
      <c r="AX261" s="162"/>
      <c r="AY261" s="162"/>
      <c r="AZ261" s="162"/>
      <c r="BA261" s="162"/>
      <c r="BB261" s="162"/>
      <c r="BC261" s="162"/>
      <c r="BD261" s="162"/>
      <c r="BE261" s="162"/>
      <c r="BF261" s="162"/>
      <c r="BG261" s="162"/>
      <c r="BH261" s="162"/>
      <c r="BI261" s="162"/>
      <c r="BJ261" s="162"/>
      <c r="BK261" s="162"/>
      <c r="BL261" s="162"/>
      <c r="BM261" s="162"/>
      <c r="BN261" s="162"/>
      <c r="BO261" s="162"/>
      <c r="BP261" s="162"/>
      <c r="BQ261" s="162"/>
      <c r="BR261" s="162"/>
      <c r="BS261" s="162"/>
      <c r="BT261" s="162"/>
      <c r="BU261" s="162"/>
      <c r="BV261" s="162"/>
      <c r="BW261" s="162"/>
      <c r="BX261" s="162"/>
      <c r="BY261" s="162"/>
      <c r="BZ261" s="162"/>
      <c r="CA261" s="162"/>
      <c r="CB261" s="162"/>
      <c r="CC261" s="162"/>
      <c r="CD261" s="162"/>
      <c r="CE261" s="162"/>
      <c r="CF261" s="162"/>
      <c r="CG261" s="162"/>
      <c r="CH261" s="162"/>
      <c r="CI261" s="162"/>
      <c r="CJ261" s="162"/>
      <c r="CK261" s="162"/>
      <c r="CL261" s="162"/>
      <c r="CM261" s="162"/>
      <c r="CN261" s="162"/>
      <c r="CO261" s="162"/>
      <c r="CP261" s="162"/>
      <c r="CQ261" s="162"/>
      <c r="CR261" s="162"/>
      <c r="CS261" s="162"/>
      <c r="CT261" s="162"/>
      <c r="CU261" s="162"/>
      <c r="CV261" s="162"/>
      <c r="CW261" s="209"/>
      <c r="CX261" s="209"/>
      <c r="CY261" s="375"/>
      <c r="CZ261" s="156"/>
      <c r="DA261" s="155"/>
      <c r="DB261" s="155"/>
      <c r="DC261" s="155"/>
      <c r="DD261" s="157"/>
      <c r="DE261" s="152"/>
      <c r="DF261" s="152"/>
      <c r="DG261" s="153"/>
      <c r="DH261" s="797" t="s">
        <v>2456</v>
      </c>
      <c r="DI261" s="797" t="s">
        <v>2457</v>
      </c>
      <c r="DJ261" s="798" t="s">
        <v>2449</v>
      </c>
      <c r="DK261" s="175"/>
      <c r="DL261" s="202" t="s">
        <v>477</v>
      </c>
      <c r="DM261" s="158">
        <v>45985</v>
      </c>
      <c r="DN261" s="429">
        <v>1</v>
      </c>
      <c r="DO261" s="1005" t="s">
        <v>477</v>
      </c>
      <c r="DP261" s="240">
        <v>615000</v>
      </c>
      <c r="DQ261" s="189">
        <f t="shared" si="373"/>
        <v>664200</v>
      </c>
      <c r="DR261" s="446">
        <v>0.08</v>
      </c>
      <c r="DS261" s="281">
        <f t="shared" si="374"/>
        <v>615000</v>
      </c>
      <c r="DT261" s="159">
        <v>46030</v>
      </c>
      <c r="DU261" s="152"/>
      <c r="DV261" s="152"/>
      <c r="DW261" s="155"/>
      <c r="DX261" s="155"/>
      <c r="DY261" s="155"/>
      <c r="DZ261" s="155"/>
      <c r="EA261" s="155"/>
      <c r="EB261" s="155"/>
      <c r="EC261" s="155"/>
      <c r="ED261" s="155"/>
      <c r="EE261" s="155"/>
      <c r="EF261" s="155"/>
      <c r="EG261" s="155"/>
      <c r="EH261" s="155"/>
      <c r="EI261" s="155"/>
      <c r="EJ261" s="155"/>
      <c r="EK261" s="155"/>
      <c r="EL261" s="155"/>
      <c r="EM261" s="155"/>
      <c r="EN261" s="155"/>
      <c r="EO261" s="155"/>
      <c r="EP261" s="155"/>
      <c r="EQ261" s="155"/>
      <c r="ER261" s="155"/>
      <c r="ES261" s="152"/>
      <c r="ET261" s="151"/>
      <c r="EU261" s="153"/>
      <c r="EV261" s="153"/>
      <c r="EW261" s="153"/>
      <c r="EX261" s="153"/>
      <c r="EY261" s="152"/>
      <c r="EZ261" s="152"/>
      <c r="FA261" s="152"/>
      <c r="FB261" s="152"/>
      <c r="FC261" s="151"/>
      <c r="FD261" s="155"/>
      <c r="FE261" s="155"/>
      <c r="FF261" s="155"/>
      <c r="FG261" s="204"/>
      <c r="FH261" s="204"/>
      <c r="FI261" s="204"/>
      <c r="FJ261" s="204"/>
      <c r="FK261" s="204"/>
      <c r="FL261" s="204"/>
    </row>
    <row r="262" spans="1:168" s="202" customFormat="1" ht="14" hidden="1" customHeight="1">
      <c r="A262" s="208" t="str">
        <f t="shared" si="303"/>
        <v>ok</v>
      </c>
      <c r="B262" s="151"/>
      <c r="C262" s="409"/>
      <c r="D262" s="151"/>
      <c r="E262" s="154"/>
      <c r="F262" s="154"/>
      <c r="G262" s="151"/>
      <c r="H262" s="364"/>
      <c r="I262" s="430" t="s">
        <v>2238</v>
      </c>
      <c r="J262" s="171" t="s">
        <v>640</v>
      </c>
      <c r="K262" s="247" t="s">
        <v>2172</v>
      </c>
      <c r="L262" s="431" t="s">
        <v>642</v>
      </c>
      <c r="M262" s="163" t="s">
        <v>345</v>
      </c>
      <c r="N262" s="177"/>
      <c r="O262" s="229"/>
      <c r="P262" s="416"/>
      <c r="Q262" s="155"/>
      <c r="R262" s="155"/>
      <c r="S262" s="161"/>
      <c r="T262" s="162"/>
      <c r="U262" s="162"/>
      <c r="V262" s="162"/>
      <c r="W262" s="162"/>
      <c r="X262" s="162"/>
      <c r="Y262" s="162"/>
      <c r="Z262" s="162"/>
      <c r="AA262" s="162"/>
      <c r="AB262" s="162"/>
      <c r="AC262" s="162"/>
      <c r="AD262" s="162"/>
      <c r="AE262" s="162"/>
      <c r="AF262" s="162"/>
      <c r="AG262" s="162"/>
      <c r="AH262" s="162"/>
      <c r="AI262" s="162"/>
      <c r="AJ262" s="162"/>
      <c r="AK262" s="162"/>
      <c r="AL262" s="162"/>
      <c r="AM262" s="162"/>
      <c r="AN262" s="162"/>
      <c r="AO262" s="162"/>
      <c r="AP262" s="162"/>
      <c r="AQ262" s="162"/>
      <c r="AR262" s="162"/>
      <c r="AS262" s="162"/>
      <c r="AT262" s="162"/>
      <c r="AU262" s="162"/>
      <c r="AV262" s="162"/>
      <c r="AW262" s="162"/>
      <c r="AX262" s="162"/>
      <c r="AY262" s="162"/>
      <c r="AZ262" s="162"/>
      <c r="BA262" s="162"/>
      <c r="BB262" s="162"/>
      <c r="BC262" s="162"/>
      <c r="BD262" s="162"/>
      <c r="BE262" s="162"/>
      <c r="BF262" s="162"/>
      <c r="BG262" s="162"/>
      <c r="BH262" s="162"/>
      <c r="BI262" s="162"/>
      <c r="BJ262" s="162"/>
      <c r="BK262" s="162"/>
      <c r="BL262" s="162"/>
      <c r="BM262" s="162"/>
      <c r="BN262" s="162"/>
      <c r="BO262" s="162"/>
      <c r="BP262" s="162"/>
      <c r="BQ262" s="162"/>
      <c r="BR262" s="162"/>
      <c r="BS262" s="162"/>
      <c r="BT262" s="162"/>
      <c r="BU262" s="162"/>
      <c r="BV262" s="162"/>
      <c r="BW262" s="162"/>
      <c r="BX262" s="162"/>
      <c r="BY262" s="162"/>
      <c r="BZ262" s="162"/>
      <c r="CA262" s="162"/>
      <c r="CB262" s="162"/>
      <c r="CC262" s="162"/>
      <c r="CD262" s="162"/>
      <c r="CE262" s="162"/>
      <c r="CF262" s="162"/>
      <c r="CG262" s="162"/>
      <c r="CH262" s="162"/>
      <c r="CI262" s="162"/>
      <c r="CJ262" s="162"/>
      <c r="CK262" s="162"/>
      <c r="CL262" s="162"/>
      <c r="CM262" s="162"/>
      <c r="CN262" s="162"/>
      <c r="CO262" s="162"/>
      <c r="CP262" s="162"/>
      <c r="CQ262" s="162"/>
      <c r="CR262" s="162"/>
      <c r="CS262" s="162"/>
      <c r="CT262" s="162"/>
      <c r="CU262" s="162"/>
      <c r="CV262" s="162"/>
      <c r="CW262" s="209"/>
      <c r="CX262" s="209"/>
      <c r="CY262" s="375"/>
      <c r="CZ262" s="156"/>
      <c r="DA262" s="155"/>
      <c r="DB262" s="155"/>
      <c r="DC262" s="155"/>
      <c r="DD262" s="157"/>
      <c r="DE262" s="152"/>
      <c r="DF262" s="152"/>
      <c r="DG262" s="153"/>
      <c r="DH262" s="797" t="s">
        <v>2456</v>
      </c>
      <c r="DI262" s="797" t="s">
        <v>2457</v>
      </c>
      <c r="DJ262" s="798" t="s">
        <v>2450</v>
      </c>
      <c r="DK262" s="175"/>
      <c r="DL262" s="202" t="s">
        <v>477</v>
      </c>
      <c r="DM262" s="158">
        <v>45985</v>
      </c>
      <c r="DN262" s="429">
        <v>1</v>
      </c>
      <c r="DO262" s="1005" t="s">
        <v>477</v>
      </c>
      <c r="DP262" s="240">
        <v>1265000</v>
      </c>
      <c r="DQ262" s="189">
        <f t="shared" si="373"/>
        <v>1366200</v>
      </c>
      <c r="DR262" s="446">
        <v>0.08</v>
      </c>
      <c r="DS262" s="281">
        <f t="shared" si="374"/>
        <v>1265000</v>
      </c>
      <c r="DT262" s="159">
        <v>46030</v>
      </c>
      <c r="DU262" s="152"/>
      <c r="DV262" s="152"/>
      <c r="DW262" s="155"/>
      <c r="DX262" s="155"/>
      <c r="DY262" s="155"/>
      <c r="DZ262" s="155"/>
      <c r="EA262" s="155"/>
      <c r="EB262" s="155"/>
      <c r="EC262" s="155"/>
      <c r="ED262" s="155"/>
      <c r="EE262" s="155"/>
      <c r="EF262" s="155"/>
      <c r="EG262" s="155"/>
      <c r="EH262" s="155"/>
      <c r="EI262" s="155"/>
      <c r="EJ262" s="155"/>
      <c r="EK262" s="155"/>
      <c r="EL262" s="155"/>
      <c r="EM262" s="155"/>
      <c r="EN262" s="155"/>
      <c r="EO262" s="155"/>
      <c r="EP262" s="155"/>
      <c r="EQ262" s="155"/>
      <c r="ER262" s="155"/>
      <c r="ES262" s="152"/>
      <c r="ET262" s="151"/>
      <c r="EU262" s="153"/>
      <c r="EV262" s="153"/>
      <c r="EW262" s="153"/>
      <c r="EX262" s="153"/>
      <c r="EY262" s="152"/>
      <c r="EZ262" s="152"/>
      <c r="FA262" s="152"/>
      <c r="FB262" s="152"/>
      <c r="FC262" s="151"/>
      <c r="FD262" s="155"/>
      <c r="FE262" s="155"/>
      <c r="FF262" s="155"/>
      <c r="FG262" s="204"/>
      <c r="FH262" s="204"/>
      <c r="FI262" s="204"/>
      <c r="FJ262" s="204"/>
      <c r="FK262" s="204"/>
      <c r="FL262" s="204"/>
    </row>
    <row r="263" spans="1:168" s="202" customFormat="1" ht="14" hidden="1" customHeight="1">
      <c r="A263" s="208" t="str">
        <f t="shared" si="303"/>
        <v>ok</v>
      </c>
      <c r="B263" s="151"/>
      <c r="C263" s="409"/>
      <c r="D263" s="151"/>
      <c r="E263" s="154"/>
      <c r="F263" s="154"/>
      <c r="G263" s="151"/>
      <c r="H263" s="364"/>
      <c r="I263" s="430" t="s">
        <v>2238</v>
      </c>
      <c r="J263" s="171" t="s">
        <v>640</v>
      </c>
      <c r="K263" s="247" t="s">
        <v>2172</v>
      </c>
      <c r="L263" s="431" t="s">
        <v>642</v>
      </c>
      <c r="M263" s="163" t="s">
        <v>345</v>
      </c>
      <c r="N263" s="177"/>
      <c r="O263" s="229"/>
      <c r="P263" s="416"/>
      <c r="Q263" s="155"/>
      <c r="R263" s="155"/>
      <c r="S263" s="161"/>
      <c r="T263" s="162"/>
      <c r="U263" s="162"/>
      <c r="V263" s="162"/>
      <c r="W263" s="162"/>
      <c r="X263" s="162"/>
      <c r="Y263" s="162"/>
      <c r="Z263" s="162"/>
      <c r="AA263" s="162"/>
      <c r="AB263" s="162"/>
      <c r="AC263" s="162"/>
      <c r="AD263" s="162"/>
      <c r="AE263" s="162"/>
      <c r="AF263" s="162"/>
      <c r="AG263" s="162"/>
      <c r="AH263" s="162"/>
      <c r="AI263" s="162"/>
      <c r="AJ263" s="162"/>
      <c r="AK263" s="162"/>
      <c r="AL263" s="162"/>
      <c r="AM263" s="162"/>
      <c r="AN263" s="162"/>
      <c r="AO263" s="162"/>
      <c r="AP263" s="162"/>
      <c r="AQ263" s="162"/>
      <c r="AR263" s="162"/>
      <c r="AS263" s="162"/>
      <c r="AT263" s="162"/>
      <c r="AU263" s="162"/>
      <c r="AV263" s="162"/>
      <c r="AW263" s="162"/>
      <c r="AX263" s="162"/>
      <c r="AY263" s="162"/>
      <c r="AZ263" s="162"/>
      <c r="BA263" s="162"/>
      <c r="BB263" s="162"/>
      <c r="BC263" s="162"/>
      <c r="BD263" s="162"/>
      <c r="BE263" s="162"/>
      <c r="BF263" s="162"/>
      <c r="BG263" s="162"/>
      <c r="BH263" s="162"/>
      <c r="BI263" s="162"/>
      <c r="BJ263" s="162"/>
      <c r="BK263" s="162"/>
      <c r="BL263" s="162"/>
      <c r="BM263" s="162"/>
      <c r="BN263" s="162"/>
      <c r="BO263" s="162"/>
      <c r="BP263" s="162"/>
      <c r="BQ263" s="162"/>
      <c r="BR263" s="162"/>
      <c r="BS263" s="162"/>
      <c r="BT263" s="162"/>
      <c r="BU263" s="162"/>
      <c r="BV263" s="162"/>
      <c r="BW263" s="162"/>
      <c r="BX263" s="162"/>
      <c r="BY263" s="162"/>
      <c r="BZ263" s="162"/>
      <c r="CA263" s="162"/>
      <c r="CB263" s="162"/>
      <c r="CC263" s="162"/>
      <c r="CD263" s="162"/>
      <c r="CE263" s="162"/>
      <c r="CF263" s="162"/>
      <c r="CG263" s="162"/>
      <c r="CH263" s="162"/>
      <c r="CI263" s="162"/>
      <c r="CJ263" s="162"/>
      <c r="CK263" s="162"/>
      <c r="CL263" s="162"/>
      <c r="CM263" s="162"/>
      <c r="CN263" s="162"/>
      <c r="CO263" s="162"/>
      <c r="CP263" s="162"/>
      <c r="CQ263" s="162"/>
      <c r="CR263" s="162"/>
      <c r="CS263" s="162"/>
      <c r="CT263" s="162"/>
      <c r="CU263" s="162"/>
      <c r="CV263" s="162"/>
      <c r="CW263" s="209"/>
      <c r="CX263" s="209"/>
      <c r="CY263" s="375"/>
      <c r="CZ263" s="156"/>
      <c r="DA263" s="155"/>
      <c r="DB263" s="155"/>
      <c r="DC263" s="155"/>
      <c r="DD263" s="157"/>
      <c r="DE263" s="152"/>
      <c r="DF263" s="152"/>
      <c r="DG263" s="153"/>
      <c r="DH263" s="797" t="s">
        <v>2456</v>
      </c>
      <c r="DI263" s="797" t="s">
        <v>2457</v>
      </c>
      <c r="DJ263" s="798" t="s">
        <v>2451</v>
      </c>
      <c r="DK263" s="175"/>
      <c r="DL263" s="202" t="s">
        <v>477</v>
      </c>
      <c r="DM263" s="158">
        <v>45985</v>
      </c>
      <c r="DN263" s="429">
        <v>1</v>
      </c>
      <c r="DO263" s="1005" t="s">
        <v>477</v>
      </c>
      <c r="DP263" s="240">
        <v>1650000</v>
      </c>
      <c r="DQ263" s="189">
        <f t="shared" si="373"/>
        <v>1782000.0000000002</v>
      </c>
      <c r="DR263" s="446">
        <v>0.08</v>
      </c>
      <c r="DS263" s="281">
        <f t="shared" si="374"/>
        <v>1650000</v>
      </c>
      <c r="DT263" s="159">
        <v>46030</v>
      </c>
      <c r="DU263" s="152"/>
      <c r="DV263" s="152"/>
      <c r="DW263" s="155"/>
      <c r="DX263" s="155"/>
      <c r="DY263" s="155"/>
      <c r="DZ263" s="155"/>
      <c r="EA263" s="155"/>
      <c r="EB263" s="155"/>
      <c r="EC263" s="155"/>
      <c r="ED263" s="155"/>
      <c r="EE263" s="155"/>
      <c r="EF263" s="155"/>
      <c r="EG263" s="155"/>
      <c r="EH263" s="155"/>
      <c r="EI263" s="155"/>
      <c r="EJ263" s="155"/>
      <c r="EK263" s="155"/>
      <c r="EL263" s="155"/>
      <c r="EM263" s="155"/>
      <c r="EN263" s="155"/>
      <c r="EO263" s="155"/>
      <c r="EP263" s="155"/>
      <c r="EQ263" s="155"/>
      <c r="ER263" s="155"/>
      <c r="ES263" s="152"/>
      <c r="ET263" s="151"/>
      <c r="EU263" s="153"/>
      <c r="EV263" s="153"/>
      <c r="EW263" s="153"/>
      <c r="EX263" s="153"/>
      <c r="EY263" s="152"/>
      <c r="EZ263" s="152"/>
      <c r="FA263" s="152"/>
      <c r="FB263" s="152"/>
      <c r="FC263" s="151"/>
      <c r="FD263" s="155"/>
      <c r="FE263" s="155"/>
      <c r="FF263" s="155"/>
      <c r="FG263" s="204"/>
      <c r="FH263" s="204"/>
      <c r="FI263" s="204"/>
      <c r="FJ263" s="204"/>
      <c r="FK263" s="204"/>
      <c r="FL263" s="204"/>
    </row>
    <row r="264" spans="1:168" s="202" customFormat="1" ht="14" hidden="1" customHeight="1">
      <c r="A264" s="208" t="str">
        <f t="shared" ref="A264:A314" si="375">IF(I264=I263,"ok","Hiện")</f>
        <v>ok</v>
      </c>
      <c r="B264" s="151"/>
      <c r="C264" s="409"/>
      <c r="D264" s="151"/>
      <c r="E264" s="154"/>
      <c r="F264" s="154"/>
      <c r="G264" s="151"/>
      <c r="H264" s="364"/>
      <c r="I264" s="430" t="s">
        <v>2238</v>
      </c>
      <c r="J264" s="171" t="s">
        <v>640</v>
      </c>
      <c r="K264" s="247" t="s">
        <v>2172</v>
      </c>
      <c r="L264" s="431" t="s">
        <v>642</v>
      </c>
      <c r="M264" s="163" t="s">
        <v>345</v>
      </c>
      <c r="N264" s="177"/>
      <c r="O264" s="229"/>
      <c r="P264" s="416"/>
      <c r="Q264" s="155"/>
      <c r="R264" s="155"/>
      <c r="S264" s="161"/>
      <c r="T264" s="162"/>
      <c r="U264" s="162"/>
      <c r="V264" s="162"/>
      <c r="W264" s="162"/>
      <c r="X264" s="162"/>
      <c r="Y264" s="162"/>
      <c r="Z264" s="162"/>
      <c r="AA264" s="162"/>
      <c r="AB264" s="162"/>
      <c r="AC264" s="162"/>
      <c r="AD264" s="162"/>
      <c r="AE264" s="162"/>
      <c r="AF264" s="162"/>
      <c r="AG264" s="162"/>
      <c r="AH264" s="162"/>
      <c r="AI264" s="162"/>
      <c r="AJ264" s="162"/>
      <c r="AK264" s="162"/>
      <c r="AL264" s="162"/>
      <c r="AM264" s="162"/>
      <c r="AN264" s="162"/>
      <c r="AO264" s="162"/>
      <c r="AP264" s="162"/>
      <c r="AQ264" s="162"/>
      <c r="AR264" s="162"/>
      <c r="AS264" s="162"/>
      <c r="AT264" s="162"/>
      <c r="AU264" s="162"/>
      <c r="AV264" s="162"/>
      <c r="AW264" s="162"/>
      <c r="AX264" s="162"/>
      <c r="AY264" s="162"/>
      <c r="AZ264" s="162"/>
      <c r="BA264" s="162"/>
      <c r="BB264" s="162"/>
      <c r="BC264" s="162"/>
      <c r="BD264" s="162"/>
      <c r="BE264" s="162"/>
      <c r="BF264" s="162"/>
      <c r="BG264" s="162"/>
      <c r="BH264" s="162"/>
      <c r="BI264" s="162"/>
      <c r="BJ264" s="162"/>
      <c r="BK264" s="162"/>
      <c r="BL264" s="162"/>
      <c r="BM264" s="162"/>
      <c r="BN264" s="162"/>
      <c r="BO264" s="162"/>
      <c r="BP264" s="162"/>
      <c r="BQ264" s="162"/>
      <c r="BR264" s="162"/>
      <c r="BS264" s="162"/>
      <c r="BT264" s="162"/>
      <c r="BU264" s="162"/>
      <c r="BV264" s="162"/>
      <c r="BW264" s="162"/>
      <c r="BX264" s="162"/>
      <c r="BY264" s="162"/>
      <c r="BZ264" s="162"/>
      <c r="CA264" s="162"/>
      <c r="CB264" s="162"/>
      <c r="CC264" s="162"/>
      <c r="CD264" s="162"/>
      <c r="CE264" s="162"/>
      <c r="CF264" s="162"/>
      <c r="CG264" s="162"/>
      <c r="CH264" s="162"/>
      <c r="CI264" s="162"/>
      <c r="CJ264" s="162"/>
      <c r="CK264" s="162"/>
      <c r="CL264" s="162"/>
      <c r="CM264" s="162"/>
      <c r="CN264" s="162"/>
      <c r="CO264" s="162"/>
      <c r="CP264" s="162"/>
      <c r="CQ264" s="162"/>
      <c r="CR264" s="162"/>
      <c r="CS264" s="162"/>
      <c r="CT264" s="162"/>
      <c r="CU264" s="162"/>
      <c r="CV264" s="162"/>
      <c r="CW264" s="209"/>
      <c r="CX264" s="209"/>
      <c r="CY264" s="375"/>
      <c r="CZ264" s="156"/>
      <c r="DA264" s="155"/>
      <c r="DB264" s="155"/>
      <c r="DC264" s="155"/>
      <c r="DD264" s="157"/>
      <c r="DE264" s="152"/>
      <c r="DF264" s="152"/>
      <c r="DG264" s="153"/>
      <c r="DH264" s="797" t="s">
        <v>2456</v>
      </c>
      <c r="DI264" s="797" t="s">
        <v>2457</v>
      </c>
      <c r="DJ264" s="798" t="s">
        <v>2452</v>
      </c>
      <c r="DK264" s="175"/>
      <c r="DL264" s="202" t="s">
        <v>477</v>
      </c>
      <c r="DM264" s="158">
        <v>45985</v>
      </c>
      <c r="DN264" s="429">
        <v>1</v>
      </c>
      <c r="DO264" s="1005" t="s">
        <v>477</v>
      </c>
      <c r="DP264" s="240">
        <v>2250000</v>
      </c>
      <c r="DQ264" s="189">
        <f t="shared" si="373"/>
        <v>2430000</v>
      </c>
      <c r="DR264" s="446">
        <v>0.08</v>
      </c>
      <c r="DS264" s="281">
        <f t="shared" si="374"/>
        <v>2250000</v>
      </c>
      <c r="DT264" s="159">
        <v>46030</v>
      </c>
      <c r="DU264" s="152"/>
      <c r="DV264" s="152"/>
      <c r="DW264" s="155"/>
      <c r="DX264" s="155"/>
      <c r="DY264" s="155"/>
      <c r="DZ264" s="155"/>
      <c r="EA264" s="155"/>
      <c r="EB264" s="155"/>
      <c r="EC264" s="155"/>
      <c r="ED264" s="155"/>
      <c r="EE264" s="155"/>
      <c r="EF264" s="155"/>
      <c r="EG264" s="155"/>
      <c r="EH264" s="155"/>
      <c r="EI264" s="155"/>
      <c r="EJ264" s="155"/>
      <c r="EK264" s="155"/>
      <c r="EL264" s="155"/>
      <c r="EM264" s="155"/>
      <c r="EN264" s="155"/>
      <c r="EO264" s="155"/>
      <c r="EP264" s="155"/>
      <c r="EQ264" s="155"/>
      <c r="ER264" s="155"/>
      <c r="ES264" s="152"/>
      <c r="ET264" s="151"/>
      <c r="EU264" s="153"/>
      <c r="EV264" s="153"/>
      <c r="EW264" s="153"/>
      <c r="EX264" s="153"/>
      <c r="EY264" s="152"/>
      <c r="EZ264" s="152"/>
      <c r="FA264" s="152"/>
      <c r="FB264" s="152"/>
      <c r="FC264" s="151"/>
      <c r="FD264" s="155"/>
      <c r="FE264" s="155"/>
      <c r="FF264" s="155"/>
      <c r="FG264" s="204"/>
      <c r="FH264" s="204"/>
      <c r="FI264" s="204"/>
      <c r="FJ264" s="204"/>
      <c r="FK264" s="204"/>
      <c r="FL264" s="204"/>
    </row>
    <row r="265" spans="1:168" s="202" customFormat="1" ht="14" hidden="1" customHeight="1">
      <c r="A265" s="208" t="str">
        <f t="shared" si="375"/>
        <v>ok</v>
      </c>
      <c r="B265" s="151"/>
      <c r="C265" s="409"/>
      <c r="D265" s="151"/>
      <c r="E265" s="154"/>
      <c r="F265" s="154"/>
      <c r="G265" s="151"/>
      <c r="H265" s="364"/>
      <c r="I265" s="430" t="s">
        <v>2238</v>
      </c>
      <c r="J265" s="171" t="s">
        <v>640</v>
      </c>
      <c r="K265" s="247" t="s">
        <v>2172</v>
      </c>
      <c r="L265" s="431" t="s">
        <v>642</v>
      </c>
      <c r="M265" s="163" t="s">
        <v>345</v>
      </c>
      <c r="N265" s="177"/>
      <c r="O265" s="229"/>
      <c r="P265" s="416"/>
      <c r="Q265" s="155"/>
      <c r="R265" s="155"/>
      <c r="S265" s="161"/>
      <c r="T265" s="162"/>
      <c r="U265" s="162"/>
      <c r="V265" s="162"/>
      <c r="W265" s="162"/>
      <c r="X265" s="162"/>
      <c r="Y265" s="162"/>
      <c r="Z265" s="162"/>
      <c r="AA265" s="162"/>
      <c r="AB265" s="162"/>
      <c r="AC265" s="162"/>
      <c r="AD265" s="162"/>
      <c r="AE265" s="162"/>
      <c r="AF265" s="162"/>
      <c r="AG265" s="162"/>
      <c r="AH265" s="162"/>
      <c r="AI265" s="162"/>
      <c r="AJ265" s="162"/>
      <c r="AK265" s="162"/>
      <c r="AL265" s="162"/>
      <c r="AM265" s="162"/>
      <c r="AN265" s="162"/>
      <c r="AO265" s="162"/>
      <c r="AP265" s="162"/>
      <c r="AQ265" s="162"/>
      <c r="AR265" s="162"/>
      <c r="AS265" s="162"/>
      <c r="AT265" s="162"/>
      <c r="AU265" s="162"/>
      <c r="AV265" s="162"/>
      <c r="AW265" s="162"/>
      <c r="AX265" s="162"/>
      <c r="AY265" s="162"/>
      <c r="AZ265" s="162"/>
      <c r="BA265" s="162"/>
      <c r="BB265" s="162"/>
      <c r="BC265" s="162"/>
      <c r="BD265" s="162"/>
      <c r="BE265" s="162"/>
      <c r="BF265" s="162"/>
      <c r="BG265" s="162"/>
      <c r="BH265" s="162"/>
      <c r="BI265" s="162"/>
      <c r="BJ265" s="162"/>
      <c r="BK265" s="162"/>
      <c r="BL265" s="162"/>
      <c r="BM265" s="162"/>
      <c r="BN265" s="162"/>
      <c r="BO265" s="162"/>
      <c r="BP265" s="162"/>
      <c r="BQ265" s="162"/>
      <c r="BR265" s="162"/>
      <c r="BS265" s="162"/>
      <c r="BT265" s="162"/>
      <c r="BU265" s="162"/>
      <c r="BV265" s="162"/>
      <c r="BW265" s="162"/>
      <c r="BX265" s="162"/>
      <c r="BY265" s="162"/>
      <c r="BZ265" s="162"/>
      <c r="CA265" s="162"/>
      <c r="CB265" s="162"/>
      <c r="CC265" s="162"/>
      <c r="CD265" s="162"/>
      <c r="CE265" s="162"/>
      <c r="CF265" s="162"/>
      <c r="CG265" s="162"/>
      <c r="CH265" s="162"/>
      <c r="CI265" s="162"/>
      <c r="CJ265" s="162"/>
      <c r="CK265" s="162"/>
      <c r="CL265" s="162"/>
      <c r="CM265" s="162"/>
      <c r="CN265" s="162"/>
      <c r="CO265" s="162"/>
      <c r="CP265" s="162"/>
      <c r="CQ265" s="162"/>
      <c r="CR265" s="162"/>
      <c r="CS265" s="162"/>
      <c r="CT265" s="162"/>
      <c r="CU265" s="162"/>
      <c r="CV265" s="162"/>
      <c r="CW265" s="209"/>
      <c r="CX265" s="209"/>
      <c r="CY265" s="375"/>
      <c r="CZ265" s="156"/>
      <c r="DA265" s="155"/>
      <c r="DB265" s="155"/>
      <c r="DC265" s="155"/>
      <c r="DD265" s="157"/>
      <c r="DE265" s="152"/>
      <c r="DF265" s="152"/>
      <c r="DG265" s="153"/>
      <c r="DH265" s="797" t="s">
        <v>2456</v>
      </c>
      <c r="DI265" s="797" t="s">
        <v>2457</v>
      </c>
      <c r="DJ265" s="798" t="s">
        <v>2453</v>
      </c>
      <c r="DK265" s="175"/>
      <c r="DL265" s="202" t="s">
        <v>477</v>
      </c>
      <c r="DM265" s="158">
        <v>45985</v>
      </c>
      <c r="DN265" s="429">
        <v>1</v>
      </c>
      <c r="DO265" s="1005" t="s">
        <v>477</v>
      </c>
      <c r="DP265" s="240">
        <v>1450000</v>
      </c>
      <c r="DQ265" s="189">
        <f t="shared" si="373"/>
        <v>1566000</v>
      </c>
      <c r="DR265" s="446">
        <v>0.08</v>
      </c>
      <c r="DS265" s="281">
        <f t="shared" si="374"/>
        <v>1450000</v>
      </c>
      <c r="DT265" s="159">
        <v>46030</v>
      </c>
      <c r="DU265" s="152"/>
      <c r="DV265" s="152"/>
      <c r="DW265" s="155"/>
      <c r="DX265" s="155"/>
      <c r="DY265" s="155"/>
      <c r="DZ265" s="155"/>
      <c r="EA265" s="155"/>
      <c r="EB265" s="155"/>
      <c r="EC265" s="155"/>
      <c r="ED265" s="155"/>
      <c r="EE265" s="155"/>
      <c r="EF265" s="155"/>
      <c r="EG265" s="155"/>
      <c r="EH265" s="155"/>
      <c r="EI265" s="155"/>
      <c r="EJ265" s="155"/>
      <c r="EK265" s="155"/>
      <c r="EL265" s="155"/>
      <c r="EM265" s="155"/>
      <c r="EN265" s="155"/>
      <c r="EO265" s="155"/>
      <c r="EP265" s="155"/>
      <c r="EQ265" s="155"/>
      <c r="ER265" s="155"/>
      <c r="ES265" s="152"/>
      <c r="ET265" s="151"/>
      <c r="EU265" s="153"/>
      <c r="EV265" s="153"/>
      <c r="EW265" s="153"/>
      <c r="EX265" s="153"/>
      <c r="EY265" s="152"/>
      <c r="EZ265" s="152"/>
      <c r="FA265" s="152"/>
      <c r="FB265" s="152"/>
      <c r="FC265" s="151"/>
      <c r="FD265" s="155"/>
      <c r="FE265" s="155"/>
      <c r="FF265" s="155"/>
      <c r="FG265" s="204"/>
      <c r="FH265" s="204"/>
      <c r="FI265" s="204"/>
      <c r="FJ265" s="204"/>
      <c r="FK265" s="204"/>
      <c r="FL265" s="204"/>
    </row>
    <row r="266" spans="1:168" s="202" customFormat="1" ht="14" hidden="1" customHeight="1">
      <c r="A266" s="208" t="str">
        <f t="shared" si="375"/>
        <v>ok</v>
      </c>
      <c r="B266" s="151"/>
      <c r="C266" s="409"/>
      <c r="D266" s="151"/>
      <c r="E266" s="154"/>
      <c r="F266" s="154"/>
      <c r="G266" s="151"/>
      <c r="H266" s="364"/>
      <c r="I266" s="430" t="s">
        <v>2238</v>
      </c>
      <c r="J266" s="171" t="s">
        <v>640</v>
      </c>
      <c r="K266" s="247" t="s">
        <v>2172</v>
      </c>
      <c r="L266" s="431" t="s">
        <v>642</v>
      </c>
      <c r="M266" s="163" t="s">
        <v>345</v>
      </c>
      <c r="N266" s="177"/>
      <c r="O266" s="229"/>
      <c r="P266" s="416"/>
      <c r="Q266" s="155"/>
      <c r="R266" s="155"/>
      <c r="S266" s="161"/>
      <c r="T266" s="162"/>
      <c r="U266" s="162"/>
      <c r="V266" s="162"/>
      <c r="W266" s="162"/>
      <c r="X266" s="162"/>
      <c r="Y266" s="162"/>
      <c r="Z266" s="162"/>
      <c r="AA266" s="162"/>
      <c r="AB266" s="162"/>
      <c r="AC266" s="162"/>
      <c r="AD266" s="162"/>
      <c r="AE266" s="162"/>
      <c r="AF266" s="162"/>
      <c r="AG266" s="162"/>
      <c r="AH266" s="162"/>
      <c r="AI266" s="162"/>
      <c r="AJ266" s="162"/>
      <c r="AK266" s="162"/>
      <c r="AL266" s="162"/>
      <c r="AM266" s="162"/>
      <c r="AN266" s="162"/>
      <c r="AO266" s="162"/>
      <c r="AP266" s="162"/>
      <c r="AQ266" s="162"/>
      <c r="AR266" s="162"/>
      <c r="AS266" s="162"/>
      <c r="AT266" s="162"/>
      <c r="AU266" s="162"/>
      <c r="AV266" s="162"/>
      <c r="AW266" s="162"/>
      <c r="AX266" s="162"/>
      <c r="AY266" s="162"/>
      <c r="AZ266" s="162"/>
      <c r="BA266" s="162"/>
      <c r="BB266" s="162"/>
      <c r="BC266" s="162"/>
      <c r="BD266" s="162"/>
      <c r="BE266" s="162"/>
      <c r="BF266" s="162"/>
      <c r="BG266" s="162"/>
      <c r="BH266" s="162"/>
      <c r="BI266" s="162"/>
      <c r="BJ266" s="162"/>
      <c r="BK266" s="162"/>
      <c r="BL266" s="162"/>
      <c r="BM266" s="162"/>
      <c r="BN266" s="162"/>
      <c r="BO266" s="162"/>
      <c r="BP266" s="162"/>
      <c r="BQ266" s="162"/>
      <c r="BR266" s="162"/>
      <c r="BS266" s="162"/>
      <c r="BT266" s="162"/>
      <c r="BU266" s="162"/>
      <c r="BV266" s="162"/>
      <c r="BW266" s="162"/>
      <c r="BX266" s="162"/>
      <c r="BY266" s="162"/>
      <c r="BZ266" s="162"/>
      <c r="CA266" s="162"/>
      <c r="CB266" s="162"/>
      <c r="CC266" s="162"/>
      <c r="CD266" s="162"/>
      <c r="CE266" s="162"/>
      <c r="CF266" s="162"/>
      <c r="CG266" s="162"/>
      <c r="CH266" s="162"/>
      <c r="CI266" s="162"/>
      <c r="CJ266" s="162"/>
      <c r="CK266" s="162"/>
      <c r="CL266" s="162"/>
      <c r="CM266" s="162"/>
      <c r="CN266" s="162"/>
      <c r="CO266" s="162"/>
      <c r="CP266" s="162"/>
      <c r="CQ266" s="162"/>
      <c r="CR266" s="162"/>
      <c r="CS266" s="162"/>
      <c r="CT266" s="162"/>
      <c r="CU266" s="162"/>
      <c r="CV266" s="162"/>
      <c r="CW266" s="209"/>
      <c r="CX266" s="209"/>
      <c r="CY266" s="375"/>
      <c r="CZ266" s="156"/>
      <c r="DA266" s="155"/>
      <c r="DB266" s="155"/>
      <c r="DC266" s="155"/>
      <c r="DD266" s="157"/>
      <c r="DE266" s="152"/>
      <c r="DF266" s="152"/>
      <c r="DG266" s="153"/>
      <c r="DH266" s="797" t="s">
        <v>2456</v>
      </c>
      <c r="DI266" s="797" t="s">
        <v>2457</v>
      </c>
      <c r="DJ266" s="798" t="s">
        <v>2454</v>
      </c>
      <c r="DK266" s="175"/>
      <c r="DL266" s="202" t="s">
        <v>477</v>
      </c>
      <c r="DM266" s="158">
        <v>45985</v>
      </c>
      <c r="DN266" s="429">
        <v>1</v>
      </c>
      <c r="DO266" s="1005" t="s">
        <v>477</v>
      </c>
      <c r="DP266" s="240">
        <v>600000</v>
      </c>
      <c r="DQ266" s="189">
        <f t="shared" si="373"/>
        <v>648000</v>
      </c>
      <c r="DR266" s="446">
        <v>0.08</v>
      </c>
      <c r="DS266" s="281">
        <f t="shared" si="374"/>
        <v>600000</v>
      </c>
      <c r="DT266" s="159">
        <v>46030</v>
      </c>
      <c r="DU266" s="152"/>
      <c r="DV266" s="152"/>
      <c r="DW266" s="155"/>
      <c r="DX266" s="155"/>
      <c r="DY266" s="155"/>
      <c r="DZ266" s="155"/>
      <c r="EA266" s="155"/>
      <c r="EB266" s="155"/>
      <c r="EC266" s="155"/>
      <c r="ED266" s="155"/>
      <c r="EE266" s="155"/>
      <c r="EF266" s="155"/>
      <c r="EG266" s="155"/>
      <c r="EH266" s="155"/>
      <c r="EI266" s="155"/>
      <c r="EJ266" s="155"/>
      <c r="EK266" s="155"/>
      <c r="EL266" s="155"/>
      <c r="EM266" s="155"/>
      <c r="EN266" s="155"/>
      <c r="EO266" s="155"/>
      <c r="EP266" s="155"/>
      <c r="EQ266" s="155"/>
      <c r="ER266" s="155"/>
      <c r="ES266" s="152"/>
      <c r="ET266" s="151"/>
      <c r="EU266" s="153"/>
      <c r="EV266" s="153"/>
      <c r="EW266" s="153"/>
      <c r="EX266" s="153"/>
      <c r="EY266" s="152"/>
      <c r="EZ266" s="152"/>
      <c r="FA266" s="152"/>
      <c r="FB266" s="152"/>
      <c r="FC266" s="151"/>
      <c r="FD266" s="155"/>
      <c r="FE266" s="155"/>
      <c r="FF266" s="155"/>
      <c r="FG266" s="204"/>
      <c r="FH266" s="204"/>
      <c r="FI266" s="204"/>
      <c r="FJ266" s="204"/>
      <c r="FK266" s="204"/>
      <c r="FL266" s="204"/>
    </row>
    <row r="267" spans="1:168" s="202" customFormat="1" ht="14" hidden="1" customHeight="1">
      <c r="A267" s="208" t="str">
        <f t="shared" si="375"/>
        <v>ok</v>
      </c>
      <c r="B267" s="151"/>
      <c r="C267" s="409"/>
      <c r="D267" s="151"/>
      <c r="E267" s="154"/>
      <c r="F267" s="154"/>
      <c r="G267" s="151"/>
      <c r="H267" s="364"/>
      <c r="I267" s="430" t="s">
        <v>2238</v>
      </c>
      <c r="J267" s="171" t="s">
        <v>640</v>
      </c>
      <c r="K267" s="247" t="s">
        <v>2172</v>
      </c>
      <c r="L267" s="431" t="s">
        <v>642</v>
      </c>
      <c r="M267" s="163" t="s">
        <v>345</v>
      </c>
      <c r="N267" s="177"/>
      <c r="O267" s="229"/>
      <c r="P267" s="416"/>
      <c r="Q267" s="155"/>
      <c r="R267" s="155"/>
      <c r="S267" s="161"/>
      <c r="T267" s="162"/>
      <c r="U267" s="162"/>
      <c r="V267" s="162"/>
      <c r="W267" s="162"/>
      <c r="X267" s="162"/>
      <c r="Y267" s="162"/>
      <c r="Z267" s="162"/>
      <c r="AA267" s="162"/>
      <c r="AB267" s="162"/>
      <c r="AC267" s="162"/>
      <c r="AD267" s="162"/>
      <c r="AE267" s="162"/>
      <c r="AF267" s="162"/>
      <c r="AG267" s="162"/>
      <c r="AH267" s="162"/>
      <c r="AI267" s="162"/>
      <c r="AJ267" s="162"/>
      <c r="AK267" s="162"/>
      <c r="AL267" s="162"/>
      <c r="AM267" s="162"/>
      <c r="AN267" s="162"/>
      <c r="AO267" s="162"/>
      <c r="AP267" s="162"/>
      <c r="AQ267" s="162"/>
      <c r="AR267" s="162"/>
      <c r="AS267" s="162"/>
      <c r="AT267" s="162"/>
      <c r="AU267" s="162"/>
      <c r="AV267" s="162"/>
      <c r="AW267" s="162"/>
      <c r="AX267" s="162"/>
      <c r="AY267" s="162"/>
      <c r="AZ267" s="162"/>
      <c r="BA267" s="162"/>
      <c r="BB267" s="162"/>
      <c r="BC267" s="162"/>
      <c r="BD267" s="162"/>
      <c r="BE267" s="162"/>
      <c r="BF267" s="162"/>
      <c r="BG267" s="162"/>
      <c r="BH267" s="162"/>
      <c r="BI267" s="162"/>
      <c r="BJ267" s="162"/>
      <c r="BK267" s="162"/>
      <c r="BL267" s="162"/>
      <c r="BM267" s="162"/>
      <c r="BN267" s="162"/>
      <c r="BO267" s="162"/>
      <c r="BP267" s="162"/>
      <c r="BQ267" s="162"/>
      <c r="BR267" s="162"/>
      <c r="BS267" s="162"/>
      <c r="BT267" s="162"/>
      <c r="BU267" s="162"/>
      <c r="BV267" s="162"/>
      <c r="BW267" s="162"/>
      <c r="BX267" s="162"/>
      <c r="BY267" s="162"/>
      <c r="BZ267" s="162"/>
      <c r="CA267" s="162"/>
      <c r="CB267" s="162"/>
      <c r="CC267" s="162"/>
      <c r="CD267" s="162"/>
      <c r="CE267" s="162"/>
      <c r="CF267" s="162"/>
      <c r="CG267" s="162"/>
      <c r="CH267" s="162"/>
      <c r="CI267" s="162"/>
      <c r="CJ267" s="162"/>
      <c r="CK267" s="162"/>
      <c r="CL267" s="162"/>
      <c r="CM267" s="162"/>
      <c r="CN267" s="162"/>
      <c r="CO267" s="162"/>
      <c r="CP267" s="162"/>
      <c r="CQ267" s="162"/>
      <c r="CR267" s="162"/>
      <c r="CS267" s="162"/>
      <c r="CT267" s="162"/>
      <c r="CU267" s="162"/>
      <c r="CV267" s="162"/>
      <c r="CW267" s="209"/>
      <c r="CX267" s="209"/>
      <c r="CY267" s="375"/>
      <c r="CZ267" s="156"/>
      <c r="DA267" s="155"/>
      <c r="DB267" s="155"/>
      <c r="DC267" s="155"/>
      <c r="DD267" s="157"/>
      <c r="DE267" s="152"/>
      <c r="DF267" s="152"/>
      <c r="DG267" s="153"/>
      <c r="DH267" s="797" t="s">
        <v>2456</v>
      </c>
      <c r="DI267" s="797" t="s">
        <v>2457</v>
      </c>
      <c r="DJ267" s="798" t="s">
        <v>2455</v>
      </c>
      <c r="DK267" s="175"/>
      <c r="DL267" s="202" t="s">
        <v>477</v>
      </c>
      <c r="DM267" s="158">
        <v>45985</v>
      </c>
      <c r="DN267" s="429">
        <v>1</v>
      </c>
      <c r="DO267" s="1005" t="s">
        <v>477</v>
      </c>
      <c r="DP267" s="240">
        <v>605000</v>
      </c>
      <c r="DQ267" s="189">
        <f t="shared" si="373"/>
        <v>653400</v>
      </c>
      <c r="DR267" s="446">
        <v>0.08</v>
      </c>
      <c r="DS267" s="281">
        <f t="shared" si="374"/>
        <v>605000</v>
      </c>
      <c r="DT267" s="159">
        <v>46030</v>
      </c>
      <c r="DU267" s="152"/>
      <c r="DV267" s="152"/>
      <c r="DW267" s="155"/>
      <c r="DX267" s="155"/>
      <c r="DY267" s="155"/>
      <c r="DZ267" s="155"/>
      <c r="EA267" s="155"/>
      <c r="EB267" s="155"/>
      <c r="EC267" s="155"/>
      <c r="ED267" s="155"/>
      <c r="EE267" s="155"/>
      <c r="EF267" s="155"/>
      <c r="EG267" s="155"/>
      <c r="EH267" s="155"/>
      <c r="EI267" s="155"/>
      <c r="EJ267" s="155"/>
      <c r="EK267" s="155"/>
      <c r="EL267" s="155"/>
      <c r="EM267" s="155"/>
      <c r="EN267" s="155"/>
      <c r="EO267" s="155"/>
      <c r="EP267" s="155"/>
      <c r="EQ267" s="155"/>
      <c r="ER267" s="155"/>
      <c r="ES267" s="152"/>
      <c r="ET267" s="151"/>
      <c r="EU267" s="153"/>
      <c r="EV267" s="153"/>
      <c r="EW267" s="153"/>
      <c r="EX267" s="153"/>
      <c r="EY267" s="152"/>
      <c r="EZ267" s="152"/>
      <c r="FA267" s="152"/>
      <c r="FB267" s="152"/>
      <c r="FC267" s="151"/>
      <c r="FD267" s="155"/>
      <c r="FE267" s="155"/>
      <c r="FF267" s="155"/>
      <c r="FG267" s="204"/>
      <c r="FH267" s="204"/>
      <c r="FI267" s="204"/>
      <c r="FJ267" s="204"/>
      <c r="FK267" s="204"/>
      <c r="FL267" s="204"/>
    </row>
    <row r="268" spans="1:168" s="202" customFormat="1" ht="14" hidden="1" customHeight="1">
      <c r="A268" s="208" t="str">
        <f t="shared" si="375"/>
        <v>ok</v>
      </c>
      <c r="B268" s="151"/>
      <c r="C268" s="409"/>
      <c r="D268" s="151"/>
      <c r="E268" s="154"/>
      <c r="F268" s="154"/>
      <c r="G268" s="151"/>
      <c r="H268" s="364"/>
      <c r="I268" s="430" t="s">
        <v>2238</v>
      </c>
      <c r="J268" s="171" t="s">
        <v>640</v>
      </c>
      <c r="K268" s="247" t="s">
        <v>2172</v>
      </c>
      <c r="L268" s="431" t="s">
        <v>642</v>
      </c>
      <c r="M268" s="163" t="s">
        <v>345</v>
      </c>
      <c r="N268" s="177"/>
      <c r="O268" s="229"/>
      <c r="P268" s="416"/>
      <c r="Q268" s="155"/>
      <c r="R268" s="155"/>
      <c r="S268" s="161"/>
      <c r="T268" s="162"/>
      <c r="U268" s="162"/>
      <c r="V268" s="162"/>
      <c r="W268" s="162"/>
      <c r="X268" s="162"/>
      <c r="Y268" s="162"/>
      <c r="Z268" s="162"/>
      <c r="AA268" s="162"/>
      <c r="AB268" s="162"/>
      <c r="AC268" s="162"/>
      <c r="AD268" s="162"/>
      <c r="AE268" s="162"/>
      <c r="AF268" s="162"/>
      <c r="AG268" s="162"/>
      <c r="AH268" s="162"/>
      <c r="AI268" s="162"/>
      <c r="AJ268" s="162"/>
      <c r="AK268" s="162"/>
      <c r="AL268" s="162"/>
      <c r="AM268" s="162"/>
      <c r="AN268" s="162"/>
      <c r="AO268" s="162"/>
      <c r="AP268" s="162"/>
      <c r="AQ268" s="162"/>
      <c r="AR268" s="162"/>
      <c r="AS268" s="162"/>
      <c r="AT268" s="162"/>
      <c r="AU268" s="162"/>
      <c r="AV268" s="162"/>
      <c r="AW268" s="162"/>
      <c r="AX268" s="162"/>
      <c r="AY268" s="162"/>
      <c r="AZ268" s="162"/>
      <c r="BA268" s="162"/>
      <c r="BB268" s="162"/>
      <c r="BC268" s="162"/>
      <c r="BD268" s="162"/>
      <c r="BE268" s="162"/>
      <c r="BF268" s="162"/>
      <c r="BG268" s="162"/>
      <c r="BH268" s="162"/>
      <c r="BI268" s="162"/>
      <c r="BJ268" s="162"/>
      <c r="BK268" s="162"/>
      <c r="BL268" s="162"/>
      <c r="BM268" s="162"/>
      <c r="BN268" s="162"/>
      <c r="BO268" s="162"/>
      <c r="BP268" s="162"/>
      <c r="BQ268" s="162"/>
      <c r="BR268" s="162"/>
      <c r="BS268" s="162"/>
      <c r="BT268" s="162"/>
      <c r="BU268" s="162"/>
      <c r="BV268" s="162"/>
      <c r="BW268" s="162"/>
      <c r="BX268" s="162"/>
      <c r="BY268" s="162"/>
      <c r="BZ268" s="162"/>
      <c r="CA268" s="162"/>
      <c r="CB268" s="162"/>
      <c r="CC268" s="162"/>
      <c r="CD268" s="162"/>
      <c r="CE268" s="162"/>
      <c r="CF268" s="162"/>
      <c r="CG268" s="162"/>
      <c r="CH268" s="162"/>
      <c r="CI268" s="162"/>
      <c r="CJ268" s="162"/>
      <c r="CK268" s="162"/>
      <c r="CL268" s="162"/>
      <c r="CM268" s="162"/>
      <c r="CN268" s="162"/>
      <c r="CO268" s="162"/>
      <c r="CP268" s="162"/>
      <c r="CQ268" s="162"/>
      <c r="CR268" s="162"/>
      <c r="CS268" s="162"/>
      <c r="CT268" s="162"/>
      <c r="CU268" s="162"/>
      <c r="CV268" s="162"/>
      <c r="CW268" s="209"/>
      <c r="CX268" s="209"/>
      <c r="CY268" s="375"/>
      <c r="CZ268" s="156"/>
      <c r="DA268" s="155"/>
      <c r="DB268" s="155"/>
      <c r="DC268" s="155"/>
      <c r="DD268" s="157"/>
      <c r="DE268" s="152"/>
      <c r="DF268" s="152"/>
      <c r="DG268" s="153"/>
      <c r="DH268" s="797" t="s">
        <v>2456</v>
      </c>
      <c r="DI268" s="797" t="s">
        <v>2457</v>
      </c>
      <c r="DJ268" s="798" t="s">
        <v>2434</v>
      </c>
      <c r="DK268" s="175"/>
      <c r="DL268" s="202" t="s">
        <v>477</v>
      </c>
      <c r="DM268" s="158">
        <v>45985</v>
      </c>
      <c r="DN268" s="429">
        <v>2</v>
      </c>
      <c r="DO268" s="1005" t="s">
        <v>477</v>
      </c>
      <c r="DP268" s="240">
        <v>1364000</v>
      </c>
      <c r="DQ268" s="189">
        <f t="shared" si="373"/>
        <v>2946240</v>
      </c>
      <c r="DR268" s="446">
        <v>0.08</v>
      </c>
      <c r="DS268" s="281">
        <f t="shared" si="374"/>
        <v>2728000</v>
      </c>
      <c r="DT268" s="159">
        <v>46030</v>
      </c>
      <c r="DU268" s="152"/>
      <c r="DV268" s="152"/>
      <c r="DW268" s="155"/>
      <c r="DX268" s="155"/>
      <c r="DY268" s="155"/>
      <c r="DZ268" s="155"/>
      <c r="EA268" s="155"/>
      <c r="EB268" s="155"/>
      <c r="EC268" s="155"/>
      <c r="ED268" s="155"/>
      <c r="EE268" s="155"/>
      <c r="EF268" s="155"/>
      <c r="EG268" s="155"/>
      <c r="EH268" s="155"/>
      <c r="EI268" s="155"/>
      <c r="EJ268" s="155"/>
      <c r="EK268" s="155"/>
      <c r="EL268" s="155"/>
      <c r="EM268" s="155"/>
      <c r="EN268" s="155"/>
      <c r="EO268" s="155"/>
      <c r="EP268" s="155"/>
      <c r="EQ268" s="155"/>
      <c r="ER268" s="155"/>
      <c r="ES268" s="152"/>
      <c r="ET268" s="151"/>
      <c r="EU268" s="153"/>
      <c r="EV268" s="153"/>
      <c r="EW268" s="153"/>
      <c r="EX268" s="153"/>
      <c r="EY268" s="152"/>
      <c r="EZ268" s="152"/>
      <c r="FA268" s="152"/>
      <c r="FB268" s="152"/>
      <c r="FC268" s="151"/>
      <c r="FD268" s="155"/>
      <c r="FE268" s="155"/>
      <c r="FF268" s="155"/>
      <c r="FG268" s="204"/>
      <c r="FH268" s="204"/>
      <c r="FI268" s="204"/>
      <c r="FJ268" s="204"/>
      <c r="FK268" s="204"/>
      <c r="FL268" s="204"/>
    </row>
    <row r="269" spans="1:168" s="202" customFormat="1" ht="14" hidden="1" customHeight="1">
      <c r="A269" s="208" t="str">
        <f t="shared" si="375"/>
        <v>ok</v>
      </c>
      <c r="B269" s="151"/>
      <c r="C269" s="409"/>
      <c r="D269" s="151"/>
      <c r="E269" s="154"/>
      <c r="F269" s="154"/>
      <c r="G269" s="151"/>
      <c r="H269" s="364"/>
      <c r="I269" s="430" t="s">
        <v>2238</v>
      </c>
      <c r="J269" s="171" t="s">
        <v>640</v>
      </c>
      <c r="K269" s="247" t="s">
        <v>2172</v>
      </c>
      <c r="L269" s="431" t="s">
        <v>642</v>
      </c>
      <c r="M269" s="163" t="s">
        <v>345</v>
      </c>
      <c r="N269" s="177"/>
      <c r="O269" s="229"/>
      <c r="P269" s="416"/>
      <c r="Q269" s="155"/>
      <c r="R269" s="155"/>
      <c r="S269" s="161"/>
      <c r="T269" s="162"/>
      <c r="U269" s="162"/>
      <c r="V269" s="162"/>
      <c r="W269" s="162"/>
      <c r="X269" s="162"/>
      <c r="Y269" s="162"/>
      <c r="Z269" s="162"/>
      <c r="AA269" s="162"/>
      <c r="AB269" s="162"/>
      <c r="AC269" s="162"/>
      <c r="AD269" s="162"/>
      <c r="AE269" s="162"/>
      <c r="AF269" s="162"/>
      <c r="AG269" s="162"/>
      <c r="AH269" s="162"/>
      <c r="AI269" s="162"/>
      <c r="AJ269" s="162"/>
      <c r="AK269" s="162"/>
      <c r="AL269" s="162"/>
      <c r="AM269" s="162"/>
      <c r="AN269" s="162"/>
      <c r="AO269" s="162"/>
      <c r="AP269" s="162"/>
      <c r="AQ269" s="162"/>
      <c r="AR269" s="162"/>
      <c r="AS269" s="162"/>
      <c r="AT269" s="162"/>
      <c r="AU269" s="162"/>
      <c r="AV269" s="162"/>
      <c r="AW269" s="162"/>
      <c r="AX269" s="162"/>
      <c r="AY269" s="162"/>
      <c r="AZ269" s="162"/>
      <c r="BA269" s="162"/>
      <c r="BB269" s="162"/>
      <c r="BC269" s="162"/>
      <c r="BD269" s="162"/>
      <c r="BE269" s="162"/>
      <c r="BF269" s="162"/>
      <c r="BG269" s="162"/>
      <c r="BH269" s="162"/>
      <c r="BI269" s="162"/>
      <c r="BJ269" s="162"/>
      <c r="BK269" s="162"/>
      <c r="BL269" s="162"/>
      <c r="BM269" s="162"/>
      <c r="BN269" s="162"/>
      <c r="BO269" s="162"/>
      <c r="BP269" s="162"/>
      <c r="BQ269" s="162"/>
      <c r="BR269" s="162"/>
      <c r="BS269" s="162"/>
      <c r="BT269" s="162"/>
      <c r="BU269" s="162"/>
      <c r="BV269" s="162"/>
      <c r="BW269" s="162"/>
      <c r="BX269" s="162"/>
      <c r="BY269" s="162"/>
      <c r="BZ269" s="162"/>
      <c r="CA269" s="162"/>
      <c r="CB269" s="162"/>
      <c r="CC269" s="162"/>
      <c r="CD269" s="162"/>
      <c r="CE269" s="162"/>
      <c r="CF269" s="162"/>
      <c r="CG269" s="162"/>
      <c r="CH269" s="162"/>
      <c r="CI269" s="162"/>
      <c r="CJ269" s="162"/>
      <c r="CK269" s="162"/>
      <c r="CL269" s="162"/>
      <c r="CM269" s="162"/>
      <c r="CN269" s="162"/>
      <c r="CO269" s="162"/>
      <c r="CP269" s="162"/>
      <c r="CQ269" s="162"/>
      <c r="CR269" s="162"/>
      <c r="CS269" s="162"/>
      <c r="CT269" s="162"/>
      <c r="CU269" s="162"/>
      <c r="CV269" s="162"/>
      <c r="CW269" s="209"/>
      <c r="CX269" s="209"/>
      <c r="CY269" s="375"/>
      <c r="CZ269" s="156"/>
      <c r="DA269" s="155"/>
      <c r="DB269" s="155"/>
      <c r="DC269" s="155"/>
      <c r="DD269" s="157"/>
      <c r="DE269" s="152"/>
      <c r="DF269" s="152"/>
      <c r="DG269" s="153"/>
      <c r="DH269" s="797" t="s">
        <v>2456</v>
      </c>
      <c r="DI269" s="797" t="s">
        <v>2457</v>
      </c>
      <c r="DJ269" s="798" t="s">
        <v>2435</v>
      </c>
      <c r="DK269" s="175"/>
      <c r="DL269" s="202" t="s">
        <v>477</v>
      </c>
      <c r="DM269" s="158">
        <v>45985</v>
      </c>
      <c r="DN269" s="429">
        <v>1</v>
      </c>
      <c r="DO269" s="1005" t="s">
        <v>477</v>
      </c>
      <c r="DP269" s="240">
        <v>855000</v>
      </c>
      <c r="DQ269" s="189">
        <f t="shared" si="373"/>
        <v>923400.00000000012</v>
      </c>
      <c r="DR269" s="446">
        <v>0.08</v>
      </c>
      <c r="DS269" s="281">
        <f t="shared" si="374"/>
        <v>855000</v>
      </c>
      <c r="DT269" s="159">
        <v>46030</v>
      </c>
      <c r="DU269" s="152"/>
      <c r="DV269" s="152"/>
      <c r="DW269" s="155"/>
      <c r="DX269" s="155"/>
      <c r="DY269" s="155"/>
      <c r="DZ269" s="155"/>
      <c r="EA269" s="155"/>
      <c r="EB269" s="155"/>
      <c r="EC269" s="155"/>
      <c r="ED269" s="155"/>
      <c r="EE269" s="155"/>
      <c r="EF269" s="155"/>
      <c r="EG269" s="155"/>
      <c r="EH269" s="155"/>
      <c r="EI269" s="155"/>
      <c r="EJ269" s="155"/>
      <c r="EK269" s="155"/>
      <c r="EL269" s="155"/>
      <c r="EM269" s="155"/>
      <c r="EN269" s="155"/>
      <c r="EO269" s="155"/>
      <c r="EP269" s="155"/>
      <c r="EQ269" s="155"/>
      <c r="ER269" s="155"/>
      <c r="ES269" s="152"/>
      <c r="ET269" s="151"/>
      <c r="EU269" s="153"/>
      <c r="EV269" s="153"/>
      <c r="EW269" s="153"/>
      <c r="EX269" s="153"/>
      <c r="EY269" s="152"/>
      <c r="EZ269" s="152"/>
      <c r="FA269" s="152"/>
      <c r="FB269" s="152"/>
      <c r="FC269" s="151"/>
      <c r="FD269" s="155"/>
      <c r="FE269" s="155"/>
      <c r="FF269" s="155"/>
      <c r="FG269" s="204"/>
      <c r="FH269" s="204"/>
      <c r="FI269" s="204"/>
      <c r="FJ269" s="204"/>
      <c r="FK269" s="204"/>
      <c r="FL269" s="204"/>
    </row>
    <row r="270" spans="1:168" s="202" customFormat="1" ht="14" hidden="1" customHeight="1">
      <c r="A270" s="208" t="str">
        <f t="shared" si="375"/>
        <v>ok</v>
      </c>
      <c r="B270" s="151"/>
      <c r="C270" s="409"/>
      <c r="D270" s="151"/>
      <c r="E270" s="154"/>
      <c r="F270" s="154"/>
      <c r="G270" s="151"/>
      <c r="H270" s="364"/>
      <c r="I270" s="430" t="s">
        <v>2238</v>
      </c>
      <c r="J270" s="171" t="s">
        <v>640</v>
      </c>
      <c r="K270" s="247" t="s">
        <v>2172</v>
      </c>
      <c r="L270" s="431" t="s">
        <v>642</v>
      </c>
      <c r="M270" s="163" t="s">
        <v>345</v>
      </c>
      <c r="N270" s="177"/>
      <c r="O270" s="229"/>
      <c r="P270" s="416"/>
      <c r="Q270" s="155"/>
      <c r="R270" s="155"/>
      <c r="S270" s="161"/>
      <c r="T270" s="162"/>
      <c r="U270" s="162"/>
      <c r="V270" s="162"/>
      <c r="W270" s="162"/>
      <c r="X270" s="162"/>
      <c r="Y270" s="162"/>
      <c r="Z270" s="162"/>
      <c r="AA270" s="162"/>
      <c r="AB270" s="162"/>
      <c r="AC270" s="162"/>
      <c r="AD270" s="162"/>
      <c r="AE270" s="162"/>
      <c r="AF270" s="162"/>
      <c r="AG270" s="162"/>
      <c r="AH270" s="162"/>
      <c r="AI270" s="162"/>
      <c r="AJ270" s="162"/>
      <c r="AK270" s="162"/>
      <c r="AL270" s="162"/>
      <c r="AM270" s="162"/>
      <c r="AN270" s="162"/>
      <c r="AO270" s="162"/>
      <c r="AP270" s="162"/>
      <c r="AQ270" s="162"/>
      <c r="AR270" s="162"/>
      <c r="AS270" s="162"/>
      <c r="AT270" s="162"/>
      <c r="AU270" s="162"/>
      <c r="AV270" s="162"/>
      <c r="AW270" s="162"/>
      <c r="AX270" s="162"/>
      <c r="AY270" s="162"/>
      <c r="AZ270" s="162"/>
      <c r="BA270" s="162"/>
      <c r="BB270" s="162"/>
      <c r="BC270" s="162"/>
      <c r="BD270" s="162"/>
      <c r="BE270" s="162"/>
      <c r="BF270" s="162"/>
      <c r="BG270" s="162"/>
      <c r="BH270" s="162"/>
      <c r="BI270" s="162"/>
      <c r="BJ270" s="162"/>
      <c r="BK270" s="162"/>
      <c r="BL270" s="162"/>
      <c r="BM270" s="162"/>
      <c r="BN270" s="162"/>
      <c r="BO270" s="162"/>
      <c r="BP270" s="162"/>
      <c r="BQ270" s="162"/>
      <c r="BR270" s="162"/>
      <c r="BS270" s="162"/>
      <c r="BT270" s="162"/>
      <c r="BU270" s="162"/>
      <c r="BV270" s="162"/>
      <c r="BW270" s="162"/>
      <c r="BX270" s="162"/>
      <c r="BY270" s="162"/>
      <c r="BZ270" s="162"/>
      <c r="CA270" s="162"/>
      <c r="CB270" s="162"/>
      <c r="CC270" s="162"/>
      <c r="CD270" s="162"/>
      <c r="CE270" s="162"/>
      <c r="CF270" s="162"/>
      <c r="CG270" s="162"/>
      <c r="CH270" s="162"/>
      <c r="CI270" s="162"/>
      <c r="CJ270" s="162"/>
      <c r="CK270" s="162"/>
      <c r="CL270" s="162"/>
      <c r="CM270" s="162"/>
      <c r="CN270" s="162"/>
      <c r="CO270" s="162"/>
      <c r="CP270" s="162"/>
      <c r="CQ270" s="162"/>
      <c r="CR270" s="162"/>
      <c r="CS270" s="162"/>
      <c r="CT270" s="162"/>
      <c r="CU270" s="162"/>
      <c r="CV270" s="162"/>
      <c r="CW270" s="209"/>
      <c r="CX270" s="209"/>
      <c r="CY270" s="375"/>
      <c r="CZ270" s="156"/>
      <c r="DA270" s="155"/>
      <c r="DB270" s="155"/>
      <c r="DC270" s="155"/>
      <c r="DD270" s="157"/>
      <c r="DE270" s="152"/>
      <c r="DF270" s="152"/>
      <c r="DG270" s="153"/>
      <c r="DH270" s="797" t="s">
        <v>2456</v>
      </c>
      <c r="DI270" s="797" t="s">
        <v>2457</v>
      </c>
      <c r="DJ270" s="798" t="s">
        <v>2436</v>
      </c>
      <c r="DK270" s="175"/>
      <c r="DL270" s="202" t="s">
        <v>477</v>
      </c>
      <c r="DM270" s="158">
        <v>45985</v>
      </c>
      <c r="DN270" s="429">
        <v>1</v>
      </c>
      <c r="DO270" s="1005" t="s">
        <v>477</v>
      </c>
      <c r="DP270" s="240">
        <v>770000</v>
      </c>
      <c r="DQ270" s="189">
        <f t="shared" si="373"/>
        <v>831600</v>
      </c>
      <c r="DR270" s="446">
        <v>0.08</v>
      </c>
      <c r="DS270" s="281">
        <f t="shared" si="374"/>
        <v>770000</v>
      </c>
      <c r="DT270" s="159">
        <v>46030</v>
      </c>
      <c r="DU270" s="152"/>
      <c r="DV270" s="152"/>
      <c r="DW270" s="155"/>
      <c r="DX270" s="155"/>
      <c r="DY270" s="155"/>
      <c r="DZ270" s="155"/>
      <c r="EA270" s="155"/>
      <c r="EB270" s="155"/>
      <c r="EC270" s="155"/>
      <c r="ED270" s="155"/>
      <c r="EE270" s="155"/>
      <c r="EF270" s="155"/>
      <c r="EG270" s="155"/>
      <c r="EH270" s="155"/>
      <c r="EI270" s="155"/>
      <c r="EJ270" s="155"/>
      <c r="EK270" s="155"/>
      <c r="EL270" s="155"/>
      <c r="EM270" s="155"/>
      <c r="EN270" s="155"/>
      <c r="EO270" s="155"/>
      <c r="EP270" s="155"/>
      <c r="EQ270" s="155"/>
      <c r="ER270" s="155"/>
      <c r="ES270" s="152"/>
      <c r="ET270" s="151"/>
      <c r="EU270" s="153"/>
      <c r="EV270" s="153"/>
      <c r="EW270" s="153"/>
      <c r="EX270" s="153"/>
      <c r="EY270" s="152"/>
      <c r="EZ270" s="152"/>
      <c r="FA270" s="152"/>
      <c r="FB270" s="152"/>
      <c r="FC270" s="151"/>
      <c r="FD270" s="155"/>
      <c r="FE270" s="155"/>
      <c r="FF270" s="155"/>
      <c r="FG270" s="204"/>
      <c r="FH270" s="204"/>
      <c r="FI270" s="204"/>
      <c r="FJ270" s="204"/>
      <c r="FK270" s="204"/>
      <c r="FL270" s="204"/>
    </row>
    <row r="271" spans="1:168" s="202" customFormat="1" ht="14" hidden="1" customHeight="1">
      <c r="A271" s="208" t="str">
        <f t="shared" si="375"/>
        <v>ok</v>
      </c>
      <c r="B271" s="151"/>
      <c r="C271" s="409"/>
      <c r="D271" s="151"/>
      <c r="E271" s="154"/>
      <c r="F271" s="154"/>
      <c r="G271" s="151"/>
      <c r="H271" s="364"/>
      <c r="I271" s="430" t="s">
        <v>2238</v>
      </c>
      <c r="J271" s="171" t="s">
        <v>640</v>
      </c>
      <c r="K271" s="247" t="s">
        <v>2172</v>
      </c>
      <c r="L271" s="431" t="s">
        <v>642</v>
      </c>
      <c r="M271" s="163" t="s">
        <v>345</v>
      </c>
      <c r="N271" s="177"/>
      <c r="O271" s="229"/>
      <c r="P271" s="416"/>
      <c r="Q271" s="155"/>
      <c r="R271" s="155"/>
      <c r="S271" s="161"/>
      <c r="T271" s="162"/>
      <c r="U271" s="162"/>
      <c r="V271" s="162"/>
      <c r="W271" s="162"/>
      <c r="X271" s="162"/>
      <c r="Y271" s="162"/>
      <c r="Z271" s="162"/>
      <c r="AA271" s="162"/>
      <c r="AB271" s="162"/>
      <c r="AC271" s="162"/>
      <c r="AD271" s="162"/>
      <c r="AE271" s="162"/>
      <c r="AF271" s="162"/>
      <c r="AG271" s="162"/>
      <c r="AH271" s="162"/>
      <c r="AI271" s="162"/>
      <c r="AJ271" s="162"/>
      <c r="AK271" s="162"/>
      <c r="AL271" s="162"/>
      <c r="AM271" s="162"/>
      <c r="AN271" s="162"/>
      <c r="AO271" s="162"/>
      <c r="AP271" s="162"/>
      <c r="AQ271" s="162"/>
      <c r="AR271" s="162"/>
      <c r="AS271" s="162"/>
      <c r="AT271" s="162"/>
      <c r="AU271" s="162"/>
      <c r="AV271" s="162"/>
      <c r="AW271" s="162"/>
      <c r="AX271" s="162"/>
      <c r="AY271" s="162"/>
      <c r="AZ271" s="162"/>
      <c r="BA271" s="162"/>
      <c r="BB271" s="162"/>
      <c r="BC271" s="162"/>
      <c r="BD271" s="162"/>
      <c r="BE271" s="162"/>
      <c r="BF271" s="162"/>
      <c r="BG271" s="162"/>
      <c r="BH271" s="162"/>
      <c r="BI271" s="162"/>
      <c r="BJ271" s="162"/>
      <c r="BK271" s="162"/>
      <c r="BL271" s="162"/>
      <c r="BM271" s="162"/>
      <c r="BN271" s="162"/>
      <c r="BO271" s="162"/>
      <c r="BP271" s="162"/>
      <c r="BQ271" s="162"/>
      <c r="BR271" s="162"/>
      <c r="BS271" s="162"/>
      <c r="BT271" s="162"/>
      <c r="BU271" s="162"/>
      <c r="BV271" s="162"/>
      <c r="BW271" s="162"/>
      <c r="BX271" s="162"/>
      <c r="BY271" s="162"/>
      <c r="BZ271" s="162"/>
      <c r="CA271" s="162"/>
      <c r="CB271" s="162"/>
      <c r="CC271" s="162"/>
      <c r="CD271" s="162"/>
      <c r="CE271" s="162"/>
      <c r="CF271" s="162"/>
      <c r="CG271" s="162"/>
      <c r="CH271" s="162"/>
      <c r="CI271" s="162"/>
      <c r="CJ271" s="162"/>
      <c r="CK271" s="162"/>
      <c r="CL271" s="162"/>
      <c r="CM271" s="162"/>
      <c r="CN271" s="162"/>
      <c r="CO271" s="162"/>
      <c r="CP271" s="162"/>
      <c r="CQ271" s="162"/>
      <c r="CR271" s="162"/>
      <c r="CS271" s="162"/>
      <c r="CT271" s="162"/>
      <c r="CU271" s="162"/>
      <c r="CV271" s="162"/>
      <c r="CW271" s="209"/>
      <c r="CX271" s="209"/>
      <c r="CY271" s="375"/>
      <c r="CZ271" s="156"/>
      <c r="DA271" s="155"/>
      <c r="DB271" s="155"/>
      <c r="DC271" s="155"/>
      <c r="DD271" s="157"/>
      <c r="DE271" s="152"/>
      <c r="DF271" s="152"/>
      <c r="DG271" s="153"/>
      <c r="DH271" s="797" t="s">
        <v>2456</v>
      </c>
      <c r="DI271" s="797" t="s">
        <v>2457</v>
      </c>
      <c r="DJ271" s="798" t="s">
        <v>2437</v>
      </c>
      <c r="DK271" s="175"/>
      <c r="DL271" s="202" t="s">
        <v>477</v>
      </c>
      <c r="DM271" s="158">
        <v>45985</v>
      </c>
      <c r="DN271" s="429">
        <v>1</v>
      </c>
      <c r="DO271" s="1005" t="s">
        <v>477</v>
      </c>
      <c r="DP271" s="240">
        <v>1350000</v>
      </c>
      <c r="DQ271" s="189">
        <f t="shared" si="373"/>
        <v>1458000</v>
      </c>
      <c r="DR271" s="446">
        <v>0.08</v>
      </c>
      <c r="DS271" s="281">
        <f t="shared" si="374"/>
        <v>1350000</v>
      </c>
      <c r="DT271" s="159">
        <v>46030</v>
      </c>
      <c r="DU271" s="152"/>
      <c r="DV271" s="152"/>
      <c r="DW271" s="155"/>
      <c r="DX271" s="155"/>
      <c r="DY271" s="155"/>
      <c r="DZ271" s="155"/>
      <c r="EA271" s="155"/>
      <c r="EB271" s="155"/>
      <c r="EC271" s="155"/>
      <c r="ED271" s="155"/>
      <c r="EE271" s="155"/>
      <c r="EF271" s="155"/>
      <c r="EG271" s="155"/>
      <c r="EH271" s="155"/>
      <c r="EI271" s="155"/>
      <c r="EJ271" s="155"/>
      <c r="EK271" s="155"/>
      <c r="EL271" s="155"/>
      <c r="EM271" s="155"/>
      <c r="EN271" s="155"/>
      <c r="EO271" s="155"/>
      <c r="EP271" s="155"/>
      <c r="EQ271" s="155"/>
      <c r="ER271" s="155"/>
      <c r="ES271" s="152"/>
      <c r="ET271" s="151"/>
      <c r="EU271" s="153"/>
      <c r="EV271" s="153"/>
      <c r="EW271" s="153"/>
      <c r="EX271" s="153"/>
      <c r="EY271" s="152"/>
      <c r="EZ271" s="152"/>
      <c r="FA271" s="152"/>
      <c r="FB271" s="152"/>
      <c r="FC271" s="151"/>
      <c r="FD271" s="155"/>
      <c r="FE271" s="155"/>
      <c r="FF271" s="155"/>
      <c r="FG271" s="204"/>
      <c r="FH271" s="204"/>
      <c r="FI271" s="204"/>
      <c r="FJ271" s="204"/>
      <c r="FK271" s="204"/>
      <c r="FL271" s="204"/>
    </row>
    <row r="272" spans="1:168" s="202" customFormat="1" ht="14" hidden="1" customHeight="1">
      <c r="A272" s="208" t="str">
        <f t="shared" si="375"/>
        <v>ok</v>
      </c>
      <c r="B272" s="151"/>
      <c r="C272" s="409"/>
      <c r="D272" s="151"/>
      <c r="E272" s="154"/>
      <c r="F272" s="154"/>
      <c r="G272" s="151"/>
      <c r="H272" s="364"/>
      <c r="I272" s="430" t="s">
        <v>2238</v>
      </c>
      <c r="J272" s="171" t="s">
        <v>640</v>
      </c>
      <c r="K272" s="247" t="s">
        <v>2172</v>
      </c>
      <c r="L272" s="431" t="s">
        <v>642</v>
      </c>
      <c r="M272" s="163" t="s">
        <v>345</v>
      </c>
      <c r="N272" s="177"/>
      <c r="O272" s="229"/>
      <c r="P272" s="416"/>
      <c r="Q272" s="155"/>
      <c r="R272" s="155"/>
      <c r="S272" s="161"/>
      <c r="T272" s="162"/>
      <c r="U272" s="162"/>
      <c r="V272" s="162"/>
      <c r="W272" s="162"/>
      <c r="X272" s="162"/>
      <c r="Y272" s="162"/>
      <c r="Z272" s="162"/>
      <c r="AA272" s="162"/>
      <c r="AB272" s="162"/>
      <c r="AC272" s="162"/>
      <c r="AD272" s="162"/>
      <c r="AE272" s="162"/>
      <c r="AF272" s="162"/>
      <c r="AG272" s="162"/>
      <c r="AH272" s="162"/>
      <c r="AI272" s="162"/>
      <c r="AJ272" s="162"/>
      <c r="AK272" s="162"/>
      <c r="AL272" s="162"/>
      <c r="AM272" s="162"/>
      <c r="AN272" s="162"/>
      <c r="AO272" s="162"/>
      <c r="AP272" s="162"/>
      <c r="AQ272" s="162"/>
      <c r="AR272" s="162"/>
      <c r="AS272" s="162"/>
      <c r="AT272" s="162"/>
      <c r="AU272" s="162"/>
      <c r="AV272" s="162"/>
      <c r="AW272" s="162"/>
      <c r="AX272" s="162"/>
      <c r="AY272" s="162"/>
      <c r="AZ272" s="162"/>
      <c r="BA272" s="162"/>
      <c r="BB272" s="162"/>
      <c r="BC272" s="162"/>
      <c r="BD272" s="162"/>
      <c r="BE272" s="162"/>
      <c r="BF272" s="162"/>
      <c r="BG272" s="162"/>
      <c r="BH272" s="162"/>
      <c r="BI272" s="162"/>
      <c r="BJ272" s="162"/>
      <c r="BK272" s="162"/>
      <c r="BL272" s="162"/>
      <c r="BM272" s="162"/>
      <c r="BN272" s="162"/>
      <c r="BO272" s="162"/>
      <c r="BP272" s="162"/>
      <c r="BQ272" s="162"/>
      <c r="BR272" s="162"/>
      <c r="BS272" s="162"/>
      <c r="BT272" s="162"/>
      <c r="BU272" s="162"/>
      <c r="BV272" s="162"/>
      <c r="BW272" s="162"/>
      <c r="BX272" s="162"/>
      <c r="BY272" s="162"/>
      <c r="BZ272" s="162"/>
      <c r="CA272" s="162"/>
      <c r="CB272" s="162"/>
      <c r="CC272" s="162"/>
      <c r="CD272" s="162"/>
      <c r="CE272" s="162"/>
      <c r="CF272" s="162"/>
      <c r="CG272" s="162"/>
      <c r="CH272" s="162"/>
      <c r="CI272" s="162"/>
      <c r="CJ272" s="162"/>
      <c r="CK272" s="162"/>
      <c r="CL272" s="162"/>
      <c r="CM272" s="162"/>
      <c r="CN272" s="162"/>
      <c r="CO272" s="162"/>
      <c r="CP272" s="162"/>
      <c r="CQ272" s="162"/>
      <c r="CR272" s="162"/>
      <c r="CS272" s="162"/>
      <c r="CT272" s="162"/>
      <c r="CU272" s="162"/>
      <c r="CV272" s="162"/>
      <c r="CW272" s="209"/>
      <c r="CX272" s="209"/>
      <c r="CY272" s="375"/>
      <c r="CZ272" s="156"/>
      <c r="DA272" s="155"/>
      <c r="DB272" s="155"/>
      <c r="DC272" s="155"/>
      <c r="DD272" s="157"/>
      <c r="DE272" s="152"/>
      <c r="DF272" s="152"/>
      <c r="DG272" s="153"/>
      <c r="DH272" s="797" t="s">
        <v>2456</v>
      </c>
      <c r="DI272" s="797" t="s">
        <v>2457</v>
      </c>
      <c r="DJ272" s="798" t="s">
        <v>2438</v>
      </c>
      <c r="DK272" s="175"/>
      <c r="DL272" s="202" t="s">
        <v>477</v>
      </c>
      <c r="DM272" s="158">
        <v>45985</v>
      </c>
      <c r="DN272" s="429">
        <v>1</v>
      </c>
      <c r="DO272" s="1005" t="s">
        <v>477</v>
      </c>
      <c r="DP272" s="240">
        <v>1565000</v>
      </c>
      <c r="DQ272" s="189">
        <f t="shared" si="373"/>
        <v>1690200</v>
      </c>
      <c r="DR272" s="446">
        <v>0.08</v>
      </c>
      <c r="DS272" s="281">
        <f t="shared" si="374"/>
        <v>1565000</v>
      </c>
      <c r="DT272" s="159">
        <v>46030</v>
      </c>
      <c r="DU272" s="152"/>
      <c r="DV272" s="152"/>
      <c r="DW272" s="155"/>
      <c r="DX272" s="155"/>
      <c r="DY272" s="155"/>
      <c r="DZ272" s="155"/>
      <c r="EA272" s="155"/>
      <c r="EB272" s="155"/>
      <c r="EC272" s="155"/>
      <c r="ED272" s="155"/>
      <c r="EE272" s="155"/>
      <c r="EF272" s="155"/>
      <c r="EG272" s="155"/>
      <c r="EH272" s="155"/>
      <c r="EI272" s="155"/>
      <c r="EJ272" s="155"/>
      <c r="EK272" s="155"/>
      <c r="EL272" s="155"/>
      <c r="EM272" s="155"/>
      <c r="EN272" s="155"/>
      <c r="EO272" s="155"/>
      <c r="EP272" s="155"/>
      <c r="EQ272" s="155"/>
      <c r="ER272" s="155"/>
      <c r="ES272" s="152"/>
      <c r="ET272" s="151"/>
      <c r="EU272" s="153"/>
      <c r="EV272" s="153"/>
      <c r="EW272" s="153"/>
      <c r="EX272" s="153"/>
      <c r="EY272" s="152"/>
      <c r="EZ272" s="152"/>
      <c r="FA272" s="152"/>
      <c r="FB272" s="152"/>
      <c r="FC272" s="151"/>
      <c r="FD272" s="155"/>
      <c r="FE272" s="155"/>
      <c r="FF272" s="155"/>
      <c r="FG272" s="204"/>
      <c r="FH272" s="204"/>
      <c r="FI272" s="204"/>
      <c r="FJ272" s="204"/>
      <c r="FK272" s="204"/>
      <c r="FL272" s="204"/>
    </row>
    <row r="273" spans="1:168" s="202" customFormat="1" ht="14" hidden="1" customHeight="1">
      <c r="A273" s="208" t="str">
        <f t="shared" si="375"/>
        <v>ok</v>
      </c>
      <c r="B273" s="151"/>
      <c r="C273" s="409"/>
      <c r="D273" s="151"/>
      <c r="E273" s="154"/>
      <c r="F273" s="154"/>
      <c r="G273" s="151"/>
      <c r="H273" s="364"/>
      <c r="I273" s="430" t="s">
        <v>2238</v>
      </c>
      <c r="J273" s="171" t="s">
        <v>640</v>
      </c>
      <c r="K273" s="247" t="s">
        <v>2172</v>
      </c>
      <c r="L273" s="431" t="s">
        <v>642</v>
      </c>
      <c r="M273" s="163" t="s">
        <v>345</v>
      </c>
      <c r="N273" s="177"/>
      <c r="O273" s="229"/>
      <c r="P273" s="416"/>
      <c r="Q273" s="155"/>
      <c r="R273" s="155"/>
      <c r="S273" s="161"/>
      <c r="T273" s="162"/>
      <c r="U273" s="162"/>
      <c r="V273" s="162"/>
      <c r="W273" s="162"/>
      <c r="X273" s="162"/>
      <c r="Y273" s="162"/>
      <c r="Z273" s="162"/>
      <c r="AA273" s="162"/>
      <c r="AB273" s="162"/>
      <c r="AC273" s="162"/>
      <c r="AD273" s="162"/>
      <c r="AE273" s="162"/>
      <c r="AF273" s="162"/>
      <c r="AG273" s="162"/>
      <c r="AH273" s="162"/>
      <c r="AI273" s="162"/>
      <c r="AJ273" s="162"/>
      <c r="AK273" s="162"/>
      <c r="AL273" s="162"/>
      <c r="AM273" s="162"/>
      <c r="AN273" s="162"/>
      <c r="AO273" s="162"/>
      <c r="AP273" s="162"/>
      <c r="AQ273" s="162"/>
      <c r="AR273" s="162"/>
      <c r="AS273" s="162"/>
      <c r="AT273" s="162"/>
      <c r="AU273" s="162"/>
      <c r="AV273" s="162"/>
      <c r="AW273" s="162"/>
      <c r="AX273" s="162"/>
      <c r="AY273" s="162"/>
      <c r="AZ273" s="162"/>
      <c r="BA273" s="162"/>
      <c r="BB273" s="162"/>
      <c r="BC273" s="162"/>
      <c r="BD273" s="162"/>
      <c r="BE273" s="162"/>
      <c r="BF273" s="162"/>
      <c r="BG273" s="162"/>
      <c r="BH273" s="162"/>
      <c r="BI273" s="162"/>
      <c r="BJ273" s="162"/>
      <c r="BK273" s="162"/>
      <c r="BL273" s="162"/>
      <c r="BM273" s="162"/>
      <c r="BN273" s="162"/>
      <c r="BO273" s="162"/>
      <c r="BP273" s="162"/>
      <c r="BQ273" s="162"/>
      <c r="BR273" s="162"/>
      <c r="BS273" s="162"/>
      <c r="BT273" s="162"/>
      <c r="BU273" s="162"/>
      <c r="BV273" s="162"/>
      <c r="BW273" s="162"/>
      <c r="BX273" s="162"/>
      <c r="BY273" s="162"/>
      <c r="BZ273" s="162"/>
      <c r="CA273" s="162"/>
      <c r="CB273" s="162"/>
      <c r="CC273" s="162"/>
      <c r="CD273" s="162"/>
      <c r="CE273" s="162"/>
      <c r="CF273" s="162"/>
      <c r="CG273" s="162"/>
      <c r="CH273" s="162"/>
      <c r="CI273" s="162"/>
      <c r="CJ273" s="162"/>
      <c r="CK273" s="162"/>
      <c r="CL273" s="162"/>
      <c r="CM273" s="162"/>
      <c r="CN273" s="162"/>
      <c r="CO273" s="162"/>
      <c r="CP273" s="162"/>
      <c r="CQ273" s="162"/>
      <c r="CR273" s="162"/>
      <c r="CS273" s="162"/>
      <c r="CT273" s="162"/>
      <c r="CU273" s="162"/>
      <c r="CV273" s="162"/>
      <c r="CW273" s="209"/>
      <c r="CX273" s="209"/>
      <c r="CY273" s="375"/>
      <c r="CZ273" s="156"/>
      <c r="DA273" s="155"/>
      <c r="DB273" s="155"/>
      <c r="DC273" s="155"/>
      <c r="DD273" s="157"/>
      <c r="DE273" s="152"/>
      <c r="DF273" s="152"/>
      <c r="DG273" s="153"/>
      <c r="DH273" s="797" t="s">
        <v>2456</v>
      </c>
      <c r="DI273" s="797" t="s">
        <v>2457</v>
      </c>
      <c r="DJ273" s="798" t="s">
        <v>2439</v>
      </c>
      <c r="DK273" s="175"/>
      <c r="DL273" s="202" t="s">
        <v>477</v>
      </c>
      <c r="DM273" s="158">
        <v>45985</v>
      </c>
      <c r="DN273" s="429">
        <v>15</v>
      </c>
      <c r="DO273" s="1005" t="s">
        <v>477</v>
      </c>
      <c r="DP273" s="240">
        <v>1905000</v>
      </c>
      <c r="DQ273" s="189">
        <f t="shared" si="373"/>
        <v>30861000.000000004</v>
      </c>
      <c r="DR273" s="446">
        <v>0.08</v>
      </c>
      <c r="DS273" s="281">
        <f t="shared" si="374"/>
        <v>28575000</v>
      </c>
      <c r="DT273" s="159">
        <v>46030</v>
      </c>
      <c r="DU273" s="152"/>
      <c r="DV273" s="152"/>
      <c r="DW273" s="155"/>
      <c r="DX273" s="155"/>
      <c r="DY273" s="155"/>
      <c r="DZ273" s="155"/>
      <c r="EA273" s="155"/>
      <c r="EB273" s="155"/>
      <c r="EC273" s="155"/>
      <c r="ED273" s="155"/>
      <c r="EE273" s="155"/>
      <c r="EF273" s="155"/>
      <c r="EG273" s="155"/>
      <c r="EH273" s="155"/>
      <c r="EI273" s="155"/>
      <c r="EJ273" s="155"/>
      <c r="EK273" s="155"/>
      <c r="EL273" s="155"/>
      <c r="EM273" s="155"/>
      <c r="EN273" s="155"/>
      <c r="EO273" s="155"/>
      <c r="EP273" s="155"/>
      <c r="EQ273" s="155"/>
      <c r="ER273" s="155"/>
      <c r="ES273" s="152"/>
      <c r="ET273" s="151"/>
      <c r="EU273" s="153"/>
      <c r="EV273" s="153"/>
      <c r="EW273" s="153"/>
      <c r="EX273" s="153"/>
      <c r="EY273" s="152"/>
      <c r="EZ273" s="152"/>
      <c r="FA273" s="152"/>
      <c r="FB273" s="152"/>
      <c r="FC273" s="151"/>
      <c r="FD273" s="155"/>
      <c r="FE273" s="155"/>
      <c r="FF273" s="155"/>
      <c r="FG273" s="204"/>
      <c r="FH273" s="204"/>
      <c r="FI273" s="204"/>
      <c r="FJ273" s="204"/>
      <c r="FK273" s="204"/>
      <c r="FL273" s="204"/>
    </row>
    <row r="274" spans="1:168" s="202" customFormat="1" ht="14" hidden="1" customHeight="1">
      <c r="A274" s="208" t="str">
        <f t="shared" si="375"/>
        <v>ok</v>
      </c>
      <c r="B274" s="151"/>
      <c r="C274" s="409"/>
      <c r="D274" s="151"/>
      <c r="E274" s="154"/>
      <c r="F274" s="154"/>
      <c r="G274" s="151"/>
      <c r="H274" s="364"/>
      <c r="I274" s="430" t="s">
        <v>2238</v>
      </c>
      <c r="J274" s="171" t="s">
        <v>640</v>
      </c>
      <c r="K274" s="247" t="s">
        <v>2172</v>
      </c>
      <c r="L274" s="431" t="s">
        <v>642</v>
      </c>
      <c r="M274" s="163" t="s">
        <v>345</v>
      </c>
      <c r="N274" s="177"/>
      <c r="O274" s="229"/>
      <c r="P274" s="416"/>
      <c r="Q274" s="155"/>
      <c r="R274" s="155"/>
      <c r="S274" s="161"/>
      <c r="T274" s="162"/>
      <c r="U274" s="162"/>
      <c r="V274" s="162"/>
      <c r="W274" s="162"/>
      <c r="X274" s="162"/>
      <c r="Y274" s="162"/>
      <c r="Z274" s="162"/>
      <c r="AA274" s="162"/>
      <c r="AB274" s="162"/>
      <c r="AC274" s="162"/>
      <c r="AD274" s="162"/>
      <c r="AE274" s="162"/>
      <c r="AF274" s="162"/>
      <c r="AG274" s="162"/>
      <c r="AH274" s="162"/>
      <c r="AI274" s="162"/>
      <c r="AJ274" s="162"/>
      <c r="AK274" s="162"/>
      <c r="AL274" s="162"/>
      <c r="AM274" s="162"/>
      <c r="AN274" s="162"/>
      <c r="AO274" s="162"/>
      <c r="AP274" s="162"/>
      <c r="AQ274" s="162"/>
      <c r="AR274" s="162"/>
      <c r="AS274" s="162"/>
      <c r="AT274" s="162"/>
      <c r="AU274" s="162"/>
      <c r="AV274" s="162"/>
      <c r="AW274" s="162"/>
      <c r="AX274" s="162"/>
      <c r="AY274" s="162"/>
      <c r="AZ274" s="162"/>
      <c r="BA274" s="162"/>
      <c r="BB274" s="162"/>
      <c r="BC274" s="162"/>
      <c r="BD274" s="162"/>
      <c r="BE274" s="162"/>
      <c r="BF274" s="162"/>
      <c r="BG274" s="162"/>
      <c r="BH274" s="162"/>
      <c r="BI274" s="162"/>
      <c r="BJ274" s="162"/>
      <c r="BK274" s="162"/>
      <c r="BL274" s="162"/>
      <c r="BM274" s="162"/>
      <c r="BN274" s="162"/>
      <c r="BO274" s="162"/>
      <c r="BP274" s="162"/>
      <c r="BQ274" s="162"/>
      <c r="BR274" s="162"/>
      <c r="BS274" s="162"/>
      <c r="BT274" s="162"/>
      <c r="BU274" s="162"/>
      <c r="BV274" s="162"/>
      <c r="BW274" s="162"/>
      <c r="BX274" s="162"/>
      <c r="BY274" s="162"/>
      <c r="BZ274" s="162"/>
      <c r="CA274" s="162"/>
      <c r="CB274" s="162"/>
      <c r="CC274" s="162"/>
      <c r="CD274" s="162"/>
      <c r="CE274" s="162"/>
      <c r="CF274" s="162"/>
      <c r="CG274" s="162"/>
      <c r="CH274" s="162"/>
      <c r="CI274" s="162"/>
      <c r="CJ274" s="162"/>
      <c r="CK274" s="162"/>
      <c r="CL274" s="162"/>
      <c r="CM274" s="162"/>
      <c r="CN274" s="162"/>
      <c r="CO274" s="162"/>
      <c r="CP274" s="162"/>
      <c r="CQ274" s="162"/>
      <c r="CR274" s="162"/>
      <c r="CS274" s="162"/>
      <c r="CT274" s="162"/>
      <c r="CU274" s="162"/>
      <c r="CV274" s="162"/>
      <c r="CW274" s="209"/>
      <c r="CX274" s="209"/>
      <c r="CY274" s="375"/>
      <c r="CZ274" s="156"/>
      <c r="DA274" s="155"/>
      <c r="DB274" s="155"/>
      <c r="DC274" s="155"/>
      <c r="DD274" s="157"/>
      <c r="DE274" s="152"/>
      <c r="DF274" s="152"/>
      <c r="DG274" s="153"/>
      <c r="DH274" s="797" t="s">
        <v>2456</v>
      </c>
      <c r="DI274" s="797" t="s">
        <v>2457</v>
      </c>
      <c r="DJ274" s="798" t="s">
        <v>2440</v>
      </c>
      <c r="DK274" s="175"/>
      <c r="DL274" s="202" t="s">
        <v>477</v>
      </c>
      <c r="DM274" s="158">
        <v>45985</v>
      </c>
      <c r="DN274" s="429">
        <v>1</v>
      </c>
      <c r="DO274" s="1005" t="s">
        <v>477</v>
      </c>
      <c r="DP274" s="240">
        <v>1305000</v>
      </c>
      <c r="DQ274" s="189">
        <f t="shared" si="373"/>
        <v>1409400</v>
      </c>
      <c r="DR274" s="446">
        <v>0.08</v>
      </c>
      <c r="DS274" s="281">
        <f t="shared" si="374"/>
        <v>1305000</v>
      </c>
      <c r="DT274" s="159">
        <v>46030</v>
      </c>
      <c r="DU274" s="152"/>
      <c r="DV274" s="152"/>
      <c r="DW274" s="155"/>
      <c r="DX274" s="155"/>
      <c r="DY274" s="155"/>
      <c r="DZ274" s="155"/>
      <c r="EA274" s="155"/>
      <c r="EB274" s="155"/>
      <c r="EC274" s="155"/>
      <c r="ED274" s="155"/>
      <c r="EE274" s="155"/>
      <c r="EF274" s="155"/>
      <c r="EG274" s="155"/>
      <c r="EH274" s="155"/>
      <c r="EI274" s="155"/>
      <c r="EJ274" s="155"/>
      <c r="EK274" s="155"/>
      <c r="EL274" s="155"/>
      <c r="EM274" s="155"/>
      <c r="EN274" s="155"/>
      <c r="EO274" s="155"/>
      <c r="EP274" s="155"/>
      <c r="EQ274" s="155"/>
      <c r="ER274" s="155"/>
      <c r="ES274" s="152"/>
      <c r="ET274" s="151"/>
      <c r="EU274" s="153"/>
      <c r="EV274" s="153"/>
      <c r="EW274" s="153"/>
      <c r="EX274" s="153"/>
      <c r="EY274" s="152"/>
      <c r="EZ274" s="152"/>
      <c r="FA274" s="152"/>
      <c r="FB274" s="152"/>
      <c r="FC274" s="151"/>
      <c r="FD274" s="155"/>
      <c r="FE274" s="155"/>
      <c r="FF274" s="155"/>
      <c r="FG274" s="204"/>
      <c r="FH274" s="204"/>
      <c r="FI274" s="204"/>
      <c r="FJ274" s="204"/>
      <c r="FK274" s="204"/>
      <c r="FL274" s="204"/>
    </row>
    <row r="275" spans="1:168" s="202" customFormat="1" ht="14" hidden="1" customHeight="1">
      <c r="A275" s="208" t="str">
        <f t="shared" si="375"/>
        <v>ok</v>
      </c>
      <c r="B275" s="151"/>
      <c r="C275" s="409"/>
      <c r="D275" s="151"/>
      <c r="E275" s="154"/>
      <c r="F275" s="154"/>
      <c r="G275" s="151"/>
      <c r="H275" s="364"/>
      <c r="I275" s="430" t="s">
        <v>2238</v>
      </c>
      <c r="J275" s="171" t="s">
        <v>640</v>
      </c>
      <c r="K275" s="247" t="s">
        <v>2172</v>
      </c>
      <c r="L275" s="431" t="s">
        <v>642</v>
      </c>
      <c r="M275" s="163" t="s">
        <v>345</v>
      </c>
      <c r="N275" s="177"/>
      <c r="O275" s="229"/>
      <c r="P275" s="416"/>
      <c r="Q275" s="155"/>
      <c r="R275" s="155"/>
      <c r="S275" s="161"/>
      <c r="T275" s="162"/>
      <c r="U275" s="162"/>
      <c r="V275" s="162"/>
      <c r="W275" s="162"/>
      <c r="X275" s="162"/>
      <c r="Y275" s="162"/>
      <c r="Z275" s="162"/>
      <c r="AA275" s="162"/>
      <c r="AB275" s="162"/>
      <c r="AC275" s="162"/>
      <c r="AD275" s="162"/>
      <c r="AE275" s="162"/>
      <c r="AF275" s="162"/>
      <c r="AG275" s="162"/>
      <c r="AH275" s="162"/>
      <c r="AI275" s="162"/>
      <c r="AJ275" s="162"/>
      <c r="AK275" s="162"/>
      <c r="AL275" s="162"/>
      <c r="AM275" s="162"/>
      <c r="AN275" s="162"/>
      <c r="AO275" s="162"/>
      <c r="AP275" s="162"/>
      <c r="AQ275" s="162"/>
      <c r="AR275" s="162"/>
      <c r="AS275" s="162"/>
      <c r="AT275" s="162"/>
      <c r="AU275" s="162"/>
      <c r="AV275" s="162"/>
      <c r="AW275" s="162"/>
      <c r="AX275" s="162"/>
      <c r="AY275" s="162"/>
      <c r="AZ275" s="162"/>
      <c r="BA275" s="162"/>
      <c r="BB275" s="162"/>
      <c r="BC275" s="162"/>
      <c r="BD275" s="162"/>
      <c r="BE275" s="162"/>
      <c r="BF275" s="162"/>
      <c r="BG275" s="162"/>
      <c r="BH275" s="162"/>
      <c r="BI275" s="162"/>
      <c r="BJ275" s="162"/>
      <c r="BK275" s="162"/>
      <c r="BL275" s="162"/>
      <c r="BM275" s="162"/>
      <c r="BN275" s="162"/>
      <c r="BO275" s="162"/>
      <c r="BP275" s="162"/>
      <c r="BQ275" s="162"/>
      <c r="BR275" s="162"/>
      <c r="BS275" s="162"/>
      <c r="BT275" s="162"/>
      <c r="BU275" s="162"/>
      <c r="BV275" s="162"/>
      <c r="BW275" s="162"/>
      <c r="BX275" s="162"/>
      <c r="BY275" s="162"/>
      <c r="BZ275" s="162"/>
      <c r="CA275" s="162"/>
      <c r="CB275" s="162"/>
      <c r="CC275" s="162"/>
      <c r="CD275" s="162"/>
      <c r="CE275" s="162"/>
      <c r="CF275" s="162"/>
      <c r="CG275" s="162"/>
      <c r="CH275" s="162"/>
      <c r="CI275" s="162"/>
      <c r="CJ275" s="162"/>
      <c r="CK275" s="162"/>
      <c r="CL275" s="162"/>
      <c r="CM275" s="162"/>
      <c r="CN275" s="162"/>
      <c r="CO275" s="162"/>
      <c r="CP275" s="162"/>
      <c r="CQ275" s="162"/>
      <c r="CR275" s="162"/>
      <c r="CS275" s="162"/>
      <c r="CT275" s="162"/>
      <c r="CU275" s="162"/>
      <c r="CV275" s="162"/>
      <c r="CW275" s="209"/>
      <c r="CX275" s="209"/>
      <c r="CY275" s="375"/>
      <c r="CZ275" s="156"/>
      <c r="DA275" s="155"/>
      <c r="DB275" s="155"/>
      <c r="DC275" s="155"/>
      <c r="DD275" s="157"/>
      <c r="DE275" s="152"/>
      <c r="DF275" s="152"/>
      <c r="DG275" s="153"/>
      <c r="DH275" s="797" t="s">
        <v>2456</v>
      </c>
      <c r="DI275" s="797" t="s">
        <v>2457</v>
      </c>
      <c r="DJ275" s="798" t="s">
        <v>2441</v>
      </c>
      <c r="DK275" s="175"/>
      <c r="DL275" s="202" t="s">
        <v>477</v>
      </c>
      <c r="DM275" s="158">
        <v>45985</v>
      </c>
      <c r="DN275" s="429">
        <v>1</v>
      </c>
      <c r="DO275" s="1005" t="s">
        <v>477</v>
      </c>
      <c r="DP275" s="240">
        <v>955000</v>
      </c>
      <c r="DQ275" s="189">
        <f t="shared" si="373"/>
        <v>1031400.0000000001</v>
      </c>
      <c r="DR275" s="446">
        <v>0.08</v>
      </c>
      <c r="DS275" s="281">
        <f t="shared" si="374"/>
        <v>955000</v>
      </c>
      <c r="DT275" s="159">
        <v>46030</v>
      </c>
      <c r="DU275" s="152"/>
      <c r="DV275" s="152"/>
      <c r="DW275" s="155"/>
      <c r="DX275" s="155"/>
      <c r="DY275" s="155"/>
      <c r="DZ275" s="155"/>
      <c r="EA275" s="155"/>
      <c r="EB275" s="155"/>
      <c r="EC275" s="155"/>
      <c r="ED275" s="155"/>
      <c r="EE275" s="155"/>
      <c r="EF275" s="155"/>
      <c r="EG275" s="155"/>
      <c r="EH275" s="155"/>
      <c r="EI275" s="155"/>
      <c r="EJ275" s="155"/>
      <c r="EK275" s="155"/>
      <c r="EL275" s="155"/>
      <c r="EM275" s="155"/>
      <c r="EN275" s="155"/>
      <c r="EO275" s="155"/>
      <c r="EP275" s="155"/>
      <c r="EQ275" s="155"/>
      <c r="ER275" s="155"/>
      <c r="ES275" s="152"/>
      <c r="ET275" s="151"/>
      <c r="EU275" s="153"/>
      <c r="EV275" s="153"/>
      <c r="EW275" s="153"/>
      <c r="EX275" s="153"/>
      <c r="EY275" s="152"/>
      <c r="EZ275" s="152"/>
      <c r="FA275" s="152"/>
      <c r="FB275" s="152"/>
      <c r="FC275" s="151"/>
      <c r="FD275" s="155"/>
      <c r="FE275" s="155"/>
      <c r="FF275" s="155"/>
      <c r="FG275" s="204"/>
      <c r="FH275" s="204"/>
      <c r="FI275" s="204"/>
      <c r="FJ275" s="204"/>
      <c r="FK275" s="204"/>
      <c r="FL275" s="204"/>
    </row>
    <row r="276" spans="1:168" s="202" customFormat="1" ht="14" hidden="1" customHeight="1">
      <c r="A276" s="208" t="str">
        <f t="shared" si="375"/>
        <v>ok</v>
      </c>
      <c r="B276" s="151"/>
      <c r="C276" s="409"/>
      <c r="D276" s="151"/>
      <c r="E276" s="154"/>
      <c r="F276" s="154"/>
      <c r="G276" s="151"/>
      <c r="H276" s="364"/>
      <c r="I276" s="430" t="s">
        <v>2238</v>
      </c>
      <c r="J276" s="171" t="s">
        <v>640</v>
      </c>
      <c r="K276" s="247" t="s">
        <v>2172</v>
      </c>
      <c r="L276" s="431" t="s">
        <v>642</v>
      </c>
      <c r="M276" s="163" t="s">
        <v>345</v>
      </c>
      <c r="N276" s="177"/>
      <c r="O276" s="229"/>
      <c r="P276" s="416"/>
      <c r="Q276" s="155"/>
      <c r="R276" s="155"/>
      <c r="S276" s="161"/>
      <c r="T276" s="162"/>
      <c r="U276" s="162"/>
      <c r="V276" s="162"/>
      <c r="W276" s="162"/>
      <c r="X276" s="162"/>
      <c r="Y276" s="162"/>
      <c r="Z276" s="162"/>
      <c r="AA276" s="162"/>
      <c r="AB276" s="162"/>
      <c r="AC276" s="162"/>
      <c r="AD276" s="162"/>
      <c r="AE276" s="162"/>
      <c r="AF276" s="162"/>
      <c r="AG276" s="162"/>
      <c r="AH276" s="162"/>
      <c r="AI276" s="162"/>
      <c r="AJ276" s="162"/>
      <c r="AK276" s="162"/>
      <c r="AL276" s="162"/>
      <c r="AM276" s="162"/>
      <c r="AN276" s="162"/>
      <c r="AO276" s="162"/>
      <c r="AP276" s="162"/>
      <c r="AQ276" s="162"/>
      <c r="AR276" s="162"/>
      <c r="AS276" s="162"/>
      <c r="AT276" s="162"/>
      <c r="AU276" s="162"/>
      <c r="AV276" s="162"/>
      <c r="AW276" s="162"/>
      <c r="AX276" s="162"/>
      <c r="AY276" s="162"/>
      <c r="AZ276" s="162"/>
      <c r="BA276" s="162"/>
      <c r="BB276" s="162"/>
      <c r="BC276" s="162"/>
      <c r="BD276" s="162"/>
      <c r="BE276" s="162"/>
      <c r="BF276" s="162"/>
      <c r="BG276" s="162"/>
      <c r="BH276" s="162"/>
      <c r="BI276" s="162"/>
      <c r="BJ276" s="162"/>
      <c r="BK276" s="162"/>
      <c r="BL276" s="162"/>
      <c r="BM276" s="162"/>
      <c r="BN276" s="162"/>
      <c r="BO276" s="162"/>
      <c r="BP276" s="162"/>
      <c r="BQ276" s="162"/>
      <c r="BR276" s="162"/>
      <c r="BS276" s="162"/>
      <c r="BT276" s="162"/>
      <c r="BU276" s="162"/>
      <c r="BV276" s="162"/>
      <c r="BW276" s="162"/>
      <c r="BX276" s="162"/>
      <c r="BY276" s="162"/>
      <c r="BZ276" s="162"/>
      <c r="CA276" s="162"/>
      <c r="CB276" s="162"/>
      <c r="CC276" s="162"/>
      <c r="CD276" s="162"/>
      <c r="CE276" s="162"/>
      <c r="CF276" s="162"/>
      <c r="CG276" s="162"/>
      <c r="CH276" s="162"/>
      <c r="CI276" s="162"/>
      <c r="CJ276" s="162"/>
      <c r="CK276" s="162"/>
      <c r="CL276" s="162"/>
      <c r="CM276" s="162"/>
      <c r="CN276" s="162"/>
      <c r="CO276" s="162"/>
      <c r="CP276" s="162"/>
      <c r="CQ276" s="162"/>
      <c r="CR276" s="162"/>
      <c r="CS276" s="162"/>
      <c r="CT276" s="162"/>
      <c r="CU276" s="162"/>
      <c r="CV276" s="162"/>
      <c r="CW276" s="209"/>
      <c r="CX276" s="209"/>
      <c r="CY276" s="375"/>
      <c r="CZ276" s="156"/>
      <c r="DA276" s="155"/>
      <c r="DB276" s="155"/>
      <c r="DC276" s="155"/>
      <c r="DD276" s="157"/>
      <c r="DE276" s="152"/>
      <c r="DF276" s="152"/>
      <c r="DG276" s="153"/>
      <c r="DH276" s="797" t="s">
        <v>2456</v>
      </c>
      <c r="DI276" s="797" t="s">
        <v>2457</v>
      </c>
      <c r="DJ276" s="798" t="s">
        <v>2442</v>
      </c>
      <c r="DK276" s="175"/>
      <c r="DL276" s="202" t="s">
        <v>477</v>
      </c>
      <c r="DM276" s="158">
        <v>45985</v>
      </c>
      <c r="DN276" s="429">
        <v>1</v>
      </c>
      <c r="DO276" s="1005" t="s">
        <v>477</v>
      </c>
      <c r="DP276" s="240">
        <v>1250000</v>
      </c>
      <c r="DQ276" s="189">
        <f t="shared" si="373"/>
        <v>1350000</v>
      </c>
      <c r="DR276" s="446">
        <v>0.08</v>
      </c>
      <c r="DS276" s="281">
        <f t="shared" si="374"/>
        <v>1250000</v>
      </c>
      <c r="DT276" s="159">
        <v>46030</v>
      </c>
      <c r="DU276" s="152"/>
      <c r="DV276" s="152"/>
      <c r="DW276" s="155"/>
      <c r="DX276" s="155"/>
      <c r="DY276" s="155"/>
      <c r="DZ276" s="155"/>
      <c r="EA276" s="155"/>
      <c r="EB276" s="155"/>
      <c r="EC276" s="155"/>
      <c r="ED276" s="155"/>
      <c r="EE276" s="155"/>
      <c r="EF276" s="155"/>
      <c r="EG276" s="155"/>
      <c r="EH276" s="155"/>
      <c r="EI276" s="155"/>
      <c r="EJ276" s="155"/>
      <c r="EK276" s="155"/>
      <c r="EL276" s="155"/>
      <c r="EM276" s="155"/>
      <c r="EN276" s="155"/>
      <c r="EO276" s="155"/>
      <c r="EP276" s="155"/>
      <c r="EQ276" s="155"/>
      <c r="ER276" s="155"/>
      <c r="ES276" s="152"/>
      <c r="ET276" s="151"/>
      <c r="EU276" s="153"/>
      <c r="EV276" s="153"/>
      <c r="EW276" s="153"/>
      <c r="EX276" s="153"/>
      <c r="EY276" s="152"/>
      <c r="EZ276" s="152"/>
      <c r="FA276" s="152"/>
      <c r="FB276" s="152"/>
      <c r="FC276" s="151"/>
      <c r="FD276" s="155"/>
      <c r="FE276" s="155"/>
      <c r="FF276" s="155"/>
      <c r="FG276" s="204"/>
      <c r="FH276" s="204"/>
      <c r="FI276" s="204"/>
      <c r="FJ276" s="204"/>
      <c r="FK276" s="204"/>
      <c r="FL276" s="204"/>
    </row>
    <row r="277" spans="1:168" s="202" customFormat="1" ht="14" hidden="1" customHeight="1">
      <c r="A277" s="208" t="str">
        <f t="shared" si="375"/>
        <v>ok</v>
      </c>
      <c r="B277" s="151"/>
      <c r="C277" s="409"/>
      <c r="D277" s="151"/>
      <c r="E277" s="154"/>
      <c r="F277" s="154"/>
      <c r="G277" s="151"/>
      <c r="H277" s="364"/>
      <c r="I277" s="430" t="s">
        <v>2238</v>
      </c>
      <c r="J277" s="171" t="s">
        <v>640</v>
      </c>
      <c r="K277" s="247" t="s">
        <v>2172</v>
      </c>
      <c r="L277" s="431" t="s">
        <v>642</v>
      </c>
      <c r="M277" s="163" t="s">
        <v>345</v>
      </c>
      <c r="N277" s="177"/>
      <c r="O277" s="229"/>
      <c r="P277" s="416"/>
      <c r="Q277" s="155"/>
      <c r="R277" s="155"/>
      <c r="S277" s="161"/>
      <c r="T277" s="162"/>
      <c r="U277" s="162"/>
      <c r="V277" s="162"/>
      <c r="W277" s="162"/>
      <c r="X277" s="162"/>
      <c r="Y277" s="162"/>
      <c r="Z277" s="162"/>
      <c r="AA277" s="162"/>
      <c r="AB277" s="162"/>
      <c r="AC277" s="162"/>
      <c r="AD277" s="162"/>
      <c r="AE277" s="162"/>
      <c r="AF277" s="162"/>
      <c r="AG277" s="162"/>
      <c r="AH277" s="162"/>
      <c r="AI277" s="162"/>
      <c r="AJ277" s="162"/>
      <c r="AK277" s="162"/>
      <c r="AL277" s="162"/>
      <c r="AM277" s="162"/>
      <c r="AN277" s="162"/>
      <c r="AO277" s="162"/>
      <c r="AP277" s="162"/>
      <c r="AQ277" s="162"/>
      <c r="AR277" s="162"/>
      <c r="AS277" s="162"/>
      <c r="AT277" s="162"/>
      <c r="AU277" s="162"/>
      <c r="AV277" s="162"/>
      <c r="AW277" s="162"/>
      <c r="AX277" s="162"/>
      <c r="AY277" s="162"/>
      <c r="AZ277" s="162"/>
      <c r="BA277" s="162"/>
      <c r="BB277" s="162"/>
      <c r="BC277" s="162"/>
      <c r="BD277" s="162"/>
      <c r="BE277" s="162"/>
      <c r="BF277" s="162"/>
      <c r="BG277" s="162"/>
      <c r="BH277" s="162"/>
      <c r="BI277" s="162"/>
      <c r="BJ277" s="162"/>
      <c r="BK277" s="162"/>
      <c r="BL277" s="162"/>
      <c r="BM277" s="162"/>
      <c r="BN277" s="162"/>
      <c r="BO277" s="162"/>
      <c r="BP277" s="162"/>
      <c r="BQ277" s="162"/>
      <c r="BR277" s="162"/>
      <c r="BS277" s="162"/>
      <c r="BT277" s="162"/>
      <c r="BU277" s="162"/>
      <c r="BV277" s="162"/>
      <c r="BW277" s="162"/>
      <c r="BX277" s="162"/>
      <c r="BY277" s="162"/>
      <c r="BZ277" s="162"/>
      <c r="CA277" s="162"/>
      <c r="CB277" s="162"/>
      <c r="CC277" s="162"/>
      <c r="CD277" s="162"/>
      <c r="CE277" s="162"/>
      <c r="CF277" s="162"/>
      <c r="CG277" s="162"/>
      <c r="CH277" s="162"/>
      <c r="CI277" s="162"/>
      <c r="CJ277" s="162"/>
      <c r="CK277" s="162"/>
      <c r="CL277" s="162"/>
      <c r="CM277" s="162"/>
      <c r="CN277" s="162"/>
      <c r="CO277" s="162"/>
      <c r="CP277" s="162"/>
      <c r="CQ277" s="162"/>
      <c r="CR277" s="162"/>
      <c r="CS277" s="162"/>
      <c r="CT277" s="162"/>
      <c r="CU277" s="162"/>
      <c r="CV277" s="162"/>
      <c r="CW277" s="209"/>
      <c r="CX277" s="209"/>
      <c r="CY277" s="375"/>
      <c r="CZ277" s="156"/>
      <c r="DA277" s="155"/>
      <c r="DB277" s="155"/>
      <c r="DC277" s="155"/>
      <c r="DD277" s="157"/>
      <c r="DE277" s="152"/>
      <c r="DF277" s="152"/>
      <c r="DG277" s="153"/>
      <c r="DH277" s="797" t="s">
        <v>2456</v>
      </c>
      <c r="DI277" s="797" t="s">
        <v>2457</v>
      </c>
      <c r="DJ277" s="798" t="s">
        <v>2443</v>
      </c>
      <c r="DK277" s="175"/>
      <c r="DL277" s="202" t="s">
        <v>477</v>
      </c>
      <c r="DM277" s="158">
        <v>45985</v>
      </c>
      <c r="DN277" s="429">
        <v>2</v>
      </c>
      <c r="DO277" s="1005" t="s">
        <v>477</v>
      </c>
      <c r="DP277" s="240">
        <v>755000</v>
      </c>
      <c r="DQ277" s="189">
        <f t="shared" si="373"/>
        <v>1630800</v>
      </c>
      <c r="DR277" s="446">
        <v>0.08</v>
      </c>
      <c r="DS277" s="281">
        <f t="shared" si="374"/>
        <v>1510000</v>
      </c>
      <c r="DT277" s="159">
        <v>46030</v>
      </c>
      <c r="DU277" s="152"/>
      <c r="DV277" s="152"/>
      <c r="DW277" s="155"/>
      <c r="DX277" s="155"/>
      <c r="DY277" s="155"/>
      <c r="DZ277" s="155"/>
      <c r="EA277" s="155"/>
      <c r="EB277" s="155"/>
      <c r="EC277" s="155"/>
      <c r="ED277" s="155"/>
      <c r="EE277" s="155"/>
      <c r="EF277" s="155"/>
      <c r="EG277" s="155"/>
      <c r="EH277" s="155"/>
      <c r="EI277" s="155"/>
      <c r="EJ277" s="155"/>
      <c r="EK277" s="155"/>
      <c r="EL277" s="155"/>
      <c r="EM277" s="155"/>
      <c r="EN277" s="155"/>
      <c r="EO277" s="155"/>
      <c r="EP277" s="155"/>
      <c r="EQ277" s="155"/>
      <c r="ER277" s="155"/>
      <c r="ES277" s="152"/>
      <c r="ET277" s="151"/>
      <c r="EU277" s="153"/>
      <c r="EV277" s="153"/>
      <c r="EW277" s="153"/>
      <c r="EX277" s="153"/>
      <c r="EY277" s="152"/>
      <c r="EZ277" s="152"/>
      <c r="FA277" s="152"/>
      <c r="FB277" s="152"/>
      <c r="FC277" s="151"/>
      <c r="FD277" s="155"/>
      <c r="FE277" s="155"/>
      <c r="FF277" s="155"/>
      <c r="FG277" s="204"/>
      <c r="FH277" s="204"/>
      <c r="FI277" s="204"/>
      <c r="FJ277" s="204"/>
      <c r="FK277" s="204"/>
      <c r="FL277" s="204"/>
    </row>
    <row r="278" spans="1:168" s="202" customFormat="1" ht="14" hidden="1" customHeight="1">
      <c r="A278" s="208" t="str">
        <f t="shared" si="375"/>
        <v>ok</v>
      </c>
      <c r="B278" s="151"/>
      <c r="C278" s="409"/>
      <c r="D278" s="151"/>
      <c r="E278" s="154"/>
      <c r="F278" s="154"/>
      <c r="G278" s="151"/>
      <c r="H278" s="364"/>
      <c r="I278" s="430" t="s">
        <v>2238</v>
      </c>
      <c r="J278" s="171" t="s">
        <v>640</v>
      </c>
      <c r="K278" s="247" t="s">
        <v>2172</v>
      </c>
      <c r="L278" s="431" t="s">
        <v>642</v>
      </c>
      <c r="M278" s="163" t="s">
        <v>345</v>
      </c>
      <c r="N278" s="177"/>
      <c r="O278" s="229"/>
      <c r="P278" s="416"/>
      <c r="Q278" s="155"/>
      <c r="R278" s="155"/>
      <c r="S278" s="161"/>
      <c r="T278" s="162"/>
      <c r="U278" s="162"/>
      <c r="V278" s="162"/>
      <c r="W278" s="162"/>
      <c r="X278" s="162"/>
      <c r="Y278" s="162"/>
      <c r="Z278" s="162"/>
      <c r="AA278" s="162"/>
      <c r="AB278" s="162"/>
      <c r="AC278" s="162"/>
      <c r="AD278" s="162"/>
      <c r="AE278" s="162"/>
      <c r="AF278" s="162"/>
      <c r="AG278" s="162"/>
      <c r="AH278" s="162"/>
      <c r="AI278" s="162"/>
      <c r="AJ278" s="162"/>
      <c r="AK278" s="162"/>
      <c r="AL278" s="162"/>
      <c r="AM278" s="162"/>
      <c r="AN278" s="162"/>
      <c r="AO278" s="162"/>
      <c r="AP278" s="162"/>
      <c r="AQ278" s="162"/>
      <c r="AR278" s="162"/>
      <c r="AS278" s="162"/>
      <c r="AT278" s="162"/>
      <c r="AU278" s="162"/>
      <c r="AV278" s="162"/>
      <c r="AW278" s="162"/>
      <c r="AX278" s="162"/>
      <c r="AY278" s="162"/>
      <c r="AZ278" s="162"/>
      <c r="BA278" s="162"/>
      <c r="BB278" s="162"/>
      <c r="BC278" s="162"/>
      <c r="BD278" s="162"/>
      <c r="BE278" s="162"/>
      <c r="BF278" s="162"/>
      <c r="BG278" s="162"/>
      <c r="BH278" s="162"/>
      <c r="BI278" s="162"/>
      <c r="BJ278" s="162"/>
      <c r="BK278" s="162"/>
      <c r="BL278" s="162"/>
      <c r="BM278" s="162"/>
      <c r="BN278" s="162"/>
      <c r="BO278" s="162"/>
      <c r="BP278" s="162"/>
      <c r="BQ278" s="162"/>
      <c r="BR278" s="162"/>
      <c r="BS278" s="162"/>
      <c r="BT278" s="162"/>
      <c r="BU278" s="162"/>
      <c r="BV278" s="162"/>
      <c r="BW278" s="162"/>
      <c r="BX278" s="162"/>
      <c r="BY278" s="162"/>
      <c r="BZ278" s="162"/>
      <c r="CA278" s="162"/>
      <c r="CB278" s="162"/>
      <c r="CC278" s="162"/>
      <c r="CD278" s="162"/>
      <c r="CE278" s="162"/>
      <c r="CF278" s="162"/>
      <c r="CG278" s="162"/>
      <c r="CH278" s="162"/>
      <c r="CI278" s="162"/>
      <c r="CJ278" s="162"/>
      <c r="CK278" s="162"/>
      <c r="CL278" s="162"/>
      <c r="CM278" s="162"/>
      <c r="CN278" s="162"/>
      <c r="CO278" s="162"/>
      <c r="CP278" s="162"/>
      <c r="CQ278" s="162"/>
      <c r="CR278" s="162"/>
      <c r="CS278" s="162"/>
      <c r="CT278" s="162"/>
      <c r="CU278" s="162"/>
      <c r="CV278" s="162"/>
      <c r="CW278" s="209"/>
      <c r="CX278" s="209"/>
      <c r="CY278" s="375"/>
      <c r="CZ278" s="156"/>
      <c r="DA278" s="155"/>
      <c r="DB278" s="155"/>
      <c r="DC278" s="155"/>
      <c r="DD278" s="157"/>
      <c r="DE278" s="152"/>
      <c r="DF278" s="152"/>
      <c r="DG278" s="153"/>
      <c r="DH278" s="797" t="s">
        <v>2456</v>
      </c>
      <c r="DI278" s="797" t="s">
        <v>2457</v>
      </c>
      <c r="DJ278" s="798" t="s">
        <v>2444</v>
      </c>
      <c r="DK278" s="175"/>
      <c r="DL278" s="202" t="s">
        <v>477</v>
      </c>
      <c r="DM278" s="158">
        <v>45985</v>
      </c>
      <c r="DN278" s="429">
        <v>1</v>
      </c>
      <c r="DO278" s="1005" t="s">
        <v>477</v>
      </c>
      <c r="DP278" s="240">
        <v>1255000</v>
      </c>
      <c r="DQ278" s="189">
        <f t="shared" si="373"/>
        <v>1355400</v>
      </c>
      <c r="DR278" s="446">
        <v>0.08</v>
      </c>
      <c r="DS278" s="281">
        <f t="shared" si="374"/>
        <v>1255000</v>
      </c>
      <c r="DT278" s="159">
        <v>46030</v>
      </c>
      <c r="DU278" s="152"/>
      <c r="DV278" s="152"/>
      <c r="DW278" s="155"/>
      <c r="DX278" s="155"/>
      <c r="DY278" s="155"/>
      <c r="DZ278" s="155"/>
      <c r="EA278" s="155"/>
      <c r="EB278" s="155"/>
      <c r="EC278" s="155"/>
      <c r="ED278" s="155"/>
      <c r="EE278" s="155"/>
      <c r="EF278" s="155"/>
      <c r="EG278" s="155"/>
      <c r="EH278" s="155"/>
      <c r="EI278" s="155"/>
      <c r="EJ278" s="155"/>
      <c r="EK278" s="155"/>
      <c r="EL278" s="155"/>
      <c r="EM278" s="155"/>
      <c r="EN278" s="155"/>
      <c r="EO278" s="155"/>
      <c r="EP278" s="155"/>
      <c r="EQ278" s="155"/>
      <c r="ER278" s="155"/>
      <c r="ES278" s="152"/>
      <c r="ET278" s="151"/>
      <c r="EU278" s="153"/>
      <c r="EV278" s="153"/>
      <c r="EW278" s="153"/>
      <c r="EX278" s="153"/>
      <c r="EY278" s="152"/>
      <c r="EZ278" s="152"/>
      <c r="FA278" s="152"/>
      <c r="FB278" s="152"/>
      <c r="FC278" s="151"/>
      <c r="FD278" s="155"/>
      <c r="FE278" s="155"/>
      <c r="FF278" s="155"/>
      <c r="FG278" s="204"/>
      <c r="FH278" s="204"/>
      <c r="FI278" s="204"/>
      <c r="FJ278" s="204"/>
      <c r="FK278" s="204"/>
      <c r="FL278" s="204"/>
    </row>
    <row r="279" spans="1:168" s="202" customFormat="1" ht="14" hidden="1" customHeight="1">
      <c r="A279" s="208" t="str">
        <f t="shared" si="375"/>
        <v>ok</v>
      </c>
      <c r="B279" s="151"/>
      <c r="C279" s="409"/>
      <c r="D279" s="151"/>
      <c r="E279" s="154"/>
      <c r="F279" s="154"/>
      <c r="G279" s="151"/>
      <c r="H279" s="364"/>
      <c r="I279" s="430" t="s">
        <v>2238</v>
      </c>
      <c r="J279" s="171" t="s">
        <v>640</v>
      </c>
      <c r="K279" s="247" t="s">
        <v>2172</v>
      </c>
      <c r="L279" s="431" t="s">
        <v>642</v>
      </c>
      <c r="M279" s="163" t="s">
        <v>345</v>
      </c>
      <c r="N279" s="177"/>
      <c r="O279" s="229"/>
      <c r="P279" s="416"/>
      <c r="Q279" s="155"/>
      <c r="R279" s="155"/>
      <c r="S279" s="161"/>
      <c r="T279" s="162"/>
      <c r="U279" s="162"/>
      <c r="V279" s="162"/>
      <c r="W279" s="162"/>
      <c r="X279" s="162"/>
      <c r="Y279" s="162"/>
      <c r="Z279" s="162"/>
      <c r="AA279" s="162"/>
      <c r="AB279" s="162"/>
      <c r="AC279" s="162"/>
      <c r="AD279" s="162"/>
      <c r="AE279" s="162"/>
      <c r="AF279" s="162"/>
      <c r="AG279" s="162"/>
      <c r="AH279" s="162"/>
      <c r="AI279" s="162"/>
      <c r="AJ279" s="162"/>
      <c r="AK279" s="162"/>
      <c r="AL279" s="162"/>
      <c r="AM279" s="162"/>
      <c r="AN279" s="162"/>
      <c r="AO279" s="162"/>
      <c r="AP279" s="162"/>
      <c r="AQ279" s="162"/>
      <c r="AR279" s="162"/>
      <c r="AS279" s="162"/>
      <c r="AT279" s="162"/>
      <c r="AU279" s="162"/>
      <c r="AV279" s="162"/>
      <c r="AW279" s="162"/>
      <c r="AX279" s="162"/>
      <c r="AY279" s="162"/>
      <c r="AZ279" s="162"/>
      <c r="BA279" s="162"/>
      <c r="BB279" s="162"/>
      <c r="BC279" s="162"/>
      <c r="BD279" s="162"/>
      <c r="BE279" s="162"/>
      <c r="BF279" s="162"/>
      <c r="BG279" s="162"/>
      <c r="BH279" s="162"/>
      <c r="BI279" s="162"/>
      <c r="BJ279" s="162"/>
      <c r="BK279" s="162"/>
      <c r="BL279" s="162"/>
      <c r="BM279" s="162"/>
      <c r="BN279" s="162"/>
      <c r="BO279" s="162"/>
      <c r="BP279" s="162"/>
      <c r="BQ279" s="162"/>
      <c r="BR279" s="162"/>
      <c r="BS279" s="162"/>
      <c r="BT279" s="162"/>
      <c r="BU279" s="162"/>
      <c r="BV279" s="162"/>
      <c r="BW279" s="162"/>
      <c r="BX279" s="162"/>
      <c r="BY279" s="162"/>
      <c r="BZ279" s="162"/>
      <c r="CA279" s="162"/>
      <c r="CB279" s="162"/>
      <c r="CC279" s="162"/>
      <c r="CD279" s="162"/>
      <c r="CE279" s="162"/>
      <c r="CF279" s="162"/>
      <c r="CG279" s="162"/>
      <c r="CH279" s="162"/>
      <c r="CI279" s="162"/>
      <c r="CJ279" s="162"/>
      <c r="CK279" s="162"/>
      <c r="CL279" s="162"/>
      <c r="CM279" s="162"/>
      <c r="CN279" s="162"/>
      <c r="CO279" s="162"/>
      <c r="CP279" s="162"/>
      <c r="CQ279" s="162"/>
      <c r="CR279" s="162"/>
      <c r="CS279" s="162"/>
      <c r="CT279" s="162"/>
      <c r="CU279" s="162"/>
      <c r="CV279" s="162"/>
      <c r="CW279" s="209"/>
      <c r="CX279" s="209"/>
      <c r="CY279" s="375"/>
      <c r="CZ279" s="156"/>
      <c r="DA279" s="155"/>
      <c r="DB279" s="155"/>
      <c r="DC279" s="155"/>
      <c r="DD279" s="157"/>
      <c r="DE279" s="152"/>
      <c r="DF279" s="152"/>
      <c r="DG279" s="153"/>
      <c r="DH279" s="797" t="s">
        <v>2456</v>
      </c>
      <c r="DI279" s="797" t="s">
        <v>2457</v>
      </c>
      <c r="DJ279" s="798" t="s">
        <v>2445</v>
      </c>
      <c r="DK279" s="175"/>
      <c r="DL279" s="202" t="s">
        <v>477</v>
      </c>
      <c r="DM279" s="158">
        <v>45985</v>
      </c>
      <c r="DN279" s="429">
        <v>1</v>
      </c>
      <c r="DO279" s="1005" t="s">
        <v>477</v>
      </c>
      <c r="DP279" s="240">
        <v>1255000</v>
      </c>
      <c r="DQ279" s="189">
        <f t="shared" si="373"/>
        <v>1355400</v>
      </c>
      <c r="DR279" s="446">
        <v>0.08</v>
      </c>
      <c r="DS279" s="281">
        <f t="shared" si="374"/>
        <v>1255000</v>
      </c>
      <c r="DT279" s="159">
        <v>46030</v>
      </c>
      <c r="DU279" s="152"/>
      <c r="DV279" s="152"/>
      <c r="DW279" s="155"/>
      <c r="DX279" s="155"/>
      <c r="DY279" s="155"/>
      <c r="DZ279" s="155"/>
      <c r="EA279" s="155"/>
      <c r="EB279" s="155"/>
      <c r="EC279" s="155"/>
      <c r="ED279" s="155"/>
      <c r="EE279" s="155"/>
      <c r="EF279" s="155"/>
      <c r="EG279" s="155"/>
      <c r="EH279" s="155"/>
      <c r="EI279" s="155"/>
      <c r="EJ279" s="155"/>
      <c r="EK279" s="155"/>
      <c r="EL279" s="155"/>
      <c r="EM279" s="155"/>
      <c r="EN279" s="155"/>
      <c r="EO279" s="155"/>
      <c r="EP279" s="155"/>
      <c r="EQ279" s="155"/>
      <c r="ER279" s="155"/>
      <c r="ES279" s="152"/>
      <c r="ET279" s="151"/>
      <c r="EU279" s="153"/>
      <c r="EV279" s="153"/>
      <c r="EW279" s="153"/>
      <c r="EX279" s="153"/>
      <c r="EY279" s="152"/>
      <c r="EZ279" s="152"/>
      <c r="FA279" s="152"/>
      <c r="FB279" s="152"/>
      <c r="FC279" s="151"/>
      <c r="FD279" s="155"/>
      <c r="FE279" s="155"/>
      <c r="FF279" s="155"/>
      <c r="FG279" s="204"/>
      <c r="FH279" s="204"/>
      <c r="FI279" s="204"/>
      <c r="FJ279" s="204"/>
      <c r="FK279" s="204"/>
      <c r="FL279" s="204"/>
    </row>
    <row r="280" spans="1:168" s="202" customFormat="1" ht="14" hidden="1" customHeight="1">
      <c r="A280" s="208" t="str">
        <f t="shared" si="375"/>
        <v>ok</v>
      </c>
      <c r="B280" s="151"/>
      <c r="C280" s="409"/>
      <c r="D280" s="151"/>
      <c r="E280" s="154"/>
      <c r="F280" s="154"/>
      <c r="G280" s="151"/>
      <c r="H280" s="364"/>
      <c r="I280" s="430" t="s">
        <v>2238</v>
      </c>
      <c r="J280" s="171" t="s">
        <v>640</v>
      </c>
      <c r="K280" s="247" t="s">
        <v>2172</v>
      </c>
      <c r="L280" s="431" t="s">
        <v>642</v>
      </c>
      <c r="M280" s="163" t="s">
        <v>345</v>
      </c>
      <c r="N280" s="177"/>
      <c r="O280" s="229"/>
      <c r="P280" s="416"/>
      <c r="Q280" s="155"/>
      <c r="R280" s="155"/>
      <c r="S280" s="161"/>
      <c r="T280" s="162"/>
      <c r="U280" s="162"/>
      <c r="V280" s="162"/>
      <c r="W280" s="162"/>
      <c r="X280" s="162"/>
      <c r="Y280" s="162"/>
      <c r="Z280" s="162"/>
      <c r="AA280" s="162"/>
      <c r="AB280" s="162"/>
      <c r="AC280" s="162"/>
      <c r="AD280" s="162"/>
      <c r="AE280" s="162"/>
      <c r="AF280" s="162"/>
      <c r="AG280" s="162"/>
      <c r="AH280" s="162"/>
      <c r="AI280" s="162"/>
      <c r="AJ280" s="162"/>
      <c r="AK280" s="162"/>
      <c r="AL280" s="162"/>
      <c r="AM280" s="162"/>
      <c r="AN280" s="162"/>
      <c r="AO280" s="162"/>
      <c r="AP280" s="162"/>
      <c r="AQ280" s="162"/>
      <c r="AR280" s="162"/>
      <c r="AS280" s="162"/>
      <c r="AT280" s="162"/>
      <c r="AU280" s="162"/>
      <c r="AV280" s="162"/>
      <c r="AW280" s="162"/>
      <c r="AX280" s="162"/>
      <c r="AY280" s="162"/>
      <c r="AZ280" s="162"/>
      <c r="BA280" s="162"/>
      <c r="BB280" s="162"/>
      <c r="BC280" s="162"/>
      <c r="BD280" s="162"/>
      <c r="BE280" s="162"/>
      <c r="BF280" s="162"/>
      <c r="BG280" s="162"/>
      <c r="BH280" s="162"/>
      <c r="BI280" s="162"/>
      <c r="BJ280" s="162"/>
      <c r="BK280" s="162"/>
      <c r="BL280" s="162"/>
      <c r="BM280" s="162"/>
      <c r="BN280" s="162"/>
      <c r="BO280" s="162"/>
      <c r="BP280" s="162"/>
      <c r="BQ280" s="162"/>
      <c r="BR280" s="162"/>
      <c r="BS280" s="162"/>
      <c r="BT280" s="162"/>
      <c r="BU280" s="162"/>
      <c r="BV280" s="162"/>
      <c r="BW280" s="162"/>
      <c r="BX280" s="162"/>
      <c r="BY280" s="162"/>
      <c r="BZ280" s="162"/>
      <c r="CA280" s="162"/>
      <c r="CB280" s="162"/>
      <c r="CC280" s="162"/>
      <c r="CD280" s="162"/>
      <c r="CE280" s="162"/>
      <c r="CF280" s="162"/>
      <c r="CG280" s="162"/>
      <c r="CH280" s="162"/>
      <c r="CI280" s="162"/>
      <c r="CJ280" s="162"/>
      <c r="CK280" s="162"/>
      <c r="CL280" s="162"/>
      <c r="CM280" s="162"/>
      <c r="CN280" s="162"/>
      <c r="CO280" s="162"/>
      <c r="CP280" s="162"/>
      <c r="CQ280" s="162"/>
      <c r="CR280" s="162"/>
      <c r="CS280" s="162"/>
      <c r="CT280" s="162"/>
      <c r="CU280" s="162"/>
      <c r="CV280" s="162"/>
      <c r="CW280" s="209"/>
      <c r="CX280" s="209"/>
      <c r="CY280" s="375"/>
      <c r="CZ280" s="156"/>
      <c r="DA280" s="155"/>
      <c r="DB280" s="155"/>
      <c r="DC280" s="155"/>
      <c r="DD280" s="157"/>
      <c r="DE280" s="152"/>
      <c r="DF280" s="152"/>
      <c r="DG280" s="153"/>
      <c r="DH280" s="797" t="s">
        <v>2456</v>
      </c>
      <c r="DI280" s="797" t="s">
        <v>2457</v>
      </c>
      <c r="DJ280" s="798" t="s">
        <v>2446</v>
      </c>
      <c r="DK280" s="175"/>
      <c r="DL280" s="202" t="s">
        <v>477</v>
      </c>
      <c r="DM280" s="158">
        <v>45985</v>
      </c>
      <c r="DN280" s="429">
        <v>3</v>
      </c>
      <c r="DO280" s="1005" t="s">
        <v>477</v>
      </c>
      <c r="DP280" s="240">
        <v>1750000</v>
      </c>
      <c r="DQ280" s="189">
        <f t="shared" si="373"/>
        <v>5670000</v>
      </c>
      <c r="DR280" s="446">
        <v>0.08</v>
      </c>
      <c r="DS280" s="281">
        <f t="shared" si="374"/>
        <v>5250000</v>
      </c>
      <c r="DT280" s="159">
        <v>46030</v>
      </c>
      <c r="DU280" s="152"/>
      <c r="DV280" s="152"/>
      <c r="DW280" s="155"/>
      <c r="DX280" s="155"/>
      <c r="DY280" s="155"/>
      <c r="DZ280" s="155"/>
      <c r="EA280" s="155"/>
      <c r="EB280" s="155"/>
      <c r="EC280" s="155"/>
      <c r="ED280" s="155"/>
      <c r="EE280" s="155"/>
      <c r="EF280" s="155"/>
      <c r="EG280" s="155"/>
      <c r="EH280" s="155"/>
      <c r="EI280" s="155"/>
      <c r="EJ280" s="155"/>
      <c r="EK280" s="155"/>
      <c r="EL280" s="155"/>
      <c r="EM280" s="155"/>
      <c r="EN280" s="155"/>
      <c r="EO280" s="155"/>
      <c r="EP280" s="155"/>
      <c r="EQ280" s="155"/>
      <c r="ER280" s="155"/>
      <c r="ES280" s="152"/>
      <c r="ET280" s="151"/>
      <c r="EU280" s="153"/>
      <c r="EV280" s="153"/>
      <c r="EW280" s="153"/>
      <c r="EX280" s="153"/>
      <c r="EY280" s="152"/>
      <c r="EZ280" s="152"/>
      <c r="FA280" s="152"/>
      <c r="FB280" s="152"/>
      <c r="FC280" s="151"/>
      <c r="FD280" s="155"/>
      <c r="FE280" s="155"/>
      <c r="FF280" s="155"/>
      <c r="FG280" s="204"/>
      <c r="FH280" s="204"/>
      <c r="FI280" s="204"/>
      <c r="FJ280" s="204"/>
      <c r="FK280" s="204"/>
      <c r="FL280" s="204"/>
    </row>
    <row r="281" spans="1:168" s="202" customFormat="1" ht="14" hidden="1" customHeight="1">
      <c r="A281" s="208" t="str">
        <f t="shared" si="375"/>
        <v>ok</v>
      </c>
      <c r="B281" s="151"/>
      <c r="C281" s="409"/>
      <c r="D281" s="151"/>
      <c r="E281" s="154"/>
      <c r="F281" s="154"/>
      <c r="G281" s="151"/>
      <c r="H281" s="364"/>
      <c r="I281" s="430" t="s">
        <v>2238</v>
      </c>
      <c r="J281" s="171" t="s">
        <v>640</v>
      </c>
      <c r="K281" s="247" t="s">
        <v>2172</v>
      </c>
      <c r="L281" s="431" t="s">
        <v>642</v>
      </c>
      <c r="M281" s="163" t="s">
        <v>345</v>
      </c>
      <c r="N281" s="177"/>
      <c r="O281" s="229"/>
      <c r="P281" s="416"/>
      <c r="Q281" s="155"/>
      <c r="R281" s="155"/>
      <c r="S281" s="161"/>
      <c r="T281" s="162"/>
      <c r="U281" s="162"/>
      <c r="V281" s="162"/>
      <c r="W281" s="162"/>
      <c r="X281" s="162"/>
      <c r="Y281" s="162"/>
      <c r="Z281" s="162"/>
      <c r="AA281" s="162"/>
      <c r="AB281" s="162"/>
      <c r="AC281" s="162"/>
      <c r="AD281" s="162"/>
      <c r="AE281" s="162"/>
      <c r="AF281" s="162"/>
      <c r="AG281" s="162"/>
      <c r="AH281" s="162"/>
      <c r="AI281" s="162"/>
      <c r="AJ281" s="162"/>
      <c r="AK281" s="162"/>
      <c r="AL281" s="162"/>
      <c r="AM281" s="162"/>
      <c r="AN281" s="162"/>
      <c r="AO281" s="162"/>
      <c r="AP281" s="162"/>
      <c r="AQ281" s="162"/>
      <c r="AR281" s="162"/>
      <c r="AS281" s="162"/>
      <c r="AT281" s="162"/>
      <c r="AU281" s="162"/>
      <c r="AV281" s="162"/>
      <c r="AW281" s="162"/>
      <c r="AX281" s="162"/>
      <c r="AY281" s="162"/>
      <c r="AZ281" s="162"/>
      <c r="BA281" s="162"/>
      <c r="BB281" s="162"/>
      <c r="BC281" s="162"/>
      <c r="BD281" s="162"/>
      <c r="BE281" s="162"/>
      <c r="BF281" s="162"/>
      <c r="BG281" s="162"/>
      <c r="BH281" s="162"/>
      <c r="BI281" s="162"/>
      <c r="BJ281" s="162"/>
      <c r="BK281" s="162"/>
      <c r="BL281" s="162"/>
      <c r="BM281" s="162"/>
      <c r="BN281" s="162"/>
      <c r="BO281" s="162"/>
      <c r="BP281" s="162"/>
      <c r="BQ281" s="162"/>
      <c r="BR281" s="162"/>
      <c r="BS281" s="162"/>
      <c r="BT281" s="162"/>
      <c r="BU281" s="162"/>
      <c r="BV281" s="162"/>
      <c r="BW281" s="162"/>
      <c r="BX281" s="162"/>
      <c r="BY281" s="162"/>
      <c r="BZ281" s="162"/>
      <c r="CA281" s="162"/>
      <c r="CB281" s="162"/>
      <c r="CC281" s="162"/>
      <c r="CD281" s="162"/>
      <c r="CE281" s="162"/>
      <c r="CF281" s="162"/>
      <c r="CG281" s="162"/>
      <c r="CH281" s="162"/>
      <c r="CI281" s="162"/>
      <c r="CJ281" s="162"/>
      <c r="CK281" s="162"/>
      <c r="CL281" s="162"/>
      <c r="CM281" s="162"/>
      <c r="CN281" s="162"/>
      <c r="CO281" s="162"/>
      <c r="CP281" s="162"/>
      <c r="CQ281" s="162"/>
      <c r="CR281" s="162"/>
      <c r="CS281" s="162"/>
      <c r="CT281" s="162"/>
      <c r="CU281" s="162"/>
      <c r="CV281" s="162"/>
      <c r="CW281" s="209"/>
      <c r="CX281" s="209"/>
      <c r="CY281" s="375"/>
      <c r="CZ281" s="156"/>
      <c r="DA281" s="155"/>
      <c r="DB281" s="155"/>
      <c r="DC281" s="155"/>
      <c r="DD281" s="157"/>
      <c r="DE281" s="152"/>
      <c r="DF281" s="152"/>
      <c r="DG281" s="153"/>
      <c r="DH281" s="797" t="s">
        <v>2456</v>
      </c>
      <c r="DI281" s="797" t="s">
        <v>2457</v>
      </c>
      <c r="DJ281" s="798" t="s">
        <v>2447</v>
      </c>
      <c r="DK281" s="175"/>
      <c r="DL281" s="202" t="s">
        <v>477</v>
      </c>
      <c r="DM281" s="158">
        <v>45985</v>
      </c>
      <c r="DN281" s="429">
        <v>2</v>
      </c>
      <c r="DO281" s="1005" t="s">
        <v>477</v>
      </c>
      <c r="DP281" s="240">
        <v>1750000</v>
      </c>
      <c r="DQ281" s="189">
        <f t="shared" si="373"/>
        <v>3780000.0000000005</v>
      </c>
      <c r="DR281" s="446">
        <v>0.08</v>
      </c>
      <c r="DS281" s="281">
        <f t="shared" si="374"/>
        <v>3500000</v>
      </c>
      <c r="DT281" s="159">
        <v>46030</v>
      </c>
      <c r="DU281" s="152"/>
      <c r="DV281" s="152"/>
      <c r="DW281" s="155"/>
      <c r="DX281" s="155"/>
      <c r="DY281" s="155"/>
      <c r="DZ281" s="155"/>
      <c r="EA281" s="155"/>
      <c r="EB281" s="155"/>
      <c r="EC281" s="155"/>
      <c r="ED281" s="155"/>
      <c r="EE281" s="155"/>
      <c r="EF281" s="155"/>
      <c r="EG281" s="155"/>
      <c r="EH281" s="155"/>
      <c r="EI281" s="155"/>
      <c r="EJ281" s="155"/>
      <c r="EK281" s="155"/>
      <c r="EL281" s="155"/>
      <c r="EM281" s="155"/>
      <c r="EN281" s="155"/>
      <c r="EO281" s="155"/>
      <c r="EP281" s="155"/>
      <c r="EQ281" s="155"/>
      <c r="ER281" s="155"/>
      <c r="ES281" s="152"/>
      <c r="ET281" s="151"/>
      <c r="EU281" s="153"/>
      <c r="EV281" s="153"/>
      <c r="EW281" s="153"/>
      <c r="EX281" s="153"/>
      <c r="EY281" s="152"/>
      <c r="EZ281" s="152"/>
      <c r="FA281" s="152"/>
      <c r="FB281" s="152"/>
      <c r="FC281" s="151"/>
      <c r="FD281" s="155"/>
      <c r="FE281" s="155"/>
      <c r="FF281" s="155"/>
      <c r="FG281" s="204"/>
      <c r="FH281" s="204"/>
      <c r="FI281" s="204"/>
      <c r="FJ281" s="204"/>
      <c r="FK281" s="204"/>
      <c r="FL281" s="204"/>
    </row>
    <row r="282" spans="1:168" s="202" customFormat="1" ht="14" hidden="1" customHeight="1">
      <c r="A282" s="208" t="str">
        <f t="shared" si="375"/>
        <v>ok</v>
      </c>
      <c r="B282" s="151"/>
      <c r="C282" s="409"/>
      <c r="D282" s="151"/>
      <c r="E282" s="154"/>
      <c r="F282" s="154"/>
      <c r="G282" s="151"/>
      <c r="H282" s="364"/>
      <c r="I282" s="430" t="s">
        <v>2238</v>
      </c>
      <c r="J282" s="171" t="s">
        <v>640</v>
      </c>
      <c r="K282" s="247" t="s">
        <v>2172</v>
      </c>
      <c r="L282" s="431" t="s">
        <v>642</v>
      </c>
      <c r="M282" s="163" t="s">
        <v>345</v>
      </c>
      <c r="N282" s="177"/>
      <c r="O282" s="229"/>
      <c r="P282" s="416"/>
      <c r="Q282" s="155"/>
      <c r="R282" s="155"/>
      <c r="S282" s="161"/>
      <c r="T282" s="162"/>
      <c r="U282" s="162"/>
      <c r="V282" s="162"/>
      <c r="W282" s="162"/>
      <c r="X282" s="162"/>
      <c r="Y282" s="162"/>
      <c r="Z282" s="162"/>
      <c r="AA282" s="162"/>
      <c r="AB282" s="162"/>
      <c r="AC282" s="162"/>
      <c r="AD282" s="162"/>
      <c r="AE282" s="162"/>
      <c r="AF282" s="162"/>
      <c r="AG282" s="162"/>
      <c r="AH282" s="162"/>
      <c r="AI282" s="162"/>
      <c r="AJ282" s="162"/>
      <c r="AK282" s="162"/>
      <c r="AL282" s="162"/>
      <c r="AM282" s="162"/>
      <c r="AN282" s="162"/>
      <c r="AO282" s="162"/>
      <c r="AP282" s="162"/>
      <c r="AQ282" s="162"/>
      <c r="AR282" s="162"/>
      <c r="AS282" s="162"/>
      <c r="AT282" s="162"/>
      <c r="AU282" s="162"/>
      <c r="AV282" s="162"/>
      <c r="AW282" s="162"/>
      <c r="AX282" s="162"/>
      <c r="AY282" s="162"/>
      <c r="AZ282" s="162"/>
      <c r="BA282" s="162"/>
      <c r="BB282" s="162"/>
      <c r="BC282" s="162"/>
      <c r="BD282" s="162"/>
      <c r="BE282" s="162"/>
      <c r="BF282" s="162"/>
      <c r="BG282" s="162"/>
      <c r="BH282" s="162"/>
      <c r="BI282" s="162"/>
      <c r="BJ282" s="162"/>
      <c r="BK282" s="162"/>
      <c r="BL282" s="162"/>
      <c r="BM282" s="162"/>
      <c r="BN282" s="162"/>
      <c r="BO282" s="162"/>
      <c r="BP282" s="162"/>
      <c r="BQ282" s="162"/>
      <c r="BR282" s="162"/>
      <c r="BS282" s="162"/>
      <c r="BT282" s="162"/>
      <c r="BU282" s="162"/>
      <c r="BV282" s="162"/>
      <c r="BW282" s="162"/>
      <c r="BX282" s="162"/>
      <c r="BY282" s="162"/>
      <c r="BZ282" s="162"/>
      <c r="CA282" s="162"/>
      <c r="CB282" s="162"/>
      <c r="CC282" s="162"/>
      <c r="CD282" s="162"/>
      <c r="CE282" s="162"/>
      <c r="CF282" s="162"/>
      <c r="CG282" s="162"/>
      <c r="CH282" s="162"/>
      <c r="CI282" s="162"/>
      <c r="CJ282" s="162"/>
      <c r="CK282" s="162"/>
      <c r="CL282" s="162"/>
      <c r="CM282" s="162"/>
      <c r="CN282" s="162"/>
      <c r="CO282" s="162"/>
      <c r="CP282" s="162"/>
      <c r="CQ282" s="162"/>
      <c r="CR282" s="162"/>
      <c r="CS282" s="162"/>
      <c r="CT282" s="162"/>
      <c r="CU282" s="162"/>
      <c r="CV282" s="162"/>
      <c r="CW282" s="209"/>
      <c r="CX282" s="209"/>
      <c r="CY282" s="375"/>
      <c r="CZ282" s="156"/>
      <c r="DA282" s="155"/>
      <c r="DB282" s="155"/>
      <c r="DC282" s="155"/>
      <c r="DD282" s="157"/>
      <c r="DE282" s="152"/>
      <c r="DF282" s="152"/>
      <c r="DG282" s="153"/>
      <c r="DH282" s="797" t="s">
        <v>2456</v>
      </c>
      <c r="DI282" s="797" t="s">
        <v>2457</v>
      </c>
      <c r="DJ282" s="798" t="s">
        <v>2448</v>
      </c>
      <c r="DK282" s="175"/>
      <c r="DL282" s="202" t="s">
        <v>477</v>
      </c>
      <c r="DM282" s="158">
        <v>45985</v>
      </c>
      <c r="DN282" s="429">
        <v>1</v>
      </c>
      <c r="DO282" s="1005" t="s">
        <v>477</v>
      </c>
      <c r="DP282" s="240">
        <v>5550000</v>
      </c>
      <c r="DQ282" s="189">
        <f t="shared" si="373"/>
        <v>5994000</v>
      </c>
      <c r="DR282" s="446">
        <v>0.08</v>
      </c>
      <c r="DS282" s="281">
        <f t="shared" si="374"/>
        <v>5550000</v>
      </c>
      <c r="DT282" s="159">
        <v>46030</v>
      </c>
      <c r="DU282" s="152"/>
      <c r="DV282" s="152"/>
      <c r="DW282" s="155"/>
      <c r="DX282" s="155"/>
      <c r="DY282" s="155"/>
      <c r="DZ282" s="155"/>
      <c r="EA282" s="155"/>
      <c r="EB282" s="155"/>
      <c r="EC282" s="155"/>
      <c r="ED282" s="155"/>
      <c r="EE282" s="155"/>
      <c r="EF282" s="155"/>
      <c r="EG282" s="155"/>
      <c r="EH282" s="155"/>
      <c r="EI282" s="155"/>
      <c r="EJ282" s="155"/>
      <c r="EK282" s="155"/>
      <c r="EL282" s="155"/>
      <c r="EM282" s="155"/>
      <c r="EN282" s="155"/>
      <c r="EO282" s="155"/>
      <c r="EP282" s="155"/>
      <c r="EQ282" s="155"/>
      <c r="ER282" s="155"/>
      <c r="ES282" s="152"/>
      <c r="ET282" s="151"/>
      <c r="EU282" s="153"/>
      <c r="EV282" s="153"/>
      <c r="EW282" s="153"/>
      <c r="EX282" s="153"/>
      <c r="EY282" s="152"/>
      <c r="EZ282" s="152"/>
      <c r="FA282" s="152"/>
      <c r="FB282" s="152"/>
      <c r="FC282" s="151"/>
      <c r="FD282" s="155"/>
      <c r="FE282" s="155"/>
      <c r="FF282" s="155"/>
      <c r="FG282" s="204"/>
      <c r="FH282" s="204"/>
      <c r="FI282" s="204"/>
      <c r="FJ282" s="204"/>
      <c r="FK282" s="204"/>
      <c r="FL282" s="204"/>
    </row>
    <row r="283" spans="1:168" s="202" customFormat="1" ht="14" hidden="1" customHeight="1">
      <c r="A283" s="208" t="str">
        <f t="shared" si="375"/>
        <v>ok</v>
      </c>
      <c r="B283" s="151"/>
      <c r="C283" s="409"/>
      <c r="D283" s="151"/>
      <c r="E283" s="154"/>
      <c r="F283" s="154"/>
      <c r="G283" s="151"/>
      <c r="H283" s="364"/>
      <c r="I283" s="430" t="s">
        <v>2238</v>
      </c>
      <c r="J283" s="171" t="s">
        <v>640</v>
      </c>
      <c r="K283" s="247" t="s">
        <v>2172</v>
      </c>
      <c r="L283" s="431" t="s">
        <v>642</v>
      </c>
      <c r="M283" s="163" t="s">
        <v>345</v>
      </c>
      <c r="N283" s="177"/>
      <c r="O283" s="229"/>
      <c r="P283" s="416"/>
      <c r="Q283" s="155"/>
      <c r="R283" s="155"/>
      <c r="S283" s="161"/>
      <c r="T283" s="162"/>
      <c r="U283" s="162"/>
      <c r="V283" s="162"/>
      <c r="W283" s="162"/>
      <c r="X283" s="162"/>
      <c r="Y283" s="162"/>
      <c r="Z283" s="162"/>
      <c r="AA283" s="162"/>
      <c r="AB283" s="162"/>
      <c r="AC283" s="162"/>
      <c r="AD283" s="162"/>
      <c r="AE283" s="162"/>
      <c r="AF283" s="162"/>
      <c r="AG283" s="162"/>
      <c r="AH283" s="162"/>
      <c r="AI283" s="162"/>
      <c r="AJ283" s="162"/>
      <c r="AK283" s="162"/>
      <c r="AL283" s="162"/>
      <c r="AM283" s="162"/>
      <c r="AN283" s="162"/>
      <c r="AO283" s="162"/>
      <c r="AP283" s="162"/>
      <c r="AQ283" s="162"/>
      <c r="AR283" s="162"/>
      <c r="AS283" s="162"/>
      <c r="AT283" s="162"/>
      <c r="AU283" s="162"/>
      <c r="AV283" s="162"/>
      <c r="AW283" s="162"/>
      <c r="AX283" s="162"/>
      <c r="AY283" s="162"/>
      <c r="AZ283" s="162"/>
      <c r="BA283" s="162"/>
      <c r="BB283" s="162"/>
      <c r="BC283" s="162"/>
      <c r="BD283" s="162"/>
      <c r="BE283" s="162"/>
      <c r="BF283" s="162"/>
      <c r="BG283" s="162"/>
      <c r="BH283" s="162"/>
      <c r="BI283" s="162"/>
      <c r="BJ283" s="162"/>
      <c r="BK283" s="162"/>
      <c r="BL283" s="162"/>
      <c r="BM283" s="162"/>
      <c r="BN283" s="162"/>
      <c r="BO283" s="162"/>
      <c r="BP283" s="162"/>
      <c r="BQ283" s="162"/>
      <c r="BR283" s="162"/>
      <c r="BS283" s="162"/>
      <c r="BT283" s="162"/>
      <c r="BU283" s="162"/>
      <c r="BV283" s="162"/>
      <c r="BW283" s="162"/>
      <c r="BX283" s="162"/>
      <c r="BY283" s="162"/>
      <c r="BZ283" s="162"/>
      <c r="CA283" s="162"/>
      <c r="CB283" s="162"/>
      <c r="CC283" s="162"/>
      <c r="CD283" s="162"/>
      <c r="CE283" s="162"/>
      <c r="CF283" s="162"/>
      <c r="CG283" s="162"/>
      <c r="CH283" s="162"/>
      <c r="CI283" s="162"/>
      <c r="CJ283" s="162"/>
      <c r="CK283" s="162"/>
      <c r="CL283" s="162"/>
      <c r="CM283" s="162"/>
      <c r="CN283" s="162"/>
      <c r="CO283" s="162"/>
      <c r="CP283" s="162"/>
      <c r="CQ283" s="162"/>
      <c r="CR283" s="162"/>
      <c r="CS283" s="162"/>
      <c r="CT283" s="162"/>
      <c r="CU283" s="162"/>
      <c r="CV283" s="162"/>
      <c r="CW283" s="209"/>
      <c r="CX283" s="209"/>
      <c r="CY283" s="375"/>
      <c r="CZ283" s="156"/>
      <c r="DA283" s="155"/>
      <c r="DB283" s="155"/>
      <c r="DC283" s="155"/>
      <c r="DD283" s="157"/>
      <c r="DE283" s="152"/>
      <c r="DF283" s="152"/>
      <c r="DG283" s="153"/>
      <c r="DH283" s="797" t="s">
        <v>2456</v>
      </c>
      <c r="DI283" s="797" t="s">
        <v>2457</v>
      </c>
      <c r="DJ283" s="798" t="s">
        <v>2449</v>
      </c>
      <c r="DK283" s="175"/>
      <c r="DL283" s="202" t="s">
        <v>477</v>
      </c>
      <c r="DM283" s="158">
        <v>45985</v>
      </c>
      <c r="DN283" s="429">
        <v>1</v>
      </c>
      <c r="DO283" s="1005" t="s">
        <v>477</v>
      </c>
      <c r="DP283" s="240">
        <v>615000</v>
      </c>
      <c r="DQ283" s="189">
        <f t="shared" si="373"/>
        <v>664200</v>
      </c>
      <c r="DR283" s="446">
        <v>0.08</v>
      </c>
      <c r="DS283" s="281">
        <f t="shared" si="374"/>
        <v>615000</v>
      </c>
      <c r="DT283" s="159">
        <v>46030</v>
      </c>
      <c r="DU283" s="152"/>
      <c r="DV283" s="152"/>
      <c r="DW283" s="155"/>
      <c r="DX283" s="155"/>
      <c r="DY283" s="155"/>
      <c r="DZ283" s="155"/>
      <c r="EA283" s="155"/>
      <c r="EB283" s="155"/>
      <c r="EC283" s="155"/>
      <c r="ED283" s="155"/>
      <c r="EE283" s="155"/>
      <c r="EF283" s="155"/>
      <c r="EG283" s="155"/>
      <c r="EH283" s="155"/>
      <c r="EI283" s="155"/>
      <c r="EJ283" s="155"/>
      <c r="EK283" s="155"/>
      <c r="EL283" s="155"/>
      <c r="EM283" s="155"/>
      <c r="EN283" s="155"/>
      <c r="EO283" s="155"/>
      <c r="EP283" s="155"/>
      <c r="EQ283" s="155"/>
      <c r="ER283" s="155"/>
      <c r="ES283" s="152"/>
      <c r="ET283" s="151"/>
      <c r="EU283" s="153"/>
      <c r="EV283" s="153"/>
      <c r="EW283" s="153"/>
      <c r="EX283" s="153"/>
      <c r="EY283" s="152"/>
      <c r="EZ283" s="152"/>
      <c r="FA283" s="152"/>
      <c r="FB283" s="152"/>
      <c r="FC283" s="151"/>
      <c r="FD283" s="155"/>
      <c r="FE283" s="155"/>
      <c r="FF283" s="155"/>
      <c r="FG283" s="204"/>
      <c r="FH283" s="204"/>
      <c r="FI283" s="204"/>
      <c r="FJ283" s="204"/>
      <c r="FK283" s="204"/>
      <c r="FL283" s="204"/>
    </row>
    <row r="284" spans="1:168" s="202" customFormat="1" ht="14" hidden="1" customHeight="1">
      <c r="A284" s="208" t="str">
        <f t="shared" si="375"/>
        <v>ok</v>
      </c>
      <c r="B284" s="151"/>
      <c r="C284" s="409"/>
      <c r="D284" s="151"/>
      <c r="E284" s="154"/>
      <c r="F284" s="154"/>
      <c r="G284" s="151"/>
      <c r="H284" s="364"/>
      <c r="I284" s="430" t="s">
        <v>2238</v>
      </c>
      <c r="J284" s="171" t="s">
        <v>640</v>
      </c>
      <c r="K284" s="247" t="s">
        <v>2172</v>
      </c>
      <c r="L284" s="431" t="s">
        <v>642</v>
      </c>
      <c r="M284" s="163" t="s">
        <v>345</v>
      </c>
      <c r="N284" s="177"/>
      <c r="O284" s="229"/>
      <c r="P284" s="416"/>
      <c r="Q284" s="155"/>
      <c r="R284" s="155"/>
      <c r="S284" s="161"/>
      <c r="T284" s="162"/>
      <c r="U284" s="162"/>
      <c r="V284" s="162"/>
      <c r="W284" s="162"/>
      <c r="X284" s="162"/>
      <c r="Y284" s="162"/>
      <c r="Z284" s="162"/>
      <c r="AA284" s="162"/>
      <c r="AB284" s="162"/>
      <c r="AC284" s="162"/>
      <c r="AD284" s="162"/>
      <c r="AE284" s="162"/>
      <c r="AF284" s="162"/>
      <c r="AG284" s="162"/>
      <c r="AH284" s="162"/>
      <c r="AI284" s="162"/>
      <c r="AJ284" s="162"/>
      <c r="AK284" s="162"/>
      <c r="AL284" s="162"/>
      <c r="AM284" s="162"/>
      <c r="AN284" s="162"/>
      <c r="AO284" s="162"/>
      <c r="AP284" s="162"/>
      <c r="AQ284" s="162"/>
      <c r="AR284" s="162"/>
      <c r="AS284" s="162"/>
      <c r="AT284" s="162"/>
      <c r="AU284" s="162"/>
      <c r="AV284" s="162"/>
      <c r="AW284" s="162"/>
      <c r="AX284" s="162"/>
      <c r="AY284" s="162"/>
      <c r="AZ284" s="162"/>
      <c r="BA284" s="162"/>
      <c r="BB284" s="162"/>
      <c r="BC284" s="162"/>
      <c r="BD284" s="162"/>
      <c r="BE284" s="162"/>
      <c r="BF284" s="162"/>
      <c r="BG284" s="162"/>
      <c r="BH284" s="162"/>
      <c r="BI284" s="162"/>
      <c r="BJ284" s="162"/>
      <c r="BK284" s="162"/>
      <c r="BL284" s="162"/>
      <c r="BM284" s="162"/>
      <c r="BN284" s="162"/>
      <c r="BO284" s="162"/>
      <c r="BP284" s="162"/>
      <c r="BQ284" s="162"/>
      <c r="BR284" s="162"/>
      <c r="BS284" s="162"/>
      <c r="BT284" s="162"/>
      <c r="BU284" s="162"/>
      <c r="BV284" s="162"/>
      <c r="BW284" s="162"/>
      <c r="BX284" s="162"/>
      <c r="BY284" s="162"/>
      <c r="BZ284" s="162"/>
      <c r="CA284" s="162"/>
      <c r="CB284" s="162"/>
      <c r="CC284" s="162"/>
      <c r="CD284" s="162"/>
      <c r="CE284" s="162"/>
      <c r="CF284" s="162"/>
      <c r="CG284" s="162"/>
      <c r="CH284" s="162"/>
      <c r="CI284" s="162"/>
      <c r="CJ284" s="162"/>
      <c r="CK284" s="162"/>
      <c r="CL284" s="162"/>
      <c r="CM284" s="162"/>
      <c r="CN284" s="162"/>
      <c r="CO284" s="162"/>
      <c r="CP284" s="162"/>
      <c r="CQ284" s="162"/>
      <c r="CR284" s="162"/>
      <c r="CS284" s="162"/>
      <c r="CT284" s="162"/>
      <c r="CU284" s="162"/>
      <c r="CV284" s="162"/>
      <c r="CW284" s="209"/>
      <c r="CX284" s="209"/>
      <c r="CY284" s="375"/>
      <c r="CZ284" s="156"/>
      <c r="DA284" s="155"/>
      <c r="DB284" s="155"/>
      <c r="DC284" s="155"/>
      <c r="DD284" s="157"/>
      <c r="DE284" s="152"/>
      <c r="DF284" s="152"/>
      <c r="DG284" s="153"/>
      <c r="DH284" s="797" t="s">
        <v>2456</v>
      </c>
      <c r="DI284" s="797" t="s">
        <v>2457</v>
      </c>
      <c r="DJ284" s="798" t="s">
        <v>2450</v>
      </c>
      <c r="DK284" s="175"/>
      <c r="DL284" s="202" t="s">
        <v>477</v>
      </c>
      <c r="DM284" s="158">
        <v>45985</v>
      </c>
      <c r="DN284" s="429">
        <v>1</v>
      </c>
      <c r="DO284" s="1005" t="s">
        <v>477</v>
      </c>
      <c r="DP284" s="240">
        <v>1265000</v>
      </c>
      <c r="DQ284" s="189">
        <f t="shared" si="373"/>
        <v>1366200</v>
      </c>
      <c r="DR284" s="446">
        <v>0.08</v>
      </c>
      <c r="DS284" s="281">
        <f t="shared" si="374"/>
        <v>1265000</v>
      </c>
      <c r="DT284" s="159">
        <v>46030</v>
      </c>
      <c r="DU284" s="152"/>
      <c r="DV284" s="152"/>
      <c r="DW284" s="155"/>
      <c r="DX284" s="155"/>
      <c r="DY284" s="155"/>
      <c r="DZ284" s="155"/>
      <c r="EA284" s="155"/>
      <c r="EB284" s="155"/>
      <c r="EC284" s="155"/>
      <c r="ED284" s="155"/>
      <c r="EE284" s="155"/>
      <c r="EF284" s="155"/>
      <c r="EG284" s="155"/>
      <c r="EH284" s="155"/>
      <c r="EI284" s="155"/>
      <c r="EJ284" s="155"/>
      <c r="EK284" s="155"/>
      <c r="EL284" s="155"/>
      <c r="EM284" s="155"/>
      <c r="EN284" s="155"/>
      <c r="EO284" s="155"/>
      <c r="EP284" s="155"/>
      <c r="EQ284" s="155"/>
      <c r="ER284" s="155"/>
      <c r="ES284" s="152"/>
      <c r="ET284" s="151"/>
      <c r="EU284" s="153"/>
      <c r="EV284" s="153"/>
      <c r="EW284" s="153"/>
      <c r="EX284" s="153"/>
      <c r="EY284" s="152"/>
      <c r="EZ284" s="152"/>
      <c r="FA284" s="152"/>
      <c r="FB284" s="152"/>
      <c r="FC284" s="151"/>
      <c r="FD284" s="155"/>
      <c r="FE284" s="155"/>
      <c r="FF284" s="155"/>
      <c r="FG284" s="204"/>
      <c r="FH284" s="204"/>
      <c r="FI284" s="204"/>
      <c r="FJ284" s="204"/>
      <c r="FK284" s="204"/>
      <c r="FL284" s="204"/>
    </row>
    <row r="285" spans="1:168" s="202" customFormat="1" ht="14" hidden="1" customHeight="1">
      <c r="A285" s="208" t="str">
        <f t="shared" si="375"/>
        <v>ok</v>
      </c>
      <c r="B285" s="151"/>
      <c r="C285" s="409"/>
      <c r="D285" s="151"/>
      <c r="E285" s="154"/>
      <c r="F285" s="154"/>
      <c r="G285" s="151"/>
      <c r="H285" s="364"/>
      <c r="I285" s="430" t="s">
        <v>2238</v>
      </c>
      <c r="J285" s="171" t="s">
        <v>640</v>
      </c>
      <c r="K285" s="247" t="s">
        <v>2172</v>
      </c>
      <c r="L285" s="431" t="s">
        <v>642</v>
      </c>
      <c r="M285" s="163" t="s">
        <v>345</v>
      </c>
      <c r="N285" s="177"/>
      <c r="O285" s="229"/>
      <c r="P285" s="416"/>
      <c r="Q285" s="155"/>
      <c r="R285" s="155"/>
      <c r="S285" s="161"/>
      <c r="T285" s="162"/>
      <c r="U285" s="162"/>
      <c r="V285" s="162"/>
      <c r="W285" s="162"/>
      <c r="X285" s="162"/>
      <c r="Y285" s="162"/>
      <c r="Z285" s="162"/>
      <c r="AA285" s="162"/>
      <c r="AB285" s="162"/>
      <c r="AC285" s="162"/>
      <c r="AD285" s="162"/>
      <c r="AE285" s="162"/>
      <c r="AF285" s="162"/>
      <c r="AG285" s="162"/>
      <c r="AH285" s="162"/>
      <c r="AI285" s="162"/>
      <c r="AJ285" s="162"/>
      <c r="AK285" s="162"/>
      <c r="AL285" s="162"/>
      <c r="AM285" s="162"/>
      <c r="AN285" s="162"/>
      <c r="AO285" s="162"/>
      <c r="AP285" s="162"/>
      <c r="AQ285" s="162"/>
      <c r="AR285" s="162"/>
      <c r="AS285" s="162"/>
      <c r="AT285" s="162"/>
      <c r="AU285" s="162"/>
      <c r="AV285" s="162"/>
      <c r="AW285" s="162"/>
      <c r="AX285" s="162"/>
      <c r="AY285" s="162"/>
      <c r="AZ285" s="162"/>
      <c r="BA285" s="162"/>
      <c r="BB285" s="162"/>
      <c r="BC285" s="162"/>
      <c r="BD285" s="162"/>
      <c r="BE285" s="162"/>
      <c r="BF285" s="162"/>
      <c r="BG285" s="162"/>
      <c r="BH285" s="162"/>
      <c r="BI285" s="162"/>
      <c r="BJ285" s="162"/>
      <c r="BK285" s="162"/>
      <c r="BL285" s="162"/>
      <c r="BM285" s="162"/>
      <c r="BN285" s="162"/>
      <c r="BO285" s="162"/>
      <c r="BP285" s="162"/>
      <c r="BQ285" s="162"/>
      <c r="BR285" s="162"/>
      <c r="BS285" s="162"/>
      <c r="BT285" s="162"/>
      <c r="BU285" s="162"/>
      <c r="BV285" s="162"/>
      <c r="BW285" s="162"/>
      <c r="BX285" s="162"/>
      <c r="BY285" s="162"/>
      <c r="BZ285" s="162"/>
      <c r="CA285" s="162"/>
      <c r="CB285" s="162"/>
      <c r="CC285" s="162"/>
      <c r="CD285" s="162"/>
      <c r="CE285" s="162"/>
      <c r="CF285" s="162"/>
      <c r="CG285" s="162"/>
      <c r="CH285" s="162"/>
      <c r="CI285" s="162"/>
      <c r="CJ285" s="162"/>
      <c r="CK285" s="162"/>
      <c r="CL285" s="162"/>
      <c r="CM285" s="162"/>
      <c r="CN285" s="162"/>
      <c r="CO285" s="162"/>
      <c r="CP285" s="162"/>
      <c r="CQ285" s="162"/>
      <c r="CR285" s="162"/>
      <c r="CS285" s="162"/>
      <c r="CT285" s="162"/>
      <c r="CU285" s="162"/>
      <c r="CV285" s="162"/>
      <c r="CW285" s="209"/>
      <c r="CX285" s="209"/>
      <c r="CY285" s="375"/>
      <c r="CZ285" s="156"/>
      <c r="DA285" s="155"/>
      <c r="DB285" s="155"/>
      <c r="DC285" s="155"/>
      <c r="DD285" s="157"/>
      <c r="DE285" s="152"/>
      <c r="DF285" s="152"/>
      <c r="DG285" s="153"/>
      <c r="DH285" s="797" t="s">
        <v>2456</v>
      </c>
      <c r="DI285" s="797" t="s">
        <v>2457</v>
      </c>
      <c r="DJ285" s="798" t="s">
        <v>2451</v>
      </c>
      <c r="DK285" s="175"/>
      <c r="DL285" s="202" t="s">
        <v>477</v>
      </c>
      <c r="DM285" s="158">
        <v>45985</v>
      </c>
      <c r="DN285" s="429">
        <v>1</v>
      </c>
      <c r="DO285" s="1005" t="s">
        <v>477</v>
      </c>
      <c r="DP285" s="240">
        <v>1650000</v>
      </c>
      <c r="DQ285" s="189">
        <f t="shared" si="373"/>
        <v>1782000.0000000002</v>
      </c>
      <c r="DR285" s="446">
        <v>0.08</v>
      </c>
      <c r="DS285" s="281">
        <f t="shared" si="374"/>
        <v>1650000</v>
      </c>
      <c r="DT285" s="159">
        <v>46030</v>
      </c>
      <c r="DU285" s="152"/>
      <c r="DV285" s="152"/>
      <c r="DW285" s="155"/>
      <c r="DX285" s="155"/>
      <c r="DY285" s="155"/>
      <c r="DZ285" s="155"/>
      <c r="EA285" s="155"/>
      <c r="EB285" s="155"/>
      <c r="EC285" s="155"/>
      <c r="ED285" s="155"/>
      <c r="EE285" s="155"/>
      <c r="EF285" s="155"/>
      <c r="EG285" s="155"/>
      <c r="EH285" s="155"/>
      <c r="EI285" s="155"/>
      <c r="EJ285" s="155"/>
      <c r="EK285" s="155"/>
      <c r="EL285" s="155"/>
      <c r="EM285" s="155"/>
      <c r="EN285" s="155"/>
      <c r="EO285" s="155"/>
      <c r="EP285" s="155"/>
      <c r="EQ285" s="155"/>
      <c r="ER285" s="155"/>
      <c r="ES285" s="152"/>
      <c r="ET285" s="151"/>
      <c r="EU285" s="153"/>
      <c r="EV285" s="153"/>
      <c r="EW285" s="153"/>
      <c r="EX285" s="153"/>
      <c r="EY285" s="152"/>
      <c r="EZ285" s="152"/>
      <c r="FA285" s="152"/>
      <c r="FB285" s="152"/>
      <c r="FC285" s="151"/>
      <c r="FD285" s="155"/>
      <c r="FE285" s="155"/>
      <c r="FF285" s="155"/>
      <c r="FG285" s="204"/>
      <c r="FH285" s="204"/>
      <c r="FI285" s="204"/>
      <c r="FJ285" s="204"/>
      <c r="FK285" s="204"/>
      <c r="FL285" s="204"/>
    </row>
    <row r="286" spans="1:168" s="202" customFormat="1" ht="14" hidden="1" customHeight="1">
      <c r="A286" s="208" t="str">
        <f t="shared" si="375"/>
        <v>ok</v>
      </c>
      <c r="B286" s="151"/>
      <c r="C286" s="409"/>
      <c r="D286" s="151"/>
      <c r="E286" s="154"/>
      <c r="F286" s="154"/>
      <c r="G286" s="151"/>
      <c r="H286" s="364"/>
      <c r="I286" s="430" t="s">
        <v>2238</v>
      </c>
      <c r="J286" s="171" t="s">
        <v>640</v>
      </c>
      <c r="K286" s="247" t="s">
        <v>2172</v>
      </c>
      <c r="L286" s="431" t="s">
        <v>642</v>
      </c>
      <c r="M286" s="163" t="s">
        <v>345</v>
      </c>
      <c r="N286" s="177"/>
      <c r="O286" s="229"/>
      <c r="P286" s="416"/>
      <c r="Q286" s="155"/>
      <c r="R286" s="155"/>
      <c r="S286" s="161"/>
      <c r="T286" s="162"/>
      <c r="U286" s="162"/>
      <c r="V286" s="162"/>
      <c r="W286" s="162"/>
      <c r="X286" s="162"/>
      <c r="Y286" s="162"/>
      <c r="Z286" s="162"/>
      <c r="AA286" s="162"/>
      <c r="AB286" s="162"/>
      <c r="AC286" s="162"/>
      <c r="AD286" s="162"/>
      <c r="AE286" s="162"/>
      <c r="AF286" s="162"/>
      <c r="AG286" s="162"/>
      <c r="AH286" s="162"/>
      <c r="AI286" s="162"/>
      <c r="AJ286" s="162"/>
      <c r="AK286" s="162"/>
      <c r="AL286" s="162"/>
      <c r="AM286" s="162"/>
      <c r="AN286" s="162"/>
      <c r="AO286" s="162"/>
      <c r="AP286" s="162"/>
      <c r="AQ286" s="162"/>
      <c r="AR286" s="162"/>
      <c r="AS286" s="162"/>
      <c r="AT286" s="162"/>
      <c r="AU286" s="162"/>
      <c r="AV286" s="162"/>
      <c r="AW286" s="162"/>
      <c r="AX286" s="162"/>
      <c r="AY286" s="162"/>
      <c r="AZ286" s="162"/>
      <c r="BA286" s="162"/>
      <c r="BB286" s="162"/>
      <c r="BC286" s="162"/>
      <c r="BD286" s="162"/>
      <c r="BE286" s="162"/>
      <c r="BF286" s="162"/>
      <c r="BG286" s="162"/>
      <c r="BH286" s="162"/>
      <c r="BI286" s="162"/>
      <c r="BJ286" s="162"/>
      <c r="BK286" s="162"/>
      <c r="BL286" s="162"/>
      <c r="BM286" s="162"/>
      <c r="BN286" s="162"/>
      <c r="BO286" s="162"/>
      <c r="BP286" s="162"/>
      <c r="BQ286" s="162"/>
      <c r="BR286" s="162"/>
      <c r="BS286" s="162"/>
      <c r="BT286" s="162"/>
      <c r="BU286" s="162"/>
      <c r="BV286" s="162"/>
      <c r="BW286" s="162"/>
      <c r="BX286" s="162"/>
      <c r="BY286" s="162"/>
      <c r="BZ286" s="162"/>
      <c r="CA286" s="162"/>
      <c r="CB286" s="162"/>
      <c r="CC286" s="162"/>
      <c r="CD286" s="162"/>
      <c r="CE286" s="162"/>
      <c r="CF286" s="162"/>
      <c r="CG286" s="162"/>
      <c r="CH286" s="162"/>
      <c r="CI286" s="162"/>
      <c r="CJ286" s="162"/>
      <c r="CK286" s="162"/>
      <c r="CL286" s="162"/>
      <c r="CM286" s="162"/>
      <c r="CN286" s="162"/>
      <c r="CO286" s="162"/>
      <c r="CP286" s="162"/>
      <c r="CQ286" s="162"/>
      <c r="CR286" s="162"/>
      <c r="CS286" s="162"/>
      <c r="CT286" s="162"/>
      <c r="CU286" s="162"/>
      <c r="CV286" s="162"/>
      <c r="CW286" s="209"/>
      <c r="CX286" s="209"/>
      <c r="CY286" s="375"/>
      <c r="CZ286" s="156"/>
      <c r="DA286" s="155"/>
      <c r="DB286" s="155"/>
      <c r="DC286" s="155"/>
      <c r="DD286" s="157"/>
      <c r="DE286" s="152"/>
      <c r="DF286" s="152"/>
      <c r="DG286" s="153"/>
      <c r="DH286" s="797" t="s">
        <v>2456</v>
      </c>
      <c r="DI286" s="797" t="s">
        <v>2457</v>
      </c>
      <c r="DJ286" s="798" t="s">
        <v>2452</v>
      </c>
      <c r="DK286" s="175"/>
      <c r="DL286" s="202" t="s">
        <v>477</v>
      </c>
      <c r="DM286" s="158">
        <v>45985</v>
      </c>
      <c r="DN286" s="429">
        <v>1</v>
      </c>
      <c r="DO286" s="1005" t="s">
        <v>477</v>
      </c>
      <c r="DP286" s="240">
        <v>2250000</v>
      </c>
      <c r="DQ286" s="189">
        <f t="shared" si="373"/>
        <v>2430000</v>
      </c>
      <c r="DR286" s="446">
        <v>0.08</v>
      </c>
      <c r="DS286" s="281">
        <f t="shared" si="374"/>
        <v>2250000</v>
      </c>
      <c r="DT286" s="159">
        <v>46030</v>
      </c>
      <c r="DU286" s="152"/>
      <c r="DV286" s="152"/>
      <c r="DW286" s="155"/>
      <c r="DX286" s="155"/>
      <c r="DY286" s="155"/>
      <c r="DZ286" s="155"/>
      <c r="EA286" s="155"/>
      <c r="EB286" s="155"/>
      <c r="EC286" s="155"/>
      <c r="ED286" s="155"/>
      <c r="EE286" s="155"/>
      <c r="EF286" s="155"/>
      <c r="EG286" s="155"/>
      <c r="EH286" s="155"/>
      <c r="EI286" s="155"/>
      <c r="EJ286" s="155"/>
      <c r="EK286" s="155"/>
      <c r="EL286" s="155"/>
      <c r="EM286" s="155"/>
      <c r="EN286" s="155"/>
      <c r="EO286" s="155"/>
      <c r="EP286" s="155"/>
      <c r="EQ286" s="155"/>
      <c r="ER286" s="155"/>
      <c r="ES286" s="152"/>
      <c r="ET286" s="151"/>
      <c r="EU286" s="153"/>
      <c r="EV286" s="153"/>
      <c r="EW286" s="153"/>
      <c r="EX286" s="153"/>
      <c r="EY286" s="152"/>
      <c r="EZ286" s="152"/>
      <c r="FA286" s="152"/>
      <c r="FB286" s="152"/>
      <c r="FC286" s="151"/>
      <c r="FD286" s="155"/>
      <c r="FE286" s="155"/>
      <c r="FF286" s="155"/>
      <c r="FG286" s="204"/>
      <c r="FH286" s="204"/>
      <c r="FI286" s="204"/>
      <c r="FJ286" s="204"/>
      <c r="FK286" s="204"/>
      <c r="FL286" s="204"/>
    </row>
    <row r="287" spans="1:168" s="202" customFormat="1" ht="14" hidden="1" customHeight="1">
      <c r="A287" s="208" t="str">
        <f t="shared" si="375"/>
        <v>ok</v>
      </c>
      <c r="B287" s="151"/>
      <c r="C287" s="409"/>
      <c r="D287" s="151"/>
      <c r="E287" s="154"/>
      <c r="F287" s="154"/>
      <c r="G287" s="151"/>
      <c r="H287" s="364"/>
      <c r="I287" s="430" t="s">
        <v>2238</v>
      </c>
      <c r="J287" s="171" t="s">
        <v>640</v>
      </c>
      <c r="K287" s="247" t="s">
        <v>2172</v>
      </c>
      <c r="L287" s="431" t="s">
        <v>642</v>
      </c>
      <c r="M287" s="163" t="s">
        <v>345</v>
      </c>
      <c r="N287" s="177"/>
      <c r="O287" s="229"/>
      <c r="P287" s="416"/>
      <c r="Q287" s="155"/>
      <c r="R287" s="155"/>
      <c r="S287" s="161"/>
      <c r="T287" s="162"/>
      <c r="U287" s="162"/>
      <c r="V287" s="162"/>
      <c r="W287" s="162"/>
      <c r="X287" s="162"/>
      <c r="Y287" s="162"/>
      <c r="Z287" s="162"/>
      <c r="AA287" s="162"/>
      <c r="AB287" s="162"/>
      <c r="AC287" s="162"/>
      <c r="AD287" s="162"/>
      <c r="AE287" s="162"/>
      <c r="AF287" s="162"/>
      <c r="AG287" s="162"/>
      <c r="AH287" s="162"/>
      <c r="AI287" s="162"/>
      <c r="AJ287" s="162"/>
      <c r="AK287" s="162"/>
      <c r="AL287" s="162"/>
      <c r="AM287" s="162"/>
      <c r="AN287" s="162"/>
      <c r="AO287" s="162"/>
      <c r="AP287" s="162"/>
      <c r="AQ287" s="162"/>
      <c r="AR287" s="162"/>
      <c r="AS287" s="162"/>
      <c r="AT287" s="162"/>
      <c r="AU287" s="162"/>
      <c r="AV287" s="162"/>
      <c r="AW287" s="162"/>
      <c r="AX287" s="162"/>
      <c r="AY287" s="162"/>
      <c r="AZ287" s="162"/>
      <c r="BA287" s="162"/>
      <c r="BB287" s="162"/>
      <c r="BC287" s="162"/>
      <c r="BD287" s="162"/>
      <c r="BE287" s="162"/>
      <c r="BF287" s="162"/>
      <c r="BG287" s="162"/>
      <c r="BH287" s="162"/>
      <c r="BI287" s="162"/>
      <c r="BJ287" s="162"/>
      <c r="BK287" s="162"/>
      <c r="BL287" s="162"/>
      <c r="BM287" s="162"/>
      <c r="BN287" s="162"/>
      <c r="BO287" s="162"/>
      <c r="BP287" s="162"/>
      <c r="BQ287" s="162"/>
      <c r="BR287" s="162"/>
      <c r="BS287" s="162"/>
      <c r="BT287" s="162"/>
      <c r="BU287" s="162"/>
      <c r="BV287" s="162"/>
      <c r="BW287" s="162"/>
      <c r="BX287" s="162"/>
      <c r="BY287" s="162"/>
      <c r="BZ287" s="162"/>
      <c r="CA287" s="162"/>
      <c r="CB287" s="162"/>
      <c r="CC287" s="162"/>
      <c r="CD287" s="162"/>
      <c r="CE287" s="162"/>
      <c r="CF287" s="162"/>
      <c r="CG287" s="162"/>
      <c r="CH287" s="162"/>
      <c r="CI287" s="162"/>
      <c r="CJ287" s="162"/>
      <c r="CK287" s="162"/>
      <c r="CL287" s="162"/>
      <c r="CM287" s="162"/>
      <c r="CN287" s="162"/>
      <c r="CO287" s="162"/>
      <c r="CP287" s="162"/>
      <c r="CQ287" s="162"/>
      <c r="CR287" s="162"/>
      <c r="CS287" s="162"/>
      <c r="CT287" s="162"/>
      <c r="CU287" s="162"/>
      <c r="CV287" s="162"/>
      <c r="CW287" s="209"/>
      <c r="CX287" s="209"/>
      <c r="CY287" s="375"/>
      <c r="CZ287" s="156"/>
      <c r="DA287" s="155"/>
      <c r="DB287" s="155"/>
      <c r="DC287" s="155"/>
      <c r="DD287" s="157"/>
      <c r="DE287" s="152"/>
      <c r="DF287" s="152"/>
      <c r="DG287" s="153"/>
      <c r="DH287" s="797" t="s">
        <v>2456</v>
      </c>
      <c r="DI287" s="797" t="s">
        <v>2457</v>
      </c>
      <c r="DJ287" s="798" t="s">
        <v>2453</v>
      </c>
      <c r="DK287" s="175"/>
      <c r="DL287" s="202" t="s">
        <v>477</v>
      </c>
      <c r="DM287" s="158">
        <v>45985</v>
      </c>
      <c r="DN287" s="429">
        <v>1</v>
      </c>
      <c r="DO287" s="1005" t="s">
        <v>477</v>
      </c>
      <c r="DP287" s="240">
        <v>1450000</v>
      </c>
      <c r="DQ287" s="189">
        <f t="shared" si="373"/>
        <v>1566000</v>
      </c>
      <c r="DR287" s="446">
        <v>0.08</v>
      </c>
      <c r="DS287" s="281">
        <f t="shared" si="374"/>
        <v>1450000</v>
      </c>
      <c r="DT287" s="159">
        <v>46030</v>
      </c>
      <c r="DU287" s="152"/>
      <c r="DV287" s="152"/>
      <c r="DW287" s="155"/>
      <c r="DX287" s="155"/>
      <c r="DY287" s="155"/>
      <c r="DZ287" s="155"/>
      <c r="EA287" s="155"/>
      <c r="EB287" s="155"/>
      <c r="EC287" s="155"/>
      <c r="ED287" s="155"/>
      <c r="EE287" s="155"/>
      <c r="EF287" s="155"/>
      <c r="EG287" s="155"/>
      <c r="EH287" s="155"/>
      <c r="EI287" s="155"/>
      <c r="EJ287" s="155"/>
      <c r="EK287" s="155"/>
      <c r="EL287" s="155"/>
      <c r="EM287" s="155"/>
      <c r="EN287" s="155"/>
      <c r="EO287" s="155"/>
      <c r="EP287" s="155"/>
      <c r="EQ287" s="155"/>
      <c r="ER287" s="155"/>
      <c r="ES287" s="152"/>
      <c r="ET287" s="151"/>
      <c r="EU287" s="153"/>
      <c r="EV287" s="153"/>
      <c r="EW287" s="153"/>
      <c r="EX287" s="153"/>
      <c r="EY287" s="152"/>
      <c r="EZ287" s="152"/>
      <c r="FA287" s="152"/>
      <c r="FB287" s="152"/>
      <c r="FC287" s="151"/>
      <c r="FD287" s="155"/>
      <c r="FE287" s="155"/>
      <c r="FF287" s="155"/>
      <c r="FG287" s="204"/>
      <c r="FH287" s="204"/>
      <c r="FI287" s="204"/>
      <c r="FJ287" s="204"/>
      <c r="FK287" s="204"/>
      <c r="FL287" s="204"/>
    </row>
    <row r="288" spans="1:168" s="202" customFormat="1" ht="14" hidden="1" customHeight="1">
      <c r="A288" s="208" t="str">
        <f t="shared" si="375"/>
        <v>ok</v>
      </c>
      <c r="B288" s="151"/>
      <c r="C288" s="409"/>
      <c r="D288" s="151"/>
      <c r="E288" s="154"/>
      <c r="F288" s="154"/>
      <c r="G288" s="151"/>
      <c r="H288" s="364"/>
      <c r="I288" s="430" t="s">
        <v>2238</v>
      </c>
      <c r="J288" s="171" t="s">
        <v>640</v>
      </c>
      <c r="K288" s="247" t="s">
        <v>2172</v>
      </c>
      <c r="L288" s="431" t="s">
        <v>642</v>
      </c>
      <c r="M288" s="163" t="s">
        <v>345</v>
      </c>
      <c r="N288" s="177"/>
      <c r="O288" s="229"/>
      <c r="P288" s="416"/>
      <c r="Q288" s="155"/>
      <c r="R288" s="155"/>
      <c r="S288" s="161"/>
      <c r="T288" s="162"/>
      <c r="U288" s="162"/>
      <c r="V288" s="162"/>
      <c r="W288" s="162"/>
      <c r="X288" s="162"/>
      <c r="Y288" s="162"/>
      <c r="Z288" s="162"/>
      <c r="AA288" s="162"/>
      <c r="AB288" s="162"/>
      <c r="AC288" s="162"/>
      <c r="AD288" s="162"/>
      <c r="AE288" s="162"/>
      <c r="AF288" s="162"/>
      <c r="AG288" s="162"/>
      <c r="AH288" s="162"/>
      <c r="AI288" s="162"/>
      <c r="AJ288" s="162"/>
      <c r="AK288" s="162"/>
      <c r="AL288" s="162"/>
      <c r="AM288" s="162"/>
      <c r="AN288" s="162"/>
      <c r="AO288" s="162"/>
      <c r="AP288" s="162"/>
      <c r="AQ288" s="162"/>
      <c r="AR288" s="162"/>
      <c r="AS288" s="162"/>
      <c r="AT288" s="162"/>
      <c r="AU288" s="162"/>
      <c r="AV288" s="162"/>
      <c r="AW288" s="162"/>
      <c r="AX288" s="162"/>
      <c r="AY288" s="162"/>
      <c r="AZ288" s="162"/>
      <c r="BA288" s="162"/>
      <c r="BB288" s="162"/>
      <c r="BC288" s="162"/>
      <c r="BD288" s="162"/>
      <c r="BE288" s="162"/>
      <c r="BF288" s="162"/>
      <c r="BG288" s="162"/>
      <c r="BH288" s="162"/>
      <c r="BI288" s="162"/>
      <c r="BJ288" s="162"/>
      <c r="BK288" s="162"/>
      <c r="BL288" s="162"/>
      <c r="BM288" s="162"/>
      <c r="BN288" s="162"/>
      <c r="BO288" s="162"/>
      <c r="BP288" s="162"/>
      <c r="BQ288" s="162"/>
      <c r="BR288" s="162"/>
      <c r="BS288" s="162"/>
      <c r="BT288" s="162"/>
      <c r="BU288" s="162"/>
      <c r="BV288" s="162"/>
      <c r="BW288" s="162"/>
      <c r="BX288" s="162"/>
      <c r="BY288" s="162"/>
      <c r="BZ288" s="162"/>
      <c r="CA288" s="162"/>
      <c r="CB288" s="162"/>
      <c r="CC288" s="162"/>
      <c r="CD288" s="162"/>
      <c r="CE288" s="162"/>
      <c r="CF288" s="162"/>
      <c r="CG288" s="162"/>
      <c r="CH288" s="162"/>
      <c r="CI288" s="162"/>
      <c r="CJ288" s="162"/>
      <c r="CK288" s="162"/>
      <c r="CL288" s="162"/>
      <c r="CM288" s="162"/>
      <c r="CN288" s="162"/>
      <c r="CO288" s="162"/>
      <c r="CP288" s="162"/>
      <c r="CQ288" s="162"/>
      <c r="CR288" s="162"/>
      <c r="CS288" s="162"/>
      <c r="CT288" s="162"/>
      <c r="CU288" s="162"/>
      <c r="CV288" s="162"/>
      <c r="CW288" s="209"/>
      <c r="CX288" s="209"/>
      <c r="CY288" s="375"/>
      <c r="CZ288" s="156"/>
      <c r="DA288" s="155"/>
      <c r="DB288" s="155"/>
      <c r="DC288" s="155"/>
      <c r="DD288" s="157"/>
      <c r="DE288" s="152"/>
      <c r="DF288" s="152"/>
      <c r="DG288" s="153"/>
      <c r="DH288" s="797" t="s">
        <v>2456</v>
      </c>
      <c r="DI288" s="797" t="s">
        <v>2457</v>
      </c>
      <c r="DJ288" s="798" t="s">
        <v>2454</v>
      </c>
      <c r="DK288" s="175"/>
      <c r="DL288" s="202" t="s">
        <v>477</v>
      </c>
      <c r="DM288" s="158">
        <v>45985</v>
      </c>
      <c r="DN288" s="429">
        <v>1</v>
      </c>
      <c r="DO288" s="1005" t="s">
        <v>477</v>
      </c>
      <c r="DP288" s="240">
        <v>600000</v>
      </c>
      <c r="DQ288" s="189">
        <f t="shared" si="373"/>
        <v>648000</v>
      </c>
      <c r="DR288" s="446">
        <v>0.08</v>
      </c>
      <c r="DS288" s="281">
        <f t="shared" si="374"/>
        <v>600000</v>
      </c>
      <c r="DT288" s="159">
        <v>46030</v>
      </c>
      <c r="DU288" s="152"/>
      <c r="DV288" s="152"/>
      <c r="DW288" s="155"/>
      <c r="DX288" s="155"/>
      <c r="DY288" s="155"/>
      <c r="DZ288" s="155"/>
      <c r="EA288" s="155"/>
      <c r="EB288" s="155"/>
      <c r="EC288" s="155"/>
      <c r="ED288" s="155"/>
      <c r="EE288" s="155"/>
      <c r="EF288" s="155"/>
      <c r="EG288" s="155"/>
      <c r="EH288" s="155"/>
      <c r="EI288" s="155"/>
      <c r="EJ288" s="155"/>
      <c r="EK288" s="155"/>
      <c r="EL288" s="155"/>
      <c r="EM288" s="155"/>
      <c r="EN288" s="155"/>
      <c r="EO288" s="155"/>
      <c r="EP288" s="155"/>
      <c r="EQ288" s="155"/>
      <c r="ER288" s="155"/>
      <c r="ES288" s="152"/>
      <c r="ET288" s="151"/>
      <c r="EU288" s="153"/>
      <c r="EV288" s="153"/>
      <c r="EW288" s="153"/>
      <c r="EX288" s="153"/>
      <c r="EY288" s="152"/>
      <c r="EZ288" s="152"/>
      <c r="FA288" s="152"/>
      <c r="FB288" s="152"/>
      <c r="FC288" s="151"/>
      <c r="FD288" s="155"/>
      <c r="FE288" s="155"/>
      <c r="FF288" s="155"/>
      <c r="FG288" s="204"/>
      <c r="FH288" s="204"/>
      <c r="FI288" s="204"/>
      <c r="FJ288" s="204"/>
      <c r="FK288" s="204"/>
      <c r="FL288" s="204"/>
    </row>
    <row r="289" spans="1:168" s="202" customFormat="1" ht="14" hidden="1" customHeight="1">
      <c r="A289" s="208" t="str">
        <f t="shared" si="375"/>
        <v>ok</v>
      </c>
      <c r="B289" s="151"/>
      <c r="C289" s="409"/>
      <c r="D289" s="151"/>
      <c r="E289" s="154"/>
      <c r="F289" s="154"/>
      <c r="G289" s="151"/>
      <c r="H289" s="364"/>
      <c r="I289" s="430" t="s">
        <v>2238</v>
      </c>
      <c r="J289" s="171" t="s">
        <v>640</v>
      </c>
      <c r="K289" s="247" t="s">
        <v>2172</v>
      </c>
      <c r="L289" s="431" t="s">
        <v>642</v>
      </c>
      <c r="M289" s="163" t="s">
        <v>345</v>
      </c>
      <c r="N289" s="177"/>
      <c r="O289" s="229"/>
      <c r="P289" s="416"/>
      <c r="Q289" s="155"/>
      <c r="R289" s="155"/>
      <c r="S289" s="161"/>
      <c r="T289" s="162"/>
      <c r="U289" s="162"/>
      <c r="V289" s="162"/>
      <c r="W289" s="162"/>
      <c r="X289" s="162"/>
      <c r="Y289" s="162"/>
      <c r="Z289" s="162"/>
      <c r="AA289" s="162"/>
      <c r="AB289" s="162"/>
      <c r="AC289" s="162"/>
      <c r="AD289" s="162"/>
      <c r="AE289" s="162"/>
      <c r="AF289" s="162"/>
      <c r="AG289" s="162"/>
      <c r="AH289" s="162"/>
      <c r="AI289" s="162"/>
      <c r="AJ289" s="162"/>
      <c r="AK289" s="162"/>
      <c r="AL289" s="162"/>
      <c r="AM289" s="162"/>
      <c r="AN289" s="162"/>
      <c r="AO289" s="162"/>
      <c r="AP289" s="162"/>
      <c r="AQ289" s="162"/>
      <c r="AR289" s="162"/>
      <c r="AS289" s="162"/>
      <c r="AT289" s="162"/>
      <c r="AU289" s="162"/>
      <c r="AV289" s="162"/>
      <c r="AW289" s="162"/>
      <c r="AX289" s="162"/>
      <c r="AY289" s="162"/>
      <c r="AZ289" s="162"/>
      <c r="BA289" s="162"/>
      <c r="BB289" s="162"/>
      <c r="BC289" s="162"/>
      <c r="BD289" s="162"/>
      <c r="BE289" s="162"/>
      <c r="BF289" s="162"/>
      <c r="BG289" s="162"/>
      <c r="BH289" s="162"/>
      <c r="BI289" s="162"/>
      <c r="BJ289" s="162"/>
      <c r="BK289" s="162"/>
      <c r="BL289" s="162"/>
      <c r="BM289" s="162"/>
      <c r="BN289" s="162"/>
      <c r="BO289" s="162"/>
      <c r="BP289" s="162"/>
      <c r="BQ289" s="162"/>
      <c r="BR289" s="162"/>
      <c r="BS289" s="162"/>
      <c r="BT289" s="162"/>
      <c r="BU289" s="162"/>
      <c r="BV289" s="162"/>
      <c r="BW289" s="162"/>
      <c r="BX289" s="162"/>
      <c r="BY289" s="162"/>
      <c r="BZ289" s="162"/>
      <c r="CA289" s="162"/>
      <c r="CB289" s="162"/>
      <c r="CC289" s="162"/>
      <c r="CD289" s="162"/>
      <c r="CE289" s="162"/>
      <c r="CF289" s="162"/>
      <c r="CG289" s="162"/>
      <c r="CH289" s="162"/>
      <c r="CI289" s="162"/>
      <c r="CJ289" s="162"/>
      <c r="CK289" s="162"/>
      <c r="CL289" s="162"/>
      <c r="CM289" s="162"/>
      <c r="CN289" s="162"/>
      <c r="CO289" s="162"/>
      <c r="CP289" s="162"/>
      <c r="CQ289" s="162"/>
      <c r="CR289" s="162"/>
      <c r="CS289" s="162"/>
      <c r="CT289" s="162"/>
      <c r="CU289" s="162"/>
      <c r="CV289" s="162"/>
      <c r="CW289" s="209"/>
      <c r="CX289" s="209"/>
      <c r="CY289" s="375"/>
      <c r="CZ289" s="156"/>
      <c r="DA289" s="155"/>
      <c r="DB289" s="155"/>
      <c r="DC289" s="155"/>
      <c r="DD289" s="157"/>
      <c r="DE289" s="152"/>
      <c r="DF289" s="152"/>
      <c r="DG289" s="153"/>
      <c r="DH289" s="797" t="s">
        <v>2456</v>
      </c>
      <c r="DI289" s="797" t="s">
        <v>2457</v>
      </c>
      <c r="DJ289" s="798" t="s">
        <v>2455</v>
      </c>
      <c r="DK289" s="175"/>
      <c r="DL289" s="202" t="s">
        <v>477</v>
      </c>
      <c r="DM289" s="158">
        <v>45985</v>
      </c>
      <c r="DN289" s="429">
        <v>1</v>
      </c>
      <c r="DO289" s="1005" t="s">
        <v>477</v>
      </c>
      <c r="DP289" s="240">
        <v>605000</v>
      </c>
      <c r="DQ289" s="189">
        <f t="shared" si="373"/>
        <v>653400</v>
      </c>
      <c r="DR289" s="446">
        <v>0.08</v>
      </c>
      <c r="DS289" s="281">
        <f t="shared" si="374"/>
        <v>605000</v>
      </c>
      <c r="DT289" s="159">
        <v>46030</v>
      </c>
      <c r="DU289" s="152"/>
      <c r="DV289" s="152"/>
      <c r="DW289" s="155"/>
      <c r="DX289" s="155"/>
      <c r="DY289" s="155"/>
      <c r="DZ289" s="155"/>
      <c r="EA289" s="155"/>
      <c r="EB289" s="155"/>
      <c r="EC289" s="155"/>
      <c r="ED289" s="155"/>
      <c r="EE289" s="155"/>
      <c r="EF289" s="155"/>
      <c r="EG289" s="155"/>
      <c r="EH289" s="155"/>
      <c r="EI289" s="155"/>
      <c r="EJ289" s="155"/>
      <c r="EK289" s="155"/>
      <c r="EL289" s="155"/>
      <c r="EM289" s="155"/>
      <c r="EN289" s="155"/>
      <c r="EO289" s="155"/>
      <c r="EP289" s="155"/>
      <c r="EQ289" s="155"/>
      <c r="ER289" s="155"/>
      <c r="ES289" s="152"/>
      <c r="ET289" s="151"/>
      <c r="EU289" s="153"/>
      <c r="EV289" s="153"/>
      <c r="EW289" s="153"/>
      <c r="EX289" s="153"/>
      <c r="EY289" s="152"/>
      <c r="EZ289" s="152"/>
      <c r="FA289" s="152"/>
      <c r="FB289" s="152"/>
      <c r="FC289" s="151"/>
      <c r="FD289" s="155"/>
      <c r="FE289" s="155"/>
      <c r="FF289" s="155"/>
      <c r="FG289" s="204"/>
      <c r="FH289" s="204"/>
      <c r="FI289" s="204"/>
      <c r="FJ289" s="204"/>
      <c r="FK289" s="204"/>
      <c r="FL289" s="204"/>
    </row>
    <row r="290" spans="1:168" s="202" customFormat="1" ht="14" hidden="1" customHeight="1">
      <c r="A290" s="208" t="str">
        <f t="shared" si="375"/>
        <v>ok</v>
      </c>
      <c r="B290" s="151"/>
      <c r="C290" s="409"/>
      <c r="D290" s="151"/>
      <c r="E290" s="154"/>
      <c r="F290" s="154"/>
      <c r="G290" s="151"/>
      <c r="H290" s="364"/>
      <c r="I290" s="430" t="s">
        <v>2238</v>
      </c>
      <c r="J290" s="171" t="s">
        <v>640</v>
      </c>
      <c r="K290" s="247" t="s">
        <v>2172</v>
      </c>
      <c r="L290" s="431" t="s">
        <v>642</v>
      </c>
      <c r="M290" s="163" t="s">
        <v>345</v>
      </c>
      <c r="N290" s="177"/>
      <c r="O290" s="229"/>
      <c r="P290" s="416"/>
      <c r="Q290" s="155"/>
      <c r="R290" s="155"/>
      <c r="S290" s="161"/>
      <c r="T290" s="162"/>
      <c r="U290" s="162"/>
      <c r="V290" s="162"/>
      <c r="W290" s="162"/>
      <c r="X290" s="162"/>
      <c r="Y290" s="162"/>
      <c r="Z290" s="162"/>
      <c r="AA290" s="162"/>
      <c r="AB290" s="162"/>
      <c r="AC290" s="162"/>
      <c r="AD290" s="162"/>
      <c r="AE290" s="162"/>
      <c r="AF290" s="162"/>
      <c r="AG290" s="162"/>
      <c r="AH290" s="162"/>
      <c r="AI290" s="162"/>
      <c r="AJ290" s="162"/>
      <c r="AK290" s="162"/>
      <c r="AL290" s="162"/>
      <c r="AM290" s="162"/>
      <c r="AN290" s="162"/>
      <c r="AO290" s="162"/>
      <c r="AP290" s="162"/>
      <c r="AQ290" s="162"/>
      <c r="AR290" s="162"/>
      <c r="AS290" s="162"/>
      <c r="AT290" s="162"/>
      <c r="AU290" s="162"/>
      <c r="AV290" s="162"/>
      <c r="AW290" s="162"/>
      <c r="AX290" s="162"/>
      <c r="AY290" s="162"/>
      <c r="AZ290" s="162"/>
      <c r="BA290" s="162"/>
      <c r="BB290" s="162"/>
      <c r="BC290" s="162"/>
      <c r="BD290" s="162"/>
      <c r="BE290" s="162"/>
      <c r="BF290" s="162"/>
      <c r="BG290" s="162"/>
      <c r="BH290" s="162"/>
      <c r="BI290" s="162"/>
      <c r="BJ290" s="162"/>
      <c r="BK290" s="162"/>
      <c r="BL290" s="162"/>
      <c r="BM290" s="162"/>
      <c r="BN290" s="162"/>
      <c r="BO290" s="162"/>
      <c r="BP290" s="162"/>
      <c r="BQ290" s="162"/>
      <c r="BR290" s="162"/>
      <c r="BS290" s="162"/>
      <c r="BT290" s="162"/>
      <c r="BU290" s="162"/>
      <c r="BV290" s="162"/>
      <c r="BW290" s="162"/>
      <c r="BX290" s="162"/>
      <c r="BY290" s="162"/>
      <c r="BZ290" s="162"/>
      <c r="CA290" s="162"/>
      <c r="CB290" s="162"/>
      <c r="CC290" s="162"/>
      <c r="CD290" s="162"/>
      <c r="CE290" s="162"/>
      <c r="CF290" s="162"/>
      <c r="CG290" s="162"/>
      <c r="CH290" s="162"/>
      <c r="CI290" s="162"/>
      <c r="CJ290" s="162"/>
      <c r="CK290" s="162"/>
      <c r="CL290" s="162"/>
      <c r="CM290" s="162"/>
      <c r="CN290" s="162"/>
      <c r="CO290" s="162"/>
      <c r="CP290" s="162"/>
      <c r="CQ290" s="162"/>
      <c r="CR290" s="162"/>
      <c r="CS290" s="162"/>
      <c r="CT290" s="162"/>
      <c r="CU290" s="162"/>
      <c r="CV290" s="162"/>
      <c r="CW290" s="209"/>
      <c r="CX290" s="209"/>
      <c r="CY290" s="375"/>
      <c r="CZ290" s="156"/>
      <c r="DA290" s="155"/>
      <c r="DB290" s="155"/>
      <c r="DC290" s="155"/>
      <c r="DD290" s="157"/>
      <c r="DE290" s="152"/>
      <c r="DF290" s="152"/>
      <c r="DG290" s="153"/>
      <c r="DH290" s="797" t="s">
        <v>2456</v>
      </c>
      <c r="DI290" s="797" t="s">
        <v>2457</v>
      </c>
      <c r="DJ290" s="798" t="s">
        <v>2434</v>
      </c>
      <c r="DK290" s="175"/>
      <c r="DL290" s="202" t="s">
        <v>477</v>
      </c>
      <c r="DM290" s="158">
        <v>45985</v>
      </c>
      <c r="DN290" s="429">
        <v>2</v>
      </c>
      <c r="DO290" s="1005" t="s">
        <v>477</v>
      </c>
      <c r="DP290" s="240">
        <v>1364000</v>
      </c>
      <c r="DQ290" s="189">
        <f t="shared" si="373"/>
        <v>2946240</v>
      </c>
      <c r="DR290" s="446">
        <v>0.08</v>
      </c>
      <c r="DS290" s="281">
        <f t="shared" si="374"/>
        <v>2728000</v>
      </c>
      <c r="DT290" s="159">
        <v>46030</v>
      </c>
      <c r="DU290" s="152"/>
      <c r="DV290" s="152"/>
      <c r="DW290" s="155"/>
      <c r="DX290" s="155"/>
      <c r="DY290" s="155"/>
      <c r="DZ290" s="155"/>
      <c r="EA290" s="155"/>
      <c r="EB290" s="155"/>
      <c r="EC290" s="155"/>
      <c r="ED290" s="155"/>
      <c r="EE290" s="155"/>
      <c r="EF290" s="155"/>
      <c r="EG290" s="155"/>
      <c r="EH290" s="155"/>
      <c r="EI290" s="155"/>
      <c r="EJ290" s="155"/>
      <c r="EK290" s="155"/>
      <c r="EL290" s="155"/>
      <c r="EM290" s="155"/>
      <c r="EN290" s="155"/>
      <c r="EO290" s="155"/>
      <c r="EP290" s="155"/>
      <c r="EQ290" s="155"/>
      <c r="ER290" s="155"/>
      <c r="ES290" s="152"/>
      <c r="ET290" s="151"/>
      <c r="EU290" s="153"/>
      <c r="EV290" s="153"/>
      <c r="EW290" s="153"/>
      <c r="EX290" s="153"/>
      <c r="EY290" s="152"/>
      <c r="EZ290" s="152"/>
      <c r="FA290" s="152"/>
      <c r="FB290" s="152"/>
      <c r="FC290" s="151"/>
      <c r="FD290" s="155"/>
      <c r="FE290" s="155"/>
      <c r="FF290" s="155"/>
      <c r="FG290" s="204"/>
      <c r="FH290" s="204"/>
      <c r="FI290" s="204"/>
      <c r="FJ290" s="204"/>
      <c r="FK290" s="204"/>
      <c r="FL290" s="204"/>
    </row>
    <row r="291" spans="1:168" s="202" customFormat="1" ht="14" hidden="1" customHeight="1">
      <c r="A291" s="208" t="str">
        <f t="shared" si="375"/>
        <v>ok</v>
      </c>
      <c r="B291" s="151"/>
      <c r="C291" s="409"/>
      <c r="D291" s="151"/>
      <c r="E291" s="154"/>
      <c r="F291" s="154"/>
      <c r="G291" s="151"/>
      <c r="H291" s="364"/>
      <c r="I291" s="430" t="s">
        <v>2238</v>
      </c>
      <c r="J291" s="171" t="s">
        <v>640</v>
      </c>
      <c r="K291" s="247" t="s">
        <v>2172</v>
      </c>
      <c r="L291" s="431" t="s">
        <v>642</v>
      </c>
      <c r="M291" s="163" t="s">
        <v>345</v>
      </c>
      <c r="N291" s="177"/>
      <c r="O291" s="229"/>
      <c r="P291" s="416"/>
      <c r="Q291" s="155"/>
      <c r="R291" s="155"/>
      <c r="S291" s="161"/>
      <c r="T291" s="162"/>
      <c r="U291" s="162"/>
      <c r="V291" s="162"/>
      <c r="W291" s="162"/>
      <c r="X291" s="162"/>
      <c r="Y291" s="162"/>
      <c r="Z291" s="162"/>
      <c r="AA291" s="162"/>
      <c r="AB291" s="162"/>
      <c r="AC291" s="162"/>
      <c r="AD291" s="162"/>
      <c r="AE291" s="162"/>
      <c r="AF291" s="162"/>
      <c r="AG291" s="162"/>
      <c r="AH291" s="162"/>
      <c r="AI291" s="162"/>
      <c r="AJ291" s="162"/>
      <c r="AK291" s="162"/>
      <c r="AL291" s="162"/>
      <c r="AM291" s="162"/>
      <c r="AN291" s="162"/>
      <c r="AO291" s="162"/>
      <c r="AP291" s="162"/>
      <c r="AQ291" s="162"/>
      <c r="AR291" s="162"/>
      <c r="AS291" s="162"/>
      <c r="AT291" s="162"/>
      <c r="AU291" s="162"/>
      <c r="AV291" s="162"/>
      <c r="AW291" s="162"/>
      <c r="AX291" s="162"/>
      <c r="AY291" s="162"/>
      <c r="AZ291" s="162"/>
      <c r="BA291" s="162"/>
      <c r="BB291" s="162"/>
      <c r="BC291" s="162"/>
      <c r="BD291" s="162"/>
      <c r="BE291" s="162"/>
      <c r="BF291" s="162"/>
      <c r="BG291" s="162"/>
      <c r="BH291" s="162"/>
      <c r="BI291" s="162"/>
      <c r="BJ291" s="162"/>
      <c r="BK291" s="162"/>
      <c r="BL291" s="162"/>
      <c r="BM291" s="162"/>
      <c r="BN291" s="162"/>
      <c r="BO291" s="162"/>
      <c r="BP291" s="162"/>
      <c r="BQ291" s="162"/>
      <c r="BR291" s="162"/>
      <c r="BS291" s="162"/>
      <c r="BT291" s="162"/>
      <c r="BU291" s="162"/>
      <c r="BV291" s="162"/>
      <c r="BW291" s="162"/>
      <c r="BX291" s="162"/>
      <c r="BY291" s="162"/>
      <c r="BZ291" s="162"/>
      <c r="CA291" s="162"/>
      <c r="CB291" s="162"/>
      <c r="CC291" s="162"/>
      <c r="CD291" s="162"/>
      <c r="CE291" s="162"/>
      <c r="CF291" s="162"/>
      <c r="CG291" s="162"/>
      <c r="CH291" s="162"/>
      <c r="CI291" s="162"/>
      <c r="CJ291" s="162"/>
      <c r="CK291" s="162"/>
      <c r="CL291" s="162"/>
      <c r="CM291" s="162"/>
      <c r="CN291" s="162"/>
      <c r="CO291" s="162"/>
      <c r="CP291" s="162"/>
      <c r="CQ291" s="162"/>
      <c r="CR291" s="162"/>
      <c r="CS291" s="162"/>
      <c r="CT291" s="162"/>
      <c r="CU291" s="162"/>
      <c r="CV291" s="162"/>
      <c r="CW291" s="209"/>
      <c r="CX291" s="209"/>
      <c r="CY291" s="375"/>
      <c r="CZ291" s="156"/>
      <c r="DA291" s="155"/>
      <c r="DB291" s="155"/>
      <c r="DC291" s="155"/>
      <c r="DD291" s="157"/>
      <c r="DE291" s="152"/>
      <c r="DF291" s="152"/>
      <c r="DG291" s="153"/>
      <c r="DH291" s="797" t="s">
        <v>2456</v>
      </c>
      <c r="DI291" s="797" t="s">
        <v>2457</v>
      </c>
      <c r="DJ291" s="798" t="s">
        <v>2435</v>
      </c>
      <c r="DK291" s="175"/>
      <c r="DL291" s="202" t="s">
        <v>477</v>
      </c>
      <c r="DM291" s="158">
        <v>45985</v>
      </c>
      <c r="DN291" s="429">
        <v>1</v>
      </c>
      <c r="DO291" s="1005" t="s">
        <v>477</v>
      </c>
      <c r="DP291" s="240">
        <v>855000</v>
      </c>
      <c r="DQ291" s="189">
        <f t="shared" si="373"/>
        <v>923400.00000000012</v>
      </c>
      <c r="DR291" s="446">
        <v>0.08</v>
      </c>
      <c r="DS291" s="281">
        <f t="shared" si="374"/>
        <v>855000</v>
      </c>
      <c r="DT291" s="159">
        <v>46030</v>
      </c>
      <c r="DU291" s="152"/>
      <c r="DV291" s="152"/>
      <c r="DW291" s="155"/>
      <c r="DX291" s="155"/>
      <c r="DY291" s="155"/>
      <c r="DZ291" s="155"/>
      <c r="EA291" s="155"/>
      <c r="EB291" s="155"/>
      <c r="EC291" s="155"/>
      <c r="ED291" s="155"/>
      <c r="EE291" s="155"/>
      <c r="EF291" s="155"/>
      <c r="EG291" s="155"/>
      <c r="EH291" s="155"/>
      <c r="EI291" s="155"/>
      <c r="EJ291" s="155"/>
      <c r="EK291" s="155"/>
      <c r="EL291" s="155"/>
      <c r="EM291" s="155"/>
      <c r="EN291" s="155"/>
      <c r="EO291" s="155"/>
      <c r="EP291" s="155"/>
      <c r="EQ291" s="155"/>
      <c r="ER291" s="155"/>
      <c r="ES291" s="152"/>
      <c r="ET291" s="151"/>
      <c r="EU291" s="153"/>
      <c r="EV291" s="153"/>
      <c r="EW291" s="153"/>
      <c r="EX291" s="153"/>
      <c r="EY291" s="152"/>
      <c r="EZ291" s="152"/>
      <c r="FA291" s="152"/>
      <c r="FB291" s="152"/>
      <c r="FC291" s="151"/>
      <c r="FD291" s="155"/>
      <c r="FE291" s="155"/>
      <c r="FF291" s="155"/>
      <c r="FG291" s="204"/>
      <c r="FH291" s="204"/>
      <c r="FI291" s="204"/>
      <c r="FJ291" s="204"/>
      <c r="FK291" s="204"/>
      <c r="FL291" s="204"/>
    </row>
    <row r="292" spans="1:168" s="202" customFormat="1" ht="14" hidden="1" customHeight="1">
      <c r="A292" s="208" t="str">
        <f t="shared" si="375"/>
        <v>ok</v>
      </c>
      <c r="B292" s="151"/>
      <c r="C292" s="409"/>
      <c r="D292" s="151"/>
      <c r="E292" s="154"/>
      <c r="F292" s="154"/>
      <c r="G292" s="151"/>
      <c r="H292" s="364"/>
      <c r="I292" s="430" t="s">
        <v>2238</v>
      </c>
      <c r="J292" s="171" t="s">
        <v>640</v>
      </c>
      <c r="K292" s="247" t="s">
        <v>2172</v>
      </c>
      <c r="L292" s="431" t="s">
        <v>642</v>
      </c>
      <c r="M292" s="163" t="s">
        <v>345</v>
      </c>
      <c r="N292" s="177"/>
      <c r="O292" s="229"/>
      <c r="P292" s="416"/>
      <c r="Q292" s="155"/>
      <c r="R292" s="155"/>
      <c r="S292" s="161"/>
      <c r="T292" s="162"/>
      <c r="U292" s="162"/>
      <c r="V292" s="162"/>
      <c r="W292" s="162"/>
      <c r="X292" s="162"/>
      <c r="Y292" s="162"/>
      <c r="Z292" s="162"/>
      <c r="AA292" s="162"/>
      <c r="AB292" s="162"/>
      <c r="AC292" s="162"/>
      <c r="AD292" s="162"/>
      <c r="AE292" s="162"/>
      <c r="AF292" s="162"/>
      <c r="AG292" s="162"/>
      <c r="AH292" s="162"/>
      <c r="AI292" s="162"/>
      <c r="AJ292" s="162"/>
      <c r="AK292" s="162"/>
      <c r="AL292" s="162"/>
      <c r="AM292" s="162"/>
      <c r="AN292" s="162"/>
      <c r="AO292" s="162"/>
      <c r="AP292" s="162"/>
      <c r="AQ292" s="162"/>
      <c r="AR292" s="162"/>
      <c r="AS292" s="162"/>
      <c r="AT292" s="162"/>
      <c r="AU292" s="162"/>
      <c r="AV292" s="162"/>
      <c r="AW292" s="162"/>
      <c r="AX292" s="162"/>
      <c r="AY292" s="162"/>
      <c r="AZ292" s="162"/>
      <c r="BA292" s="162"/>
      <c r="BB292" s="162"/>
      <c r="BC292" s="162"/>
      <c r="BD292" s="162"/>
      <c r="BE292" s="162"/>
      <c r="BF292" s="162"/>
      <c r="BG292" s="162"/>
      <c r="BH292" s="162"/>
      <c r="BI292" s="162"/>
      <c r="BJ292" s="162"/>
      <c r="BK292" s="162"/>
      <c r="BL292" s="162"/>
      <c r="BM292" s="162"/>
      <c r="BN292" s="162"/>
      <c r="BO292" s="162"/>
      <c r="BP292" s="162"/>
      <c r="BQ292" s="162"/>
      <c r="BR292" s="162"/>
      <c r="BS292" s="162"/>
      <c r="BT292" s="162"/>
      <c r="BU292" s="162"/>
      <c r="BV292" s="162"/>
      <c r="BW292" s="162"/>
      <c r="BX292" s="162"/>
      <c r="BY292" s="162"/>
      <c r="BZ292" s="162"/>
      <c r="CA292" s="162"/>
      <c r="CB292" s="162"/>
      <c r="CC292" s="162"/>
      <c r="CD292" s="162"/>
      <c r="CE292" s="162"/>
      <c r="CF292" s="162"/>
      <c r="CG292" s="162"/>
      <c r="CH292" s="162"/>
      <c r="CI292" s="162"/>
      <c r="CJ292" s="162"/>
      <c r="CK292" s="162"/>
      <c r="CL292" s="162"/>
      <c r="CM292" s="162"/>
      <c r="CN292" s="162"/>
      <c r="CO292" s="162"/>
      <c r="CP292" s="162"/>
      <c r="CQ292" s="162"/>
      <c r="CR292" s="162"/>
      <c r="CS292" s="162"/>
      <c r="CT292" s="162"/>
      <c r="CU292" s="162"/>
      <c r="CV292" s="162"/>
      <c r="CW292" s="209"/>
      <c r="CX292" s="209"/>
      <c r="CY292" s="375"/>
      <c r="CZ292" s="156"/>
      <c r="DA292" s="155"/>
      <c r="DB292" s="155"/>
      <c r="DC292" s="155"/>
      <c r="DD292" s="157"/>
      <c r="DE292" s="152"/>
      <c r="DF292" s="152"/>
      <c r="DG292" s="153"/>
      <c r="DH292" s="797" t="s">
        <v>2456</v>
      </c>
      <c r="DI292" s="797" t="s">
        <v>2457</v>
      </c>
      <c r="DJ292" s="798" t="s">
        <v>2436</v>
      </c>
      <c r="DK292" s="175"/>
      <c r="DL292" s="202" t="s">
        <v>477</v>
      </c>
      <c r="DM292" s="158">
        <v>45985</v>
      </c>
      <c r="DN292" s="429">
        <v>1</v>
      </c>
      <c r="DO292" s="1005" t="s">
        <v>477</v>
      </c>
      <c r="DP292" s="240">
        <v>770000</v>
      </c>
      <c r="DQ292" s="189">
        <f t="shared" si="373"/>
        <v>831600</v>
      </c>
      <c r="DR292" s="446">
        <v>0.08</v>
      </c>
      <c r="DS292" s="281">
        <f t="shared" si="374"/>
        <v>770000</v>
      </c>
      <c r="DT292" s="159">
        <v>46030</v>
      </c>
      <c r="DU292" s="152"/>
      <c r="DV292" s="152"/>
      <c r="DW292" s="155"/>
      <c r="DX292" s="155"/>
      <c r="DY292" s="155"/>
      <c r="DZ292" s="155"/>
      <c r="EA292" s="155"/>
      <c r="EB292" s="155"/>
      <c r="EC292" s="155"/>
      <c r="ED292" s="155"/>
      <c r="EE292" s="155"/>
      <c r="EF292" s="155"/>
      <c r="EG292" s="155"/>
      <c r="EH292" s="155"/>
      <c r="EI292" s="155"/>
      <c r="EJ292" s="155"/>
      <c r="EK292" s="155"/>
      <c r="EL292" s="155"/>
      <c r="EM292" s="155"/>
      <c r="EN292" s="155"/>
      <c r="EO292" s="155"/>
      <c r="EP292" s="155"/>
      <c r="EQ292" s="155"/>
      <c r="ER292" s="155"/>
      <c r="ES292" s="152"/>
      <c r="ET292" s="151"/>
      <c r="EU292" s="153"/>
      <c r="EV292" s="153"/>
      <c r="EW292" s="153"/>
      <c r="EX292" s="153"/>
      <c r="EY292" s="152"/>
      <c r="EZ292" s="152"/>
      <c r="FA292" s="152"/>
      <c r="FB292" s="152"/>
      <c r="FC292" s="151"/>
      <c r="FD292" s="155"/>
      <c r="FE292" s="155"/>
      <c r="FF292" s="155"/>
      <c r="FG292" s="204"/>
      <c r="FH292" s="204"/>
      <c r="FI292" s="204"/>
      <c r="FJ292" s="204"/>
      <c r="FK292" s="204"/>
      <c r="FL292" s="204"/>
    </row>
    <row r="293" spans="1:168" s="202" customFormat="1" ht="14" hidden="1" customHeight="1">
      <c r="A293" s="208" t="str">
        <f t="shared" si="375"/>
        <v>ok</v>
      </c>
      <c r="B293" s="151"/>
      <c r="C293" s="409"/>
      <c r="D293" s="151"/>
      <c r="E293" s="154"/>
      <c r="F293" s="154"/>
      <c r="G293" s="151"/>
      <c r="H293" s="364"/>
      <c r="I293" s="430" t="s">
        <v>2238</v>
      </c>
      <c r="J293" s="171" t="s">
        <v>640</v>
      </c>
      <c r="K293" s="247" t="s">
        <v>2172</v>
      </c>
      <c r="L293" s="431" t="s">
        <v>642</v>
      </c>
      <c r="M293" s="163" t="s">
        <v>345</v>
      </c>
      <c r="N293" s="177"/>
      <c r="O293" s="229"/>
      <c r="P293" s="416"/>
      <c r="Q293" s="155"/>
      <c r="R293" s="155"/>
      <c r="S293" s="161"/>
      <c r="T293" s="162"/>
      <c r="U293" s="162"/>
      <c r="V293" s="162"/>
      <c r="W293" s="162"/>
      <c r="X293" s="162"/>
      <c r="Y293" s="162"/>
      <c r="Z293" s="162"/>
      <c r="AA293" s="162"/>
      <c r="AB293" s="162"/>
      <c r="AC293" s="162"/>
      <c r="AD293" s="162"/>
      <c r="AE293" s="162"/>
      <c r="AF293" s="162"/>
      <c r="AG293" s="162"/>
      <c r="AH293" s="162"/>
      <c r="AI293" s="162"/>
      <c r="AJ293" s="162"/>
      <c r="AK293" s="162"/>
      <c r="AL293" s="162"/>
      <c r="AM293" s="162"/>
      <c r="AN293" s="162"/>
      <c r="AO293" s="162"/>
      <c r="AP293" s="162"/>
      <c r="AQ293" s="162"/>
      <c r="AR293" s="162"/>
      <c r="AS293" s="162"/>
      <c r="AT293" s="162"/>
      <c r="AU293" s="162"/>
      <c r="AV293" s="162"/>
      <c r="AW293" s="162"/>
      <c r="AX293" s="162"/>
      <c r="AY293" s="162"/>
      <c r="AZ293" s="162"/>
      <c r="BA293" s="162"/>
      <c r="BB293" s="162"/>
      <c r="BC293" s="162"/>
      <c r="BD293" s="162"/>
      <c r="BE293" s="162"/>
      <c r="BF293" s="162"/>
      <c r="BG293" s="162"/>
      <c r="BH293" s="162"/>
      <c r="BI293" s="162"/>
      <c r="BJ293" s="162"/>
      <c r="BK293" s="162"/>
      <c r="BL293" s="162"/>
      <c r="BM293" s="162"/>
      <c r="BN293" s="162"/>
      <c r="BO293" s="162"/>
      <c r="BP293" s="162"/>
      <c r="BQ293" s="162"/>
      <c r="BR293" s="162"/>
      <c r="BS293" s="162"/>
      <c r="BT293" s="162"/>
      <c r="BU293" s="162"/>
      <c r="BV293" s="162"/>
      <c r="BW293" s="162"/>
      <c r="BX293" s="162"/>
      <c r="BY293" s="162"/>
      <c r="BZ293" s="162"/>
      <c r="CA293" s="162"/>
      <c r="CB293" s="162"/>
      <c r="CC293" s="162"/>
      <c r="CD293" s="162"/>
      <c r="CE293" s="162"/>
      <c r="CF293" s="162"/>
      <c r="CG293" s="162"/>
      <c r="CH293" s="162"/>
      <c r="CI293" s="162"/>
      <c r="CJ293" s="162"/>
      <c r="CK293" s="162"/>
      <c r="CL293" s="162"/>
      <c r="CM293" s="162"/>
      <c r="CN293" s="162"/>
      <c r="CO293" s="162"/>
      <c r="CP293" s="162"/>
      <c r="CQ293" s="162"/>
      <c r="CR293" s="162"/>
      <c r="CS293" s="162"/>
      <c r="CT293" s="162"/>
      <c r="CU293" s="162"/>
      <c r="CV293" s="162"/>
      <c r="CW293" s="209"/>
      <c r="CX293" s="209"/>
      <c r="CY293" s="375"/>
      <c r="CZ293" s="156"/>
      <c r="DA293" s="155"/>
      <c r="DB293" s="155"/>
      <c r="DC293" s="155"/>
      <c r="DD293" s="157"/>
      <c r="DE293" s="152"/>
      <c r="DF293" s="152"/>
      <c r="DG293" s="153"/>
      <c r="DH293" s="797" t="s">
        <v>2456</v>
      </c>
      <c r="DI293" s="797" t="s">
        <v>2457</v>
      </c>
      <c r="DJ293" s="798" t="s">
        <v>2437</v>
      </c>
      <c r="DK293" s="175"/>
      <c r="DL293" s="202" t="s">
        <v>477</v>
      </c>
      <c r="DM293" s="158">
        <v>45985</v>
      </c>
      <c r="DN293" s="429">
        <v>1</v>
      </c>
      <c r="DO293" s="1005" t="s">
        <v>477</v>
      </c>
      <c r="DP293" s="240">
        <v>1350000</v>
      </c>
      <c r="DQ293" s="189">
        <f t="shared" si="373"/>
        <v>1458000</v>
      </c>
      <c r="DR293" s="446">
        <v>0.08</v>
      </c>
      <c r="DS293" s="281">
        <f t="shared" si="374"/>
        <v>1350000</v>
      </c>
      <c r="DT293" s="159">
        <v>46030</v>
      </c>
      <c r="DU293" s="152"/>
      <c r="DV293" s="152"/>
      <c r="DW293" s="155"/>
      <c r="DX293" s="155"/>
      <c r="DY293" s="155"/>
      <c r="DZ293" s="155"/>
      <c r="EA293" s="155"/>
      <c r="EB293" s="155"/>
      <c r="EC293" s="155"/>
      <c r="ED293" s="155"/>
      <c r="EE293" s="155"/>
      <c r="EF293" s="155"/>
      <c r="EG293" s="155"/>
      <c r="EH293" s="155"/>
      <c r="EI293" s="155"/>
      <c r="EJ293" s="155"/>
      <c r="EK293" s="155"/>
      <c r="EL293" s="155"/>
      <c r="EM293" s="155"/>
      <c r="EN293" s="155"/>
      <c r="EO293" s="155"/>
      <c r="EP293" s="155"/>
      <c r="EQ293" s="155"/>
      <c r="ER293" s="155"/>
      <c r="ES293" s="152"/>
      <c r="ET293" s="151"/>
      <c r="EU293" s="153"/>
      <c r="EV293" s="153"/>
      <c r="EW293" s="153"/>
      <c r="EX293" s="153"/>
      <c r="EY293" s="152"/>
      <c r="EZ293" s="152"/>
      <c r="FA293" s="152"/>
      <c r="FB293" s="152"/>
      <c r="FC293" s="151"/>
      <c r="FD293" s="155"/>
      <c r="FE293" s="155"/>
      <c r="FF293" s="155"/>
      <c r="FG293" s="204"/>
      <c r="FH293" s="204"/>
      <c r="FI293" s="204"/>
      <c r="FJ293" s="204"/>
      <c r="FK293" s="204"/>
      <c r="FL293" s="204"/>
    </row>
    <row r="294" spans="1:168" s="202" customFormat="1" ht="14" hidden="1" customHeight="1">
      <c r="A294" s="208" t="str">
        <f t="shared" si="375"/>
        <v>ok</v>
      </c>
      <c r="B294" s="151"/>
      <c r="C294" s="409"/>
      <c r="D294" s="151"/>
      <c r="E294" s="154"/>
      <c r="F294" s="154"/>
      <c r="G294" s="151"/>
      <c r="H294" s="364"/>
      <c r="I294" s="430" t="s">
        <v>2238</v>
      </c>
      <c r="J294" s="171" t="s">
        <v>640</v>
      </c>
      <c r="K294" s="247" t="s">
        <v>2172</v>
      </c>
      <c r="L294" s="431" t="s">
        <v>642</v>
      </c>
      <c r="M294" s="163" t="s">
        <v>345</v>
      </c>
      <c r="N294" s="177"/>
      <c r="O294" s="229"/>
      <c r="P294" s="416"/>
      <c r="Q294" s="155"/>
      <c r="R294" s="155"/>
      <c r="S294" s="161"/>
      <c r="T294" s="162"/>
      <c r="U294" s="162"/>
      <c r="V294" s="162"/>
      <c r="W294" s="162"/>
      <c r="X294" s="162"/>
      <c r="Y294" s="162"/>
      <c r="Z294" s="162"/>
      <c r="AA294" s="162"/>
      <c r="AB294" s="162"/>
      <c r="AC294" s="162"/>
      <c r="AD294" s="162"/>
      <c r="AE294" s="162"/>
      <c r="AF294" s="162"/>
      <c r="AG294" s="162"/>
      <c r="AH294" s="162"/>
      <c r="AI294" s="162"/>
      <c r="AJ294" s="162"/>
      <c r="AK294" s="162"/>
      <c r="AL294" s="162"/>
      <c r="AM294" s="162"/>
      <c r="AN294" s="162"/>
      <c r="AO294" s="162"/>
      <c r="AP294" s="162"/>
      <c r="AQ294" s="162"/>
      <c r="AR294" s="162"/>
      <c r="AS294" s="162"/>
      <c r="AT294" s="162"/>
      <c r="AU294" s="162"/>
      <c r="AV294" s="162"/>
      <c r="AW294" s="162"/>
      <c r="AX294" s="162"/>
      <c r="AY294" s="162"/>
      <c r="AZ294" s="162"/>
      <c r="BA294" s="162"/>
      <c r="BB294" s="162"/>
      <c r="BC294" s="162"/>
      <c r="BD294" s="162"/>
      <c r="BE294" s="162"/>
      <c r="BF294" s="162"/>
      <c r="BG294" s="162"/>
      <c r="BH294" s="162"/>
      <c r="BI294" s="162"/>
      <c r="BJ294" s="162"/>
      <c r="BK294" s="162"/>
      <c r="BL294" s="162"/>
      <c r="BM294" s="162"/>
      <c r="BN294" s="162"/>
      <c r="BO294" s="162"/>
      <c r="BP294" s="162"/>
      <c r="BQ294" s="162"/>
      <c r="BR294" s="162"/>
      <c r="BS294" s="162"/>
      <c r="BT294" s="162"/>
      <c r="BU294" s="162"/>
      <c r="BV294" s="162"/>
      <c r="BW294" s="162"/>
      <c r="BX294" s="162"/>
      <c r="BY294" s="162"/>
      <c r="BZ294" s="162"/>
      <c r="CA294" s="162"/>
      <c r="CB294" s="162"/>
      <c r="CC294" s="162"/>
      <c r="CD294" s="162"/>
      <c r="CE294" s="162"/>
      <c r="CF294" s="162"/>
      <c r="CG294" s="162"/>
      <c r="CH294" s="162"/>
      <c r="CI294" s="162"/>
      <c r="CJ294" s="162"/>
      <c r="CK294" s="162"/>
      <c r="CL294" s="162"/>
      <c r="CM294" s="162"/>
      <c r="CN294" s="162"/>
      <c r="CO294" s="162"/>
      <c r="CP294" s="162"/>
      <c r="CQ294" s="162"/>
      <c r="CR294" s="162"/>
      <c r="CS294" s="162"/>
      <c r="CT294" s="162"/>
      <c r="CU294" s="162"/>
      <c r="CV294" s="162"/>
      <c r="CW294" s="209"/>
      <c r="CX294" s="209"/>
      <c r="CY294" s="375"/>
      <c r="CZ294" s="156"/>
      <c r="DA294" s="155"/>
      <c r="DB294" s="155"/>
      <c r="DC294" s="155"/>
      <c r="DD294" s="157"/>
      <c r="DE294" s="152"/>
      <c r="DF294" s="152"/>
      <c r="DG294" s="153"/>
      <c r="DH294" s="797" t="s">
        <v>2456</v>
      </c>
      <c r="DI294" s="797" t="s">
        <v>2457</v>
      </c>
      <c r="DJ294" s="798" t="s">
        <v>2438</v>
      </c>
      <c r="DK294" s="175"/>
      <c r="DL294" s="202" t="s">
        <v>477</v>
      </c>
      <c r="DM294" s="158">
        <v>45985</v>
      </c>
      <c r="DN294" s="429">
        <v>1</v>
      </c>
      <c r="DO294" s="1005" t="s">
        <v>477</v>
      </c>
      <c r="DP294" s="240">
        <v>1565000</v>
      </c>
      <c r="DQ294" s="189">
        <f t="shared" si="373"/>
        <v>1690200</v>
      </c>
      <c r="DR294" s="446">
        <v>0.08</v>
      </c>
      <c r="DS294" s="281">
        <f t="shared" si="374"/>
        <v>1565000</v>
      </c>
      <c r="DT294" s="159">
        <v>46030</v>
      </c>
      <c r="DU294" s="152"/>
      <c r="DV294" s="152"/>
      <c r="DW294" s="155"/>
      <c r="DX294" s="155"/>
      <c r="DY294" s="155"/>
      <c r="DZ294" s="155"/>
      <c r="EA294" s="155"/>
      <c r="EB294" s="155"/>
      <c r="EC294" s="155"/>
      <c r="ED294" s="155"/>
      <c r="EE294" s="155"/>
      <c r="EF294" s="155"/>
      <c r="EG294" s="155"/>
      <c r="EH294" s="155"/>
      <c r="EI294" s="155"/>
      <c r="EJ294" s="155"/>
      <c r="EK294" s="155"/>
      <c r="EL294" s="155"/>
      <c r="EM294" s="155"/>
      <c r="EN294" s="155"/>
      <c r="EO294" s="155"/>
      <c r="EP294" s="155"/>
      <c r="EQ294" s="155"/>
      <c r="ER294" s="155"/>
      <c r="ES294" s="152"/>
      <c r="ET294" s="151"/>
      <c r="EU294" s="153"/>
      <c r="EV294" s="153"/>
      <c r="EW294" s="153"/>
      <c r="EX294" s="153"/>
      <c r="EY294" s="152"/>
      <c r="EZ294" s="152"/>
      <c r="FA294" s="152"/>
      <c r="FB294" s="152"/>
      <c r="FC294" s="151"/>
      <c r="FD294" s="155"/>
      <c r="FE294" s="155"/>
      <c r="FF294" s="155"/>
      <c r="FG294" s="204"/>
      <c r="FH294" s="204"/>
      <c r="FI294" s="204"/>
      <c r="FJ294" s="204"/>
      <c r="FK294" s="204"/>
      <c r="FL294" s="204"/>
    </row>
    <row r="295" spans="1:168" s="202" customFormat="1" ht="14" hidden="1" customHeight="1">
      <c r="A295" s="208" t="str">
        <f t="shared" si="375"/>
        <v>ok</v>
      </c>
      <c r="B295" s="151"/>
      <c r="C295" s="409"/>
      <c r="D295" s="151"/>
      <c r="E295" s="154"/>
      <c r="F295" s="154"/>
      <c r="G295" s="151"/>
      <c r="H295" s="364"/>
      <c r="I295" s="430" t="s">
        <v>2238</v>
      </c>
      <c r="J295" s="171" t="s">
        <v>640</v>
      </c>
      <c r="K295" s="247" t="s">
        <v>2172</v>
      </c>
      <c r="L295" s="431" t="s">
        <v>642</v>
      </c>
      <c r="M295" s="163" t="s">
        <v>345</v>
      </c>
      <c r="N295" s="177"/>
      <c r="O295" s="229"/>
      <c r="P295" s="416"/>
      <c r="Q295" s="155"/>
      <c r="R295" s="155"/>
      <c r="S295" s="161"/>
      <c r="T295" s="162"/>
      <c r="U295" s="162"/>
      <c r="V295" s="162"/>
      <c r="W295" s="162"/>
      <c r="X295" s="162"/>
      <c r="Y295" s="162"/>
      <c r="Z295" s="162"/>
      <c r="AA295" s="162"/>
      <c r="AB295" s="162"/>
      <c r="AC295" s="162"/>
      <c r="AD295" s="162"/>
      <c r="AE295" s="162"/>
      <c r="AF295" s="162"/>
      <c r="AG295" s="162"/>
      <c r="AH295" s="162"/>
      <c r="AI295" s="162"/>
      <c r="AJ295" s="162"/>
      <c r="AK295" s="162"/>
      <c r="AL295" s="162"/>
      <c r="AM295" s="162"/>
      <c r="AN295" s="162"/>
      <c r="AO295" s="162"/>
      <c r="AP295" s="162"/>
      <c r="AQ295" s="162"/>
      <c r="AR295" s="162"/>
      <c r="AS295" s="162"/>
      <c r="AT295" s="162"/>
      <c r="AU295" s="162"/>
      <c r="AV295" s="162"/>
      <c r="AW295" s="162"/>
      <c r="AX295" s="162"/>
      <c r="AY295" s="162"/>
      <c r="AZ295" s="162"/>
      <c r="BA295" s="162"/>
      <c r="BB295" s="162"/>
      <c r="BC295" s="162"/>
      <c r="BD295" s="162"/>
      <c r="BE295" s="162"/>
      <c r="BF295" s="162"/>
      <c r="BG295" s="162"/>
      <c r="BH295" s="162"/>
      <c r="BI295" s="162"/>
      <c r="BJ295" s="162"/>
      <c r="BK295" s="162"/>
      <c r="BL295" s="162"/>
      <c r="BM295" s="162"/>
      <c r="BN295" s="162"/>
      <c r="BO295" s="162"/>
      <c r="BP295" s="162"/>
      <c r="BQ295" s="162"/>
      <c r="BR295" s="162"/>
      <c r="BS295" s="162"/>
      <c r="BT295" s="162"/>
      <c r="BU295" s="162"/>
      <c r="BV295" s="162"/>
      <c r="BW295" s="162"/>
      <c r="BX295" s="162"/>
      <c r="BY295" s="162"/>
      <c r="BZ295" s="162"/>
      <c r="CA295" s="162"/>
      <c r="CB295" s="162"/>
      <c r="CC295" s="162"/>
      <c r="CD295" s="162"/>
      <c r="CE295" s="162"/>
      <c r="CF295" s="162"/>
      <c r="CG295" s="162"/>
      <c r="CH295" s="162"/>
      <c r="CI295" s="162"/>
      <c r="CJ295" s="162"/>
      <c r="CK295" s="162"/>
      <c r="CL295" s="162"/>
      <c r="CM295" s="162"/>
      <c r="CN295" s="162"/>
      <c r="CO295" s="162"/>
      <c r="CP295" s="162"/>
      <c r="CQ295" s="162"/>
      <c r="CR295" s="162"/>
      <c r="CS295" s="162"/>
      <c r="CT295" s="162"/>
      <c r="CU295" s="162"/>
      <c r="CV295" s="162"/>
      <c r="CW295" s="209"/>
      <c r="CX295" s="209"/>
      <c r="CY295" s="375"/>
      <c r="CZ295" s="156"/>
      <c r="DA295" s="155"/>
      <c r="DB295" s="155"/>
      <c r="DC295" s="155"/>
      <c r="DD295" s="157"/>
      <c r="DE295" s="152"/>
      <c r="DF295" s="152"/>
      <c r="DG295" s="153"/>
      <c r="DH295" s="797" t="s">
        <v>2456</v>
      </c>
      <c r="DI295" s="797" t="s">
        <v>2457</v>
      </c>
      <c r="DJ295" s="798" t="s">
        <v>2439</v>
      </c>
      <c r="DK295" s="175"/>
      <c r="DL295" s="202" t="s">
        <v>477</v>
      </c>
      <c r="DM295" s="158">
        <v>45985</v>
      </c>
      <c r="DN295" s="429">
        <v>15</v>
      </c>
      <c r="DO295" s="1005" t="s">
        <v>477</v>
      </c>
      <c r="DP295" s="240">
        <v>1905000</v>
      </c>
      <c r="DQ295" s="189">
        <f t="shared" si="373"/>
        <v>30861000.000000004</v>
      </c>
      <c r="DR295" s="446">
        <v>0.08</v>
      </c>
      <c r="DS295" s="281">
        <f t="shared" si="374"/>
        <v>28575000</v>
      </c>
      <c r="DT295" s="159">
        <v>46030</v>
      </c>
      <c r="DU295" s="152"/>
      <c r="DV295" s="152"/>
      <c r="DW295" s="155"/>
      <c r="DX295" s="155"/>
      <c r="DY295" s="155"/>
      <c r="DZ295" s="155"/>
      <c r="EA295" s="155"/>
      <c r="EB295" s="155"/>
      <c r="EC295" s="155"/>
      <c r="ED295" s="155"/>
      <c r="EE295" s="155"/>
      <c r="EF295" s="155"/>
      <c r="EG295" s="155"/>
      <c r="EH295" s="155"/>
      <c r="EI295" s="155"/>
      <c r="EJ295" s="155"/>
      <c r="EK295" s="155"/>
      <c r="EL295" s="155"/>
      <c r="EM295" s="155"/>
      <c r="EN295" s="155"/>
      <c r="EO295" s="155"/>
      <c r="EP295" s="155"/>
      <c r="EQ295" s="155"/>
      <c r="ER295" s="155"/>
      <c r="ES295" s="152"/>
      <c r="ET295" s="151"/>
      <c r="EU295" s="153"/>
      <c r="EV295" s="153"/>
      <c r="EW295" s="153"/>
      <c r="EX295" s="153"/>
      <c r="EY295" s="152"/>
      <c r="EZ295" s="152"/>
      <c r="FA295" s="152"/>
      <c r="FB295" s="152"/>
      <c r="FC295" s="151"/>
      <c r="FD295" s="155"/>
      <c r="FE295" s="155"/>
      <c r="FF295" s="155"/>
      <c r="FG295" s="204"/>
      <c r="FH295" s="204"/>
      <c r="FI295" s="204"/>
      <c r="FJ295" s="204"/>
      <c r="FK295" s="204"/>
      <c r="FL295" s="204"/>
    </row>
    <row r="296" spans="1:168" s="202" customFormat="1" ht="14" hidden="1" customHeight="1">
      <c r="A296" s="208" t="str">
        <f t="shared" si="375"/>
        <v>ok</v>
      </c>
      <c r="B296" s="151"/>
      <c r="C296" s="409"/>
      <c r="D296" s="151"/>
      <c r="E296" s="154"/>
      <c r="F296" s="154"/>
      <c r="G296" s="151"/>
      <c r="H296" s="364"/>
      <c r="I296" s="430" t="s">
        <v>2238</v>
      </c>
      <c r="J296" s="171" t="s">
        <v>640</v>
      </c>
      <c r="K296" s="247" t="s">
        <v>2172</v>
      </c>
      <c r="L296" s="431" t="s">
        <v>642</v>
      </c>
      <c r="M296" s="163" t="s">
        <v>345</v>
      </c>
      <c r="N296" s="177"/>
      <c r="O296" s="229"/>
      <c r="P296" s="416"/>
      <c r="Q296" s="155"/>
      <c r="R296" s="155"/>
      <c r="S296" s="161"/>
      <c r="T296" s="162"/>
      <c r="U296" s="162"/>
      <c r="V296" s="162"/>
      <c r="W296" s="162"/>
      <c r="X296" s="162"/>
      <c r="Y296" s="162"/>
      <c r="Z296" s="162"/>
      <c r="AA296" s="162"/>
      <c r="AB296" s="162"/>
      <c r="AC296" s="162"/>
      <c r="AD296" s="162"/>
      <c r="AE296" s="162"/>
      <c r="AF296" s="162"/>
      <c r="AG296" s="162"/>
      <c r="AH296" s="162"/>
      <c r="AI296" s="162"/>
      <c r="AJ296" s="162"/>
      <c r="AK296" s="162"/>
      <c r="AL296" s="162"/>
      <c r="AM296" s="162"/>
      <c r="AN296" s="162"/>
      <c r="AO296" s="162"/>
      <c r="AP296" s="162"/>
      <c r="AQ296" s="162"/>
      <c r="AR296" s="162"/>
      <c r="AS296" s="162"/>
      <c r="AT296" s="162"/>
      <c r="AU296" s="162"/>
      <c r="AV296" s="162"/>
      <c r="AW296" s="162"/>
      <c r="AX296" s="162"/>
      <c r="AY296" s="162"/>
      <c r="AZ296" s="162"/>
      <c r="BA296" s="162"/>
      <c r="BB296" s="162"/>
      <c r="BC296" s="162"/>
      <c r="BD296" s="162"/>
      <c r="BE296" s="162"/>
      <c r="BF296" s="162"/>
      <c r="BG296" s="162"/>
      <c r="BH296" s="162"/>
      <c r="BI296" s="162"/>
      <c r="BJ296" s="162"/>
      <c r="BK296" s="162"/>
      <c r="BL296" s="162"/>
      <c r="BM296" s="162"/>
      <c r="BN296" s="162"/>
      <c r="BO296" s="162"/>
      <c r="BP296" s="162"/>
      <c r="BQ296" s="162"/>
      <c r="BR296" s="162"/>
      <c r="BS296" s="162"/>
      <c r="BT296" s="162"/>
      <c r="BU296" s="162"/>
      <c r="BV296" s="162"/>
      <c r="BW296" s="162"/>
      <c r="BX296" s="162"/>
      <c r="BY296" s="162"/>
      <c r="BZ296" s="162"/>
      <c r="CA296" s="162"/>
      <c r="CB296" s="162"/>
      <c r="CC296" s="162"/>
      <c r="CD296" s="162"/>
      <c r="CE296" s="162"/>
      <c r="CF296" s="162"/>
      <c r="CG296" s="162"/>
      <c r="CH296" s="162"/>
      <c r="CI296" s="162"/>
      <c r="CJ296" s="162"/>
      <c r="CK296" s="162"/>
      <c r="CL296" s="162"/>
      <c r="CM296" s="162"/>
      <c r="CN296" s="162"/>
      <c r="CO296" s="162"/>
      <c r="CP296" s="162"/>
      <c r="CQ296" s="162"/>
      <c r="CR296" s="162"/>
      <c r="CS296" s="162"/>
      <c r="CT296" s="162"/>
      <c r="CU296" s="162"/>
      <c r="CV296" s="162"/>
      <c r="CW296" s="209"/>
      <c r="CX296" s="209"/>
      <c r="CY296" s="375"/>
      <c r="CZ296" s="156"/>
      <c r="DA296" s="155"/>
      <c r="DB296" s="155"/>
      <c r="DC296" s="155"/>
      <c r="DD296" s="157"/>
      <c r="DE296" s="152"/>
      <c r="DF296" s="152"/>
      <c r="DG296" s="153"/>
      <c r="DH296" s="797" t="s">
        <v>2456</v>
      </c>
      <c r="DI296" s="797" t="s">
        <v>2457</v>
      </c>
      <c r="DJ296" s="798" t="s">
        <v>2440</v>
      </c>
      <c r="DK296" s="175"/>
      <c r="DL296" s="202" t="s">
        <v>477</v>
      </c>
      <c r="DM296" s="158">
        <v>45985</v>
      </c>
      <c r="DN296" s="429">
        <v>1</v>
      </c>
      <c r="DO296" s="1005" t="s">
        <v>477</v>
      </c>
      <c r="DP296" s="240">
        <v>1305000</v>
      </c>
      <c r="DQ296" s="189">
        <f t="shared" si="373"/>
        <v>1409400</v>
      </c>
      <c r="DR296" s="446">
        <v>0.08</v>
      </c>
      <c r="DS296" s="281">
        <f t="shared" si="374"/>
        <v>1305000</v>
      </c>
      <c r="DT296" s="159">
        <v>46030</v>
      </c>
      <c r="DU296" s="152"/>
      <c r="DV296" s="152"/>
      <c r="DW296" s="155"/>
      <c r="DX296" s="155"/>
      <c r="DY296" s="155"/>
      <c r="DZ296" s="155"/>
      <c r="EA296" s="155"/>
      <c r="EB296" s="155"/>
      <c r="EC296" s="155"/>
      <c r="ED296" s="155"/>
      <c r="EE296" s="155"/>
      <c r="EF296" s="155"/>
      <c r="EG296" s="155"/>
      <c r="EH296" s="155"/>
      <c r="EI296" s="155"/>
      <c r="EJ296" s="155"/>
      <c r="EK296" s="155"/>
      <c r="EL296" s="155"/>
      <c r="EM296" s="155"/>
      <c r="EN296" s="155"/>
      <c r="EO296" s="155"/>
      <c r="EP296" s="155"/>
      <c r="EQ296" s="155"/>
      <c r="ER296" s="155"/>
      <c r="ES296" s="152"/>
      <c r="ET296" s="151"/>
      <c r="EU296" s="153"/>
      <c r="EV296" s="153"/>
      <c r="EW296" s="153"/>
      <c r="EX296" s="153"/>
      <c r="EY296" s="152"/>
      <c r="EZ296" s="152"/>
      <c r="FA296" s="152"/>
      <c r="FB296" s="152"/>
      <c r="FC296" s="151"/>
      <c r="FD296" s="155"/>
      <c r="FE296" s="155"/>
      <c r="FF296" s="155"/>
      <c r="FG296" s="204"/>
      <c r="FH296" s="204"/>
      <c r="FI296" s="204"/>
      <c r="FJ296" s="204"/>
      <c r="FK296" s="204"/>
      <c r="FL296" s="204"/>
    </row>
    <row r="297" spans="1:168" s="202" customFormat="1" ht="14" hidden="1" customHeight="1">
      <c r="A297" s="208" t="str">
        <f t="shared" si="375"/>
        <v>ok</v>
      </c>
      <c r="B297" s="151"/>
      <c r="C297" s="409"/>
      <c r="D297" s="151"/>
      <c r="E297" s="154"/>
      <c r="F297" s="154"/>
      <c r="G297" s="151"/>
      <c r="H297" s="364"/>
      <c r="I297" s="430" t="s">
        <v>2238</v>
      </c>
      <c r="J297" s="171" t="s">
        <v>640</v>
      </c>
      <c r="K297" s="247" t="s">
        <v>2172</v>
      </c>
      <c r="L297" s="431" t="s">
        <v>642</v>
      </c>
      <c r="M297" s="163" t="s">
        <v>345</v>
      </c>
      <c r="N297" s="177"/>
      <c r="O297" s="229"/>
      <c r="P297" s="416"/>
      <c r="Q297" s="155"/>
      <c r="R297" s="155"/>
      <c r="S297" s="161"/>
      <c r="T297" s="162"/>
      <c r="U297" s="162"/>
      <c r="V297" s="162"/>
      <c r="W297" s="162"/>
      <c r="X297" s="162"/>
      <c r="Y297" s="162"/>
      <c r="Z297" s="162"/>
      <c r="AA297" s="162"/>
      <c r="AB297" s="162"/>
      <c r="AC297" s="162"/>
      <c r="AD297" s="162"/>
      <c r="AE297" s="162"/>
      <c r="AF297" s="162"/>
      <c r="AG297" s="162"/>
      <c r="AH297" s="162"/>
      <c r="AI297" s="162"/>
      <c r="AJ297" s="162"/>
      <c r="AK297" s="162"/>
      <c r="AL297" s="162"/>
      <c r="AM297" s="162"/>
      <c r="AN297" s="162"/>
      <c r="AO297" s="162"/>
      <c r="AP297" s="162"/>
      <c r="AQ297" s="162"/>
      <c r="AR297" s="162"/>
      <c r="AS297" s="162"/>
      <c r="AT297" s="162"/>
      <c r="AU297" s="162"/>
      <c r="AV297" s="162"/>
      <c r="AW297" s="162"/>
      <c r="AX297" s="162"/>
      <c r="AY297" s="162"/>
      <c r="AZ297" s="162"/>
      <c r="BA297" s="162"/>
      <c r="BB297" s="162"/>
      <c r="BC297" s="162"/>
      <c r="BD297" s="162"/>
      <c r="BE297" s="162"/>
      <c r="BF297" s="162"/>
      <c r="BG297" s="162"/>
      <c r="BH297" s="162"/>
      <c r="BI297" s="162"/>
      <c r="BJ297" s="162"/>
      <c r="BK297" s="162"/>
      <c r="BL297" s="162"/>
      <c r="BM297" s="162"/>
      <c r="BN297" s="162"/>
      <c r="BO297" s="162"/>
      <c r="BP297" s="162"/>
      <c r="BQ297" s="162"/>
      <c r="BR297" s="162"/>
      <c r="BS297" s="162"/>
      <c r="BT297" s="162"/>
      <c r="BU297" s="162"/>
      <c r="BV297" s="162"/>
      <c r="BW297" s="162"/>
      <c r="BX297" s="162"/>
      <c r="BY297" s="162"/>
      <c r="BZ297" s="162"/>
      <c r="CA297" s="162"/>
      <c r="CB297" s="162"/>
      <c r="CC297" s="162"/>
      <c r="CD297" s="162"/>
      <c r="CE297" s="162"/>
      <c r="CF297" s="162"/>
      <c r="CG297" s="162"/>
      <c r="CH297" s="162"/>
      <c r="CI297" s="162"/>
      <c r="CJ297" s="162"/>
      <c r="CK297" s="162"/>
      <c r="CL297" s="162"/>
      <c r="CM297" s="162"/>
      <c r="CN297" s="162"/>
      <c r="CO297" s="162"/>
      <c r="CP297" s="162"/>
      <c r="CQ297" s="162"/>
      <c r="CR297" s="162"/>
      <c r="CS297" s="162"/>
      <c r="CT297" s="162"/>
      <c r="CU297" s="162"/>
      <c r="CV297" s="162"/>
      <c r="CW297" s="209"/>
      <c r="CX297" s="209"/>
      <c r="CY297" s="375"/>
      <c r="CZ297" s="156"/>
      <c r="DA297" s="155"/>
      <c r="DB297" s="155"/>
      <c r="DC297" s="155"/>
      <c r="DD297" s="157"/>
      <c r="DE297" s="152"/>
      <c r="DF297" s="152"/>
      <c r="DG297" s="153"/>
      <c r="DH297" s="797" t="s">
        <v>2456</v>
      </c>
      <c r="DI297" s="797" t="s">
        <v>2457</v>
      </c>
      <c r="DJ297" s="798" t="s">
        <v>2441</v>
      </c>
      <c r="DK297" s="175"/>
      <c r="DL297" s="202" t="s">
        <v>477</v>
      </c>
      <c r="DM297" s="158">
        <v>45985</v>
      </c>
      <c r="DN297" s="429">
        <v>1</v>
      </c>
      <c r="DO297" s="1005" t="s">
        <v>477</v>
      </c>
      <c r="DP297" s="240">
        <v>955000</v>
      </c>
      <c r="DQ297" s="189">
        <f t="shared" si="373"/>
        <v>1031400.0000000001</v>
      </c>
      <c r="DR297" s="446">
        <v>0.08</v>
      </c>
      <c r="DS297" s="281">
        <f t="shared" si="374"/>
        <v>955000</v>
      </c>
      <c r="DT297" s="159">
        <v>46030</v>
      </c>
      <c r="DU297" s="152"/>
      <c r="DV297" s="152"/>
      <c r="DW297" s="155"/>
      <c r="DX297" s="155"/>
      <c r="DY297" s="155"/>
      <c r="DZ297" s="155"/>
      <c r="EA297" s="155"/>
      <c r="EB297" s="155"/>
      <c r="EC297" s="155"/>
      <c r="ED297" s="155"/>
      <c r="EE297" s="155"/>
      <c r="EF297" s="155"/>
      <c r="EG297" s="155"/>
      <c r="EH297" s="155"/>
      <c r="EI297" s="155"/>
      <c r="EJ297" s="155"/>
      <c r="EK297" s="155"/>
      <c r="EL297" s="155"/>
      <c r="EM297" s="155"/>
      <c r="EN297" s="155"/>
      <c r="EO297" s="155"/>
      <c r="EP297" s="155"/>
      <c r="EQ297" s="155"/>
      <c r="ER297" s="155"/>
      <c r="ES297" s="152"/>
      <c r="ET297" s="151"/>
      <c r="EU297" s="153"/>
      <c r="EV297" s="153"/>
      <c r="EW297" s="153"/>
      <c r="EX297" s="153"/>
      <c r="EY297" s="152"/>
      <c r="EZ297" s="152"/>
      <c r="FA297" s="152"/>
      <c r="FB297" s="152"/>
      <c r="FC297" s="151"/>
      <c r="FD297" s="155"/>
      <c r="FE297" s="155"/>
      <c r="FF297" s="155"/>
      <c r="FG297" s="204"/>
      <c r="FH297" s="204"/>
      <c r="FI297" s="204"/>
      <c r="FJ297" s="204"/>
      <c r="FK297" s="204"/>
      <c r="FL297" s="204"/>
    </row>
    <row r="298" spans="1:168" s="202" customFormat="1" ht="14" hidden="1" customHeight="1">
      <c r="A298" s="208" t="str">
        <f t="shared" si="375"/>
        <v>ok</v>
      </c>
      <c r="B298" s="151"/>
      <c r="C298" s="409"/>
      <c r="D298" s="151"/>
      <c r="E298" s="154"/>
      <c r="F298" s="154"/>
      <c r="G298" s="151"/>
      <c r="H298" s="364"/>
      <c r="I298" s="430" t="s">
        <v>2238</v>
      </c>
      <c r="J298" s="171" t="s">
        <v>640</v>
      </c>
      <c r="K298" s="247" t="s">
        <v>2172</v>
      </c>
      <c r="L298" s="431" t="s">
        <v>642</v>
      </c>
      <c r="M298" s="163" t="s">
        <v>345</v>
      </c>
      <c r="N298" s="177"/>
      <c r="O298" s="229"/>
      <c r="P298" s="416"/>
      <c r="Q298" s="155"/>
      <c r="R298" s="155"/>
      <c r="S298" s="161"/>
      <c r="T298" s="162"/>
      <c r="U298" s="162"/>
      <c r="V298" s="162"/>
      <c r="W298" s="162"/>
      <c r="X298" s="162"/>
      <c r="Y298" s="162"/>
      <c r="Z298" s="162"/>
      <c r="AA298" s="162"/>
      <c r="AB298" s="162"/>
      <c r="AC298" s="162"/>
      <c r="AD298" s="162"/>
      <c r="AE298" s="162"/>
      <c r="AF298" s="162"/>
      <c r="AG298" s="162"/>
      <c r="AH298" s="162"/>
      <c r="AI298" s="162"/>
      <c r="AJ298" s="162"/>
      <c r="AK298" s="162"/>
      <c r="AL298" s="162"/>
      <c r="AM298" s="162"/>
      <c r="AN298" s="162"/>
      <c r="AO298" s="162"/>
      <c r="AP298" s="162"/>
      <c r="AQ298" s="162"/>
      <c r="AR298" s="162"/>
      <c r="AS298" s="162"/>
      <c r="AT298" s="162"/>
      <c r="AU298" s="162"/>
      <c r="AV298" s="162"/>
      <c r="AW298" s="162"/>
      <c r="AX298" s="162"/>
      <c r="AY298" s="162"/>
      <c r="AZ298" s="162"/>
      <c r="BA298" s="162"/>
      <c r="BB298" s="162"/>
      <c r="BC298" s="162"/>
      <c r="BD298" s="162"/>
      <c r="BE298" s="162"/>
      <c r="BF298" s="162"/>
      <c r="BG298" s="162"/>
      <c r="BH298" s="162"/>
      <c r="BI298" s="162"/>
      <c r="BJ298" s="162"/>
      <c r="BK298" s="162"/>
      <c r="BL298" s="162"/>
      <c r="BM298" s="162"/>
      <c r="BN298" s="162"/>
      <c r="BO298" s="162"/>
      <c r="BP298" s="162"/>
      <c r="BQ298" s="162"/>
      <c r="BR298" s="162"/>
      <c r="BS298" s="162"/>
      <c r="BT298" s="162"/>
      <c r="BU298" s="162"/>
      <c r="BV298" s="162"/>
      <c r="BW298" s="162"/>
      <c r="BX298" s="162"/>
      <c r="BY298" s="162"/>
      <c r="BZ298" s="162"/>
      <c r="CA298" s="162"/>
      <c r="CB298" s="162"/>
      <c r="CC298" s="162"/>
      <c r="CD298" s="162"/>
      <c r="CE298" s="162"/>
      <c r="CF298" s="162"/>
      <c r="CG298" s="162"/>
      <c r="CH298" s="162"/>
      <c r="CI298" s="162"/>
      <c r="CJ298" s="162"/>
      <c r="CK298" s="162"/>
      <c r="CL298" s="162"/>
      <c r="CM298" s="162"/>
      <c r="CN298" s="162"/>
      <c r="CO298" s="162"/>
      <c r="CP298" s="162"/>
      <c r="CQ298" s="162"/>
      <c r="CR298" s="162"/>
      <c r="CS298" s="162"/>
      <c r="CT298" s="162"/>
      <c r="CU298" s="162"/>
      <c r="CV298" s="162"/>
      <c r="CW298" s="209"/>
      <c r="CX298" s="209"/>
      <c r="CY298" s="375"/>
      <c r="CZ298" s="156"/>
      <c r="DA298" s="155"/>
      <c r="DB298" s="155"/>
      <c r="DC298" s="155"/>
      <c r="DD298" s="157"/>
      <c r="DE298" s="152"/>
      <c r="DF298" s="152"/>
      <c r="DG298" s="153"/>
      <c r="DH298" s="797" t="s">
        <v>2456</v>
      </c>
      <c r="DI298" s="797" t="s">
        <v>2457</v>
      </c>
      <c r="DJ298" s="798" t="s">
        <v>2442</v>
      </c>
      <c r="DK298" s="175"/>
      <c r="DL298" s="202" t="s">
        <v>477</v>
      </c>
      <c r="DM298" s="158">
        <v>45985</v>
      </c>
      <c r="DN298" s="429">
        <v>1</v>
      </c>
      <c r="DO298" s="1005" t="s">
        <v>477</v>
      </c>
      <c r="DP298" s="240">
        <v>1250000</v>
      </c>
      <c r="DQ298" s="189">
        <f t="shared" si="373"/>
        <v>1350000</v>
      </c>
      <c r="DR298" s="446">
        <v>0.08</v>
      </c>
      <c r="DS298" s="281">
        <f t="shared" si="374"/>
        <v>1250000</v>
      </c>
      <c r="DT298" s="159">
        <v>46030</v>
      </c>
      <c r="DU298" s="152"/>
      <c r="DV298" s="152"/>
      <c r="DW298" s="155"/>
      <c r="DX298" s="155"/>
      <c r="DY298" s="155"/>
      <c r="DZ298" s="155"/>
      <c r="EA298" s="155"/>
      <c r="EB298" s="155"/>
      <c r="EC298" s="155"/>
      <c r="ED298" s="155"/>
      <c r="EE298" s="155"/>
      <c r="EF298" s="155"/>
      <c r="EG298" s="155"/>
      <c r="EH298" s="155"/>
      <c r="EI298" s="155"/>
      <c r="EJ298" s="155"/>
      <c r="EK298" s="155"/>
      <c r="EL298" s="155"/>
      <c r="EM298" s="155"/>
      <c r="EN298" s="155"/>
      <c r="EO298" s="155"/>
      <c r="EP298" s="155"/>
      <c r="EQ298" s="155"/>
      <c r="ER298" s="155"/>
      <c r="ES298" s="152"/>
      <c r="ET298" s="151"/>
      <c r="EU298" s="153"/>
      <c r="EV298" s="153"/>
      <c r="EW298" s="153"/>
      <c r="EX298" s="153"/>
      <c r="EY298" s="152"/>
      <c r="EZ298" s="152"/>
      <c r="FA298" s="152"/>
      <c r="FB298" s="152"/>
      <c r="FC298" s="151"/>
      <c r="FD298" s="155"/>
      <c r="FE298" s="155"/>
      <c r="FF298" s="155"/>
      <c r="FG298" s="204"/>
      <c r="FH298" s="204"/>
      <c r="FI298" s="204"/>
      <c r="FJ298" s="204"/>
      <c r="FK298" s="204"/>
      <c r="FL298" s="204"/>
    </row>
    <row r="299" spans="1:168" s="202" customFormat="1" ht="14" hidden="1" customHeight="1">
      <c r="A299" s="208" t="str">
        <f t="shared" si="375"/>
        <v>ok</v>
      </c>
      <c r="B299" s="151"/>
      <c r="C299" s="409"/>
      <c r="D299" s="151"/>
      <c r="E299" s="154"/>
      <c r="F299" s="154"/>
      <c r="G299" s="151"/>
      <c r="H299" s="364"/>
      <c r="I299" s="430" t="s">
        <v>2238</v>
      </c>
      <c r="J299" s="171" t="s">
        <v>640</v>
      </c>
      <c r="K299" s="247" t="s">
        <v>2172</v>
      </c>
      <c r="L299" s="431" t="s">
        <v>642</v>
      </c>
      <c r="M299" s="163" t="s">
        <v>345</v>
      </c>
      <c r="N299" s="177"/>
      <c r="O299" s="229"/>
      <c r="P299" s="416"/>
      <c r="Q299" s="155"/>
      <c r="R299" s="155"/>
      <c r="S299" s="161"/>
      <c r="T299" s="162"/>
      <c r="U299" s="162"/>
      <c r="V299" s="162"/>
      <c r="W299" s="162"/>
      <c r="X299" s="162"/>
      <c r="Y299" s="162"/>
      <c r="Z299" s="162"/>
      <c r="AA299" s="162"/>
      <c r="AB299" s="162"/>
      <c r="AC299" s="162"/>
      <c r="AD299" s="162"/>
      <c r="AE299" s="162"/>
      <c r="AF299" s="162"/>
      <c r="AG299" s="162"/>
      <c r="AH299" s="162"/>
      <c r="AI299" s="162"/>
      <c r="AJ299" s="162"/>
      <c r="AK299" s="162"/>
      <c r="AL299" s="162"/>
      <c r="AM299" s="162"/>
      <c r="AN299" s="162"/>
      <c r="AO299" s="162"/>
      <c r="AP299" s="162"/>
      <c r="AQ299" s="162"/>
      <c r="AR299" s="162"/>
      <c r="AS299" s="162"/>
      <c r="AT299" s="162"/>
      <c r="AU299" s="162"/>
      <c r="AV299" s="162"/>
      <c r="AW299" s="162"/>
      <c r="AX299" s="162"/>
      <c r="AY299" s="162"/>
      <c r="AZ299" s="162"/>
      <c r="BA299" s="162"/>
      <c r="BB299" s="162"/>
      <c r="BC299" s="162"/>
      <c r="BD299" s="162"/>
      <c r="BE299" s="162"/>
      <c r="BF299" s="162"/>
      <c r="BG299" s="162"/>
      <c r="BH299" s="162"/>
      <c r="BI299" s="162"/>
      <c r="BJ299" s="162"/>
      <c r="BK299" s="162"/>
      <c r="BL299" s="162"/>
      <c r="BM299" s="162"/>
      <c r="BN299" s="162"/>
      <c r="BO299" s="162"/>
      <c r="BP299" s="162"/>
      <c r="BQ299" s="162"/>
      <c r="BR299" s="162"/>
      <c r="BS299" s="162"/>
      <c r="BT299" s="162"/>
      <c r="BU299" s="162"/>
      <c r="BV299" s="162"/>
      <c r="BW299" s="162"/>
      <c r="BX299" s="162"/>
      <c r="BY299" s="162"/>
      <c r="BZ299" s="162"/>
      <c r="CA299" s="162"/>
      <c r="CB299" s="162"/>
      <c r="CC299" s="162"/>
      <c r="CD299" s="162"/>
      <c r="CE299" s="162"/>
      <c r="CF299" s="162"/>
      <c r="CG299" s="162"/>
      <c r="CH299" s="162"/>
      <c r="CI299" s="162"/>
      <c r="CJ299" s="162"/>
      <c r="CK299" s="162"/>
      <c r="CL299" s="162"/>
      <c r="CM299" s="162"/>
      <c r="CN299" s="162"/>
      <c r="CO299" s="162"/>
      <c r="CP299" s="162"/>
      <c r="CQ299" s="162"/>
      <c r="CR299" s="162"/>
      <c r="CS299" s="162"/>
      <c r="CT299" s="162"/>
      <c r="CU299" s="162"/>
      <c r="CV299" s="162"/>
      <c r="CW299" s="209"/>
      <c r="CX299" s="209"/>
      <c r="CY299" s="375"/>
      <c r="CZ299" s="156"/>
      <c r="DA299" s="155"/>
      <c r="DB299" s="155"/>
      <c r="DC299" s="155"/>
      <c r="DD299" s="157"/>
      <c r="DE299" s="152"/>
      <c r="DF299" s="152"/>
      <c r="DG299" s="153"/>
      <c r="DH299" s="797" t="s">
        <v>2456</v>
      </c>
      <c r="DI299" s="797" t="s">
        <v>2457</v>
      </c>
      <c r="DJ299" s="798" t="s">
        <v>2443</v>
      </c>
      <c r="DK299" s="175"/>
      <c r="DL299" s="202" t="s">
        <v>477</v>
      </c>
      <c r="DM299" s="158">
        <v>45985</v>
      </c>
      <c r="DN299" s="429">
        <v>2</v>
      </c>
      <c r="DO299" s="1005" t="s">
        <v>477</v>
      </c>
      <c r="DP299" s="240">
        <v>755000</v>
      </c>
      <c r="DQ299" s="189">
        <f t="shared" ref="DQ299:DQ311" si="376">DP299*DN299*(1+DR299)</f>
        <v>1630800</v>
      </c>
      <c r="DR299" s="446">
        <v>0.08</v>
      </c>
      <c r="DS299" s="281">
        <f t="shared" ref="DS299:DS311" si="377">DN299*DP299</f>
        <v>1510000</v>
      </c>
      <c r="DT299" s="159">
        <v>46030</v>
      </c>
      <c r="DU299" s="152"/>
      <c r="DV299" s="152"/>
      <c r="DW299" s="155"/>
      <c r="DX299" s="155"/>
      <c r="DY299" s="155"/>
      <c r="DZ299" s="155"/>
      <c r="EA299" s="155"/>
      <c r="EB299" s="155"/>
      <c r="EC299" s="155"/>
      <c r="ED299" s="155"/>
      <c r="EE299" s="155"/>
      <c r="EF299" s="155"/>
      <c r="EG299" s="155"/>
      <c r="EH299" s="155"/>
      <c r="EI299" s="155"/>
      <c r="EJ299" s="155"/>
      <c r="EK299" s="155"/>
      <c r="EL299" s="155"/>
      <c r="EM299" s="155"/>
      <c r="EN299" s="155"/>
      <c r="EO299" s="155"/>
      <c r="EP299" s="155"/>
      <c r="EQ299" s="155"/>
      <c r="ER299" s="155"/>
      <c r="ES299" s="152"/>
      <c r="ET299" s="151"/>
      <c r="EU299" s="153"/>
      <c r="EV299" s="153"/>
      <c r="EW299" s="153"/>
      <c r="EX299" s="153"/>
      <c r="EY299" s="152"/>
      <c r="EZ299" s="152"/>
      <c r="FA299" s="152"/>
      <c r="FB299" s="152"/>
      <c r="FC299" s="151"/>
      <c r="FD299" s="155"/>
      <c r="FE299" s="155"/>
      <c r="FF299" s="155"/>
      <c r="FG299" s="204"/>
      <c r="FH299" s="204"/>
      <c r="FI299" s="204"/>
      <c r="FJ299" s="204"/>
      <c r="FK299" s="204"/>
      <c r="FL299" s="204"/>
    </row>
    <row r="300" spans="1:168" s="202" customFormat="1" ht="14" hidden="1" customHeight="1">
      <c r="A300" s="208" t="str">
        <f t="shared" si="375"/>
        <v>ok</v>
      </c>
      <c r="B300" s="151"/>
      <c r="C300" s="409"/>
      <c r="D300" s="151"/>
      <c r="E300" s="154"/>
      <c r="F300" s="154"/>
      <c r="G300" s="151"/>
      <c r="H300" s="364"/>
      <c r="I300" s="430" t="s">
        <v>2238</v>
      </c>
      <c r="J300" s="171" t="s">
        <v>640</v>
      </c>
      <c r="K300" s="247" t="s">
        <v>2172</v>
      </c>
      <c r="L300" s="431" t="s">
        <v>642</v>
      </c>
      <c r="M300" s="163" t="s">
        <v>345</v>
      </c>
      <c r="N300" s="177"/>
      <c r="O300" s="229"/>
      <c r="P300" s="416"/>
      <c r="Q300" s="155"/>
      <c r="R300" s="155"/>
      <c r="S300" s="161"/>
      <c r="T300" s="162"/>
      <c r="U300" s="162"/>
      <c r="V300" s="162"/>
      <c r="W300" s="162"/>
      <c r="X300" s="162"/>
      <c r="Y300" s="162"/>
      <c r="Z300" s="162"/>
      <c r="AA300" s="162"/>
      <c r="AB300" s="162"/>
      <c r="AC300" s="162"/>
      <c r="AD300" s="162"/>
      <c r="AE300" s="162"/>
      <c r="AF300" s="162"/>
      <c r="AG300" s="162"/>
      <c r="AH300" s="162"/>
      <c r="AI300" s="162"/>
      <c r="AJ300" s="162"/>
      <c r="AK300" s="162"/>
      <c r="AL300" s="162"/>
      <c r="AM300" s="162"/>
      <c r="AN300" s="162"/>
      <c r="AO300" s="162"/>
      <c r="AP300" s="162"/>
      <c r="AQ300" s="162"/>
      <c r="AR300" s="162"/>
      <c r="AS300" s="162"/>
      <c r="AT300" s="162"/>
      <c r="AU300" s="162"/>
      <c r="AV300" s="162"/>
      <c r="AW300" s="162"/>
      <c r="AX300" s="162"/>
      <c r="AY300" s="162"/>
      <c r="AZ300" s="162"/>
      <c r="BA300" s="162"/>
      <c r="BB300" s="162"/>
      <c r="BC300" s="162"/>
      <c r="BD300" s="162"/>
      <c r="BE300" s="162"/>
      <c r="BF300" s="162"/>
      <c r="BG300" s="162"/>
      <c r="BH300" s="162"/>
      <c r="BI300" s="162"/>
      <c r="BJ300" s="162"/>
      <c r="BK300" s="162"/>
      <c r="BL300" s="162"/>
      <c r="BM300" s="162"/>
      <c r="BN300" s="162"/>
      <c r="BO300" s="162"/>
      <c r="BP300" s="162"/>
      <c r="BQ300" s="162"/>
      <c r="BR300" s="162"/>
      <c r="BS300" s="162"/>
      <c r="BT300" s="162"/>
      <c r="BU300" s="162"/>
      <c r="BV300" s="162"/>
      <c r="BW300" s="162"/>
      <c r="BX300" s="162"/>
      <c r="BY300" s="162"/>
      <c r="BZ300" s="162"/>
      <c r="CA300" s="162"/>
      <c r="CB300" s="162"/>
      <c r="CC300" s="162"/>
      <c r="CD300" s="162"/>
      <c r="CE300" s="162"/>
      <c r="CF300" s="162"/>
      <c r="CG300" s="162"/>
      <c r="CH300" s="162"/>
      <c r="CI300" s="162"/>
      <c r="CJ300" s="162"/>
      <c r="CK300" s="162"/>
      <c r="CL300" s="162"/>
      <c r="CM300" s="162"/>
      <c r="CN300" s="162"/>
      <c r="CO300" s="162"/>
      <c r="CP300" s="162"/>
      <c r="CQ300" s="162"/>
      <c r="CR300" s="162"/>
      <c r="CS300" s="162"/>
      <c r="CT300" s="162"/>
      <c r="CU300" s="162"/>
      <c r="CV300" s="162"/>
      <c r="CW300" s="209"/>
      <c r="CX300" s="209"/>
      <c r="CY300" s="375"/>
      <c r="CZ300" s="156"/>
      <c r="DA300" s="155"/>
      <c r="DB300" s="155"/>
      <c r="DC300" s="155"/>
      <c r="DD300" s="157"/>
      <c r="DE300" s="152"/>
      <c r="DF300" s="152"/>
      <c r="DG300" s="153"/>
      <c r="DH300" s="797" t="s">
        <v>2456</v>
      </c>
      <c r="DI300" s="797" t="s">
        <v>2457</v>
      </c>
      <c r="DJ300" s="798" t="s">
        <v>2444</v>
      </c>
      <c r="DK300" s="175"/>
      <c r="DL300" s="202" t="s">
        <v>477</v>
      </c>
      <c r="DM300" s="158">
        <v>45985</v>
      </c>
      <c r="DN300" s="429">
        <v>1</v>
      </c>
      <c r="DO300" s="1005" t="s">
        <v>477</v>
      </c>
      <c r="DP300" s="240">
        <v>1255000</v>
      </c>
      <c r="DQ300" s="189">
        <f t="shared" si="376"/>
        <v>1355400</v>
      </c>
      <c r="DR300" s="446">
        <v>0.08</v>
      </c>
      <c r="DS300" s="281">
        <f t="shared" si="377"/>
        <v>1255000</v>
      </c>
      <c r="DT300" s="159">
        <v>46030</v>
      </c>
      <c r="DU300" s="152"/>
      <c r="DV300" s="152"/>
      <c r="DW300" s="155"/>
      <c r="DX300" s="155"/>
      <c r="DY300" s="155"/>
      <c r="DZ300" s="155"/>
      <c r="EA300" s="155"/>
      <c r="EB300" s="155"/>
      <c r="EC300" s="155"/>
      <c r="ED300" s="155"/>
      <c r="EE300" s="155"/>
      <c r="EF300" s="155"/>
      <c r="EG300" s="155"/>
      <c r="EH300" s="155"/>
      <c r="EI300" s="155"/>
      <c r="EJ300" s="155"/>
      <c r="EK300" s="155"/>
      <c r="EL300" s="155"/>
      <c r="EM300" s="155"/>
      <c r="EN300" s="155"/>
      <c r="EO300" s="155"/>
      <c r="EP300" s="155"/>
      <c r="EQ300" s="155"/>
      <c r="ER300" s="155"/>
      <c r="ES300" s="152"/>
      <c r="ET300" s="151"/>
      <c r="EU300" s="153"/>
      <c r="EV300" s="153"/>
      <c r="EW300" s="153"/>
      <c r="EX300" s="153"/>
      <c r="EY300" s="152"/>
      <c r="EZ300" s="152"/>
      <c r="FA300" s="152"/>
      <c r="FB300" s="152"/>
      <c r="FC300" s="151"/>
      <c r="FD300" s="155"/>
      <c r="FE300" s="155"/>
      <c r="FF300" s="155"/>
      <c r="FG300" s="204"/>
      <c r="FH300" s="204"/>
      <c r="FI300" s="204"/>
      <c r="FJ300" s="204"/>
      <c r="FK300" s="204"/>
      <c r="FL300" s="204"/>
    </row>
    <row r="301" spans="1:168" s="202" customFormat="1" ht="14" hidden="1" customHeight="1">
      <c r="A301" s="208" t="str">
        <f t="shared" si="375"/>
        <v>ok</v>
      </c>
      <c r="B301" s="151"/>
      <c r="C301" s="409"/>
      <c r="D301" s="151"/>
      <c r="E301" s="154"/>
      <c r="F301" s="154"/>
      <c r="G301" s="151"/>
      <c r="H301" s="364"/>
      <c r="I301" s="430" t="s">
        <v>2238</v>
      </c>
      <c r="J301" s="171" t="s">
        <v>640</v>
      </c>
      <c r="K301" s="247" t="s">
        <v>2172</v>
      </c>
      <c r="L301" s="431" t="s">
        <v>642</v>
      </c>
      <c r="M301" s="163" t="s">
        <v>345</v>
      </c>
      <c r="N301" s="177"/>
      <c r="O301" s="229"/>
      <c r="P301" s="416"/>
      <c r="Q301" s="155"/>
      <c r="R301" s="155"/>
      <c r="S301" s="161"/>
      <c r="T301" s="162"/>
      <c r="U301" s="162"/>
      <c r="V301" s="162"/>
      <c r="W301" s="162"/>
      <c r="X301" s="162"/>
      <c r="Y301" s="162"/>
      <c r="Z301" s="162"/>
      <c r="AA301" s="162"/>
      <c r="AB301" s="162"/>
      <c r="AC301" s="162"/>
      <c r="AD301" s="162"/>
      <c r="AE301" s="162"/>
      <c r="AF301" s="162"/>
      <c r="AG301" s="162"/>
      <c r="AH301" s="162"/>
      <c r="AI301" s="162"/>
      <c r="AJ301" s="162"/>
      <c r="AK301" s="162"/>
      <c r="AL301" s="162"/>
      <c r="AM301" s="162"/>
      <c r="AN301" s="162"/>
      <c r="AO301" s="162"/>
      <c r="AP301" s="162"/>
      <c r="AQ301" s="162"/>
      <c r="AR301" s="162"/>
      <c r="AS301" s="162"/>
      <c r="AT301" s="162"/>
      <c r="AU301" s="162"/>
      <c r="AV301" s="162"/>
      <c r="AW301" s="162"/>
      <c r="AX301" s="162"/>
      <c r="AY301" s="162"/>
      <c r="AZ301" s="162"/>
      <c r="BA301" s="162"/>
      <c r="BB301" s="162"/>
      <c r="BC301" s="162"/>
      <c r="BD301" s="162"/>
      <c r="BE301" s="162"/>
      <c r="BF301" s="162"/>
      <c r="BG301" s="162"/>
      <c r="BH301" s="162"/>
      <c r="BI301" s="162"/>
      <c r="BJ301" s="162"/>
      <c r="BK301" s="162"/>
      <c r="BL301" s="162"/>
      <c r="BM301" s="162"/>
      <c r="BN301" s="162"/>
      <c r="BO301" s="162"/>
      <c r="BP301" s="162"/>
      <c r="BQ301" s="162"/>
      <c r="BR301" s="162"/>
      <c r="BS301" s="162"/>
      <c r="BT301" s="162"/>
      <c r="BU301" s="162"/>
      <c r="BV301" s="162"/>
      <c r="BW301" s="162"/>
      <c r="BX301" s="162"/>
      <c r="BY301" s="162"/>
      <c r="BZ301" s="162"/>
      <c r="CA301" s="162"/>
      <c r="CB301" s="162"/>
      <c r="CC301" s="162"/>
      <c r="CD301" s="162"/>
      <c r="CE301" s="162"/>
      <c r="CF301" s="162"/>
      <c r="CG301" s="162"/>
      <c r="CH301" s="162"/>
      <c r="CI301" s="162"/>
      <c r="CJ301" s="162"/>
      <c r="CK301" s="162"/>
      <c r="CL301" s="162"/>
      <c r="CM301" s="162"/>
      <c r="CN301" s="162"/>
      <c r="CO301" s="162"/>
      <c r="CP301" s="162"/>
      <c r="CQ301" s="162"/>
      <c r="CR301" s="162"/>
      <c r="CS301" s="162"/>
      <c r="CT301" s="162"/>
      <c r="CU301" s="162"/>
      <c r="CV301" s="162"/>
      <c r="CW301" s="209"/>
      <c r="CX301" s="209"/>
      <c r="CY301" s="375"/>
      <c r="CZ301" s="156"/>
      <c r="DA301" s="155"/>
      <c r="DB301" s="155"/>
      <c r="DC301" s="155"/>
      <c r="DD301" s="157"/>
      <c r="DE301" s="152"/>
      <c r="DF301" s="152"/>
      <c r="DG301" s="153"/>
      <c r="DH301" s="797" t="s">
        <v>2456</v>
      </c>
      <c r="DI301" s="797" t="s">
        <v>2457</v>
      </c>
      <c r="DJ301" s="798" t="s">
        <v>2445</v>
      </c>
      <c r="DK301" s="175"/>
      <c r="DL301" s="202" t="s">
        <v>477</v>
      </c>
      <c r="DM301" s="158">
        <v>45985</v>
      </c>
      <c r="DN301" s="429">
        <v>1</v>
      </c>
      <c r="DO301" s="1005" t="s">
        <v>477</v>
      </c>
      <c r="DP301" s="240">
        <v>1255000</v>
      </c>
      <c r="DQ301" s="189">
        <f t="shared" si="376"/>
        <v>1355400</v>
      </c>
      <c r="DR301" s="446">
        <v>0.08</v>
      </c>
      <c r="DS301" s="281">
        <f t="shared" si="377"/>
        <v>1255000</v>
      </c>
      <c r="DT301" s="159">
        <v>46030</v>
      </c>
      <c r="DU301" s="152"/>
      <c r="DV301" s="152"/>
      <c r="DW301" s="155"/>
      <c r="DX301" s="155"/>
      <c r="DY301" s="155"/>
      <c r="DZ301" s="155"/>
      <c r="EA301" s="155"/>
      <c r="EB301" s="155"/>
      <c r="EC301" s="155"/>
      <c r="ED301" s="155"/>
      <c r="EE301" s="155"/>
      <c r="EF301" s="155"/>
      <c r="EG301" s="155"/>
      <c r="EH301" s="155"/>
      <c r="EI301" s="155"/>
      <c r="EJ301" s="155"/>
      <c r="EK301" s="155"/>
      <c r="EL301" s="155"/>
      <c r="EM301" s="155"/>
      <c r="EN301" s="155"/>
      <c r="EO301" s="155"/>
      <c r="EP301" s="155"/>
      <c r="EQ301" s="155"/>
      <c r="ER301" s="155"/>
      <c r="ES301" s="152"/>
      <c r="ET301" s="151"/>
      <c r="EU301" s="153"/>
      <c r="EV301" s="153"/>
      <c r="EW301" s="153"/>
      <c r="EX301" s="153"/>
      <c r="EY301" s="152"/>
      <c r="EZ301" s="152"/>
      <c r="FA301" s="152"/>
      <c r="FB301" s="152"/>
      <c r="FC301" s="151"/>
      <c r="FD301" s="155"/>
      <c r="FE301" s="155"/>
      <c r="FF301" s="155"/>
      <c r="FG301" s="204"/>
      <c r="FH301" s="204"/>
      <c r="FI301" s="204"/>
      <c r="FJ301" s="204"/>
      <c r="FK301" s="204"/>
      <c r="FL301" s="204"/>
    </row>
    <row r="302" spans="1:168" s="202" customFormat="1" ht="14" hidden="1" customHeight="1">
      <c r="A302" s="208" t="str">
        <f t="shared" si="375"/>
        <v>ok</v>
      </c>
      <c r="B302" s="151"/>
      <c r="C302" s="409"/>
      <c r="D302" s="151"/>
      <c r="E302" s="154"/>
      <c r="F302" s="154"/>
      <c r="G302" s="151"/>
      <c r="H302" s="364"/>
      <c r="I302" s="430" t="s">
        <v>2238</v>
      </c>
      <c r="J302" s="171" t="s">
        <v>640</v>
      </c>
      <c r="K302" s="247" t="s">
        <v>2172</v>
      </c>
      <c r="L302" s="431" t="s">
        <v>642</v>
      </c>
      <c r="M302" s="163" t="s">
        <v>345</v>
      </c>
      <c r="N302" s="177"/>
      <c r="O302" s="229"/>
      <c r="P302" s="416"/>
      <c r="Q302" s="155"/>
      <c r="R302" s="155"/>
      <c r="S302" s="161"/>
      <c r="T302" s="162"/>
      <c r="U302" s="162"/>
      <c r="V302" s="162"/>
      <c r="W302" s="162"/>
      <c r="X302" s="162"/>
      <c r="Y302" s="162"/>
      <c r="Z302" s="162"/>
      <c r="AA302" s="162"/>
      <c r="AB302" s="162"/>
      <c r="AC302" s="162"/>
      <c r="AD302" s="162"/>
      <c r="AE302" s="162"/>
      <c r="AF302" s="162"/>
      <c r="AG302" s="162"/>
      <c r="AH302" s="162"/>
      <c r="AI302" s="162"/>
      <c r="AJ302" s="162"/>
      <c r="AK302" s="162"/>
      <c r="AL302" s="162"/>
      <c r="AM302" s="162"/>
      <c r="AN302" s="162"/>
      <c r="AO302" s="162"/>
      <c r="AP302" s="162"/>
      <c r="AQ302" s="162"/>
      <c r="AR302" s="162"/>
      <c r="AS302" s="162"/>
      <c r="AT302" s="162"/>
      <c r="AU302" s="162"/>
      <c r="AV302" s="162"/>
      <c r="AW302" s="162"/>
      <c r="AX302" s="162"/>
      <c r="AY302" s="162"/>
      <c r="AZ302" s="162"/>
      <c r="BA302" s="162"/>
      <c r="BB302" s="162"/>
      <c r="BC302" s="162"/>
      <c r="BD302" s="162"/>
      <c r="BE302" s="162"/>
      <c r="BF302" s="162"/>
      <c r="BG302" s="162"/>
      <c r="BH302" s="162"/>
      <c r="BI302" s="162"/>
      <c r="BJ302" s="162"/>
      <c r="BK302" s="162"/>
      <c r="BL302" s="162"/>
      <c r="BM302" s="162"/>
      <c r="BN302" s="162"/>
      <c r="BO302" s="162"/>
      <c r="BP302" s="162"/>
      <c r="BQ302" s="162"/>
      <c r="BR302" s="162"/>
      <c r="BS302" s="162"/>
      <c r="BT302" s="162"/>
      <c r="BU302" s="162"/>
      <c r="BV302" s="162"/>
      <c r="BW302" s="162"/>
      <c r="BX302" s="162"/>
      <c r="BY302" s="162"/>
      <c r="BZ302" s="162"/>
      <c r="CA302" s="162"/>
      <c r="CB302" s="162"/>
      <c r="CC302" s="162"/>
      <c r="CD302" s="162"/>
      <c r="CE302" s="162"/>
      <c r="CF302" s="162"/>
      <c r="CG302" s="162"/>
      <c r="CH302" s="162"/>
      <c r="CI302" s="162"/>
      <c r="CJ302" s="162"/>
      <c r="CK302" s="162"/>
      <c r="CL302" s="162"/>
      <c r="CM302" s="162"/>
      <c r="CN302" s="162"/>
      <c r="CO302" s="162"/>
      <c r="CP302" s="162"/>
      <c r="CQ302" s="162"/>
      <c r="CR302" s="162"/>
      <c r="CS302" s="162"/>
      <c r="CT302" s="162"/>
      <c r="CU302" s="162"/>
      <c r="CV302" s="162"/>
      <c r="CW302" s="209"/>
      <c r="CX302" s="209"/>
      <c r="CY302" s="375"/>
      <c r="CZ302" s="156"/>
      <c r="DA302" s="155"/>
      <c r="DB302" s="155"/>
      <c r="DC302" s="155"/>
      <c r="DD302" s="157"/>
      <c r="DE302" s="152"/>
      <c r="DF302" s="152"/>
      <c r="DG302" s="153"/>
      <c r="DH302" s="797" t="s">
        <v>2456</v>
      </c>
      <c r="DI302" s="797" t="s">
        <v>2457</v>
      </c>
      <c r="DJ302" s="798" t="s">
        <v>2446</v>
      </c>
      <c r="DK302" s="175"/>
      <c r="DL302" s="202" t="s">
        <v>477</v>
      </c>
      <c r="DM302" s="158">
        <v>45985</v>
      </c>
      <c r="DN302" s="429">
        <v>3</v>
      </c>
      <c r="DO302" s="1005" t="s">
        <v>477</v>
      </c>
      <c r="DP302" s="240">
        <v>1750000</v>
      </c>
      <c r="DQ302" s="189">
        <f t="shared" si="376"/>
        <v>5670000</v>
      </c>
      <c r="DR302" s="446">
        <v>0.08</v>
      </c>
      <c r="DS302" s="281">
        <f t="shared" si="377"/>
        <v>5250000</v>
      </c>
      <c r="DT302" s="159">
        <v>46030</v>
      </c>
      <c r="DU302" s="152"/>
      <c r="DV302" s="152"/>
      <c r="DW302" s="155"/>
      <c r="DX302" s="155"/>
      <c r="DY302" s="155"/>
      <c r="DZ302" s="155"/>
      <c r="EA302" s="155"/>
      <c r="EB302" s="155"/>
      <c r="EC302" s="155"/>
      <c r="ED302" s="155"/>
      <c r="EE302" s="155"/>
      <c r="EF302" s="155"/>
      <c r="EG302" s="155"/>
      <c r="EH302" s="155"/>
      <c r="EI302" s="155"/>
      <c r="EJ302" s="155"/>
      <c r="EK302" s="155"/>
      <c r="EL302" s="155"/>
      <c r="EM302" s="155"/>
      <c r="EN302" s="155"/>
      <c r="EO302" s="155"/>
      <c r="EP302" s="155"/>
      <c r="EQ302" s="155"/>
      <c r="ER302" s="155"/>
      <c r="ES302" s="152"/>
      <c r="ET302" s="151"/>
      <c r="EU302" s="153"/>
      <c r="EV302" s="153"/>
      <c r="EW302" s="153"/>
      <c r="EX302" s="153"/>
      <c r="EY302" s="152"/>
      <c r="EZ302" s="152"/>
      <c r="FA302" s="152"/>
      <c r="FB302" s="152"/>
      <c r="FC302" s="151"/>
      <c r="FD302" s="155"/>
      <c r="FE302" s="155"/>
      <c r="FF302" s="155"/>
      <c r="FG302" s="204"/>
      <c r="FH302" s="204"/>
      <c r="FI302" s="204"/>
      <c r="FJ302" s="204"/>
      <c r="FK302" s="204"/>
      <c r="FL302" s="204"/>
    </row>
    <row r="303" spans="1:168" s="202" customFormat="1" ht="14" hidden="1" customHeight="1">
      <c r="A303" s="208" t="str">
        <f t="shared" si="375"/>
        <v>ok</v>
      </c>
      <c r="B303" s="151"/>
      <c r="C303" s="409"/>
      <c r="D303" s="151"/>
      <c r="E303" s="154"/>
      <c r="F303" s="154"/>
      <c r="G303" s="151"/>
      <c r="H303" s="364"/>
      <c r="I303" s="430" t="s">
        <v>2238</v>
      </c>
      <c r="J303" s="171" t="s">
        <v>640</v>
      </c>
      <c r="K303" s="247" t="s">
        <v>2172</v>
      </c>
      <c r="L303" s="431" t="s">
        <v>642</v>
      </c>
      <c r="M303" s="163" t="s">
        <v>345</v>
      </c>
      <c r="N303" s="177"/>
      <c r="O303" s="229"/>
      <c r="P303" s="416"/>
      <c r="Q303" s="155"/>
      <c r="R303" s="155"/>
      <c r="S303" s="161"/>
      <c r="T303" s="162"/>
      <c r="U303" s="162"/>
      <c r="V303" s="162"/>
      <c r="W303" s="162"/>
      <c r="X303" s="162"/>
      <c r="Y303" s="162"/>
      <c r="Z303" s="162"/>
      <c r="AA303" s="162"/>
      <c r="AB303" s="162"/>
      <c r="AC303" s="162"/>
      <c r="AD303" s="162"/>
      <c r="AE303" s="162"/>
      <c r="AF303" s="162"/>
      <c r="AG303" s="162"/>
      <c r="AH303" s="162"/>
      <c r="AI303" s="162"/>
      <c r="AJ303" s="162"/>
      <c r="AK303" s="162"/>
      <c r="AL303" s="162"/>
      <c r="AM303" s="162"/>
      <c r="AN303" s="162"/>
      <c r="AO303" s="162"/>
      <c r="AP303" s="162"/>
      <c r="AQ303" s="162"/>
      <c r="AR303" s="162"/>
      <c r="AS303" s="162"/>
      <c r="AT303" s="162"/>
      <c r="AU303" s="162"/>
      <c r="AV303" s="162"/>
      <c r="AW303" s="162"/>
      <c r="AX303" s="162"/>
      <c r="AY303" s="162"/>
      <c r="AZ303" s="162"/>
      <c r="BA303" s="162"/>
      <c r="BB303" s="162"/>
      <c r="BC303" s="162"/>
      <c r="BD303" s="162"/>
      <c r="BE303" s="162"/>
      <c r="BF303" s="162"/>
      <c r="BG303" s="162"/>
      <c r="BH303" s="162"/>
      <c r="BI303" s="162"/>
      <c r="BJ303" s="162"/>
      <c r="BK303" s="162"/>
      <c r="BL303" s="162"/>
      <c r="BM303" s="162"/>
      <c r="BN303" s="162"/>
      <c r="BO303" s="162"/>
      <c r="BP303" s="162"/>
      <c r="BQ303" s="162"/>
      <c r="BR303" s="162"/>
      <c r="BS303" s="162"/>
      <c r="BT303" s="162"/>
      <c r="BU303" s="162"/>
      <c r="BV303" s="162"/>
      <c r="BW303" s="162"/>
      <c r="BX303" s="162"/>
      <c r="BY303" s="162"/>
      <c r="BZ303" s="162"/>
      <c r="CA303" s="162"/>
      <c r="CB303" s="162"/>
      <c r="CC303" s="162"/>
      <c r="CD303" s="162"/>
      <c r="CE303" s="162"/>
      <c r="CF303" s="162"/>
      <c r="CG303" s="162"/>
      <c r="CH303" s="162"/>
      <c r="CI303" s="162"/>
      <c r="CJ303" s="162"/>
      <c r="CK303" s="162"/>
      <c r="CL303" s="162"/>
      <c r="CM303" s="162"/>
      <c r="CN303" s="162"/>
      <c r="CO303" s="162"/>
      <c r="CP303" s="162"/>
      <c r="CQ303" s="162"/>
      <c r="CR303" s="162"/>
      <c r="CS303" s="162"/>
      <c r="CT303" s="162"/>
      <c r="CU303" s="162"/>
      <c r="CV303" s="162"/>
      <c r="CW303" s="209"/>
      <c r="CX303" s="209"/>
      <c r="CY303" s="375"/>
      <c r="CZ303" s="156"/>
      <c r="DA303" s="155"/>
      <c r="DB303" s="155"/>
      <c r="DC303" s="155"/>
      <c r="DD303" s="157"/>
      <c r="DE303" s="152"/>
      <c r="DF303" s="152"/>
      <c r="DG303" s="153"/>
      <c r="DH303" s="797" t="s">
        <v>2456</v>
      </c>
      <c r="DI303" s="797" t="s">
        <v>2457</v>
      </c>
      <c r="DJ303" s="798" t="s">
        <v>2447</v>
      </c>
      <c r="DK303" s="175"/>
      <c r="DL303" s="202" t="s">
        <v>477</v>
      </c>
      <c r="DM303" s="158">
        <v>45985</v>
      </c>
      <c r="DN303" s="429">
        <v>2</v>
      </c>
      <c r="DO303" s="1005" t="s">
        <v>477</v>
      </c>
      <c r="DP303" s="240">
        <v>1750000</v>
      </c>
      <c r="DQ303" s="189">
        <f t="shared" si="376"/>
        <v>3780000.0000000005</v>
      </c>
      <c r="DR303" s="446">
        <v>0.08</v>
      </c>
      <c r="DS303" s="281">
        <f t="shared" si="377"/>
        <v>3500000</v>
      </c>
      <c r="DT303" s="159">
        <v>46030</v>
      </c>
      <c r="DU303" s="152"/>
      <c r="DV303" s="152"/>
      <c r="DW303" s="155"/>
      <c r="DX303" s="155"/>
      <c r="DY303" s="155"/>
      <c r="DZ303" s="155"/>
      <c r="EA303" s="155"/>
      <c r="EB303" s="155"/>
      <c r="EC303" s="155"/>
      <c r="ED303" s="155"/>
      <c r="EE303" s="155"/>
      <c r="EF303" s="155"/>
      <c r="EG303" s="155"/>
      <c r="EH303" s="155"/>
      <c r="EI303" s="155"/>
      <c r="EJ303" s="155"/>
      <c r="EK303" s="155"/>
      <c r="EL303" s="155"/>
      <c r="EM303" s="155"/>
      <c r="EN303" s="155"/>
      <c r="EO303" s="155"/>
      <c r="EP303" s="155"/>
      <c r="EQ303" s="155"/>
      <c r="ER303" s="155"/>
      <c r="ES303" s="152"/>
      <c r="ET303" s="151"/>
      <c r="EU303" s="153"/>
      <c r="EV303" s="153"/>
      <c r="EW303" s="153"/>
      <c r="EX303" s="153"/>
      <c r="EY303" s="152"/>
      <c r="EZ303" s="152"/>
      <c r="FA303" s="152"/>
      <c r="FB303" s="152"/>
      <c r="FC303" s="151"/>
      <c r="FD303" s="155"/>
      <c r="FE303" s="155"/>
      <c r="FF303" s="155"/>
      <c r="FG303" s="204"/>
      <c r="FH303" s="204"/>
      <c r="FI303" s="204"/>
      <c r="FJ303" s="204"/>
      <c r="FK303" s="204"/>
      <c r="FL303" s="204"/>
    </row>
    <row r="304" spans="1:168" s="202" customFormat="1" ht="14" hidden="1" customHeight="1">
      <c r="A304" s="208" t="str">
        <f t="shared" si="375"/>
        <v>ok</v>
      </c>
      <c r="B304" s="151"/>
      <c r="C304" s="409"/>
      <c r="D304" s="151"/>
      <c r="E304" s="154"/>
      <c r="F304" s="154"/>
      <c r="G304" s="151"/>
      <c r="H304" s="364"/>
      <c r="I304" s="430" t="s">
        <v>2238</v>
      </c>
      <c r="J304" s="171" t="s">
        <v>640</v>
      </c>
      <c r="K304" s="247" t="s">
        <v>2172</v>
      </c>
      <c r="L304" s="431" t="s">
        <v>642</v>
      </c>
      <c r="M304" s="163" t="s">
        <v>345</v>
      </c>
      <c r="N304" s="177"/>
      <c r="O304" s="229"/>
      <c r="P304" s="416"/>
      <c r="Q304" s="155"/>
      <c r="R304" s="155"/>
      <c r="S304" s="161"/>
      <c r="T304" s="162"/>
      <c r="U304" s="162"/>
      <c r="V304" s="162"/>
      <c r="W304" s="162"/>
      <c r="X304" s="162"/>
      <c r="Y304" s="162"/>
      <c r="Z304" s="162"/>
      <c r="AA304" s="162"/>
      <c r="AB304" s="162"/>
      <c r="AC304" s="162"/>
      <c r="AD304" s="162"/>
      <c r="AE304" s="162"/>
      <c r="AF304" s="162"/>
      <c r="AG304" s="162"/>
      <c r="AH304" s="162"/>
      <c r="AI304" s="162"/>
      <c r="AJ304" s="162"/>
      <c r="AK304" s="162"/>
      <c r="AL304" s="162"/>
      <c r="AM304" s="162"/>
      <c r="AN304" s="162"/>
      <c r="AO304" s="162"/>
      <c r="AP304" s="162"/>
      <c r="AQ304" s="162"/>
      <c r="AR304" s="162"/>
      <c r="AS304" s="162"/>
      <c r="AT304" s="162"/>
      <c r="AU304" s="162"/>
      <c r="AV304" s="162"/>
      <c r="AW304" s="162"/>
      <c r="AX304" s="162"/>
      <c r="AY304" s="162"/>
      <c r="AZ304" s="162"/>
      <c r="BA304" s="162"/>
      <c r="BB304" s="162"/>
      <c r="BC304" s="162"/>
      <c r="BD304" s="162"/>
      <c r="BE304" s="162"/>
      <c r="BF304" s="162"/>
      <c r="BG304" s="162"/>
      <c r="BH304" s="162"/>
      <c r="BI304" s="162"/>
      <c r="BJ304" s="162"/>
      <c r="BK304" s="162"/>
      <c r="BL304" s="162"/>
      <c r="BM304" s="162"/>
      <c r="BN304" s="162"/>
      <c r="BO304" s="162"/>
      <c r="BP304" s="162"/>
      <c r="BQ304" s="162"/>
      <c r="BR304" s="162"/>
      <c r="BS304" s="162"/>
      <c r="BT304" s="162"/>
      <c r="BU304" s="162"/>
      <c r="BV304" s="162"/>
      <c r="BW304" s="162"/>
      <c r="BX304" s="162"/>
      <c r="BY304" s="162"/>
      <c r="BZ304" s="162"/>
      <c r="CA304" s="162"/>
      <c r="CB304" s="162"/>
      <c r="CC304" s="162"/>
      <c r="CD304" s="162"/>
      <c r="CE304" s="162"/>
      <c r="CF304" s="162"/>
      <c r="CG304" s="162"/>
      <c r="CH304" s="162"/>
      <c r="CI304" s="162"/>
      <c r="CJ304" s="162"/>
      <c r="CK304" s="162"/>
      <c r="CL304" s="162"/>
      <c r="CM304" s="162"/>
      <c r="CN304" s="162"/>
      <c r="CO304" s="162"/>
      <c r="CP304" s="162"/>
      <c r="CQ304" s="162"/>
      <c r="CR304" s="162"/>
      <c r="CS304" s="162"/>
      <c r="CT304" s="162"/>
      <c r="CU304" s="162"/>
      <c r="CV304" s="162"/>
      <c r="CW304" s="209"/>
      <c r="CX304" s="209"/>
      <c r="CY304" s="375"/>
      <c r="CZ304" s="156"/>
      <c r="DA304" s="155"/>
      <c r="DB304" s="155"/>
      <c r="DC304" s="155"/>
      <c r="DD304" s="157"/>
      <c r="DE304" s="152"/>
      <c r="DF304" s="152"/>
      <c r="DG304" s="153"/>
      <c r="DH304" s="797" t="s">
        <v>2456</v>
      </c>
      <c r="DI304" s="797" t="s">
        <v>2457</v>
      </c>
      <c r="DJ304" s="798" t="s">
        <v>2448</v>
      </c>
      <c r="DK304" s="175"/>
      <c r="DL304" s="202" t="s">
        <v>477</v>
      </c>
      <c r="DM304" s="158">
        <v>45985</v>
      </c>
      <c r="DN304" s="429">
        <v>1</v>
      </c>
      <c r="DO304" s="1005" t="s">
        <v>477</v>
      </c>
      <c r="DP304" s="240">
        <v>5550000</v>
      </c>
      <c r="DQ304" s="189">
        <f t="shared" si="376"/>
        <v>5994000</v>
      </c>
      <c r="DR304" s="446">
        <v>0.08</v>
      </c>
      <c r="DS304" s="281">
        <f t="shared" si="377"/>
        <v>5550000</v>
      </c>
      <c r="DT304" s="159">
        <v>46030</v>
      </c>
      <c r="DU304" s="152"/>
      <c r="DV304" s="152"/>
      <c r="DW304" s="155"/>
      <c r="DX304" s="155"/>
      <c r="DY304" s="155"/>
      <c r="DZ304" s="155"/>
      <c r="EA304" s="155"/>
      <c r="EB304" s="155"/>
      <c r="EC304" s="155"/>
      <c r="ED304" s="155"/>
      <c r="EE304" s="155"/>
      <c r="EF304" s="155"/>
      <c r="EG304" s="155"/>
      <c r="EH304" s="155"/>
      <c r="EI304" s="155"/>
      <c r="EJ304" s="155"/>
      <c r="EK304" s="155"/>
      <c r="EL304" s="155"/>
      <c r="EM304" s="155"/>
      <c r="EN304" s="155"/>
      <c r="EO304" s="155"/>
      <c r="EP304" s="155"/>
      <c r="EQ304" s="155"/>
      <c r="ER304" s="155"/>
      <c r="ES304" s="152"/>
      <c r="ET304" s="151"/>
      <c r="EU304" s="153"/>
      <c r="EV304" s="153"/>
      <c r="EW304" s="153"/>
      <c r="EX304" s="153"/>
      <c r="EY304" s="152"/>
      <c r="EZ304" s="152"/>
      <c r="FA304" s="152"/>
      <c r="FB304" s="152"/>
      <c r="FC304" s="151"/>
      <c r="FD304" s="155"/>
      <c r="FE304" s="155"/>
      <c r="FF304" s="155"/>
      <c r="FG304" s="204"/>
      <c r="FH304" s="204"/>
      <c r="FI304" s="204"/>
      <c r="FJ304" s="204"/>
      <c r="FK304" s="204"/>
      <c r="FL304" s="204"/>
    </row>
    <row r="305" spans="1:168" s="202" customFormat="1" ht="14" hidden="1" customHeight="1">
      <c r="A305" s="208" t="str">
        <f t="shared" si="375"/>
        <v>ok</v>
      </c>
      <c r="B305" s="151"/>
      <c r="C305" s="409"/>
      <c r="D305" s="151"/>
      <c r="E305" s="154"/>
      <c r="F305" s="154"/>
      <c r="G305" s="151"/>
      <c r="H305" s="364"/>
      <c r="I305" s="430" t="s">
        <v>2238</v>
      </c>
      <c r="J305" s="171" t="s">
        <v>640</v>
      </c>
      <c r="K305" s="247" t="s">
        <v>2172</v>
      </c>
      <c r="L305" s="431" t="s">
        <v>642</v>
      </c>
      <c r="M305" s="163" t="s">
        <v>345</v>
      </c>
      <c r="N305" s="177"/>
      <c r="O305" s="229"/>
      <c r="P305" s="416"/>
      <c r="Q305" s="155"/>
      <c r="R305" s="155"/>
      <c r="S305" s="161"/>
      <c r="T305" s="162"/>
      <c r="U305" s="162"/>
      <c r="V305" s="162"/>
      <c r="W305" s="162"/>
      <c r="X305" s="162"/>
      <c r="Y305" s="162"/>
      <c r="Z305" s="162"/>
      <c r="AA305" s="162"/>
      <c r="AB305" s="162"/>
      <c r="AC305" s="162"/>
      <c r="AD305" s="162"/>
      <c r="AE305" s="162"/>
      <c r="AF305" s="162"/>
      <c r="AG305" s="162"/>
      <c r="AH305" s="162"/>
      <c r="AI305" s="162"/>
      <c r="AJ305" s="162"/>
      <c r="AK305" s="162"/>
      <c r="AL305" s="162"/>
      <c r="AM305" s="162"/>
      <c r="AN305" s="162"/>
      <c r="AO305" s="162"/>
      <c r="AP305" s="162"/>
      <c r="AQ305" s="162"/>
      <c r="AR305" s="162"/>
      <c r="AS305" s="162"/>
      <c r="AT305" s="162"/>
      <c r="AU305" s="162"/>
      <c r="AV305" s="162"/>
      <c r="AW305" s="162"/>
      <c r="AX305" s="162"/>
      <c r="AY305" s="162"/>
      <c r="AZ305" s="162"/>
      <c r="BA305" s="162"/>
      <c r="BB305" s="162"/>
      <c r="BC305" s="162"/>
      <c r="BD305" s="162"/>
      <c r="BE305" s="162"/>
      <c r="BF305" s="162"/>
      <c r="BG305" s="162"/>
      <c r="BH305" s="162"/>
      <c r="BI305" s="162"/>
      <c r="BJ305" s="162"/>
      <c r="BK305" s="162"/>
      <c r="BL305" s="162"/>
      <c r="BM305" s="162"/>
      <c r="BN305" s="162"/>
      <c r="BO305" s="162"/>
      <c r="BP305" s="162"/>
      <c r="BQ305" s="162"/>
      <c r="BR305" s="162"/>
      <c r="BS305" s="162"/>
      <c r="BT305" s="162"/>
      <c r="BU305" s="162"/>
      <c r="BV305" s="162"/>
      <c r="BW305" s="162"/>
      <c r="BX305" s="162"/>
      <c r="BY305" s="162"/>
      <c r="BZ305" s="162"/>
      <c r="CA305" s="162"/>
      <c r="CB305" s="162"/>
      <c r="CC305" s="162"/>
      <c r="CD305" s="162"/>
      <c r="CE305" s="162"/>
      <c r="CF305" s="162"/>
      <c r="CG305" s="162"/>
      <c r="CH305" s="162"/>
      <c r="CI305" s="162"/>
      <c r="CJ305" s="162"/>
      <c r="CK305" s="162"/>
      <c r="CL305" s="162"/>
      <c r="CM305" s="162"/>
      <c r="CN305" s="162"/>
      <c r="CO305" s="162"/>
      <c r="CP305" s="162"/>
      <c r="CQ305" s="162"/>
      <c r="CR305" s="162"/>
      <c r="CS305" s="162"/>
      <c r="CT305" s="162"/>
      <c r="CU305" s="162"/>
      <c r="CV305" s="162"/>
      <c r="CW305" s="209"/>
      <c r="CX305" s="209"/>
      <c r="CY305" s="375"/>
      <c r="CZ305" s="156"/>
      <c r="DA305" s="155"/>
      <c r="DB305" s="155"/>
      <c r="DC305" s="155"/>
      <c r="DD305" s="157"/>
      <c r="DE305" s="152"/>
      <c r="DF305" s="152"/>
      <c r="DG305" s="153"/>
      <c r="DH305" s="797" t="s">
        <v>2456</v>
      </c>
      <c r="DI305" s="797" t="s">
        <v>2457</v>
      </c>
      <c r="DJ305" s="798" t="s">
        <v>2449</v>
      </c>
      <c r="DK305" s="175"/>
      <c r="DL305" s="202" t="s">
        <v>477</v>
      </c>
      <c r="DM305" s="158">
        <v>45985</v>
      </c>
      <c r="DN305" s="429">
        <v>1</v>
      </c>
      <c r="DO305" s="1005" t="s">
        <v>477</v>
      </c>
      <c r="DP305" s="240">
        <v>615000</v>
      </c>
      <c r="DQ305" s="189">
        <f t="shared" si="376"/>
        <v>664200</v>
      </c>
      <c r="DR305" s="446">
        <v>0.08</v>
      </c>
      <c r="DS305" s="281">
        <f t="shared" si="377"/>
        <v>615000</v>
      </c>
      <c r="DT305" s="159">
        <v>46030</v>
      </c>
      <c r="DU305" s="152"/>
      <c r="DV305" s="152"/>
      <c r="DW305" s="155"/>
      <c r="DX305" s="155"/>
      <c r="DY305" s="155"/>
      <c r="DZ305" s="155"/>
      <c r="EA305" s="155"/>
      <c r="EB305" s="155"/>
      <c r="EC305" s="155"/>
      <c r="ED305" s="155"/>
      <c r="EE305" s="155"/>
      <c r="EF305" s="155"/>
      <c r="EG305" s="155"/>
      <c r="EH305" s="155"/>
      <c r="EI305" s="155"/>
      <c r="EJ305" s="155"/>
      <c r="EK305" s="155"/>
      <c r="EL305" s="155"/>
      <c r="EM305" s="155"/>
      <c r="EN305" s="155"/>
      <c r="EO305" s="155"/>
      <c r="EP305" s="155"/>
      <c r="EQ305" s="155"/>
      <c r="ER305" s="155"/>
      <c r="ES305" s="152"/>
      <c r="ET305" s="151"/>
      <c r="EU305" s="153"/>
      <c r="EV305" s="153"/>
      <c r="EW305" s="153"/>
      <c r="EX305" s="153"/>
      <c r="EY305" s="152"/>
      <c r="EZ305" s="152"/>
      <c r="FA305" s="152"/>
      <c r="FB305" s="152"/>
      <c r="FC305" s="151"/>
      <c r="FD305" s="155"/>
      <c r="FE305" s="155"/>
      <c r="FF305" s="155"/>
      <c r="FG305" s="204"/>
      <c r="FH305" s="204"/>
      <c r="FI305" s="204"/>
      <c r="FJ305" s="204"/>
      <c r="FK305" s="204"/>
      <c r="FL305" s="204"/>
    </row>
    <row r="306" spans="1:168" s="202" customFormat="1" ht="14" hidden="1" customHeight="1">
      <c r="A306" s="208" t="str">
        <f t="shared" si="375"/>
        <v>ok</v>
      </c>
      <c r="B306" s="151"/>
      <c r="C306" s="409"/>
      <c r="D306" s="151"/>
      <c r="E306" s="154"/>
      <c r="F306" s="154"/>
      <c r="G306" s="151"/>
      <c r="H306" s="364"/>
      <c r="I306" s="430" t="s">
        <v>2238</v>
      </c>
      <c r="J306" s="171" t="s">
        <v>640</v>
      </c>
      <c r="K306" s="247" t="s">
        <v>2172</v>
      </c>
      <c r="L306" s="431" t="s">
        <v>642</v>
      </c>
      <c r="M306" s="163" t="s">
        <v>345</v>
      </c>
      <c r="N306" s="177"/>
      <c r="O306" s="229"/>
      <c r="P306" s="416"/>
      <c r="Q306" s="155"/>
      <c r="R306" s="155"/>
      <c r="S306" s="161"/>
      <c r="T306" s="162"/>
      <c r="U306" s="162"/>
      <c r="V306" s="162"/>
      <c r="W306" s="162"/>
      <c r="X306" s="162"/>
      <c r="Y306" s="162"/>
      <c r="Z306" s="162"/>
      <c r="AA306" s="162"/>
      <c r="AB306" s="162"/>
      <c r="AC306" s="162"/>
      <c r="AD306" s="162"/>
      <c r="AE306" s="162"/>
      <c r="AF306" s="162"/>
      <c r="AG306" s="162"/>
      <c r="AH306" s="162"/>
      <c r="AI306" s="162"/>
      <c r="AJ306" s="162"/>
      <c r="AK306" s="162"/>
      <c r="AL306" s="162"/>
      <c r="AM306" s="162"/>
      <c r="AN306" s="162"/>
      <c r="AO306" s="162"/>
      <c r="AP306" s="162"/>
      <c r="AQ306" s="162"/>
      <c r="AR306" s="162"/>
      <c r="AS306" s="162"/>
      <c r="AT306" s="162"/>
      <c r="AU306" s="162"/>
      <c r="AV306" s="162"/>
      <c r="AW306" s="162"/>
      <c r="AX306" s="162"/>
      <c r="AY306" s="162"/>
      <c r="AZ306" s="162"/>
      <c r="BA306" s="162"/>
      <c r="BB306" s="162"/>
      <c r="BC306" s="162"/>
      <c r="BD306" s="162"/>
      <c r="BE306" s="162"/>
      <c r="BF306" s="162"/>
      <c r="BG306" s="162"/>
      <c r="BH306" s="162"/>
      <c r="BI306" s="162"/>
      <c r="BJ306" s="162"/>
      <c r="BK306" s="162"/>
      <c r="BL306" s="162"/>
      <c r="BM306" s="162"/>
      <c r="BN306" s="162"/>
      <c r="BO306" s="162"/>
      <c r="BP306" s="162"/>
      <c r="BQ306" s="162"/>
      <c r="BR306" s="162"/>
      <c r="BS306" s="162"/>
      <c r="BT306" s="162"/>
      <c r="BU306" s="162"/>
      <c r="BV306" s="162"/>
      <c r="BW306" s="162"/>
      <c r="BX306" s="162"/>
      <c r="BY306" s="162"/>
      <c r="BZ306" s="162"/>
      <c r="CA306" s="162"/>
      <c r="CB306" s="162"/>
      <c r="CC306" s="162"/>
      <c r="CD306" s="162"/>
      <c r="CE306" s="162"/>
      <c r="CF306" s="162"/>
      <c r="CG306" s="162"/>
      <c r="CH306" s="162"/>
      <c r="CI306" s="162"/>
      <c r="CJ306" s="162"/>
      <c r="CK306" s="162"/>
      <c r="CL306" s="162"/>
      <c r="CM306" s="162"/>
      <c r="CN306" s="162"/>
      <c r="CO306" s="162"/>
      <c r="CP306" s="162"/>
      <c r="CQ306" s="162"/>
      <c r="CR306" s="162"/>
      <c r="CS306" s="162"/>
      <c r="CT306" s="162"/>
      <c r="CU306" s="162"/>
      <c r="CV306" s="162"/>
      <c r="CW306" s="209"/>
      <c r="CX306" s="209"/>
      <c r="CY306" s="375"/>
      <c r="CZ306" s="156"/>
      <c r="DA306" s="155"/>
      <c r="DB306" s="155"/>
      <c r="DC306" s="155"/>
      <c r="DD306" s="157"/>
      <c r="DE306" s="152"/>
      <c r="DF306" s="152"/>
      <c r="DG306" s="153"/>
      <c r="DH306" s="797" t="s">
        <v>2456</v>
      </c>
      <c r="DI306" s="797" t="s">
        <v>2457</v>
      </c>
      <c r="DJ306" s="798" t="s">
        <v>2450</v>
      </c>
      <c r="DK306" s="175"/>
      <c r="DL306" s="202" t="s">
        <v>477</v>
      </c>
      <c r="DM306" s="158">
        <v>45985</v>
      </c>
      <c r="DN306" s="429">
        <v>1</v>
      </c>
      <c r="DO306" s="1005" t="s">
        <v>477</v>
      </c>
      <c r="DP306" s="240">
        <v>1265000</v>
      </c>
      <c r="DQ306" s="189">
        <f t="shared" si="376"/>
        <v>1366200</v>
      </c>
      <c r="DR306" s="446">
        <v>0.08</v>
      </c>
      <c r="DS306" s="281">
        <f t="shared" si="377"/>
        <v>1265000</v>
      </c>
      <c r="DT306" s="159">
        <v>46030</v>
      </c>
      <c r="DU306" s="152"/>
      <c r="DV306" s="152"/>
      <c r="DW306" s="155"/>
      <c r="DX306" s="155"/>
      <c r="DY306" s="155"/>
      <c r="DZ306" s="155"/>
      <c r="EA306" s="155"/>
      <c r="EB306" s="155"/>
      <c r="EC306" s="155"/>
      <c r="ED306" s="155"/>
      <c r="EE306" s="155"/>
      <c r="EF306" s="155"/>
      <c r="EG306" s="155"/>
      <c r="EH306" s="155"/>
      <c r="EI306" s="155"/>
      <c r="EJ306" s="155"/>
      <c r="EK306" s="155"/>
      <c r="EL306" s="155"/>
      <c r="EM306" s="155"/>
      <c r="EN306" s="155"/>
      <c r="EO306" s="155"/>
      <c r="EP306" s="155"/>
      <c r="EQ306" s="155"/>
      <c r="ER306" s="155"/>
      <c r="ES306" s="152"/>
      <c r="ET306" s="151"/>
      <c r="EU306" s="153"/>
      <c r="EV306" s="153"/>
      <c r="EW306" s="153"/>
      <c r="EX306" s="153"/>
      <c r="EY306" s="152"/>
      <c r="EZ306" s="152"/>
      <c r="FA306" s="152"/>
      <c r="FB306" s="152"/>
      <c r="FC306" s="151"/>
      <c r="FD306" s="155"/>
      <c r="FE306" s="155"/>
      <c r="FF306" s="155"/>
      <c r="FG306" s="204"/>
      <c r="FH306" s="204"/>
      <c r="FI306" s="204"/>
      <c r="FJ306" s="204"/>
      <c r="FK306" s="204"/>
      <c r="FL306" s="204"/>
    </row>
    <row r="307" spans="1:168" s="202" customFormat="1" ht="14" hidden="1" customHeight="1">
      <c r="A307" s="208" t="str">
        <f t="shared" si="375"/>
        <v>ok</v>
      </c>
      <c r="B307" s="151"/>
      <c r="C307" s="409"/>
      <c r="D307" s="151"/>
      <c r="E307" s="154"/>
      <c r="F307" s="154"/>
      <c r="G307" s="151"/>
      <c r="H307" s="364"/>
      <c r="I307" s="430" t="s">
        <v>2238</v>
      </c>
      <c r="J307" s="171" t="s">
        <v>640</v>
      </c>
      <c r="K307" s="247" t="s">
        <v>2172</v>
      </c>
      <c r="L307" s="431" t="s">
        <v>642</v>
      </c>
      <c r="M307" s="163" t="s">
        <v>345</v>
      </c>
      <c r="N307" s="177"/>
      <c r="O307" s="229"/>
      <c r="P307" s="416"/>
      <c r="Q307" s="155"/>
      <c r="R307" s="155"/>
      <c r="S307" s="161"/>
      <c r="T307" s="162"/>
      <c r="U307" s="162"/>
      <c r="V307" s="162"/>
      <c r="W307" s="162"/>
      <c r="X307" s="162"/>
      <c r="Y307" s="162"/>
      <c r="Z307" s="162"/>
      <c r="AA307" s="162"/>
      <c r="AB307" s="162"/>
      <c r="AC307" s="162"/>
      <c r="AD307" s="162"/>
      <c r="AE307" s="162"/>
      <c r="AF307" s="162"/>
      <c r="AG307" s="162"/>
      <c r="AH307" s="162"/>
      <c r="AI307" s="162"/>
      <c r="AJ307" s="162"/>
      <c r="AK307" s="162"/>
      <c r="AL307" s="162"/>
      <c r="AM307" s="162"/>
      <c r="AN307" s="162"/>
      <c r="AO307" s="162"/>
      <c r="AP307" s="162"/>
      <c r="AQ307" s="162"/>
      <c r="AR307" s="162"/>
      <c r="AS307" s="162"/>
      <c r="AT307" s="162"/>
      <c r="AU307" s="162"/>
      <c r="AV307" s="162"/>
      <c r="AW307" s="162"/>
      <c r="AX307" s="162"/>
      <c r="AY307" s="162"/>
      <c r="AZ307" s="162"/>
      <c r="BA307" s="162"/>
      <c r="BB307" s="162"/>
      <c r="BC307" s="162"/>
      <c r="BD307" s="162"/>
      <c r="BE307" s="162"/>
      <c r="BF307" s="162"/>
      <c r="BG307" s="162"/>
      <c r="BH307" s="162"/>
      <c r="BI307" s="162"/>
      <c r="BJ307" s="162"/>
      <c r="BK307" s="162"/>
      <c r="BL307" s="162"/>
      <c r="BM307" s="162"/>
      <c r="BN307" s="162"/>
      <c r="BO307" s="162"/>
      <c r="BP307" s="162"/>
      <c r="BQ307" s="162"/>
      <c r="BR307" s="162"/>
      <c r="BS307" s="162"/>
      <c r="BT307" s="162"/>
      <c r="BU307" s="162"/>
      <c r="BV307" s="162"/>
      <c r="BW307" s="162"/>
      <c r="BX307" s="162"/>
      <c r="BY307" s="162"/>
      <c r="BZ307" s="162"/>
      <c r="CA307" s="162"/>
      <c r="CB307" s="162"/>
      <c r="CC307" s="162"/>
      <c r="CD307" s="162"/>
      <c r="CE307" s="162"/>
      <c r="CF307" s="162"/>
      <c r="CG307" s="162"/>
      <c r="CH307" s="162"/>
      <c r="CI307" s="162"/>
      <c r="CJ307" s="162"/>
      <c r="CK307" s="162"/>
      <c r="CL307" s="162"/>
      <c r="CM307" s="162"/>
      <c r="CN307" s="162"/>
      <c r="CO307" s="162"/>
      <c r="CP307" s="162"/>
      <c r="CQ307" s="162"/>
      <c r="CR307" s="162"/>
      <c r="CS307" s="162"/>
      <c r="CT307" s="162"/>
      <c r="CU307" s="162"/>
      <c r="CV307" s="162"/>
      <c r="CW307" s="209"/>
      <c r="CX307" s="209"/>
      <c r="CY307" s="375"/>
      <c r="CZ307" s="156"/>
      <c r="DA307" s="155"/>
      <c r="DB307" s="155"/>
      <c r="DC307" s="155"/>
      <c r="DD307" s="157"/>
      <c r="DE307" s="152"/>
      <c r="DF307" s="152"/>
      <c r="DG307" s="153"/>
      <c r="DH307" s="797" t="s">
        <v>2456</v>
      </c>
      <c r="DI307" s="797" t="s">
        <v>2457</v>
      </c>
      <c r="DJ307" s="798" t="s">
        <v>2451</v>
      </c>
      <c r="DK307" s="175"/>
      <c r="DL307" s="202" t="s">
        <v>477</v>
      </c>
      <c r="DM307" s="158">
        <v>45985</v>
      </c>
      <c r="DN307" s="429">
        <v>1</v>
      </c>
      <c r="DO307" s="1005" t="s">
        <v>477</v>
      </c>
      <c r="DP307" s="240">
        <v>1650000</v>
      </c>
      <c r="DQ307" s="189">
        <f t="shared" si="376"/>
        <v>1782000.0000000002</v>
      </c>
      <c r="DR307" s="446">
        <v>0.08</v>
      </c>
      <c r="DS307" s="281">
        <f t="shared" si="377"/>
        <v>1650000</v>
      </c>
      <c r="DT307" s="159">
        <v>46030</v>
      </c>
      <c r="DU307" s="152"/>
      <c r="DV307" s="152"/>
      <c r="DW307" s="155"/>
      <c r="DX307" s="155"/>
      <c r="DY307" s="155"/>
      <c r="DZ307" s="155"/>
      <c r="EA307" s="155"/>
      <c r="EB307" s="155"/>
      <c r="EC307" s="155"/>
      <c r="ED307" s="155"/>
      <c r="EE307" s="155"/>
      <c r="EF307" s="155"/>
      <c r="EG307" s="155"/>
      <c r="EH307" s="155"/>
      <c r="EI307" s="155"/>
      <c r="EJ307" s="155"/>
      <c r="EK307" s="155"/>
      <c r="EL307" s="155"/>
      <c r="EM307" s="155"/>
      <c r="EN307" s="155"/>
      <c r="EO307" s="155"/>
      <c r="EP307" s="155"/>
      <c r="EQ307" s="155"/>
      <c r="ER307" s="155"/>
      <c r="ES307" s="152"/>
      <c r="ET307" s="151"/>
      <c r="EU307" s="153"/>
      <c r="EV307" s="153"/>
      <c r="EW307" s="153"/>
      <c r="EX307" s="153"/>
      <c r="EY307" s="152"/>
      <c r="EZ307" s="152"/>
      <c r="FA307" s="152"/>
      <c r="FB307" s="152"/>
      <c r="FC307" s="151"/>
      <c r="FD307" s="155"/>
      <c r="FE307" s="155"/>
      <c r="FF307" s="155"/>
      <c r="FG307" s="204"/>
      <c r="FH307" s="204"/>
      <c r="FI307" s="204"/>
      <c r="FJ307" s="204"/>
      <c r="FK307" s="204"/>
      <c r="FL307" s="204"/>
    </row>
    <row r="308" spans="1:168" s="202" customFormat="1" ht="14" hidden="1" customHeight="1">
      <c r="A308" s="208" t="str">
        <f t="shared" si="375"/>
        <v>ok</v>
      </c>
      <c r="B308" s="151"/>
      <c r="C308" s="409"/>
      <c r="D308" s="151"/>
      <c r="E308" s="154"/>
      <c r="F308" s="154"/>
      <c r="G308" s="151"/>
      <c r="H308" s="364"/>
      <c r="I308" s="430" t="s">
        <v>2238</v>
      </c>
      <c r="J308" s="171" t="s">
        <v>640</v>
      </c>
      <c r="K308" s="247" t="s">
        <v>2172</v>
      </c>
      <c r="L308" s="431" t="s">
        <v>642</v>
      </c>
      <c r="M308" s="163" t="s">
        <v>345</v>
      </c>
      <c r="N308" s="177"/>
      <c r="O308" s="229"/>
      <c r="P308" s="416"/>
      <c r="Q308" s="155"/>
      <c r="R308" s="155"/>
      <c r="S308" s="161"/>
      <c r="T308" s="162"/>
      <c r="U308" s="162"/>
      <c r="V308" s="162"/>
      <c r="W308" s="162"/>
      <c r="X308" s="162"/>
      <c r="Y308" s="162"/>
      <c r="Z308" s="162"/>
      <c r="AA308" s="162"/>
      <c r="AB308" s="162"/>
      <c r="AC308" s="162"/>
      <c r="AD308" s="162"/>
      <c r="AE308" s="162"/>
      <c r="AF308" s="162"/>
      <c r="AG308" s="162"/>
      <c r="AH308" s="162"/>
      <c r="AI308" s="162"/>
      <c r="AJ308" s="162"/>
      <c r="AK308" s="162"/>
      <c r="AL308" s="162"/>
      <c r="AM308" s="162"/>
      <c r="AN308" s="162"/>
      <c r="AO308" s="162"/>
      <c r="AP308" s="162"/>
      <c r="AQ308" s="162"/>
      <c r="AR308" s="162"/>
      <c r="AS308" s="162"/>
      <c r="AT308" s="162"/>
      <c r="AU308" s="162"/>
      <c r="AV308" s="162"/>
      <c r="AW308" s="162"/>
      <c r="AX308" s="162"/>
      <c r="AY308" s="162"/>
      <c r="AZ308" s="162"/>
      <c r="BA308" s="162"/>
      <c r="BB308" s="162"/>
      <c r="BC308" s="162"/>
      <c r="BD308" s="162"/>
      <c r="BE308" s="162"/>
      <c r="BF308" s="162"/>
      <c r="BG308" s="162"/>
      <c r="BH308" s="162"/>
      <c r="BI308" s="162"/>
      <c r="BJ308" s="162"/>
      <c r="BK308" s="162"/>
      <c r="BL308" s="162"/>
      <c r="BM308" s="162"/>
      <c r="BN308" s="162"/>
      <c r="BO308" s="162"/>
      <c r="BP308" s="162"/>
      <c r="BQ308" s="162"/>
      <c r="BR308" s="162"/>
      <c r="BS308" s="162"/>
      <c r="BT308" s="162"/>
      <c r="BU308" s="162"/>
      <c r="BV308" s="162"/>
      <c r="BW308" s="162"/>
      <c r="BX308" s="162"/>
      <c r="BY308" s="162"/>
      <c r="BZ308" s="162"/>
      <c r="CA308" s="162"/>
      <c r="CB308" s="162"/>
      <c r="CC308" s="162"/>
      <c r="CD308" s="162"/>
      <c r="CE308" s="162"/>
      <c r="CF308" s="162"/>
      <c r="CG308" s="162"/>
      <c r="CH308" s="162"/>
      <c r="CI308" s="162"/>
      <c r="CJ308" s="162"/>
      <c r="CK308" s="162"/>
      <c r="CL308" s="162"/>
      <c r="CM308" s="162"/>
      <c r="CN308" s="162"/>
      <c r="CO308" s="162"/>
      <c r="CP308" s="162"/>
      <c r="CQ308" s="162"/>
      <c r="CR308" s="162"/>
      <c r="CS308" s="162"/>
      <c r="CT308" s="162"/>
      <c r="CU308" s="162"/>
      <c r="CV308" s="162"/>
      <c r="CW308" s="209"/>
      <c r="CX308" s="209"/>
      <c r="CY308" s="375"/>
      <c r="CZ308" s="156"/>
      <c r="DA308" s="155"/>
      <c r="DB308" s="155"/>
      <c r="DC308" s="155"/>
      <c r="DD308" s="157"/>
      <c r="DE308" s="152"/>
      <c r="DF308" s="152"/>
      <c r="DG308" s="153"/>
      <c r="DH308" s="797" t="s">
        <v>2456</v>
      </c>
      <c r="DI308" s="797" t="s">
        <v>2457</v>
      </c>
      <c r="DJ308" s="798" t="s">
        <v>2452</v>
      </c>
      <c r="DK308" s="175"/>
      <c r="DL308" s="202" t="s">
        <v>477</v>
      </c>
      <c r="DM308" s="158">
        <v>45985</v>
      </c>
      <c r="DN308" s="429">
        <v>1</v>
      </c>
      <c r="DO308" s="1005" t="s">
        <v>477</v>
      </c>
      <c r="DP308" s="240">
        <v>2250000</v>
      </c>
      <c r="DQ308" s="189">
        <f t="shared" si="376"/>
        <v>2430000</v>
      </c>
      <c r="DR308" s="446">
        <v>0.08</v>
      </c>
      <c r="DS308" s="281">
        <f t="shared" si="377"/>
        <v>2250000</v>
      </c>
      <c r="DT308" s="159">
        <v>46030</v>
      </c>
      <c r="DU308" s="152"/>
      <c r="DV308" s="152"/>
      <c r="DW308" s="155"/>
      <c r="DX308" s="155"/>
      <c r="DY308" s="155"/>
      <c r="DZ308" s="155"/>
      <c r="EA308" s="155"/>
      <c r="EB308" s="155"/>
      <c r="EC308" s="155"/>
      <c r="ED308" s="155"/>
      <c r="EE308" s="155"/>
      <c r="EF308" s="155"/>
      <c r="EG308" s="155"/>
      <c r="EH308" s="155"/>
      <c r="EI308" s="155"/>
      <c r="EJ308" s="155"/>
      <c r="EK308" s="155"/>
      <c r="EL308" s="155"/>
      <c r="EM308" s="155"/>
      <c r="EN308" s="155"/>
      <c r="EO308" s="155"/>
      <c r="EP308" s="155"/>
      <c r="EQ308" s="155"/>
      <c r="ER308" s="155"/>
      <c r="ES308" s="152"/>
      <c r="ET308" s="151"/>
      <c r="EU308" s="153"/>
      <c r="EV308" s="153"/>
      <c r="EW308" s="153"/>
      <c r="EX308" s="153"/>
      <c r="EY308" s="152"/>
      <c r="EZ308" s="152"/>
      <c r="FA308" s="152"/>
      <c r="FB308" s="152"/>
      <c r="FC308" s="151"/>
      <c r="FD308" s="155"/>
      <c r="FE308" s="155"/>
      <c r="FF308" s="155"/>
      <c r="FG308" s="204"/>
      <c r="FH308" s="204"/>
      <c r="FI308" s="204"/>
      <c r="FJ308" s="204"/>
      <c r="FK308" s="204"/>
      <c r="FL308" s="204"/>
    </row>
    <row r="309" spans="1:168" s="202" customFormat="1" ht="14" hidden="1" customHeight="1">
      <c r="A309" s="208" t="str">
        <f t="shared" si="375"/>
        <v>ok</v>
      </c>
      <c r="B309" s="151"/>
      <c r="C309" s="409"/>
      <c r="D309" s="151"/>
      <c r="E309" s="154"/>
      <c r="F309" s="154"/>
      <c r="G309" s="151"/>
      <c r="H309" s="364"/>
      <c r="I309" s="430" t="s">
        <v>2238</v>
      </c>
      <c r="J309" s="171" t="s">
        <v>640</v>
      </c>
      <c r="K309" s="247" t="s">
        <v>2172</v>
      </c>
      <c r="L309" s="431" t="s">
        <v>642</v>
      </c>
      <c r="M309" s="163" t="s">
        <v>345</v>
      </c>
      <c r="N309" s="177"/>
      <c r="O309" s="229"/>
      <c r="P309" s="416"/>
      <c r="Q309" s="155"/>
      <c r="R309" s="155"/>
      <c r="S309" s="161"/>
      <c r="T309" s="162"/>
      <c r="U309" s="162"/>
      <c r="V309" s="162"/>
      <c r="W309" s="162"/>
      <c r="X309" s="162"/>
      <c r="Y309" s="162"/>
      <c r="Z309" s="162"/>
      <c r="AA309" s="162"/>
      <c r="AB309" s="162"/>
      <c r="AC309" s="162"/>
      <c r="AD309" s="162"/>
      <c r="AE309" s="162"/>
      <c r="AF309" s="162"/>
      <c r="AG309" s="162"/>
      <c r="AH309" s="162"/>
      <c r="AI309" s="162"/>
      <c r="AJ309" s="162"/>
      <c r="AK309" s="162"/>
      <c r="AL309" s="162"/>
      <c r="AM309" s="162"/>
      <c r="AN309" s="162"/>
      <c r="AO309" s="162"/>
      <c r="AP309" s="162"/>
      <c r="AQ309" s="162"/>
      <c r="AR309" s="162"/>
      <c r="AS309" s="162"/>
      <c r="AT309" s="162"/>
      <c r="AU309" s="162"/>
      <c r="AV309" s="162"/>
      <c r="AW309" s="162"/>
      <c r="AX309" s="162"/>
      <c r="AY309" s="162"/>
      <c r="AZ309" s="162"/>
      <c r="BA309" s="162"/>
      <c r="BB309" s="162"/>
      <c r="BC309" s="162"/>
      <c r="BD309" s="162"/>
      <c r="BE309" s="162"/>
      <c r="BF309" s="162"/>
      <c r="BG309" s="162"/>
      <c r="BH309" s="162"/>
      <c r="BI309" s="162"/>
      <c r="BJ309" s="162"/>
      <c r="BK309" s="162"/>
      <c r="BL309" s="162"/>
      <c r="BM309" s="162"/>
      <c r="BN309" s="162"/>
      <c r="BO309" s="162"/>
      <c r="BP309" s="162"/>
      <c r="BQ309" s="162"/>
      <c r="BR309" s="162"/>
      <c r="BS309" s="162"/>
      <c r="BT309" s="162"/>
      <c r="BU309" s="162"/>
      <c r="BV309" s="162"/>
      <c r="BW309" s="162"/>
      <c r="BX309" s="162"/>
      <c r="BY309" s="162"/>
      <c r="BZ309" s="162"/>
      <c r="CA309" s="162"/>
      <c r="CB309" s="162"/>
      <c r="CC309" s="162"/>
      <c r="CD309" s="162"/>
      <c r="CE309" s="162"/>
      <c r="CF309" s="162"/>
      <c r="CG309" s="162"/>
      <c r="CH309" s="162"/>
      <c r="CI309" s="162"/>
      <c r="CJ309" s="162"/>
      <c r="CK309" s="162"/>
      <c r="CL309" s="162"/>
      <c r="CM309" s="162"/>
      <c r="CN309" s="162"/>
      <c r="CO309" s="162"/>
      <c r="CP309" s="162"/>
      <c r="CQ309" s="162"/>
      <c r="CR309" s="162"/>
      <c r="CS309" s="162"/>
      <c r="CT309" s="162"/>
      <c r="CU309" s="162"/>
      <c r="CV309" s="162"/>
      <c r="CW309" s="209"/>
      <c r="CX309" s="209"/>
      <c r="CY309" s="375"/>
      <c r="CZ309" s="156"/>
      <c r="DA309" s="155"/>
      <c r="DB309" s="155"/>
      <c r="DC309" s="155"/>
      <c r="DD309" s="157"/>
      <c r="DE309" s="152"/>
      <c r="DF309" s="152"/>
      <c r="DG309" s="153"/>
      <c r="DH309" s="797" t="s">
        <v>2456</v>
      </c>
      <c r="DI309" s="797" t="s">
        <v>2457</v>
      </c>
      <c r="DJ309" s="798" t="s">
        <v>2453</v>
      </c>
      <c r="DK309" s="175"/>
      <c r="DL309" s="202" t="s">
        <v>477</v>
      </c>
      <c r="DM309" s="158">
        <v>45985</v>
      </c>
      <c r="DN309" s="429">
        <v>1</v>
      </c>
      <c r="DO309" s="1005" t="s">
        <v>477</v>
      </c>
      <c r="DP309" s="240">
        <v>1450000</v>
      </c>
      <c r="DQ309" s="189">
        <f t="shared" si="376"/>
        <v>1566000</v>
      </c>
      <c r="DR309" s="446">
        <v>0.08</v>
      </c>
      <c r="DS309" s="281">
        <f t="shared" si="377"/>
        <v>1450000</v>
      </c>
      <c r="DT309" s="159">
        <v>46030</v>
      </c>
      <c r="DU309" s="152"/>
      <c r="DV309" s="152"/>
      <c r="DW309" s="155"/>
      <c r="DX309" s="155"/>
      <c r="DY309" s="155"/>
      <c r="DZ309" s="155"/>
      <c r="EA309" s="155"/>
      <c r="EB309" s="155"/>
      <c r="EC309" s="155"/>
      <c r="ED309" s="155"/>
      <c r="EE309" s="155"/>
      <c r="EF309" s="155"/>
      <c r="EG309" s="155"/>
      <c r="EH309" s="155"/>
      <c r="EI309" s="155"/>
      <c r="EJ309" s="155"/>
      <c r="EK309" s="155"/>
      <c r="EL309" s="155"/>
      <c r="EM309" s="155"/>
      <c r="EN309" s="155"/>
      <c r="EO309" s="155"/>
      <c r="EP309" s="155"/>
      <c r="EQ309" s="155"/>
      <c r="ER309" s="155"/>
      <c r="ES309" s="152"/>
      <c r="ET309" s="151"/>
      <c r="EU309" s="153"/>
      <c r="EV309" s="153"/>
      <c r="EW309" s="153"/>
      <c r="EX309" s="153"/>
      <c r="EY309" s="152"/>
      <c r="EZ309" s="152"/>
      <c r="FA309" s="152"/>
      <c r="FB309" s="152"/>
      <c r="FC309" s="151"/>
      <c r="FD309" s="155"/>
      <c r="FE309" s="155"/>
      <c r="FF309" s="155"/>
      <c r="FG309" s="204"/>
      <c r="FH309" s="204"/>
      <c r="FI309" s="204"/>
      <c r="FJ309" s="204"/>
      <c r="FK309" s="204"/>
      <c r="FL309" s="204"/>
    </row>
    <row r="310" spans="1:168" s="202" customFormat="1" ht="14" hidden="1" customHeight="1">
      <c r="A310" s="208" t="str">
        <f t="shared" si="375"/>
        <v>ok</v>
      </c>
      <c r="B310" s="151"/>
      <c r="C310" s="409"/>
      <c r="D310" s="151"/>
      <c r="E310" s="154"/>
      <c r="F310" s="154"/>
      <c r="G310" s="151"/>
      <c r="H310" s="364"/>
      <c r="I310" s="430" t="s">
        <v>2238</v>
      </c>
      <c r="J310" s="171" t="s">
        <v>640</v>
      </c>
      <c r="K310" s="247" t="s">
        <v>2172</v>
      </c>
      <c r="L310" s="431" t="s">
        <v>642</v>
      </c>
      <c r="M310" s="163" t="s">
        <v>345</v>
      </c>
      <c r="N310" s="177"/>
      <c r="O310" s="229"/>
      <c r="P310" s="416"/>
      <c r="Q310" s="155"/>
      <c r="R310" s="155"/>
      <c r="S310" s="161"/>
      <c r="T310" s="162"/>
      <c r="U310" s="162"/>
      <c r="V310" s="162"/>
      <c r="W310" s="162"/>
      <c r="X310" s="162"/>
      <c r="Y310" s="162"/>
      <c r="Z310" s="162"/>
      <c r="AA310" s="162"/>
      <c r="AB310" s="162"/>
      <c r="AC310" s="162"/>
      <c r="AD310" s="162"/>
      <c r="AE310" s="162"/>
      <c r="AF310" s="162"/>
      <c r="AG310" s="162"/>
      <c r="AH310" s="162"/>
      <c r="AI310" s="162"/>
      <c r="AJ310" s="162"/>
      <c r="AK310" s="162"/>
      <c r="AL310" s="162"/>
      <c r="AM310" s="162"/>
      <c r="AN310" s="162"/>
      <c r="AO310" s="162"/>
      <c r="AP310" s="162"/>
      <c r="AQ310" s="162"/>
      <c r="AR310" s="162"/>
      <c r="AS310" s="162"/>
      <c r="AT310" s="162"/>
      <c r="AU310" s="162"/>
      <c r="AV310" s="162"/>
      <c r="AW310" s="162"/>
      <c r="AX310" s="162"/>
      <c r="AY310" s="162"/>
      <c r="AZ310" s="162"/>
      <c r="BA310" s="162"/>
      <c r="BB310" s="162"/>
      <c r="BC310" s="162"/>
      <c r="BD310" s="162"/>
      <c r="BE310" s="162"/>
      <c r="BF310" s="162"/>
      <c r="BG310" s="162"/>
      <c r="BH310" s="162"/>
      <c r="BI310" s="162"/>
      <c r="BJ310" s="162"/>
      <c r="BK310" s="162"/>
      <c r="BL310" s="162"/>
      <c r="BM310" s="162"/>
      <c r="BN310" s="162"/>
      <c r="BO310" s="162"/>
      <c r="BP310" s="162"/>
      <c r="BQ310" s="162"/>
      <c r="BR310" s="162"/>
      <c r="BS310" s="162"/>
      <c r="BT310" s="162"/>
      <c r="BU310" s="162"/>
      <c r="BV310" s="162"/>
      <c r="BW310" s="162"/>
      <c r="BX310" s="162"/>
      <c r="BY310" s="162"/>
      <c r="BZ310" s="162"/>
      <c r="CA310" s="162"/>
      <c r="CB310" s="162"/>
      <c r="CC310" s="162"/>
      <c r="CD310" s="162"/>
      <c r="CE310" s="162"/>
      <c r="CF310" s="162"/>
      <c r="CG310" s="162"/>
      <c r="CH310" s="162"/>
      <c r="CI310" s="162"/>
      <c r="CJ310" s="162"/>
      <c r="CK310" s="162"/>
      <c r="CL310" s="162"/>
      <c r="CM310" s="162"/>
      <c r="CN310" s="162"/>
      <c r="CO310" s="162"/>
      <c r="CP310" s="162"/>
      <c r="CQ310" s="162"/>
      <c r="CR310" s="162"/>
      <c r="CS310" s="162"/>
      <c r="CT310" s="162"/>
      <c r="CU310" s="162"/>
      <c r="CV310" s="162"/>
      <c r="CW310" s="209"/>
      <c r="CX310" s="209"/>
      <c r="CY310" s="375"/>
      <c r="CZ310" s="156"/>
      <c r="DA310" s="155"/>
      <c r="DB310" s="155"/>
      <c r="DC310" s="155"/>
      <c r="DD310" s="157"/>
      <c r="DE310" s="152"/>
      <c r="DF310" s="152"/>
      <c r="DG310" s="153"/>
      <c r="DH310" s="797" t="s">
        <v>2456</v>
      </c>
      <c r="DI310" s="797" t="s">
        <v>2457</v>
      </c>
      <c r="DJ310" s="798" t="s">
        <v>2454</v>
      </c>
      <c r="DK310" s="175"/>
      <c r="DL310" s="202" t="s">
        <v>477</v>
      </c>
      <c r="DM310" s="158">
        <v>45985</v>
      </c>
      <c r="DN310" s="429">
        <v>1</v>
      </c>
      <c r="DO310" s="1005" t="s">
        <v>477</v>
      </c>
      <c r="DP310" s="240">
        <v>600000</v>
      </c>
      <c r="DQ310" s="189">
        <f t="shared" si="376"/>
        <v>648000</v>
      </c>
      <c r="DR310" s="446">
        <v>0.08</v>
      </c>
      <c r="DS310" s="281">
        <f t="shared" si="377"/>
        <v>600000</v>
      </c>
      <c r="DT310" s="159">
        <v>46030</v>
      </c>
      <c r="DU310" s="152"/>
      <c r="DV310" s="152"/>
      <c r="DW310" s="155"/>
      <c r="DX310" s="155"/>
      <c r="DY310" s="155"/>
      <c r="DZ310" s="155"/>
      <c r="EA310" s="155"/>
      <c r="EB310" s="155"/>
      <c r="EC310" s="155"/>
      <c r="ED310" s="155"/>
      <c r="EE310" s="155"/>
      <c r="EF310" s="155"/>
      <c r="EG310" s="155"/>
      <c r="EH310" s="155"/>
      <c r="EI310" s="155"/>
      <c r="EJ310" s="155"/>
      <c r="EK310" s="155"/>
      <c r="EL310" s="155"/>
      <c r="EM310" s="155"/>
      <c r="EN310" s="155"/>
      <c r="EO310" s="155"/>
      <c r="EP310" s="155"/>
      <c r="EQ310" s="155"/>
      <c r="ER310" s="155"/>
      <c r="ES310" s="152"/>
      <c r="ET310" s="151"/>
      <c r="EU310" s="153"/>
      <c r="EV310" s="153"/>
      <c r="EW310" s="153"/>
      <c r="EX310" s="153"/>
      <c r="EY310" s="152"/>
      <c r="EZ310" s="152"/>
      <c r="FA310" s="152"/>
      <c r="FB310" s="152"/>
      <c r="FC310" s="151"/>
      <c r="FD310" s="155"/>
      <c r="FE310" s="155"/>
      <c r="FF310" s="155"/>
      <c r="FG310" s="204"/>
      <c r="FH310" s="204"/>
      <c r="FI310" s="204"/>
      <c r="FJ310" s="204"/>
      <c r="FK310" s="204"/>
      <c r="FL310" s="204"/>
    </row>
    <row r="311" spans="1:168" s="202" customFormat="1" ht="14" hidden="1" customHeight="1">
      <c r="A311" s="208" t="str">
        <f t="shared" si="375"/>
        <v>ok</v>
      </c>
      <c r="B311" s="151"/>
      <c r="C311" s="409"/>
      <c r="D311" s="151"/>
      <c r="E311" s="154"/>
      <c r="F311" s="154"/>
      <c r="G311" s="151"/>
      <c r="H311" s="364"/>
      <c r="I311" s="430" t="s">
        <v>2238</v>
      </c>
      <c r="J311" s="171" t="s">
        <v>640</v>
      </c>
      <c r="K311" s="247" t="s">
        <v>2172</v>
      </c>
      <c r="L311" s="431" t="s">
        <v>642</v>
      </c>
      <c r="M311" s="163" t="s">
        <v>345</v>
      </c>
      <c r="N311" s="177"/>
      <c r="O311" s="229"/>
      <c r="P311" s="416"/>
      <c r="Q311" s="155"/>
      <c r="R311" s="155"/>
      <c r="S311" s="161"/>
      <c r="T311" s="162"/>
      <c r="U311" s="162"/>
      <c r="V311" s="162"/>
      <c r="W311" s="162"/>
      <c r="X311" s="162"/>
      <c r="Y311" s="162"/>
      <c r="Z311" s="162"/>
      <c r="AA311" s="162"/>
      <c r="AB311" s="162"/>
      <c r="AC311" s="162"/>
      <c r="AD311" s="162"/>
      <c r="AE311" s="162"/>
      <c r="AF311" s="162"/>
      <c r="AG311" s="162"/>
      <c r="AH311" s="162"/>
      <c r="AI311" s="162"/>
      <c r="AJ311" s="162"/>
      <c r="AK311" s="162"/>
      <c r="AL311" s="162"/>
      <c r="AM311" s="162"/>
      <c r="AN311" s="162"/>
      <c r="AO311" s="162"/>
      <c r="AP311" s="162"/>
      <c r="AQ311" s="162"/>
      <c r="AR311" s="162"/>
      <c r="AS311" s="162"/>
      <c r="AT311" s="162"/>
      <c r="AU311" s="162"/>
      <c r="AV311" s="162"/>
      <c r="AW311" s="162"/>
      <c r="AX311" s="162"/>
      <c r="AY311" s="162"/>
      <c r="AZ311" s="162"/>
      <c r="BA311" s="162"/>
      <c r="BB311" s="162"/>
      <c r="BC311" s="162"/>
      <c r="BD311" s="162"/>
      <c r="BE311" s="162"/>
      <c r="BF311" s="162"/>
      <c r="BG311" s="162"/>
      <c r="BH311" s="162"/>
      <c r="BI311" s="162"/>
      <c r="BJ311" s="162"/>
      <c r="BK311" s="162"/>
      <c r="BL311" s="162"/>
      <c r="BM311" s="162"/>
      <c r="BN311" s="162"/>
      <c r="BO311" s="162"/>
      <c r="BP311" s="162"/>
      <c r="BQ311" s="162"/>
      <c r="BR311" s="162"/>
      <c r="BS311" s="162"/>
      <c r="BT311" s="162"/>
      <c r="BU311" s="162"/>
      <c r="BV311" s="162"/>
      <c r="BW311" s="162"/>
      <c r="BX311" s="162"/>
      <c r="BY311" s="162"/>
      <c r="BZ311" s="162"/>
      <c r="CA311" s="162"/>
      <c r="CB311" s="162"/>
      <c r="CC311" s="162"/>
      <c r="CD311" s="162"/>
      <c r="CE311" s="162"/>
      <c r="CF311" s="162"/>
      <c r="CG311" s="162"/>
      <c r="CH311" s="162"/>
      <c r="CI311" s="162"/>
      <c r="CJ311" s="162"/>
      <c r="CK311" s="162"/>
      <c r="CL311" s="162"/>
      <c r="CM311" s="162"/>
      <c r="CN311" s="162"/>
      <c r="CO311" s="162"/>
      <c r="CP311" s="162"/>
      <c r="CQ311" s="162"/>
      <c r="CR311" s="162"/>
      <c r="CS311" s="162"/>
      <c r="CT311" s="162"/>
      <c r="CU311" s="162"/>
      <c r="CV311" s="162"/>
      <c r="CW311" s="209"/>
      <c r="CX311" s="209"/>
      <c r="CY311" s="375"/>
      <c r="CZ311" s="156"/>
      <c r="DA311" s="155"/>
      <c r="DB311" s="155"/>
      <c r="DC311" s="155"/>
      <c r="DD311" s="157"/>
      <c r="DE311" s="152"/>
      <c r="DF311" s="152"/>
      <c r="DG311" s="153"/>
      <c r="DH311" s="797" t="s">
        <v>2456</v>
      </c>
      <c r="DI311" s="797" t="s">
        <v>2457</v>
      </c>
      <c r="DJ311" s="798" t="s">
        <v>2455</v>
      </c>
      <c r="DK311" s="175"/>
      <c r="DL311" s="202" t="s">
        <v>477</v>
      </c>
      <c r="DM311" s="158">
        <v>45985</v>
      </c>
      <c r="DN311" s="429">
        <v>1</v>
      </c>
      <c r="DO311" s="1005" t="s">
        <v>477</v>
      </c>
      <c r="DP311" s="240">
        <v>605000</v>
      </c>
      <c r="DQ311" s="189">
        <f t="shared" si="376"/>
        <v>653400</v>
      </c>
      <c r="DR311" s="446">
        <v>0.08</v>
      </c>
      <c r="DS311" s="281">
        <f t="shared" si="377"/>
        <v>605000</v>
      </c>
      <c r="DT311" s="159">
        <v>46030</v>
      </c>
      <c r="DU311" s="152"/>
      <c r="DV311" s="152"/>
      <c r="DW311" s="155"/>
      <c r="DX311" s="155"/>
      <c r="DY311" s="155"/>
      <c r="DZ311" s="155"/>
      <c r="EA311" s="155"/>
      <c r="EB311" s="155"/>
      <c r="EC311" s="155"/>
      <c r="ED311" s="155"/>
      <c r="EE311" s="155"/>
      <c r="EF311" s="155"/>
      <c r="EG311" s="155"/>
      <c r="EH311" s="155"/>
      <c r="EI311" s="155"/>
      <c r="EJ311" s="155"/>
      <c r="EK311" s="155"/>
      <c r="EL311" s="155"/>
      <c r="EM311" s="155"/>
      <c r="EN311" s="155"/>
      <c r="EO311" s="155"/>
      <c r="EP311" s="155"/>
      <c r="EQ311" s="155"/>
      <c r="ER311" s="155"/>
      <c r="ES311" s="152"/>
      <c r="ET311" s="151"/>
      <c r="EU311" s="153"/>
      <c r="EV311" s="153"/>
      <c r="EW311" s="153"/>
      <c r="EX311" s="153"/>
      <c r="EY311" s="152"/>
      <c r="EZ311" s="152"/>
      <c r="FA311" s="152"/>
      <c r="FB311" s="152"/>
      <c r="FC311" s="151"/>
      <c r="FD311" s="155"/>
      <c r="FE311" s="155"/>
      <c r="FF311" s="155"/>
      <c r="FG311" s="204"/>
      <c r="FH311" s="204"/>
      <c r="FI311" s="204"/>
      <c r="FJ311" s="204"/>
      <c r="FK311" s="204"/>
      <c r="FL311" s="204"/>
    </row>
    <row r="312" spans="1:168" s="202" customFormat="1" ht="14" hidden="1" customHeight="1">
      <c r="A312" s="208" t="str">
        <f t="shared" si="375"/>
        <v>Hiện</v>
      </c>
      <c r="B312" s="151" t="str">
        <f t="shared" ref="B312" si="378">FC312</f>
        <v>Đủ</v>
      </c>
      <c r="C312" s="409">
        <f t="shared" ref="C312" si="379">FA312</f>
        <v>0</v>
      </c>
      <c r="D312" s="154"/>
      <c r="E312" s="154"/>
      <c r="F312" s="154"/>
      <c r="G312" s="151"/>
      <c r="H312" s="364"/>
      <c r="I312" s="1301" t="s">
        <v>2309</v>
      </c>
      <c r="J312" s="423" t="s">
        <v>700</v>
      </c>
      <c r="K312" s="758" t="s">
        <v>2310</v>
      </c>
      <c r="L312" s="759" t="s">
        <v>535</v>
      </c>
      <c r="M312" s="1261" t="s">
        <v>345</v>
      </c>
      <c r="N312" s="1262"/>
      <c r="O312" s="1263">
        <v>5</v>
      </c>
      <c r="P312" s="1264"/>
      <c r="Q312" s="1265"/>
      <c r="R312" s="1265"/>
      <c r="S312" s="1266"/>
      <c r="T312" s="1267"/>
      <c r="U312" s="1267"/>
      <c r="V312" s="1267"/>
      <c r="W312" s="1267"/>
      <c r="X312" s="1267"/>
      <c r="Y312" s="1267"/>
      <c r="Z312" s="1267"/>
      <c r="AA312" s="1267"/>
      <c r="AB312" s="1267"/>
      <c r="AC312" s="1267"/>
      <c r="AD312" s="1267"/>
      <c r="AE312" s="1267"/>
      <c r="AF312" s="1267"/>
      <c r="AG312" s="1267"/>
      <c r="AH312" s="1267"/>
      <c r="AI312" s="1267"/>
      <c r="AJ312" s="1267"/>
      <c r="AK312" s="1267"/>
      <c r="AL312" s="1267"/>
      <c r="AM312" s="1267"/>
      <c r="AN312" s="1267"/>
      <c r="AO312" s="1267"/>
      <c r="AP312" s="1267"/>
      <c r="AQ312" s="1267"/>
      <c r="AR312" s="1267"/>
      <c r="AS312" s="1267"/>
      <c r="AT312" s="1267"/>
      <c r="AU312" s="1267"/>
      <c r="AV312" s="1267"/>
      <c r="AW312" s="1267"/>
      <c r="AX312" s="1267"/>
      <c r="AY312" s="1267"/>
      <c r="AZ312" s="1267"/>
      <c r="BA312" s="1267"/>
      <c r="BB312" s="1267"/>
      <c r="BC312" s="1267"/>
      <c r="BD312" s="1267"/>
      <c r="BE312" s="1267"/>
      <c r="BF312" s="1267"/>
      <c r="BG312" s="1267"/>
      <c r="BH312" s="1267"/>
      <c r="BI312" s="1267"/>
      <c r="BJ312" s="1267"/>
      <c r="BK312" s="1267"/>
      <c r="BL312" s="1267"/>
      <c r="BM312" s="1267"/>
      <c r="BN312" s="1267"/>
      <c r="BO312" s="1267"/>
      <c r="BP312" s="1267"/>
      <c r="BQ312" s="1267"/>
      <c r="BR312" s="1267"/>
      <c r="BS312" s="1267"/>
      <c r="BT312" s="1267"/>
      <c r="BU312" s="1267"/>
      <c r="BV312" s="1267"/>
      <c r="BW312" s="1267">
        <v>5</v>
      </c>
      <c r="BX312" s="1267"/>
      <c r="BY312" s="1267">
        <v>0</v>
      </c>
      <c r="BZ312" s="1267">
        <v>0</v>
      </c>
      <c r="CA312" s="1267">
        <v>0</v>
      </c>
      <c r="CB312" s="1267">
        <v>0</v>
      </c>
      <c r="CC312" s="1267">
        <v>0</v>
      </c>
      <c r="CD312" s="1267">
        <v>0</v>
      </c>
      <c r="CE312" s="1267">
        <f>VLOOKUP(I312,[120]REV33!$A:$O,11,0)</f>
        <v>0</v>
      </c>
      <c r="CF312" s="1267">
        <f>VLOOKUP(I312,[120]REV33!$A:$O,12,0)</f>
        <v>0</v>
      </c>
      <c r="CG312" s="1267"/>
      <c r="CH312" s="1267"/>
      <c r="CI312" s="1267"/>
      <c r="CJ312" s="1267"/>
      <c r="CK312" s="1267"/>
      <c r="CL312" s="1267"/>
      <c r="CM312" s="1267"/>
      <c r="CN312" s="1267"/>
      <c r="CO312" s="1267">
        <v>3</v>
      </c>
      <c r="CP312" s="1267">
        <v>0</v>
      </c>
      <c r="CQ312" s="1267">
        <v>0</v>
      </c>
      <c r="CR312" s="1267">
        <v>0</v>
      </c>
      <c r="CS312" s="162">
        <v>0</v>
      </c>
      <c r="CT312" s="162">
        <v>0</v>
      </c>
      <c r="CU312" s="162">
        <v>0</v>
      </c>
      <c r="CV312" s="162">
        <v>0</v>
      </c>
      <c r="CW312" s="209">
        <f>Q312+S312+U312+W312+Y312+AA312+AC312+AE312+AG312+AI312+AK312+AM312+AO312+AQ312+AS312+AU312+AW312+AY312+BA312+BC312+BE312+BG312+BI312+BK312+BM312+BO312+BQ312+BS312+BU312+BW312+BY312+CA312+CC312+CE312+CG312+CI312+CK312+CM312+CO312+CQ312+CS312+CU312</f>
        <v>8</v>
      </c>
      <c r="CX312" s="209">
        <f>R312+T312+V312+X312+Z312+AB312+AD312+AF312+AH312+AJ312+AL312+AN312+AP312+AR312+AT312+AV312+AX312+AZ312+BB312+BD312+BF312+BH312+BJ312+BL312+BN312+BP312+BR312+BT312+BV312+BX312+BZ312+CB312+CD312+CF312+CH312+CJ312+CL312+CN312+CP312+CR312+CT312+CV312</f>
        <v>0</v>
      </c>
      <c r="CY312" s="1269" t="s">
        <v>2597</v>
      </c>
      <c r="CZ312" s="1270"/>
      <c r="DA312" s="1265"/>
      <c r="DB312" s="1265"/>
      <c r="DC312" s="1265"/>
      <c r="DD312" s="1271"/>
      <c r="DE312" s="1272">
        <f t="shared" ref="DE312:DE315" si="380">IF(CW312&gt;DA312,CW312-DA312,"0")</f>
        <v>8</v>
      </c>
      <c r="DF312" s="1272" t="str">
        <f t="shared" ref="DF312:DF315" si="381">IF(CX312&gt;DB312,CX312-DB312,"0")</f>
        <v>0</v>
      </c>
      <c r="DG312" s="1273"/>
      <c r="DH312" s="158" t="s">
        <v>2871</v>
      </c>
      <c r="DI312" s="156" t="s">
        <v>435</v>
      </c>
      <c r="DJ312" s="247" t="s">
        <v>2337</v>
      </c>
      <c r="DK312" s="175">
        <v>304</v>
      </c>
      <c r="DL312" s="156" t="s">
        <v>477</v>
      </c>
      <c r="DM312" s="158" t="s">
        <v>374</v>
      </c>
      <c r="DN312" s="429">
        <v>5</v>
      </c>
      <c r="DO312" s="242" t="s">
        <v>477</v>
      </c>
      <c r="DP312" s="189">
        <v>150000</v>
      </c>
      <c r="DQ312" s="181">
        <f t="shared" ref="DQ312:DQ315" si="382">DP312*DN312*1.1</f>
        <v>825000.00000000012</v>
      </c>
      <c r="DR312" s="446">
        <f t="shared" ref="DR312:DR315" si="383">(DQ312-DS312)/DS312</f>
        <v>0.10000000000000016</v>
      </c>
      <c r="DS312" s="195">
        <f t="shared" ref="DS312:DS315" si="384">DP312*DN312</f>
        <v>750000</v>
      </c>
      <c r="DT312" s="159">
        <v>45995</v>
      </c>
      <c r="DU312" s="152">
        <f>SUMIF($I:$I,I312,$DN:$DN)</f>
        <v>8</v>
      </c>
      <c r="DV312" s="152">
        <f>SUMIF($I:$I,I312,$DO:$DO)</f>
        <v>0</v>
      </c>
      <c r="DW312" s="155"/>
      <c r="DX312" s="155"/>
      <c r="DY312" s="155"/>
      <c r="DZ312" s="155"/>
      <c r="EA312" s="155"/>
      <c r="EB312" s="155"/>
      <c r="EC312" s="155"/>
      <c r="ED312" s="155"/>
      <c r="EE312" s="155"/>
      <c r="EF312" s="155"/>
      <c r="EG312" s="155"/>
      <c r="EH312" s="155"/>
      <c r="EI312" s="155"/>
      <c r="EJ312" s="155"/>
      <c r="EK312" s="155"/>
      <c r="EL312" s="155"/>
      <c r="EM312" s="155"/>
      <c r="EN312" s="155"/>
      <c r="EO312" s="155"/>
      <c r="EP312" s="155"/>
      <c r="EQ312" s="155"/>
      <c r="ER312" s="155"/>
      <c r="ES312" s="152">
        <f>SUMIF($I:$I,I312,$EG:$EG)</f>
        <v>0</v>
      </c>
      <c r="ET312" s="151">
        <f>SUMIF($I:$I,I312,$EH:$EH)</f>
        <v>0</v>
      </c>
      <c r="EU312" s="153"/>
      <c r="EV312" s="153"/>
      <c r="EW312" s="153"/>
      <c r="EX312" s="153"/>
      <c r="EY312" s="152">
        <f t="shared" ref="EY312:EY315" si="385">DU312+ES312</f>
        <v>8</v>
      </c>
      <c r="EZ312" s="152">
        <f t="shared" ref="EZ312:EZ315" si="386">DV312+ET312</f>
        <v>0</v>
      </c>
      <c r="FA312" s="152">
        <f t="shared" ref="FA312:FA315" si="387">DE312-EY312</f>
        <v>0</v>
      </c>
      <c r="FB312" s="152">
        <f t="shared" ref="FB312:FB315" si="388">DF312-EZ312</f>
        <v>0</v>
      </c>
      <c r="FC312" s="151" t="str">
        <f t="shared" ref="FC312:FC315" si="389">IF(FA312&lt;0,"Thừa",IF(FA312=0,"Đủ","Thiếu"))</f>
        <v>Đủ</v>
      </c>
      <c r="FD312" s="155"/>
      <c r="FE312" s="155"/>
      <c r="FF312" s="155"/>
      <c r="FG312" s="204"/>
      <c r="FH312" s="204"/>
      <c r="FI312" s="204"/>
      <c r="FJ312" s="204"/>
      <c r="FK312" s="204"/>
      <c r="FL312" s="204"/>
    </row>
    <row r="313" spans="1:168" s="202" customFormat="1" ht="14" hidden="1" customHeight="1">
      <c r="A313" s="208" t="str">
        <f t="shared" si="375"/>
        <v>ok</v>
      </c>
      <c r="B313" s="151"/>
      <c r="C313" s="409"/>
      <c r="D313" s="154"/>
      <c r="E313" s="154"/>
      <c r="F313" s="154"/>
      <c r="G313" s="151"/>
      <c r="H313" s="364"/>
      <c r="I313" s="1301" t="s">
        <v>2309</v>
      </c>
      <c r="J313" s="423" t="s">
        <v>700</v>
      </c>
      <c r="K313" s="758" t="s">
        <v>2310</v>
      </c>
      <c r="L313" s="759" t="s">
        <v>535</v>
      </c>
      <c r="M313" s="1261" t="s">
        <v>345</v>
      </c>
      <c r="N313" s="1262"/>
      <c r="O313" s="1263"/>
      <c r="P313" s="1264"/>
      <c r="Q313" s="1265"/>
      <c r="R313" s="1265"/>
      <c r="S313" s="1266"/>
      <c r="T313" s="1267"/>
      <c r="U313" s="1267"/>
      <c r="V313" s="1267"/>
      <c r="W313" s="1267"/>
      <c r="X313" s="1267"/>
      <c r="Y313" s="1267"/>
      <c r="Z313" s="1267"/>
      <c r="AA313" s="1267"/>
      <c r="AB313" s="1267"/>
      <c r="AC313" s="1267"/>
      <c r="AD313" s="1267"/>
      <c r="AE313" s="1267"/>
      <c r="AF313" s="1267"/>
      <c r="AG313" s="1267"/>
      <c r="AH313" s="1267"/>
      <c r="AI313" s="1267"/>
      <c r="AJ313" s="1267"/>
      <c r="AK313" s="1267"/>
      <c r="AL313" s="1267"/>
      <c r="AM313" s="1267"/>
      <c r="AN313" s="1267"/>
      <c r="AO313" s="1267"/>
      <c r="AP313" s="1267"/>
      <c r="AQ313" s="1267"/>
      <c r="AR313" s="1267"/>
      <c r="AS313" s="1267"/>
      <c r="AT313" s="1267"/>
      <c r="AU313" s="1267"/>
      <c r="AV313" s="1267"/>
      <c r="AW313" s="1267"/>
      <c r="AX313" s="1267"/>
      <c r="AY313" s="1267"/>
      <c r="AZ313" s="1267"/>
      <c r="BA313" s="1267"/>
      <c r="BB313" s="1267"/>
      <c r="BC313" s="1267"/>
      <c r="BD313" s="1267"/>
      <c r="BE313" s="1267"/>
      <c r="BF313" s="1267"/>
      <c r="BG313" s="1267"/>
      <c r="BH313" s="1267"/>
      <c r="BI313" s="1267"/>
      <c r="BJ313" s="1267"/>
      <c r="BK313" s="1267"/>
      <c r="BL313" s="1267"/>
      <c r="BM313" s="1267"/>
      <c r="BN313" s="1267"/>
      <c r="BO313" s="1267"/>
      <c r="BP313" s="1267"/>
      <c r="BQ313" s="1267"/>
      <c r="BR313" s="1267"/>
      <c r="BS313" s="1267"/>
      <c r="BT313" s="1267"/>
      <c r="BU313" s="1267"/>
      <c r="BV313" s="1267"/>
      <c r="BW313" s="1267"/>
      <c r="BX313" s="1267"/>
      <c r="BY313" s="1267"/>
      <c r="BZ313" s="1267"/>
      <c r="CA313" s="1267"/>
      <c r="CB313" s="1267"/>
      <c r="CC313" s="1267"/>
      <c r="CD313" s="1267"/>
      <c r="CE313" s="1267"/>
      <c r="CF313" s="1267"/>
      <c r="CG313" s="1267"/>
      <c r="CH313" s="1267"/>
      <c r="CI313" s="1267"/>
      <c r="CJ313" s="1267"/>
      <c r="CK313" s="1267"/>
      <c r="CL313" s="1267"/>
      <c r="CM313" s="1267"/>
      <c r="CN313" s="1267"/>
      <c r="CO313" s="1267"/>
      <c r="CP313" s="1267"/>
      <c r="CQ313" s="1267"/>
      <c r="CR313" s="1267"/>
      <c r="CS313" s="1267"/>
      <c r="CT313" s="1267"/>
      <c r="CU313" s="1267"/>
      <c r="CV313" s="1267"/>
      <c r="CW313" s="1268"/>
      <c r="CX313" s="1268"/>
      <c r="CY313" s="1269"/>
      <c r="CZ313" s="1270"/>
      <c r="DA313" s="1265"/>
      <c r="DB313" s="1265"/>
      <c r="DC313" s="1265"/>
      <c r="DD313" s="1271"/>
      <c r="DE313" s="1272"/>
      <c r="DF313" s="1272"/>
      <c r="DG313" s="1273"/>
      <c r="DH313" s="158" t="s">
        <v>2871</v>
      </c>
      <c r="DI313" s="156" t="s">
        <v>435</v>
      </c>
      <c r="DJ313" s="174" t="s">
        <v>2872</v>
      </c>
      <c r="DK313" s="175" t="s">
        <v>2873</v>
      </c>
      <c r="DL313" s="1282" t="s">
        <v>477</v>
      </c>
      <c r="DM313" s="1282" t="s">
        <v>374</v>
      </c>
      <c r="DN313" s="1280">
        <v>3</v>
      </c>
      <c r="DO313" s="1282" t="s">
        <v>477</v>
      </c>
      <c r="DP313" s="1280">
        <v>200000</v>
      </c>
      <c r="DQ313" s="181">
        <f t="shared" ref="DQ313" si="390">DP313*DN313*1.1</f>
        <v>660000</v>
      </c>
      <c r="DR313" s="446">
        <f t="shared" ref="DR313" si="391">(DQ313-DS313)/DS313</f>
        <v>0.1</v>
      </c>
      <c r="DS313" s="195">
        <f t="shared" ref="DS313" si="392">DP313*DN313</f>
        <v>600000</v>
      </c>
      <c r="DT313" s="159">
        <v>46086</v>
      </c>
      <c r="DU313" s="152"/>
      <c r="DV313" s="152"/>
      <c r="DW313" s="155"/>
      <c r="DX313" s="155"/>
      <c r="DY313" s="155"/>
      <c r="DZ313" s="155"/>
      <c r="EA313" s="155"/>
      <c r="EB313" s="155"/>
      <c r="EC313" s="155"/>
      <c r="ED313" s="155"/>
      <c r="EE313" s="155"/>
      <c r="EF313" s="155"/>
      <c r="EG313" s="155"/>
      <c r="EH313" s="155"/>
      <c r="EI313" s="155"/>
      <c r="EJ313" s="155"/>
      <c r="EK313" s="155"/>
      <c r="EL313" s="155"/>
      <c r="EM313" s="155"/>
      <c r="EN313" s="155"/>
      <c r="EO313" s="155"/>
      <c r="EP313" s="155"/>
      <c r="EQ313" s="155"/>
      <c r="ER313" s="155"/>
      <c r="ES313" s="152"/>
      <c r="ET313" s="151"/>
      <c r="EU313" s="153"/>
      <c r="EV313" s="153"/>
      <c r="EW313" s="153"/>
      <c r="EX313" s="153"/>
      <c r="EY313" s="152"/>
      <c r="EZ313" s="152"/>
      <c r="FA313" s="152"/>
      <c r="FB313" s="152"/>
      <c r="FC313" s="151"/>
      <c r="FD313" s="155"/>
      <c r="FE313" s="155"/>
      <c r="FF313" s="155"/>
      <c r="FG313" s="204"/>
      <c r="FH313" s="204"/>
      <c r="FI313" s="204"/>
      <c r="FJ313" s="204"/>
      <c r="FK313" s="204"/>
      <c r="FL313" s="204"/>
    </row>
    <row r="314" spans="1:168" s="202" customFormat="1" ht="14.5" hidden="1" customHeight="1">
      <c r="A314" s="1260" t="str">
        <f t="shared" si="375"/>
        <v>Hiện</v>
      </c>
      <c r="B314" s="151" t="str">
        <f t="shared" ref="B314:B315" si="393">FC314</f>
        <v>Đủ</v>
      </c>
      <c r="C314" s="409">
        <f t="shared" ref="C314:C315" si="394">FA314</f>
        <v>0</v>
      </c>
      <c r="D314" s="151"/>
      <c r="E314" s="154"/>
      <c r="F314" s="154"/>
      <c r="G314" s="151"/>
      <c r="H314" s="364"/>
      <c r="I314" s="430" t="s">
        <v>2552</v>
      </c>
      <c r="J314" s="423" t="s">
        <v>2553</v>
      </c>
      <c r="K314" s="758" t="s">
        <v>2554</v>
      </c>
      <c r="L314" s="759" t="s">
        <v>2555</v>
      </c>
      <c r="M314" s="163" t="s">
        <v>345</v>
      </c>
      <c r="N314" s="177"/>
      <c r="O314" s="229">
        <v>5</v>
      </c>
      <c r="P314" s="416"/>
      <c r="Q314" s="155"/>
      <c r="R314" s="155"/>
      <c r="S314" s="161"/>
      <c r="T314" s="162"/>
      <c r="U314" s="162"/>
      <c r="V314" s="162"/>
      <c r="W314" s="162"/>
      <c r="X314" s="162"/>
      <c r="Y314" s="162"/>
      <c r="Z314" s="162"/>
      <c r="AA314" s="162"/>
      <c r="AB314" s="162"/>
      <c r="AC314" s="162"/>
      <c r="AD314" s="162"/>
      <c r="AE314" s="162"/>
      <c r="AF314" s="162"/>
      <c r="AG314" s="162"/>
      <c r="AH314" s="162"/>
      <c r="AI314" s="162"/>
      <c r="AJ314" s="162"/>
      <c r="AK314" s="162"/>
      <c r="AL314" s="162"/>
      <c r="AM314" s="162"/>
      <c r="AN314" s="162"/>
      <c r="AO314" s="162"/>
      <c r="AP314" s="162"/>
      <c r="AQ314" s="162"/>
      <c r="AR314" s="162"/>
      <c r="AS314" s="162"/>
      <c r="AT314" s="162"/>
      <c r="AU314" s="162"/>
      <c r="AV314" s="162"/>
      <c r="AW314" s="162"/>
      <c r="AX314" s="162"/>
      <c r="AY314" s="162"/>
      <c r="AZ314" s="162"/>
      <c r="BA314" s="162"/>
      <c r="BB314" s="162"/>
      <c r="BC314" s="162"/>
      <c r="BD314" s="162"/>
      <c r="BE314" s="162"/>
      <c r="BF314" s="162"/>
      <c r="BG314" s="162"/>
      <c r="BH314" s="162"/>
      <c r="BI314" s="162"/>
      <c r="BJ314" s="162"/>
      <c r="BK314" s="162"/>
      <c r="BL314" s="162"/>
      <c r="BM314" s="162"/>
      <c r="BN314" s="162"/>
      <c r="BO314" s="162"/>
      <c r="BP314" s="162"/>
      <c r="BQ314" s="162"/>
      <c r="BR314" s="162"/>
      <c r="BS314" s="162"/>
      <c r="BT314" s="162"/>
      <c r="BU314" s="162"/>
      <c r="BV314" s="162"/>
      <c r="BW314" s="162"/>
      <c r="BX314" s="162"/>
      <c r="BY314" s="162"/>
      <c r="BZ314" s="162"/>
      <c r="CA314" s="162"/>
      <c r="CB314" s="162"/>
      <c r="CC314" s="162"/>
      <c r="CD314" s="162"/>
      <c r="CE314" s="162"/>
      <c r="CF314" s="162"/>
      <c r="CG314" s="229">
        <v>20</v>
      </c>
      <c r="CH314" s="162"/>
      <c r="CI314" s="162"/>
      <c r="CJ314" s="162"/>
      <c r="CK314" s="162"/>
      <c r="CL314" s="162"/>
      <c r="CM314" s="162"/>
      <c r="CN314" s="162"/>
      <c r="CO314" s="162">
        <v>0</v>
      </c>
      <c r="CP314" s="162">
        <v>0</v>
      </c>
      <c r="CQ314" s="162">
        <v>0</v>
      </c>
      <c r="CR314" s="162">
        <v>0</v>
      </c>
      <c r="CS314" s="162">
        <v>0</v>
      </c>
      <c r="CT314" s="162">
        <v>0</v>
      </c>
      <c r="CU314" s="162">
        <v>0</v>
      </c>
      <c r="CV314" s="162">
        <v>0</v>
      </c>
      <c r="CW314" s="209">
        <f t="shared" ref="CW314:CW315" si="395">Q314+S314+U314+W314+Y314+AA314+AC314+AE314+AG314+AI314+AK314+AM314+AO314+AQ314+AS314+AU314+AW314+AY314+BA314+BC314+BE314+BG314+BI314+BK314+BM314+BO314+BQ314+BS314+BU314+BW314+BY314+CA314+CC314+CE314+CG314+CI314+CK314+CM314+CO314+CQ314+CS314+CU314</f>
        <v>20</v>
      </c>
      <c r="CX314" s="209">
        <f t="shared" ref="CX314:CX315" si="396">R314+T314+V314+X314+Z314+AB314+AD314+AF314+AH314+AJ314+AL314+AN314+AP314+AR314+AT314+AV314+AX314+AZ314+BB314+BD314+BF314+BH314+BJ314+BL314+BN314+BP314+BR314+BT314+BV314+BX314+BZ314+CB314+CD314+CF314+CH314+CJ314+CL314+CN314+CP314+CR314+CT314+CV314</f>
        <v>0</v>
      </c>
      <c r="CY314" s="375" t="s">
        <v>2559</v>
      </c>
      <c r="CZ314" s="156"/>
      <c r="DA314" s="155"/>
      <c r="DB314" s="155"/>
      <c r="DC314" s="155"/>
      <c r="DD314" s="157"/>
      <c r="DE314" s="152">
        <f t="shared" si="380"/>
        <v>20</v>
      </c>
      <c r="DF314" s="152" t="str">
        <f t="shared" si="381"/>
        <v>0</v>
      </c>
      <c r="DG314" s="153"/>
      <c r="DH314" s="158" t="s">
        <v>2562</v>
      </c>
      <c r="DI314" s="156" t="s">
        <v>2561</v>
      </c>
      <c r="DJ314" s="758" t="s">
        <v>2554</v>
      </c>
      <c r="DK314" s="175"/>
      <c r="DL314" s="156" t="s">
        <v>477</v>
      </c>
      <c r="DM314" s="158">
        <v>46008</v>
      </c>
      <c r="DN314" s="429">
        <v>20</v>
      </c>
      <c r="DO314" s="240" t="s">
        <v>477</v>
      </c>
      <c r="DP314" s="195">
        <v>20000</v>
      </c>
      <c r="DQ314" s="181">
        <f t="shared" si="382"/>
        <v>440000.00000000006</v>
      </c>
      <c r="DR314" s="446">
        <f t="shared" si="383"/>
        <v>0.10000000000000014</v>
      </c>
      <c r="DS314" s="195">
        <f t="shared" si="384"/>
        <v>400000</v>
      </c>
      <c r="DT314" s="159">
        <v>46008</v>
      </c>
      <c r="DU314" s="152">
        <f>SUMIF($I:$I,I314,$DN:$DN)</f>
        <v>20</v>
      </c>
      <c r="DV314" s="152">
        <f>SUMIF($I:$I,I314,$DO:$DO)</f>
        <v>0</v>
      </c>
      <c r="DW314" s="155"/>
      <c r="DX314" s="155"/>
      <c r="DY314" s="155"/>
      <c r="DZ314" s="155"/>
      <c r="EA314" s="155"/>
      <c r="EB314" s="155"/>
      <c r="EC314" s="155"/>
      <c r="ED314" s="155"/>
      <c r="EE314" s="155"/>
      <c r="EF314" s="155"/>
      <c r="EG314" s="155"/>
      <c r="EH314" s="155"/>
      <c r="EI314" s="155"/>
      <c r="EJ314" s="155"/>
      <c r="EK314" s="155"/>
      <c r="EL314" s="155"/>
      <c r="EM314" s="155"/>
      <c r="EN314" s="155"/>
      <c r="EO314" s="155"/>
      <c r="EP314" s="155"/>
      <c r="EQ314" s="155"/>
      <c r="ER314" s="155"/>
      <c r="ES314" s="152">
        <f>SUMIF($I:$I,I314,$EG:$EG)</f>
        <v>0</v>
      </c>
      <c r="ET314" s="151">
        <f>SUMIF($I:$I,I314,$EH:$EH)</f>
        <v>0</v>
      </c>
      <c r="EU314" s="153"/>
      <c r="EV314" s="153"/>
      <c r="EW314" s="153"/>
      <c r="EX314" s="153"/>
      <c r="EY314" s="152">
        <f t="shared" si="385"/>
        <v>20</v>
      </c>
      <c r="EZ314" s="152">
        <f t="shared" si="386"/>
        <v>0</v>
      </c>
      <c r="FA314" s="152">
        <f t="shared" si="387"/>
        <v>0</v>
      </c>
      <c r="FB314" s="152">
        <f t="shared" si="388"/>
        <v>0</v>
      </c>
      <c r="FC314" s="151" t="str">
        <f t="shared" si="389"/>
        <v>Đủ</v>
      </c>
      <c r="FD314" s="155"/>
      <c r="FE314" s="155"/>
      <c r="FF314" s="155"/>
      <c r="FG314" s="204"/>
      <c r="FH314" s="204"/>
      <c r="FI314" s="204"/>
      <c r="FJ314" s="204"/>
      <c r="FK314" s="204"/>
      <c r="FL314" s="204"/>
    </row>
    <row r="315" spans="1:168" s="202" customFormat="1" ht="14" hidden="1" customHeight="1">
      <c r="A315" s="208" t="str">
        <f>IF(I315=I314,"ok","Hiện")</f>
        <v>Hiện</v>
      </c>
      <c r="B315" s="151" t="str">
        <f t="shared" si="393"/>
        <v>Đủ</v>
      </c>
      <c r="C315" s="409">
        <f t="shared" si="394"/>
        <v>0</v>
      </c>
      <c r="D315" s="154" t="s">
        <v>435</v>
      </c>
      <c r="E315" s="154"/>
      <c r="F315" s="154"/>
      <c r="G315" s="151"/>
      <c r="H315" s="364"/>
      <c r="I315" s="430" t="s">
        <v>2556</v>
      </c>
      <c r="J315" s="423" t="s">
        <v>2553</v>
      </c>
      <c r="K315" s="758" t="s">
        <v>2557</v>
      </c>
      <c r="L315" s="759" t="s">
        <v>2555</v>
      </c>
      <c r="M315" s="163" t="s">
        <v>345</v>
      </c>
      <c r="N315" s="177"/>
      <c r="O315" s="229">
        <v>4</v>
      </c>
      <c r="P315" s="416"/>
      <c r="Q315" s="155"/>
      <c r="R315" s="155"/>
      <c r="S315" s="161"/>
      <c r="T315" s="162"/>
      <c r="U315" s="162"/>
      <c r="V315" s="162"/>
      <c r="W315" s="162"/>
      <c r="X315" s="162"/>
      <c r="Y315" s="162"/>
      <c r="Z315" s="162"/>
      <c r="AA315" s="162"/>
      <c r="AB315" s="162"/>
      <c r="AC315" s="162"/>
      <c r="AD315" s="162"/>
      <c r="AE315" s="162"/>
      <c r="AF315" s="162"/>
      <c r="AG315" s="162"/>
      <c r="AH315" s="162"/>
      <c r="AI315" s="162"/>
      <c r="AJ315" s="162"/>
      <c r="AK315" s="162"/>
      <c r="AL315" s="162"/>
      <c r="AM315" s="162"/>
      <c r="AN315" s="162"/>
      <c r="AO315" s="162"/>
      <c r="AP315" s="162"/>
      <c r="AQ315" s="162"/>
      <c r="AR315" s="162"/>
      <c r="AS315" s="162"/>
      <c r="AT315" s="162"/>
      <c r="AU315" s="162"/>
      <c r="AV315" s="162"/>
      <c r="AW315" s="162"/>
      <c r="AX315" s="162"/>
      <c r="AY315" s="162"/>
      <c r="AZ315" s="162"/>
      <c r="BA315" s="162"/>
      <c r="BB315" s="162"/>
      <c r="BC315" s="162"/>
      <c r="BD315" s="162"/>
      <c r="BE315" s="162"/>
      <c r="BF315" s="162"/>
      <c r="BG315" s="162"/>
      <c r="BH315" s="162"/>
      <c r="BI315" s="162"/>
      <c r="BJ315" s="162"/>
      <c r="BK315" s="162"/>
      <c r="BL315" s="162"/>
      <c r="BM315" s="162"/>
      <c r="BN315" s="162"/>
      <c r="BO315" s="162"/>
      <c r="BP315" s="162"/>
      <c r="BQ315" s="162"/>
      <c r="BR315" s="162"/>
      <c r="BS315" s="162"/>
      <c r="BT315" s="162"/>
      <c r="BU315" s="162"/>
      <c r="BV315" s="162"/>
      <c r="BW315" s="162"/>
      <c r="BX315" s="162"/>
      <c r="BY315" s="162"/>
      <c r="BZ315" s="162"/>
      <c r="CA315" s="162"/>
      <c r="CB315" s="162"/>
      <c r="CC315" s="162"/>
      <c r="CD315" s="162"/>
      <c r="CE315" s="162"/>
      <c r="CF315" s="162"/>
      <c r="CG315" s="229">
        <v>4</v>
      </c>
      <c r="CH315" s="162"/>
      <c r="CI315" s="162"/>
      <c r="CJ315" s="162"/>
      <c r="CK315" s="162"/>
      <c r="CL315" s="162"/>
      <c r="CM315" s="162"/>
      <c r="CN315" s="162"/>
      <c r="CO315" s="162">
        <v>0</v>
      </c>
      <c r="CP315" s="162">
        <v>0</v>
      </c>
      <c r="CQ315" s="162">
        <v>0</v>
      </c>
      <c r="CR315" s="162">
        <v>0</v>
      </c>
      <c r="CS315" s="162">
        <v>6</v>
      </c>
      <c r="CT315" s="162">
        <v>0</v>
      </c>
      <c r="CU315" s="162">
        <v>0</v>
      </c>
      <c r="CV315" s="162">
        <v>0</v>
      </c>
      <c r="CW315" s="209">
        <f t="shared" si="395"/>
        <v>10</v>
      </c>
      <c r="CX315" s="209">
        <f t="shared" si="396"/>
        <v>0</v>
      </c>
      <c r="CY315" s="375" t="s">
        <v>2879</v>
      </c>
      <c r="CZ315" s="156"/>
      <c r="DA315" s="155"/>
      <c r="DB315" s="155"/>
      <c r="DC315" s="155"/>
      <c r="DD315" s="157"/>
      <c r="DE315" s="152">
        <f t="shared" si="380"/>
        <v>10</v>
      </c>
      <c r="DF315" s="152" t="str">
        <f t="shared" si="381"/>
        <v>0</v>
      </c>
      <c r="DG315" s="153"/>
      <c r="DH315" s="158" t="s">
        <v>2562</v>
      </c>
      <c r="DI315" s="156" t="s">
        <v>2561</v>
      </c>
      <c r="DJ315" s="758" t="s">
        <v>2557</v>
      </c>
      <c r="DK315" s="175"/>
      <c r="DL315" s="156" t="s">
        <v>477</v>
      </c>
      <c r="DM315" s="158">
        <v>46008</v>
      </c>
      <c r="DN315" s="429">
        <v>4</v>
      </c>
      <c r="DO315" s="240" t="s">
        <v>477</v>
      </c>
      <c r="DP315" s="195">
        <v>20000</v>
      </c>
      <c r="DQ315" s="181">
        <f t="shared" si="382"/>
        <v>88000</v>
      </c>
      <c r="DR315" s="446">
        <f t="shared" si="383"/>
        <v>0.1</v>
      </c>
      <c r="DS315" s="195">
        <f t="shared" si="384"/>
        <v>80000</v>
      </c>
      <c r="DT315" s="159">
        <v>46008</v>
      </c>
      <c r="DU315" s="152">
        <f>SUMIF($I:$I,I315,$DN:$DN)</f>
        <v>10</v>
      </c>
      <c r="DV315" s="152">
        <f>SUMIF($I:$I,I315,$DO:$DO)</f>
        <v>0</v>
      </c>
      <c r="DW315" s="155"/>
      <c r="DX315" s="155"/>
      <c r="DY315" s="155"/>
      <c r="DZ315" s="155"/>
      <c r="EA315" s="155"/>
      <c r="EB315" s="155"/>
      <c r="EC315" s="155"/>
      <c r="ED315" s="155"/>
      <c r="EE315" s="155"/>
      <c r="EF315" s="155"/>
      <c r="EG315" s="155"/>
      <c r="EH315" s="155"/>
      <c r="EI315" s="155"/>
      <c r="EJ315" s="155"/>
      <c r="EK315" s="155"/>
      <c r="EL315" s="155"/>
      <c r="EM315" s="155"/>
      <c r="EN315" s="155"/>
      <c r="EO315" s="155"/>
      <c r="EP315" s="155"/>
      <c r="EQ315" s="155"/>
      <c r="ER315" s="155"/>
      <c r="ES315" s="152">
        <f>SUMIF($I:$I,I315,$EG:$EG)</f>
        <v>0</v>
      </c>
      <c r="ET315" s="151">
        <f>SUMIF($I:$I,I315,$EH:$EH)</f>
        <v>0</v>
      </c>
      <c r="EU315" s="153"/>
      <c r="EV315" s="153"/>
      <c r="EW315" s="153"/>
      <c r="EX315" s="153"/>
      <c r="EY315" s="152">
        <f t="shared" si="385"/>
        <v>10</v>
      </c>
      <c r="EZ315" s="152">
        <f t="shared" si="386"/>
        <v>0</v>
      </c>
      <c r="FA315" s="152">
        <f t="shared" si="387"/>
        <v>0</v>
      </c>
      <c r="FB315" s="152">
        <f t="shared" si="388"/>
        <v>0</v>
      </c>
      <c r="FC315" s="151" t="str">
        <f t="shared" si="389"/>
        <v>Đủ</v>
      </c>
      <c r="FD315" s="155"/>
      <c r="FE315" s="155"/>
      <c r="FF315" s="155"/>
      <c r="FG315" s="204"/>
      <c r="FH315" s="204"/>
      <c r="FI315" s="204"/>
      <c r="FJ315" s="204"/>
      <c r="FK315" s="204"/>
      <c r="FL315" s="204"/>
    </row>
    <row r="316" spans="1:168" s="202" customFormat="1" ht="14" hidden="1" customHeight="1">
      <c r="A316" s="208" t="str">
        <f>IF(I316=I315,"ok","Hiện")</f>
        <v>ok</v>
      </c>
      <c r="B316" s="151"/>
      <c r="C316" s="409"/>
      <c r="D316" s="154"/>
      <c r="E316" s="154"/>
      <c r="F316" s="154"/>
      <c r="G316" s="151"/>
      <c r="H316" s="364"/>
      <c r="I316" s="430" t="s">
        <v>2556</v>
      </c>
      <c r="J316" s="423" t="s">
        <v>2553</v>
      </c>
      <c r="K316" s="758" t="s">
        <v>2557</v>
      </c>
      <c r="L316" s="759" t="s">
        <v>2555</v>
      </c>
      <c r="M316" s="163" t="s">
        <v>345</v>
      </c>
      <c r="N316" s="177"/>
      <c r="O316" s="229"/>
      <c r="P316" s="416"/>
      <c r="Q316" s="155"/>
      <c r="R316" s="155"/>
      <c r="S316" s="161"/>
      <c r="T316" s="162"/>
      <c r="U316" s="162"/>
      <c r="V316" s="162"/>
      <c r="W316" s="162"/>
      <c r="X316" s="162"/>
      <c r="Y316" s="162"/>
      <c r="Z316" s="162"/>
      <c r="AA316" s="162"/>
      <c r="AB316" s="162"/>
      <c r="AC316" s="162"/>
      <c r="AD316" s="162"/>
      <c r="AE316" s="162"/>
      <c r="AF316" s="162"/>
      <c r="AG316" s="162"/>
      <c r="AH316" s="162"/>
      <c r="AI316" s="162"/>
      <c r="AJ316" s="162"/>
      <c r="AK316" s="162"/>
      <c r="AL316" s="162"/>
      <c r="AM316" s="162"/>
      <c r="AN316" s="162"/>
      <c r="AO316" s="162"/>
      <c r="AP316" s="162"/>
      <c r="AQ316" s="162"/>
      <c r="AR316" s="162"/>
      <c r="AS316" s="162"/>
      <c r="AT316" s="162"/>
      <c r="AU316" s="162"/>
      <c r="AV316" s="162"/>
      <c r="AW316" s="162"/>
      <c r="AX316" s="162"/>
      <c r="AY316" s="162"/>
      <c r="AZ316" s="162"/>
      <c r="BA316" s="162"/>
      <c r="BB316" s="162"/>
      <c r="BC316" s="162"/>
      <c r="BD316" s="162"/>
      <c r="BE316" s="162"/>
      <c r="BF316" s="162"/>
      <c r="BG316" s="162"/>
      <c r="BH316" s="162"/>
      <c r="BI316" s="162"/>
      <c r="BJ316" s="162"/>
      <c r="BK316" s="162"/>
      <c r="BL316" s="162"/>
      <c r="BM316" s="162"/>
      <c r="BN316" s="162"/>
      <c r="BO316" s="162"/>
      <c r="BP316" s="162"/>
      <c r="BQ316" s="162"/>
      <c r="BR316" s="162"/>
      <c r="BS316" s="162"/>
      <c r="BT316" s="162"/>
      <c r="BU316" s="162"/>
      <c r="BV316" s="162"/>
      <c r="BW316" s="162"/>
      <c r="BX316" s="162"/>
      <c r="BY316" s="162"/>
      <c r="BZ316" s="162"/>
      <c r="CA316" s="162"/>
      <c r="CB316" s="162"/>
      <c r="CC316" s="162"/>
      <c r="CD316" s="162"/>
      <c r="CE316" s="162"/>
      <c r="CF316" s="162"/>
      <c r="CG316" s="229"/>
      <c r="CH316" s="162"/>
      <c r="CI316" s="162"/>
      <c r="CJ316" s="162"/>
      <c r="CK316" s="162"/>
      <c r="CL316" s="162"/>
      <c r="CM316" s="162"/>
      <c r="CN316" s="162"/>
      <c r="CO316" s="162"/>
      <c r="CP316" s="162"/>
      <c r="CQ316" s="162"/>
      <c r="CR316" s="162"/>
      <c r="CS316" s="162"/>
      <c r="CT316" s="162"/>
      <c r="CU316" s="162"/>
      <c r="CV316" s="162"/>
      <c r="CW316" s="209"/>
      <c r="CX316" s="209"/>
      <c r="CY316" s="375"/>
      <c r="CZ316" s="156"/>
      <c r="DA316" s="155"/>
      <c r="DB316" s="155"/>
      <c r="DC316" s="155"/>
      <c r="DD316" s="157"/>
      <c r="DE316" s="152"/>
      <c r="DF316" s="152"/>
      <c r="DG316" s="153"/>
      <c r="DH316" s="158" t="s">
        <v>2891</v>
      </c>
      <c r="DI316" s="156" t="s">
        <v>435</v>
      </c>
      <c r="DJ316" s="758" t="s">
        <v>2892</v>
      </c>
      <c r="DK316" s="175" t="s">
        <v>2555</v>
      </c>
      <c r="DL316" s="156" t="s">
        <v>477</v>
      </c>
      <c r="DM316" s="158" t="s">
        <v>374</v>
      </c>
      <c r="DN316" s="429">
        <v>6</v>
      </c>
      <c r="DO316" s="240" t="s">
        <v>477</v>
      </c>
      <c r="DP316" s="195">
        <v>51000</v>
      </c>
      <c r="DQ316" s="181">
        <f t="shared" ref="DQ316" si="397">DP316*DN316*1.1</f>
        <v>336600</v>
      </c>
      <c r="DR316" s="446">
        <f t="shared" ref="DR316" si="398">(DQ316-DS316)/DS316</f>
        <v>0.1</v>
      </c>
      <c r="DS316" s="195">
        <f t="shared" ref="DS316" si="399">DP316*DN316</f>
        <v>306000</v>
      </c>
      <c r="DT316" s="159">
        <v>46108</v>
      </c>
      <c r="DU316" s="152"/>
      <c r="DV316" s="152"/>
      <c r="DW316" s="155"/>
      <c r="DX316" s="155"/>
      <c r="DY316" s="155"/>
      <c r="DZ316" s="155"/>
      <c r="EA316" s="155"/>
      <c r="EB316" s="155"/>
      <c r="EC316" s="155"/>
      <c r="ED316" s="155"/>
      <c r="EE316" s="155"/>
      <c r="EF316" s="155"/>
      <c r="EG316" s="155"/>
      <c r="EH316" s="155"/>
      <c r="EI316" s="155"/>
      <c r="EJ316" s="155"/>
      <c r="EK316" s="155"/>
      <c r="EL316" s="155"/>
      <c r="EM316" s="155"/>
      <c r="EN316" s="155"/>
      <c r="EO316" s="155"/>
      <c r="EP316" s="155"/>
      <c r="EQ316" s="155"/>
      <c r="ER316" s="155"/>
      <c r="ES316" s="152"/>
      <c r="ET316" s="151"/>
      <c r="EU316" s="153"/>
      <c r="EV316" s="153"/>
      <c r="EW316" s="153"/>
      <c r="EX316" s="153"/>
      <c r="EY316" s="152"/>
      <c r="EZ316" s="152"/>
      <c r="FA316" s="152"/>
      <c r="FB316" s="152"/>
      <c r="FC316" s="151"/>
      <c r="FD316" s="155"/>
      <c r="FE316" s="155"/>
      <c r="FF316" s="155"/>
      <c r="FG316" s="204"/>
      <c r="FH316" s="204"/>
      <c r="FI316" s="204"/>
      <c r="FJ316" s="204"/>
      <c r="FK316" s="204"/>
      <c r="FL316" s="204"/>
    </row>
    <row r="317" spans="1:168" s="201" customFormat="1" ht="14" hidden="1" customHeight="1">
      <c r="A317" s="278"/>
      <c r="B317" s="284"/>
      <c r="C317" s="284"/>
      <c r="D317" s="284"/>
      <c r="E317" s="284"/>
      <c r="F317" s="284"/>
      <c r="G317" s="284"/>
      <c r="H317" s="284"/>
      <c r="I317" s="285" t="s">
        <v>84</v>
      </c>
      <c r="J317" s="286" t="s">
        <v>103</v>
      </c>
      <c r="K317" s="70"/>
      <c r="L317" s="287"/>
      <c r="M317" s="69"/>
      <c r="N317" s="69"/>
      <c r="O317" s="70"/>
      <c r="P317" s="288"/>
      <c r="Q317" s="289"/>
      <c r="R317" s="290"/>
      <c r="S317" s="290"/>
      <c r="T317" s="290"/>
      <c r="U317" s="290"/>
      <c r="V317" s="290"/>
      <c r="W317" s="290"/>
      <c r="X317" s="290"/>
      <c r="Y317" s="290"/>
      <c r="Z317" s="290"/>
      <c r="AA317" s="290"/>
      <c r="AB317" s="290"/>
      <c r="AC317" s="290"/>
      <c r="AD317" s="290"/>
      <c r="AE317" s="290"/>
      <c r="AF317" s="290"/>
      <c r="AG317" s="290"/>
      <c r="AH317" s="290"/>
      <c r="AI317" s="290"/>
      <c r="AJ317" s="290"/>
      <c r="AK317" s="290"/>
      <c r="AL317" s="290"/>
      <c r="AM317" s="290"/>
      <c r="AN317" s="290"/>
      <c r="AO317" s="291"/>
      <c r="AP317" s="291"/>
      <c r="AQ317" s="290"/>
      <c r="AR317" s="290"/>
      <c r="AS317" s="290"/>
      <c r="AT317" s="290"/>
      <c r="AU317" s="290"/>
      <c r="AV317" s="290"/>
      <c r="AW317" s="290"/>
      <c r="AX317" s="290"/>
      <c r="AY317" s="291"/>
      <c r="AZ317" s="291"/>
      <c r="BA317" s="290"/>
      <c r="BB317" s="290"/>
      <c r="BC317" s="290"/>
      <c r="BD317" s="290"/>
      <c r="BE317" s="290"/>
      <c r="BF317" s="290"/>
      <c r="BG317" s="290"/>
      <c r="BH317" s="290"/>
      <c r="BI317" s="290"/>
      <c r="BJ317" s="290"/>
      <c r="BK317" s="290"/>
      <c r="BL317" s="290"/>
      <c r="BM317" s="290"/>
      <c r="BN317" s="290"/>
      <c r="BO317" s="290"/>
      <c r="BP317" s="290"/>
      <c r="BQ317" s="290"/>
      <c r="BR317" s="290"/>
      <c r="BS317" s="290"/>
      <c r="BT317" s="290"/>
      <c r="BU317" s="290"/>
      <c r="BV317" s="290"/>
      <c r="BW317" s="760"/>
      <c r="BX317" s="760"/>
      <c r="BY317" s="760"/>
      <c r="BZ317" s="760"/>
      <c r="CA317" s="760"/>
      <c r="CB317" s="760"/>
      <c r="CC317" s="760"/>
      <c r="CD317" s="760"/>
      <c r="CE317" s="760"/>
      <c r="CF317" s="760"/>
      <c r="CG317" s="760"/>
      <c r="CH317" s="760"/>
      <c r="CI317" s="760"/>
      <c r="CJ317" s="760"/>
      <c r="CK317" s="760"/>
      <c r="CL317" s="760"/>
      <c r="CM317" s="760"/>
      <c r="CN317" s="760"/>
      <c r="CO317" s="760"/>
      <c r="CP317" s="760"/>
      <c r="CQ317" s="760"/>
      <c r="CR317" s="760"/>
      <c r="CS317" s="760"/>
      <c r="CT317" s="760"/>
      <c r="CU317" s="760"/>
      <c r="CV317" s="760"/>
      <c r="CW317" s="292">
        <f t="shared" ref="CW317:EB317" si="400">SUM(CW318:CW478)</f>
        <v>183602.102724</v>
      </c>
      <c r="CX317" s="292">
        <f t="shared" si="400"/>
        <v>167233.81346800004</v>
      </c>
      <c r="CY317" s="292">
        <f t="shared" si="400"/>
        <v>0</v>
      </c>
      <c r="CZ317" s="292">
        <f t="shared" si="400"/>
        <v>0</v>
      </c>
      <c r="DA317" s="292">
        <f t="shared" si="400"/>
        <v>14559.671200000001</v>
      </c>
      <c r="DB317" s="292">
        <f t="shared" si="400"/>
        <v>6861.4896000000008</v>
      </c>
      <c r="DC317" s="292">
        <f t="shared" si="400"/>
        <v>0</v>
      </c>
      <c r="DD317" s="292">
        <f t="shared" si="400"/>
        <v>0</v>
      </c>
      <c r="DE317" s="292">
        <f t="shared" si="400"/>
        <v>169042.43152400001</v>
      </c>
      <c r="DF317" s="292">
        <f t="shared" si="400"/>
        <v>160372.32386799998</v>
      </c>
      <c r="DG317" s="292">
        <f t="shared" si="400"/>
        <v>91588</v>
      </c>
      <c r="DH317" s="292">
        <f t="shared" si="400"/>
        <v>0</v>
      </c>
      <c r="DI317" s="292">
        <f t="shared" si="400"/>
        <v>0</v>
      </c>
      <c r="DJ317" s="292">
        <f t="shared" si="400"/>
        <v>0</v>
      </c>
      <c r="DK317" s="292">
        <f t="shared" si="400"/>
        <v>0</v>
      </c>
      <c r="DL317" s="292">
        <f t="shared" si="400"/>
        <v>165254.09999999995</v>
      </c>
      <c r="DM317" s="292">
        <f t="shared" si="400"/>
        <v>13277274</v>
      </c>
      <c r="DN317" s="998">
        <f t="shared" si="400"/>
        <v>178599.55</v>
      </c>
      <c r="DO317" s="292">
        <f t="shared" si="400"/>
        <v>174616.49999999994</v>
      </c>
      <c r="DP317" s="292">
        <f t="shared" si="400"/>
        <v>28960657.850000009</v>
      </c>
      <c r="DQ317" s="292">
        <f t="shared" si="400"/>
        <v>5481835317.3678799</v>
      </c>
      <c r="DR317" s="292">
        <f t="shared" si="400"/>
        <v>33.379999999999932</v>
      </c>
      <c r="DS317" s="292">
        <f t="shared" si="400"/>
        <v>4999439851.8798904</v>
      </c>
      <c r="DT317" s="292">
        <f t="shared" si="400"/>
        <v>16179363</v>
      </c>
      <c r="DU317" s="292">
        <f t="shared" si="400"/>
        <v>181920.55</v>
      </c>
      <c r="DV317" s="292">
        <f t="shared" si="400"/>
        <v>186254.41999999995</v>
      </c>
      <c r="DW317" s="292">
        <f t="shared" si="400"/>
        <v>0</v>
      </c>
      <c r="DX317" s="292">
        <f t="shared" si="400"/>
        <v>0</v>
      </c>
      <c r="DY317" s="292">
        <f t="shared" si="400"/>
        <v>0</v>
      </c>
      <c r="DZ317" s="292">
        <f t="shared" si="400"/>
        <v>0</v>
      </c>
      <c r="EA317" s="292">
        <f t="shared" si="400"/>
        <v>0</v>
      </c>
      <c r="EB317" s="292">
        <f t="shared" si="400"/>
        <v>0</v>
      </c>
      <c r="EC317" s="292">
        <f t="shared" ref="EC317:FD317" si="401">SUM(EC318:EC478)</f>
        <v>0</v>
      </c>
      <c r="ED317" s="292">
        <f t="shared" si="401"/>
        <v>0</v>
      </c>
      <c r="EE317" s="292">
        <f t="shared" si="401"/>
        <v>0</v>
      </c>
      <c r="EF317" s="292">
        <f t="shared" si="401"/>
        <v>0</v>
      </c>
      <c r="EG317" s="292">
        <f t="shared" si="401"/>
        <v>0</v>
      </c>
      <c r="EH317" s="292">
        <f t="shared" si="401"/>
        <v>0</v>
      </c>
      <c r="EI317" s="292">
        <f t="shared" si="401"/>
        <v>0</v>
      </c>
      <c r="EJ317" s="292">
        <f t="shared" si="401"/>
        <v>0</v>
      </c>
      <c r="EK317" s="292">
        <f t="shared" si="401"/>
        <v>0</v>
      </c>
      <c r="EL317" s="292">
        <f t="shared" si="401"/>
        <v>0</v>
      </c>
      <c r="EM317" s="292">
        <f t="shared" si="401"/>
        <v>0</v>
      </c>
      <c r="EN317" s="292">
        <f t="shared" si="401"/>
        <v>0</v>
      </c>
      <c r="EO317" s="292">
        <f t="shared" si="401"/>
        <v>0</v>
      </c>
      <c r="EP317" s="292">
        <f t="shared" si="401"/>
        <v>0</v>
      </c>
      <c r="EQ317" s="292">
        <f t="shared" si="401"/>
        <v>0</v>
      </c>
      <c r="ER317" s="292">
        <f t="shared" si="401"/>
        <v>0</v>
      </c>
      <c r="ES317" s="292">
        <f t="shared" si="401"/>
        <v>0</v>
      </c>
      <c r="ET317" s="292">
        <f t="shared" si="401"/>
        <v>0</v>
      </c>
      <c r="EU317" s="292">
        <f t="shared" si="401"/>
        <v>0</v>
      </c>
      <c r="EV317" s="292">
        <f t="shared" si="401"/>
        <v>0</v>
      </c>
      <c r="EW317" s="292">
        <f t="shared" si="401"/>
        <v>0</v>
      </c>
      <c r="EX317" s="292">
        <f t="shared" si="401"/>
        <v>0</v>
      </c>
      <c r="EY317" s="292">
        <f t="shared" si="401"/>
        <v>178599.55</v>
      </c>
      <c r="EZ317" s="292">
        <f t="shared" si="401"/>
        <v>174616.49999999997</v>
      </c>
      <c r="FA317" s="292">
        <f t="shared" si="401"/>
        <v>-9557.1184759999996</v>
      </c>
      <c r="FB317" s="292">
        <f t="shared" si="401"/>
        <v>-14244.176132000008</v>
      </c>
      <c r="FC317" s="292">
        <f t="shared" si="401"/>
        <v>0</v>
      </c>
      <c r="FD317" s="292">
        <f t="shared" si="401"/>
        <v>0</v>
      </c>
      <c r="FE317" s="264"/>
      <c r="FF317" s="264"/>
      <c r="FG317" s="203"/>
      <c r="FH317" s="203"/>
      <c r="FI317" s="203"/>
      <c r="FJ317" s="203"/>
      <c r="FK317" s="203"/>
      <c r="FL317" s="203"/>
    </row>
    <row r="318" spans="1:168" s="155" customFormat="1" ht="14" hidden="1" customHeight="1">
      <c r="A318" s="208" t="str">
        <f t="shared" ref="A318:A354" si="402">IF(I318=I317,"ok","Hiện")</f>
        <v>Hiện</v>
      </c>
      <c r="B318" s="151" t="str">
        <f t="shared" ref="B318:B394" si="403">FC318</f>
        <v>Đủ</v>
      </c>
      <c r="C318" s="409">
        <f t="shared" si="285"/>
        <v>0</v>
      </c>
      <c r="D318" s="154" t="s">
        <v>435</v>
      </c>
      <c r="E318" s="154">
        <f t="shared" ref="E318:E324" si="404">C318*DP318*1.1</f>
        <v>0</v>
      </c>
      <c r="F318" s="154"/>
      <c r="G318" s="151"/>
      <c r="H318" s="364"/>
      <c r="I318" s="163" t="s">
        <v>750</v>
      </c>
      <c r="J318" s="164" t="s">
        <v>751</v>
      </c>
      <c r="K318" s="171" t="s">
        <v>752</v>
      </c>
      <c r="L318" s="171" t="s">
        <v>753</v>
      </c>
      <c r="M318" s="163" t="s">
        <v>345</v>
      </c>
      <c r="N318" s="173">
        <v>0</v>
      </c>
      <c r="O318" s="419">
        <v>144</v>
      </c>
      <c r="P318" s="205"/>
      <c r="S318" s="161"/>
      <c r="T318" s="162"/>
      <c r="U318" s="162"/>
      <c r="V318" s="162"/>
      <c r="W318" s="162"/>
      <c r="X318" s="162"/>
      <c r="Y318" s="162"/>
      <c r="Z318" s="162"/>
      <c r="AA318" s="162"/>
      <c r="AB318" s="162"/>
      <c r="AC318" s="162"/>
      <c r="AD318" s="162"/>
      <c r="AE318" s="162"/>
      <c r="AF318" s="162"/>
      <c r="AG318" s="162"/>
      <c r="AH318" s="162"/>
      <c r="AI318" s="162"/>
      <c r="AJ318" s="162"/>
      <c r="AK318" s="162">
        <v>162</v>
      </c>
      <c r="AL318" s="162">
        <v>0</v>
      </c>
      <c r="AM318" s="162"/>
      <c r="AN318" s="162"/>
      <c r="AO318" s="162">
        <v>0</v>
      </c>
      <c r="AP318" s="162">
        <v>0</v>
      </c>
      <c r="AQ318" s="162">
        <v>0</v>
      </c>
      <c r="AR318" s="162">
        <v>0</v>
      </c>
      <c r="AS318" s="162">
        <v>0</v>
      </c>
      <c r="AT318" s="162">
        <v>0</v>
      </c>
      <c r="AU318" s="162">
        <v>0</v>
      </c>
      <c r="AV318" s="162">
        <v>0</v>
      </c>
      <c r="AW318" s="162">
        <v>0</v>
      </c>
      <c r="AX318" s="162">
        <v>0</v>
      </c>
      <c r="AY318" s="162">
        <v>0</v>
      </c>
      <c r="AZ318" s="162">
        <v>0</v>
      </c>
      <c r="BA318" s="162"/>
      <c r="BB318" s="162"/>
      <c r="BC318" s="162">
        <v>0</v>
      </c>
      <c r="BD318" s="162">
        <v>0</v>
      </c>
      <c r="BE318" s="162">
        <v>0</v>
      </c>
      <c r="BF318" s="162">
        <v>0</v>
      </c>
      <c r="BG318" s="162">
        <v>0</v>
      </c>
      <c r="BH318" s="162">
        <v>0</v>
      </c>
      <c r="BI318" s="162">
        <v>0</v>
      </c>
      <c r="BJ318" s="162">
        <v>0</v>
      </c>
      <c r="BK318" s="162">
        <v>0</v>
      </c>
      <c r="BL318" s="162">
        <v>0</v>
      </c>
      <c r="BM318" s="162">
        <v>0</v>
      </c>
      <c r="BN318" s="162">
        <v>0</v>
      </c>
      <c r="BO318" s="162"/>
      <c r="BP318" s="162"/>
      <c r="BQ318" s="162">
        <v>0</v>
      </c>
      <c r="BR318" s="162">
        <v>0</v>
      </c>
      <c r="BS318" s="162">
        <v>0</v>
      </c>
      <c r="BT318" s="162">
        <v>0</v>
      </c>
      <c r="BU318" s="162">
        <v>0</v>
      </c>
      <c r="BV318" s="162">
        <v>0</v>
      </c>
      <c r="BW318" s="162"/>
      <c r="BX318" s="162"/>
      <c r="BY318" s="162">
        <v>0</v>
      </c>
      <c r="BZ318" s="162">
        <v>0</v>
      </c>
      <c r="CA318" s="162">
        <v>0</v>
      </c>
      <c r="CB318" s="162">
        <v>0</v>
      </c>
      <c r="CC318" s="162">
        <v>0</v>
      </c>
      <c r="CD318" s="162">
        <v>0</v>
      </c>
      <c r="CE318" s="162">
        <f>VLOOKUP(I318,[120]REV33!$A:$O,11,0)</f>
        <v>0</v>
      </c>
      <c r="CF318" s="162">
        <f>VLOOKUP(I318,[120]REV33!$A:$O,12,0)</f>
        <v>0</v>
      </c>
      <c r="CG318" s="162"/>
      <c r="CH318" s="162"/>
      <c r="CI318" s="162"/>
      <c r="CJ318" s="162"/>
      <c r="CK318" s="162"/>
      <c r="CL318" s="162"/>
      <c r="CM318" s="162"/>
      <c r="CN318" s="162"/>
      <c r="CO318" s="162">
        <v>0</v>
      </c>
      <c r="CP318" s="162">
        <v>0</v>
      </c>
      <c r="CQ318" s="162">
        <v>0</v>
      </c>
      <c r="CR318" s="162">
        <v>0</v>
      </c>
      <c r="CS318" s="162">
        <v>0</v>
      </c>
      <c r="CT318" s="162">
        <v>0</v>
      </c>
      <c r="CU318" s="162">
        <v>0</v>
      </c>
      <c r="CV318" s="162">
        <v>0</v>
      </c>
      <c r="CW318" s="209">
        <f t="shared" ref="CW318:CW325" si="405">Q318+S318+U318+W318+Y318+AA318+AC318+AE318+AG318+AI318+AK318+AM318+AO318+AQ318+AS318+AU318+AW318+AY318+BA318+BC318+BE318+BG318+BI318+BK318+BM318+BO318+BQ318+BS318+BU318+BW318+BY318+CA318+CC318+CE318+CG318+CI318+CK318+CM318+CO318+CQ318+CS318+CU318</f>
        <v>162</v>
      </c>
      <c r="CX318" s="209">
        <f t="shared" ref="CX318:CX325" si="406">R318+T318+V318+X318+Z318+AB318+AD318+AF318+AH318+AJ318+AL318+AN318+AP318+AR318+AT318+AV318+AX318+AZ318+BB318+BD318+BF318+BH318+BJ318+BL318+BN318+BP318+BR318+BT318+BV318+BX318+BZ318+CB318+CD318+CF318+CH318+CJ318+CL318+CN318+CP318+CR318+CT318+CV318</f>
        <v>0</v>
      </c>
      <c r="CY318" s="206" t="s">
        <v>1000</v>
      </c>
      <c r="CZ318" s="156"/>
      <c r="DD318" s="157"/>
      <c r="DE318" s="152">
        <f t="shared" ref="DE318:DE394" si="407">IF(CW318&gt;DA318,CW318-DA318,"0")</f>
        <v>162</v>
      </c>
      <c r="DF318" s="152" t="str">
        <f t="shared" ref="DF318:DF394" si="408">IF(CX318&gt;DB318,CX318-DB318,"0")</f>
        <v>0</v>
      </c>
      <c r="DG318" s="153"/>
      <c r="DH318" s="158" t="s">
        <v>2211</v>
      </c>
      <c r="DI318" s="156" t="s">
        <v>435</v>
      </c>
      <c r="DJ318" s="174" t="s">
        <v>1183</v>
      </c>
      <c r="DK318" s="175" t="s">
        <v>1184</v>
      </c>
      <c r="DL318" s="240" t="s">
        <v>477</v>
      </c>
      <c r="DM318" s="187">
        <v>45940</v>
      </c>
      <c r="DN318" s="429">
        <v>162</v>
      </c>
      <c r="DO318" s="240" t="s">
        <v>477</v>
      </c>
      <c r="DP318" s="189">
        <v>1480</v>
      </c>
      <c r="DQ318" s="181">
        <f t="shared" ref="DQ318:DQ354" si="409">DP318*DN318*1.1</f>
        <v>263736</v>
      </c>
      <c r="DR318" s="446">
        <f t="shared" ref="DR318:DR354" si="410">(DQ318-DS318)/DS318</f>
        <v>0.1</v>
      </c>
      <c r="DS318" s="160">
        <f t="shared" ref="DS318:DS354" si="411">DP318*DN318</f>
        <v>239760</v>
      </c>
      <c r="DT318" s="159">
        <v>45954</v>
      </c>
      <c r="DU318" s="152">
        <f t="shared" ref="DU318:DU325" si="412">SUMIF($I:$I,I318,$DN:$DN)</f>
        <v>162</v>
      </c>
      <c r="DV318" s="152">
        <f t="shared" ref="DV318:DV325" si="413">SUMIF($I:$I,I318,$DO:$DO)</f>
        <v>0</v>
      </c>
      <c r="ES318" s="152">
        <f t="shared" ref="ES318:ES325" si="414">SUMIF($I:$I,I318,$EG:$EG)</f>
        <v>0</v>
      </c>
      <c r="ET318" s="151">
        <f t="shared" ref="ET318:ET325" si="415">SUMIF($I:$I,I318,$EH:$EH)</f>
        <v>0</v>
      </c>
      <c r="EU318" s="153"/>
      <c r="EV318" s="153"/>
      <c r="EW318" s="153"/>
      <c r="EX318" s="153"/>
      <c r="EY318" s="152">
        <f t="shared" ref="EY318:EY394" si="416">DU318+ES318</f>
        <v>162</v>
      </c>
      <c r="EZ318" s="152">
        <f t="shared" ref="EZ318:EZ394" si="417">DV318+ET318</f>
        <v>0</v>
      </c>
      <c r="FA318" s="152">
        <f t="shared" ref="FA318:FA394" si="418">DE318-EY318</f>
        <v>0</v>
      </c>
      <c r="FB318" s="152">
        <f t="shared" ref="FB318:FB394" si="419">DF318-EZ318</f>
        <v>0</v>
      </c>
      <c r="FC318" s="151" t="str">
        <f t="shared" ref="FC318:FC394" si="420">IF(FA318&lt;0,"Thừa",IF(FA318=0,"Đủ","Thiếu"))</f>
        <v>Đủ</v>
      </c>
    </row>
    <row r="319" spans="1:168" s="155" customFormat="1" ht="14" hidden="1" customHeight="1">
      <c r="A319" s="208" t="str">
        <f t="shared" si="402"/>
        <v>Hiện</v>
      </c>
      <c r="B319" s="151" t="str">
        <f t="shared" si="403"/>
        <v>Đủ</v>
      </c>
      <c r="C319" s="409">
        <f t="shared" si="285"/>
        <v>0</v>
      </c>
      <c r="D319" s="154" t="s">
        <v>435</v>
      </c>
      <c r="E319" s="154">
        <f t="shared" si="404"/>
        <v>0</v>
      </c>
      <c r="F319" s="154"/>
      <c r="G319" s="151"/>
      <c r="H319" s="364"/>
      <c r="I319" s="163" t="s">
        <v>754</v>
      </c>
      <c r="J319" s="164" t="s">
        <v>751</v>
      </c>
      <c r="K319" s="171" t="s">
        <v>755</v>
      </c>
      <c r="L319" s="171" t="s">
        <v>753</v>
      </c>
      <c r="M319" s="163" t="s">
        <v>345</v>
      </c>
      <c r="N319" s="173">
        <v>0</v>
      </c>
      <c r="O319" s="419">
        <v>104</v>
      </c>
      <c r="P319" s="205"/>
      <c r="S319" s="161"/>
      <c r="T319" s="162"/>
      <c r="U319" s="162"/>
      <c r="V319" s="162"/>
      <c r="W319" s="162"/>
      <c r="X319" s="162"/>
      <c r="Y319" s="162"/>
      <c r="Z319" s="162"/>
      <c r="AA319" s="162"/>
      <c r="AB319" s="162"/>
      <c r="AC319" s="162"/>
      <c r="AD319" s="162"/>
      <c r="AE319" s="162"/>
      <c r="AF319" s="162"/>
      <c r="AG319" s="162"/>
      <c r="AH319" s="162"/>
      <c r="AI319" s="162"/>
      <c r="AJ319" s="162"/>
      <c r="AK319" s="162">
        <v>128</v>
      </c>
      <c r="AL319" s="162">
        <v>0</v>
      </c>
      <c r="AM319" s="162"/>
      <c r="AN319" s="162"/>
      <c r="AO319" s="162">
        <v>0</v>
      </c>
      <c r="AP319" s="162">
        <v>0</v>
      </c>
      <c r="AQ319" s="162">
        <v>0</v>
      </c>
      <c r="AR319" s="162">
        <v>0</v>
      </c>
      <c r="AS319" s="162">
        <v>0</v>
      </c>
      <c r="AT319" s="162">
        <v>0</v>
      </c>
      <c r="AU319" s="162">
        <v>0</v>
      </c>
      <c r="AV319" s="162">
        <v>0</v>
      </c>
      <c r="AW319" s="162">
        <v>0</v>
      </c>
      <c r="AX319" s="162">
        <v>0</v>
      </c>
      <c r="AY319" s="162">
        <v>0</v>
      </c>
      <c r="AZ319" s="162">
        <v>0</v>
      </c>
      <c r="BA319" s="162"/>
      <c r="BB319" s="162"/>
      <c r="BC319" s="162">
        <v>0</v>
      </c>
      <c r="BD319" s="162">
        <v>0</v>
      </c>
      <c r="BE319" s="162">
        <v>0</v>
      </c>
      <c r="BF319" s="162">
        <v>0</v>
      </c>
      <c r="BG319" s="162">
        <v>0</v>
      </c>
      <c r="BH319" s="162">
        <v>0</v>
      </c>
      <c r="BI319" s="162">
        <v>0</v>
      </c>
      <c r="BJ319" s="162">
        <v>0</v>
      </c>
      <c r="BK319" s="162">
        <v>0</v>
      </c>
      <c r="BL319" s="162">
        <v>0</v>
      </c>
      <c r="BM319" s="162">
        <v>0</v>
      </c>
      <c r="BN319" s="162">
        <v>0</v>
      </c>
      <c r="BO319" s="162"/>
      <c r="BP319" s="162"/>
      <c r="BQ319" s="162">
        <v>0</v>
      </c>
      <c r="BR319" s="162">
        <v>0</v>
      </c>
      <c r="BS319" s="162">
        <v>0</v>
      </c>
      <c r="BT319" s="162">
        <v>0</v>
      </c>
      <c r="BU319" s="162">
        <v>0</v>
      </c>
      <c r="BV319" s="162">
        <v>0</v>
      </c>
      <c r="BW319" s="162"/>
      <c r="BX319" s="162"/>
      <c r="BY319" s="162">
        <v>0</v>
      </c>
      <c r="BZ319" s="162">
        <v>0</v>
      </c>
      <c r="CA319" s="162">
        <v>0</v>
      </c>
      <c r="CB319" s="162">
        <v>0</v>
      </c>
      <c r="CC319" s="162">
        <v>0</v>
      </c>
      <c r="CD319" s="162">
        <v>0</v>
      </c>
      <c r="CE319" s="162">
        <f>VLOOKUP(I319,[120]REV33!$A:$O,11,0)</f>
        <v>0</v>
      </c>
      <c r="CF319" s="162">
        <f>VLOOKUP(I319,[120]REV33!$A:$O,12,0)</f>
        <v>0</v>
      </c>
      <c r="CG319" s="162"/>
      <c r="CH319" s="162"/>
      <c r="CI319" s="162"/>
      <c r="CJ319" s="162"/>
      <c r="CK319" s="162"/>
      <c r="CL319" s="162"/>
      <c r="CM319" s="162"/>
      <c r="CN319" s="162"/>
      <c r="CO319" s="162">
        <v>0</v>
      </c>
      <c r="CP319" s="162">
        <v>0</v>
      </c>
      <c r="CQ319" s="162">
        <v>0</v>
      </c>
      <c r="CR319" s="162">
        <v>0</v>
      </c>
      <c r="CS319" s="162">
        <v>0</v>
      </c>
      <c r="CT319" s="162">
        <v>0</v>
      </c>
      <c r="CU319" s="162">
        <v>0</v>
      </c>
      <c r="CV319" s="162">
        <v>0</v>
      </c>
      <c r="CW319" s="209">
        <f t="shared" si="405"/>
        <v>128</v>
      </c>
      <c r="CX319" s="209">
        <f t="shared" si="406"/>
        <v>0</v>
      </c>
      <c r="CY319" s="206" t="s">
        <v>1000</v>
      </c>
      <c r="CZ319" s="156"/>
      <c r="DD319" s="157"/>
      <c r="DE319" s="152">
        <f t="shared" si="407"/>
        <v>128</v>
      </c>
      <c r="DF319" s="152" t="str">
        <f t="shared" si="408"/>
        <v>0</v>
      </c>
      <c r="DG319" s="153"/>
      <c r="DH319" s="158" t="s">
        <v>2211</v>
      </c>
      <c r="DI319" s="156" t="s">
        <v>435</v>
      </c>
      <c r="DJ319" s="174" t="s">
        <v>1185</v>
      </c>
      <c r="DK319" s="175" t="s">
        <v>1184</v>
      </c>
      <c r="DL319" s="240" t="s">
        <v>477</v>
      </c>
      <c r="DM319" s="187">
        <v>45940</v>
      </c>
      <c r="DN319" s="429">
        <v>128</v>
      </c>
      <c r="DO319" s="240" t="s">
        <v>477</v>
      </c>
      <c r="DP319" s="189">
        <v>1830</v>
      </c>
      <c r="DQ319" s="181">
        <f t="shared" si="409"/>
        <v>257664.00000000003</v>
      </c>
      <c r="DR319" s="446">
        <f t="shared" si="410"/>
        <v>0.10000000000000013</v>
      </c>
      <c r="DS319" s="160">
        <f t="shared" si="411"/>
        <v>234240</v>
      </c>
      <c r="DT319" s="159">
        <v>45954</v>
      </c>
      <c r="DU319" s="152">
        <f t="shared" si="412"/>
        <v>128</v>
      </c>
      <c r="DV319" s="152">
        <f t="shared" si="413"/>
        <v>0</v>
      </c>
      <c r="ES319" s="152">
        <f t="shared" si="414"/>
        <v>0</v>
      </c>
      <c r="ET319" s="151">
        <f t="shared" si="415"/>
        <v>0</v>
      </c>
      <c r="EU319" s="153"/>
      <c r="EV319" s="153"/>
      <c r="EW319" s="153"/>
      <c r="EX319" s="153"/>
      <c r="EY319" s="152">
        <f t="shared" si="416"/>
        <v>128</v>
      </c>
      <c r="EZ319" s="152">
        <f t="shared" si="417"/>
        <v>0</v>
      </c>
      <c r="FA319" s="152">
        <f t="shared" si="418"/>
        <v>0</v>
      </c>
      <c r="FB319" s="152">
        <f t="shared" si="419"/>
        <v>0</v>
      </c>
      <c r="FC319" s="151" t="str">
        <f t="shared" si="420"/>
        <v>Đủ</v>
      </c>
    </row>
    <row r="320" spans="1:168" s="155" customFormat="1" ht="14" hidden="1" customHeight="1">
      <c r="A320" s="208" t="str">
        <f t="shared" si="402"/>
        <v>Hiện</v>
      </c>
      <c r="B320" s="151" t="str">
        <f t="shared" si="403"/>
        <v>Đủ</v>
      </c>
      <c r="C320" s="409">
        <f t="shared" si="285"/>
        <v>0</v>
      </c>
      <c r="D320" s="154" t="s">
        <v>435</v>
      </c>
      <c r="E320" s="154">
        <f t="shared" si="404"/>
        <v>0</v>
      </c>
      <c r="F320" s="154"/>
      <c r="G320" s="151"/>
      <c r="H320" s="364"/>
      <c r="I320" s="163" t="s">
        <v>756</v>
      </c>
      <c r="J320" s="164" t="s">
        <v>751</v>
      </c>
      <c r="K320" s="171" t="s">
        <v>757</v>
      </c>
      <c r="L320" s="171" t="s">
        <v>753</v>
      </c>
      <c r="M320" s="163" t="s">
        <v>345</v>
      </c>
      <c r="N320" s="173">
        <v>0</v>
      </c>
      <c r="O320" s="419">
        <v>624</v>
      </c>
      <c r="P320" s="205"/>
      <c r="S320" s="161"/>
      <c r="T320" s="162"/>
      <c r="U320" s="162"/>
      <c r="V320" s="162"/>
      <c r="W320" s="162"/>
      <c r="X320" s="162"/>
      <c r="Y320" s="162"/>
      <c r="Z320" s="162"/>
      <c r="AA320" s="162"/>
      <c r="AB320" s="162"/>
      <c r="AC320" s="162"/>
      <c r="AD320" s="162"/>
      <c r="AE320" s="162"/>
      <c r="AF320" s="162"/>
      <c r="AG320" s="162"/>
      <c r="AH320" s="162"/>
      <c r="AI320" s="162"/>
      <c r="AJ320" s="162"/>
      <c r="AK320" s="162">
        <v>662</v>
      </c>
      <c r="AL320" s="162">
        <v>0</v>
      </c>
      <c r="AM320" s="162"/>
      <c r="AN320" s="162"/>
      <c r="AO320" s="162">
        <v>0</v>
      </c>
      <c r="AP320" s="162">
        <v>0</v>
      </c>
      <c r="AQ320" s="162">
        <v>0</v>
      </c>
      <c r="AR320" s="162">
        <v>0</v>
      </c>
      <c r="AS320" s="162">
        <v>0</v>
      </c>
      <c r="AT320" s="162">
        <v>0</v>
      </c>
      <c r="AU320" s="162">
        <v>0</v>
      </c>
      <c r="AV320" s="162">
        <v>0</v>
      </c>
      <c r="AW320" s="162">
        <v>0</v>
      </c>
      <c r="AX320" s="162">
        <v>0</v>
      </c>
      <c r="AY320" s="162">
        <v>0</v>
      </c>
      <c r="AZ320" s="162">
        <v>0</v>
      </c>
      <c r="BA320" s="162"/>
      <c r="BB320" s="162"/>
      <c r="BC320" s="162">
        <v>0</v>
      </c>
      <c r="BD320" s="162">
        <v>0</v>
      </c>
      <c r="BE320" s="162">
        <v>0</v>
      </c>
      <c r="BF320" s="162">
        <v>0</v>
      </c>
      <c r="BG320" s="162">
        <v>0</v>
      </c>
      <c r="BH320" s="162">
        <v>0</v>
      </c>
      <c r="BI320" s="162">
        <v>0</v>
      </c>
      <c r="BJ320" s="162">
        <v>0</v>
      </c>
      <c r="BK320" s="162">
        <v>0</v>
      </c>
      <c r="BL320" s="162">
        <v>0</v>
      </c>
      <c r="BM320" s="162">
        <v>0</v>
      </c>
      <c r="BN320" s="162">
        <v>0</v>
      </c>
      <c r="BO320" s="162"/>
      <c r="BP320" s="162"/>
      <c r="BQ320" s="162">
        <v>0</v>
      </c>
      <c r="BR320" s="162">
        <v>0</v>
      </c>
      <c r="BS320" s="162">
        <v>0</v>
      </c>
      <c r="BT320" s="162">
        <v>0</v>
      </c>
      <c r="BU320" s="162">
        <v>0</v>
      </c>
      <c r="BV320" s="162">
        <v>0</v>
      </c>
      <c r="BW320" s="162"/>
      <c r="BX320" s="162"/>
      <c r="BY320" s="162">
        <v>0</v>
      </c>
      <c r="BZ320" s="162">
        <v>0</v>
      </c>
      <c r="CA320" s="162">
        <v>0</v>
      </c>
      <c r="CB320" s="162">
        <v>0</v>
      </c>
      <c r="CC320" s="162">
        <v>0</v>
      </c>
      <c r="CD320" s="162">
        <v>0</v>
      </c>
      <c r="CE320" s="162">
        <f>VLOOKUP(I320,[120]REV33!$A:$O,11,0)</f>
        <v>0</v>
      </c>
      <c r="CF320" s="162">
        <f>VLOOKUP(I320,[120]REV33!$A:$O,12,0)</f>
        <v>0</v>
      </c>
      <c r="CG320" s="162"/>
      <c r="CH320" s="162"/>
      <c r="CI320" s="162"/>
      <c r="CJ320" s="162"/>
      <c r="CK320" s="162"/>
      <c r="CL320" s="162"/>
      <c r="CM320" s="162"/>
      <c r="CN320" s="162"/>
      <c r="CO320" s="162">
        <v>0</v>
      </c>
      <c r="CP320" s="162">
        <v>0</v>
      </c>
      <c r="CQ320" s="162">
        <v>0</v>
      </c>
      <c r="CR320" s="162">
        <v>0</v>
      </c>
      <c r="CS320" s="162">
        <v>0</v>
      </c>
      <c r="CT320" s="162">
        <v>0</v>
      </c>
      <c r="CU320" s="162">
        <v>0</v>
      </c>
      <c r="CV320" s="162">
        <v>0</v>
      </c>
      <c r="CW320" s="209">
        <f t="shared" si="405"/>
        <v>662</v>
      </c>
      <c r="CX320" s="209">
        <f t="shared" si="406"/>
        <v>0</v>
      </c>
      <c r="CY320" s="206" t="s">
        <v>1000</v>
      </c>
      <c r="CZ320" s="156"/>
      <c r="DD320" s="157"/>
      <c r="DE320" s="152">
        <f t="shared" si="407"/>
        <v>662</v>
      </c>
      <c r="DF320" s="152" t="str">
        <f t="shared" si="408"/>
        <v>0</v>
      </c>
      <c r="DG320" s="153"/>
      <c r="DH320" s="158" t="s">
        <v>2211</v>
      </c>
      <c r="DI320" s="156" t="s">
        <v>435</v>
      </c>
      <c r="DJ320" s="174" t="s">
        <v>1186</v>
      </c>
      <c r="DK320" s="175" t="s">
        <v>1184</v>
      </c>
      <c r="DL320" s="240" t="s">
        <v>477</v>
      </c>
      <c r="DM320" s="187">
        <v>45940</v>
      </c>
      <c r="DN320" s="429">
        <v>662</v>
      </c>
      <c r="DO320" s="240" t="s">
        <v>477</v>
      </c>
      <c r="DP320" s="189">
        <v>2180</v>
      </c>
      <c r="DQ320" s="181">
        <f t="shared" si="409"/>
        <v>1587476.0000000002</v>
      </c>
      <c r="DR320" s="446">
        <f t="shared" si="410"/>
        <v>0.10000000000000016</v>
      </c>
      <c r="DS320" s="160">
        <f t="shared" si="411"/>
        <v>1443160</v>
      </c>
      <c r="DT320" s="159">
        <v>45954</v>
      </c>
      <c r="DU320" s="152">
        <f t="shared" si="412"/>
        <v>662</v>
      </c>
      <c r="DV320" s="152">
        <f t="shared" si="413"/>
        <v>0</v>
      </c>
      <c r="ES320" s="152">
        <f t="shared" si="414"/>
        <v>0</v>
      </c>
      <c r="ET320" s="151">
        <f t="shared" si="415"/>
        <v>0</v>
      </c>
      <c r="EU320" s="153"/>
      <c r="EV320" s="153"/>
      <c r="EW320" s="153"/>
      <c r="EX320" s="153"/>
      <c r="EY320" s="152">
        <f t="shared" si="416"/>
        <v>662</v>
      </c>
      <c r="EZ320" s="152">
        <f t="shared" si="417"/>
        <v>0</v>
      </c>
      <c r="FA320" s="152">
        <f t="shared" si="418"/>
        <v>0</v>
      </c>
      <c r="FB320" s="152">
        <f t="shared" si="419"/>
        <v>0</v>
      </c>
      <c r="FC320" s="151" t="str">
        <f t="shared" si="420"/>
        <v>Đủ</v>
      </c>
    </row>
    <row r="321" spans="1:159" s="155" customFormat="1" ht="14" hidden="1" customHeight="1">
      <c r="A321" s="208" t="str">
        <f t="shared" si="402"/>
        <v>Hiện</v>
      </c>
      <c r="B321" s="151" t="str">
        <f t="shared" si="403"/>
        <v>Đủ</v>
      </c>
      <c r="C321" s="409">
        <f t="shared" si="285"/>
        <v>0</v>
      </c>
      <c r="D321" s="154" t="s">
        <v>435</v>
      </c>
      <c r="E321" s="154">
        <f t="shared" si="404"/>
        <v>0</v>
      </c>
      <c r="F321" s="154"/>
      <c r="G321" s="151"/>
      <c r="H321" s="364"/>
      <c r="I321" s="163" t="s">
        <v>758</v>
      </c>
      <c r="J321" s="164" t="s">
        <v>751</v>
      </c>
      <c r="K321" s="171" t="s">
        <v>759</v>
      </c>
      <c r="L321" s="171" t="s">
        <v>753</v>
      </c>
      <c r="M321" s="163" t="s">
        <v>345</v>
      </c>
      <c r="N321" s="173">
        <v>0</v>
      </c>
      <c r="O321" s="419">
        <v>152</v>
      </c>
      <c r="P321" s="205"/>
      <c r="S321" s="161"/>
      <c r="T321" s="162"/>
      <c r="U321" s="162"/>
      <c r="V321" s="162"/>
      <c r="W321" s="162"/>
      <c r="X321" s="162"/>
      <c r="Y321" s="162"/>
      <c r="Z321" s="162"/>
      <c r="AA321" s="162"/>
      <c r="AB321" s="162"/>
      <c r="AC321" s="162"/>
      <c r="AD321" s="162"/>
      <c r="AE321" s="162"/>
      <c r="AF321" s="162"/>
      <c r="AG321" s="162"/>
      <c r="AH321" s="162"/>
      <c r="AI321" s="162"/>
      <c r="AJ321" s="162"/>
      <c r="AK321" s="162">
        <v>162</v>
      </c>
      <c r="AL321" s="162">
        <v>0</v>
      </c>
      <c r="AM321" s="162"/>
      <c r="AN321" s="162"/>
      <c r="AO321" s="162">
        <v>0</v>
      </c>
      <c r="AP321" s="162">
        <v>0</v>
      </c>
      <c r="AQ321" s="162">
        <v>0</v>
      </c>
      <c r="AR321" s="162">
        <v>0</v>
      </c>
      <c r="AS321" s="162">
        <v>0</v>
      </c>
      <c r="AT321" s="162">
        <v>0</v>
      </c>
      <c r="AU321" s="162">
        <v>0</v>
      </c>
      <c r="AV321" s="162">
        <v>0</v>
      </c>
      <c r="AW321" s="162">
        <v>0</v>
      </c>
      <c r="AX321" s="162">
        <v>0</v>
      </c>
      <c r="AY321" s="162">
        <v>0</v>
      </c>
      <c r="AZ321" s="162">
        <v>0</v>
      </c>
      <c r="BA321" s="162"/>
      <c r="BB321" s="162"/>
      <c r="BC321" s="162">
        <v>0</v>
      </c>
      <c r="BD321" s="162">
        <v>0</v>
      </c>
      <c r="BE321" s="162">
        <v>0</v>
      </c>
      <c r="BF321" s="162">
        <v>0</v>
      </c>
      <c r="BG321" s="162">
        <v>0</v>
      </c>
      <c r="BH321" s="162">
        <v>0</v>
      </c>
      <c r="BI321" s="162">
        <v>0</v>
      </c>
      <c r="BJ321" s="162">
        <v>0</v>
      </c>
      <c r="BK321" s="162">
        <v>0</v>
      </c>
      <c r="BL321" s="162">
        <v>0</v>
      </c>
      <c r="BM321" s="162">
        <v>0</v>
      </c>
      <c r="BN321" s="162">
        <v>0</v>
      </c>
      <c r="BO321" s="162"/>
      <c r="BP321" s="162"/>
      <c r="BQ321" s="162">
        <v>0</v>
      </c>
      <c r="BR321" s="162">
        <v>0</v>
      </c>
      <c r="BS321" s="162">
        <v>0</v>
      </c>
      <c r="BT321" s="162">
        <v>0</v>
      </c>
      <c r="BU321" s="162">
        <v>0</v>
      </c>
      <c r="BV321" s="162">
        <v>0</v>
      </c>
      <c r="BW321" s="162"/>
      <c r="BX321" s="162"/>
      <c r="BY321" s="162">
        <v>0</v>
      </c>
      <c r="BZ321" s="162">
        <v>0</v>
      </c>
      <c r="CA321" s="162">
        <v>0</v>
      </c>
      <c r="CB321" s="162">
        <v>0</v>
      </c>
      <c r="CC321" s="162">
        <v>0</v>
      </c>
      <c r="CD321" s="162">
        <v>0</v>
      </c>
      <c r="CE321" s="162">
        <f>VLOOKUP(I321,[120]REV33!$A:$O,11,0)</f>
        <v>0</v>
      </c>
      <c r="CF321" s="162">
        <f>VLOOKUP(I321,[120]REV33!$A:$O,12,0)</f>
        <v>0</v>
      </c>
      <c r="CG321" s="162"/>
      <c r="CH321" s="162"/>
      <c r="CI321" s="162"/>
      <c r="CJ321" s="162"/>
      <c r="CK321" s="162"/>
      <c r="CL321" s="162"/>
      <c r="CM321" s="162"/>
      <c r="CN321" s="162"/>
      <c r="CO321" s="162">
        <v>0</v>
      </c>
      <c r="CP321" s="162">
        <v>0</v>
      </c>
      <c r="CQ321" s="162">
        <v>0</v>
      </c>
      <c r="CR321" s="162">
        <v>0</v>
      </c>
      <c r="CS321" s="162">
        <v>0</v>
      </c>
      <c r="CT321" s="162">
        <v>0</v>
      </c>
      <c r="CU321" s="162">
        <v>0</v>
      </c>
      <c r="CV321" s="162">
        <v>0</v>
      </c>
      <c r="CW321" s="209">
        <f t="shared" si="405"/>
        <v>162</v>
      </c>
      <c r="CX321" s="209">
        <f t="shared" si="406"/>
        <v>0</v>
      </c>
      <c r="CY321" s="206" t="s">
        <v>1000</v>
      </c>
      <c r="CZ321" s="156"/>
      <c r="DD321" s="157"/>
      <c r="DE321" s="152">
        <f t="shared" si="407"/>
        <v>162</v>
      </c>
      <c r="DF321" s="152" t="str">
        <f t="shared" si="408"/>
        <v>0</v>
      </c>
      <c r="DG321" s="153"/>
      <c r="DH321" s="158" t="s">
        <v>2211</v>
      </c>
      <c r="DI321" s="156" t="s">
        <v>435</v>
      </c>
      <c r="DJ321" s="174" t="s">
        <v>1187</v>
      </c>
      <c r="DK321" s="175" t="s">
        <v>1184</v>
      </c>
      <c r="DL321" s="240" t="s">
        <v>477</v>
      </c>
      <c r="DM321" s="187">
        <v>45940</v>
      </c>
      <c r="DN321" s="429">
        <v>162</v>
      </c>
      <c r="DO321" s="240" t="s">
        <v>477</v>
      </c>
      <c r="DP321" s="189">
        <v>2180</v>
      </c>
      <c r="DQ321" s="181">
        <f t="shared" si="409"/>
        <v>388476.00000000006</v>
      </c>
      <c r="DR321" s="446">
        <f t="shared" si="410"/>
        <v>0.10000000000000016</v>
      </c>
      <c r="DS321" s="160">
        <f t="shared" si="411"/>
        <v>353160</v>
      </c>
      <c r="DT321" s="159">
        <v>45954</v>
      </c>
      <c r="DU321" s="152">
        <f t="shared" si="412"/>
        <v>162</v>
      </c>
      <c r="DV321" s="152">
        <f t="shared" si="413"/>
        <v>0</v>
      </c>
      <c r="ES321" s="152">
        <f t="shared" si="414"/>
        <v>0</v>
      </c>
      <c r="ET321" s="151">
        <f t="shared" si="415"/>
        <v>0</v>
      </c>
      <c r="EU321" s="153"/>
      <c r="EV321" s="153"/>
      <c r="EW321" s="153"/>
      <c r="EX321" s="153"/>
      <c r="EY321" s="152">
        <f t="shared" si="416"/>
        <v>162</v>
      </c>
      <c r="EZ321" s="152">
        <f t="shared" si="417"/>
        <v>0</v>
      </c>
      <c r="FA321" s="152">
        <f t="shared" si="418"/>
        <v>0</v>
      </c>
      <c r="FB321" s="152">
        <f t="shared" si="419"/>
        <v>0</v>
      </c>
      <c r="FC321" s="151" t="str">
        <f t="shared" si="420"/>
        <v>Đủ</v>
      </c>
    </row>
    <row r="322" spans="1:159" s="155" customFormat="1" ht="14" hidden="1" customHeight="1">
      <c r="A322" s="208" t="str">
        <f t="shared" si="402"/>
        <v>Hiện</v>
      </c>
      <c r="B322" s="151" t="str">
        <f t="shared" si="403"/>
        <v>Đủ</v>
      </c>
      <c r="C322" s="409">
        <f t="shared" si="285"/>
        <v>0</v>
      </c>
      <c r="D322" s="154" t="s">
        <v>435</v>
      </c>
      <c r="E322" s="154">
        <f t="shared" si="404"/>
        <v>0</v>
      </c>
      <c r="F322" s="154"/>
      <c r="G322" s="151"/>
      <c r="H322" s="364"/>
      <c r="I322" s="163" t="s">
        <v>760</v>
      </c>
      <c r="J322" s="164" t="s">
        <v>751</v>
      </c>
      <c r="K322" s="171" t="s">
        <v>761</v>
      </c>
      <c r="L322" s="171" t="s">
        <v>753</v>
      </c>
      <c r="M322" s="163" t="s">
        <v>345</v>
      </c>
      <c r="N322" s="173">
        <v>0</v>
      </c>
      <c r="O322" s="419">
        <v>40</v>
      </c>
      <c r="P322" s="205"/>
      <c r="S322" s="161"/>
      <c r="T322" s="162"/>
      <c r="U322" s="162"/>
      <c r="V322" s="162"/>
      <c r="W322" s="162"/>
      <c r="X322" s="162"/>
      <c r="Y322" s="162"/>
      <c r="Z322" s="162"/>
      <c r="AA322" s="162"/>
      <c r="AB322" s="162"/>
      <c r="AC322" s="162"/>
      <c r="AD322" s="162"/>
      <c r="AE322" s="162"/>
      <c r="AF322" s="162"/>
      <c r="AG322" s="162"/>
      <c r="AH322" s="162"/>
      <c r="AI322" s="162"/>
      <c r="AJ322" s="162"/>
      <c r="AK322" s="162">
        <v>50</v>
      </c>
      <c r="AL322" s="162">
        <v>0</v>
      </c>
      <c r="AM322" s="162"/>
      <c r="AN322" s="162"/>
      <c r="AO322" s="162">
        <v>0</v>
      </c>
      <c r="AP322" s="162">
        <v>0</v>
      </c>
      <c r="AQ322" s="162">
        <v>0</v>
      </c>
      <c r="AR322" s="162">
        <v>0</v>
      </c>
      <c r="AS322" s="162">
        <v>0</v>
      </c>
      <c r="AT322" s="162">
        <v>0</v>
      </c>
      <c r="AU322" s="162">
        <v>0</v>
      </c>
      <c r="AV322" s="162">
        <v>0</v>
      </c>
      <c r="AW322" s="162">
        <v>0</v>
      </c>
      <c r="AX322" s="162">
        <v>0</v>
      </c>
      <c r="AY322" s="162">
        <v>0</v>
      </c>
      <c r="AZ322" s="162">
        <v>0</v>
      </c>
      <c r="BA322" s="162"/>
      <c r="BB322" s="162"/>
      <c r="BC322" s="162">
        <v>0</v>
      </c>
      <c r="BD322" s="162">
        <v>0</v>
      </c>
      <c r="BE322" s="162">
        <v>0</v>
      </c>
      <c r="BF322" s="162">
        <v>0</v>
      </c>
      <c r="BG322" s="162">
        <v>0</v>
      </c>
      <c r="BH322" s="162">
        <v>0</v>
      </c>
      <c r="BI322" s="162">
        <v>0</v>
      </c>
      <c r="BJ322" s="162">
        <v>0</v>
      </c>
      <c r="BK322" s="162">
        <v>0</v>
      </c>
      <c r="BL322" s="162">
        <v>0</v>
      </c>
      <c r="BM322" s="162">
        <v>0</v>
      </c>
      <c r="BN322" s="162">
        <v>0</v>
      </c>
      <c r="BO322" s="162"/>
      <c r="BP322" s="162"/>
      <c r="BQ322" s="162">
        <v>0</v>
      </c>
      <c r="BR322" s="162">
        <v>0</v>
      </c>
      <c r="BS322" s="162">
        <v>0</v>
      </c>
      <c r="BT322" s="162">
        <v>0</v>
      </c>
      <c r="BU322" s="162">
        <v>0</v>
      </c>
      <c r="BV322" s="162">
        <v>0</v>
      </c>
      <c r="BW322" s="162"/>
      <c r="BX322" s="162"/>
      <c r="BY322" s="162">
        <v>0</v>
      </c>
      <c r="BZ322" s="162">
        <v>0</v>
      </c>
      <c r="CA322" s="162">
        <v>0</v>
      </c>
      <c r="CB322" s="162">
        <v>0</v>
      </c>
      <c r="CC322" s="162">
        <v>0</v>
      </c>
      <c r="CD322" s="162">
        <v>0</v>
      </c>
      <c r="CE322" s="162">
        <f>VLOOKUP(I322,[120]REV33!$A:$O,11,0)</f>
        <v>0</v>
      </c>
      <c r="CF322" s="162">
        <f>VLOOKUP(I322,[120]REV33!$A:$O,12,0)</f>
        <v>0</v>
      </c>
      <c r="CG322" s="162"/>
      <c r="CH322" s="162"/>
      <c r="CI322" s="162"/>
      <c r="CJ322" s="162"/>
      <c r="CK322" s="162"/>
      <c r="CL322" s="162"/>
      <c r="CM322" s="162"/>
      <c r="CN322" s="162"/>
      <c r="CO322" s="162">
        <v>0</v>
      </c>
      <c r="CP322" s="162">
        <v>0</v>
      </c>
      <c r="CQ322" s="162">
        <v>0</v>
      </c>
      <c r="CR322" s="162">
        <v>0</v>
      </c>
      <c r="CS322" s="162">
        <v>0</v>
      </c>
      <c r="CT322" s="162">
        <v>0</v>
      </c>
      <c r="CU322" s="162">
        <v>0</v>
      </c>
      <c r="CV322" s="162">
        <v>0</v>
      </c>
      <c r="CW322" s="209">
        <f t="shared" si="405"/>
        <v>50</v>
      </c>
      <c r="CX322" s="209">
        <f t="shared" si="406"/>
        <v>0</v>
      </c>
      <c r="CY322" s="206" t="s">
        <v>1000</v>
      </c>
      <c r="CZ322" s="156"/>
      <c r="DD322" s="157"/>
      <c r="DE322" s="152">
        <f t="shared" si="407"/>
        <v>50</v>
      </c>
      <c r="DF322" s="152" t="str">
        <f t="shared" si="408"/>
        <v>0</v>
      </c>
      <c r="DG322" s="153"/>
      <c r="DH322" s="158" t="s">
        <v>2211</v>
      </c>
      <c r="DI322" s="156" t="s">
        <v>435</v>
      </c>
      <c r="DJ322" s="174" t="s">
        <v>1188</v>
      </c>
      <c r="DK322" s="175" t="s">
        <v>1189</v>
      </c>
      <c r="DL322" s="240" t="s">
        <v>477</v>
      </c>
      <c r="DM322" s="187">
        <v>45940</v>
      </c>
      <c r="DN322" s="429">
        <v>50</v>
      </c>
      <c r="DO322" s="240" t="s">
        <v>477</v>
      </c>
      <c r="DP322" s="189">
        <v>7520</v>
      </c>
      <c r="DQ322" s="181">
        <f t="shared" si="409"/>
        <v>413600.00000000006</v>
      </c>
      <c r="DR322" s="446">
        <f t="shared" si="410"/>
        <v>0.10000000000000016</v>
      </c>
      <c r="DS322" s="160">
        <f t="shared" si="411"/>
        <v>376000</v>
      </c>
      <c r="DT322" s="159">
        <v>45954</v>
      </c>
      <c r="DU322" s="152">
        <f t="shared" si="412"/>
        <v>50</v>
      </c>
      <c r="DV322" s="152">
        <f t="shared" si="413"/>
        <v>0</v>
      </c>
      <c r="ES322" s="152">
        <f t="shared" si="414"/>
        <v>0</v>
      </c>
      <c r="ET322" s="151">
        <f t="shared" si="415"/>
        <v>0</v>
      </c>
      <c r="EU322" s="153"/>
      <c r="EV322" s="153"/>
      <c r="EW322" s="153"/>
      <c r="EX322" s="153"/>
      <c r="EY322" s="152">
        <f t="shared" si="416"/>
        <v>50</v>
      </c>
      <c r="EZ322" s="152">
        <f t="shared" si="417"/>
        <v>0</v>
      </c>
      <c r="FA322" s="152">
        <f t="shared" si="418"/>
        <v>0</v>
      </c>
      <c r="FB322" s="152">
        <f t="shared" si="419"/>
        <v>0</v>
      </c>
      <c r="FC322" s="151" t="str">
        <f t="shared" si="420"/>
        <v>Đủ</v>
      </c>
    </row>
    <row r="323" spans="1:159" s="155" customFormat="1" ht="14" hidden="1" customHeight="1">
      <c r="A323" s="208" t="str">
        <f t="shared" si="402"/>
        <v>Hiện</v>
      </c>
      <c r="B323" s="151" t="str">
        <f t="shared" si="403"/>
        <v>Đủ</v>
      </c>
      <c r="C323" s="409">
        <f t="shared" si="285"/>
        <v>0</v>
      </c>
      <c r="D323" s="154" t="s">
        <v>435</v>
      </c>
      <c r="E323" s="154">
        <f t="shared" si="404"/>
        <v>0</v>
      </c>
      <c r="F323" s="154"/>
      <c r="G323" s="151"/>
      <c r="H323" s="364"/>
      <c r="I323" s="163" t="s">
        <v>762</v>
      </c>
      <c r="J323" s="164" t="s">
        <v>751</v>
      </c>
      <c r="K323" s="171" t="s">
        <v>763</v>
      </c>
      <c r="L323" s="171" t="s">
        <v>753</v>
      </c>
      <c r="M323" s="163" t="s">
        <v>345</v>
      </c>
      <c r="N323" s="173">
        <v>0</v>
      </c>
      <c r="O323" s="419">
        <v>2588</v>
      </c>
      <c r="P323" s="205"/>
      <c r="S323" s="161"/>
      <c r="T323" s="162"/>
      <c r="U323" s="162"/>
      <c r="V323" s="162"/>
      <c r="W323" s="162"/>
      <c r="X323" s="162"/>
      <c r="Y323" s="162"/>
      <c r="Z323" s="162"/>
      <c r="AA323" s="162"/>
      <c r="AB323" s="162"/>
      <c r="AC323" s="162"/>
      <c r="AD323" s="162"/>
      <c r="AE323" s="162"/>
      <c r="AF323" s="162"/>
      <c r="AG323" s="162"/>
      <c r="AH323" s="162"/>
      <c r="AI323" s="162"/>
      <c r="AJ323" s="162"/>
      <c r="AK323" s="162">
        <v>2736</v>
      </c>
      <c r="AL323" s="162">
        <v>0</v>
      </c>
      <c r="AM323" s="162"/>
      <c r="AN323" s="162"/>
      <c r="AO323" s="162">
        <v>0</v>
      </c>
      <c r="AP323" s="162">
        <v>0</v>
      </c>
      <c r="AQ323" s="162">
        <v>0</v>
      </c>
      <c r="AR323" s="162">
        <v>0</v>
      </c>
      <c r="AS323" s="162">
        <v>0</v>
      </c>
      <c r="AT323" s="162">
        <v>0</v>
      </c>
      <c r="AU323" s="162">
        <v>0</v>
      </c>
      <c r="AV323" s="162">
        <v>0</v>
      </c>
      <c r="AW323" s="162">
        <v>0</v>
      </c>
      <c r="AX323" s="162">
        <v>0</v>
      </c>
      <c r="AY323" s="162">
        <v>0</v>
      </c>
      <c r="AZ323" s="162">
        <v>0</v>
      </c>
      <c r="BA323" s="162"/>
      <c r="BB323" s="162"/>
      <c r="BC323" s="162">
        <v>0</v>
      </c>
      <c r="BD323" s="162">
        <v>0</v>
      </c>
      <c r="BE323" s="162">
        <v>0</v>
      </c>
      <c r="BF323" s="162">
        <v>0</v>
      </c>
      <c r="BG323" s="162">
        <v>0</v>
      </c>
      <c r="BH323" s="162">
        <v>0</v>
      </c>
      <c r="BI323" s="162">
        <v>0</v>
      </c>
      <c r="BJ323" s="162">
        <v>0</v>
      </c>
      <c r="BK323" s="162">
        <v>0</v>
      </c>
      <c r="BL323" s="162">
        <v>0</v>
      </c>
      <c r="BM323" s="162">
        <v>0</v>
      </c>
      <c r="BN323" s="162">
        <v>0</v>
      </c>
      <c r="BO323" s="162"/>
      <c r="BP323" s="162"/>
      <c r="BQ323" s="162">
        <v>0</v>
      </c>
      <c r="BR323" s="162">
        <v>0</v>
      </c>
      <c r="BS323" s="162">
        <v>0</v>
      </c>
      <c r="BT323" s="162">
        <v>0</v>
      </c>
      <c r="BU323" s="162">
        <v>0</v>
      </c>
      <c r="BV323" s="162">
        <v>0</v>
      </c>
      <c r="BW323" s="162"/>
      <c r="BX323" s="162"/>
      <c r="BY323" s="162">
        <v>0</v>
      </c>
      <c r="BZ323" s="162">
        <v>0</v>
      </c>
      <c r="CA323" s="162">
        <v>0</v>
      </c>
      <c r="CB323" s="162">
        <v>0</v>
      </c>
      <c r="CC323" s="162">
        <v>0</v>
      </c>
      <c r="CD323" s="162">
        <v>0</v>
      </c>
      <c r="CE323" s="162">
        <f>VLOOKUP(I323,[120]REV33!$A:$O,11,0)</f>
        <v>0</v>
      </c>
      <c r="CF323" s="162">
        <f>VLOOKUP(I323,[120]REV33!$A:$O,12,0)</f>
        <v>0</v>
      </c>
      <c r="CG323" s="162"/>
      <c r="CH323" s="162"/>
      <c r="CI323" s="162"/>
      <c r="CJ323" s="162"/>
      <c r="CK323" s="162"/>
      <c r="CL323" s="162"/>
      <c r="CM323" s="162"/>
      <c r="CN323" s="162"/>
      <c r="CO323" s="162">
        <v>0</v>
      </c>
      <c r="CP323" s="162">
        <v>0</v>
      </c>
      <c r="CQ323" s="162">
        <v>0</v>
      </c>
      <c r="CR323" s="162">
        <v>0</v>
      </c>
      <c r="CS323" s="162">
        <v>0</v>
      </c>
      <c r="CT323" s="162">
        <v>0</v>
      </c>
      <c r="CU323" s="162">
        <v>0</v>
      </c>
      <c r="CV323" s="162">
        <v>0</v>
      </c>
      <c r="CW323" s="209">
        <f t="shared" si="405"/>
        <v>2736</v>
      </c>
      <c r="CX323" s="209">
        <f t="shared" si="406"/>
        <v>0</v>
      </c>
      <c r="CY323" s="206" t="s">
        <v>1000</v>
      </c>
      <c r="CZ323" s="156"/>
      <c r="DD323" s="157"/>
      <c r="DE323" s="152">
        <f t="shared" si="407"/>
        <v>2736</v>
      </c>
      <c r="DF323" s="152" t="str">
        <f t="shared" si="408"/>
        <v>0</v>
      </c>
      <c r="DG323" s="153"/>
      <c r="DH323" s="158" t="s">
        <v>2211</v>
      </c>
      <c r="DI323" s="156" t="s">
        <v>435</v>
      </c>
      <c r="DJ323" s="174" t="s">
        <v>1190</v>
      </c>
      <c r="DK323" s="175" t="s">
        <v>1191</v>
      </c>
      <c r="DL323" s="240" t="s">
        <v>477</v>
      </c>
      <c r="DM323" s="187">
        <v>45940</v>
      </c>
      <c r="DN323" s="429">
        <v>2736</v>
      </c>
      <c r="DO323" s="240" t="s">
        <v>477</v>
      </c>
      <c r="DP323" s="189">
        <v>4820</v>
      </c>
      <c r="DQ323" s="181">
        <f t="shared" si="409"/>
        <v>14506272.000000002</v>
      </c>
      <c r="DR323" s="446">
        <f t="shared" si="410"/>
        <v>0.10000000000000014</v>
      </c>
      <c r="DS323" s="160">
        <f t="shared" si="411"/>
        <v>13187520</v>
      </c>
      <c r="DT323" s="159">
        <v>45954</v>
      </c>
      <c r="DU323" s="152">
        <f t="shared" si="412"/>
        <v>2736</v>
      </c>
      <c r="DV323" s="152">
        <f t="shared" si="413"/>
        <v>0</v>
      </c>
      <c r="ES323" s="152">
        <f t="shared" si="414"/>
        <v>0</v>
      </c>
      <c r="ET323" s="151">
        <f t="shared" si="415"/>
        <v>0</v>
      </c>
      <c r="EU323" s="153"/>
      <c r="EV323" s="153"/>
      <c r="EW323" s="153"/>
      <c r="EX323" s="153"/>
      <c r="EY323" s="152">
        <f t="shared" si="416"/>
        <v>2736</v>
      </c>
      <c r="EZ323" s="152">
        <f t="shared" si="417"/>
        <v>0</v>
      </c>
      <c r="FA323" s="152">
        <f t="shared" si="418"/>
        <v>0</v>
      </c>
      <c r="FB323" s="152">
        <f t="shared" si="419"/>
        <v>0</v>
      </c>
      <c r="FC323" s="151" t="str">
        <f t="shared" si="420"/>
        <v>Đủ</v>
      </c>
    </row>
    <row r="324" spans="1:159" s="155" customFormat="1" ht="14" hidden="1" customHeight="1">
      <c r="A324" s="208" t="str">
        <f t="shared" si="402"/>
        <v>Hiện</v>
      </c>
      <c r="B324" s="151" t="str">
        <f t="shared" si="403"/>
        <v>Đủ</v>
      </c>
      <c r="C324" s="409">
        <f t="shared" si="285"/>
        <v>0</v>
      </c>
      <c r="D324" s="154" t="s">
        <v>435</v>
      </c>
      <c r="E324" s="154">
        <f t="shared" si="404"/>
        <v>0</v>
      </c>
      <c r="F324" s="154"/>
      <c r="G324" s="151"/>
      <c r="H324" s="364"/>
      <c r="I324" s="163" t="s">
        <v>764</v>
      </c>
      <c r="J324" s="164" t="s">
        <v>751</v>
      </c>
      <c r="K324" s="171" t="s">
        <v>765</v>
      </c>
      <c r="L324" s="171" t="s">
        <v>753</v>
      </c>
      <c r="M324" s="163" t="s">
        <v>345</v>
      </c>
      <c r="N324" s="173">
        <v>0</v>
      </c>
      <c r="O324" s="419">
        <v>136</v>
      </c>
      <c r="P324" s="205"/>
      <c r="S324" s="161"/>
      <c r="T324" s="162"/>
      <c r="U324" s="162"/>
      <c r="V324" s="162"/>
      <c r="W324" s="162"/>
      <c r="X324" s="162"/>
      <c r="Y324" s="162"/>
      <c r="Z324" s="162"/>
      <c r="AA324" s="162"/>
      <c r="AB324" s="162"/>
      <c r="AC324" s="162"/>
      <c r="AD324" s="162"/>
      <c r="AE324" s="162"/>
      <c r="AF324" s="162"/>
      <c r="AG324" s="162"/>
      <c r="AH324" s="162"/>
      <c r="AI324" s="162"/>
      <c r="AJ324" s="162"/>
      <c r="AK324" s="162">
        <v>160</v>
      </c>
      <c r="AL324" s="162">
        <v>0</v>
      </c>
      <c r="AM324" s="162"/>
      <c r="AN324" s="162"/>
      <c r="AO324" s="162">
        <v>0</v>
      </c>
      <c r="AP324" s="162">
        <v>0</v>
      </c>
      <c r="AQ324" s="162">
        <v>0</v>
      </c>
      <c r="AR324" s="162">
        <v>0</v>
      </c>
      <c r="AS324" s="162">
        <v>0</v>
      </c>
      <c r="AT324" s="162">
        <v>0</v>
      </c>
      <c r="AU324" s="162">
        <v>0</v>
      </c>
      <c r="AV324" s="162">
        <v>0</v>
      </c>
      <c r="AW324" s="162">
        <v>0</v>
      </c>
      <c r="AX324" s="162">
        <v>0</v>
      </c>
      <c r="AY324" s="162">
        <v>0</v>
      </c>
      <c r="AZ324" s="162">
        <v>0</v>
      </c>
      <c r="BA324" s="162"/>
      <c r="BB324" s="162"/>
      <c r="BC324" s="162">
        <v>0</v>
      </c>
      <c r="BD324" s="162">
        <v>0</v>
      </c>
      <c r="BE324" s="162">
        <v>0</v>
      </c>
      <c r="BF324" s="162">
        <v>0</v>
      </c>
      <c r="BG324" s="162">
        <v>0</v>
      </c>
      <c r="BH324" s="162">
        <v>0</v>
      </c>
      <c r="BI324" s="162">
        <v>0</v>
      </c>
      <c r="BJ324" s="162">
        <v>0</v>
      </c>
      <c r="BK324" s="162">
        <v>0</v>
      </c>
      <c r="BL324" s="162">
        <v>0</v>
      </c>
      <c r="BM324" s="162">
        <v>0</v>
      </c>
      <c r="BN324" s="162">
        <v>0</v>
      </c>
      <c r="BO324" s="162"/>
      <c r="BP324" s="162"/>
      <c r="BQ324" s="162">
        <v>0</v>
      </c>
      <c r="BR324" s="162">
        <v>0</v>
      </c>
      <c r="BS324" s="162">
        <v>0</v>
      </c>
      <c r="BT324" s="162">
        <v>0</v>
      </c>
      <c r="BU324" s="162">
        <v>0</v>
      </c>
      <c r="BV324" s="162">
        <v>0</v>
      </c>
      <c r="BW324" s="162"/>
      <c r="BX324" s="162"/>
      <c r="BY324" s="162">
        <v>0</v>
      </c>
      <c r="BZ324" s="162">
        <v>0</v>
      </c>
      <c r="CA324" s="162">
        <v>0</v>
      </c>
      <c r="CB324" s="162">
        <v>0</v>
      </c>
      <c r="CC324" s="162">
        <v>0</v>
      </c>
      <c r="CD324" s="162">
        <v>0</v>
      </c>
      <c r="CE324" s="162">
        <f>VLOOKUP(I324,[120]REV33!$A:$O,11,0)</f>
        <v>0</v>
      </c>
      <c r="CF324" s="162">
        <f>VLOOKUP(I324,[120]REV33!$A:$O,12,0)</f>
        <v>0</v>
      </c>
      <c r="CG324" s="162"/>
      <c r="CH324" s="162"/>
      <c r="CI324" s="162"/>
      <c r="CJ324" s="162"/>
      <c r="CK324" s="162"/>
      <c r="CL324" s="162"/>
      <c r="CM324" s="162"/>
      <c r="CN324" s="162"/>
      <c r="CO324" s="162">
        <v>0</v>
      </c>
      <c r="CP324" s="162">
        <v>0</v>
      </c>
      <c r="CQ324" s="162">
        <v>0</v>
      </c>
      <c r="CR324" s="162">
        <v>0</v>
      </c>
      <c r="CS324" s="162">
        <v>0</v>
      </c>
      <c r="CT324" s="162">
        <v>0</v>
      </c>
      <c r="CU324" s="162">
        <v>0</v>
      </c>
      <c r="CV324" s="162">
        <v>0</v>
      </c>
      <c r="CW324" s="209">
        <f t="shared" si="405"/>
        <v>160</v>
      </c>
      <c r="CX324" s="209">
        <f t="shared" si="406"/>
        <v>0</v>
      </c>
      <c r="CY324" s="206" t="s">
        <v>1000</v>
      </c>
      <c r="CZ324" s="156"/>
      <c r="DD324" s="157"/>
      <c r="DE324" s="152">
        <f t="shared" si="407"/>
        <v>160</v>
      </c>
      <c r="DF324" s="152" t="str">
        <f t="shared" si="408"/>
        <v>0</v>
      </c>
      <c r="DG324" s="153"/>
      <c r="DH324" s="158" t="s">
        <v>2211</v>
      </c>
      <c r="DI324" s="156" t="s">
        <v>435</v>
      </c>
      <c r="DJ324" s="174" t="s">
        <v>1192</v>
      </c>
      <c r="DK324" s="175" t="s">
        <v>1184</v>
      </c>
      <c r="DL324" s="240" t="s">
        <v>477</v>
      </c>
      <c r="DM324" s="187">
        <v>45940</v>
      </c>
      <c r="DN324" s="429">
        <v>160</v>
      </c>
      <c r="DO324" s="240" t="s">
        <v>477</v>
      </c>
      <c r="DP324" s="189">
        <v>3140</v>
      </c>
      <c r="DQ324" s="181">
        <f t="shared" si="409"/>
        <v>552640</v>
      </c>
      <c r="DR324" s="446">
        <f t="shared" si="410"/>
        <v>0.1</v>
      </c>
      <c r="DS324" s="160">
        <f t="shared" si="411"/>
        <v>502400</v>
      </c>
      <c r="DT324" s="159">
        <v>45954</v>
      </c>
      <c r="DU324" s="152">
        <f t="shared" si="412"/>
        <v>160</v>
      </c>
      <c r="DV324" s="152">
        <f t="shared" si="413"/>
        <v>0</v>
      </c>
      <c r="ES324" s="152">
        <f t="shared" si="414"/>
        <v>0</v>
      </c>
      <c r="ET324" s="151">
        <f t="shared" si="415"/>
        <v>0</v>
      </c>
      <c r="EU324" s="153"/>
      <c r="EV324" s="153"/>
      <c r="EW324" s="153"/>
      <c r="EX324" s="153"/>
      <c r="EY324" s="152">
        <f t="shared" si="416"/>
        <v>160</v>
      </c>
      <c r="EZ324" s="152">
        <f t="shared" si="417"/>
        <v>0</v>
      </c>
      <c r="FA324" s="152">
        <f t="shared" si="418"/>
        <v>0</v>
      </c>
      <c r="FB324" s="152">
        <f t="shared" si="419"/>
        <v>0</v>
      </c>
      <c r="FC324" s="151" t="str">
        <f t="shared" si="420"/>
        <v>Đủ</v>
      </c>
    </row>
    <row r="325" spans="1:159" s="155" customFormat="1" ht="14" hidden="1" customHeight="1">
      <c r="A325" s="208" t="str">
        <f t="shared" si="402"/>
        <v>Hiện</v>
      </c>
      <c r="B325" s="151" t="str">
        <f t="shared" si="403"/>
        <v>Đủ</v>
      </c>
      <c r="C325" s="409">
        <f t="shared" si="285"/>
        <v>0</v>
      </c>
      <c r="D325" s="154"/>
      <c r="E325" s="154"/>
      <c r="F325" s="154"/>
      <c r="G325" s="151"/>
      <c r="H325" s="364"/>
      <c r="I325" s="163" t="s">
        <v>766</v>
      </c>
      <c r="J325" s="164" t="s">
        <v>751</v>
      </c>
      <c r="K325" s="171" t="s">
        <v>767</v>
      </c>
      <c r="L325" s="171" t="s">
        <v>753</v>
      </c>
      <c r="M325" s="1261" t="s">
        <v>345</v>
      </c>
      <c r="N325" s="1274">
        <v>0</v>
      </c>
      <c r="O325" s="1275">
        <v>28</v>
      </c>
      <c r="P325" s="1276"/>
      <c r="Q325" s="1265"/>
      <c r="R325" s="1265"/>
      <c r="S325" s="1266"/>
      <c r="T325" s="1267"/>
      <c r="U325" s="1267"/>
      <c r="V325" s="1267"/>
      <c r="W325" s="1267"/>
      <c r="X325" s="1267"/>
      <c r="Y325" s="1267"/>
      <c r="Z325" s="1267"/>
      <c r="AA325" s="1267"/>
      <c r="AB325" s="1267"/>
      <c r="AC325" s="1267"/>
      <c r="AD325" s="1267"/>
      <c r="AE325" s="1267"/>
      <c r="AF325" s="1267"/>
      <c r="AG325" s="1267"/>
      <c r="AH325" s="1267"/>
      <c r="AI325" s="1267"/>
      <c r="AJ325" s="1267"/>
      <c r="AK325" s="1267">
        <v>42</v>
      </c>
      <c r="AL325" s="1267">
        <v>0</v>
      </c>
      <c r="AM325" s="1267"/>
      <c r="AN325" s="1267"/>
      <c r="AO325" s="1267">
        <v>0</v>
      </c>
      <c r="AP325" s="1267">
        <v>0</v>
      </c>
      <c r="AQ325" s="1267">
        <v>0</v>
      </c>
      <c r="AR325" s="1267">
        <v>0</v>
      </c>
      <c r="AS325" s="1267">
        <v>0</v>
      </c>
      <c r="AT325" s="1267">
        <v>0</v>
      </c>
      <c r="AU325" s="1267">
        <v>0</v>
      </c>
      <c r="AV325" s="1267">
        <v>0</v>
      </c>
      <c r="AW325" s="1267">
        <v>0</v>
      </c>
      <c r="AX325" s="1267">
        <v>0</v>
      </c>
      <c r="AY325" s="1267">
        <v>0</v>
      </c>
      <c r="AZ325" s="1267">
        <v>0</v>
      </c>
      <c r="BA325" s="1267"/>
      <c r="BB325" s="1267"/>
      <c r="BC325" s="1267">
        <v>0</v>
      </c>
      <c r="BD325" s="1267">
        <v>0</v>
      </c>
      <c r="BE325" s="1267">
        <v>0</v>
      </c>
      <c r="BF325" s="1267">
        <v>0</v>
      </c>
      <c r="BG325" s="1267">
        <v>0</v>
      </c>
      <c r="BH325" s="1267">
        <v>0</v>
      </c>
      <c r="BI325" s="1267">
        <v>0</v>
      </c>
      <c r="BJ325" s="1267">
        <v>0</v>
      </c>
      <c r="BK325" s="1267">
        <v>0</v>
      </c>
      <c r="BL325" s="1267">
        <v>0</v>
      </c>
      <c r="BM325" s="1267">
        <v>0</v>
      </c>
      <c r="BN325" s="1267">
        <v>0</v>
      </c>
      <c r="BO325" s="1267"/>
      <c r="BP325" s="1267"/>
      <c r="BQ325" s="1267">
        <v>0</v>
      </c>
      <c r="BR325" s="1267">
        <v>0</v>
      </c>
      <c r="BS325" s="1267">
        <v>0</v>
      </c>
      <c r="BT325" s="1267">
        <v>0</v>
      </c>
      <c r="BU325" s="1267">
        <v>0</v>
      </c>
      <c r="BV325" s="1267">
        <v>0</v>
      </c>
      <c r="BW325" s="1267"/>
      <c r="BX325" s="1267"/>
      <c r="BY325" s="1267">
        <v>0</v>
      </c>
      <c r="BZ325" s="1267">
        <v>0</v>
      </c>
      <c r="CA325" s="1267">
        <v>0</v>
      </c>
      <c r="CB325" s="1267">
        <v>0</v>
      </c>
      <c r="CC325" s="1267">
        <v>0</v>
      </c>
      <c r="CD325" s="1267">
        <v>0</v>
      </c>
      <c r="CE325" s="1267">
        <f>VLOOKUP(I325,[120]REV33!$A:$O,11,0)</f>
        <v>0</v>
      </c>
      <c r="CF325" s="1267">
        <f>VLOOKUP(I325,[120]REV33!$A:$O,12,0)</f>
        <v>0</v>
      </c>
      <c r="CG325" s="1267"/>
      <c r="CH325" s="1267"/>
      <c r="CI325" s="1267"/>
      <c r="CJ325" s="1267"/>
      <c r="CK325" s="1267"/>
      <c r="CL325" s="1267"/>
      <c r="CM325" s="1267"/>
      <c r="CN325" s="1267"/>
      <c r="CO325" s="1267">
        <v>70</v>
      </c>
      <c r="CP325" s="1267">
        <v>0</v>
      </c>
      <c r="CQ325" s="1267">
        <v>0</v>
      </c>
      <c r="CR325" s="1267">
        <v>0</v>
      </c>
      <c r="CS325" s="162">
        <v>0</v>
      </c>
      <c r="CT325" s="162">
        <v>0</v>
      </c>
      <c r="CU325" s="162">
        <v>0</v>
      </c>
      <c r="CV325" s="162">
        <v>0</v>
      </c>
      <c r="CW325" s="209">
        <f t="shared" si="405"/>
        <v>112</v>
      </c>
      <c r="CX325" s="209">
        <f t="shared" si="406"/>
        <v>0</v>
      </c>
      <c r="CY325" s="1277" t="s">
        <v>2598</v>
      </c>
      <c r="CZ325" s="1270"/>
      <c r="DA325" s="1265"/>
      <c r="DB325" s="1265"/>
      <c r="DC325" s="1265"/>
      <c r="DD325" s="1271"/>
      <c r="DE325" s="1272">
        <f t="shared" si="407"/>
        <v>112</v>
      </c>
      <c r="DF325" s="1272" t="str">
        <f t="shared" si="408"/>
        <v>0</v>
      </c>
      <c r="DG325" s="1273"/>
      <c r="DH325" s="158" t="s">
        <v>2211</v>
      </c>
      <c r="DI325" s="156" t="s">
        <v>435</v>
      </c>
      <c r="DJ325" s="174" t="s">
        <v>1192</v>
      </c>
      <c r="DK325" s="175" t="s">
        <v>1184</v>
      </c>
      <c r="DL325" s="156" t="s">
        <v>477</v>
      </c>
      <c r="DM325" s="187">
        <v>45940</v>
      </c>
      <c r="DN325" s="429">
        <v>42</v>
      </c>
      <c r="DO325" s="240" t="s">
        <v>477</v>
      </c>
      <c r="DP325" s="189">
        <v>3140</v>
      </c>
      <c r="DQ325" s="181">
        <f t="shared" si="409"/>
        <v>145068</v>
      </c>
      <c r="DR325" s="446">
        <f t="shared" si="410"/>
        <v>0.1</v>
      </c>
      <c r="DS325" s="195">
        <f t="shared" si="411"/>
        <v>131880</v>
      </c>
      <c r="DT325" s="159">
        <v>45954</v>
      </c>
      <c r="DU325" s="152">
        <f t="shared" si="412"/>
        <v>112</v>
      </c>
      <c r="DV325" s="152">
        <f t="shared" si="413"/>
        <v>0</v>
      </c>
      <c r="ES325" s="152">
        <f t="shared" si="414"/>
        <v>0</v>
      </c>
      <c r="ET325" s="151">
        <f t="shared" si="415"/>
        <v>0</v>
      </c>
      <c r="EU325" s="153"/>
      <c r="EV325" s="153"/>
      <c r="EW325" s="153"/>
      <c r="EX325" s="153"/>
      <c r="EY325" s="152">
        <f t="shared" si="416"/>
        <v>112</v>
      </c>
      <c r="EZ325" s="152">
        <f t="shared" si="417"/>
        <v>0</v>
      </c>
      <c r="FA325" s="152">
        <f t="shared" si="418"/>
        <v>0</v>
      </c>
      <c r="FB325" s="152">
        <f t="shared" si="419"/>
        <v>0</v>
      </c>
      <c r="FC325" s="151" t="str">
        <f t="shared" si="420"/>
        <v>Đủ</v>
      </c>
    </row>
    <row r="326" spans="1:159" s="155" customFormat="1" ht="14" hidden="1" customHeight="1">
      <c r="A326" s="208" t="str">
        <f t="shared" si="402"/>
        <v>ok</v>
      </c>
      <c r="B326" s="151"/>
      <c r="C326" s="409"/>
      <c r="D326" s="154"/>
      <c r="E326" s="154"/>
      <c r="F326" s="154"/>
      <c r="G326" s="151"/>
      <c r="H326" s="364"/>
      <c r="I326" s="163" t="s">
        <v>766</v>
      </c>
      <c r="J326" s="164" t="s">
        <v>751</v>
      </c>
      <c r="K326" s="171" t="s">
        <v>767</v>
      </c>
      <c r="L326" s="171" t="s">
        <v>753</v>
      </c>
      <c r="M326" s="1261" t="s">
        <v>345</v>
      </c>
      <c r="N326" s="1274"/>
      <c r="O326" s="1275"/>
      <c r="P326" s="1276"/>
      <c r="Q326" s="1265"/>
      <c r="R326" s="1265"/>
      <c r="S326" s="1266"/>
      <c r="T326" s="1267"/>
      <c r="U326" s="1267"/>
      <c r="V326" s="1267"/>
      <c r="W326" s="1267"/>
      <c r="X326" s="1267"/>
      <c r="Y326" s="1267"/>
      <c r="Z326" s="1267"/>
      <c r="AA326" s="1267"/>
      <c r="AB326" s="1267"/>
      <c r="AC326" s="1267"/>
      <c r="AD326" s="1267"/>
      <c r="AE326" s="1267"/>
      <c r="AF326" s="1267"/>
      <c r="AG326" s="1267"/>
      <c r="AH326" s="1267"/>
      <c r="AI326" s="1267"/>
      <c r="AJ326" s="1267"/>
      <c r="AK326" s="1267"/>
      <c r="AL326" s="1267"/>
      <c r="AM326" s="1267"/>
      <c r="AN326" s="1267"/>
      <c r="AO326" s="1267"/>
      <c r="AP326" s="1267"/>
      <c r="AQ326" s="1267"/>
      <c r="AR326" s="1267"/>
      <c r="AS326" s="1267"/>
      <c r="AT326" s="1267"/>
      <c r="AU326" s="1267"/>
      <c r="AV326" s="1267"/>
      <c r="AW326" s="1267"/>
      <c r="AX326" s="1267"/>
      <c r="AY326" s="1267"/>
      <c r="AZ326" s="1267"/>
      <c r="BA326" s="1267"/>
      <c r="BB326" s="1267"/>
      <c r="BC326" s="1267"/>
      <c r="BD326" s="1267"/>
      <c r="BE326" s="1267"/>
      <c r="BF326" s="1267"/>
      <c r="BG326" s="1267"/>
      <c r="BH326" s="1267"/>
      <c r="BI326" s="1267"/>
      <c r="BJ326" s="1267"/>
      <c r="BK326" s="1267"/>
      <c r="BL326" s="1267"/>
      <c r="BM326" s="1267"/>
      <c r="BN326" s="1267"/>
      <c r="BO326" s="1267"/>
      <c r="BP326" s="1267"/>
      <c r="BQ326" s="1267"/>
      <c r="BR326" s="1267"/>
      <c r="BS326" s="1267"/>
      <c r="BT326" s="1267"/>
      <c r="BU326" s="1267"/>
      <c r="BV326" s="1267"/>
      <c r="BW326" s="1267"/>
      <c r="BX326" s="1267"/>
      <c r="BY326" s="1267"/>
      <c r="BZ326" s="1267"/>
      <c r="CA326" s="1267"/>
      <c r="CB326" s="1267"/>
      <c r="CC326" s="1267"/>
      <c r="CD326" s="1267"/>
      <c r="CE326" s="1267"/>
      <c r="CF326" s="1267"/>
      <c r="CG326" s="1267"/>
      <c r="CH326" s="1267"/>
      <c r="CI326" s="1267"/>
      <c r="CJ326" s="1267"/>
      <c r="CK326" s="1267"/>
      <c r="CL326" s="1267"/>
      <c r="CM326" s="1267"/>
      <c r="CN326" s="1267"/>
      <c r="CO326" s="1267"/>
      <c r="CP326" s="1267"/>
      <c r="CQ326" s="1267"/>
      <c r="CR326" s="1267"/>
      <c r="CS326" s="1267"/>
      <c r="CT326" s="1267"/>
      <c r="CU326" s="1267"/>
      <c r="CV326" s="1267"/>
      <c r="CW326" s="1268"/>
      <c r="CX326" s="1268"/>
      <c r="CY326" s="1277"/>
      <c r="CZ326" s="1270"/>
      <c r="DA326" s="1265"/>
      <c r="DB326" s="1265"/>
      <c r="DC326" s="1265"/>
      <c r="DD326" s="1271"/>
      <c r="DE326" s="1272"/>
      <c r="DF326" s="1272"/>
      <c r="DG326" s="1273"/>
      <c r="DH326" s="158" t="s">
        <v>2871</v>
      </c>
      <c r="DI326" s="156" t="s">
        <v>435</v>
      </c>
      <c r="DJ326" s="174" t="s">
        <v>1192</v>
      </c>
      <c r="DK326" s="175" t="s">
        <v>1184</v>
      </c>
      <c r="DL326" s="1282" t="s">
        <v>477</v>
      </c>
      <c r="DM326" s="1282" t="s">
        <v>374</v>
      </c>
      <c r="DN326" s="1280">
        <v>70</v>
      </c>
      <c r="DO326" s="1282" t="s">
        <v>477</v>
      </c>
      <c r="DP326" s="1280">
        <v>3140</v>
      </c>
      <c r="DQ326" s="181">
        <f t="shared" si="409"/>
        <v>241780.00000000003</v>
      </c>
      <c r="DR326" s="446">
        <f t="shared" si="410"/>
        <v>0.10000000000000013</v>
      </c>
      <c r="DS326" s="195">
        <f t="shared" si="411"/>
        <v>219800</v>
      </c>
      <c r="DT326" s="159">
        <v>46086</v>
      </c>
      <c r="DU326" s="152"/>
      <c r="DV326" s="152"/>
      <c r="ES326" s="152"/>
      <c r="ET326" s="151"/>
      <c r="EU326" s="153"/>
      <c r="EV326" s="153"/>
      <c r="EW326" s="153"/>
      <c r="EX326" s="153"/>
      <c r="EY326" s="152"/>
      <c r="EZ326" s="152"/>
      <c r="FA326" s="152"/>
      <c r="FB326" s="152"/>
      <c r="FC326" s="151"/>
    </row>
    <row r="327" spans="1:159" s="155" customFormat="1" ht="14" hidden="1" customHeight="1">
      <c r="A327" s="208" t="str">
        <f t="shared" si="402"/>
        <v>Hiện</v>
      </c>
      <c r="B327" s="151" t="str">
        <f t="shared" si="403"/>
        <v>Đủ</v>
      </c>
      <c r="C327" s="409">
        <f t="shared" si="285"/>
        <v>0</v>
      </c>
      <c r="D327" s="154" t="s">
        <v>435</v>
      </c>
      <c r="E327" s="154">
        <f t="shared" ref="E327:E348" si="421">C327*DP327*1.1</f>
        <v>0</v>
      </c>
      <c r="F327" s="154"/>
      <c r="G327" s="151"/>
      <c r="H327" s="364"/>
      <c r="I327" s="163" t="s">
        <v>768</v>
      </c>
      <c r="J327" s="164" t="s">
        <v>751</v>
      </c>
      <c r="K327" s="171" t="s">
        <v>769</v>
      </c>
      <c r="L327" s="171" t="s">
        <v>753</v>
      </c>
      <c r="M327" s="163" t="s">
        <v>345</v>
      </c>
      <c r="N327" s="173">
        <v>0</v>
      </c>
      <c r="O327" s="419">
        <v>320</v>
      </c>
      <c r="P327" s="205"/>
      <c r="S327" s="161"/>
      <c r="T327" s="162"/>
      <c r="U327" s="162"/>
      <c r="V327" s="162"/>
      <c r="W327" s="162"/>
      <c r="X327" s="162"/>
      <c r="Y327" s="162"/>
      <c r="Z327" s="162"/>
      <c r="AA327" s="162"/>
      <c r="AB327" s="162"/>
      <c r="AC327" s="162"/>
      <c r="AD327" s="162"/>
      <c r="AE327" s="162"/>
      <c r="AF327" s="162"/>
      <c r="AG327" s="162"/>
      <c r="AH327" s="162"/>
      <c r="AI327" s="162"/>
      <c r="AJ327" s="162"/>
      <c r="AK327" s="162">
        <v>340</v>
      </c>
      <c r="AL327" s="162">
        <v>0</v>
      </c>
      <c r="AM327" s="162"/>
      <c r="AN327" s="162"/>
      <c r="AO327" s="162">
        <v>0</v>
      </c>
      <c r="AP327" s="162">
        <v>0</v>
      </c>
      <c r="AQ327" s="162">
        <v>0</v>
      </c>
      <c r="AR327" s="162">
        <v>0</v>
      </c>
      <c r="AS327" s="162">
        <v>0</v>
      </c>
      <c r="AT327" s="162">
        <v>0</v>
      </c>
      <c r="AU327" s="162">
        <v>0</v>
      </c>
      <c r="AV327" s="162">
        <v>0</v>
      </c>
      <c r="AW327" s="162">
        <v>0</v>
      </c>
      <c r="AX327" s="162">
        <v>0</v>
      </c>
      <c r="AY327" s="162">
        <v>0</v>
      </c>
      <c r="AZ327" s="162">
        <v>0</v>
      </c>
      <c r="BA327" s="162"/>
      <c r="BB327" s="162"/>
      <c r="BC327" s="162">
        <v>0</v>
      </c>
      <c r="BD327" s="162">
        <v>0</v>
      </c>
      <c r="BE327" s="162">
        <v>0</v>
      </c>
      <c r="BF327" s="162">
        <v>0</v>
      </c>
      <c r="BG327" s="162">
        <v>0</v>
      </c>
      <c r="BH327" s="162">
        <v>0</v>
      </c>
      <c r="BI327" s="162">
        <v>0</v>
      </c>
      <c r="BJ327" s="162">
        <v>0</v>
      </c>
      <c r="BK327" s="162">
        <v>0</v>
      </c>
      <c r="BL327" s="162">
        <v>0</v>
      </c>
      <c r="BM327" s="162">
        <v>0</v>
      </c>
      <c r="BN327" s="162">
        <v>0</v>
      </c>
      <c r="BO327" s="162"/>
      <c r="BP327" s="162"/>
      <c r="BQ327" s="162">
        <v>0</v>
      </c>
      <c r="BR327" s="162">
        <v>0</v>
      </c>
      <c r="BS327" s="162">
        <v>0</v>
      </c>
      <c r="BT327" s="162">
        <v>0</v>
      </c>
      <c r="BU327" s="162">
        <v>0</v>
      </c>
      <c r="BV327" s="162">
        <v>0</v>
      </c>
      <c r="BW327" s="162"/>
      <c r="BX327" s="162"/>
      <c r="BY327" s="162">
        <v>0</v>
      </c>
      <c r="BZ327" s="162">
        <v>0</v>
      </c>
      <c r="CA327" s="162">
        <v>0</v>
      </c>
      <c r="CB327" s="162">
        <v>0</v>
      </c>
      <c r="CC327" s="162">
        <v>0</v>
      </c>
      <c r="CD327" s="162">
        <v>0</v>
      </c>
      <c r="CE327" s="162">
        <f>VLOOKUP(I327,[120]REV33!$A:$O,11,0)</f>
        <v>0</v>
      </c>
      <c r="CF327" s="162">
        <f>VLOOKUP(I327,[120]REV33!$A:$O,12,0)</f>
        <v>0</v>
      </c>
      <c r="CG327" s="162"/>
      <c r="CH327" s="162"/>
      <c r="CI327" s="162"/>
      <c r="CJ327" s="162"/>
      <c r="CK327" s="162"/>
      <c r="CL327" s="162"/>
      <c r="CM327" s="162"/>
      <c r="CN327" s="162"/>
      <c r="CO327" s="162">
        <v>0</v>
      </c>
      <c r="CP327" s="162">
        <v>0</v>
      </c>
      <c r="CQ327" s="162">
        <v>0</v>
      </c>
      <c r="CR327" s="162">
        <v>0</v>
      </c>
      <c r="CS327" s="162">
        <v>79</v>
      </c>
      <c r="CT327" s="162">
        <v>0</v>
      </c>
      <c r="CU327" s="162">
        <v>0</v>
      </c>
      <c r="CV327" s="162">
        <v>0</v>
      </c>
      <c r="CW327" s="209">
        <f t="shared" ref="CW327:CW349" si="422">Q327+S327+U327+W327+Y327+AA327+AC327+AE327+AG327+AI327+AK327+AM327+AO327+AQ327+AS327+AU327+AW327+AY327+BA327+BC327+BE327+BG327+BI327+BK327+BM327+BO327+BQ327+BS327+BU327+BW327+BY327+CA327+CC327+CE327+CG327+CI327+CK327+CM327+CO327+CQ327+CS327+CU327</f>
        <v>419</v>
      </c>
      <c r="CX327" s="209">
        <f t="shared" ref="CX327:CX349" si="423">R327+T327+V327+X327+Z327+AB327+AD327+AF327+AH327+AJ327+AL327+AN327+AP327+AR327+AT327+AV327+AX327+AZ327+BB327+BD327+BF327+BH327+BJ327+BL327+BN327+BP327+BR327+BT327+BV327+BX327+BZ327+CB327+CD327+CF327+CH327+CJ327+CL327+CN327+CP327+CR327+CT327+CV327</f>
        <v>0</v>
      </c>
      <c r="CY327" s="375" t="s">
        <v>2879</v>
      </c>
      <c r="CZ327" s="156"/>
      <c r="DD327" s="157"/>
      <c r="DE327" s="152">
        <f t="shared" si="407"/>
        <v>419</v>
      </c>
      <c r="DF327" s="152" t="str">
        <f t="shared" si="408"/>
        <v>0</v>
      </c>
      <c r="DG327" s="153"/>
      <c r="DH327" s="158" t="s">
        <v>2211</v>
      </c>
      <c r="DI327" s="156" t="s">
        <v>435</v>
      </c>
      <c r="DJ327" s="174" t="s">
        <v>1193</v>
      </c>
      <c r="DK327" s="175" t="s">
        <v>1184</v>
      </c>
      <c r="DL327" s="240" t="s">
        <v>477</v>
      </c>
      <c r="DM327" s="187">
        <v>45940</v>
      </c>
      <c r="DN327" s="429">
        <v>340</v>
      </c>
      <c r="DO327" s="240" t="s">
        <v>477</v>
      </c>
      <c r="DP327" s="189">
        <v>3640</v>
      </c>
      <c r="DQ327" s="181">
        <f t="shared" si="409"/>
        <v>1361360</v>
      </c>
      <c r="DR327" s="446">
        <f t="shared" si="410"/>
        <v>0.1</v>
      </c>
      <c r="DS327" s="160">
        <f t="shared" si="411"/>
        <v>1237600</v>
      </c>
      <c r="DT327" s="159">
        <v>45954</v>
      </c>
      <c r="DU327" s="152">
        <f>SUMIF($I:$I,I327,$DN:$DN)</f>
        <v>419</v>
      </c>
      <c r="DV327" s="152">
        <f>SUMIF($I:$I,I327,$DO:$DO)</f>
        <v>0</v>
      </c>
      <c r="ES327" s="152">
        <f>SUMIF($I:$I,I327,$EG:$EG)</f>
        <v>0</v>
      </c>
      <c r="ET327" s="151">
        <f>SUMIF($I:$I,I327,$EH:$EH)</f>
        <v>0</v>
      </c>
      <c r="EU327" s="153"/>
      <c r="EV327" s="153"/>
      <c r="EW327" s="153"/>
      <c r="EX327" s="153"/>
      <c r="EY327" s="152">
        <f t="shared" si="416"/>
        <v>419</v>
      </c>
      <c r="EZ327" s="152">
        <f t="shared" si="417"/>
        <v>0</v>
      </c>
      <c r="FA327" s="152">
        <f t="shared" si="418"/>
        <v>0</v>
      </c>
      <c r="FB327" s="152">
        <f t="shared" si="419"/>
        <v>0</v>
      </c>
      <c r="FC327" s="151" t="str">
        <f t="shared" si="420"/>
        <v>Đủ</v>
      </c>
    </row>
    <row r="328" spans="1:159" s="155" customFormat="1" ht="14" hidden="1" customHeight="1">
      <c r="A328" s="208"/>
      <c r="B328" s="151"/>
      <c r="C328" s="409"/>
      <c r="D328" s="154"/>
      <c r="E328" s="154"/>
      <c r="F328" s="154"/>
      <c r="G328" s="151"/>
      <c r="H328" s="364"/>
      <c r="I328" s="163" t="s">
        <v>768</v>
      </c>
      <c r="J328" s="164" t="s">
        <v>751</v>
      </c>
      <c r="K328" s="171" t="s">
        <v>769</v>
      </c>
      <c r="L328" s="171" t="s">
        <v>753</v>
      </c>
      <c r="M328" s="163" t="s">
        <v>345</v>
      </c>
      <c r="N328" s="173"/>
      <c r="O328" s="419"/>
      <c r="P328" s="205"/>
      <c r="S328" s="161"/>
      <c r="T328" s="162"/>
      <c r="U328" s="162"/>
      <c r="V328" s="162"/>
      <c r="W328" s="162"/>
      <c r="X328" s="162"/>
      <c r="Y328" s="162"/>
      <c r="Z328" s="162"/>
      <c r="AA328" s="162"/>
      <c r="AB328" s="162"/>
      <c r="AC328" s="162"/>
      <c r="AD328" s="162"/>
      <c r="AE328" s="162"/>
      <c r="AF328" s="162"/>
      <c r="AG328" s="162"/>
      <c r="AH328" s="162"/>
      <c r="AI328" s="162"/>
      <c r="AJ328" s="162"/>
      <c r="AK328" s="162"/>
      <c r="AL328" s="162"/>
      <c r="AM328" s="162"/>
      <c r="AN328" s="162"/>
      <c r="AO328" s="162"/>
      <c r="AP328" s="162"/>
      <c r="AQ328" s="162"/>
      <c r="AR328" s="162"/>
      <c r="AS328" s="162"/>
      <c r="AT328" s="162"/>
      <c r="AU328" s="162"/>
      <c r="AV328" s="162"/>
      <c r="AW328" s="162"/>
      <c r="AX328" s="162"/>
      <c r="AY328" s="162"/>
      <c r="AZ328" s="162"/>
      <c r="BA328" s="162"/>
      <c r="BB328" s="162"/>
      <c r="BC328" s="162"/>
      <c r="BD328" s="162"/>
      <c r="BE328" s="162"/>
      <c r="BF328" s="162"/>
      <c r="BG328" s="162"/>
      <c r="BH328" s="162"/>
      <c r="BI328" s="162"/>
      <c r="BJ328" s="162"/>
      <c r="BK328" s="162"/>
      <c r="BL328" s="162"/>
      <c r="BM328" s="162"/>
      <c r="BN328" s="162"/>
      <c r="BO328" s="162"/>
      <c r="BP328" s="162"/>
      <c r="BQ328" s="162"/>
      <c r="BR328" s="162"/>
      <c r="BS328" s="162"/>
      <c r="BT328" s="162"/>
      <c r="BU328" s="162"/>
      <c r="BV328" s="162"/>
      <c r="BW328" s="162"/>
      <c r="BX328" s="162"/>
      <c r="BY328" s="162"/>
      <c r="BZ328" s="162"/>
      <c r="CA328" s="162"/>
      <c r="CB328" s="162"/>
      <c r="CC328" s="162"/>
      <c r="CD328" s="162"/>
      <c r="CE328" s="162"/>
      <c r="CF328" s="162"/>
      <c r="CG328" s="162"/>
      <c r="CH328" s="162"/>
      <c r="CI328" s="162"/>
      <c r="CJ328" s="162"/>
      <c r="CK328" s="162"/>
      <c r="CL328" s="162"/>
      <c r="CM328" s="162"/>
      <c r="CN328" s="162"/>
      <c r="CO328" s="162"/>
      <c r="CP328" s="162"/>
      <c r="CQ328" s="162"/>
      <c r="CR328" s="162"/>
      <c r="CS328" s="162"/>
      <c r="CT328" s="162"/>
      <c r="CU328" s="162"/>
      <c r="CV328" s="162"/>
      <c r="CW328" s="209"/>
      <c r="CX328" s="209"/>
      <c r="CY328" s="375"/>
      <c r="CZ328" s="156"/>
      <c r="DD328" s="157"/>
      <c r="DE328" s="152"/>
      <c r="DF328" s="152"/>
      <c r="DG328" s="153"/>
      <c r="DH328" s="158" t="s">
        <v>2891</v>
      </c>
      <c r="DI328" s="156" t="s">
        <v>435</v>
      </c>
      <c r="DJ328" s="758" t="s">
        <v>769</v>
      </c>
      <c r="DK328" s="175" t="s">
        <v>753</v>
      </c>
      <c r="DL328" s="156" t="s">
        <v>477</v>
      </c>
      <c r="DM328" s="158" t="s">
        <v>374</v>
      </c>
      <c r="DN328" s="429">
        <v>79</v>
      </c>
      <c r="DO328" s="240" t="s">
        <v>477</v>
      </c>
      <c r="DP328" s="195">
        <v>3640</v>
      </c>
      <c r="DQ328" s="181">
        <f t="shared" si="409"/>
        <v>316316</v>
      </c>
      <c r="DR328" s="446">
        <f t="shared" si="410"/>
        <v>0.1</v>
      </c>
      <c r="DS328" s="195">
        <f t="shared" si="411"/>
        <v>287560</v>
      </c>
      <c r="DT328" s="159">
        <v>46108</v>
      </c>
      <c r="DU328" s="152"/>
      <c r="DV328" s="152"/>
      <c r="ES328" s="152"/>
      <c r="ET328" s="151"/>
      <c r="EU328" s="153"/>
      <c r="EV328" s="153"/>
      <c r="EW328" s="153"/>
      <c r="EX328" s="153"/>
      <c r="EY328" s="152"/>
      <c r="EZ328" s="152"/>
      <c r="FA328" s="152"/>
      <c r="FB328" s="152"/>
      <c r="FC328" s="151"/>
    </row>
    <row r="329" spans="1:159" s="155" customFormat="1" ht="14" hidden="1" customHeight="1">
      <c r="A329" s="1260" t="str">
        <f>IF(I329=I327,"ok","Hiện")</f>
        <v>Hiện</v>
      </c>
      <c r="B329" s="151" t="str">
        <f t="shared" si="403"/>
        <v>Đủ</v>
      </c>
      <c r="C329" s="409">
        <f t="shared" si="285"/>
        <v>0</v>
      </c>
      <c r="D329" s="154" t="s">
        <v>435</v>
      </c>
      <c r="E329" s="154">
        <f t="shared" si="421"/>
        <v>0</v>
      </c>
      <c r="F329" s="154"/>
      <c r="G329" s="151"/>
      <c r="H329" s="364"/>
      <c r="I329" s="163" t="s">
        <v>770</v>
      </c>
      <c r="J329" s="164" t="s">
        <v>751</v>
      </c>
      <c r="K329" s="171" t="s">
        <v>771</v>
      </c>
      <c r="L329" s="171" t="s">
        <v>753</v>
      </c>
      <c r="M329" s="163" t="s">
        <v>345</v>
      </c>
      <c r="N329" s="173">
        <v>0</v>
      </c>
      <c r="O329" s="419">
        <v>56</v>
      </c>
      <c r="P329" s="205"/>
      <c r="S329" s="161"/>
      <c r="T329" s="162"/>
      <c r="U329" s="162"/>
      <c r="V329" s="162"/>
      <c r="W329" s="162"/>
      <c r="X329" s="162"/>
      <c r="Y329" s="162"/>
      <c r="Z329" s="162"/>
      <c r="AA329" s="162"/>
      <c r="AB329" s="162"/>
      <c r="AC329" s="162"/>
      <c r="AD329" s="162"/>
      <c r="AE329" s="162"/>
      <c r="AF329" s="162"/>
      <c r="AG329" s="162"/>
      <c r="AH329" s="162"/>
      <c r="AI329" s="162"/>
      <c r="AJ329" s="162"/>
      <c r="AK329" s="162">
        <v>64</v>
      </c>
      <c r="AL329" s="162">
        <v>0</v>
      </c>
      <c r="AM329" s="162"/>
      <c r="AN329" s="162"/>
      <c r="AO329" s="162">
        <v>0</v>
      </c>
      <c r="AP329" s="162">
        <v>0</v>
      </c>
      <c r="AQ329" s="162">
        <v>0</v>
      </c>
      <c r="AR329" s="162">
        <v>0</v>
      </c>
      <c r="AS329" s="162">
        <v>0</v>
      </c>
      <c r="AT329" s="162">
        <v>0</v>
      </c>
      <c r="AU329" s="162">
        <v>0</v>
      </c>
      <c r="AV329" s="162">
        <v>0</v>
      </c>
      <c r="AW329" s="162">
        <v>0</v>
      </c>
      <c r="AX329" s="162">
        <v>0</v>
      </c>
      <c r="AY329" s="162">
        <v>0</v>
      </c>
      <c r="AZ329" s="162">
        <v>0</v>
      </c>
      <c r="BA329" s="162"/>
      <c r="BB329" s="162"/>
      <c r="BC329" s="162">
        <v>0</v>
      </c>
      <c r="BD329" s="162">
        <v>0</v>
      </c>
      <c r="BE329" s="162">
        <v>0</v>
      </c>
      <c r="BF329" s="162">
        <v>0</v>
      </c>
      <c r="BG329" s="162">
        <v>0</v>
      </c>
      <c r="BH329" s="162">
        <v>0</v>
      </c>
      <c r="BI329" s="162">
        <v>0</v>
      </c>
      <c r="BJ329" s="162">
        <v>0</v>
      </c>
      <c r="BK329" s="162">
        <v>0</v>
      </c>
      <c r="BL329" s="162">
        <v>0</v>
      </c>
      <c r="BM329" s="162">
        <v>0</v>
      </c>
      <c r="BN329" s="162">
        <v>0</v>
      </c>
      <c r="BO329" s="162"/>
      <c r="BP329" s="162"/>
      <c r="BQ329" s="162">
        <v>0</v>
      </c>
      <c r="BR329" s="162">
        <v>0</v>
      </c>
      <c r="BS329" s="162">
        <v>0</v>
      </c>
      <c r="BT329" s="162">
        <v>0</v>
      </c>
      <c r="BU329" s="162">
        <v>0</v>
      </c>
      <c r="BV329" s="162">
        <v>0</v>
      </c>
      <c r="BW329" s="162"/>
      <c r="BX329" s="162"/>
      <c r="BY329" s="162">
        <v>0</v>
      </c>
      <c r="BZ329" s="162">
        <v>0</v>
      </c>
      <c r="CA329" s="162">
        <v>0</v>
      </c>
      <c r="CB329" s="162">
        <v>0</v>
      </c>
      <c r="CC329" s="162">
        <v>0</v>
      </c>
      <c r="CD329" s="162">
        <v>0</v>
      </c>
      <c r="CE329" s="162">
        <f>VLOOKUP(I329,[120]REV33!$A:$O,11,0)</f>
        <v>0</v>
      </c>
      <c r="CF329" s="162">
        <f>VLOOKUP(I329,[120]REV33!$A:$O,12,0)</f>
        <v>0</v>
      </c>
      <c r="CG329" s="162"/>
      <c r="CH329" s="162"/>
      <c r="CI329" s="162"/>
      <c r="CJ329" s="162"/>
      <c r="CK329" s="162"/>
      <c r="CL329" s="162"/>
      <c r="CM329" s="162"/>
      <c r="CN329" s="162"/>
      <c r="CO329" s="162">
        <v>0</v>
      </c>
      <c r="CP329" s="162">
        <v>0</v>
      </c>
      <c r="CQ329" s="162">
        <v>0</v>
      </c>
      <c r="CR329" s="162">
        <v>0</v>
      </c>
      <c r="CS329" s="162">
        <v>0</v>
      </c>
      <c r="CT329" s="162">
        <v>0</v>
      </c>
      <c r="CU329" s="162">
        <v>0</v>
      </c>
      <c r="CV329" s="162">
        <v>0</v>
      </c>
      <c r="CW329" s="209">
        <f t="shared" si="422"/>
        <v>64</v>
      </c>
      <c r="CX329" s="209">
        <f t="shared" si="423"/>
        <v>0</v>
      </c>
      <c r="CY329" s="206" t="s">
        <v>1000</v>
      </c>
      <c r="CZ329" s="156"/>
      <c r="DD329" s="157"/>
      <c r="DE329" s="152">
        <f t="shared" si="407"/>
        <v>64</v>
      </c>
      <c r="DF329" s="152" t="str">
        <f t="shared" si="408"/>
        <v>0</v>
      </c>
      <c r="DG329" s="153"/>
      <c r="DH329" s="158" t="s">
        <v>2211</v>
      </c>
      <c r="DI329" s="156" t="s">
        <v>435</v>
      </c>
      <c r="DJ329" s="174" t="s">
        <v>1193</v>
      </c>
      <c r="DK329" s="175" t="s">
        <v>1184</v>
      </c>
      <c r="DL329" s="240" t="s">
        <v>477</v>
      </c>
      <c r="DM329" s="187">
        <v>45940</v>
      </c>
      <c r="DN329" s="429">
        <v>64</v>
      </c>
      <c r="DO329" s="240" t="s">
        <v>477</v>
      </c>
      <c r="DP329" s="189">
        <v>3640</v>
      </c>
      <c r="DQ329" s="181">
        <f t="shared" si="409"/>
        <v>256256.00000000003</v>
      </c>
      <c r="DR329" s="446">
        <f t="shared" si="410"/>
        <v>0.10000000000000013</v>
      </c>
      <c r="DS329" s="160">
        <f t="shared" si="411"/>
        <v>232960</v>
      </c>
      <c r="DT329" s="159">
        <v>45954</v>
      </c>
      <c r="DU329" s="152">
        <f t="shared" ref="DU329:DU336" si="424">SUMIF($I:$I,I329,$DN:$DN)</f>
        <v>64</v>
      </c>
      <c r="DV329" s="152">
        <f t="shared" ref="DV329:DV336" si="425">SUMIF($I:$I,I329,$DO:$DO)</f>
        <v>0</v>
      </c>
      <c r="ES329" s="152">
        <f t="shared" ref="ES329:ES336" si="426">SUMIF($I:$I,I329,$EG:$EG)</f>
        <v>0</v>
      </c>
      <c r="ET329" s="151">
        <f t="shared" ref="ET329:ET336" si="427">SUMIF($I:$I,I329,$EH:$EH)</f>
        <v>0</v>
      </c>
      <c r="EU329" s="153"/>
      <c r="EV329" s="153"/>
      <c r="EW329" s="153"/>
      <c r="EX329" s="153"/>
      <c r="EY329" s="152">
        <f t="shared" si="416"/>
        <v>64</v>
      </c>
      <c r="EZ329" s="152">
        <f t="shared" si="417"/>
        <v>0</v>
      </c>
      <c r="FA329" s="152">
        <f t="shared" si="418"/>
        <v>0</v>
      </c>
      <c r="FB329" s="152">
        <f t="shared" si="419"/>
        <v>0</v>
      </c>
      <c r="FC329" s="151" t="str">
        <f t="shared" si="420"/>
        <v>Đủ</v>
      </c>
    </row>
    <row r="330" spans="1:159" s="155" customFormat="1" ht="14" hidden="1" customHeight="1">
      <c r="A330" s="208" t="str">
        <f t="shared" si="402"/>
        <v>Hiện</v>
      </c>
      <c r="B330" s="151" t="str">
        <f t="shared" si="403"/>
        <v>Đủ</v>
      </c>
      <c r="C330" s="409">
        <f t="shared" si="285"/>
        <v>0</v>
      </c>
      <c r="D330" s="154" t="s">
        <v>435</v>
      </c>
      <c r="E330" s="154">
        <f t="shared" si="421"/>
        <v>0</v>
      </c>
      <c r="F330" s="154"/>
      <c r="G330" s="151"/>
      <c r="H330" s="364"/>
      <c r="I330" s="163" t="s">
        <v>772</v>
      </c>
      <c r="J330" s="164" t="s">
        <v>751</v>
      </c>
      <c r="K330" s="171" t="s">
        <v>773</v>
      </c>
      <c r="L330" s="171" t="s">
        <v>753</v>
      </c>
      <c r="M330" s="163" t="s">
        <v>345</v>
      </c>
      <c r="N330" s="173">
        <v>0</v>
      </c>
      <c r="O330" s="419">
        <v>80</v>
      </c>
      <c r="P330" s="205"/>
      <c r="S330" s="161"/>
      <c r="T330" s="162"/>
      <c r="U330" s="162"/>
      <c r="V330" s="162"/>
      <c r="W330" s="162"/>
      <c r="X330" s="162"/>
      <c r="Y330" s="162"/>
      <c r="Z330" s="162"/>
      <c r="AA330" s="162"/>
      <c r="AB330" s="162"/>
      <c r="AC330" s="162"/>
      <c r="AD330" s="162"/>
      <c r="AE330" s="162"/>
      <c r="AF330" s="162"/>
      <c r="AG330" s="162"/>
      <c r="AH330" s="162"/>
      <c r="AI330" s="162"/>
      <c r="AJ330" s="162"/>
      <c r="AK330" s="162">
        <v>90</v>
      </c>
      <c r="AL330" s="162">
        <v>0</v>
      </c>
      <c r="AM330" s="162"/>
      <c r="AN330" s="162"/>
      <c r="AO330" s="162">
        <v>0</v>
      </c>
      <c r="AP330" s="162">
        <v>0</v>
      </c>
      <c r="AQ330" s="162">
        <v>0</v>
      </c>
      <c r="AR330" s="162">
        <v>0</v>
      </c>
      <c r="AS330" s="162">
        <v>0</v>
      </c>
      <c r="AT330" s="162">
        <v>0</v>
      </c>
      <c r="AU330" s="162">
        <v>0</v>
      </c>
      <c r="AV330" s="162">
        <v>0</v>
      </c>
      <c r="AW330" s="162">
        <v>0</v>
      </c>
      <c r="AX330" s="162">
        <v>0</v>
      </c>
      <c r="AY330" s="162">
        <v>0</v>
      </c>
      <c r="AZ330" s="162">
        <v>0</v>
      </c>
      <c r="BA330" s="162"/>
      <c r="BB330" s="162"/>
      <c r="BC330" s="162">
        <v>0</v>
      </c>
      <c r="BD330" s="162">
        <v>0</v>
      </c>
      <c r="BE330" s="162">
        <v>0</v>
      </c>
      <c r="BF330" s="162">
        <v>0</v>
      </c>
      <c r="BG330" s="162">
        <v>0</v>
      </c>
      <c r="BH330" s="162">
        <v>0</v>
      </c>
      <c r="BI330" s="162">
        <v>0</v>
      </c>
      <c r="BJ330" s="162">
        <v>0</v>
      </c>
      <c r="BK330" s="162">
        <v>0</v>
      </c>
      <c r="BL330" s="162">
        <v>0</v>
      </c>
      <c r="BM330" s="162">
        <v>0</v>
      </c>
      <c r="BN330" s="162">
        <v>0</v>
      </c>
      <c r="BO330" s="162"/>
      <c r="BP330" s="162"/>
      <c r="BQ330" s="162">
        <v>0</v>
      </c>
      <c r="BR330" s="162">
        <v>0</v>
      </c>
      <c r="BS330" s="162">
        <v>0</v>
      </c>
      <c r="BT330" s="162">
        <v>0</v>
      </c>
      <c r="BU330" s="162">
        <v>0</v>
      </c>
      <c r="BV330" s="162">
        <v>0</v>
      </c>
      <c r="BW330" s="162"/>
      <c r="BX330" s="162"/>
      <c r="BY330" s="162">
        <v>0</v>
      </c>
      <c r="BZ330" s="162">
        <v>0</v>
      </c>
      <c r="CA330" s="162">
        <v>0</v>
      </c>
      <c r="CB330" s="162">
        <v>0</v>
      </c>
      <c r="CC330" s="162">
        <v>0</v>
      </c>
      <c r="CD330" s="162">
        <v>0</v>
      </c>
      <c r="CE330" s="162">
        <f>VLOOKUP(I330,[120]REV33!$A:$O,11,0)</f>
        <v>0</v>
      </c>
      <c r="CF330" s="162">
        <f>VLOOKUP(I330,[120]REV33!$A:$O,12,0)</f>
        <v>0</v>
      </c>
      <c r="CG330" s="162"/>
      <c r="CH330" s="162"/>
      <c r="CI330" s="162"/>
      <c r="CJ330" s="162"/>
      <c r="CK330" s="162"/>
      <c r="CL330" s="162"/>
      <c r="CM330" s="162"/>
      <c r="CN330" s="162"/>
      <c r="CO330" s="162">
        <v>0</v>
      </c>
      <c r="CP330" s="162">
        <v>0</v>
      </c>
      <c r="CQ330" s="162">
        <v>0</v>
      </c>
      <c r="CR330" s="162">
        <v>0</v>
      </c>
      <c r="CS330" s="162">
        <v>0</v>
      </c>
      <c r="CT330" s="162">
        <v>0</v>
      </c>
      <c r="CU330" s="162">
        <v>0</v>
      </c>
      <c r="CV330" s="162">
        <v>0</v>
      </c>
      <c r="CW330" s="209">
        <f t="shared" si="422"/>
        <v>90</v>
      </c>
      <c r="CX330" s="209">
        <f t="shared" si="423"/>
        <v>0</v>
      </c>
      <c r="CY330" s="206" t="s">
        <v>1000</v>
      </c>
      <c r="CZ330" s="156"/>
      <c r="DD330" s="157"/>
      <c r="DE330" s="152">
        <f t="shared" si="407"/>
        <v>90</v>
      </c>
      <c r="DF330" s="152" t="str">
        <f t="shared" si="408"/>
        <v>0</v>
      </c>
      <c r="DG330" s="153"/>
      <c r="DH330" s="158" t="s">
        <v>2211</v>
      </c>
      <c r="DI330" s="156" t="s">
        <v>435</v>
      </c>
      <c r="DJ330" s="174" t="s">
        <v>1194</v>
      </c>
      <c r="DK330" s="175" t="s">
        <v>1189</v>
      </c>
      <c r="DL330" s="240" t="s">
        <v>477</v>
      </c>
      <c r="DM330" s="187">
        <v>45940</v>
      </c>
      <c r="DN330" s="429">
        <v>90</v>
      </c>
      <c r="DO330" s="240" t="s">
        <v>477</v>
      </c>
      <c r="DP330" s="189">
        <v>13650</v>
      </c>
      <c r="DQ330" s="181">
        <f t="shared" si="409"/>
        <v>1351350</v>
      </c>
      <c r="DR330" s="446">
        <f t="shared" si="410"/>
        <v>0.1</v>
      </c>
      <c r="DS330" s="160">
        <f t="shared" si="411"/>
        <v>1228500</v>
      </c>
      <c r="DT330" s="159">
        <v>45954</v>
      </c>
      <c r="DU330" s="152">
        <f t="shared" si="424"/>
        <v>90</v>
      </c>
      <c r="DV330" s="152">
        <f t="shared" si="425"/>
        <v>0</v>
      </c>
      <c r="ES330" s="152">
        <f t="shared" si="426"/>
        <v>0</v>
      </c>
      <c r="ET330" s="151">
        <f t="shared" si="427"/>
        <v>0</v>
      </c>
      <c r="EU330" s="153"/>
      <c r="EV330" s="153"/>
      <c r="EW330" s="153"/>
      <c r="EX330" s="153"/>
      <c r="EY330" s="152">
        <f t="shared" si="416"/>
        <v>90</v>
      </c>
      <c r="EZ330" s="152">
        <f t="shared" si="417"/>
        <v>0</v>
      </c>
      <c r="FA330" s="152">
        <f t="shared" si="418"/>
        <v>0</v>
      </c>
      <c r="FB330" s="152">
        <f t="shared" si="419"/>
        <v>0</v>
      </c>
      <c r="FC330" s="151" t="str">
        <f t="shared" si="420"/>
        <v>Đủ</v>
      </c>
    </row>
    <row r="331" spans="1:159" s="155" customFormat="1" ht="14" hidden="1" customHeight="1">
      <c r="A331" s="208" t="str">
        <f t="shared" si="402"/>
        <v>Hiện</v>
      </c>
      <c r="B331" s="151" t="str">
        <f t="shared" si="403"/>
        <v>Đủ</v>
      </c>
      <c r="C331" s="409">
        <f t="shared" si="285"/>
        <v>0</v>
      </c>
      <c r="D331" s="154" t="s">
        <v>435</v>
      </c>
      <c r="E331" s="154">
        <f t="shared" si="421"/>
        <v>0</v>
      </c>
      <c r="F331" s="154"/>
      <c r="G331" s="151"/>
      <c r="H331" s="364"/>
      <c r="I331" s="163" t="s">
        <v>774</v>
      </c>
      <c r="J331" s="164" t="s">
        <v>751</v>
      </c>
      <c r="K331" s="171" t="s">
        <v>775</v>
      </c>
      <c r="L331" s="171" t="s">
        <v>753</v>
      </c>
      <c r="M331" s="163" t="s">
        <v>345</v>
      </c>
      <c r="N331" s="173">
        <v>0</v>
      </c>
      <c r="O331" s="419">
        <v>40</v>
      </c>
      <c r="P331" s="205"/>
      <c r="S331" s="161"/>
      <c r="T331" s="162"/>
      <c r="U331" s="162"/>
      <c r="V331" s="162"/>
      <c r="W331" s="162"/>
      <c r="X331" s="162"/>
      <c r="Y331" s="162"/>
      <c r="Z331" s="162"/>
      <c r="AA331" s="162"/>
      <c r="AB331" s="162"/>
      <c r="AC331" s="162"/>
      <c r="AD331" s="162"/>
      <c r="AE331" s="162"/>
      <c r="AF331" s="162"/>
      <c r="AG331" s="162"/>
      <c r="AH331" s="162"/>
      <c r="AI331" s="162"/>
      <c r="AJ331" s="162"/>
      <c r="AK331" s="162">
        <v>50</v>
      </c>
      <c r="AL331" s="162">
        <v>0</v>
      </c>
      <c r="AM331" s="162"/>
      <c r="AN331" s="162"/>
      <c r="AO331" s="162">
        <v>0</v>
      </c>
      <c r="AP331" s="162">
        <v>0</v>
      </c>
      <c r="AQ331" s="162">
        <v>0</v>
      </c>
      <c r="AR331" s="162">
        <v>0</v>
      </c>
      <c r="AS331" s="162">
        <v>0</v>
      </c>
      <c r="AT331" s="162">
        <v>0</v>
      </c>
      <c r="AU331" s="162">
        <v>0</v>
      </c>
      <c r="AV331" s="162">
        <v>0</v>
      </c>
      <c r="AW331" s="162">
        <v>0</v>
      </c>
      <c r="AX331" s="162">
        <v>0</v>
      </c>
      <c r="AY331" s="162">
        <v>0</v>
      </c>
      <c r="AZ331" s="162">
        <v>0</v>
      </c>
      <c r="BA331" s="162"/>
      <c r="BB331" s="162"/>
      <c r="BC331" s="162">
        <v>0</v>
      </c>
      <c r="BD331" s="162">
        <v>0</v>
      </c>
      <c r="BE331" s="162">
        <v>0</v>
      </c>
      <c r="BF331" s="162">
        <v>0</v>
      </c>
      <c r="BG331" s="162">
        <v>0</v>
      </c>
      <c r="BH331" s="162">
        <v>0</v>
      </c>
      <c r="BI331" s="162">
        <v>0</v>
      </c>
      <c r="BJ331" s="162">
        <v>0</v>
      </c>
      <c r="BK331" s="162">
        <v>0</v>
      </c>
      <c r="BL331" s="162">
        <v>0</v>
      </c>
      <c r="BM331" s="162">
        <v>0</v>
      </c>
      <c r="BN331" s="162">
        <v>0</v>
      </c>
      <c r="BO331" s="162"/>
      <c r="BP331" s="162"/>
      <c r="BQ331" s="162">
        <v>0</v>
      </c>
      <c r="BR331" s="162">
        <v>0</v>
      </c>
      <c r="BS331" s="162">
        <v>0</v>
      </c>
      <c r="BT331" s="162">
        <v>0</v>
      </c>
      <c r="BU331" s="162">
        <v>0</v>
      </c>
      <c r="BV331" s="162">
        <v>0</v>
      </c>
      <c r="BW331" s="162"/>
      <c r="BX331" s="162"/>
      <c r="BY331" s="162">
        <v>0</v>
      </c>
      <c r="BZ331" s="162">
        <v>0</v>
      </c>
      <c r="CA331" s="162">
        <v>0</v>
      </c>
      <c r="CB331" s="162">
        <v>0</v>
      </c>
      <c r="CC331" s="162">
        <v>0</v>
      </c>
      <c r="CD331" s="162">
        <v>0</v>
      </c>
      <c r="CE331" s="162">
        <f>VLOOKUP(I331,[120]REV33!$A:$O,11,0)</f>
        <v>0</v>
      </c>
      <c r="CF331" s="162">
        <f>VLOOKUP(I331,[120]REV33!$A:$O,12,0)</f>
        <v>0</v>
      </c>
      <c r="CG331" s="162"/>
      <c r="CH331" s="162"/>
      <c r="CI331" s="162"/>
      <c r="CJ331" s="162"/>
      <c r="CK331" s="162"/>
      <c r="CL331" s="162"/>
      <c r="CM331" s="162"/>
      <c r="CN331" s="162"/>
      <c r="CO331" s="162">
        <v>0</v>
      </c>
      <c r="CP331" s="162">
        <v>0</v>
      </c>
      <c r="CQ331" s="162">
        <v>0</v>
      </c>
      <c r="CR331" s="162">
        <v>0</v>
      </c>
      <c r="CS331" s="162">
        <v>0</v>
      </c>
      <c r="CT331" s="162">
        <v>0</v>
      </c>
      <c r="CU331" s="162">
        <v>0</v>
      </c>
      <c r="CV331" s="162">
        <v>0</v>
      </c>
      <c r="CW331" s="209">
        <f t="shared" si="422"/>
        <v>50</v>
      </c>
      <c r="CX331" s="209">
        <f t="shared" si="423"/>
        <v>0</v>
      </c>
      <c r="CY331" s="206" t="s">
        <v>1000</v>
      </c>
      <c r="CZ331" s="156"/>
      <c r="DD331" s="157"/>
      <c r="DE331" s="152">
        <f t="shared" si="407"/>
        <v>50</v>
      </c>
      <c r="DF331" s="152" t="str">
        <f t="shared" si="408"/>
        <v>0</v>
      </c>
      <c r="DG331" s="153"/>
      <c r="DH331" s="158" t="s">
        <v>2211</v>
      </c>
      <c r="DI331" s="156" t="s">
        <v>435</v>
      </c>
      <c r="DJ331" s="174" t="s">
        <v>1195</v>
      </c>
      <c r="DK331" s="175" t="s">
        <v>1184</v>
      </c>
      <c r="DL331" s="240" t="s">
        <v>477</v>
      </c>
      <c r="DM331" s="187">
        <v>45940</v>
      </c>
      <c r="DN331" s="429">
        <v>50</v>
      </c>
      <c r="DO331" s="240" t="s">
        <v>477</v>
      </c>
      <c r="DP331" s="189">
        <v>7210</v>
      </c>
      <c r="DQ331" s="181">
        <f t="shared" si="409"/>
        <v>396550.00000000006</v>
      </c>
      <c r="DR331" s="446">
        <f t="shared" si="410"/>
        <v>0.10000000000000016</v>
      </c>
      <c r="DS331" s="160">
        <f t="shared" si="411"/>
        <v>360500</v>
      </c>
      <c r="DT331" s="159">
        <v>45954</v>
      </c>
      <c r="DU331" s="152">
        <f t="shared" si="424"/>
        <v>50</v>
      </c>
      <c r="DV331" s="152">
        <f t="shared" si="425"/>
        <v>0</v>
      </c>
      <c r="ES331" s="152">
        <f t="shared" si="426"/>
        <v>0</v>
      </c>
      <c r="ET331" s="151">
        <f t="shared" si="427"/>
        <v>0</v>
      </c>
      <c r="EU331" s="153"/>
      <c r="EV331" s="153"/>
      <c r="EW331" s="153"/>
      <c r="EX331" s="153"/>
      <c r="EY331" s="152">
        <f t="shared" si="416"/>
        <v>50</v>
      </c>
      <c r="EZ331" s="152">
        <f t="shared" si="417"/>
        <v>0</v>
      </c>
      <c r="FA331" s="152">
        <f t="shared" si="418"/>
        <v>0</v>
      </c>
      <c r="FB331" s="152">
        <f t="shared" si="419"/>
        <v>0</v>
      </c>
      <c r="FC331" s="151" t="str">
        <f t="shared" si="420"/>
        <v>Đủ</v>
      </c>
    </row>
    <row r="332" spans="1:159" s="155" customFormat="1" ht="14" hidden="1" customHeight="1">
      <c r="A332" s="208" t="str">
        <f t="shared" si="402"/>
        <v>Hiện</v>
      </c>
      <c r="B332" s="151" t="str">
        <f t="shared" si="403"/>
        <v>Đủ</v>
      </c>
      <c r="C332" s="409">
        <f t="shared" si="285"/>
        <v>0</v>
      </c>
      <c r="D332" s="154" t="s">
        <v>435</v>
      </c>
      <c r="E332" s="154">
        <f t="shared" si="421"/>
        <v>0</v>
      </c>
      <c r="F332" s="154"/>
      <c r="G332" s="151"/>
      <c r="H332" s="364"/>
      <c r="I332" s="163" t="s">
        <v>776</v>
      </c>
      <c r="J332" s="164" t="s">
        <v>751</v>
      </c>
      <c r="K332" s="171" t="s">
        <v>777</v>
      </c>
      <c r="L332" s="171" t="s">
        <v>753</v>
      </c>
      <c r="M332" s="163" t="s">
        <v>345</v>
      </c>
      <c r="N332" s="173">
        <v>0</v>
      </c>
      <c r="O332" s="419">
        <v>3108</v>
      </c>
      <c r="P332" s="205"/>
      <c r="S332" s="161"/>
      <c r="T332" s="162"/>
      <c r="U332" s="162"/>
      <c r="V332" s="162"/>
      <c r="W332" s="162"/>
      <c r="X332" s="162"/>
      <c r="Y332" s="162"/>
      <c r="Z332" s="162"/>
      <c r="AA332" s="162"/>
      <c r="AB332" s="162"/>
      <c r="AC332" s="162"/>
      <c r="AD332" s="162"/>
      <c r="AE332" s="162"/>
      <c r="AF332" s="162"/>
      <c r="AG332" s="162"/>
      <c r="AH332" s="162"/>
      <c r="AI332" s="162"/>
      <c r="AJ332" s="162"/>
      <c r="AK332" s="162">
        <v>3268</v>
      </c>
      <c r="AL332" s="162">
        <v>0</v>
      </c>
      <c r="AM332" s="162"/>
      <c r="AN332" s="162"/>
      <c r="AO332" s="162">
        <v>0</v>
      </c>
      <c r="AP332" s="162">
        <v>0</v>
      </c>
      <c r="AQ332" s="162">
        <v>0</v>
      </c>
      <c r="AR332" s="162">
        <v>0</v>
      </c>
      <c r="AS332" s="162">
        <v>0</v>
      </c>
      <c r="AT332" s="162">
        <v>0</v>
      </c>
      <c r="AU332" s="162">
        <v>0</v>
      </c>
      <c r="AV332" s="162">
        <v>0</v>
      </c>
      <c r="AW332" s="162">
        <v>0</v>
      </c>
      <c r="AX332" s="162">
        <v>0</v>
      </c>
      <c r="AY332" s="162">
        <v>0</v>
      </c>
      <c r="AZ332" s="162">
        <v>0</v>
      </c>
      <c r="BA332" s="162"/>
      <c r="BB332" s="162"/>
      <c r="BC332" s="162">
        <v>0</v>
      </c>
      <c r="BD332" s="162">
        <v>0</v>
      </c>
      <c r="BE332" s="162">
        <v>0</v>
      </c>
      <c r="BF332" s="162">
        <v>0</v>
      </c>
      <c r="BG332" s="162">
        <v>0</v>
      </c>
      <c r="BH332" s="162">
        <v>0</v>
      </c>
      <c r="BI332" s="162">
        <v>0</v>
      </c>
      <c r="BJ332" s="162">
        <v>0</v>
      </c>
      <c r="BK332" s="162">
        <v>0</v>
      </c>
      <c r="BL332" s="162">
        <v>0</v>
      </c>
      <c r="BM332" s="162">
        <v>0</v>
      </c>
      <c r="BN332" s="162">
        <v>0</v>
      </c>
      <c r="BO332" s="162"/>
      <c r="BP332" s="162"/>
      <c r="BQ332" s="162">
        <v>0</v>
      </c>
      <c r="BR332" s="162">
        <v>0</v>
      </c>
      <c r="BS332" s="162">
        <v>0</v>
      </c>
      <c r="BT332" s="162">
        <v>0</v>
      </c>
      <c r="BU332" s="162">
        <v>0</v>
      </c>
      <c r="BV332" s="162">
        <v>0</v>
      </c>
      <c r="BW332" s="162"/>
      <c r="BX332" s="162"/>
      <c r="BY332" s="162">
        <v>0</v>
      </c>
      <c r="BZ332" s="162">
        <v>0</v>
      </c>
      <c r="CA332" s="162">
        <v>0</v>
      </c>
      <c r="CB332" s="162">
        <v>0</v>
      </c>
      <c r="CC332" s="162">
        <v>0</v>
      </c>
      <c r="CD332" s="162">
        <v>0</v>
      </c>
      <c r="CE332" s="162">
        <f>VLOOKUP(I332,[120]REV33!$A:$O,11,0)</f>
        <v>0</v>
      </c>
      <c r="CF332" s="162">
        <f>VLOOKUP(I332,[120]REV33!$A:$O,12,0)</f>
        <v>0</v>
      </c>
      <c r="CG332" s="162"/>
      <c r="CH332" s="162"/>
      <c r="CI332" s="162"/>
      <c r="CJ332" s="162"/>
      <c r="CK332" s="162"/>
      <c r="CL332" s="162"/>
      <c r="CM332" s="162"/>
      <c r="CN332" s="162"/>
      <c r="CO332" s="162">
        <v>0</v>
      </c>
      <c r="CP332" s="162">
        <v>0</v>
      </c>
      <c r="CQ332" s="162">
        <v>0</v>
      </c>
      <c r="CR332" s="162">
        <v>0</v>
      </c>
      <c r="CS332" s="162">
        <v>0</v>
      </c>
      <c r="CT332" s="162">
        <v>0</v>
      </c>
      <c r="CU332" s="162">
        <v>0</v>
      </c>
      <c r="CV332" s="162">
        <v>0</v>
      </c>
      <c r="CW332" s="209">
        <f t="shared" si="422"/>
        <v>3268</v>
      </c>
      <c r="CX332" s="209">
        <f t="shared" si="423"/>
        <v>0</v>
      </c>
      <c r="CY332" s="206" t="s">
        <v>1000</v>
      </c>
      <c r="CZ332" s="156"/>
      <c r="DD332" s="157"/>
      <c r="DE332" s="152">
        <f t="shared" si="407"/>
        <v>3268</v>
      </c>
      <c r="DF332" s="152" t="str">
        <f t="shared" si="408"/>
        <v>0</v>
      </c>
      <c r="DG332" s="153"/>
      <c r="DH332" s="158" t="s">
        <v>2211</v>
      </c>
      <c r="DI332" s="156" t="s">
        <v>435</v>
      </c>
      <c r="DJ332" s="174" t="s">
        <v>1195</v>
      </c>
      <c r="DK332" s="175" t="s">
        <v>1184</v>
      </c>
      <c r="DL332" s="240" t="s">
        <v>477</v>
      </c>
      <c r="DM332" s="187">
        <v>45940</v>
      </c>
      <c r="DN332" s="429">
        <v>3268</v>
      </c>
      <c r="DO332" s="240" t="s">
        <v>477</v>
      </c>
      <c r="DP332" s="189">
        <v>7210</v>
      </c>
      <c r="DQ332" s="181">
        <f t="shared" si="409"/>
        <v>25918508.000000004</v>
      </c>
      <c r="DR332" s="446">
        <f t="shared" si="410"/>
        <v>0.10000000000000016</v>
      </c>
      <c r="DS332" s="160">
        <f t="shared" si="411"/>
        <v>23562280</v>
      </c>
      <c r="DT332" s="159">
        <v>45954</v>
      </c>
      <c r="DU332" s="152">
        <f t="shared" si="424"/>
        <v>3268</v>
      </c>
      <c r="DV332" s="152">
        <f t="shared" si="425"/>
        <v>0</v>
      </c>
      <c r="ES332" s="152">
        <f t="shared" si="426"/>
        <v>0</v>
      </c>
      <c r="ET332" s="151">
        <f t="shared" si="427"/>
        <v>0</v>
      </c>
      <c r="EU332" s="153"/>
      <c r="EV332" s="153"/>
      <c r="EW332" s="153"/>
      <c r="EX332" s="153"/>
      <c r="EY332" s="152">
        <f t="shared" si="416"/>
        <v>3268</v>
      </c>
      <c r="EZ332" s="152">
        <f t="shared" si="417"/>
        <v>0</v>
      </c>
      <c r="FA332" s="152">
        <f t="shared" si="418"/>
        <v>0</v>
      </c>
      <c r="FB332" s="152">
        <f t="shared" si="419"/>
        <v>0</v>
      </c>
      <c r="FC332" s="151" t="str">
        <f t="shared" si="420"/>
        <v>Đủ</v>
      </c>
    </row>
    <row r="333" spans="1:159" s="155" customFormat="1" ht="14" hidden="1" customHeight="1">
      <c r="A333" s="208" t="str">
        <f t="shared" si="402"/>
        <v>Hiện</v>
      </c>
      <c r="B333" s="151" t="str">
        <f t="shared" si="403"/>
        <v>Đủ</v>
      </c>
      <c r="C333" s="409">
        <f t="shared" si="285"/>
        <v>0</v>
      </c>
      <c r="D333" s="154" t="s">
        <v>435</v>
      </c>
      <c r="E333" s="154">
        <f t="shared" si="421"/>
        <v>0</v>
      </c>
      <c r="F333" s="154"/>
      <c r="G333" s="151"/>
      <c r="H333" s="364"/>
      <c r="I333" s="163" t="s">
        <v>778</v>
      </c>
      <c r="J333" s="164" t="s">
        <v>751</v>
      </c>
      <c r="K333" s="171" t="s">
        <v>779</v>
      </c>
      <c r="L333" s="171" t="s">
        <v>753</v>
      </c>
      <c r="M333" s="163" t="s">
        <v>345</v>
      </c>
      <c r="N333" s="173">
        <v>0</v>
      </c>
      <c r="O333" s="419">
        <v>2700</v>
      </c>
      <c r="P333" s="205"/>
      <c r="S333" s="161"/>
      <c r="T333" s="162"/>
      <c r="U333" s="162"/>
      <c r="V333" s="162"/>
      <c r="W333" s="162"/>
      <c r="X333" s="162"/>
      <c r="Y333" s="162"/>
      <c r="Z333" s="162"/>
      <c r="AA333" s="162"/>
      <c r="AB333" s="162"/>
      <c r="AC333" s="162"/>
      <c r="AD333" s="162"/>
      <c r="AE333" s="162"/>
      <c r="AF333" s="162"/>
      <c r="AG333" s="162"/>
      <c r="AH333" s="162"/>
      <c r="AI333" s="162"/>
      <c r="AJ333" s="162"/>
      <c r="AK333" s="162">
        <v>2876</v>
      </c>
      <c r="AL333" s="162">
        <v>0</v>
      </c>
      <c r="AM333" s="162"/>
      <c r="AN333" s="162"/>
      <c r="AO333" s="162">
        <v>0</v>
      </c>
      <c r="AP333" s="162">
        <v>0</v>
      </c>
      <c r="AQ333" s="162">
        <v>0</v>
      </c>
      <c r="AR333" s="162">
        <v>0</v>
      </c>
      <c r="AS333" s="162">
        <v>0</v>
      </c>
      <c r="AT333" s="162">
        <v>0</v>
      </c>
      <c r="AU333" s="162">
        <v>0</v>
      </c>
      <c r="AV333" s="162">
        <v>0</v>
      </c>
      <c r="AW333" s="162">
        <v>0</v>
      </c>
      <c r="AX333" s="162">
        <v>0</v>
      </c>
      <c r="AY333" s="162">
        <v>0</v>
      </c>
      <c r="AZ333" s="162">
        <v>0</v>
      </c>
      <c r="BA333" s="162"/>
      <c r="BB333" s="162"/>
      <c r="BC333" s="162">
        <v>0</v>
      </c>
      <c r="BD333" s="162">
        <v>0</v>
      </c>
      <c r="BE333" s="162">
        <v>0</v>
      </c>
      <c r="BF333" s="162">
        <v>0</v>
      </c>
      <c r="BG333" s="162">
        <v>0</v>
      </c>
      <c r="BH333" s="162">
        <v>0</v>
      </c>
      <c r="BI333" s="162">
        <v>0</v>
      </c>
      <c r="BJ333" s="162">
        <v>0</v>
      </c>
      <c r="BK333" s="162">
        <v>0</v>
      </c>
      <c r="BL333" s="162">
        <v>0</v>
      </c>
      <c r="BM333" s="162">
        <v>0</v>
      </c>
      <c r="BN333" s="162">
        <v>0</v>
      </c>
      <c r="BO333" s="162"/>
      <c r="BP333" s="162"/>
      <c r="BQ333" s="162">
        <v>0</v>
      </c>
      <c r="BR333" s="162">
        <v>0</v>
      </c>
      <c r="BS333" s="162">
        <v>0</v>
      </c>
      <c r="BT333" s="162">
        <v>0</v>
      </c>
      <c r="BU333" s="162">
        <v>0</v>
      </c>
      <c r="BV333" s="162">
        <v>0</v>
      </c>
      <c r="BW333" s="162"/>
      <c r="BX333" s="162"/>
      <c r="BY333" s="162">
        <v>0</v>
      </c>
      <c r="BZ333" s="162">
        <v>0</v>
      </c>
      <c r="CA333" s="162">
        <v>0</v>
      </c>
      <c r="CB333" s="162">
        <v>0</v>
      </c>
      <c r="CC333" s="162">
        <v>0</v>
      </c>
      <c r="CD333" s="162">
        <v>0</v>
      </c>
      <c r="CE333" s="162">
        <f>VLOOKUP(I333,[120]REV33!$A:$O,11,0)</f>
        <v>0</v>
      </c>
      <c r="CF333" s="162">
        <f>VLOOKUP(I333,[120]REV33!$A:$O,12,0)</f>
        <v>0</v>
      </c>
      <c r="CG333" s="162"/>
      <c r="CH333" s="162"/>
      <c r="CI333" s="162"/>
      <c r="CJ333" s="162"/>
      <c r="CK333" s="162"/>
      <c r="CL333" s="162"/>
      <c r="CM333" s="162"/>
      <c r="CN333" s="162"/>
      <c r="CO333" s="162">
        <v>0</v>
      </c>
      <c r="CP333" s="162">
        <v>0</v>
      </c>
      <c r="CQ333" s="162">
        <v>0</v>
      </c>
      <c r="CR333" s="162">
        <v>0</v>
      </c>
      <c r="CS333" s="162">
        <v>0</v>
      </c>
      <c r="CT333" s="162">
        <v>0</v>
      </c>
      <c r="CU333" s="162">
        <v>0</v>
      </c>
      <c r="CV333" s="162">
        <v>0</v>
      </c>
      <c r="CW333" s="209">
        <f t="shared" si="422"/>
        <v>2876</v>
      </c>
      <c r="CX333" s="209">
        <f t="shared" si="423"/>
        <v>0</v>
      </c>
      <c r="CY333" s="206" t="s">
        <v>1000</v>
      </c>
      <c r="CZ333" s="156"/>
      <c r="DD333" s="157"/>
      <c r="DE333" s="152">
        <f t="shared" si="407"/>
        <v>2876</v>
      </c>
      <c r="DF333" s="152" t="str">
        <f t="shared" si="408"/>
        <v>0</v>
      </c>
      <c r="DG333" s="153"/>
      <c r="DH333" s="158" t="s">
        <v>2211</v>
      </c>
      <c r="DI333" s="156" t="s">
        <v>435</v>
      </c>
      <c r="DJ333" s="174" t="s">
        <v>1196</v>
      </c>
      <c r="DK333" s="175" t="s">
        <v>1184</v>
      </c>
      <c r="DL333" s="240" t="s">
        <v>477</v>
      </c>
      <c r="DM333" s="187">
        <v>45940</v>
      </c>
      <c r="DN333" s="429">
        <v>2876</v>
      </c>
      <c r="DO333" s="240" t="s">
        <v>477</v>
      </c>
      <c r="DP333" s="189">
        <v>8190</v>
      </c>
      <c r="DQ333" s="181">
        <f t="shared" si="409"/>
        <v>25909884.000000004</v>
      </c>
      <c r="DR333" s="446">
        <f t="shared" si="410"/>
        <v>0.10000000000000016</v>
      </c>
      <c r="DS333" s="160">
        <f t="shared" si="411"/>
        <v>23554440</v>
      </c>
      <c r="DT333" s="159">
        <v>45954</v>
      </c>
      <c r="DU333" s="152">
        <f t="shared" si="424"/>
        <v>2876</v>
      </c>
      <c r="DV333" s="152">
        <f t="shared" si="425"/>
        <v>0</v>
      </c>
      <c r="ES333" s="152">
        <f t="shared" si="426"/>
        <v>0</v>
      </c>
      <c r="ET333" s="151">
        <f t="shared" si="427"/>
        <v>0</v>
      </c>
      <c r="EU333" s="153"/>
      <c r="EV333" s="153"/>
      <c r="EW333" s="153"/>
      <c r="EX333" s="153"/>
      <c r="EY333" s="152">
        <f t="shared" si="416"/>
        <v>2876</v>
      </c>
      <c r="EZ333" s="152">
        <f t="shared" si="417"/>
        <v>0</v>
      </c>
      <c r="FA333" s="152">
        <f t="shared" si="418"/>
        <v>0</v>
      </c>
      <c r="FB333" s="152">
        <f t="shared" si="419"/>
        <v>0</v>
      </c>
      <c r="FC333" s="151" t="str">
        <f t="shared" si="420"/>
        <v>Đủ</v>
      </c>
    </row>
    <row r="334" spans="1:159" s="155" customFormat="1" ht="14" hidden="1" customHeight="1">
      <c r="A334" s="208" t="str">
        <f t="shared" si="402"/>
        <v>Hiện</v>
      </c>
      <c r="B334" s="151" t="str">
        <f t="shared" si="403"/>
        <v>Đủ</v>
      </c>
      <c r="C334" s="409">
        <f t="shared" si="285"/>
        <v>0</v>
      </c>
      <c r="D334" s="154" t="s">
        <v>435</v>
      </c>
      <c r="E334" s="154">
        <f t="shared" si="421"/>
        <v>0</v>
      </c>
      <c r="F334" s="154"/>
      <c r="G334" s="151"/>
      <c r="H334" s="364"/>
      <c r="I334" s="163" t="s">
        <v>780</v>
      </c>
      <c r="J334" s="164" t="s">
        <v>751</v>
      </c>
      <c r="K334" s="171" t="s">
        <v>781</v>
      </c>
      <c r="L334" s="171" t="s">
        <v>753</v>
      </c>
      <c r="M334" s="163" t="s">
        <v>345</v>
      </c>
      <c r="N334" s="173">
        <v>0</v>
      </c>
      <c r="O334" s="419">
        <v>8888</v>
      </c>
      <c r="P334" s="205"/>
      <c r="S334" s="161"/>
      <c r="T334" s="162"/>
      <c r="U334" s="162"/>
      <c r="V334" s="162"/>
      <c r="W334" s="162"/>
      <c r="X334" s="162"/>
      <c r="Y334" s="162"/>
      <c r="Z334" s="162"/>
      <c r="AA334" s="162"/>
      <c r="AB334" s="162"/>
      <c r="AC334" s="162"/>
      <c r="AD334" s="162"/>
      <c r="AE334" s="162"/>
      <c r="AF334" s="162"/>
      <c r="AG334" s="162"/>
      <c r="AH334" s="162"/>
      <c r="AI334" s="162"/>
      <c r="AJ334" s="162"/>
      <c r="AK334" s="162">
        <v>9358</v>
      </c>
      <c r="AL334" s="162">
        <v>0</v>
      </c>
      <c r="AM334" s="162"/>
      <c r="AN334" s="162"/>
      <c r="AO334" s="162">
        <v>0</v>
      </c>
      <c r="AP334" s="162">
        <v>0</v>
      </c>
      <c r="AQ334" s="162">
        <v>0</v>
      </c>
      <c r="AR334" s="162">
        <v>0</v>
      </c>
      <c r="AS334" s="162">
        <v>0</v>
      </c>
      <c r="AT334" s="162">
        <v>0</v>
      </c>
      <c r="AU334" s="162">
        <v>0</v>
      </c>
      <c r="AV334" s="162">
        <v>0</v>
      </c>
      <c r="AW334" s="162">
        <v>0</v>
      </c>
      <c r="AX334" s="162">
        <v>0</v>
      </c>
      <c r="AY334" s="162">
        <v>0</v>
      </c>
      <c r="AZ334" s="162">
        <v>0</v>
      </c>
      <c r="BA334" s="162"/>
      <c r="BB334" s="162"/>
      <c r="BC334" s="162">
        <v>0</v>
      </c>
      <c r="BD334" s="162">
        <v>0</v>
      </c>
      <c r="BE334" s="162">
        <v>0</v>
      </c>
      <c r="BF334" s="162">
        <v>0</v>
      </c>
      <c r="BG334" s="162">
        <v>0</v>
      </c>
      <c r="BH334" s="162">
        <v>0</v>
      </c>
      <c r="BI334" s="162">
        <v>0</v>
      </c>
      <c r="BJ334" s="162">
        <v>0</v>
      </c>
      <c r="BK334" s="162">
        <v>0</v>
      </c>
      <c r="BL334" s="162">
        <v>0</v>
      </c>
      <c r="BM334" s="162">
        <v>0</v>
      </c>
      <c r="BN334" s="162">
        <v>0</v>
      </c>
      <c r="BO334" s="162"/>
      <c r="BP334" s="162"/>
      <c r="BQ334" s="162">
        <v>0</v>
      </c>
      <c r="BR334" s="162">
        <v>0</v>
      </c>
      <c r="BS334" s="162">
        <v>0</v>
      </c>
      <c r="BT334" s="162">
        <v>0</v>
      </c>
      <c r="BU334" s="162">
        <v>0</v>
      </c>
      <c r="BV334" s="162">
        <v>0</v>
      </c>
      <c r="BW334" s="162"/>
      <c r="BX334" s="162"/>
      <c r="BY334" s="162">
        <v>0</v>
      </c>
      <c r="BZ334" s="162">
        <v>0</v>
      </c>
      <c r="CA334" s="162">
        <v>0</v>
      </c>
      <c r="CB334" s="162">
        <v>0</v>
      </c>
      <c r="CC334" s="162">
        <v>0</v>
      </c>
      <c r="CD334" s="162">
        <v>0</v>
      </c>
      <c r="CE334" s="162">
        <f>VLOOKUP(I334,[120]REV33!$A:$O,11,0)</f>
        <v>0</v>
      </c>
      <c r="CF334" s="162">
        <f>VLOOKUP(I334,[120]REV33!$A:$O,12,0)</f>
        <v>0</v>
      </c>
      <c r="CG334" s="162"/>
      <c r="CH334" s="162"/>
      <c r="CI334" s="162"/>
      <c r="CJ334" s="162"/>
      <c r="CK334" s="162"/>
      <c r="CL334" s="162"/>
      <c r="CM334" s="162"/>
      <c r="CN334" s="162"/>
      <c r="CO334" s="162">
        <v>0</v>
      </c>
      <c r="CP334" s="162">
        <v>0</v>
      </c>
      <c r="CQ334" s="162">
        <v>0</v>
      </c>
      <c r="CR334" s="162">
        <v>0</v>
      </c>
      <c r="CS334" s="162">
        <v>0</v>
      </c>
      <c r="CT334" s="162">
        <v>0</v>
      </c>
      <c r="CU334" s="162">
        <v>0</v>
      </c>
      <c r="CV334" s="162">
        <v>0</v>
      </c>
      <c r="CW334" s="209">
        <f t="shared" si="422"/>
        <v>9358</v>
      </c>
      <c r="CX334" s="209">
        <f t="shared" si="423"/>
        <v>0</v>
      </c>
      <c r="CY334" s="206" t="s">
        <v>1000</v>
      </c>
      <c r="CZ334" s="156"/>
      <c r="DD334" s="157"/>
      <c r="DE334" s="152">
        <f t="shared" si="407"/>
        <v>9358</v>
      </c>
      <c r="DF334" s="152" t="str">
        <f t="shared" si="408"/>
        <v>0</v>
      </c>
      <c r="DG334" s="153"/>
      <c r="DH334" s="158" t="s">
        <v>2211</v>
      </c>
      <c r="DI334" s="156" t="s">
        <v>435</v>
      </c>
      <c r="DJ334" s="174" t="s">
        <v>1196</v>
      </c>
      <c r="DK334" s="175" t="s">
        <v>1184</v>
      </c>
      <c r="DL334" s="240" t="s">
        <v>477</v>
      </c>
      <c r="DM334" s="187">
        <v>45940</v>
      </c>
      <c r="DN334" s="429">
        <v>9358</v>
      </c>
      <c r="DO334" s="240" t="s">
        <v>477</v>
      </c>
      <c r="DP334" s="189">
        <v>8190</v>
      </c>
      <c r="DQ334" s="181">
        <f t="shared" si="409"/>
        <v>84306222</v>
      </c>
      <c r="DR334" s="446">
        <f t="shared" si="410"/>
        <v>0.1</v>
      </c>
      <c r="DS334" s="160">
        <f t="shared" si="411"/>
        <v>76642020</v>
      </c>
      <c r="DT334" s="159">
        <v>45954</v>
      </c>
      <c r="DU334" s="152">
        <f t="shared" si="424"/>
        <v>9358</v>
      </c>
      <c r="DV334" s="152">
        <f t="shared" si="425"/>
        <v>0</v>
      </c>
      <c r="ES334" s="152">
        <f t="shared" si="426"/>
        <v>0</v>
      </c>
      <c r="ET334" s="151">
        <f t="shared" si="427"/>
        <v>0</v>
      </c>
      <c r="EU334" s="153"/>
      <c r="EV334" s="153"/>
      <c r="EW334" s="153"/>
      <c r="EX334" s="153"/>
      <c r="EY334" s="152">
        <f t="shared" si="416"/>
        <v>9358</v>
      </c>
      <c r="EZ334" s="152">
        <f t="shared" si="417"/>
        <v>0</v>
      </c>
      <c r="FA334" s="152">
        <f t="shared" si="418"/>
        <v>0</v>
      </c>
      <c r="FB334" s="152">
        <f t="shared" si="419"/>
        <v>0</v>
      </c>
      <c r="FC334" s="151" t="str">
        <f t="shared" si="420"/>
        <v>Đủ</v>
      </c>
    </row>
    <row r="335" spans="1:159" s="155" customFormat="1" ht="14" hidden="1" customHeight="1">
      <c r="A335" s="208" t="str">
        <f t="shared" si="402"/>
        <v>Hiện</v>
      </c>
      <c r="B335" s="151" t="str">
        <f t="shared" si="403"/>
        <v>Đủ</v>
      </c>
      <c r="C335" s="409">
        <f t="shared" si="285"/>
        <v>0</v>
      </c>
      <c r="D335" s="154" t="s">
        <v>435</v>
      </c>
      <c r="E335" s="154">
        <f t="shared" si="421"/>
        <v>0</v>
      </c>
      <c r="F335" s="154"/>
      <c r="G335" s="151"/>
      <c r="H335" s="364"/>
      <c r="I335" s="163" t="s">
        <v>782</v>
      </c>
      <c r="J335" s="164" t="s">
        <v>751</v>
      </c>
      <c r="K335" s="171" t="s">
        <v>783</v>
      </c>
      <c r="L335" s="171" t="s">
        <v>753</v>
      </c>
      <c r="M335" s="163" t="s">
        <v>345</v>
      </c>
      <c r="N335" s="173">
        <v>0</v>
      </c>
      <c r="O335" s="419">
        <v>40</v>
      </c>
      <c r="P335" s="205"/>
      <c r="S335" s="161"/>
      <c r="T335" s="162"/>
      <c r="U335" s="162"/>
      <c r="V335" s="162"/>
      <c r="W335" s="162"/>
      <c r="X335" s="162"/>
      <c r="Y335" s="162"/>
      <c r="Z335" s="162"/>
      <c r="AA335" s="162"/>
      <c r="AB335" s="162"/>
      <c r="AC335" s="162"/>
      <c r="AD335" s="162"/>
      <c r="AE335" s="162"/>
      <c r="AF335" s="162"/>
      <c r="AG335" s="162"/>
      <c r="AH335" s="162"/>
      <c r="AI335" s="162"/>
      <c r="AJ335" s="162"/>
      <c r="AK335" s="162">
        <v>50</v>
      </c>
      <c r="AL335" s="162">
        <v>0</v>
      </c>
      <c r="AM335" s="162"/>
      <c r="AN335" s="162"/>
      <c r="AO335" s="162">
        <v>0</v>
      </c>
      <c r="AP335" s="162">
        <v>0</v>
      </c>
      <c r="AQ335" s="162">
        <v>0</v>
      </c>
      <c r="AR335" s="162">
        <v>0</v>
      </c>
      <c r="AS335" s="162">
        <v>0</v>
      </c>
      <c r="AT335" s="162">
        <v>0</v>
      </c>
      <c r="AU335" s="162">
        <v>0</v>
      </c>
      <c r="AV335" s="162">
        <v>0</v>
      </c>
      <c r="AW335" s="162">
        <v>0</v>
      </c>
      <c r="AX335" s="162">
        <v>0</v>
      </c>
      <c r="AY335" s="162">
        <v>0</v>
      </c>
      <c r="AZ335" s="162">
        <v>0</v>
      </c>
      <c r="BA335" s="162"/>
      <c r="BB335" s="162"/>
      <c r="BC335" s="162">
        <v>0</v>
      </c>
      <c r="BD335" s="162">
        <v>0</v>
      </c>
      <c r="BE335" s="162">
        <v>0</v>
      </c>
      <c r="BF335" s="162">
        <v>0</v>
      </c>
      <c r="BG335" s="162">
        <v>0</v>
      </c>
      <c r="BH335" s="162">
        <v>0</v>
      </c>
      <c r="BI335" s="162">
        <v>0</v>
      </c>
      <c r="BJ335" s="162">
        <v>0</v>
      </c>
      <c r="BK335" s="162">
        <v>0</v>
      </c>
      <c r="BL335" s="162">
        <v>0</v>
      </c>
      <c r="BM335" s="162">
        <v>0</v>
      </c>
      <c r="BN335" s="162">
        <v>0</v>
      </c>
      <c r="BO335" s="162"/>
      <c r="BP335" s="162"/>
      <c r="BQ335" s="162">
        <v>0</v>
      </c>
      <c r="BR335" s="162">
        <v>0</v>
      </c>
      <c r="BS335" s="162">
        <v>0</v>
      </c>
      <c r="BT335" s="162">
        <v>0</v>
      </c>
      <c r="BU335" s="162">
        <v>0</v>
      </c>
      <c r="BV335" s="162">
        <v>0</v>
      </c>
      <c r="BW335" s="162"/>
      <c r="BX335" s="162"/>
      <c r="BY335" s="162">
        <v>0</v>
      </c>
      <c r="BZ335" s="162">
        <v>0</v>
      </c>
      <c r="CA335" s="162">
        <v>0</v>
      </c>
      <c r="CB335" s="162">
        <v>0</v>
      </c>
      <c r="CC335" s="162">
        <v>0</v>
      </c>
      <c r="CD335" s="162">
        <v>0</v>
      </c>
      <c r="CE335" s="162">
        <f>VLOOKUP(I335,[120]REV33!$A:$O,11,0)</f>
        <v>0</v>
      </c>
      <c r="CF335" s="162">
        <f>VLOOKUP(I335,[120]REV33!$A:$O,12,0)</f>
        <v>0</v>
      </c>
      <c r="CG335" s="162"/>
      <c r="CH335" s="162"/>
      <c r="CI335" s="162"/>
      <c r="CJ335" s="162"/>
      <c r="CK335" s="162"/>
      <c r="CL335" s="162"/>
      <c r="CM335" s="162"/>
      <c r="CN335" s="162"/>
      <c r="CO335" s="162">
        <v>0</v>
      </c>
      <c r="CP335" s="162">
        <v>0</v>
      </c>
      <c r="CQ335" s="162">
        <v>0</v>
      </c>
      <c r="CR335" s="162">
        <v>0</v>
      </c>
      <c r="CS335" s="162">
        <v>0</v>
      </c>
      <c r="CT335" s="162">
        <v>0</v>
      </c>
      <c r="CU335" s="162">
        <v>0</v>
      </c>
      <c r="CV335" s="162">
        <v>0</v>
      </c>
      <c r="CW335" s="209">
        <f t="shared" si="422"/>
        <v>50</v>
      </c>
      <c r="CX335" s="209">
        <f t="shared" si="423"/>
        <v>0</v>
      </c>
      <c r="CY335" s="206" t="s">
        <v>1000</v>
      </c>
      <c r="CZ335" s="156"/>
      <c r="DD335" s="157"/>
      <c r="DE335" s="152">
        <f t="shared" si="407"/>
        <v>50</v>
      </c>
      <c r="DF335" s="152" t="str">
        <f t="shared" si="408"/>
        <v>0</v>
      </c>
      <c r="DG335" s="153"/>
      <c r="DH335" s="158" t="s">
        <v>2211</v>
      </c>
      <c r="DI335" s="156" t="s">
        <v>435</v>
      </c>
      <c r="DJ335" s="174" t="s">
        <v>1197</v>
      </c>
      <c r="DK335" s="175" t="s">
        <v>1198</v>
      </c>
      <c r="DL335" s="240" t="s">
        <v>477</v>
      </c>
      <c r="DM335" s="187">
        <v>45940</v>
      </c>
      <c r="DN335" s="429">
        <v>50</v>
      </c>
      <c r="DO335" s="240" t="s">
        <v>477</v>
      </c>
      <c r="DP335" s="189">
        <v>9730</v>
      </c>
      <c r="DQ335" s="181">
        <f t="shared" si="409"/>
        <v>535150</v>
      </c>
      <c r="DR335" s="446">
        <f t="shared" si="410"/>
        <v>0.1</v>
      </c>
      <c r="DS335" s="160">
        <f t="shared" si="411"/>
        <v>486500</v>
      </c>
      <c r="DT335" s="159">
        <v>45954</v>
      </c>
      <c r="DU335" s="152">
        <f t="shared" si="424"/>
        <v>50</v>
      </c>
      <c r="DV335" s="152">
        <f t="shared" si="425"/>
        <v>0</v>
      </c>
      <c r="ES335" s="152">
        <f t="shared" si="426"/>
        <v>0</v>
      </c>
      <c r="ET335" s="151">
        <f t="shared" si="427"/>
        <v>0</v>
      </c>
      <c r="EU335" s="153"/>
      <c r="EV335" s="153"/>
      <c r="EW335" s="153"/>
      <c r="EX335" s="153"/>
      <c r="EY335" s="152">
        <f t="shared" si="416"/>
        <v>50</v>
      </c>
      <c r="EZ335" s="152">
        <f t="shared" si="417"/>
        <v>0</v>
      </c>
      <c r="FA335" s="152">
        <f t="shared" si="418"/>
        <v>0</v>
      </c>
      <c r="FB335" s="152">
        <f t="shared" si="419"/>
        <v>0</v>
      </c>
      <c r="FC335" s="151" t="str">
        <f t="shared" si="420"/>
        <v>Đủ</v>
      </c>
    </row>
    <row r="336" spans="1:159" s="155" customFormat="1" ht="14" hidden="1" customHeight="1">
      <c r="A336" s="208" t="str">
        <f t="shared" si="402"/>
        <v>Hiện</v>
      </c>
      <c r="B336" s="151" t="str">
        <f t="shared" si="403"/>
        <v>Thừa</v>
      </c>
      <c r="C336" s="409">
        <f t="shared" si="285"/>
        <v>-112</v>
      </c>
      <c r="D336" s="154" t="s">
        <v>435</v>
      </c>
      <c r="E336" s="154">
        <f t="shared" si="421"/>
        <v>-4188800.0000000005</v>
      </c>
      <c r="F336" s="154"/>
      <c r="G336" s="151"/>
      <c r="H336" s="364"/>
      <c r="I336" s="163" t="s">
        <v>784</v>
      </c>
      <c r="J336" s="164" t="s">
        <v>751</v>
      </c>
      <c r="K336" s="171" t="s">
        <v>785</v>
      </c>
      <c r="L336" s="171" t="s">
        <v>753</v>
      </c>
      <c r="M336" s="163" t="s">
        <v>345</v>
      </c>
      <c r="N336" s="173">
        <v>0</v>
      </c>
      <c r="O336" s="419">
        <v>328</v>
      </c>
      <c r="P336" s="205"/>
      <c r="S336" s="161"/>
      <c r="T336" s="162"/>
      <c r="U336" s="162"/>
      <c r="V336" s="162"/>
      <c r="W336" s="162"/>
      <c r="X336" s="162"/>
      <c r="Y336" s="162"/>
      <c r="Z336" s="162"/>
      <c r="AA336" s="162"/>
      <c r="AB336" s="162"/>
      <c r="AC336" s="162"/>
      <c r="AD336" s="162"/>
      <c r="AE336" s="162"/>
      <c r="AF336" s="162"/>
      <c r="AG336" s="162"/>
      <c r="AH336" s="162"/>
      <c r="AI336" s="162"/>
      <c r="AJ336" s="162"/>
      <c r="AK336" s="162">
        <v>350</v>
      </c>
      <c r="AL336" s="162">
        <v>0</v>
      </c>
      <c r="AM336" s="162"/>
      <c r="AN336" s="162"/>
      <c r="AO336" s="162">
        <v>0</v>
      </c>
      <c r="AP336" s="162">
        <v>0</v>
      </c>
      <c r="AQ336" s="162">
        <v>0</v>
      </c>
      <c r="AR336" s="162">
        <v>0</v>
      </c>
      <c r="AS336" s="162">
        <v>0</v>
      </c>
      <c r="AT336" s="162">
        <v>0</v>
      </c>
      <c r="AU336" s="162">
        <v>0</v>
      </c>
      <c r="AV336" s="162">
        <v>0</v>
      </c>
      <c r="AW336" s="162">
        <v>0</v>
      </c>
      <c r="AX336" s="162">
        <v>0</v>
      </c>
      <c r="AY336" s="162">
        <v>0</v>
      </c>
      <c r="AZ336" s="162">
        <v>0</v>
      </c>
      <c r="BA336" s="162"/>
      <c r="BB336" s="162"/>
      <c r="BC336" s="162">
        <v>0</v>
      </c>
      <c r="BD336" s="162">
        <v>0</v>
      </c>
      <c r="BE336" s="162">
        <v>0</v>
      </c>
      <c r="BF336" s="162">
        <v>0</v>
      </c>
      <c r="BG336" s="162">
        <v>0</v>
      </c>
      <c r="BH336" s="162">
        <v>0</v>
      </c>
      <c r="BI336" s="162">
        <v>0</v>
      </c>
      <c r="BJ336" s="162">
        <v>0</v>
      </c>
      <c r="BK336" s="162">
        <v>0</v>
      </c>
      <c r="BL336" s="162">
        <v>0</v>
      </c>
      <c r="BM336" s="162">
        <v>0</v>
      </c>
      <c r="BN336" s="162">
        <v>0</v>
      </c>
      <c r="BO336" s="162"/>
      <c r="BP336" s="162"/>
      <c r="BQ336" s="162">
        <v>0</v>
      </c>
      <c r="BR336" s="162">
        <v>0</v>
      </c>
      <c r="BS336" s="162">
        <v>0</v>
      </c>
      <c r="BT336" s="162">
        <v>0</v>
      </c>
      <c r="BU336" s="162">
        <v>0</v>
      </c>
      <c r="BV336" s="162">
        <v>0</v>
      </c>
      <c r="BW336" s="162"/>
      <c r="BX336" s="162"/>
      <c r="BY336" s="162">
        <v>0</v>
      </c>
      <c r="BZ336" s="162">
        <v>0</v>
      </c>
      <c r="CA336" s="162">
        <v>0</v>
      </c>
      <c r="CB336" s="162">
        <v>0</v>
      </c>
      <c r="CC336" s="162">
        <v>0</v>
      </c>
      <c r="CD336" s="162">
        <v>0</v>
      </c>
      <c r="CE336" s="162">
        <f>VLOOKUP(I336,[120]REV33!$A:$O,11,0)</f>
        <v>0</v>
      </c>
      <c r="CF336" s="162">
        <f>VLOOKUP(I336,[120]REV33!$A:$O,12,0)</f>
        <v>0</v>
      </c>
      <c r="CG336" s="162"/>
      <c r="CH336" s="162"/>
      <c r="CI336" s="162"/>
      <c r="CJ336" s="162"/>
      <c r="CK336" s="162"/>
      <c r="CL336" s="162"/>
      <c r="CM336" s="162"/>
      <c r="CN336" s="162"/>
      <c r="CO336" s="162">
        <v>0</v>
      </c>
      <c r="CP336" s="162">
        <v>0</v>
      </c>
      <c r="CQ336" s="162">
        <v>0</v>
      </c>
      <c r="CR336" s="162">
        <v>0</v>
      </c>
      <c r="CS336" s="162">
        <v>42</v>
      </c>
      <c r="CT336" s="162">
        <v>0</v>
      </c>
      <c r="CU336" s="162">
        <v>0</v>
      </c>
      <c r="CV336" s="162">
        <v>0</v>
      </c>
      <c r="CW336" s="209">
        <f t="shared" si="422"/>
        <v>392</v>
      </c>
      <c r="CX336" s="209">
        <f t="shared" si="423"/>
        <v>0</v>
      </c>
      <c r="CY336" s="375" t="s">
        <v>2879</v>
      </c>
      <c r="CZ336" s="156"/>
      <c r="DD336" s="157"/>
      <c r="DE336" s="152">
        <f t="shared" si="407"/>
        <v>392</v>
      </c>
      <c r="DF336" s="152" t="str">
        <f t="shared" si="408"/>
        <v>0</v>
      </c>
      <c r="DG336" s="153"/>
      <c r="DH336" s="158" t="s">
        <v>2211</v>
      </c>
      <c r="DI336" s="156" t="s">
        <v>435</v>
      </c>
      <c r="DJ336" s="174" t="s">
        <v>1199</v>
      </c>
      <c r="DK336" s="175" t="s">
        <v>1200</v>
      </c>
      <c r="DL336" s="240" t="s">
        <v>477</v>
      </c>
      <c r="DM336" s="187">
        <v>45940</v>
      </c>
      <c r="DN336" s="429">
        <v>350</v>
      </c>
      <c r="DO336" s="240" t="s">
        <v>477</v>
      </c>
      <c r="DP336" s="189">
        <v>34000</v>
      </c>
      <c r="DQ336" s="181">
        <f t="shared" si="409"/>
        <v>13090000.000000002</v>
      </c>
      <c r="DR336" s="446">
        <f t="shared" si="410"/>
        <v>0.10000000000000016</v>
      </c>
      <c r="DS336" s="160">
        <f t="shared" si="411"/>
        <v>11900000</v>
      </c>
      <c r="DT336" s="159">
        <v>45954</v>
      </c>
      <c r="DU336" s="152">
        <f t="shared" si="424"/>
        <v>504</v>
      </c>
      <c r="DV336" s="152">
        <f t="shared" si="425"/>
        <v>0</v>
      </c>
      <c r="ES336" s="152">
        <f t="shared" si="426"/>
        <v>0</v>
      </c>
      <c r="ET336" s="151">
        <f t="shared" si="427"/>
        <v>0</v>
      </c>
      <c r="EU336" s="153"/>
      <c r="EV336" s="153"/>
      <c r="EW336" s="153"/>
      <c r="EX336" s="153"/>
      <c r="EY336" s="152">
        <f t="shared" si="416"/>
        <v>504</v>
      </c>
      <c r="EZ336" s="152">
        <f t="shared" si="417"/>
        <v>0</v>
      </c>
      <c r="FA336" s="152">
        <f t="shared" si="418"/>
        <v>-112</v>
      </c>
      <c r="FB336" s="152">
        <f t="shared" si="419"/>
        <v>0</v>
      </c>
      <c r="FC336" s="151" t="str">
        <f t="shared" si="420"/>
        <v>Thừa</v>
      </c>
    </row>
    <row r="337" spans="1:159" s="155" customFormat="1" ht="14" hidden="1" customHeight="1">
      <c r="A337" s="208" t="str">
        <f t="shared" si="402"/>
        <v>ok</v>
      </c>
      <c r="B337" s="151"/>
      <c r="C337" s="409"/>
      <c r="D337" s="154"/>
      <c r="E337" s="154"/>
      <c r="F337" s="154"/>
      <c r="G337" s="151"/>
      <c r="H337" s="364"/>
      <c r="I337" s="163" t="s">
        <v>784</v>
      </c>
      <c r="J337" s="164" t="s">
        <v>751</v>
      </c>
      <c r="K337" s="171" t="s">
        <v>785</v>
      </c>
      <c r="L337" s="171" t="s">
        <v>753</v>
      </c>
      <c r="M337" s="163" t="s">
        <v>345</v>
      </c>
      <c r="N337" s="173"/>
      <c r="O337" s="419"/>
      <c r="P337" s="205"/>
      <c r="S337" s="161"/>
      <c r="T337" s="162"/>
      <c r="U337" s="162"/>
      <c r="V337" s="162"/>
      <c r="W337" s="162"/>
      <c r="X337" s="162"/>
      <c r="Y337" s="162"/>
      <c r="Z337" s="162"/>
      <c r="AA337" s="162"/>
      <c r="AB337" s="162"/>
      <c r="AC337" s="162"/>
      <c r="AD337" s="162"/>
      <c r="AE337" s="162"/>
      <c r="AF337" s="162"/>
      <c r="AG337" s="162"/>
      <c r="AH337" s="162"/>
      <c r="AI337" s="162"/>
      <c r="AJ337" s="162"/>
      <c r="AK337" s="162"/>
      <c r="AL337" s="162"/>
      <c r="AM337" s="162"/>
      <c r="AN337" s="162"/>
      <c r="AO337" s="162"/>
      <c r="AP337" s="162"/>
      <c r="AQ337" s="162"/>
      <c r="AR337" s="162"/>
      <c r="AS337" s="162"/>
      <c r="AT337" s="162"/>
      <c r="AU337" s="162"/>
      <c r="AV337" s="162"/>
      <c r="AW337" s="162"/>
      <c r="AX337" s="162"/>
      <c r="AY337" s="162"/>
      <c r="AZ337" s="162"/>
      <c r="BA337" s="162"/>
      <c r="BB337" s="162"/>
      <c r="BC337" s="162"/>
      <c r="BD337" s="162"/>
      <c r="BE337" s="162"/>
      <c r="BF337" s="162"/>
      <c r="BG337" s="162"/>
      <c r="BH337" s="162"/>
      <c r="BI337" s="162"/>
      <c r="BJ337" s="162"/>
      <c r="BK337" s="162"/>
      <c r="BL337" s="162"/>
      <c r="BM337" s="162"/>
      <c r="BN337" s="162"/>
      <c r="BO337" s="162"/>
      <c r="BP337" s="162"/>
      <c r="BQ337" s="162"/>
      <c r="BR337" s="162"/>
      <c r="BS337" s="162"/>
      <c r="BT337" s="162"/>
      <c r="BU337" s="162"/>
      <c r="BV337" s="162"/>
      <c r="BW337" s="162"/>
      <c r="BX337" s="162"/>
      <c r="BY337" s="162"/>
      <c r="BZ337" s="162"/>
      <c r="CA337" s="162"/>
      <c r="CB337" s="162"/>
      <c r="CC337" s="162"/>
      <c r="CD337" s="162"/>
      <c r="CE337" s="162"/>
      <c r="CF337" s="162"/>
      <c r="CG337" s="162"/>
      <c r="CH337" s="162"/>
      <c r="CI337" s="162"/>
      <c r="CJ337" s="162"/>
      <c r="CK337" s="162"/>
      <c r="CL337" s="162"/>
      <c r="CM337" s="162"/>
      <c r="CN337" s="162"/>
      <c r="CO337" s="162"/>
      <c r="CP337" s="162"/>
      <c r="CQ337" s="162"/>
      <c r="CR337" s="162"/>
      <c r="CS337" s="162"/>
      <c r="CT337" s="162"/>
      <c r="CU337" s="162"/>
      <c r="CV337" s="162"/>
      <c r="CW337" s="209"/>
      <c r="CX337" s="209"/>
      <c r="CY337" s="375"/>
      <c r="CZ337" s="156"/>
      <c r="DD337" s="157"/>
      <c r="DE337" s="152"/>
      <c r="DF337" s="152"/>
      <c r="DG337" s="153"/>
      <c r="DH337" s="158" t="s">
        <v>2891</v>
      </c>
      <c r="DI337" s="156" t="s">
        <v>435</v>
      </c>
      <c r="DJ337" s="758" t="s">
        <v>785</v>
      </c>
      <c r="DK337" s="175" t="s">
        <v>753</v>
      </c>
      <c r="DL337" s="156" t="s">
        <v>477</v>
      </c>
      <c r="DM337" s="158" t="s">
        <v>374</v>
      </c>
      <c r="DN337" s="429">
        <v>154</v>
      </c>
      <c r="DO337" s="240" t="s">
        <v>477</v>
      </c>
      <c r="DP337" s="195">
        <v>44000</v>
      </c>
      <c r="DQ337" s="181">
        <f t="shared" si="409"/>
        <v>7453600.0000000009</v>
      </c>
      <c r="DR337" s="446">
        <f t="shared" si="410"/>
        <v>0.10000000000000014</v>
      </c>
      <c r="DS337" s="195">
        <f t="shared" si="411"/>
        <v>6776000</v>
      </c>
      <c r="DT337" s="159">
        <v>46108</v>
      </c>
      <c r="DU337" s="152"/>
      <c r="DV337" s="152"/>
      <c r="ES337" s="152"/>
      <c r="ET337" s="151"/>
      <c r="EU337" s="153"/>
      <c r="EV337" s="153"/>
      <c r="EW337" s="153"/>
      <c r="EX337" s="153"/>
      <c r="EY337" s="152"/>
      <c r="EZ337" s="152"/>
      <c r="FA337" s="152"/>
      <c r="FB337" s="152"/>
      <c r="FC337" s="151"/>
    </row>
    <row r="338" spans="1:159" s="155" customFormat="1" ht="14" hidden="1" customHeight="1">
      <c r="A338" s="208" t="str">
        <f>IF(I338=I336,"ok","Hiện")</f>
        <v>Hiện</v>
      </c>
      <c r="B338" s="151" t="str">
        <f t="shared" si="403"/>
        <v>Đủ</v>
      </c>
      <c r="C338" s="409">
        <f t="shared" si="285"/>
        <v>0</v>
      </c>
      <c r="D338" s="154" t="s">
        <v>435</v>
      </c>
      <c r="E338" s="154">
        <f t="shared" si="421"/>
        <v>0</v>
      </c>
      <c r="F338" s="154"/>
      <c r="G338" s="151"/>
      <c r="H338" s="364"/>
      <c r="I338" s="163" t="s">
        <v>786</v>
      </c>
      <c r="J338" s="164" t="s">
        <v>751</v>
      </c>
      <c r="K338" s="171" t="s">
        <v>787</v>
      </c>
      <c r="L338" s="171" t="s">
        <v>753</v>
      </c>
      <c r="M338" s="163" t="s">
        <v>345</v>
      </c>
      <c r="N338" s="173">
        <v>0</v>
      </c>
      <c r="O338" s="419">
        <v>512</v>
      </c>
      <c r="P338" s="205"/>
      <c r="S338" s="161"/>
      <c r="T338" s="162"/>
      <c r="U338" s="162"/>
      <c r="V338" s="162"/>
      <c r="W338" s="162"/>
      <c r="X338" s="162"/>
      <c r="Y338" s="162"/>
      <c r="Z338" s="162"/>
      <c r="AA338" s="162"/>
      <c r="AB338" s="162"/>
      <c r="AC338" s="162"/>
      <c r="AD338" s="162"/>
      <c r="AE338" s="162"/>
      <c r="AF338" s="162"/>
      <c r="AG338" s="162"/>
      <c r="AH338" s="162"/>
      <c r="AI338" s="162"/>
      <c r="AJ338" s="162"/>
      <c r="AK338" s="162">
        <v>544</v>
      </c>
      <c r="AL338" s="162">
        <v>0</v>
      </c>
      <c r="AM338" s="162"/>
      <c r="AN338" s="162"/>
      <c r="AO338" s="162">
        <v>0</v>
      </c>
      <c r="AP338" s="162">
        <v>0</v>
      </c>
      <c r="AQ338" s="162">
        <v>0</v>
      </c>
      <c r="AR338" s="162">
        <v>0</v>
      </c>
      <c r="AS338" s="162">
        <v>0</v>
      </c>
      <c r="AT338" s="162">
        <v>0</v>
      </c>
      <c r="AU338" s="162">
        <v>0</v>
      </c>
      <c r="AV338" s="162">
        <v>0</v>
      </c>
      <c r="AW338" s="162">
        <v>0</v>
      </c>
      <c r="AX338" s="162">
        <v>0</v>
      </c>
      <c r="AY338" s="162">
        <v>0</v>
      </c>
      <c r="AZ338" s="162">
        <v>0</v>
      </c>
      <c r="BA338" s="162"/>
      <c r="BB338" s="162"/>
      <c r="BC338" s="162">
        <v>0</v>
      </c>
      <c r="BD338" s="162">
        <v>0</v>
      </c>
      <c r="BE338" s="162">
        <v>0</v>
      </c>
      <c r="BF338" s="162">
        <v>0</v>
      </c>
      <c r="BG338" s="162">
        <v>0</v>
      </c>
      <c r="BH338" s="162">
        <v>0</v>
      </c>
      <c r="BI338" s="162">
        <v>0</v>
      </c>
      <c r="BJ338" s="162">
        <v>0</v>
      </c>
      <c r="BK338" s="162">
        <v>0</v>
      </c>
      <c r="BL338" s="162">
        <v>0</v>
      </c>
      <c r="BM338" s="162">
        <v>0</v>
      </c>
      <c r="BN338" s="162">
        <v>0</v>
      </c>
      <c r="BO338" s="162"/>
      <c r="BP338" s="162"/>
      <c r="BQ338" s="162">
        <v>0</v>
      </c>
      <c r="BR338" s="162">
        <v>0</v>
      </c>
      <c r="BS338" s="162">
        <v>0</v>
      </c>
      <c r="BT338" s="162">
        <v>0</v>
      </c>
      <c r="BU338" s="162">
        <v>0</v>
      </c>
      <c r="BV338" s="162">
        <v>0</v>
      </c>
      <c r="BW338" s="162"/>
      <c r="BX338" s="162"/>
      <c r="BY338" s="162">
        <v>0</v>
      </c>
      <c r="BZ338" s="162">
        <v>0</v>
      </c>
      <c r="CA338" s="162">
        <v>0</v>
      </c>
      <c r="CB338" s="162">
        <v>0</v>
      </c>
      <c r="CC338" s="162">
        <v>0</v>
      </c>
      <c r="CD338" s="162">
        <v>0</v>
      </c>
      <c r="CE338" s="162">
        <f>VLOOKUP(I338,[120]REV33!$A:$O,11,0)</f>
        <v>0</v>
      </c>
      <c r="CF338" s="162">
        <f>VLOOKUP(I338,[120]REV33!$A:$O,12,0)</f>
        <v>0</v>
      </c>
      <c r="CG338" s="162"/>
      <c r="CH338" s="162"/>
      <c r="CI338" s="162"/>
      <c r="CJ338" s="162"/>
      <c r="CK338" s="162"/>
      <c r="CL338" s="162"/>
      <c r="CM338" s="162"/>
      <c r="CN338" s="162"/>
      <c r="CO338" s="162">
        <v>0</v>
      </c>
      <c r="CP338" s="162">
        <v>0</v>
      </c>
      <c r="CQ338" s="162">
        <v>0</v>
      </c>
      <c r="CR338" s="162">
        <v>0</v>
      </c>
      <c r="CS338" s="162">
        <v>0</v>
      </c>
      <c r="CT338" s="162">
        <v>0</v>
      </c>
      <c r="CU338" s="162">
        <v>0</v>
      </c>
      <c r="CV338" s="162">
        <v>0</v>
      </c>
      <c r="CW338" s="209">
        <f t="shared" si="422"/>
        <v>544</v>
      </c>
      <c r="CX338" s="209">
        <f t="shared" si="423"/>
        <v>0</v>
      </c>
      <c r="CY338" s="206" t="s">
        <v>1000</v>
      </c>
      <c r="CZ338" s="156"/>
      <c r="DD338" s="157"/>
      <c r="DE338" s="152">
        <f t="shared" si="407"/>
        <v>544</v>
      </c>
      <c r="DF338" s="152" t="str">
        <f t="shared" si="408"/>
        <v>0</v>
      </c>
      <c r="DG338" s="153"/>
      <c r="DH338" s="158" t="s">
        <v>2211</v>
      </c>
      <c r="DI338" s="156" t="s">
        <v>435</v>
      </c>
      <c r="DJ338" s="174" t="s">
        <v>1197</v>
      </c>
      <c r="DK338" s="175" t="s">
        <v>1184</v>
      </c>
      <c r="DL338" s="240" t="s">
        <v>477</v>
      </c>
      <c r="DM338" s="187">
        <v>45940</v>
      </c>
      <c r="DN338" s="429">
        <v>544</v>
      </c>
      <c r="DO338" s="240" t="s">
        <v>477</v>
      </c>
      <c r="DP338" s="189">
        <v>9100</v>
      </c>
      <c r="DQ338" s="181">
        <f t="shared" si="409"/>
        <v>5445440</v>
      </c>
      <c r="DR338" s="446">
        <f t="shared" si="410"/>
        <v>0.1</v>
      </c>
      <c r="DS338" s="160">
        <f t="shared" si="411"/>
        <v>4950400</v>
      </c>
      <c r="DT338" s="159">
        <v>45954</v>
      </c>
      <c r="DU338" s="152">
        <f t="shared" ref="DU338:DU349" si="428">SUMIF($I:$I,I338,$DN:$DN)</f>
        <v>544</v>
      </c>
      <c r="DV338" s="152">
        <f t="shared" ref="DV338:DV349" si="429">SUMIF($I:$I,I338,$DO:$DO)</f>
        <v>0</v>
      </c>
      <c r="ES338" s="152">
        <f t="shared" ref="ES338:ES349" si="430">SUMIF($I:$I,I338,$EG:$EG)</f>
        <v>0</v>
      </c>
      <c r="ET338" s="151">
        <f t="shared" ref="ET338:ET349" si="431">SUMIF($I:$I,I338,$EH:$EH)</f>
        <v>0</v>
      </c>
      <c r="EU338" s="153"/>
      <c r="EV338" s="153"/>
      <c r="EW338" s="153"/>
      <c r="EX338" s="153"/>
      <c r="EY338" s="152">
        <f t="shared" si="416"/>
        <v>544</v>
      </c>
      <c r="EZ338" s="152">
        <f t="shared" si="417"/>
        <v>0</v>
      </c>
      <c r="FA338" s="152">
        <f t="shared" si="418"/>
        <v>0</v>
      </c>
      <c r="FB338" s="152">
        <f t="shared" si="419"/>
        <v>0</v>
      </c>
      <c r="FC338" s="151" t="str">
        <f t="shared" si="420"/>
        <v>Đủ</v>
      </c>
    </row>
    <row r="339" spans="1:159" s="155" customFormat="1" ht="14" hidden="1" customHeight="1">
      <c r="A339" s="208" t="str">
        <f t="shared" si="402"/>
        <v>Hiện</v>
      </c>
      <c r="B339" s="151" t="str">
        <f t="shared" si="403"/>
        <v>Đủ</v>
      </c>
      <c r="C339" s="409">
        <f t="shared" si="285"/>
        <v>0</v>
      </c>
      <c r="D339" s="154" t="s">
        <v>435</v>
      </c>
      <c r="E339" s="154">
        <f t="shared" si="421"/>
        <v>0</v>
      </c>
      <c r="F339" s="154"/>
      <c r="G339" s="151"/>
      <c r="H339" s="364"/>
      <c r="I339" s="163" t="s">
        <v>788</v>
      </c>
      <c r="J339" s="164" t="s">
        <v>751</v>
      </c>
      <c r="K339" s="171" t="s">
        <v>789</v>
      </c>
      <c r="L339" s="171" t="s">
        <v>753</v>
      </c>
      <c r="M339" s="163" t="s">
        <v>345</v>
      </c>
      <c r="N339" s="173">
        <v>0</v>
      </c>
      <c r="O339" s="419">
        <v>160</v>
      </c>
      <c r="P339" s="205"/>
      <c r="S339" s="161"/>
      <c r="T339" s="162"/>
      <c r="U339" s="162"/>
      <c r="V339" s="162"/>
      <c r="W339" s="162"/>
      <c r="X339" s="162"/>
      <c r="Y339" s="162"/>
      <c r="Z339" s="162"/>
      <c r="AA339" s="162"/>
      <c r="AB339" s="162"/>
      <c r="AC339" s="162"/>
      <c r="AD339" s="162"/>
      <c r="AE339" s="162"/>
      <c r="AF339" s="162"/>
      <c r="AG339" s="162"/>
      <c r="AH339" s="162"/>
      <c r="AI339" s="162"/>
      <c r="AJ339" s="162"/>
      <c r="AK339" s="162">
        <v>170</v>
      </c>
      <c r="AL339" s="162">
        <v>0</v>
      </c>
      <c r="AM339" s="162"/>
      <c r="AN339" s="162"/>
      <c r="AO339" s="162">
        <v>0</v>
      </c>
      <c r="AP339" s="162">
        <v>0</v>
      </c>
      <c r="AQ339" s="162">
        <v>0</v>
      </c>
      <c r="AR339" s="162">
        <v>0</v>
      </c>
      <c r="AS339" s="162">
        <v>0</v>
      </c>
      <c r="AT339" s="162">
        <v>0</v>
      </c>
      <c r="AU339" s="162">
        <v>0</v>
      </c>
      <c r="AV339" s="162">
        <v>0</v>
      </c>
      <c r="AW339" s="162">
        <v>0</v>
      </c>
      <c r="AX339" s="162">
        <v>0</v>
      </c>
      <c r="AY339" s="162">
        <v>0</v>
      </c>
      <c r="AZ339" s="162">
        <v>0</v>
      </c>
      <c r="BA339" s="162"/>
      <c r="BB339" s="162"/>
      <c r="BC339" s="162">
        <v>0</v>
      </c>
      <c r="BD339" s="162">
        <v>0</v>
      </c>
      <c r="BE339" s="162">
        <v>0</v>
      </c>
      <c r="BF339" s="162">
        <v>0</v>
      </c>
      <c r="BG339" s="162">
        <v>0</v>
      </c>
      <c r="BH339" s="162">
        <v>0</v>
      </c>
      <c r="BI339" s="162">
        <v>0</v>
      </c>
      <c r="BJ339" s="162">
        <v>0</v>
      </c>
      <c r="BK339" s="162">
        <v>0</v>
      </c>
      <c r="BL339" s="162">
        <v>0</v>
      </c>
      <c r="BM339" s="162">
        <v>0</v>
      </c>
      <c r="BN339" s="162">
        <v>0</v>
      </c>
      <c r="BO339" s="162"/>
      <c r="BP339" s="162"/>
      <c r="BQ339" s="162">
        <v>0</v>
      </c>
      <c r="BR339" s="162">
        <v>0</v>
      </c>
      <c r="BS339" s="162">
        <v>0</v>
      </c>
      <c r="BT339" s="162">
        <v>0</v>
      </c>
      <c r="BU339" s="162">
        <v>0</v>
      </c>
      <c r="BV339" s="162">
        <v>0</v>
      </c>
      <c r="BW339" s="162"/>
      <c r="BX339" s="162"/>
      <c r="BY339" s="162">
        <v>0</v>
      </c>
      <c r="BZ339" s="162">
        <v>0</v>
      </c>
      <c r="CA339" s="162">
        <v>0</v>
      </c>
      <c r="CB339" s="162">
        <v>0</v>
      </c>
      <c r="CC339" s="162">
        <v>0</v>
      </c>
      <c r="CD339" s="162">
        <v>0</v>
      </c>
      <c r="CE339" s="162">
        <f>VLOOKUP(I339,[120]REV33!$A:$O,11,0)</f>
        <v>0</v>
      </c>
      <c r="CF339" s="162">
        <f>VLOOKUP(I339,[120]REV33!$A:$O,12,0)</f>
        <v>0</v>
      </c>
      <c r="CG339" s="162"/>
      <c r="CH339" s="162"/>
      <c r="CI339" s="162"/>
      <c r="CJ339" s="162"/>
      <c r="CK339" s="162"/>
      <c r="CL339" s="162"/>
      <c r="CM339" s="162"/>
      <c r="CN339" s="162"/>
      <c r="CO339" s="162">
        <v>0</v>
      </c>
      <c r="CP339" s="162">
        <v>0</v>
      </c>
      <c r="CQ339" s="162">
        <v>0</v>
      </c>
      <c r="CR339" s="162">
        <v>0</v>
      </c>
      <c r="CS339" s="162">
        <v>0</v>
      </c>
      <c r="CT339" s="162">
        <v>0</v>
      </c>
      <c r="CU339" s="162">
        <v>0</v>
      </c>
      <c r="CV339" s="162">
        <v>0</v>
      </c>
      <c r="CW339" s="209">
        <f t="shared" si="422"/>
        <v>170</v>
      </c>
      <c r="CX339" s="209">
        <f t="shared" si="423"/>
        <v>0</v>
      </c>
      <c r="CY339" s="206" t="s">
        <v>1000</v>
      </c>
      <c r="CZ339" s="156"/>
      <c r="DD339" s="157"/>
      <c r="DE339" s="152">
        <f t="shared" si="407"/>
        <v>170</v>
      </c>
      <c r="DF339" s="152" t="str">
        <f t="shared" si="408"/>
        <v>0</v>
      </c>
      <c r="DG339" s="153"/>
      <c r="DH339" s="158" t="s">
        <v>2211</v>
      </c>
      <c r="DI339" s="156" t="s">
        <v>435</v>
      </c>
      <c r="DJ339" s="174" t="s">
        <v>1201</v>
      </c>
      <c r="DK339" s="175" t="s">
        <v>1198</v>
      </c>
      <c r="DL339" s="240" t="s">
        <v>477</v>
      </c>
      <c r="DM339" s="187">
        <v>45940</v>
      </c>
      <c r="DN339" s="429">
        <v>170</v>
      </c>
      <c r="DO339" s="240" t="s">
        <v>477</v>
      </c>
      <c r="DP339" s="189">
        <v>10850</v>
      </c>
      <c r="DQ339" s="181">
        <f t="shared" si="409"/>
        <v>2028950.0000000002</v>
      </c>
      <c r="DR339" s="446">
        <f t="shared" si="410"/>
        <v>0.10000000000000013</v>
      </c>
      <c r="DS339" s="160">
        <f t="shared" si="411"/>
        <v>1844500</v>
      </c>
      <c r="DT339" s="159">
        <v>45954</v>
      </c>
      <c r="DU339" s="152">
        <f t="shared" si="428"/>
        <v>170</v>
      </c>
      <c r="DV339" s="152">
        <f t="shared" si="429"/>
        <v>0</v>
      </c>
      <c r="ES339" s="152">
        <f t="shared" si="430"/>
        <v>0</v>
      </c>
      <c r="ET339" s="151">
        <f t="shared" si="431"/>
        <v>0</v>
      </c>
      <c r="EU339" s="153"/>
      <c r="EV339" s="153"/>
      <c r="EW339" s="153"/>
      <c r="EX339" s="153"/>
      <c r="EY339" s="152">
        <f t="shared" si="416"/>
        <v>170</v>
      </c>
      <c r="EZ339" s="152">
        <f t="shared" si="417"/>
        <v>0</v>
      </c>
      <c r="FA339" s="152">
        <f t="shared" si="418"/>
        <v>0</v>
      </c>
      <c r="FB339" s="152">
        <f t="shared" si="419"/>
        <v>0</v>
      </c>
      <c r="FC339" s="151" t="str">
        <f t="shared" si="420"/>
        <v>Đủ</v>
      </c>
    </row>
    <row r="340" spans="1:159" s="155" customFormat="1" ht="14" hidden="1" customHeight="1">
      <c r="A340" s="208" t="str">
        <f t="shared" si="402"/>
        <v>Hiện</v>
      </c>
      <c r="B340" s="151" t="str">
        <f t="shared" si="403"/>
        <v>Đủ</v>
      </c>
      <c r="C340" s="409">
        <f t="shared" si="285"/>
        <v>0</v>
      </c>
      <c r="D340" s="154" t="s">
        <v>435</v>
      </c>
      <c r="E340" s="154">
        <f t="shared" si="421"/>
        <v>0</v>
      </c>
      <c r="F340" s="154"/>
      <c r="G340" s="151"/>
      <c r="H340" s="364"/>
      <c r="I340" s="163" t="s">
        <v>790</v>
      </c>
      <c r="J340" s="164" t="s">
        <v>751</v>
      </c>
      <c r="K340" s="171" t="s">
        <v>791</v>
      </c>
      <c r="L340" s="171" t="s">
        <v>753</v>
      </c>
      <c r="M340" s="163" t="s">
        <v>345</v>
      </c>
      <c r="N340" s="173">
        <v>0</v>
      </c>
      <c r="O340" s="419">
        <v>160</v>
      </c>
      <c r="P340" s="205"/>
      <c r="S340" s="161"/>
      <c r="T340" s="162"/>
      <c r="U340" s="162"/>
      <c r="V340" s="162"/>
      <c r="W340" s="162"/>
      <c r="X340" s="162"/>
      <c r="Y340" s="162"/>
      <c r="Z340" s="162"/>
      <c r="AA340" s="162"/>
      <c r="AB340" s="162"/>
      <c r="AC340" s="162"/>
      <c r="AD340" s="162"/>
      <c r="AE340" s="162"/>
      <c r="AF340" s="162"/>
      <c r="AG340" s="162"/>
      <c r="AH340" s="162"/>
      <c r="AI340" s="162"/>
      <c r="AJ340" s="162"/>
      <c r="AK340" s="162">
        <v>170</v>
      </c>
      <c r="AL340" s="162">
        <v>0</v>
      </c>
      <c r="AM340" s="162"/>
      <c r="AN340" s="162"/>
      <c r="AO340" s="162">
        <v>0</v>
      </c>
      <c r="AP340" s="162">
        <v>0</v>
      </c>
      <c r="AQ340" s="162">
        <v>0</v>
      </c>
      <c r="AR340" s="162">
        <v>0</v>
      </c>
      <c r="AS340" s="162">
        <v>0</v>
      </c>
      <c r="AT340" s="162">
        <v>0</v>
      </c>
      <c r="AU340" s="162">
        <v>0</v>
      </c>
      <c r="AV340" s="162">
        <v>0</v>
      </c>
      <c r="AW340" s="162">
        <v>0</v>
      </c>
      <c r="AX340" s="162">
        <v>0</v>
      </c>
      <c r="AY340" s="162">
        <v>0</v>
      </c>
      <c r="AZ340" s="162">
        <v>0</v>
      </c>
      <c r="BA340" s="162"/>
      <c r="BB340" s="162"/>
      <c r="BC340" s="162">
        <v>0</v>
      </c>
      <c r="BD340" s="162">
        <v>0</v>
      </c>
      <c r="BE340" s="162">
        <v>0</v>
      </c>
      <c r="BF340" s="162">
        <v>0</v>
      </c>
      <c r="BG340" s="162">
        <v>0</v>
      </c>
      <c r="BH340" s="162">
        <v>0</v>
      </c>
      <c r="BI340" s="162">
        <v>0</v>
      </c>
      <c r="BJ340" s="162">
        <v>0</v>
      </c>
      <c r="BK340" s="162">
        <v>0</v>
      </c>
      <c r="BL340" s="162">
        <v>0</v>
      </c>
      <c r="BM340" s="162">
        <v>0</v>
      </c>
      <c r="BN340" s="162">
        <v>0</v>
      </c>
      <c r="BO340" s="162"/>
      <c r="BP340" s="162"/>
      <c r="BQ340" s="162">
        <v>0</v>
      </c>
      <c r="BR340" s="162">
        <v>0</v>
      </c>
      <c r="BS340" s="162">
        <v>0</v>
      </c>
      <c r="BT340" s="162">
        <v>0</v>
      </c>
      <c r="BU340" s="162">
        <v>0</v>
      </c>
      <c r="BV340" s="162">
        <v>0</v>
      </c>
      <c r="BW340" s="162"/>
      <c r="BX340" s="162"/>
      <c r="BY340" s="162">
        <v>0</v>
      </c>
      <c r="BZ340" s="162">
        <v>0</v>
      </c>
      <c r="CA340" s="162">
        <v>0</v>
      </c>
      <c r="CB340" s="162">
        <v>0</v>
      </c>
      <c r="CC340" s="162">
        <v>0</v>
      </c>
      <c r="CD340" s="162">
        <v>0</v>
      </c>
      <c r="CE340" s="162">
        <f>VLOOKUP(I340,[120]REV33!$A:$O,11,0)</f>
        <v>0</v>
      </c>
      <c r="CF340" s="162">
        <f>VLOOKUP(I340,[120]REV33!$A:$O,12,0)</f>
        <v>0</v>
      </c>
      <c r="CG340" s="162"/>
      <c r="CH340" s="162"/>
      <c r="CI340" s="162"/>
      <c r="CJ340" s="162"/>
      <c r="CK340" s="162"/>
      <c r="CL340" s="162"/>
      <c r="CM340" s="162"/>
      <c r="CN340" s="162"/>
      <c r="CO340" s="162">
        <v>0</v>
      </c>
      <c r="CP340" s="162">
        <v>0</v>
      </c>
      <c r="CQ340" s="162">
        <v>0</v>
      </c>
      <c r="CR340" s="162">
        <v>0</v>
      </c>
      <c r="CS340" s="162">
        <v>0</v>
      </c>
      <c r="CT340" s="162">
        <v>0</v>
      </c>
      <c r="CU340" s="162">
        <v>0</v>
      </c>
      <c r="CV340" s="162">
        <v>0</v>
      </c>
      <c r="CW340" s="209">
        <f t="shared" si="422"/>
        <v>170</v>
      </c>
      <c r="CX340" s="209">
        <f t="shared" si="423"/>
        <v>0</v>
      </c>
      <c r="CY340" s="206" t="s">
        <v>1000</v>
      </c>
      <c r="CZ340" s="156"/>
      <c r="DD340" s="157"/>
      <c r="DE340" s="152">
        <f t="shared" si="407"/>
        <v>170</v>
      </c>
      <c r="DF340" s="152" t="str">
        <f t="shared" si="408"/>
        <v>0</v>
      </c>
      <c r="DG340" s="153"/>
      <c r="DH340" s="158" t="s">
        <v>2211</v>
      </c>
      <c r="DI340" s="156" t="s">
        <v>435</v>
      </c>
      <c r="DJ340" s="174" t="s">
        <v>1201</v>
      </c>
      <c r="DK340" s="175" t="s">
        <v>1184</v>
      </c>
      <c r="DL340" s="240" t="s">
        <v>477</v>
      </c>
      <c r="DM340" s="187">
        <v>45940</v>
      </c>
      <c r="DN340" s="429">
        <v>170</v>
      </c>
      <c r="DO340" s="240" t="s">
        <v>477</v>
      </c>
      <c r="DP340" s="189">
        <v>9100</v>
      </c>
      <c r="DQ340" s="181">
        <f t="shared" si="409"/>
        <v>1701700.0000000002</v>
      </c>
      <c r="DR340" s="446">
        <f t="shared" si="410"/>
        <v>0.10000000000000014</v>
      </c>
      <c r="DS340" s="160">
        <f t="shared" si="411"/>
        <v>1547000</v>
      </c>
      <c r="DT340" s="159">
        <v>45954</v>
      </c>
      <c r="DU340" s="152">
        <f t="shared" si="428"/>
        <v>170</v>
      </c>
      <c r="DV340" s="152">
        <f t="shared" si="429"/>
        <v>0</v>
      </c>
      <c r="ES340" s="152">
        <f t="shared" si="430"/>
        <v>0</v>
      </c>
      <c r="ET340" s="151">
        <f t="shared" si="431"/>
        <v>0</v>
      </c>
      <c r="EU340" s="153"/>
      <c r="EV340" s="153"/>
      <c r="EW340" s="153"/>
      <c r="EX340" s="153"/>
      <c r="EY340" s="152">
        <f t="shared" si="416"/>
        <v>170</v>
      </c>
      <c r="EZ340" s="152">
        <f t="shared" si="417"/>
        <v>0</v>
      </c>
      <c r="FA340" s="152">
        <f t="shared" si="418"/>
        <v>0</v>
      </c>
      <c r="FB340" s="152">
        <f t="shared" si="419"/>
        <v>0</v>
      </c>
      <c r="FC340" s="151" t="str">
        <f t="shared" si="420"/>
        <v>Đủ</v>
      </c>
    </row>
    <row r="341" spans="1:159" s="155" customFormat="1" ht="14" hidden="1" customHeight="1">
      <c r="A341" s="208" t="str">
        <f t="shared" si="402"/>
        <v>Hiện</v>
      </c>
      <c r="B341" s="151" t="str">
        <f t="shared" si="403"/>
        <v>Đủ</v>
      </c>
      <c r="C341" s="409">
        <f t="shared" si="285"/>
        <v>0</v>
      </c>
      <c r="D341" s="154" t="s">
        <v>435</v>
      </c>
      <c r="E341" s="154">
        <f t="shared" si="421"/>
        <v>0</v>
      </c>
      <c r="F341" s="154"/>
      <c r="G341" s="151"/>
      <c r="H341" s="364"/>
      <c r="I341" s="163" t="s">
        <v>792</v>
      </c>
      <c r="J341" s="164" t="s">
        <v>751</v>
      </c>
      <c r="K341" s="171" t="s">
        <v>793</v>
      </c>
      <c r="L341" s="171" t="s">
        <v>753</v>
      </c>
      <c r="M341" s="163" t="s">
        <v>345</v>
      </c>
      <c r="N341" s="173">
        <v>0</v>
      </c>
      <c r="O341" s="419">
        <v>192</v>
      </c>
      <c r="P341" s="205"/>
      <c r="S341" s="161"/>
      <c r="T341" s="162"/>
      <c r="U341" s="162"/>
      <c r="V341" s="162"/>
      <c r="W341" s="162"/>
      <c r="X341" s="162"/>
      <c r="Y341" s="162"/>
      <c r="Z341" s="162"/>
      <c r="AA341" s="162"/>
      <c r="AB341" s="162"/>
      <c r="AC341" s="162"/>
      <c r="AD341" s="162"/>
      <c r="AE341" s="162"/>
      <c r="AF341" s="162"/>
      <c r="AG341" s="162"/>
      <c r="AH341" s="162"/>
      <c r="AI341" s="162"/>
      <c r="AJ341" s="162"/>
      <c r="AK341" s="162">
        <v>204</v>
      </c>
      <c r="AL341" s="162">
        <v>0</v>
      </c>
      <c r="AM341" s="162"/>
      <c r="AN341" s="162"/>
      <c r="AO341" s="162">
        <v>0</v>
      </c>
      <c r="AP341" s="162">
        <v>0</v>
      </c>
      <c r="AQ341" s="162">
        <v>0</v>
      </c>
      <c r="AR341" s="162">
        <v>0</v>
      </c>
      <c r="AS341" s="162">
        <v>0</v>
      </c>
      <c r="AT341" s="162">
        <v>0</v>
      </c>
      <c r="AU341" s="162">
        <v>0</v>
      </c>
      <c r="AV341" s="162">
        <v>0</v>
      </c>
      <c r="AW341" s="162">
        <v>0</v>
      </c>
      <c r="AX341" s="162">
        <v>0</v>
      </c>
      <c r="AY341" s="162">
        <v>0</v>
      </c>
      <c r="AZ341" s="162">
        <v>0</v>
      </c>
      <c r="BA341" s="162"/>
      <c r="BB341" s="162"/>
      <c r="BC341" s="162">
        <v>0</v>
      </c>
      <c r="BD341" s="162">
        <v>0</v>
      </c>
      <c r="BE341" s="162">
        <v>0</v>
      </c>
      <c r="BF341" s="162">
        <v>0</v>
      </c>
      <c r="BG341" s="162">
        <v>0</v>
      </c>
      <c r="BH341" s="162">
        <v>0</v>
      </c>
      <c r="BI341" s="162">
        <v>0</v>
      </c>
      <c r="BJ341" s="162">
        <v>0</v>
      </c>
      <c r="BK341" s="162">
        <v>0</v>
      </c>
      <c r="BL341" s="162">
        <v>0</v>
      </c>
      <c r="BM341" s="162">
        <v>0</v>
      </c>
      <c r="BN341" s="162">
        <v>0</v>
      </c>
      <c r="BO341" s="162"/>
      <c r="BP341" s="162"/>
      <c r="BQ341" s="162">
        <v>0</v>
      </c>
      <c r="BR341" s="162">
        <v>0</v>
      </c>
      <c r="BS341" s="162">
        <v>0</v>
      </c>
      <c r="BT341" s="162">
        <v>0</v>
      </c>
      <c r="BU341" s="162">
        <v>0</v>
      </c>
      <c r="BV341" s="162">
        <v>0</v>
      </c>
      <c r="BW341" s="162"/>
      <c r="BX341" s="162"/>
      <c r="BY341" s="162">
        <v>0</v>
      </c>
      <c r="BZ341" s="162">
        <v>0</v>
      </c>
      <c r="CA341" s="162">
        <v>0</v>
      </c>
      <c r="CB341" s="162">
        <v>0</v>
      </c>
      <c r="CC341" s="162">
        <v>0</v>
      </c>
      <c r="CD341" s="162">
        <v>0</v>
      </c>
      <c r="CE341" s="162">
        <f>VLOOKUP(I341,[120]REV33!$A:$O,11,0)</f>
        <v>0</v>
      </c>
      <c r="CF341" s="162">
        <f>VLOOKUP(I341,[120]REV33!$A:$O,12,0)</f>
        <v>0</v>
      </c>
      <c r="CG341" s="162"/>
      <c r="CH341" s="162"/>
      <c r="CI341" s="162"/>
      <c r="CJ341" s="162"/>
      <c r="CK341" s="162"/>
      <c r="CL341" s="162"/>
      <c r="CM341" s="162"/>
      <c r="CN341" s="162"/>
      <c r="CO341" s="162">
        <v>0</v>
      </c>
      <c r="CP341" s="162">
        <v>0</v>
      </c>
      <c r="CQ341" s="162">
        <v>0</v>
      </c>
      <c r="CR341" s="162">
        <v>0</v>
      </c>
      <c r="CS341" s="162">
        <v>0</v>
      </c>
      <c r="CT341" s="162">
        <v>0</v>
      </c>
      <c r="CU341" s="162">
        <v>0</v>
      </c>
      <c r="CV341" s="162">
        <v>0</v>
      </c>
      <c r="CW341" s="209">
        <f t="shared" si="422"/>
        <v>204</v>
      </c>
      <c r="CX341" s="209">
        <f t="shared" si="423"/>
        <v>0</v>
      </c>
      <c r="CY341" s="206" t="s">
        <v>1000</v>
      </c>
      <c r="CZ341" s="156"/>
      <c r="DD341" s="157"/>
      <c r="DE341" s="152">
        <f t="shared" si="407"/>
        <v>204</v>
      </c>
      <c r="DF341" s="152" t="str">
        <f t="shared" si="408"/>
        <v>0</v>
      </c>
      <c r="DG341" s="153"/>
      <c r="DH341" s="158" t="s">
        <v>2211</v>
      </c>
      <c r="DI341" s="156" t="s">
        <v>435</v>
      </c>
      <c r="DJ341" s="174" t="s">
        <v>1202</v>
      </c>
      <c r="DK341" s="175" t="s">
        <v>1198</v>
      </c>
      <c r="DL341" s="240" t="s">
        <v>477</v>
      </c>
      <c r="DM341" s="187">
        <v>45940</v>
      </c>
      <c r="DN341" s="429">
        <v>204</v>
      </c>
      <c r="DO341" s="240" t="s">
        <v>477</v>
      </c>
      <c r="DP341" s="189">
        <v>21210</v>
      </c>
      <c r="DQ341" s="181">
        <f t="shared" si="409"/>
        <v>4759524</v>
      </c>
      <c r="DR341" s="446">
        <f t="shared" si="410"/>
        <v>0.1</v>
      </c>
      <c r="DS341" s="160">
        <f t="shared" si="411"/>
        <v>4326840</v>
      </c>
      <c r="DT341" s="159">
        <v>45954</v>
      </c>
      <c r="DU341" s="152">
        <f t="shared" si="428"/>
        <v>204</v>
      </c>
      <c r="DV341" s="152">
        <f t="shared" si="429"/>
        <v>0</v>
      </c>
      <c r="ES341" s="152">
        <f t="shared" si="430"/>
        <v>0</v>
      </c>
      <c r="ET341" s="151">
        <f t="shared" si="431"/>
        <v>0</v>
      </c>
      <c r="EU341" s="153"/>
      <c r="EV341" s="153"/>
      <c r="EW341" s="153"/>
      <c r="EX341" s="153"/>
      <c r="EY341" s="152">
        <f t="shared" si="416"/>
        <v>204</v>
      </c>
      <c r="EZ341" s="152">
        <f t="shared" si="417"/>
        <v>0</v>
      </c>
      <c r="FA341" s="152">
        <f t="shared" si="418"/>
        <v>0</v>
      </c>
      <c r="FB341" s="152">
        <f t="shared" si="419"/>
        <v>0</v>
      </c>
      <c r="FC341" s="151" t="str">
        <f t="shared" si="420"/>
        <v>Đủ</v>
      </c>
    </row>
    <row r="342" spans="1:159" s="155" customFormat="1" ht="14" hidden="1" customHeight="1">
      <c r="A342" s="208" t="str">
        <f t="shared" si="402"/>
        <v>Hiện</v>
      </c>
      <c r="B342" s="151" t="str">
        <f t="shared" si="403"/>
        <v>Đủ</v>
      </c>
      <c r="C342" s="409">
        <f t="shared" si="285"/>
        <v>0</v>
      </c>
      <c r="D342" s="154" t="s">
        <v>435</v>
      </c>
      <c r="E342" s="154">
        <f t="shared" si="421"/>
        <v>0</v>
      </c>
      <c r="F342" s="154"/>
      <c r="G342" s="151"/>
      <c r="H342" s="364"/>
      <c r="I342" s="163" t="s">
        <v>794</v>
      </c>
      <c r="J342" s="164" t="s">
        <v>751</v>
      </c>
      <c r="K342" s="171" t="s">
        <v>795</v>
      </c>
      <c r="L342" s="171" t="s">
        <v>796</v>
      </c>
      <c r="M342" s="163" t="s">
        <v>345</v>
      </c>
      <c r="N342" s="173">
        <v>0</v>
      </c>
      <c r="O342" s="419">
        <v>80</v>
      </c>
      <c r="P342" s="205"/>
      <c r="S342" s="161"/>
      <c r="T342" s="162"/>
      <c r="U342" s="162"/>
      <c r="V342" s="162"/>
      <c r="W342" s="162"/>
      <c r="X342" s="162"/>
      <c r="Y342" s="162"/>
      <c r="Z342" s="162"/>
      <c r="AA342" s="162"/>
      <c r="AB342" s="162"/>
      <c r="AC342" s="162"/>
      <c r="AD342" s="162"/>
      <c r="AE342" s="162"/>
      <c r="AF342" s="162"/>
      <c r="AG342" s="162"/>
      <c r="AH342" s="162"/>
      <c r="AI342" s="162"/>
      <c r="AJ342" s="162"/>
      <c r="AK342" s="162">
        <v>90</v>
      </c>
      <c r="AL342" s="162">
        <v>0</v>
      </c>
      <c r="AM342" s="162"/>
      <c r="AN342" s="162"/>
      <c r="AO342" s="162">
        <v>0</v>
      </c>
      <c r="AP342" s="162">
        <v>0</v>
      </c>
      <c r="AQ342" s="162">
        <v>0</v>
      </c>
      <c r="AR342" s="162">
        <v>0</v>
      </c>
      <c r="AS342" s="162">
        <v>0</v>
      </c>
      <c r="AT342" s="162">
        <v>0</v>
      </c>
      <c r="AU342" s="162">
        <v>0</v>
      </c>
      <c r="AV342" s="162">
        <v>0</v>
      </c>
      <c r="AW342" s="162">
        <v>0</v>
      </c>
      <c r="AX342" s="162">
        <v>0</v>
      </c>
      <c r="AY342" s="162">
        <v>0</v>
      </c>
      <c r="AZ342" s="162">
        <v>0</v>
      </c>
      <c r="BA342" s="162"/>
      <c r="BB342" s="162"/>
      <c r="BC342" s="162">
        <v>0</v>
      </c>
      <c r="BD342" s="162">
        <v>0</v>
      </c>
      <c r="BE342" s="162">
        <v>0</v>
      </c>
      <c r="BF342" s="162">
        <v>0</v>
      </c>
      <c r="BG342" s="162">
        <v>0</v>
      </c>
      <c r="BH342" s="162">
        <v>0</v>
      </c>
      <c r="BI342" s="162">
        <v>0</v>
      </c>
      <c r="BJ342" s="162">
        <v>0</v>
      </c>
      <c r="BK342" s="162">
        <v>0</v>
      </c>
      <c r="BL342" s="162">
        <v>0</v>
      </c>
      <c r="BM342" s="162">
        <v>0</v>
      </c>
      <c r="BN342" s="162">
        <v>0</v>
      </c>
      <c r="BO342" s="162"/>
      <c r="BP342" s="162"/>
      <c r="BQ342" s="162">
        <v>0</v>
      </c>
      <c r="BR342" s="162">
        <v>0</v>
      </c>
      <c r="BS342" s="162">
        <v>0</v>
      </c>
      <c r="BT342" s="162">
        <v>0</v>
      </c>
      <c r="BU342" s="162">
        <v>0</v>
      </c>
      <c r="BV342" s="162">
        <v>0</v>
      </c>
      <c r="BW342" s="162"/>
      <c r="BX342" s="162"/>
      <c r="BY342" s="162">
        <v>0</v>
      </c>
      <c r="BZ342" s="162">
        <v>0</v>
      </c>
      <c r="CA342" s="162">
        <v>0</v>
      </c>
      <c r="CB342" s="162">
        <v>0</v>
      </c>
      <c r="CC342" s="162">
        <v>0</v>
      </c>
      <c r="CD342" s="162">
        <v>0</v>
      </c>
      <c r="CE342" s="162">
        <f>VLOOKUP(I342,[120]REV33!$A:$O,11,0)</f>
        <v>0</v>
      </c>
      <c r="CF342" s="162">
        <f>VLOOKUP(I342,[120]REV33!$A:$O,12,0)</f>
        <v>0</v>
      </c>
      <c r="CG342" s="162"/>
      <c r="CH342" s="162"/>
      <c r="CI342" s="162"/>
      <c r="CJ342" s="162"/>
      <c r="CK342" s="162"/>
      <c r="CL342" s="162"/>
      <c r="CM342" s="162"/>
      <c r="CN342" s="162"/>
      <c r="CO342" s="162">
        <v>0</v>
      </c>
      <c r="CP342" s="162">
        <v>0</v>
      </c>
      <c r="CQ342" s="162">
        <v>0</v>
      </c>
      <c r="CR342" s="162">
        <v>0</v>
      </c>
      <c r="CS342" s="162">
        <v>0</v>
      </c>
      <c r="CT342" s="162">
        <v>0</v>
      </c>
      <c r="CU342" s="162">
        <v>0</v>
      </c>
      <c r="CV342" s="162">
        <v>0</v>
      </c>
      <c r="CW342" s="209">
        <f t="shared" si="422"/>
        <v>90</v>
      </c>
      <c r="CX342" s="209">
        <f t="shared" si="423"/>
        <v>0</v>
      </c>
      <c r="CY342" s="206" t="s">
        <v>1000</v>
      </c>
      <c r="CZ342" s="156"/>
      <c r="DD342" s="157"/>
      <c r="DE342" s="152">
        <f t="shared" si="407"/>
        <v>90</v>
      </c>
      <c r="DF342" s="152" t="str">
        <f t="shared" si="408"/>
        <v>0</v>
      </c>
      <c r="DG342" s="153"/>
      <c r="DH342" s="158" t="s">
        <v>2211</v>
      </c>
      <c r="DI342" s="156" t="s">
        <v>435</v>
      </c>
      <c r="DJ342" s="174" t="s">
        <v>1203</v>
      </c>
      <c r="DK342" s="175" t="s">
        <v>1204</v>
      </c>
      <c r="DL342" s="240" t="s">
        <v>477</v>
      </c>
      <c r="DM342" s="187">
        <v>45940</v>
      </c>
      <c r="DN342" s="429">
        <v>90</v>
      </c>
      <c r="DO342" s="240" t="s">
        <v>477</v>
      </c>
      <c r="DP342" s="189">
        <v>41850</v>
      </c>
      <c r="DQ342" s="181">
        <f t="shared" si="409"/>
        <v>4143150.0000000005</v>
      </c>
      <c r="DR342" s="446">
        <f t="shared" si="410"/>
        <v>0.10000000000000013</v>
      </c>
      <c r="DS342" s="160">
        <f t="shared" si="411"/>
        <v>3766500</v>
      </c>
      <c r="DT342" s="159">
        <v>45954</v>
      </c>
      <c r="DU342" s="152">
        <f t="shared" si="428"/>
        <v>90</v>
      </c>
      <c r="DV342" s="152">
        <f t="shared" si="429"/>
        <v>0</v>
      </c>
      <c r="ES342" s="152">
        <f t="shared" si="430"/>
        <v>0</v>
      </c>
      <c r="ET342" s="151">
        <f t="shared" si="431"/>
        <v>0</v>
      </c>
      <c r="EU342" s="153"/>
      <c r="EV342" s="153"/>
      <c r="EW342" s="153"/>
      <c r="EX342" s="153"/>
      <c r="EY342" s="152">
        <f t="shared" si="416"/>
        <v>90</v>
      </c>
      <c r="EZ342" s="152">
        <f t="shared" si="417"/>
        <v>0</v>
      </c>
      <c r="FA342" s="152">
        <f t="shared" si="418"/>
        <v>0</v>
      </c>
      <c r="FB342" s="152">
        <f t="shared" si="419"/>
        <v>0</v>
      </c>
      <c r="FC342" s="151" t="str">
        <f t="shared" si="420"/>
        <v>Đủ</v>
      </c>
    </row>
    <row r="343" spans="1:159" s="155" customFormat="1" ht="14" hidden="1" customHeight="1">
      <c r="A343" s="208" t="str">
        <f t="shared" si="402"/>
        <v>Hiện</v>
      </c>
      <c r="B343" s="151" t="str">
        <f t="shared" si="403"/>
        <v>Đủ</v>
      </c>
      <c r="C343" s="409">
        <f t="shared" si="285"/>
        <v>0</v>
      </c>
      <c r="D343" s="154" t="s">
        <v>435</v>
      </c>
      <c r="E343" s="154">
        <f t="shared" si="421"/>
        <v>0</v>
      </c>
      <c r="F343" s="154"/>
      <c r="G343" s="151"/>
      <c r="H343" s="364"/>
      <c r="I343" s="163" t="s">
        <v>797</v>
      </c>
      <c r="J343" s="164" t="s">
        <v>751</v>
      </c>
      <c r="K343" s="171" t="s">
        <v>798</v>
      </c>
      <c r="L343" s="171" t="s">
        <v>753</v>
      </c>
      <c r="M343" s="163" t="s">
        <v>345</v>
      </c>
      <c r="N343" s="173">
        <v>0</v>
      </c>
      <c r="O343" s="419">
        <v>80</v>
      </c>
      <c r="P343" s="205"/>
      <c r="S343" s="161"/>
      <c r="T343" s="162"/>
      <c r="U343" s="162"/>
      <c r="V343" s="162"/>
      <c r="W343" s="162"/>
      <c r="X343" s="162"/>
      <c r="Y343" s="162"/>
      <c r="Z343" s="162"/>
      <c r="AA343" s="162"/>
      <c r="AB343" s="162"/>
      <c r="AC343" s="162"/>
      <c r="AD343" s="162"/>
      <c r="AE343" s="162"/>
      <c r="AF343" s="162"/>
      <c r="AG343" s="162"/>
      <c r="AH343" s="162"/>
      <c r="AI343" s="162"/>
      <c r="AJ343" s="162"/>
      <c r="AK343" s="162">
        <v>90</v>
      </c>
      <c r="AL343" s="162">
        <v>0</v>
      </c>
      <c r="AM343" s="162"/>
      <c r="AN343" s="162"/>
      <c r="AO343" s="162">
        <v>0</v>
      </c>
      <c r="AP343" s="162">
        <v>0</v>
      </c>
      <c r="AQ343" s="162">
        <v>0</v>
      </c>
      <c r="AR343" s="162">
        <v>0</v>
      </c>
      <c r="AS343" s="162">
        <v>0</v>
      </c>
      <c r="AT343" s="162">
        <v>0</v>
      </c>
      <c r="AU343" s="162">
        <v>0</v>
      </c>
      <c r="AV343" s="162">
        <v>0</v>
      </c>
      <c r="AW343" s="162">
        <v>0</v>
      </c>
      <c r="AX343" s="162">
        <v>0</v>
      </c>
      <c r="AY343" s="162">
        <v>0</v>
      </c>
      <c r="AZ343" s="162">
        <v>0</v>
      </c>
      <c r="BA343" s="162"/>
      <c r="BB343" s="162"/>
      <c r="BC343" s="162">
        <v>0</v>
      </c>
      <c r="BD343" s="162">
        <v>0</v>
      </c>
      <c r="BE343" s="162">
        <v>0</v>
      </c>
      <c r="BF343" s="162">
        <v>0</v>
      </c>
      <c r="BG343" s="162">
        <v>0</v>
      </c>
      <c r="BH343" s="162">
        <v>0</v>
      </c>
      <c r="BI343" s="162">
        <v>0</v>
      </c>
      <c r="BJ343" s="162">
        <v>0</v>
      </c>
      <c r="BK343" s="162">
        <v>0</v>
      </c>
      <c r="BL343" s="162">
        <v>0</v>
      </c>
      <c r="BM343" s="162">
        <v>0</v>
      </c>
      <c r="BN343" s="162">
        <v>0</v>
      </c>
      <c r="BO343" s="162"/>
      <c r="BP343" s="162"/>
      <c r="BQ343" s="162">
        <v>0</v>
      </c>
      <c r="BR343" s="162">
        <v>0</v>
      </c>
      <c r="BS343" s="162">
        <v>0</v>
      </c>
      <c r="BT343" s="162">
        <v>0</v>
      </c>
      <c r="BU343" s="162">
        <v>0</v>
      </c>
      <c r="BV343" s="162">
        <v>0</v>
      </c>
      <c r="BW343" s="162"/>
      <c r="BX343" s="162"/>
      <c r="BY343" s="162">
        <v>0</v>
      </c>
      <c r="BZ343" s="162">
        <v>0</v>
      </c>
      <c r="CA343" s="162">
        <v>0</v>
      </c>
      <c r="CB343" s="162">
        <v>0</v>
      </c>
      <c r="CC343" s="162">
        <v>0</v>
      </c>
      <c r="CD343" s="162">
        <v>0</v>
      </c>
      <c r="CE343" s="162">
        <f>VLOOKUP(I343,[120]REV33!$A:$O,11,0)</f>
        <v>0</v>
      </c>
      <c r="CF343" s="162">
        <f>VLOOKUP(I343,[120]REV33!$A:$O,12,0)</f>
        <v>0</v>
      </c>
      <c r="CG343" s="162"/>
      <c r="CH343" s="162"/>
      <c r="CI343" s="162"/>
      <c r="CJ343" s="162"/>
      <c r="CK343" s="162"/>
      <c r="CL343" s="162"/>
      <c r="CM343" s="162"/>
      <c r="CN343" s="162"/>
      <c r="CO343" s="162">
        <v>0</v>
      </c>
      <c r="CP343" s="162">
        <v>0</v>
      </c>
      <c r="CQ343" s="162">
        <v>0</v>
      </c>
      <c r="CR343" s="162">
        <v>0</v>
      </c>
      <c r="CS343" s="162">
        <v>0</v>
      </c>
      <c r="CT343" s="162">
        <v>0</v>
      </c>
      <c r="CU343" s="162">
        <v>0</v>
      </c>
      <c r="CV343" s="162">
        <v>0</v>
      </c>
      <c r="CW343" s="209">
        <f t="shared" si="422"/>
        <v>90</v>
      </c>
      <c r="CX343" s="209">
        <f t="shared" si="423"/>
        <v>0</v>
      </c>
      <c r="CY343" s="206" t="s">
        <v>1000</v>
      </c>
      <c r="CZ343" s="156"/>
      <c r="DD343" s="157"/>
      <c r="DE343" s="152">
        <f t="shared" si="407"/>
        <v>90</v>
      </c>
      <c r="DF343" s="152" t="str">
        <f t="shared" si="408"/>
        <v>0</v>
      </c>
      <c r="DG343" s="153"/>
      <c r="DH343" s="158" t="s">
        <v>2211</v>
      </c>
      <c r="DI343" s="156" t="s">
        <v>435</v>
      </c>
      <c r="DJ343" s="174" t="s">
        <v>1202</v>
      </c>
      <c r="DK343" s="175" t="s">
        <v>1184</v>
      </c>
      <c r="DL343" s="240" t="s">
        <v>477</v>
      </c>
      <c r="DM343" s="187">
        <v>45940</v>
      </c>
      <c r="DN343" s="429">
        <v>90</v>
      </c>
      <c r="DO343" s="240" t="s">
        <v>477</v>
      </c>
      <c r="DP343" s="189">
        <v>19530</v>
      </c>
      <c r="DQ343" s="181">
        <f t="shared" si="409"/>
        <v>1933470.0000000002</v>
      </c>
      <c r="DR343" s="446">
        <f t="shared" si="410"/>
        <v>0.10000000000000013</v>
      </c>
      <c r="DS343" s="160">
        <f t="shared" si="411"/>
        <v>1757700</v>
      </c>
      <c r="DT343" s="159">
        <v>45954</v>
      </c>
      <c r="DU343" s="152">
        <f t="shared" si="428"/>
        <v>90</v>
      </c>
      <c r="DV343" s="152">
        <f t="shared" si="429"/>
        <v>0</v>
      </c>
      <c r="ES343" s="152">
        <f t="shared" si="430"/>
        <v>0</v>
      </c>
      <c r="ET343" s="151">
        <f t="shared" si="431"/>
        <v>0</v>
      </c>
      <c r="EU343" s="153"/>
      <c r="EV343" s="153"/>
      <c r="EW343" s="153"/>
      <c r="EX343" s="153"/>
      <c r="EY343" s="152">
        <f t="shared" si="416"/>
        <v>90</v>
      </c>
      <c r="EZ343" s="152">
        <f t="shared" si="417"/>
        <v>0</v>
      </c>
      <c r="FA343" s="152">
        <f t="shared" si="418"/>
        <v>0</v>
      </c>
      <c r="FB343" s="152">
        <f t="shared" si="419"/>
        <v>0</v>
      </c>
      <c r="FC343" s="151" t="str">
        <f t="shared" si="420"/>
        <v>Đủ</v>
      </c>
    </row>
    <row r="344" spans="1:159" s="155" customFormat="1" ht="14" hidden="1" customHeight="1">
      <c r="A344" s="208" t="str">
        <f t="shared" si="402"/>
        <v>Hiện</v>
      </c>
      <c r="B344" s="151" t="str">
        <f t="shared" si="403"/>
        <v>Đủ</v>
      </c>
      <c r="C344" s="409">
        <f t="shared" si="285"/>
        <v>0</v>
      </c>
      <c r="D344" s="154" t="s">
        <v>435</v>
      </c>
      <c r="E344" s="154">
        <f t="shared" si="421"/>
        <v>0</v>
      </c>
      <c r="F344" s="154"/>
      <c r="G344" s="151"/>
      <c r="H344" s="364"/>
      <c r="I344" s="163" t="s">
        <v>799</v>
      </c>
      <c r="J344" s="164" t="s">
        <v>751</v>
      </c>
      <c r="K344" s="171" t="s">
        <v>800</v>
      </c>
      <c r="L344" s="171" t="s">
        <v>753</v>
      </c>
      <c r="M344" s="163" t="s">
        <v>345</v>
      </c>
      <c r="N344" s="173">
        <v>0</v>
      </c>
      <c r="O344" s="419">
        <v>384</v>
      </c>
      <c r="P344" s="205"/>
      <c r="S344" s="161"/>
      <c r="T344" s="162"/>
      <c r="U344" s="162"/>
      <c r="V344" s="162"/>
      <c r="W344" s="162"/>
      <c r="X344" s="162"/>
      <c r="Y344" s="162"/>
      <c r="Z344" s="162"/>
      <c r="AA344" s="162"/>
      <c r="AB344" s="162"/>
      <c r="AC344" s="162"/>
      <c r="AD344" s="162"/>
      <c r="AE344" s="162"/>
      <c r="AF344" s="162"/>
      <c r="AG344" s="162"/>
      <c r="AH344" s="162"/>
      <c r="AI344" s="162"/>
      <c r="AJ344" s="162"/>
      <c r="AK344" s="162">
        <v>408</v>
      </c>
      <c r="AL344" s="162">
        <v>0</v>
      </c>
      <c r="AM344" s="162"/>
      <c r="AN344" s="162"/>
      <c r="AO344" s="162">
        <v>0</v>
      </c>
      <c r="AP344" s="162">
        <v>0</v>
      </c>
      <c r="AQ344" s="162">
        <v>0</v>
      </c>
      <c r="AR344" s="162">
        <v>0</v>
      </c>
      <c r="AS344" s="162">
        <v>0</v>
      </c>
      <c r="AT344" s="162">
        <v>0</v>
      </c>
      <c r="AU344" s="162">
        <v>0</v>
      </c>
      <c r="AV344" s="162">
        <v>0</v>
      </c>
      <c r="AW344" s="162">
        <v>0</v>
      </c>
      <c r="AX344" s="162">
        <v>0</v>
      </c>
      <c r="AY344" s="162">
        <v>0</v>
      </c>
      <c r="AZ344" s="162">
        <v>0</v>
      </c>
      <c r="BA344" s="162"/>
      <c r="BB344" s="162"/>
      <c r="BC344" s="162">
        <v>0</v>
      </c>
      <c r="BD344" s="162">
        <v>0</v>
      </c>
      <c r="BE344" s="162">
        <v>0</v>
      </c>
      <c r="BF344" s="162">
        <v>0</v>
      </c>
      <c r="BG344" s="162">
        <v>0</v>
      </c>
      <c r="BH344" s="162">
        <v>0</v>
      </c>
      <c r="BI344" s="162">
        <v>0</v>
      </c>
      <c r="BJ344" s="162">
        <v>0</v>
      </c>
      <c r="BK344" s="162">
        <v>0</v>
      </c>
      <c r="BL344" s="162">
        <v>0</v>
      </c>
      <c r="BM344" s="162">
        <v>0</v>
      </c>
      <c r="BN344" s="162">
        <v>0</v>
      </c>
      <c r="BO344" s="162"/>
      <c r="BP344" s="162"/>
      <c r="BQ344" s="162">
        <v>0</v>
      </c>
      <c r="BR344" s="162">
        <v>0</v>
      </c>
      <c r="BS344" s="162">
        <v>0</v>
      </c>
      <c r="BT344" s="162">
        <v>0</v>
      </c>
      <c r="BU344" s="162">
        <v>0</v>
      </c>
      <c r="BV344" s="162">
        <v>0</v>
      </c>
      <c r="BW344" s="162"/>
      <c r="BX344" s="162"/>
      <c r="BY344" s="162">
        <v>0</v>
      </c>
      <c r="BZ344" s="162">
        <v>0</v>
      </c>
      <c r="CA344" s="162">
        <v>0</v>
      </c>
      <c r="CB344" s="162">
        <v>0</v>
      </c>
      <c r="CC344" s="162">
        <v>0</v>
      </c>
      <c r="CD344" s="162">
        <v>0</v>
      </c>
      <c r="CE344" s="162">
        <f>VLOOKUP(I344,[120]REV33!$A:$O,11,0)</f>
        <v>0</v>
      </c>
      <c r="CF344" s="162">
        <f>VLOOKUP(I344,[120]REV33!$A:$O,12,0)</f>
        <v>0</v>
      </c>
      <c r="CG344" s="162"/>
      <c r="CH344" s="162"/>
      <c r="CI344" s="162"/>
      <c r="CJ344" s="162"/>
      <c r="CK344" s="162"/>
      <c r="CL344" s="162"/>
      <c r="CM344" s="162"/>
      <c r="CN344" s="162"/>
      <c r="CO344" s="162">
        <v>0</v>
      </c>
      <c r="CP344" s="162">
        <v>0</v>
      </c>
      <c r="CQ344" s="162">
        <v>0</v>
      </c>
      <c r="CR344" s="162">
        <v>0</v>
      </c>
      <c r="CS344" s="162">
        <v>0</v>
      </c>
      <c r="CT344" s="162">
        <v>0</v>
      </c>
      <c r="CU344" s="162">
        <v>0</v>
      </c>
      <c r="CV344" s="162">
        <v>0</v>
      </c>
      <c r="CW344" s="209">
        <f t="shared" si="422"/>
        <v>408</v>
      </c>
      <c r="CX344" s="209">
        <f t="shared" si="423"/>
        <v>0</v>
      </c>
      <c r="CY344" s="206" t="s">
        <v>1000</v>
      </c>
      <c r="CZ344" s="156"/>
      <c r="DD344" s="157"/>
      <c r="DE344" s="152">
        <f t="shared" si="407"/>
        <v>408</v>
      </c>
      <c r="DF344" s="152" t="str">
        <f t="shared" si="408"/>
        <v>0</v>
      </c>
      <c r="DG344" s="153"/>
      <c r="DH344" s="158" t="s">
        <v>2211</v>
      </c>
      <c r="DI344" s="156" t="s">
        <v>435</v>
      </c>
      <c r="DJ344" s="174" t="s">
        <v>1205</v>
      </c>
      <c r="DK344" s="175" t="s">
        <v>1184</v>
      </c>
      <c r="DL344" s="240" t="s">
        <v>477</v>
      </c>
      <c r="DM344" s="187">
        <v>45940</v>
      </c>
      <c r="DN344" s="429">
        <v>408</v>
      </c>
      <c r="DO344" s="240" t="s">
        <v>477</v>
      </c>
      <c r="DP344" s="189">
        <v>21000</v>
      </c>
      <c r="DQ344" s="181">
        <f t="shared" si="409"/>
        <v>9424800</v>
      </c>
      <c r="DR344" s="446">
        <f t="shared" si="410"/>
        <v>0.1</v>
      </c>
      <c r="DS344" s="160">
        <f t="shared" si="411"/>
        <v>8568000</v>
      </c>
      <c r="DT344" s="159">
        <v>45954</v>
      </c>
      <c r="DU344" s="152">
        <f t="shared" si="428"/>
        <v>408</v>
      </c>
      <c r="DV344" s="152">
        <f t="shared" si="429"/>
        <v>0</v>
      </c>
      <c r="ES344" s="152">
        <f t="shared" si="430"/>
        <v>0</v>
      </c>
      <c r="ET344" s="151">
        <f t="shared" si="431"/>
        <v>0</v>
      </c>
      <c r="EU344" s="153"/>
      <c r="EV344" s="153"/>
      <c r="EW344" s="153"/>
      <c r="EX344" s="153"/>
      <c r="EY344" s="152">
        <f t="shared" si="416"/>
        <v>408</v>
      </c>
      <c r="EZ344" s="152">
        <f t="shared" si="417"/>
        <v>0</v>
      </c>
      <c r="FA344" s="152">
        <f t="shared" si="418"/>
        <v>0</v>
      </c>
      <c r="FB344" s="152">
        <f t="shared" si="419"/>
        <v>0</v>
      </c>
      <c r="FC344" s="151" t="str">
        <f t="shared" si="420"/>
        <v>Đủ</v>
      </c>
    </row>
    <row r="345" spans="1:159" s="155" customFormat="1" ht="14" hidden="1" customHeight="1">
      <c r="A345" s="208" t="str">
        <f t="shared" si="402"/>
        <v>Hiện</v>
      </c>
      <c r="B345" s="151" t="str">
        <f t="shared" si="403"/>
        <v>Đủ</v>
      </c>
      <c r="C345" s="409">
        <f t="shared" si="285"/>
        <v>0</v>
      </c>
      <c r="D345" s="154" t="s">
        <v>435</v>
      </c>
      <c r="E345" s="154">
        <f t="shared" si="421"/>
        <v>0</v>
      </c>
      <c r="F345" s="154"/>
      <c r="G345" s="151"/>
      <c r="H345" s="364"/>
      <c r="I345" s="163" t="s">
        <v>801</v>
      </c>
      <c r="J345" s="164" t="s">
        <v>751</v>
      </c>
      <c r="K345" s="171" t="s">
        <v>802</v>
      </c>
      <c r="L345" s="171" t="s">
        <v>753</v>
      </c>
      <c r="M345" s="163" t="s">
        <v>345</v>
      </c>
      <c r="N345" s="173">
        <v>0</v>
      </c>
      <c r="O345" s="419">
        <v>80</v>
      </c>
      <c r="P345" s="205"/>
      <c r="S345" s="161"/>
      <c r="T345" s="162"/>
      <c r="U345" s="162"/>
      <c r="V345" s="162"/>
      <c r="W345" s="162"/>
      <c r="X345" s="162"/>
      <c r="Y345" s="162"/>
      <c r="Z345" s="162"/>
      <c r="AA345" s="162"/>
      <c r="AB345" s="162"/>
      <c r="AC345" s="162"/>
      <c r="AD345" s="162"/>
      <c r="AE345" s="162"/>
      <c r="AF345" s="162"/>
      <c r="AG345" s="162"/>
      <c r="AH345" s="162"/>
      <c r="AI345" s="162"/>
      <c r="AJ345" s="162"/>
      <c r="AK345" s="162">
        <v>90</v>
      </c>
      <c r="AL345" s="162">
        <v>0</v>
      </c>
      <c r="AM345" s="162"/>
      <c r="AN345" s="162"/>
      <c r="AO345" s="162">
        <v>0</v>
      </c>
      <c r="AP345" s="162">
        <v>0</v>
      </c>
      <c r="AQ345" s="162">
        <v>0</v>
      </c>
      <c r="AR345" s="162">
        <v>0</v>
      </c>
      <c r="AS345" s="162">
        <v>0</v>
      </c>
      <c r="AT345" s="162">
        <v>0</v>
      </c>
      <c r="AU345" s="162">
        <v>0</v>
      </c>
      <c r="AV345" s="162">
        <v>0</v>
      </c>
      <c r="AW345" s="162">
        <v>0</v>
      </c>
      <c r="AX345" s="162">
        <v>0</v>
      </c>
      <c r="AY345" s="162">
        <v>0</v>
      </c>
      <c r="AZ345" s="162">
        <v>0</v>
      </c>
      <c r="BA345" s="162"/>
      <c r="BB345" s="162"/>
      <c r="BC345" s="162">
        <v>0</v>
      </c>
      <c r="BD345" s="162">
        <v>0</v>
      </c>
      <c r="BE345" s="162">
        <v>0</v>
      </c>
      <c r="BF345" s="162">
        <v>0</v>
      </c>
      <c r="BG345" s="162">
        <v>0</v>
      </c>
      <c r="BH345" s="162">
        <v>0</v>
      </c>
      <c r="BI345" s="162">
        <v>0</v>
      </c>
      <c r="BJ345" s="162">
        <v>0</v>
      </c>
      <c r="BK345" s="162">
        <v>0</v>
      </c>
      <c r="BL345" s="162">
        <v>0</v>
      </c>
      <c r="BM345" s="162">
        <v>0</v>
      </c>
      <c r="BN345" s="162">
        <v>0</v>
      </c>
      <c r="BO345" s="162"/>
      <c r="BP345" s="162"/>
      <c r="BQ345" s="162">
        <v>0</v>
      </c>
      <c r="BR345" s="162">
        <v>0</v>
      </c>
      <c r="BS345" s="162">
        <v>0</v>
      </c>
      <c r="BT345" s="162">
        <v>0</v>
      </c>
      <c r="BU345" s="162">
        <v>0</v>
      </c>
      <c r="BV345" s="162">
        <v>0</v>
      </c>
      <c r="BW345" s="162"/>
      <c r="BX345" s="162"/>
      <c r="BY345" s="162">
        <v>0</v>
      </c>
      <c r="BZ345" s="162">
        <v>0</v>
      </c>
      <c r="CA345" s="162">
        <v>0</v>
      </c>
      <c r="CB345" s="162">
        <v>0</v>
      </c>
      <c r="CC345" s="162">
        <v>0</v>
      </c>
      <c r="CD345" s="162">
        <v>0</v>
      </c>
      <c r="CE345" s="162">
        <f>VLOOKUP(I345,[120]REV33!$A:$O,11,0)</f>
        <v>0</v>
      </c>
      <c r="CF345" s="162">
        <f>VLOOKUP(I345,[120]REV33!$A:$O,12,0)</f>
        <v>0</v>
      </c>
      <c r="CG345" s="162"/>
      <c r="CH345" s="162"/>
      <c r="CI345" s="162"/>
      <c r="CJ345" s="162"/>
      <c r="CK345" s="162"/>
      <c r="CL345" s="162"/>
      <c r="CM345" s="162"/>
      <c r="CN345" s="162"/>
      <c r="CO345" s="162">
        <v>0</v>
      </c>
      <c r="CP345" s="162">
        <v>0</v>
      </c>
      <c r="CQ345" s="162">
        <v>0</v>
      </c>
      <c r="CR345" s="162">
        <v>0</v>
      </c>
      <c r="CS345" s="162">
        <v>0</v>
      </c>
      <c r="CT345" s="162">
        <v>0</v>
      </c>
      <c r="CU345" s="162">
        <v>0</v>
      </c>
      <c r="CV345" s="162">
        <v>0</v>
      </c>
      <c r="CW345" s="209">
        <f t="shared" si="422"/>
        <v>90</v>
      </c>
      <c r="CX345" s="209">
        <f t="shared" si="423"/>
        <v>0</v>
      </c>
      <c r="CY345" s="206" t="s">
        <v>1000</v>
      </c>
      <c r="CZ345" s="156"/>
      <c r="DD345" s="157"/>
      <c r="DE345" s="152">
        <f t="shared" si="407"/>
        <v>90</v>
      </c>
      <c r="DF345" s="152" t="str">
        <f t="shared" si="408"/>
        <v>0</v>
      </c>
      <c r="DG345" s="153"/>
      <c r="DH345" s="158" t="s">
        <v>2211</v>
      </c>
      <c r="DI345" s="156" t="s">
        <v>435</v>
      </c>
      <c r="DJ345" s="174" t="s">
        <v>1206</v>
      </c>
      <c r="DK345" s="175" t="s">
        <v>1184</v>
      </c>
      <c r="DL345" s="240" t="s">
        <v>477</v>
      </c>
      <c r="DM345" s="187">
        <v>45940</v>
      </c>
      <c r="DN345" s="429">
        <v>90</v>
      </c>
      <c r="DO345" s="240" t="s">
        <v>477</v>
      </c>
      <c r="DP345" s="189">
        <v>22400</v>
      </c>
      <c r="DQ345" s="181">
        <f t="shared" si="409"/>
        <v>2217600</v>
      </c>
      <c r="DR345" s="446">
        <f t="shared" si="410"/>
        <v>0.1</v>
      </c>
      <c r="DS345" s="160">
        <f t="shared" si="411"/>
        <v>2016000</v>
      </c>
      <c r="DT345" s="159">
        <v>45954</v>
      </c>
      <c r="DU345" s="152">
        <f t="shared" si="428"/>
        <v>90</v>
      </c>
      <c r="DV345" s="152">
        <f t="shared" si="429"/>
        <v>0</v>
      </c>
      <c r="ES345" s="152">
        <f t="shared" si="430"/>
        <v>0</v>
      </c>
      <c r="ET345" s="151">
        <f t="shared" si="431"/>
        <v>0</v>
      </c>
      <c r="EU345" s="153"/>
      <c r="EV345" s="153"/>
      <c r="EW345" s="153"/>
      <c r="EX345" s="153"/>
      <c r="EY345" s="152">
        <f t="shared" si="416"/>
        <v>90</v>
      </c>
      <c r="EZ345" s="152">
        <f t="shared" si="417"/>
        <v>0</v>
      </c>
      <c r="FA345" s="152">
        <f t="shared" si="418"/>
        <v>0</v>
      </c>
      <c r="FB345" s="152">
        <f t="shared" si="419"/>
        <v>0</v>
      </c>
      <c r="FC345" s="151" t="str">
        <f t="shared" si="420"/>
        <v>Đủ</v>
      </c>
    </row>
    <row r="346" spans="1:159" s="155" customFormat="1" ht="14" hidden="1" customHeight="1">
      <c r="A346" s="208" t="str">
        <f t="shared" si="402"/>
        <v>Hiện</v>
      </c>
      <c r="B346" s="151" t="str">
        <f t="shared" si="403"/>
        <v>Đủ</v>
      </c>
      <c r="C346" s="409">
        <f t="shared" si="285"/>
        <v>0</v>
      </c>
      <c r="D346" s="154" t="s">
        <v>435</v>
      </c>
      <c r="E346" s="154">
        <f t="shared" si="421"/>
        <v>0</v>
      </c>
      <c r="F346" s="154"/>
      <c r="G346" s="151"/>
      <c r="H346" s="364"/>
      <c r="I346" s="163" t="s">
        <v>803</v>
      </c>
      <c r="J346" s="164" t="s">
        <v>751</v>
      </c>
      <c r="K346" s="171" t="s">
        <v>804</v>
      </c>
      <c r="L346" s="171" t="s">
        <v>796</v>
      </c>
      <c r="M346" s="163" t="s">
        <v>345</v>
      </c>
      <c r="N346" s="173">
        <v>0</v>
      </c>
      <c r="O346" s="419">
        <v>64</v>
      </c>
      <c r="P346" s="205"/>
      <c r="S346" s="161"/>
      <c r="T346" s="162"/>
      <c r="U346" s="162"/>
      <c r="V346" s="162"/>
      <c r="W346" s="162"/>
      <c r="X346" s="162"/>
      <c r="Y346" s="162"/>
      <c r="Z346" s="162"/>
      <c r="AA346" s="162"/>
      <c r="AB346" s="162"/>
      <c r="AC346" s="162"/>
      <c r="AD346" s="162"/>
      <c r="AE346" s="162"/>
      <c r="AF346" s="162"/>
      <c r="AG346" s="162"/>
      <c r="AH346" s="162"/>
      <c r="AI346" s="162"/>
      <c r="AJ346" s="162"/>
      <c r="AK346" s="162">
        <v>68</v>
      </c>
      <c r="AL346" s="162">
        <v>0</v>
      </c>
      <c r="AM346" s="162"/>
      <c r="AN346" s="162"/>
      <c r="AO346" s="162">
        <v>0</v>
      </c>
      <c r="AP346" s="162">
        <v>0</v>
      </c>
      <c r="AQ346" s="162">
        <v>0</v>
      </c>
      <c r="AR346" s="162">
        <v>0</v>
      </c>
      <c r="AS346" s="162">
        <v>0</v>
      </c>
      <c r="AT346" s="162">
        <v>0</v>
      </c>
      <c r="AU346" s="162">
        <v>0</v>
      </c>
      <c r="AV346" s="162">
        <v>0</v>
      </c>
      <c r="AW346" s="162">
        <v>0</v>
      </c>
      <c r="AX346" s="162">
        <v>0</v>
      </c>
      <c r="AY346" s="162">
        <v>0</v>
      </c>
      <c r="AZ346" s="162">
        <v>0</v>
      </c>
      <c r="BA346" s="162"/>
      <c r="BB346" s="162"/>
      <c r="BC346" s="162">
        <v>0</v>
      </c>
      <c r="BD346" s="162">
        <v>0</v>
      </c>
      <c r="BE346" s="162">
        <v>0</v>
      </c>
      <c r="BF346" s="162">
        <v>0</v>
      </c>
      <c r="BG346" s="162">
        <v>0</v>
      </c>
      <c r="BH346" s="162">
        <v>0</v>
      </c>
      <c r="BI346" s="162">
        <v>0</v>
      </c>
      <c r="BJ346" s="162">
        <v>0</v>
      </c>
      <c r="BK346" s="162">
        <v>0</v>
      </c>
      <c r="BL346" s="162">
        <v>0</v>
      </c>
      <c r="BM346" s="162">
        <v>0</v>
      </c>
      <c r="BN346" s="162">
        <v>0</v>
      </c>
      <c r="BO346" s="162"/>
      <c r="BP346" s="162"/>
      <c r="BQ346" s="162">
        <v>0</v>
      </c>
      <c r="BR346" s="162">
        <v>0</v>
      </c>
      <c r="BS346" s="162">
        <v>0</v>
      </c>
      <c r="BT346" s="162">
        <v>0</v>
      </c>
      <c r="BU346" s="162">
        <v>0</v>
      </c>
      <c r="BV346" s="162">
        <v>0</v>
      </c>
      <c r="BW346" s="162"/>
      <c r="BX346" s="162"/>
      <c r="BY346" s="162">
        <v>0</v>
      </c>
      <c r="BZ346" s="162">
        <v>0</v>
      </c>
      <c r="CA346" s="162">
        <v>0</v>
      </c>
      <c r="CB346" s="162">
        <v>0</v>
      </c>
      <c r="CC346" s="162">
        <v>0</v>
      </c>
      <c r="CD346" s="162">
        <v>0</v>
      </c>
      <c r="CE346" s="162">
        <f>VLOOKUP(I346,[120]REV33!$A:$O,11,0)</f>
        <v>0</v>
      </c>
      <c r="CF346" s="162">
        <f>VLOOKUP(I346,[120]REV33!$A:$O,12,0)</f>
        <v>0</v>
      </c>
      <c r="CG346" s="162"/>
      <c r="CH346" s="162"/>
      <c r="CI346" s="162"/>
      <c r="CJ346" s="162"/>
      <c r="CK346" s="162"/>
      <c r="CL346" s="162"/>
      <c r="CM346" s="162"/>
      <c r="CN346" s="162"/>
      <c r="CO346" s="162">
        <v>0</v>
      </c>
      <c r="CP346" s="162">
        <v>0</v>
      </c>
      <c r="CQ346" s="162">
        <v>0</v>
      </c>
      <c r="CR346" s="162">
        <v>0</v>
      </c>
      <c r="CS346" s="162">
        <v>0</v>
      </c>
      <c r="CT346" s="162">
        <v>0</v>
      </c>
      <c r="CU346" s="162">
        <v>0</v>
      </c>
      <c r="CV346" s="162">
        <v>0</v>
      </c>
      <c r="CW346" s="209">
        <f t="shared" si="422"/>
        <v>68</v>
      </c>
      <c r="CX346" s="209">
        <f t="shared" si="423"/>
        <v>0</v>
      </c>
      <c r="CY346" s="206" t="s">
        <v>1000</v>
      </c>
      <c r="CZ346" s="156"/>
      <c r="DD346" s="157"/>
      <c r="DE346" s="152">
        <f t="shared" si="407"/>
        <v>68</v>
      </c>
      <c r="DF346" s="152" t="str">
        <f t="shared" si="408"/>
        <v>0</v>
      </c>
      <c r="DG346" s="153"/>
      <c r="DH346" s="158" t="s">
        <v>2211</v>
      </c>
      <c r="DI346" s="156" t="s">
        <v>435</v>
      </c>
      <c r="DJ346" s="174" t="s">
        <v>1207</v>
      </c>
      <c r="DK346" s="175" t="s">
        <v>1208</v>
      </c>
      <c r="DL346" s="240" t="s">
        <v>477</v>
      </c>
      <c r="DM346" s="187">
        <v>45940</v>
      </c>
      <c r="DN346" s="429">
        <v>68</v>
      </c>
      <c r="DO346" s="240" t="s">
        <v>477</v>
      </c>
      <c r="DP346" s="189">
        <v>29540</v>
      </c>
      <c r="DQ346" s="181">
        <f t="shared" si="409"/>
        <v>2209592</v>
      </c>
      <c r="DR346" s="446">
        <f t="shared" si="410"/>
        <v>0.1</v>
      </c>
      <c r="DS346" s="160">
        <f t="shared" si="411"/>
        <v>2008720</v>
      </c>
      <c r="DT346" s="159">
        <v>45954</v>
      </c>
      <c r="DU346" s="152">
        <f t="shared" si="428"/>
        <v>68</v>
      </c>
      <c r="DV346" s="152">
        <f t="shared" si="429"/>
        <v>0</v>
      </c>
      <c r="ES346" s="152">
        <f t="shared" si="430"/>
        <v>0</v>
      </c>
      <c r="ET346" s="151">
        <f t="shared" si="431"/>
        <v>0</v>
      </c>
      <c r="EU346" s="153"/>
      <c r="EV346" s="153"/>
      <c r="EW346" s="153"/>
      <c r="EX346" s="153"/>
      <c r="EY346" s="152">
        <f t="shared" si="416"/>
        <v>68</v>
      </c>
      <c r="EZ346" s="152">
        <f t="shared" si="417"/>
        <v>0</v>
      </c>
      <c r="FA346" s="152">
        <f t="shared" si="418"/>
        <v>0</v>
      </c>
      <c r="FB346" s="152">
        <f t="shared" si="419"/>
        <v>0</v>
      </c>
      <c r="FC346" s="151" t="str">
        <f t="shared" si="420"/>
        <v>Đủ</v>
      </c>
    </row>
    <row r="347" spans="1:159" s="155" customFormat="1" ht="14" hidden="1" customHeight="1">
      <c r="A347" s="208" t="str">
        <f t="shared" si="402"/>
        <v>Hiện</v>
      </c>
      <c r="B347" s="151" t="str">
        <f t="shared" si="403"/>
        <v>Đủ</v>
      </c>
      <c r="C347" s="409">
        <f t="shared" si="285"/>
        <v>0</v>
      </c>
      <c r="D347" s="154" t="s">
        <v>435</v>
      </c>
      <c r="E347" s="154">
        <f t="shared" si="421"/>
        <v>0</v>
      </c>
      <c r="F347" s="154"/>
      <c r="G347" s="151"/>
      <c r="H347" s="364"/>
      <c r="I347" s="163" t="s">
        <v>805</v>
      </c>
      <c r="J347" s="164" t="s">
        <v>751</v>
      </c>
      <c r="K347" s="171" t="s">
        <v>806</v>
      </c>
      <c r="L347" s="171" t="s">
        <v>753</v>
      </c>
      <c r="M347" s="163" t="s">
        <v>345</v>
      </c>
      <c r="N347" s="173">
        <v>0</v>
      </c>
      <c r="O347" s="419">
        <v>96</v>
      </c>
      <c r="P347" s="205"/>
      <c r="S347" s="161"/>
      <c r="T347" s="162"/>
      <c r="U347" s="162"/>
      <c r="V347" s="162"/>
      <c r="W347" s="162"/>
      <c r="X347" s="162"/>
      <c r="Y347" s="162"/>
      <c r="Z347" s="162"/>
      <c r="AA347" s="162"/>
      <c r="AB347" s="162"/>
      <c r="AC347" s="162"/>
      <c r="AD347" s="162"/>
      <c r="AE347" s="162"/>
      <c r="AF347" s="162"/>
      <c r="AG347" s="162"/>
      <c r="AH347" s="162"/>
      <c r="AI347" s="162"/>
      <c r="AJ347" s="162"/>
      <c r="AK347" s="162">
        <v>102</v>
      </c>
      <c r="AL347" s="162">
        <v>0</v>
      </c>
      <c r="AM347" s="162"/>
      <c r="AN347" s="162"/>
      <c r="AO347" s="162">
        <v>0</v>
      </c>
      <c r="AP347" s="162">
        <v>0</v>
      </c>
      <c r="AQ347" s="162">
        <v>0</v>
      </c>
      <c r="AR347" s="162">
        <v>0</v>
      </c>
      <c r="AS347" s="162">
        <v>0</v>
      </c>
      <c r="AT347" s="162">
        <v>0</v>
      </c>
      <c r="AU347" s="162">
        <v>0</v>
      </c>
      <c r="AV347" s="162">
        <v>0</v>
      </c>
      <c r="AW347" s="162">
        <v>0</v>
      </c>
      <c r="AX347" s="162">
        <v>0</v>
      </c>
      <c r="AY347" s="162">
        <v>0</v>
      </c>
      <c r="AZ347" s="162">
        <v>0</v>
      </c>
      <c r="BA347" s="162"/>
      <c r="BB347" s="162"/>
      <c r="BC347" s="162">
        <v>0</v>
      </c>
      <c r="BD347" s="162">
        <v>0</v>
      </c>
      <c r="BE347" s="162">
        <v>0</v>
      </c>
      <c r="BF347" s="162">
        <v>0</v>
      </c>
      <c r="BG347" s="162">
        <v>0</v>
      </c>
      <c r="BH347" s="162">
        <v>0</v>
      </c>
      <c r="BI347" s="162">
        <v>0</v>
      </c>
      <c r="BJ347" s="162">
        <v>0</v>
      </c>
      <c r="BK347" s="162">
        <v>0</v>
      </c>
      <c r="BL347" s="162">
        <v>0</v>
      </c>
      <c r="BM347" s="162">
        <v>0</v>
      </c>
      <c r="BN347" s="162">
        <v>0</v>
      </c>
      <c r="BO347" s="162"/>
      <c r="BP347" s="162"/>
      <c r="BQ347" s="162">
        <v>0</v>
      </c>
      <c r="BR347" s="162">
        <v>0</v>
      </c>
      <c r="BS347" s="162">
        <v>0</v>
      </c>
      <c r="BT347" s="162">
        <v>0</v>
      </c>
      <c r="BU347" s="162">
        <v>0</v>
      </c>
      <c r="BV347" s="162">
        <v>0</v>
      </c>
      <c r="BW347" s="162"/>
      <c r="BX347" s="162"/>
      <c r="BY347" s="162">
        <v>0</v>
      </c>
      <c r="BZ347" s="162">
        <v>0</v>
      </c>
      <c r="CA347" s="162">
        <v>0</v>
      </c>
      <c r="CB347" s="162">
        <v>0</v>
      </c>
      <c r="CC347" s="162">
        <v>0</v>
      </c>
      <c r="CD347" s="162">
        <v>0</v>
      </c>
      <c r="CE347" s="162">
        <f>VLOOKUP(I347,[120]REV33!$A:$O,11,0)</f>
        <v>0</v>
      </c>
      <c r="CF347" s="162">
        <f>VLOOKUP(I347,[120]REV33!$A:$O,12,0)</f>
        <v>0</v>
      </c>
      <c r="CG347" s="162"/>
      <c r="CH347" s="162"/>
      <c r="CI347" s="162"/>
      <c r="CJ347" s="162"/>
      <c r="CK347" s="162"/>
      <c r="CL347" s="162"/>
      <c r="CM347" s="162"/>
      <c r="CN347" s="162"/>
      <c r="CO347" s="162">
        <v>0</v>
      </c>
      <c r="CP347" s="162">
        <v>0</v>
      </c>
      <c r="CQ347" s="162">
        <v>0</v>
      </c>
      <c r="CR347" s="162">
        <v>0</v>
      </c>
      <c r="CS347" s="162">
        <v>0</v>
      </c>
      <c r="CT347" s="162">
        <v>0</v>
      </c>
      <c r="CU347" s="162">
        <v>0</v>
      </c>
      <c r="CV347" s="162">
        <v>0</v>
      </c>
      <c r="CW347" s="209">
        <f t="shared" si="422"/>
        <v>102</v>
      </c>
      <c r="CX347" s="209">
        <f t="shared" si="423"/>
        <v>0</v>
      </c>
      <c r="CY347" s="206" t="s">
        <v>1000</v>
      </c>
      <c r="CZ347" s="156"/>
      <c r="DD347" s="157"/>
      <c r="DE347" s="152">
        <f t="shared" si="407"/>
        <v>102</v>
      </c>
      <c r="DF347" s="152" t="str">
        <f t="shared" si="408"/>
        <v>0</v>
      </c>
      <c r="DG347" s="153"/>
      <c r="DH347" s="158" t="s">
        <v>2211</v>
      </c>
      <c r="DI347" s="156" t="s">
        <v>435</v>
      </c>
      <c r="DJ347" s="174" t="s">
        <v>1209</v>
      </c>
      <c r="DK347" s="175" t="s">
        <v>1198</v>
      </c>
      <c r="DL347" s="240" t="s">
        <v>477</v>
      </c>
      <c r="DM347" s="187">
        <v>45940</v>
      </c>
      <c r="DN347" s="429">
        <v>102</v>
      </c>
      <c r="DO347" s="240" t="s">
        <v>477</v>
      </c>
      <c r="DP347" s="189">
        <v>31220</v>
      </c>
      <c r="DQ347" s="181">
        <f t="shared" si="409"/>
        <v>3502884.0000000005</v>
      </c>
      <c r="DR347" s="446">
        <f t="shared" si="410"/>
        <v>0.10000000000000014</v>
      </c>
      <c r="DS347" s="160">
        <f t="shared" si="411"/>
        <v>3184440</v>
      </c>
      <c r="DT347" s="159">
        <v>45954</v>
      </c>
      <c r="DU347" s="152">
        <f t="shared" si="428"/>
        <v>102</v>
      </c>
      <c r="DV347" s="152">
        <f t="shared" si="429"/>
        <v>0</v>
      </c>
      <c r="ES347" s="152">
        <f t="shared" si="430"/>
        <v>0</v>
      </c>
      <c r="ET347" s="151">
        <f t="shared" si="431"/>
        <v>0</v>
      </c>
      <c r="EU347" s="153"/>
      <c r="EV347" s="153"/>
      <c r="EW347" s="153"/>
      <c r="EX347" s="153"/>
      <c r="EY347" s="152">
        <f t="shared" si="416"/>
        <v>102</v>
      </c>
      <c r="EZ347" s="152">
        <f t="shared" si="417"/>
        <v>0</v>
      </c>
      <c r="FA347" s="152">
        <f t="shared" si="418"/>
        <v>0</v>
      </c>
      <c r="FB347" s="152">
        <f t="shared" si="419"/>
        <v>0</v>
      </c>
      <c r="FC347" s="151" t="str">
        <f t="shared" si="420"/>
        <v>Đủ</v>
      </c>
    </row>
    <row r="348" spans="1:159" s="155" customFormat="1" ht="14" hidden="1" customHeight="1">
      <c r="A348" s="208" t="str">
        <f t="shared" si="402"/>
        <v>Hiện</v>
      </c>
      <c r="B348" s="151" t="str">
        <f t="shared" si="403"/>
        <v>Đủ</v>
      </c>
      <c r="C348" s="409">
        <f t="shared" si="285"/>
        <v>0</v>
      </c>
      <c r="D348" s="154" t="s">
        <v>435</v>
      </c>
      <c r="E348" s="154">
        <f t="shared" si="421"/>
        <v>0</v>
      </c>
      <c r="F348" s="154"/>
      <c r="G348" s="151"/>
      <c r="H348" s="364"/>
      <c r="I348" s="163" t="s">
        <v>807</v>
      </c>
      <c r="J348" s="164" t="s">
        <v>751</v>
      </c>
      <c r="K348" s="171" t="s">
        <v>808</v>
      </c>
      <c r="L348" s="171" t="s">
        <v>753</v>
      </c>
      <c r="M348" s="163" t="s">
        <v>345</v>
      </c>
      <c r="N348" s="173">
        <v>0</v>
      </c>
      <c r="O348" s="419">
        <v>328</v>
      </c>
      <c r="P348" s="205"/>
      <c r="S348" s="161"/>
      <c r="T348" s="162"/>
      <c r="U348" s="162"/>
      <c r="V348" s="162"/>
      <c r="W348" s="162"/>
      <c r="X348" s="162"/>
      <c r="Y348" s="162"/>
      <c r="Z348" s="162"/>
      <c r="AA348" s="162"/>
      <c r="AB348" s="162"/>
      <c r="AC348" s="162"/>
      <c r="AD348" s="162"/>
      <c r="AE348" s="162"/>
      <c r="AF348" s="162"/>
      <c r="AG348" s="162"/>
      <c r="AH348" s="162"/>
      <c r="AI348" s="162"/>
      <c r="AJ348" s="162"/>
      <c r="AK348" s="162">
        <v>352</v>
      </c>
      <c r="AL348" s="162">
        <v>0</v>
      </c>
      <c r="AM348" s="162"/>
      <c r="AN348" s="162"/>
      <c r="AO348" s="162">
        <v>0</v>
      </c>
      <c r="AP348" s="162">
        <v>0</v>
      </c>
      <c r="AQ348" s="162">
        <v>0</v>
      </c>
      <c r="AR348" s="162">
        <v>0</v>
      </c>
      <c r="AS348" s="162">
        <v>0</v>
      </c>
      <c r="AT348" s="162">
        <v>0</v>
      </c>
      <c r="AU348" s="162">
        <v>0</v>
      </c>
      <c r="AV348" s="162">
        <v>0</v>
      </c>
      <c r="AW348" s="162">
        <v>0</v>
      </c>
      <c r="AX348" s="162">
        <v>0</v>
      </c>
      <c r="AY348" s="162">
        <v>0</v>
      </c>
      <c r="AZ348" s="162">
        <v>0</v>
      </c>
      <c r="BA348" s="162"/>
      <c r="BB348" s="162"/>
      <c r="BC348" s="162">
        <v>0</v>
      </c>
      <c r="BD348" s="162">
        <v>0</v>
      </c>
      <c r="BE348" s="162">
        <v>0</v>
      </c>
      <c r="BF348" s="162">
        <v>0</v>
      </c>
      <c r="BG348" s="162">
        <v>0</v>
      </c>
      <c r="BH348" s="162">
        <v>0</v>
      </c>
      <c r="BI348" s="162">
        <v>0</v>
      </c>
      <c r="BJ348" s="162">
        <v>0</v>
      </c>
      <c r="BK348" s="162">
        <v>0</v>
      </c>
      <c r="BL348" s="162">
        <v>0</v>
      </c>
      <c r="BM348" s="162">
        <v>0</v>
      </c>
      <c r="BN348" s="162">
        <v>0</v>
      </c>
      <c r="BO348" s="162"/>
      <c r="BP348" s="162"/>
      <c r="BQ348" s="162">
        <v>0</v>
      </c>
      <c r="BR348" s="162">
        <v>0</v>
      </c>
      <c r="BS348" s="162">
        <v>0</v>
      </c>
      <c r="BT348" s="162">
        <v>0</v>
      </c>
      <c r="BU348" s="162">
        <v>0</v>
      </c>
      <c r="BV348" s="162">
        <v>0</v>
      </c>
      <c r="BW348" s="162"/>
      <c r="BX348" s="162"/>
      <c r="BY348" s="162">
        <v>0</v>
      </c>
      <c r="BZ348" s="162">
        <v>0</v>
      </c>
      <c r="CA348" s="162">
        <v>0</v>
      </c>
      <c r="CB348" s="162">
        <v>0</v>
      </c>
      <c r="CC348" s="162">
        <v>0</v>
      </c>
      <c r="CD348" s="162">
        <v>0</v>
      </c>
      <c r="CE348" s="162">
        <f>VLOOKUP(I348,[120]REV33!$A:$O,11,0)</f>
        <v>0</v>
      </c>
      <c r="CF348" s="162">
        <f>VLOOKUP(I348,[120]REV33!$A:$O,12,0)</f>
        <v>0</v>
      </c>
      <c r="CG348" s="162"/>
      <c r="CH348" s="162"/>
      <c r="CI348" s="162"/>
      <c r="CJ348" s="162"/>
      <c r="CK348" s="162"/>
      <c r="CL348" s="162"/>
      <c r="CM348" s="162"/>
      <c r="CN348" s="162"/>
      <c r="CO348" s="162">
        <v>0</v>
      </c>
      <c r="CP348" s="162">
        <v>0</v>
      </c>
      <c r="CQ348" s="162">
        <v>0</v>
      </c>
      <c r="CR348" s="162">
        <v>0</v>
      </c>
      <c r="CS348" s="162">
        <v>0</v>
      </c>
      <c r="CT348" s="162">
        <v>0</v>
      </c>
      <c r="CU348" s="162">
        <v>0</v>
      </c>
      <c r="CV348" s="162">
        <v>0</v>
      </c>
      <c r="CW348" s="209">
        <f t="shared" si="422"/>
        <v>352</v>
      </c>
      <c r="CX348" s="209">
        <f t="shared" si="423"/>
        <v>0</v>
      </c>
      <c r="CY348" s="206" t="s">
        <v>1000</v>
      </c>
      <c r="CZ348" s="156"/>
      <c r="DD348" s="157"/>
      <c r="DE348" s="152">
        <f t="shared" si="407"/>
        <v>352</v>
      </c>
      <c r="DF348" s="152" t="str">
        <f t="shared" si="408"/>
        <v>0</v>
      </c>
      <c r="DG348" s="153"/>
      <c r="DH348" s="158" t="s">
        <v>2211</v>
      </c>
      <c r="DI348" s="156" t="s">
        <v>435</v>
      </c>
      <c r="DJ348" s="174" t="s">
        <v>1210</v>
      </c>
      <c r="DK348" s="175" t="s">
        <v>1184</v>
      </c>
      <c r="DL348" s="240" t="s">
        <v>477</v>
      </c>
      <c r="DM348" s="187">
        <v>45940</v>
      </c>
      <c r="DN348" s="429">
        <v>352</v>
      </c>
      <c r="DO348" s="240" t="s">
        <v>477</v>
      </c>
      <c r="DP348" s="189">
        <v>12320</v>
      </c>
      <c r="DQ348" s="181">
        <f t="shared" si="409"/>
        <v>4770304</v>
      </c>
      <c r="DR348" s="446">
        <f t="shared" si="410"/>
        <v>0.1</v>
      </c>
      <c r="DS348" s="160">
        <f t="shared" si="411"/>
        <v>4336640</v>
      </c>
      <c r="DT348" s="159">
        <v>45954</v>
      </c>
      <c r="DU348" s="152">
        <f t="shared" si="428"/>
        <v>352</v>
      </c>
      <c r="DV348" s="152">
        <f t="shared" si="429"/>
        <v>0</v>
      </c>
      <c r="ES348" s="152">
        <f t="shared" si="430"/>
        <v>0</v>
      </c>
      <c r="ET348" s="151">
        <f t="shared" si="431"/>
        <v>0</v>
      </c>
      <c r="EU348" s="153"/>
      <c r="EV348" s="153"/>
      <c r="EW348" s="153"/>
      <c r="EX348" s="153"/>
      <c r="EY348" s="152">
        <f t="shared" si="416"/>
        <v>352</v>
      </c>
      <c r="EZ348" s="152">
        <f t="shared" si="417"/>
        <v>0</v>
      </c>
      <c r="FA348" s="152">
        <f t="shared" si="418"/>
        <v>0</v>
      </c>
      <c r="FB348" s="152">
        <f t="shared" si="419"/>
        <v>0</v>
      </c>
      <c r="FC348" s="151" t="str">
        <f t="shared" si="420"/>
        <v>Đủ</v>
      </c>
    </row>
    <row r="349" spans="1:159" s="155" customFormat="1" ht="14" hidden="1" customHeight="1">
      <c r="A349" s="208" t="str">
        <f t="shared" si="402"/>
        <v>Hiện</v>
      </c>
      <c r="B349" s="151" t="str">
        <f t="shared" si="403"/>
        <v>Đủ</v>
      </c>
      <c r="C349" s="409">
        <f t="shared" si="285"/>
        <v>0</v>
      </c>
      <c r="D349" s="154"/>
      <c r="E349" s="154"/>
      <c r="F349" s="154"/>
      <c r="G349" s="151"/>
      <c r="H349" s="364"/>
      <c r="I349" s="163" t="s">
        <v>809</v>
      </c>
      <c r="J349" s="164" t="s">
        <v>751</v>
      </c>
      <c r="K349" s="171" t="s">
        <v>810</v>
      </c>
      <c r="L349" s="171" t="s">
        <v>753</v>
      </c>
      <c r="M349" s="1261" t="s">
        <v>345</v>
      </c>
      <c r="N349" s="1274">
        <v>0</v>
      </c>
      <c r="O349" s="1275">
        <v>520</v>
      </c>
      <c r="P349" s="1276"/>
      <c r="Q349" s="1265"/>
      <c r="R349" s="1265"/>
      <c r="S349" s="1266"/>
      <c r="T349" s="1267"/>
      <c r="U349" s="1267"/>
      <c r="V349" s="1267"/>
      <c r="W349" s="1267"/>
      <c r="X349" s="1267"/>
      <c r="Y349" s="1267"/>
      <c r="Z349" s="1267"/>
      <c r="AA349" s="1267"/>
      <c r="AB349" s="1267"/>
      <c r="AC349" s="1267"/>
      <c r="AD349" s="1267"/>
      <c r="AE349" s="1267"/>
      <c r="AF349" s="1267"/>
      <c r="AG349" s="1267"/>
      <c r="AH349" s="1267"/>
      <c r="AI349" s="1267"/>
      <c r="AJ349" s="1267"/>
      <c r="AK349" s="1267">
        <v>550</v>
      </c>
      <c r="AL349" s="1267">
        <v>0</v>
      </c>
      <c r="AM349" s="1267"/>
      <c r="AN349" s="1267"/>
      <c r="AO349" s="1267">
        <v>0</v>
      </c>
      <c r="AP349" s="1267">
        <v>0</v>
      </c>
      <c r="AQ349" s="1267">
        <v>0</v>
      </c>
      <c r="AR349" s="1267">
        <v>0</v>
      </c>
      <c r="AS349" s="1267">
        <v>0</v>
      </c>
      <c r="AT349" s="1267">
        <v>0</v>
      </c>
      <c r="AU349" s="1267">
        <v>0</v>
      </c>
      <c r="AV349" s="1267">
        <v>0</v>
      </c>
      <c r="AW349" s="1267">
        <v>0</v>
      </c>
      <c r="AX349" s="1267">
        <v>0</v>
      </c>
      <c r="AY349" s="1267">
        <v>0</v>
      </c>
      <c r="AZ349" s="1267">
        <v>0</v>
      </c>
      <c r="BA349" s="1267"/>
      <c r="BB349" s="1267"/>
      <c r="BC349" s="1267">
        <v>0</v>
      </c>
      <c r="BD349" s="1267">
        <v>0</v>
      </c>
      <c r="BE349" s="1267">
        <v>0</v>
      </c>
      <c r="BF349" s="1267">
        <v>0</v>
      </c>
      <c r="BG349" s="1267">
        <v>0</v>
      </c>
      <c r="BH349" s="1267">
        <v>0</v>
      </c>
      <c r="BI349" s="1267">
        <v>0</v>
      </c>
      <c r="BJ349" s="1267">
        <v>0</v>
      </c>
      <c r="BK349" s="1267">
        <v>0</v>
      </c>
      <c r="BL349" s="1267">
        <v>0</v>
      </c>
      <c r="BM349" s="1267">
        <v>0</v>
      </c>
      <c r="BN349" s="1267">
        <v>0</v>
      </c>
      <c r="BO349" s="1267"/>
      <c r="BP349" s="1267"/>
      <c r="BQ349" s="1267">
        <v>0</v>
      </c>
      <c r="BR349" s="1267">
        <v>0</v>
      </c>
      <c r="BS349" s="1267">
        <v>0</v>
      </c>
      <c r="BT349" s="1267">
        <v>0</v>
      </c>
      <c r="BU349" s="1267">
        <v>0</v>
      </c>
      <c r="BV349" s="1267">
        <v>0</v>
      </c>
      <c r="BW349" s="1267"/>
      <c r="BX349" s="1267"/>
      <c r="BY349" s="1267">
        <v>0</v>
      </c>
      <c r="BZ349" s="1267">
        <v>0</v>
      </c>
      <c r="CA349" s="1267">
        <v>0</v>
      </c>
      <c r="CB349" s="1267">
        <v>0</v>
      </c>
      <c r="CC349" s="1267">
        <v>0</v>
      </c>
      <c r="CD349" s="1267">
        <v>0</v>
      </c>
      <c r="CE349" s="1267">
        <f>VLOOKUP(I349,[120]REV33!$A:$O,11,0)</f>
        <v>0</v>
      </c>
      <c r="CF349" s="1267">
        <f>VLOOKUP(I349,[120]REV33!$A:$O,12,0)</f>
        <v>0</v>
      </c>
      <c r="CG349" s="1267"/>
      <c r="CH349" s="1267"/>
      <c r="CI349" s="1267"/>
      <c r="CJ349" s="1267"/>
      <c r="CK349" s="1267"/>
      <c r="CL349" s="1267"/>
      <c r="CM349" s="1267"/>
      <c r="CN349" s="1267"/>
      <c r="CO349" s="1267">
        <v>55</v>
      </c>
      <c r="CP349" s="1267">
        <v>0</v>
      </c>
      <c r="CQ349" s="1267">
        <v>0</v>
      </c>
      <c r="CR349" s="1267">
        <v>0</v>
      </c>
      <c r="CS349" s="162">
        <v>0</v>
      </c>
      <c r="CT349" s="162">
        <v>0</v>
      </c>
      <c r="CU349" s="162">
        <v>0</v>
      </c>
      <c r="CV349" s="162">
        <v>0</v>
      </c>
      <c r="CW349" s="209">
        <f t="shared" si="422"/>
        <v>605</v>
      </c>
      <c r="CX349" s="209">
        <f t="shared" si="423"/>
        <v>0</v>
      </c>
      <c r="CY349" s="1277" t="s">
        <v>2598</v>
      </c>
      <c r="CZ349" s="1270"/>
      <c r="DA349" s="1265"/>
      <c r="DB349" s="1265"/>
      <c r="DC349" s="1265"/>
      <c r="DD349" s="1271"/>
      <c r="DE349" s="1272">
        <f t="shared" si="407"/>
        <v>605</v>
      </c>
      <c r="DF349" s="1272" t="str">
        <f t="shared" si="408"/>
        <v>0</v>
      </c>
      <c r="DG349" s="1273"/>
      <c r="DH349" s="158" t="s">
        <v>2211</v>
      </c>
      <c r="DI349" s="156" t="s">
        <v>435</v>
      </c>
      <c r="DJ349" s="174" t="s">
        <v>1211</v>
      </c>
      <c r="DK349" s="175" t="s">
        <v>1184</v>
      </c>
      <c r="DL349" s="156" t="s">
        <v>477</v>
      </c>
      <c r="DM349" s="187">
        <v>45940</v>
      </c>
      <c r="DN349" s="429">
        <v>550</v>
      </c>
      <c r="DO349" s="240" t="s">
        <v>477</v>
      </c>
      <c r="DP349" s="189">
        <v>13720</v>
      </c>
      <c r="DQ349" s="181">
        <f t="shared" si="409"/>
        <v>8300600.0000000009</v>
      </c>
      <c r="DR349" s="446">
        <f t="shared" si="410"/>
        <v>0.10000000000000012</v>
      </c>
      <c r="DS349" s="195">
        <f t="shared" si="411"/>
        <v>7546000</v>
      </c>
      <c r="DT349" s="159">
        <v>45954</v>
      </c>
      <c r="DU349" s="152">
        <f t="shared" si="428"/>
        <v>605</v>
      </c>
      <c r="DV349" s="152">
        <f t="shared" si="429"/>
        <v>0</v>
      </c>
      <c r="ES349" s="152">
        <f t="shared" si="430"/>
        <v>0</v>
      </c>
      <c r="ET349" s="151">
        <f t="shared" si="431"/>
        <v>0</v>
      </c>
      <c r="EU349" s="153"/>
      <c r="EV349" s="153"/>
      <c r="EW349" s="153"/>
      <c r="EX349" s="153"/>
      <c r="EY349" s="152">
        <f t="shared" si="416"/>
        <v>605</v>
      </c>
      <c r="EZ349" s="152">
        <f t="shared" si="417"/>
        <v>0</v>
      </c>
      <c r="FA349" s="152">
        <f t="shared" si="418"/>
        <v>0</v>
      </c>
      <c r="FB349" s="152">
        <f t="shared" si="419"/>
        <v>0</v>
      </c>
      <c r="FC349" s="151" t="str">
        <f t="shared" si="420"/>
        <v>Đủ</v>
      </c>
    </row>
    <row r="350" spans="1:159" s="155" customFormat="1" ht="14" hidden="1" customHeight="1">
      <c r="A350" s="208" t="str">
        <f t="shared" si="402"/>
        <v>ok</v>
      </c>
      <c r="B350" s="151"/>
      <c r="C350" s="409"/>
      <c r="D350" s="154"/>
      <c r="E350" s="154"/>
      <c r="F350" s="154"/>
      <c r="G350" s="151"/>
      <c r="H350" s="364"/>
      <c r="I350" s="163" t="s">
        <v>809</v>
      </c>
      <c r="J350" s="164" t="s">
        <v>751</v>
      </c>
      <c r="K350" s="171" t="s">
        <v>810</v>
      </c>
      <c r="L350" s="171" t="s">
        <v>753</v>
      </c>
      <c r="M350" s="163" t="s">
        <v>345</v>
      </c>
      <c r="N350" s="173"/>
      <c r="O350" s="419"/>
      <c r="P350" s="205"/>
      <c r="S350" s="161"/>
      <c r="T350" s="162"/>
      <c r="U350" s="162"/>
      <c r="V350" s="162"/>
      <c r="W350" s="162"/>
      <c r="X350" s="162"/>
      <c r="Y350" s="162"/>
      <c r="Z350" s="162"/>
      <c r="AA350" s="162"/>
      <c r="AB350" s="162"/>
      <c r="AC350" s="162"/>
      <c r="AD350" s="162"/>
      <c r="AE350" s="162"/>
      <c r="AF350" s="162"/>
      <c r="AG350" s="162"/>
      <c r="AH350" s="162"/>
      <c r="AI350" s="162"/>
      <c r="AJ350" s="162"/>
      <c r="AK350" s="162"/>
      <c r="AL350" s="162"/>
      <c r="AM350" s="162"/>
      <c r="AN350" s="162"/>
      <c r="AO350" s="162"/>
      <c r="AP350" s="162"/>
      <c r="AQ350" s="162"/>
      <c r="AR350" s="162"/>
      <c r="AS350" s="162"/>
      <c r="AT350" s="162"/>
      <c r="AU350" s="162"/>
      <c r="AV350" s="162"/>
      <c r="AW350" s="162"/>
      <c r="AX350" s="162"/>
      <c r="AY350" s="162"/>
      <c r="AZ350" s="162"/>
      <c r="BA350" s="162"/>
      <c r="BB350" s="162"/>
      <c r="BC350" s="162"/>
      <c r="BD350" s="162"/>
      <c r="BE350" s="162"/>
      <c r="BF350" s="162"/>
      <c r="BG350" s="162"/>
      <c r="BH350" s="162"/>
      <c r="BI350" s="162"/>
      <c r="BJ350" s="162"/>
      <c r="BK350" s="162"/>
      <c r="BL350" s="162"/>
      <c r="BM350" s="162"/>
      <c r="BN350" s="162"/>
      <c r="BO350" s="162"/>
      <c r="BP350" s="162"/>
      <c r="BQ350" s="162"/>
      <c r="BR350" s="162"/>
      <c r="BS350" s="162"/>
      <c r="BT350" s="162"/>
      <c r="BU350" s="162"/>
      <c r="BV350" s="162"/>
      <c r="BW350" s="162"/>
      <c r="BX350" s="162"/>
      <c r="BY350" s="162"/>
      <c r="BZ350" s="162"/>
      <c r="CA350" s="162"/>
      <c r="CB350" s="162"/>
      <c r="CC350" s="162"/>
      <c r="CD350" s="162"/>
      <c r="CE350" s="162"/>
      <c r="CF350" s="162"/>
      <c r="CG350" s="162"/>
      <c r="CH350" s="162"/>
      <c r="CI350" s="162"/>
      <c r="CJ350" s="162"/>
      <c r="CK350" s="162"/>
      <c r="CL350" s="162"/>
      <c r="CM350" s="162"/>
      <c r="CN350" s="162"/>
      <c r="CO350" s="162"/>
      <c r="CP350" s="162"/>
      <c r="CQ350" s="162"/>
      <c r="CR350" s="162"/>
      <c r="CS350" s="162"/>
      <c r="CT350" s="162"/>
      <c r="CU350" s="162"/>
      <c r="CV350" s="162"/>
      <c r="CW350" s="209"/>
      <c r="CX350" s="209"/>
      <c r="CY350" s="206"/>
      <c r="CZ350" s="156"/>
      <c r="DD350" s="157"/>
      <c r="DE350" s="152"/>
      <c r="DF350" s="152"/>
      <c r="DG350" s="153"/>
      <c r="DH350" s="158" t="s">
        <v>2871</v>
      </c>
      <c r="DI350" s="156" t="s">
        <v>435</v>
      </c>
      <c r="DJ350" s="174" t="s">
        <v>1211</v>
      </c>
      <c r="DK350" s="175" t="s">
        <v>1184</v>
      </c>
      <c r="DL350" s="1282" t="s">
        <v>477</v>
      </c>
      <c r="DM350" s="1282" t="s">
        <v>374</v>
      </c>
      <c r="DN350" s="1280">
        <v>55</v>
      </c>
      <c r="DO350" s="1282" t="s">
        <v>477</v>
      </c>
      <c r="DP350" s="1280">
        <v>13720</v>
      </c>
      <c r="DQ350" s="181">
        <f t="shared" si="409"/>
        <v>830060.00000000012</v>
      </c>
      <c r="DR350" s="446">
        <f t="shared" si="410"/>
        <v>0.10000000000000016</v>
      </c>
      <c r="DS350" s="195">
        <f t="shared" si="411"/>
        <v>754600</v>
      </c>
      <c r="DT350" s="159">
        <v>46086</v>
      </c>
      <c r="DU350" s="152"/>
      <c r="DV350" s="152"/>
      <c r="ES350" s="152"/>
      <c r="ET350" s="151"/>
      <c r="EU350" s="153"/>
      <c r="EV350" s="153"/>
      <c r="EW350" s="153"/>
      <c r="EX350" s="153"/>
      <c r="EY350" s="152"/>
      <c r="EZ350" s="152"/>
      <c r="FA350" s="152"/>
      <c r="FB350" s="152"/>
      <c r="FC350" s="151"/>
    </row>
    <row r="351" spans="1:159" s="155" customFormat="1" ht="14" hidden="1" customHeight="1">
      <c r="A351" s="208" t="str">
        <f t="shared" si="402"/>
        <v>Hiện</v>
      </c>
      <c r="B351" s="151" t="str">
        <f t="shared" si="403"/>
        <v>Đủ</v>
      </c>
      <c r="C351" s="409">
        <f t="shared" si="285"/>
        <v>0</v>
      </c>
      <c r="D351" s="154" t="s">
        <v>2041</v>
      </c>
      <c r="E351" s="154">
        <v>1539</v>
      </c>
      <c r="F351" s="154">
        <f>E351-C351</f>
        <v>1539</v>
      </c>
      <c r="G351" s="151"/>
      <c r="H351" s="364"/>
      <c r="I351" s="163" t="s">
        <v>811</v>
      </c>
      <c r="J351" s="164" t="s">
        <v>751</v>
      </c>
      <c r="K351" s="171" t="s">
        <v>812</v>
      </c>
      <c r="L351" s="171" t="s">
        <v>753</v>
      </c>
      <c r="M351" s="163" t="s">
        <v>345</v>
      </c>
      <c r="N351" s="173">
        <v>0</v>
      </c>
      <c r="O351" s="419">
        <v>1240</v>
      </c>
      <c r="P351" s="205"/>
      <c r="S351" s="161"/>
      <c r="T351" s="162"/>
      <c r="U351" s="162"/>
      <c r="V351" s="162"/>
      <c r="W351" s="162"/>
      <c r="X351" s="162"/>
      <c r="Y351" s="162"/>
      <c r="Z351" s="162"/>
      <c r="AA351" s="162"/>
      <c r="AB351" s="162"/>
      <c r="AC351" s="162"/>
      <c r="AD351" s="162"/>
      <c r="AE351" s="162"/>
      <c r="AF351" s="162"/>
      <c r="AG351" s="162"/>
      <c r="AH351" s="162"/>
      <c r="AI351" s="162"/>
      <c r="AJ351" s="162"/>
      <c r="AK351" s="162">
        <v>1310</v>
      </c>
      <c r="AL351" s="162">
        <v>0</v>
      </c>
      <c r="AM351" s="162"/>
      <c r="AN351" s="162"/>
      <c r="AO351" s="162">
        <v>0</v>
      </c>
      <c r="AP351" s="162">
        <v>0</v>
      </c>
      <c r="AQ351" s="162">
        <v>0</v>
      </c>
      <c r="AR351" s="162">
        <v>0</v>
      </c>
      <c r="AS351" s="162">
        <v>0</v>
      </c>
      <c r="AT351" s="162">
        <v>0</v>
      </c>
      <c r="AU351" s="162">
        <v>0</v>
      </c>
      <c r="AV351" s="162">
        <v>0</v>
      </c>
      <c r="AW351" s="162">
        <v>0</v>
      </c>
      <c r="AX351" s="162">
        <v>0</v>
      </c>
      <c r="AY351" s="162">
        <v>0</v>
      </c>
      <c r="AZ351" s="162">
        <v>0</v>
      </c>
      <c r="BA351" s="162"/>
      <c r="BB351" s="162"/>
      <c r="BC351" s="162">
        <v>0</v>
      </c>
      <c r="BD351" s="162">
        <v>0</v>
      </c>
      <c r="BE351" s="162">
        <v>0</v>
      </c>
      <c r="BF351" s="162">
        <v>0</v>
      </c>
      <c r="BG351" s="162">
        <v>0</v>
      </c>
      <c r="BH351" s="162">
        <v>0</v>
      </c>
      <c r="BI351" s="162">
        <v>0</v>
      </c>
      <c r="BJ351" s="162">
        <v>0</v>
      </c>
      <c r="BK351" s="162">
        <v>0</v>
      </c>
      <c r="BL351" s="162">
        <v>0</v>
      </c>
      <c r="BM351" s="162">
        <v>0</v>
      </c>
      <c r="BN351" s="162">
        <v>0</v>
      </c>
      <c r="BO351" s="162"/>
      <c r="BP351" s="162"/>
      <c r="BQ351" s="162">
        <v>0</v>
      </c>
      <c r="BR351" s="162">
        <v>0</v>
      </c>
      <c r="BS351" s="162">
        <v>0</v>
      </c>
      <c r="BT351" s="162">
        <v>0</v>
      </c>
      <c r="BU351" s="162">
        <v>0</v>
      </c>
      <c r="BV351" s="162">
        <v>0</v>
      </c>
      <c r="BW351" s="162"/>
      <c r="BX351" s="162"/>
      <c r="BY351" s="162">
        <v>0</v>
      </c>
      <c r="BZ351" s="162">
        <v>0</v>
      </c>
      <c r="CA351" s="162">
        <v>0</v>
      </c>
      <c r="CB351" s="162">
        <v>0</v>
      </c>
      <c r="CC351" s="162">
        <v>0</v>
      </c>
      <c r="CD351" s="162">
        <v>0</v>
      </c>
      <c r="CE351" s="162">
        <f>VLOOKUP(I351,[120]REV33!$A:$O,11,0)</f>
        <v>0</v>
      </c>
      <c r="CF351" s="162">
        <f>VLOOKUP(I351,[120]REV33!$A:$O,12,0)</f>
        <v>0</v>
      </c>
      <c r="CG351" s="162"/>
      <c r="CH351" s="162"/>
      <c r="CI351" s="162"/>
      <c r="CJ351" s="162"/>
      <c r="CK351" s="162"/>
      <c r="CL351" s="162"/>
      <c r="CM351" s="162"/>
      <c r="CN351" s="162"/>
      <c r="CO351" s="162">
        <v>0</v>
      </c>
      <c r="CP351" s="162">
        <v>0</v>
      </c>
      <c r="CQ351" s="162">
        <v>1348</v>
      </c>
      <c r="CR351" s="162">
        <v>0</v>
      </c>
      <c r="CS351" s="162">
        <v>70</v>
      </c>
      <c r="CT351" s="162">
        <v>0</v>
      </c>
      <c r="CU351" s="162">
        <v>121</v>
      </c>
      <c r="CV351" s="162">
        <v>0</v>
      </c>
      <c r="CW351" s="209">
        <f t="shared" ref="CW351:CW365" si="432">Q351+S351+U351+W351+Y351+AA351+AC351+AE351+AG351+AI351+AK351+AM351+AO351+AQ351+AS351+AU351+AW351+AY351+BA351+BC351+BE351+BG351+BI351+BK351+BM351+BO351+BQ351+BS351+BU351+BW351+BY351+CA351+CC351+CE351+CG351+CI351+CK351+CM351+CO351+CQ351+CS351+CU351</f>
        <v>2849</v>
      </c>
      <c r="CX351" s="209">
        <f t="shared" ref="CX351:CX365" si="433">R351+T351+V351+X351+Z351+AB351+AD351+AF351+AH351+AJ351+AL351+AN351+AP351+AR351+AT351+AV351+AX351+AZ351+BB351+BD351+BF351+BH351+BJ351+BL351+BN351+BP351+BR351+BT351+BV351+BX351+BZ351+CB351+CD351+CF351+CH351+CJ351+CL351+CN351+CP351+CR351+CT351+CV351</f>
        <v>0</v>
      </c>
      <c r="CY351" s="375" t="s">
        <v>2883</v>
      </c>
      <c r="CZ351" s="156"/>
      <c r="DD351" s="157"/>
      <c r="DE351" s="152">
        <f t="shared" si="407"/>
        <v>2849</v>
      </c>
      <c r="DF351" s="152" t="str">
        <f t="shared" si="408"/>
        <v>0</v>
      </c>
      <c r="DG351" s="153"/>
      <c r="DH351" s="158" t="s">
        <v>2211</v>
      </c>
      <c r="DI351" s="156" t="s">
        <v>435</v>
      </c>
      <c r="DJ351" s="174" t="s">
        <v>1212</v>
      </c>
      <c r="DK351" s="175" t="s">
        <v>1184</v>
      </c>
      <c r="DL351" s="240" t="s">
        <v>477</v>
      </c>
      <c r="DM351" s="187">
        <v>45940</v>
      </c>
      <c r="DN351" s="429">
        <v>1310</v>
      </c>
      <c r="DO351" s="240" t="s">
        <v>477</v>
      </c>
      <c r="DP351" s="189">
        <v>15190</v>
      </c>
      <c r="DQ351" s="181">
        <f t="shared" si="409"/>
        <v>21888790</v>
      </c>
      <c r="DR351" s="446">
        <f t="shared" si="410"/>
        <v>0.1</v>
      </c>
      <c r="DS351" s="160">
        <f t="shared" si="411"/>
        <v>19898900</v>
      </c>
      <c r="DT351" s="159">
        <v>45954</v>
      </c>
      <c r="DU351" s="152">
        <f>SUMIF($I:$I,I351,$DN:$DN)</f>
        <v>2849</v>
      </c>
      <c r="DV351" s="152">
        <f>SUMIF($I:$I,I351,$DO:$DO)</f>
        <v>0</v>
      </c>
      <c r="ES351" s="152">
        <f>SUMIF($I:$I,I351,$EG:$EG)</f>
        <v>0</v>
      </c>
      <c r="ET351" s="151">
        <f>SUMIF($I:$I,I351,$EH:$EH)</f>
        <v>0</v>
      </c>
      <c r="EU351" s="153"/>
      <c r="EV351" s="153"/>
      <c r="EW351" s="153"/>
      <c r="EX351" s="153"/>
      <c r="EY351" s="152">
        <f t="shared" si="416"/>
        <v>2849</v>
      </c>
      <c r="EZ351" s="152">
        <f t="shared" si="417"/>
        <v>0</v>
      </c>
      <c r="FA351" s="152">
        <f t="shared" si="418"/>
        <v>0</v>
      </c>
      <c r="FB351" s="152">
        <f t="shared" si="419"/>
        <v>0</v>
      </c>
      <c r="FC351" s="151" t="str">
        <f t="shared" si="420"/>
        <v>Đủ</v>
      </c>
    </row>
    <row r="352" spans="1:159" s="155" customFormat="1" ht="14" hidden="1" customHeight="1">
      <c r="A352" s="208" t="str">
        <f t="shared" si="402"/>
        <v>ok</v>
      </c>
      <c r="B352" s="151"/>
      <c r="C352" s="409"/>
      <c r="D352" s="154"/>
      <c r="E352" s="154"/>
      <c r="F352" s="154"/>
      <c r="G352" s="151"/>
      <c r="H352" s="364"/>
      <c r="I352" s="163" t="s">
        <v>811</v>
      </c>
      <c r="J352" s="164" t="s">
        <v>751</v>
      </c>
      <c r="K352" s="171" t="s">
        <v>812</v>
      </c>
      <c r="L352" s="171" t="s">
        <v>753</v>
      </c>
      <c r="M352" s="163" t="s">
        <v>345</v>
      </c>
      <c r="N352" s="173"/>
      <c r="O352" s="419"/>
      <c r="P352" s="205"/>
      <c r="S352" s="161"/>
      <c r="T352" s="162"/>
      <c r="U352" s="162"/>
      <c r="V352" s="162"/>
      <c r="W352" s="162"/>
      <c r="X352" s="162"/>
      <c r="Y352" s="162"/>
      <c r="Z352" s="162"/>
      <c r="AA352" s="162"/>
      <c r="AB352" s="162"/>
      <c r="AC352" s="162"/>
      <c r="AD352" s="162"/>
      <c r="AE352" s="162"/>
      <c r="AF352" s="162"/>
      <c r="AG352" s="162"/>
      <c r="AH352" s="162"/>
      <c r="AI352" s="162"/>
      <c r="AJ352" s="162"/>
      <c r="AK352" s="162"/>
      <c r="AL352" s="162"/>
      <c r="AM352" s="162"/>
      <c r="AN352" s="162"/>
      <c r="AO352" s="162"/>
      <c r="AP352" s="162"/>
      <c r="AQ352" s="162"/>
      <c r="AR352" s="162"/>
      <c r="AS352" s="162"/>
      <c r="AT352" s="162"/>
      <c r="AU352" s="162"/>
      <c r="AV352" s="162"/>
      <c r="AW352" s="162"/>
      <c r="AX352" s="162"/>
      <c r="AY352" s="162"/>
      <c r="AZ352" s="162"/>
      <c r="BA352" s="162"/>
      <c r="BB352" s="162"/>
      <c r="BC352" s="162"/>
      <c r="BD352" s="162"/>
      <c r="BE352" s="162"/>
      <c r="BF352" s="162"/>
      <c r="BG352" s="162"/>
      <c r="BH352" s="162"/>
      <c r="BI352" s="162"/>
      <c r="BJ352" s="162"/>
      <c r="BK352" s="162"/>
      <c r="BL352" s="162"/>
      <c r="BM352" s="162"/>
      <c r="BN352" s="162"/>
      <c r="BO352" s="162"/>
      <c r="BP352" s="162"/>
      <c r="BQ352" s="162"/>
      <c r="BR352" s="162"/>
      <c r="BS352" s="162"/>
      <c r="BT352" s="162"/>
      <c r="BU352" s="162"/>
      <c r="BV352" s="162"/>
      <c r="BW352" s="162"/>
      <c r="BX352" s="162"/>
      <c r="BY352" s="162"/>
      <c r="BZ352" s="162"/>
      <c r="CA352" s="162"/>
      <c r="CB352" s="162"/>
      <c r="CC352" s="162"/>
      <c r="CD352" s="162"/>
      <c r="CE352" s="162"/>
      <c r="CF352" s="162"/>
      <c r="CG352" s="162"/>
      <c r="CH352" s="162"/>
      <c r="CI352" s="162"/>
      <c r="CJ352" s="162"/>
      <c r="CK352" s="162"/>
      <c r="CL352" s="162"/>
      <c r="CM352" s="162"/>
      <c r="CN352" s="162"/>
      <c r="CO352" s="162"/>
      <c r="CP352" s="162"/>
      <c r="CQ352" s="162"/>
      <c r="CR352" s="162"/>
      <c r="CS352" s="162"/>
      <c r="CT352" s="162"/>
      <c r="CU352" s="162"/>
      <c r="CV352" s="162"/>
      <c r="CW352" s="209"/>
      <c r="CX352" s="209"/>
      <c r="CY352" s="375"/>
      <c r="CZ352" s="156"/>
      <c r="DD352" s="157"/>
      <c r="DE352" s="152"/>
      <c r="DF352" s="152"/>
      <c r="DG352" s="153"/>
      <c r="DH352" s="158" t="s">
        <v>374</v>
      </c>
      <c r="DI352" s="156" t="s">
        <v>2041</v>
      </c>
      <c r="DJ352" s="174" t="s">
        <v>1212</v>
      </c>
      <c r="DK352" s="175"/>
      <c r="DL352" s="240"/>
      <c r="DM352" s="187"/>
      <c r="DN352" s="985">
        <v>1539</v>
      </c>
      <c r="DO352" s="240" t="s">
        <v>477</v>
      </c>
      <c r="DP352" s="985">
        <v>18000</v>
      </c>
      <c r="DQ352" s="181">
        <f>DP352*DN352*(1+DR352)</f>
        <v>29918160.000000004</v>
      </c>
      <c r="DR352" s="446">
        <v>0.08</v>
      </c>
      <c r="DS352" s="160">
        <f t="shared" si="411"/>
        <v>27702000</v>
      </c>
      <c r="DT352" s="159">
        <v>46091</v>
      </c>
      <c r="DU352" s="152"/>
      <c r="DV352" s="152"/>
      <c r="ES352" s="152"/>
      <c r="ET352" s="151"/>
      <c r="EU352" s="153"/>
      <c r="EV352" s="153"/>
      <c r="EW352" s="153"/>
      <c r="EX352" s="153"/>
      <c r="EY352" s="152"/>
      <c r="EZ352" s="152"/>
      <c r="FA352" s="152"/>
      <c r="FB352" s="152"/>
      <c r="FC352" s="151"/>
    </row>
    <row r="353" spans="1:159" s="155" customFormat="1" ht="14" hidden="1" customHeight="1">
      <c r="A353" s="208" t="str">
        <f t="shared" si="402"/>
        <v>Hiện</v>
      </c>
      <c r="B353" s="151" t="str">
        <f t="shared" si="403"/>
        <v>Đủ</v>
      </c>
      <c r="C353" s="409">
        <f t="shared" si="285"/>
        <v>0</v>
      </c>
      <c r="D353" s="154" t="s">
        <v>435</v>
      </c>
      <c r="E353" s="154">
        <f t="shared" ref="E353:E364" si="434">C353*DP353*1.1</f>
        <v>0</v>
      </c>
      <c r="F353" s="154"/>
      <c r="G353" s="151"/>
      <c r="H353" s="364"/>
      <c r="I353" s="163" t="s">
        <v>813</v>
      </c>
      <c r="J353" s="164" t="s">
        <v>751</v>
      </c>
      <c r="K353" s="171" t="s">
        <v>814</v>
      </c>
      <c r="L353" s="171" t="s">
        <v>753</v>
      </c>
      <c r="M353" s="163" t="s">
        <v>345</v>
      </c>
      <c r="N353" s="173">
        <v>0</v>
      </c>
      <c r="O353" s="419">
        <v>20</v>
      </c>
      <c r="P353" s="205"/>
      <c r="S353" s="161"/>
      <c r="T353" s="162"/>
      <c r="U353" s="162"/>
      <c r="V353" s="162"/>
      <c r="W353" s="162"/>
      <c r="X353" s="162"/>
      <c r="Y353" s="162"/>
      <c r="Z353" s="162"/>
      <c r="AA353" s="162"/>
      <c r="AB353" s="162"/>
      <c r="AC353" s="162"/>
      <c r="AD353" s="162"/>
      <c r="AE353" s="162"/>
      <c r="AF353" s="162"/>
      <c r="AG353" s="162"/>
      <c r="AH353" s="162"/>
      <c r="AI353" s="162"/>
      <c r="AJ353" s="162"/>
      <c r="AK353" s="162">
        <v>30</v>
      </c>
      <c r="AL353" s="162">
        <v>0</v>
      </c>
      <c r="AM353" s="162"/>
      <c r="AN353" s="162"/>
      <c r="AO353" s="162">
        <v>0</v>
      </c>
      <c r="AP353" s="162">
        <v>0</v>
      </c>
      <c r="AQ353" s="162">
        <v>0</v>
      </c>
      <c r="AR353" s="162">
        <v>0</v>
      </c>
      <c r="AS353" s="162">
        <v>0</v>
      </c>
      <c r="AT353" s="162">
        <v>0</v>
      </c>
      <c r="AU353" s="162">
        <v>0</v>
      </c>
      <c r="AV353" s="162">
        <v>0</v>
      </c>
      <c r="AW353" s="162">
        <v>0</v>
      </c>
      <c r="AX353" s="162">
        <v>0</v>
      </c>
      <c r="AY353" s="162">
        <v>0</v>
      </c>
      <c r="AZ353" s="162">
        <v>0</v>
      </c>
      <c r="BA353" s="162"/>
      <c r="BB353" s="162"/>
      <c r="BC353" s="162">
        <v>0</v>
      </c>
      <c r="BD353" s="162">
        <v>0</v>
      </c>
      <c r="BE353" s="162">
        <v>0</v>
      </c>
      <c r="BF353" s="162">
        <v>0</v>
      </c>
      <c r="BG353" s="162">
        <v>0</v>
      </c>
      <c r="BH353" s="162">
        <v>0</v>
      </c>
      <c r="BI353" s="162">
        <v>0</v>
      </c>
      <c r="BJ353" s="162">
        <v>0</v>
      </c>
      <c r="BK353" s="162">
        <v>0</v>
      </c>
      <c r="BL353" s="162">
        <v>0</v>
      </c>
      <c r="BM353" s="162">
        <v>0</v>
      </c>
      <c r="BN353" s="162">
        <v>0</v>
      </c>
      <c r="BO353" s="162"/>
      <c r="BP353" s="162"/>
      <c r="BQ353" s="162">
        <v>0</v>
      </c>
      <c r="BR353" s="162">
        <v>0</v>
      </c>
      <c r="BS353" s="162">
        <v>0</v>
      </c>
      <c r="BT353" s="162">
        <v>0</v>
      </c>
      <c r="BU353" s="162">
        <v>0</v>
      </c>
      <c r="BV353" s="162">
        <v>0</v>
      </c>
      <c r="BW353" s="162"/>
      <c r="BX353" s="162"/>
      <c r="BY353" s="162">
        <v>0</v>
      </c>
      <c r="BZ353" s="162">
        <v>0</v>
      </c>
      <c r="CA353" s="162">
        <v>0</v>
      </c>
      <c r="CB353" s="162">
        <v>0</v>
      </c>
      <c r="CC353" s="162">
        <v>0</v>
      </c>
      <c r="CD353" s="162">
        <v>0</v>
      </c>
      <c r="CE353" s="162">
        <f>VLOOKUP(I353,[120]REV33!$A:$O,11,0)</f>
        <v>0</v>
      </c>
      <c r="CF353" s="162">
        <f>VLOOKUP(I353,[120]REV33!$A:$O,12,0)</f>
        <v>0</v>
      </c>
      <c r="CG353" s="162"/>
      <c r="CH353" s="162"/>
      <c r="CI353" s="162"/>
      <c r="CJ353" s="162"/>
      <c r="CK353" s="162"/>
      <c r="CL353" s="162"/>
      <c r="CM353" s="162"/>
      <c r="CN353" s="162"/>
      <c r="CO353" s="162">
        <v>0</v>
      </c>
      <c r="CP353" s="162">
        <v>0</v>
      </c>
      <c r="CQ353" s="162">
        <v>0</v>
      </c>
      <c r="CR353" s="162">
        <v>0</v>
      </c>
      <c r="CS353" s="162">
        <v>0</v>
      </c>
      <c r="CT353" s="162">
        <v>0</v>
      </c>
      <c r="CU353" s="162">
        <v>0</v>
      </c>
      <c r="CV353" s="162">
        <v>0</v>
      </c>
      <c r="CW353" s="209">
        <f t="shared" si="432"/>
        <v>30</v>
      </c>
      <c r="CX353" s="209">
        <f t="shared" si="433"/>
        <v>0</v>
      </c>
      <c r="CY353" s="206" t="s">
        <v>1000</v>
      </c>
      <c r="CZ353" s="156"/>
      <c r="DD353" s="157"/>
      <c r="DE353" s="152">
        <f t="shared" si="407"/>
        <v>30</v>
      </c>
      <c r="DF353" s="152" t="str">
        <f t="shared" si="408"/>
        <v>0</v>
      </c>
      <c r="DG353" s="153"/>
      <c r="DH353" s="158" t="s">
        <v>2211</v>
      </c>
      <c r="DI353" s="156" t="s">
        <v>435</v>
      </c>
      <c r="DJ353" s="174" t="s">
        <v>1213</v>
      </c>
      <c r="DK353" s="175" t="s">
        <v>1184</v>
      </c>
      <c r="DL353" s="240" t="s">
        <v>477</v>
      </c>
      <c r="DM353" s="187">
        <v>45940</v>
      </c>
      <c r="DN353" s="429">
        <v>30</v>
      </c>
      <c r="DO353" s="240" t="s">
        <v>477</v>
      </c>
      <c r="DP353" s="189">
        <v>16660</v>
      </c>
      <c r="DQ353" s="181">
        <f t="shared" si="409"/>
        <v>549780</v>
      </c>
      <c r="DR353" s="446">
        <f t="shared" si="410"/>
        <v>0.1</v>
      </c>
      <c r="DS353" s="160">
        <f t="shared" si="411"/>
        <v>499800</v>
      </c>
      <c r="DT353" s="159">
        <v>45954</v>
      </c>
      <c r="DU353" s="152">
        <f t="shared" ref="DU353:DU362" si="435">SUMIF($I:$I,I353,$DN:$DN)</f>
        <v>30</v>
      </c>
      <c r="DV353" s="152">
        <f t="shared" ref="DV353:DV362" si="436">SUMIF($I:$I,I353,$DO:$DO)</f>
        <v>0</v>
      </c>
      <c r="ES353" s="152">
        <f t="shared" ref="ES353:ES362" si="437">SUMIF($I:$I,I353,$EG:$EG)</f>
        <v>0</v>
      </c>
      <c r="ET353" s="151">
        <f t="shared" ref="ET353:ET362" si="438">SUMIF($I:$I,I353,$EH:$EH)</f>
        <v>0</v>
      </c>
      <c r="EU353" s="153"/>
      <c r="EV353" s="153"/>
      <c r="EW353" s="153"/>
      <c r="EX353" s="153"/>
      <c r="EY353" s="152">
        <f t="shared" si="416"/>
        <v>30</v>
      </c>
      <c r="EZ353" s="152">
        <f t="shared" si="417"/>
        <v>0</v>
      </c>
      <c r="FA353" s="152">
        <f t="shared" si="418"/>
        <v>0</v>
      </c>
      <c r="FB353" s="152">
        <f t="shared" si="419"/>
        <v>0</v>
      </c>
      <c r="FC353" s="151" t="str">
        <f t="shared" si="420"/>
        <v>Đủ</v>
      </c>
    </row>
    <row r="354" spans="1:159" s="155" customFormat="1" ht="14" hidden="1" customHeight="1">
      <c r="A354" s="208" t="str">
        <f t="shared" si="402"/>
        <v>Hiện</v>
      </c>
      <c r="B354" s="151" t="str">
        <f t="shared" si="403"/>
        <v>Đủ</v>
      </c>
      <c r="C354" s="409">
        <f t="shared" si="285"/>
        <v>0</v>
      </c>
      <c r="D354" s="154" t="s">
        <v>435</v>
      </c>
      <c r="E354" s="154">
        <f t="shared" si="434"/>
        <v>0</v>
      </c>
      <c r="F354" s="154"/>
      <c r="G354" s="151"/>
      <c r="H354" s="364"/>
      <c r="I354" s="163" t="s">
        <v>815</v>
      </c>
      <c r="J354" s="164" t="s">
        <v>751</v>
      </c>
      <c r="K354" s="171" t="s">
        <v>816</v>
      </c>
      <c r="L354" s="171" t="s">
        <v>796</v>
      </c>
      <c r="M354" s="163" t="s">
        <v>345</v>
      </c>
      <c r="N354" s="173">
        <v>0</v>
      </c>
      <c r="O354" s="419">
        <v>160</v>
      </c>
      <c r="P354" s="205"/>
      <c r="S354" s="161"/>
      <c r="T354" s="162"/>
      <c r="U354" s="162"/>
      <c r="V354" s="162"/>
      <c r="W354" s="162"/>
      <c r="X354" s="162"/>
      <c r="Y354" s="162"/>
      <c r="Z354" s="162"/>
      <c r="AA354" s="162"/>
      <c r="AB354" s="162"/>
      <c r="AC354" s="162"/>
      <c r="AD354" s="162"/>
      <c r="AE354" s="162"/>
      <c r="AF354" s="162"/>
      <c r="AG354" s="162"/>
      <c r="AH354" s="162"/>
      <c r="AI354" s="162"/>
      <c r="AJ354" s="162"/>
      <c r="AK354" s="162">
        <v>170</v>
      </c>
      <c r="AL354" s="162">
        <v>0</v>
      </c>
      <c r="AM354" s="162"/>
      <c r="AN354" s="162"/>
      <c r="AO354" s="162">
        <v>0</v>
      </c>
      <c r="AP354" s="162">
        <v>0</v>
      </c>
      <c r="AQ354" s="162">
        <v>0</v>
      </c>
      <c r="AR354" s="162">
        <v>0</v>
      </c>
      <c r="AS354" s="162">
        <v>0</v>
      </c>
      <c r="AT354" s="162">
        <v>0</v>
      </c>
      <c r="AU354" s="162">
        <v>0</v>
      </c>
      <c r="AV354" s="162">
        <v>0</v>
      </c>
      <c r="AW354" s="162">
        <v>0</v>
      </c>
      <c r="AX354" s="162">
        <v>0</v>
      </c>
      <c r="AY354" s="162">
        <v>0</v>
      </c>
      <c r="AZ354" s="162">
        <v>0</v>
      </c>
      <c r="BA354" s="162"/>
      <c r="BB354" s="162"/>
      <c r="BC354" s="162">
        <v>0</v>
      </c>
      <c r="BD354" s="162">
        <v>0</v>
      </c>
      <c r="BE354" s="162">
        <v>0</v>
      </c>
      <c r="BF354" s="162">
        <v>0</v>
      </c>
      <c r="BG354" s="162">
        <v>0</v>
      </c>
      <c r="BH354" s="162">
        <v>0</v>
      </c>
      <c r="BI354" s="162">
        <v>0</v>
      </c>
      <c r="BJ354" s="162">
        <v>0</v>
      </c>
      <c r="BK354" s="162">
        <v>0</v>
      </c>
      <c r="BL354" s="162">
        <v>0</v>
      </c>
      <c r="BM354" s="162">
        <v>0</v>
      </c>
      <c r="BN354" s="162">
        <v>0</v>
      </c>
      <c r="BO354" s="162"/>
      <c r="BP354" s="162"/>
      <c r="BQ354" s="162">
        <v>0</v>
      </c>
      <c r="BR354" s="162">
        <v>0</v>
      </c>
      <c r="BS354" s="162">
        <v>0</v>
      </c>
      <c r="BT354" s="162">
        <v>0</v>
      </c>
      <c r="BU354" s="162">
        <v>0</v>
      </c>
      <c r="BV354" s="162">
        <v>0</v>
      </c>
      <c r="BW354" s="162"/>
      <c r="BX354" s="162"/>
      <c r="BY354" s="162">
        <v>0</v>
      </c>
      <c r="BZ354" s="162">
        <v>0</v>
      </c>
      <c r="CA354" s="162">
        <v>0</v>
      </c>
      <c r="CB354" s="162">
        <v>0</v>
      </c>
      <c r="CC354" s="162">
        <v>0</v>
      </c>
      <c r="CD354" s="162">
        <v>0</v>
      </c>
      <c r="CE354" s="162">
        <f>VLOOKUP(I354,[120]REV33!$A:$O,11,0)</f>
        <v>0</v>
      </c>
      <c r="CF354" s="162">
        <f>VLOOKUP(I354,[120]REV33!$A:$O,12,0)</f>
        <v>0</v>
      </c>
      <c r="CG354" s="162"/>
      <c r="CH354" s="162"/>
      <c r="CI354" s="162"/>
      <c r="CJ354" s="162"/>
      <c r="CK354" s="162"/>
      <c r="CL354" s="162"/>
      <c r="CM354" s="162"/>
      <c r="CN354" s="162"/>
      <c r="CO354" s="162">
        <v>0</v>
      </c>
      <c r="CP354" s="162">
        <v>0</v>
      </c>
      <c r="CQ354" s="162">
        <v>0</v>
      </c>
      <c r="CR354" s="162">
        <v>0</v>
      </c>
      <c r="CS354" s="162">
        <v>0</v>
      </c>
      <c r="CT354" s="162">
        <v>0</v>
      </c>
      <c r="CU354" s="162">
        <v>0</v>
      </c>
      <c r="CV354" s="162">
        <v>0</v>
      </c>
      <c r="CW354" s="209">
        <f t="shared" si="432"/>
        <v>170</v>
      </c>
      <c r="CX354" s="209">
        <f t="shared" si="433"/>
        <v>0</v>
      </c>
      <c r="CY354" s="206" t="s">
        <v>1000</v>
      </c>
      <c r="CZ354" s="156"/>
      <c r="DD354" s="157"/>
      <c r="DE354" s="152">
        <f t="shared" si="407"/>
        <v>170</v>
      </c>
      <c r="DF354" s="152" t="str">
        <f t="shared" si="408"/>
        <v>0</v>
      </c>
      <c r="DG354" s="153"/>
      <c r="DH354" s="158" t="s">
        <v>2211</v>
      </c>
      <c r="DI354" s="156" t="s">
        <v>435</v>
      </c>
      <c r="DJ354" s="174" t="s">
        <v>1214</v>
      </c>
      <c r="DK354" s="176" t="s">
        <v>1204</v>
      </c>
      <c r="DL354" s="240" t="s">
        <v>477</v>
      </c>
      <c r="DM354" s="187">
        <v>45940</v>
      </c>
      <c r="DN354" s="429">
        <v>170</v>
      </c>
      <c r="DO354" s="240" t="s">
        <v>477</v>
      </c>
      <c r="DP354" s="189">
        <v>45300</v>
      </c>
      <c r="DQ354" s="181">
        <f t="shared" si="409"/>
        <v>8471100</v>
      </c>
      <c r="DR354" s="446">
        <f t="shared" si="410"/>
        <v>0.1</v>
      </c>
      <c r="DS354" s="160">
        <f t="shared" si="411"/>
        <v>7701000</v>
      </c>
      <c r="DT354" s="159">
        <v>45954</v>
      </c>
      <c r="DU354" s="152">
        <f t="shared" si="435"/>
        <v>170</v>
      </c>
      <c r="DV354" s="152">
        <f t="shared" si="436"/>
        <v>0</v>
      </c>
      <c r="ES354" s="152">
        <f t="shared" si="437"/>
        <v>0</v>
      </c>
      <c r="ET354" s="151">
        <f t="shared" si="438"/>
        <v>0</v>
      </c>
      <c r="EU354" s="153"/>
      <c r="EV354" s="153"/>
      <c r="EW354" s="153"/>
      <c r="EX354" s="153"/>
      <c r="EY354" s="152">
        <f t="shared" si="416"/>
        <v>170</v>
      </c>
      <c r="EZ354" s="152">
        <f t="shared" si="417"/>
        <v>0</v>
      </c>
      <c r="FA354" s="152">
        <f t="shared" si="418"/>
        <v>0</v>
      </c>
      <c r="FB354" s="152">
        <f t="shared" si="419"/>
        <v>0</v>
      </c>
      <c r="FC354" s="151" t="str">
        <f t="shared" si="420"/>
        <v>Đủ</v>
      </c>
    </row>
    <row r="355" spans="1:159" s="155" customFormat="1" ht="14" hidden="1" customHeight="1">
      <c r="A355" s="208" t="str">
        <f t="shared" ref="A355:A394" si="439">IF(I355=I354,"ok","Hiện")</f>
        <v>Hiện</v>
      </c>
      <c r="B355" s="151" t="str">
        <f t="shared" si="403"/>
        <v>Đủ</v>
      </c>
      <c r="C355" s="409">
        <f t="shared" si="285"/>
        <v>0</v>
      </c>
      <c r="D355" s="154" t="s">
        <v>435</v>
      </c>
      <c r="E355" s="154">
        <f t="shared" si="434"/>
        <v>0</v>
      </c>
      <c r="F355" s="154"/>
      <c r="G355" s="151"/>
      <c r="H355" s="364"/>
      <c r="I355" s="163" t="s">
        <v>817</v>
      </c>
      <c r="J355" s="164" t="s">
        <v>751</v>
      </c>
      <c r="K355" s="171" t="s">
        <v>818</v>
      </c>
      <c r="L355" s="171" t="s">
        <v>796</v>
      </c>
      <c r="M355" s="163" t="s">
        <v>345</v>
      </c>
      <c r="N355" s="173">
        <v>0</v>
      </c>
      <c r="O355" s="419">
        <v>640</v>
      </c>
      <c r="P355" s="205"/>
      <c r="S355" s="161"/>
      <c r="T355" s="162"/>
      <c r="U355" s="162"/>
      <c r="V355" s="162"/>
      <c r="W355" s="162"/>
      <c r="X355" s="162"/>
      <c r="Y355" s="162"/>
      <c r="Z355" s="162"/>
      <c r="AA355" s="162"/>
      <c r="AB355" s="162"/>
      <c r="AC355" s="162"/>
      <c r="AD355" s="162"/>
      <c r="AE355" s="162"/>
      <c r="AF355" s="162"/>
      <c r="AG355" s="162"/>
      <c r="AH355" s="162"/>
      <c r="AI355" s="162"/>
      <c r="AJ355" s="162"/>
      <c r="AK355" s="162">
        <v>680</v>
      </c>
      <c r="AL355" s="162">
        <v>0</v>
      </c>
      <c r="AM355" s="162"/>
      <c r="AN355" s="162"/>
      <c r="AO355" s="162">
        <v>0</v>
      </c>
      <c r="AP355" s="162">
        <v>0</v>
      </c>
      <c r="AQ355" s="162">
        <v>0</v>
      </c>
      <c r="AR355" s="162">
        <v>0</v>
      </c>
      <c r="AS355" s="162">
        <v>0</v>
      </c>
      <c r="AT355" s="162">
        <v>0</v>
      </c>
      <c r="AU355" s="162">
        <v>0</v>
      </c>
      <c r="AV355" s="162">
        <v>0</v>
      </c>
      <c r="AW355" s="162">
        <v>0</v>
      </c>
      <c r="AX355" s="162">
        <v>0</v>
      </c>
      <c r="AY355" s="162">
        <v>0</v>
      </c>
      <c r="AZ355" s="162">
        <v>0</v>
      </c>
      <c r="BA355" s="162"/>
      <c r="BB355" s="162"/>
      <c r="BC355" s="162">
        <v>0</v>
      </c>
      <c r="BD355" s="162">
        <v>0</v>
      </c>
      <c r="BE355" s="162">
        <v>0</v>
      </c>
      <c r="BF355" s="162">
        <v>0</v>
      </c>
      <c r="BG355" s="162">
        <v>0</v>
      </c>
      <c r="BH355" s="162">
        <v>0</v>
      </c>
      <c r="BI355" s="162">
        <v>0</v>
      </c>
      <c r="BJ355" s="162">
        <v>0</v>
      </c>
      <c r="BK355" s="162">
        <v>0</v>
      </c>
      <c r="BL355" s="162">
        <v>0</v>
      </c>
      <c r="BM355" s="162">
        <v>0</v>
      </c>
      <c r="BN355" s="162">
        <v>0</v>
      </c>
      <c r="BO355" s="162"/>
      <c r="BP355" s="162"/>
      <c r="BQ355" s="162">
        <v>0</v>
      </c>
      <c r="BR355" s="162">
        <v>0</v>
      </c>
      <c r="BS355" s="162">
        <v>0</v>
      </c>
      <c r="BT355" s="162">
        <v>0</v>
      </c>
      <c r="BU355" s="162">
        <v>0</v>
      </c>
      <c r="BV355" s="162">
        <v>0</v>
      </c>
      <c r="BW355" s="162"/>
      <c r="BX355" s="162"/>
      <c r="BY355" s="162">
        <v>0</v>
      </c>
      <c r="BZ355" s="162">
        <v>0</v>
      </c>
      <c r="CA355" s="162">
        <v>0</v>
      </c>
      <c r="CB355" s="162">
        <v>0</v>
      </c>
      <c r="CC355" s="162">
        <v>0</v>
      </c>
      <c r="CD355" s="162">
        <v>0</v>
      </c>
      <c r="CE355" s="162">
        <f>VLOOKUP(I355,[120]REV33!$A:$O,11,0)</f>
        <v>0</v>
      </c>
      <c r="CF355" s="162">
        <f>VLOOKUP(I355,[120]REV33!$A:$O,12,0)</f>
        <v>0</v>
      </c>
      <c r="CG355" s="162"/>
      <c r="CH355" s="162"/>
      <c r="CI355" s="162"/>
      <c r="CJ355" s="162"/>
      <c r="CK355" s="162"/>
      <c r="CL355" s="162"/>
      <c r="CM355" s="162"/>
      <c r="CN355" s="162"/>
      <c r="CO355" s="162">
        <v>0</v>
      </c>
      <c r="CP355" s="162">
        <v>0</v>
      </c>
      <c r="CQ355" s="162">
        <v>0</v>
      </c>
      <c r="CR355" s="162">
        <v>0</v>
      </c>
      <c r="CS355" s="162">
        <v>0</v>
      </c>
      <c r="CT355" s="162">
        <v>0</v>
      </c>
      <c r="CU355" s="162">
        <v>0</v>
      </c>
      <c r="CV355" s="162">
        <v>0</v>
      </c>
      <c r="CW355" s="209">
        <f t="shared" si="432"/>
        <v>680</v>
      </c>
      <c r="CX355" s="209">
        <f t="shared" si="433"/>
        <v>0</v>
      </c>
      <c r="CY355" s="206" t="s">
        <v>1000</v>
      </c>
      <c r="CZ355" s="156"/>
      <c r="DD355" s="157"/>
      <c r="DE355" s="152">
        <f t="shared" si="407"/>
        <v>680</v>
      </c>
      <c r="DF355" s="152" t="str">
        <f t="shared" si="408"/>
        <v>0</v>
      </c>
      <c r="DG355" s="153"/>
      <c r="DH355" s="158" t="s">
        <v>2211</v>
      </c>
      <c r="DI355" s="156" t="s">
        <v>435</v>
      </c>
      <c r="DJ355" s="174" t="s">
        <v>1215</v>
      </c>
      <c r="DK355" s="175" t="s">
        <v>1208</v>
      </c>
      <c r="DL355" s="240" t="s">
        <v>477</v>
      </c>
      <c r="DM355" s="187">
        <v>45940</v>
      </c>
      <c r="DN355" s="429">
        <v>680</v>
      </c>
      <c r="DO355" s="240" t="s">
        <v>477</v>
      </c>
      <c r="DP355" s="189">
        <v>53500</v>
      </c>
      <c r="DQ355" s="181">
        <f t="shared" ref="DQ355:DQ394" si="440">DP355*DN355*1.1</f>
        <v>40018000</v>
      </c>
      <c r="DR355" s="446">
        <f t="shared" ref="DR355:DR394" si="441">(DQ355-DS355)/DS355</f>
        <v>0.1</v>
      </c>
      <c r="DS355" s="160">
        <f t="shared" ref="DS355:DS394" si="442">DP355*DN355</f>
        <v>36380000</v>
      </c>
      <c r="DT355" s="159">
        <v>45954</v>
      </c>
      <c r="DU355" s="152">
        <f t="shared" si="435"/>
        <v>680</v>
      </c>
      <c r="DV355" s="152">
        <f t="shared" si="436"/>
        <v>0</v>
      </c>
      <c r="ES355" s="152">
        <f t="shared" si="437"/>
        <v>0</v>
      </c>
      <c r="ET355" s="151">
        <f t="shared" si="438"/>
        <v>0</v>
      </c>
      <c r="EU355" s="153"/>
      <c r="EV355" s="153"/>
      <c r="EW355" s="153"/>
      <c r="EX355" s="153"/>
      <c r="EY355" s="152">
        <f t="shared" si="416"/>
        <v>680</v>
      </c>
      <c r="EZ355" s="152">
        <f t="shared" si="417"/>
        <v>0</v>
      </c>
      <c r="FA355" s="152">
        <f t="shared" si="418"/>
        <v>0</v>
      </c>
      <c r="FB355" s="152">
        <f t="shared" si="419"/>
        <v>0</v>
      </c>
      <c r="FC355" s="151" t="str">
        <f t="shared" si="420"/>
        <v>Đủ</v>
      </c>
    </row>
    <row r="356" spans="1:159" s="155" customFormat="1" ht="14" hidden="1" customHeight="1">
      <c r="A356" s="208" t="str">
        <f t="shared" si="439"/>
        <v>Hiện</v>
      </c>
      <c r="B356" s="151" t="str">
        <f t="shared" si="403"/>
        <v>Đủ</v>
      </c>
      <c r="C356" s="409">
        <f t="shared" si="285"/>
        <v>0</v>
      </c>
      <c r="D356" s="154" t="s">
        <v>435</v>
      </c>
      <c r="E356" s="154">
        <f t="shared" si="434"/>
        <v>0</v>
      </c>
      <c r="F356" s="154"/>
      <c r="G356" s="151"/>
      <c r="H356" s="364"/>
      <c r="I356" s="163" t="s">
        <v>819</v>
      </c>
      <c r="J356" s="164" t="s">
        <v>751</v>
      </c>
      <c r="K356" s="171" t="s">
        <v>820</v>
      </c>
      <c r="L356" s="171" t="s">
        <v>753</v>
      </c>
      <c r="M356" s="163" t="s">
        <v>345</v>
      </c>
      <c r="N356" s="173">
        <v>0</v>
      </c>
      <c r="O356" s="419">
        <v>1392</v>
      </c>
      <c r="P356" s="205"/>
      <c r="S356" s="161"/>
      <c r="T356" s="162"/>
      <c r="U356" s="162"/>
      <c r="V356" s="162"/>
      <c r="W356" s="162"/>
      <c r="X356" s="162"/>
      <c r="Y356" s="162"/>
      <c r="Z356" s="162"/>
      <c r="AA356" s="162"/>
      <c r="AB356" s="162"/>
      <c r="AC356" s="162"/>
      <c r="AD356" s="162"/>
      <c r="AE356" s="162"/>
      <c r="AF356" s="162"/>
      <c r="AG356" s="162"/>
      <c r="AH356" s="162"/>
      <c r="AI356" s="162"/>
      <c r="AJ356" s="162"/>
      <c r="AK356" s="162">
        <v>1466</v>
      </c>
      <c r="AL356" s="162">
        <v>0</v>
      </c>
      <c r="AM356" s="162"/>
      <c r="AN356" s="162"/>
      <c r="AO356" s="162">
        <v>0</v>
      </c>
      <c r="AP356" s="162">
        <v>0</v>
      </c>
      <c r="AQ356" s="162">
        <v>0</v>
      </c>
      <c r="AR356" s="162">
        <v>0</v>
      </c>
      <c r="AS356" s="162">
        <v>0</v>
      </c>
      <c r="AT356" s="162">
        <v>0</v>
      </c>
      <c r="AU356" s="162">
        <v>0</v>
      </c>
      <c r="AV356" s="162">
        <v>0</v>
      </c>
      <c r="AW356" s="162">
        <v>0</v>
      </c>
      <c r="AX356" s="162">
        <v>0</v>
      </c>
      <c r="AY356" s="162">
        <v>0</v>
      </c>
      <c r="AZ356" s="162">
        <v>0</v>
      </c>
      <c r="BA356" s="162"/>
      <c r="BB356" s="162"/>
      <c r="BC356" s="162">
        <v>0</v>
      </c>
      <c r="BD356" s="162">
        <v>0</v>
      </c>
      <c r="BE356" s="162">
        <v>0</v>
      </c>
      <c r="BF356" s="162">
        <v>0</v>
      </c>
      <c r="BG356" s="162">
        <v>0</v>
      </c>
      <c r="BH356" s="162">
        <v>0</v>
      </c>
      <c r="BI356" s="162">
        <v>0</v>
      </c>
      <c r="BJ356" s="162">
        <v>0</v>
      </c>
      <c r="BK356" s="162">
        <v>0</v>
      </c>
      <c r="BL356" s="162">
        <v>0</v>
      </c>
      <c r="BM356" s="162">
        <v>0</v>
      </c>
      <c r="BN356" s="162">
        <v>0</v>
      </c>
      <c r="BO356" s="162"/>
      <c r="BP356" s="162"/>
      <c r="BQ356" s="162">
        <v>0</v>
      </c>
      <c r="BR356" s="162">
        <v>0</v>
      </c>
      <c r="BS356" s="162">
        <v>0</v>
      </c>
      <c r="BT356" s="162">
        <v>0</v>
      </c>
      <c r="BU356" s="162">
        <v>0</v>
      </c>
      <c r="BV356" s="162">
        <v>0</v>
      </c>
      <c r="BW356" s="162"/>
      <c r="BX356" s="162"/>
      <c r="BY356" s="162">
        <v>0</v>
      </c>
      <c r="BZ356" s="162">
        <v>0</v>
      </c>
      <c r="CA356" s="162">
        <v>0</v>
      </c>
      <c r="CB356" s="162">
        <v>0</v>
      </c>
      <c r="CC356" s="162">
        <v>0</v>
      </c>
      <c r="CD356" s="162">
        <v>0</v>
      </c>
      <c r="CE356" s="162">
        <f>VLOOKUP(I356,[120]REV33!$A:$O,11,0)</f>
        <v>0</v>
      </c>
      <c r="CF356" s="162">
        <f>VLOOKUP(I356,[120]REV33!$A:$O,12,0)</f>
        <v>0</v>
      </c>
      <c r="CG356" s="162"/>
      <c r="CH356" s="162"/>
      <c r="CI356" s="162"/>
      <c r="CJ356" s="162"/>
      <c r="CK356" s="162"/>
      <c r="CL356" s="162"/>
      <c r="CM356" s="162"/>
      <c r="CN356" s="162"/>
      <c r="CO356" s="162">
        <v>0</v>
      </c>
      <c r="CP356" s="162">
        <v>0</v>
      </c>
      <c r="CQ356" s="162">
        <v>0</v>
      </c>
      <c r="CR356" s="162">
        <v>0</v>
      </c>
      <c r="CS356" s="162">
        <v>0</v>
      </c>
      <c r="CT356" s="162">
        <v>0</v>
      </c>
      <c r="CU356" s="162">
        <v>0</v>
      </c>
      <c r="CV356" s="162">
        <v>0</v>
      </c>
      <c r="CW356" s="209">
        <f t="shared" si="432"/>
        <v>1466</v>
      </c>
      <c r="CX356" s="209">
        <f t="shared" si="433"/>
        <v>0</v>
      </c>
      <c r="CY356" s="206" t="s">
        <v>1000</v>
      </c>
      <c r="CZ356" s="156"/>
      <c r="DD356" s="157"/>
      <c r="DE356" s="152">
        <f t="shared" si="407"/>
        <v>1466</v>
      </c>
      <c r="DF356" s="152" t="str">
        <f t="shared" si="408"/>
        <v>0</v>
      </c>
      <c r="DG356" s="153"/>
      <c r="DH356" s="158" t="s">
        <v>2211</v>
      </c>
      <c r="DI356" s="156" t="s">
        <v>435</v>
      </c>
      <c r="DJ356" s="174" t="s">
        <v>1216</v>
      </c>
      <c r="DK356" s="175" t="s">
        <v>1198</v>
      </c>
      <c r="DL356" s="240" t="s">
        <v>477</v>
      </c>
      <c r="DM356" s="187">
        <v>45940</v>
      </c>
      <c r="DN356" s="429">
        <v>1466</v>
      </c>
      <c r="DO356" s="240" t="s">
        <v>477</v>
      </c>
      <c r="DP356" s="189">
        <v>37450</v>
      </c>
      <c r="DQ356" s="181">
        <f t="shared" si="440"/>
        <v>60391870.000000007</v>
      </c>
      <c r="DR356" s="446">
        <f t="shared" si="441"/>
        <v>0.10000000000000013</v>
      </c>
      <c r="DS356" s="160">
        <f t="shared" si="442"/>
        <v>54901700</v>
      </c>
      <c r="DT356" s="159">
        <v>45954</v>
      </c>
      <c r="DU356" s="152">
        <f t="shared" si="435"/>
        <v>1466</v>
      </c>
      <c r="DV356" s="152">
        <f t="shared" si="436"/>
        <v>0</v>
      </c>
      <c r="ES356" s="152">
        <f t="shared" si="437"/>
        <v>0</v>
      </c>
      <c r="ET356" s="151">
        <f t="shared" si="438"/>
        <v>0</v>
      </c>
      <c r="EU356" s="153"/>
      <c r="EV356" s="153"/>
      <c r="EW356" s="153"/>
      <c r="EX356" s="153"/>
      <c r="EY356" s="152">
        <f t="shared" si="416"/>
        <v>1466</v>
      </c>
      <c r="EZ356" s="152">
        <f t="shared" si="417"/>
        <v>0</v>
      </c>
      <c r="FA356" s="152">
        <f t="shared" si="418"/>
        <v>0</v>
      </c>
      <c r="FB356" s="152">
        <f t="shared" si="419"/>
        <v>0</v>
      </c>
      <c r="FC356" s="151" t="str">
        <f t="shared" si="420"/>
        <v>Đủ</v>
      </c>
    </row>
    <row r="357" spans="1:159" s="155" customFormat="1" ht="14" hidden="1" customHeight="1">
      <c r="A357" s="208" t="str">
        <f t="shared" si="439"/>
        <v>Hiện</v>
      </c>
      <c r="B357" s="151" t="str">
        <f t="shared" si="403"/>
        <v>Đủ</v>
      </c>
      <c r="C357" s="409">
        <f t="shared" si="285"/>
        <v>0</v>
      </c>
      <c r="D357" s="154" t="s">
        <v>435</v>
      </c>
      <c r="E357" s="154">
        <f t="shared" si="434"/>
        <v>0</v>
      </c>
      <c r="F357" s="154"/>
      <c r="G357" s="151"/>
      <c r="H357" s="364"/>
      <c r="I357" s="163" t="s">
        <v>821</v>
      </c>
      <c r="J357" s="164" t="s">
        <v>751</v>
      </c>
      <c r="K357" s="171" t="s">
        <v>822</v>
      </c>
      <c r="L357" s="171" t="s">
        <v>823</v>
      </c>
      <c r="M357" s="163" t="s">
        <v>345</v>
      </c>
      <c r="N357" s="173">
        <v>0</v>
      </c>
      <c r="O357" s="419">
        <v>80</v>
      </c>
      <c r="P357" s="205"/>
      <c r="S357" s="161"/>
      <c r="T357" s="162"/>
      <c r="U357" s="162"/>
      <c r="V357" s="162"/>
      <c r="W357" s="162"/>
      <c r="X357" s="162"/>
      <c r="Y357" s="162"/>
      <c r="Z357" s="162"/>
      <c r="AA357" s="162"/>
      <c r="AB357" s="162"/>
      <c r="AC357" s="162"/>
      <c r="AD357" s="162"/>
      <c r="AE357" s="162"/>
      <c r="AF357" s="162"/>
      <c r="AG357" s="162"/>
      <c r="AH357" s="162"/>
      <c r="AI357" s="162"/>
      <c r="AJ357" s="162"/>
      <c r="AK357" s="162">
        <v>90</v>
      </c>
      <c r="AL357" s="162">
        <v>0</v>
      </c>
      <c r="AM357" s="162"/>
      <c r="AN357" s="162"/>
      <c r="AO357" s="162">
        <v>0</v>
      </c>
      <c r="AP357" s="162">
        <v>0</v>
      </c>
      <c r="AQ357" s="162">
        <v>0</v>
      </c>
      <c r="AR357" s="162">
        <v>0</v>
      </c>
      <c r="AS357" s="162">
        <v>0</v>
      </c>
      <c r="AT357" s="162">
        <v>0</v>
      </c>
      <c r="AU357" s="162">
        <v>0</v>
      </c>
      <c r="AV357" s="162">
        <v>0</v>
      </c>
      <c r="AW357" s="162">
        <v>0</v>
      </c>
      <c r="AX357" s="162">
        <v>0</v>
      </c>
      <c r="AY357" s="162">
        <v>0</v>
      </c>
      <c r="AZ357" s="162">
        <v>0</v>
      </c>
      <c r="BA357" s="162"/>
      <c r="BB357" s="162"/>
      <c r="BC357" s="162">
        <v>0</v>
      </c>
      <c r="BD357" s="162">
        <v>0</v>
      </c>
      <c r="BE357" s="162">
        <v>0</v>
      </c>
      <c r="BF357" s="162">
        <v>0</v>
      </c>
      <c r="BG357" s="162">
        <v>0</v>
      </c>
      <c r="BH357" s="162">
        <v>0</v>
      </c>
      <c r="BI357" s="162">
        <v>0</v>
      </c>
      <c r="BJ357" s="162">
        <v>0</v>
      </c>
      <c r="BK357" s="162">
        <v>0</v>
      </c>
      <c r="BL357" s="162">
        <v>0</v>
      </c>
      <c r="BM357" s="162">
        <v>0</v>
      </c>
      <c r="BN357" s="162">
        <v>0</v>
      </c>
      <c r="BO357" s="162"/>
      <c r="BP357" s="162"/>
      <c r="BQ357" s="162">
        <v>0</v>
      </c>
      <c r="BR357" s="162">
        <v>0</v>
      </c>
      <c r="BS357" s="162">
        <v>0</v>
      </c>
      <c r="BT357" s="162">
        <v>0</v>
      </c>
      <c r="BU357" s="162">
        <v>0</v>
      </c>
      <c r="BV357" s="162">
        <v>0</v>
      </c>
      <c r="BW357" s="162"/>
      <c r="BX357" s="162"/>
      <c r="BY357" s="162">
        <v>0</v>
      </c>
      <c r="BZ357" s="162">
        <v>0</v>
      </c>
      <c r="CA357" s="162">
        <v>0</v>
      </c>
      <c r="CB357" s="162">
        <v>0</v>
      </c>
      <c r="CC357" s="162">
        <v>0</v>
      </c>
      <c r="CD357" s="162">
        <v>0</v>
      </c>
      <c r="CE357" s="162">
        <f>VLOOKUP(I357,[120]REV33!$A:$O,11,0)</f>
        <v>0</v>
      </c>
      <c r="CF357" s="162">
        <f>VLOOKUP(I357,[120]REV33!$A:$O,12,0)</f>
        <v>0</v>
      </c>
      <c r="CG357" s="162"/>
      <c r="CH357" s="162"/>
      <c r="CI357" s="162"/>
      <c r="CJ357" s="162"/>
      <c r="CK357" s="162"/>
      <c r="CL357" s="162"/>
      <c r="CM357" s="162"/>
      <c r="CN357" s="162"/>
      <c r="CO357" s="162">
        <v>0</v>
      </c>
      <c r="CP357" s="162">
        <v>0</v>
      </c>
      <c r="CQ357" s="162">
        <v>0</v>
      </c>
      <c r="CR357" s="162">
        <v>0</v>
      </c>
      <c r="CS357" s="162">
        <v>0</v>
      </c>
      <c r="CT357" s="162">
        <v>0</v>
      </c>
      <c r="CU357" s="162">
        <v>0</v>
      </c>
      <c r="CV357" s="162">
        <v>0</v>
      </c>
      <c r="CW357" s="209">
        <f t="shared" si="432"/>
        <v>90</v>
      </c>
      <c r="CX357" s="209">
        <f t="shared" si="433"/>
        <v>0</v>
      </c>
      <c r="CY357" s="206" t="s">
        <v>1000</v>
      </c>
      <c r="CZ357" s="156"/>
      <c r="DD357" s="157"/>
      <c r="DE357" s="152">
        <f t="shared" si="407"/>
        <v>90</v>
      </c>
      <c r="DF357" s="152" t="str">
        <f t="shared" si="408"/>
        <v>0</v>
      </c>
      <c r="DG357" s="153"/>
      <c r="DH357" s="158" t="s">
        <v>2211</v>
      </c>
      <c r="DI357" s="156" t="s">
        <v>435</v>
      </c>
      <c r="DJ357" s="174" t="s">
        <v>1217</v>
      </c>
      <c r="DK357" s="432" t="s">
        <v>1218</v>
      </c>
      <c r="DL357" s="240" t="s">
        <v>477</v>
      </c>
      <c r="DM357" s="187">
        <v>45940</v>
      </c>
      <c r="DN357" s="429">
        <v>90</v>
      </c>
      <c r="DO357" s="240" t="s">
        <v>477</v>
      </c>
      <c r="DP357" s="189">
        <v>85000</v>
      </c>
      <c r="DQ357" s="181">
        <f t="shared" si="440"/>
        <v>8415000</v>
      </c>
      <c r="DR357" s="446">
        <f t="shared" si="441"/>
        <v>0.1</v>
      </c>
      <c r="DS357" s="160">
        <f t="shared" si="442"/>
        <v>7650000</v>
      </c>
      <c r="DT357" s="159">
        <v>45954</v>
      </c>
      <c r="DU357" s="152">
        <f t="shared" si="435"/>
        <v>90</v>
      </c>
      <c r="DV357" s="152">
        <f t="shared" si="436"/>
        <v>0</v>
      </c>
      <c r="ES357" s="152">
        <f t="shared" si="437"/>
        <v>0</v>
      </c>
      <c r="ET357" s="151">
        <f t="shared" si="438"/>
        <v>0</v>
      </c>
      <c r="EU357" s="153"/>
      <c r="EV357" s="153"/>
      <c r="EW357" s="153"/>
      <c r="EX357" s="153"/>
      <c r="EY357" s="152">
        <f t="shared" si="416"/>
        <v>90</v>
      </c>
      <c r="EZ357" s="152">
        <f t="shared" si="417"/>
        <v>0</v>
      </c>
      <c r="FA357" s="152">
        <f t="shared" si="418"/>
        <v>0</v>
      </c>
      <c r="FB357" s="152">
        <f t="shared" si="419"/>
        <v>0</v>
      </c>
      <c r="FC357" s="151" t="str">
        <f t="shared" si="420"/>
        <v>Đủ</v>
      </c>
    </row>
    <row r="358" spans="1:159" s="155" customFormat="1" ht="14" hidden="1" customHeight="1">
      <c r="A358" s="208" t="str">
        <f t="shared" si="439"/>
        <v>Hiện</v>
      </c>
      <c r="B358" s="151" t="str">
        <f t="shared" si="403"/>
        <v>Đủ</v>
      </c>
      <c r="C358" s="409">
        <f t="shared" si="285"/>
        <v>0</v>
      </c>
      <c r="D358" s="154" t="s">
        <v>435</v>
      </c>
      <c r="E358" s="154">
        <f t="shared" si="434"/>
        <v>0</v>
      </c>
      <c r="F358" s="154"/>
      <c r="G358" s="151"/>
      <c r="H358" s="364"/>
      <c r="I358" s="163" t="s">
        <v>824</v>
      </c>
      <c r="J358" s="164" t="s">
        <v>751</v>
      </c>
      <c r="K358" s="171" t="s">
        <v>825</v>
      </c>
      <c r="L358" s="171" t="s">
        <v>753</v>
      </c>
      <c r="M358" s="163" t="s">
        <v>345</v>
      </c>
      <c r="N358" s="173">
        <v>0</v>
      </c>
      <c r="O358" s="419">
        <v>288</v>
      </c>
      <c r="P358" s="205"/>
      <c r="S358" s="161"/>
      <c r="T358" s="162"/>
      <c r="U358" s="162"/>
      <c r="V358" s="162"/>
      <c r="W358" s="162"/>
      <c r="X358" s="162"/>
      <c r="Y358" s="162"/>
      <c r="Z358" s="162"/>
      <c r="AA358" s="162"/>
      <c r="AB358" s="162"/>
      <c r="AC358" s="162"/>
      <c r="AD358" s="162"/>
      <c r="AE358" s="162"/>
      <c r="AF358" s="162"/>
      <c r="AG358" s="162"/>
      <c r="AH358" s="162"/>
      <c r="AI358" s="162"/>
      <c r="AJ358" s="162"/>
      <c r="AK358" s="162">
        <v>306</v>
      </c>
      <c r="AL358" s="162">
        <v>0</v>
      </c>
      <c r="AM358" s="162"/>
      <c r="AN358" s="162"/>
      <c r="AO358" s="162">
        <v>0</v>
      </c>
      <c r="AP358" s="162">
        <v>0</v>
      </c>
      <c r="AQ358" s="162">
        <v>0</v>
      </c>
      <c r="AR358" s="162">
        <v>0</v>
      </c>
      <c r="AS358" s="162">
        <v>0</v>
      </c>
      <c r="AT358" s="162">
        <v>0</v>
      </c>
      <c r="AU358" s="162">
        <v>0</v>
      </c>
      <c r="AV358" s="162">
        <v>0</v>
      </c>
      <c r="AW358" s="162">
        <v>0</v>
      </c>
      <c r="AX358" s="162">
        <v>0</v>
      </c>
      <c r="AY358" s="162">
        <v>0</v>
      </c>
      <c r="AZ358" s="162">
        <v>0</v>
      </c>
      <c r="BA358" s="162"/>
      <c r="BB358" s="162"/>
      <c r="BC358" s="162">
        <v>0</v>
      </c>
      <c r="BD358" s="162">
        <v>0</v>
      </c>
      <c r="BE358" s="162">
        <v>0</v>
      </c>
      <c r="BF358" s="162">
        <v>0</v>
      </c>
      <c r="BG358" s="162">
        <v>0</v>
      </c>
      <c r="BH358" s="162">
        <v>0</v>
      </c>
      <c r="BI358" s="162">
        <v>0</v>
      </c>
      <c r="BJ358" s="162">
        <v>0</v>
      </c>
      <c r="BK358" s="162">
        <v>0</v>
      </c>
      <c r="BL358" s="162">
        <v>0</v>
      </c>
      <c r="BM358" s="162">
        <v>0</v>
      </c>
      <c r="BN358" s="162">
        <v>0</v>
      </c>
      <c r="BO358" s="162"/>
      <c r="BP358" s="162"/>
      <c r="BQ358" s="162">
        <v>0</v>
      </c>
      <c r="BR358" s="162">
        <v>0</v>
      </c>
      <c r="BS358" s="162">
        <v>0</v>
      </c>
      <c r="BT358" s="162">
        <v>0</v>
      </c>
      <c r="BU358" s="162">
        <v>0</v>
      </c>
      <c r="BV358" s="162">
        <v>0</v>
      </c>
      <c r="BW358" s="162"/>
      <c r="BX358" s="162"/>
      <c r="BY358" s="162">
        <v>0</v>
      </c>
      <c r="BZ358" s="162">
        <v>0</v>
      </c>
      <c r="CA358" s="162">
        <v>0</v>
      </c>
      <c r="CB358" s="162">
        <v>0</v>
      </c>
      <c r="CC358" s="162">
        <v>0</v>
      </c>
      <c r="CD358" s="162">
        <v>0</v>
      </c>
      <c r="CE358" s="162">
        <f>VLOOKUP(I358,[120]REV33!$A:$O,11,0)</f>
        <v>0</v>
      </c>
      <c r="CF358" s="162">
        <f>VLOOKUP(I358,[120]REV33!$A:$O,12,0)</f>
        <v>0</v>
      </c>
      <c r="CG358" s="162"/>
      <c r="CH358" s="162"/>
      <c r="CI358" s="162"/>
      <c r="CJ358" s="162"/>
      <c r="CK358" s="162"/>
      <c r="CL358" s="162"/>
      <c r="CM358" s="162"/>
      <c r="CN358" s="162"/>
      <c r="CO358" s="162">
        <v>0</v>
      </c>
      <c r="CP358" s="162">
        <v>0</v>
      </c>
      <c r="CQ358" s="162">
        <v>0</v>
      </c>
      <c r="CR358" s="162">
        <v>0</v>
      </c>
      <c r="CS358" s="162">
        <v>0</v>
      </c>
      <c r="CT358" s="162">
        <v>0</v>
      </c>
      <c r="CU358" s="162">
        <v>0</v>
      </c>
      <c r="CV358" s="162">
        <v>0</v>
      </c>
      <c r="CW358" s="209">
        <f t="shared" si="432"/>
        <v>306</v>
      </c>
      <c r="CX358" s="209">
        <f t="shared" si="433"/>
        <v>0</v>
      </c>
      <c r="CY358" s="206" t="s">
        <v>1000</v>
      </c>
      <c r="CZ358" s="156"/>
      <c r="DD358" s="157"/>
      <c r="DE358" s="152">
        <f t="shared" si="407"/>
        <v>306</v>
      </c>
      <c r="DF358" s="152" t="str">
        <f t="shared" si="408"/>
        <v>0</v>
      </c>
      <c r="DG358" s="153"/>
      <c r="DH358" s="158" t="s">
        <v>2211</v>
      </c>
      <c r="DI358" s="156" t="s">
        <v>435</v>
      </c>
      <c r="DJ358" s="174" t="s">
        <v>1219</v>
      </c>
      <c r="DK358" s="175" t="s">
        <v>1198</v>
      </c>
      <c r="DL358" s="240" t="s">
        <v>477</v>
      </c>
      <c r="DM358" s="187">
        <v>45940</v>
      </c>
      <c r="DN358" s="429">
        <v>306</v>
      </c>
      <c r="DO358" s="240" t="s">
        <v>477</v>
      </c>
      <c r="DP358" s="189">
        <v>97500</v>
      </c>
      <c r="DQ358" s="181">
        <f t="shared" si="440"/>
        <v>32818500.000000004</v>
      </c>
      <c r="DR358" s="446">
        <f t="shared" si="441"/>
        <v>0.10000000000000013</v>
      </c>
      <c r="DS358" s="160">
        <f t="shared" si="442"/>
        <v>29835000</v>
      </c>
      <c r="DT358" s="159">
        <v>45954</v>
      </c>
      <c r="DU358" s="152">
        <f t="shared" si="435"/>
        <v>306</v>
      </c>
      <c r="DV358" s="152">
        <f t="shared" si="436"/>
        <v>0</v>
      </c>
      <c r="ES358" s="152">
        <f t="shared" si="437"/>
        <v>0</v>
      </c>
      <c r="ET358" s="151">
        <f t="shared" si="438"/>
        <v>0</v>
      </c>
      <c r="EU358" s="153"/>
      <c r="EV358" s="153"/>
      <c r="EW358" s="153"/>
      <c r="EX358" s="153"/>
      <c r="EY358" s="152">
        <f t="shared" si="416"/>
        <v>306</v>
      </c>
      <c r="EZ358" s="152">
        <f t="shared" si="417"/>
        <v>0</v>
      </c>
      <c r="FA358" s="152">
        <f t="shared" si="418"/>
        <v>0</v>
      </c>
      <c r="FB358" s="152">
        <f t="shared" si="419"/>
        <v>0</v>
      </c>
      <c r="FC358" s="151" t="str">
        <f t="shared" si="420"/>
        <v>Đủ</v>
      </c>
    </row>
    <row r="359" spans="1:159" s="155" customFormat="1" ht="14" hidden="1" customHeight="1">
      <c r="A359" s="208" t="str">
        <f t="shared" si="439"/>
        <v>Hiện</v>
      </c>
      <c r="B359" s="151" t="str">
        <f t="shared" si="403"/>
        <v>Đủ</v>
      </c>
      <c r="C359" s="409">
        <f t="shared" si="285"/>
        <v>0</v>
      </c>
      <c r="D359" s="154" t="s">
        <v>435</v>
      </c>
      <c r="E359" s="154">
        <f t="shared" si="434"/>
        <v>0</v>
      </c>
      <c r="F359" s="154"/>
      <c r="G359" s="151"/>
      <c r="H359" s="364"/>
      <c r="I359" s="163" t="s">
        <v>826</v>
      </c>
      <c r="J359" s="164" t="s">
        <v>751</v>
      </c>
      <c r="K359" s="171" t="s">
        <v>827</v>
      </c>
      <c r="L359" s="171" t="s">
        <v>753</v>
      </c>
      <c r="M359" s="163" t="s">
        <v>345</v>
      </c>
      <c r="N359" s="173">
        <v>0</v>
      </c>
      <c r="O359" s="419">
        <v>352</v>
      </c>
      <c r="P359" s="205"/>
      <c r="S359" s="161"/>
      <c r="T359" s="162"/>
      <c r="U359" s="162"/>
      <c r="V359" s="162"/>
      <c r="W359" s="162"/>
      <c r="X359" s="162"/>
      <c r="Y359" s="162"/>
      <c r="Z359" s="162"/>
      <c r="AA359" s="162"/>
      <c r="AB359" s="162"/>
      <c r="AC359" s="162"/>
      <c r="AD359" s="162"/>
      <c r="AE359" s="162"/>
      <c r="AF359" s="162"/>
      <c r="AG359" s="162"/>
      <c r="AH359" s="162"/>
      <c r="AI359" s="162"/>
      <c r="AJ359" s="162"/>
      <c r="AK359" s="162">
        <v>374</v>
      </c>
      <c r="AL359" s="162">
        <v>0</v>
      </c>
      <c r="AM359" s="162"/>
      <c r="AN359" s="162"/>
      <c r="AO359" s="162">
        <v>0</v>
      </c>
      <c r="AP359" s="162">
        <v>0</v>
      </c>
      <c r="AQ359" s="162">
        <v>0</v>
      </c>
      <c r="AR359" s="162">
        <v>0</v>
      </c>
      <c r="AS359" s="162">
        <v>0</v>
      </c>
      <c r="AT359" s="162">
        <v>0</v>
      </c>
      <c r="AU359" s="162">
        <v>0</v>
      </c>
      <c r="AV359" s="162">
        <v>0</v>
      </c>
      <c r="AW359" s="162">
        <v>0</v>
      </c>
      <c r="AX359" s="162">
        <v>0</v>
      </c>
      <c r="AY359" s="162">
        <v>0</v>
      </c>
      <c r="AZ359" s="162">
        <v>0</v>
      </c>
      <c r="BA359" s="162"/>
      <c r="BB359" s="162"/>
      <c r="BC359" s="162">
        <v>0</v>
      </c>
      <c r="BD359" s="162">
        <v>0</v>
      </c>
      <c r="BE359" s="162">
        <v>0</v>
      </c>
      <c r="BF359" s="162">
        <v>0</v>
      </c>
      <c r="BG359" s="162">
        <v>0</v>
      </c>
      <c r="BH359" s="162">
        <v>0</v>
      </c>
      <c r="BI359" s="162">
        <v>0</v>
      </c>
      <c r="BJ359" s="162">
        <v>0</v>
      </c>
      <c r="BK359" s="162">
        <v>0</v>
      </c>
      <c r="BL359" s="162">
        <v>0</v>
      </c>
      <c r="BM359" s="162">
        <v>0</v>
      </c>
      <c r="BN359" s="162">
        <v>0</v>
      </c>
      <c r="BO359" s="162"/>
      <c r="BP359" s="162"/>
      <c r="BQ359" s="162">
        <v>0</v>
      </c>
      <c r="BR359" s="162">
        <v>0</v>
      </c>
      <c r="BS359" s="162">
        <v>0</v>
      </c>
      <c r="BT359" s="162">
        <v>0</v>
      </c>
      <c r="BU359" s="162">
        <v>0</v>
      </c>
      <c r="BV359" s="162">
        <v>0</v>
      </c>
      <c r="BW359" s="162"/>
      <c r="BX359" s="162"/>
      <c r="BY359" s="162">
        <v>0</v>
      </c>
      <c r="BZ359" s="162">
        <v>0</v>
      </c>
      <c r="CA359" s="162">
        <v>0</v>
      </c>
      <c r="CB359" s="162">
        <v>0</v>
      </c>
      <c r="CC359" s="162">
        <v>0</v>
      </c>
      <c r="CD359" s="162">
        <v>0</v>
      </c>
      <c r="CE359" s="162">
        <f>VLOOKUP(I359,[120]REV33!$A:$O,11,0)</f>
        <v>0</v>
      </c>
      <c r="CF359" s="162">
        <f>VLOOKUP(I359,[120]REV33!$A:$O,12,0)</f>
        <v>0</v>
      </c>
      <c r="CG359" s="162"/>
      <c r="CH359" s="162"/>
      <c r="CI359" s="162"/>
      <c r="CJ359" s="162"/>
      <c r="CK359" s="162"/>
      <c r="CL359" s="162"/>
      <c r="CM359" s="162"/>
      <c r="CN359" s="162"/>
      <c r="CO359" s="162">
        <v>0</v>
      </c>
      <c r="CP359" s="162">
        <v>0</v>
      </c>
      <c r="CQ359" s="162">
        <v>0</v>
      </c>
      <c r="CR359" s="162">
        <v>0</v>
      </c>
      <c r="CS359" s="162">
        <v>0</v>
      </c>
      <c r="CT359" s="162">
        <v>0</v>
      </c>
      <c r="CU359" s="162">
        <v>0</v>
      </c>
      <c r="CV359" s="162">
        <v>0</v>
      </c>
      <c r="CW359" s="209">
        <f t="shared" si="432"/>
        <v>374</v>
      </c>
      <c r="CX359" s="209">
        <f t="shared" si="433"/>
        <v>0</v>
      </c>
      <c r="CY359" s="206" t="s">
        <v>1000</v>
      </c>
      <c r="CZ359" s="156"/>
      <c r="DD359" s="157"/>
      <c r="DE359" s="152">
        <f t="shared" si="407"/>
        <v>374</v>
      </c>
      <c r="DF359" s="152" t="str">
        <f t="shared" si="408"/>
        <v>0</v>
      </c>
      <c r="DG359" s="153"/>
      <c r="DH359" s="158" t="s">
        <v>2211</v>
      </c>
      <c r="DI359" s="156" t="s">
        <v>435</v>
      </c>
      <c r="DJ359" s="174" t="s">
        <v>1220</v>
      </c>
      <c r="DK359" s="175" t="s">
        <v>1198</v>
      </c>
      <c r="DL359" s="240" t="s">
        <v>477</v>
      </c>
      <c r="DM359" s="187">
        <v>45940</v>
      </c>
      <c r="DN359" s="429">
        <v>374</v>
      </c>
      <c r="DO359" s="240" t="s">
        <v>477</v>
      </c>
      <c r="DP359" s="189">
        <v>103000</v>
      </c>
      <c r="DQ359" s="181">
        <f t="shared" si="440"/>
        <v>42374200</v>
      </c>
      <c r="DR359" s="446">
        <f t="shared" si="441"/>
        <v>0.1</v>
      </c>
      <c r="DS359" s="160">
        <f t="shared" si="442"/>
        <v>38522000</v>
      </c>
      <c r="DT359" s="159">
        <v>45954</v>
      </c>
      <c r="DU359" s="152">
        <f t="shared" si="435"/>
        <v>374</v>
      </c>
      <c r="DV359" s="152">
        <f t="shared" si="436"/>
        <v>0</v>
      </c>
      <c r="ES359" s="152">
        <f t="shared" si="437"/>
        <v>0</v>
      </c>
      <c r="ET359" s="151">
        <f t="shared" si="438"/>
        <v>0</v>
      </c>
      <c r="EU359" s="153"/>
      <c r="EV359" s="153"/>
      <c r="EW359" s="153"/>
      <c r="EX359" s="153"/>
      <c r="EY359" s="152">
        <f t="shared" si="416"/>
        <v>374</v>
      </c>
      <c r="EZ359" s="152">
        <f t="shared" si="417"/>
        <v>0</v>
      </c>
      <c r="FA359" s="152">
        <f t="shared" si="418"/>
        <v>0</v>
      </c>
      <c r="FB359" s="152">
        <f t="shared" si="419"/>
        <v>0</v>
      </c>
      <c r="FC359" s="151" t="str">
        <f t="shared" si="420"/>
        <v>Đủ</v>
      </c>
    </row>
    <row r="360" spans="1:159" s="155" customFormat="1" ht="14" hidden="1" customHeight="1">
      <c r="A360" s="208" t="str">
        <f t="shared" si="439"/>
        <v>Hiện</v>
      </c>
      <c r="B360" s="151" t="str">
        <f t="shared" si="403"/>
        <v>Đủ</v>
      </c>
      <c r="C360" s="409">
        <f t="shared" si="285"/>
        <v>0</v>
      </c>
      <c r="D360" s="154" t="s">
        <v>435</v>
      </c>
      <c r="E360" s="154">
        <f t="shared" si="434"/>
        <v>0</v>
      </c>
      <c r="F360" s="154"/>
      <c r="G360" s="151"/>
      <c r="H360" s="364"/>
      <c r="I360" s="163" t="s">
        <v>828</v>
      </c>
      <c r="J360" s="164" t="s">
        <v>751</v>
      </c>
      <c r="K360" s="171" t="s">
        <v>829</v>
      </c>
      <c r="L360" s="171" t="s">
        <v>753</v>
      </c>
      <c r="M360" s="163" t="s">
        <v>345</v>
      </c>
      <c r="N360" s="173">
        <v>0</v>
      </c>
      <c r="O360" s="419">
        <v>80</v>
      </c>
      <c r="P360" s="205"/>
      <c r="S360" s="161"/>
      <c r="T360" s="162"/>
      <c r="U360" s="162"/>
      <c r="V360" s="162"/>
      <c r="W360" s="162"/>
      <c r="X360" s="162"/>
      <c r="Y360" s="162"/>
      <c r="Z360" s="162"/>
      <c r="AA360" s="162"/>
      <c r="AB360" s="162"/>
      <c r="AC360" s="162"/>
      <c r="AD360" s="162"/>
      <c r="AE360" s="162"/>
      <c r="AF360" s="162"/>
      <c r="AG360" s="162"/>
      <c r="AH360" s="162"/>
      <c r="AI360" s="162"/>
      <c r="AJ360" s="162"/>
      <c r="AK360" s="162">
        <v>90</v>
      </c>
      <c r="AL360" s="162">
        <v>0</v>
      </c>
      <c r="AM360" s="162"/>
      <c r="AN360" s="162"/>
      <c r="AO360" s="162">
        <v>0</v>
      </c>
      <c r="AP360" s="162">
        <v>0</v>
      </c>
      <c r="AQ360" s="162">
        <v>0</v>
      </c>
      <c r="AR360" s="162">
        <v>0</v>
      </c>
      <c r="AS360" s="162">
        <v>0</v>
      </c>
      <c r="AT360" s="162">
        <v>0</v>
      </c>
      <c r="AU360" s="162">
        <v>0</v>
      </c>
      <c r="AV360" s="162">
        <v>0</v>
      </c>
      <c r="AW360" s="162">
        <v>0</v>
      </c>
      <c r="AX360" s="162">
        <v>0</v>
      </c>
      <c r="AY360" s="162">
        <v>0</v>
      </c>
      <c r="AZ360" s="162">
        <v>0</v>
      </c>
      <c r="BA360" s="162"/>
      <c r="BB360" s="162"/>
      <c r="BC360" s="162">
        <v>0</v>
      </c>
      <c r="BD360" s="162">
        <v>0</v>
      </c>
      <c r="BE360" s="162">
        <v>0</v>
      </c>
      <c r="BF360" s="162">
        <v>0</v>
      </c>
      <c r="BG360" s="162">
        <v>0</v>
      </c>
      <c r="BH360" s="162">
        <v>0</v>
      </c>
      <c r="BI360" s="162">
        <v>0</v>
      </c>
      <c r="BJ360" s="162">
        <v>0</v>
      </c>
      <c r="BK360" s="162">
        <v>0</v>
      </c>
      <c r="BL360" s="162">
        <v>0</v>
      </c>
      <c r="BM360" s="162">
        <v>0</v>
      </c>
      <c r="BN360" s="162">
        <v>0</v>
      </c>
      <c r="BO360" s="162"/>
      <c r="BP360" s="162"/>
      <c r="BQ360" s="162">
        <v>0</v>
      </c>
      <c r="BR360" s="162">
        <v>0</v>
      </c>
      <c r="BS360" s="162">
        <v>0</v>
      </c>
      <c r="BT360" s="162">
        <v>0</v>
      </c>
      <c r="BU360" s="162">
        <v>0</v>
      </c>
      <c r="BV360" s="162">
        <v>0</v>
      </c>
      <c r="BW360" s="162"/>
      <c r="BX360" s="162"/>
      <c r="BY360" s="162">
        <v>0</v>
      </c>
      <c r="BZ360" s="162">
        <v>0</v>
      </c>
      <c r="CA360" s="162">
        <v>0</v>
      </c>
      <c r="CB360" s="162">
        <v>0</v>
      </c>
      <c r="CC360" s="162">
        <v>0</v>
      </c>
      <c r="CD360" s="162">
        <v>0</v>
      </c>
      <c r="CE360" s="162">
        <f>VLOOKUP(I360,[120]REV33!$A:$O,11,0)</f>
        <v>0</v>
      </c>
      <c r="CF360" s="162">
        <f>VLOOKUP(I360,[120]REV33!$A:$O,12,0)</f>
        <v>0</v>
      </c>
      <c r="CG360" s="162"/>
      <c r="CH360" s="162"/>
      <c r="CI360" s="162"/>
      <c r="CJ360" s="162"/>
      <c r="CK360" s="162"/>
      <c r="CL360" s="162"/>
      <c r="CM360" s="162"/>
      <c r="CN360" s="162"/>
      <c r="CO360" s="162">
        <v>0</v>
      </c>
      <c r="CP360" s="162">
        <v>0</v>
      </c>
      <c r="CQ360" s="162">
        <v>0</v>
      </c>
      <c r="CR360" s="162">
        <v>0</v>
      </c>
      <c r="CS360" s="162">
        <v>0</v>
      </c>
      <c r="CT360" s="162">
        <v>0</v>
      </c>
      <c r="CU360" s="162">
        <v>0</v>
      </c>
      <c r="CV360" s="162">
        <v>0</v>
      </c>
      <c r="CW360" s="209">
        <f t="shared" si="432"/>
        <v>90</v>
      </c>
      <c r="CX360" s="209">
        <f t="shared" si="433"/>
        <v>0</v>
      </c>
      <c r="CY360" s="206" t="s">
        <v>1000</v>
      </c>
      <c r="CZ360" s="156"/>
      <c r="DD360" s="157"/>
      <c r="DE360" s="152">
        <f t="shared" si="407"/>
        <v>90</v>
      </c>
      <c r="DF360" s="152" t="str">
        <f t="shared" si="408"/>
        <v>0</v>
      </c>
      <c r="DG360" s="153"/>
      <c r="DH360" s="158" t="s">
        <v>2211</v>
      </c>
      <c r="DI360" s="156" t="s">
        <v>435</v>
      </c>
      <c r="DJ360" s="174" t="s">
        <v>1221</v>
      </c>
      <c r="DK360" s="175" t="s">
        <v>1184</v>
      </c>
      <c r="DL360" s="240" t="s">
        <v>477</v>
      </c>
      <c r="DM360" s="187">
        <v>45940</v>
      </c>
      <c r="DN360" s="429">
        <v>90</v>
      </c>
      <c r="DO360" s="240" t="s">
        <v>477</v>
      </c>
      <c r="DP360" s="189">
        <v>63700</v>
      </c>
      <c r="DQ360" s="181">
        <f t="shared" si="440"/>
        <v>6306300.0000000009</v>
      </c>
      <c r="DR360" s="446">
        <f t="shared" si="441"/>
        <v>0.10000000000000016</v>
      </c>
      <c r="DS360" s="160">
        <f t="shared" si="442"/>
        <v>5733000</v>
      </c>
      <c r="DT360" s="159">
        <v>45954</v>
      </c>
      <c r="DU360" s="152">
        <f t="shared" si="435"/>
        <v>90</v>
      </c>
      <c r="DV360" s="152">
        <f t="shared" si="436"/>
        <v>0</v>
      </c>
      <c r="ES360" s="152">
        <f t="shared" si="437"/>
        <v>0</v>
      </c>
      <c r="ET360" s="151">
        <f t="shared" si="438"/>
        <v>0</v>
      </c>
      <c r="EU360" s="153"/>
      <c r="EV360" s="153"/>
      <c r="EW360" s="153"/>
      <c r="EX360" s="153"/>
      <c r="EY360" s="152">
        <f t="shared" si="416"/>
        <v>90</v>
      </c>
      <c r="EZ360" s="152">
        <f t="shared" si="417"/>
        <v>0</v>
      </c>
      <c r="FA360" s="152">
        <f t="shared" si="418"/>
        <v>0</v>
      </c>
      <c r="FB360" s="152">
        <f t="shared" si="419"/>
        <v>0</v>
      </c>
      <c r="FC360" s="151" t="str">
        <f t="shared" si="420"/>
        <v>Đủ</v>
      </c>
    </row>
    <row r="361" spans="1:159" s="155" customFormat="1" ht="14" hidden="1" customHeight="1">
      <c r="A361" s="208" t="str">
        <f t="shared" si="439"/>
        <v>Hiện</v>
      </c>
      <c r="B361" s="151" t="str">
        <f t="shared" si="403"/>
        <v>Đủ</v>
      </c>
      <c r="C361" s="409">
        <f t="shared" si="285"/>
        <v>0</v>
      </c>
      <c r="D361" s="154" t="s">
        <v>435</v>
      </c>
      <c r="E361" s="154">
        <f t="shared" si="434"/>
        <v>0</v>
      </c>
      <c r="F361" s="154"/>
      <c r="G361" s="151"/>
      <c r="H361" s="364"/>
      <c r="I361" s="163" t="s">
        <v>830</v>
      </c>
      <c r="J361" s="164" t="s">
        <v>751</v>
      </c>
      <c r="K361" s="171" t="s">
        <v>831</v>
      </c>
      <c r="L361" s="171" t="s">
        <v>753</v>
      </c>
      <c r="M361" s="163" t="s">
        <v>345</v>
      </c>
      <c r="N361" s="173">
        <v>0</v>
      </c>
      <c r="O361" s="419">
        <v>80</v>
      </c>
      <c r="P361" s="205"/>
      <c r="S361" s="161"/>
      <c r="T361" s="162"/>
      <c r="U361" s="162"/>
      <c r="V361" s="162"/>
      <c r="W361" s="162"/>
      <c r="X361" s="162"/>
      <c r="Y361" s="162"/>
      <c r="Z361" s="162"/>
      <c r="AA361" s="162"/>
      <c r="AB361" s="162"/>
      <c r="AC361" s="162"/>
      <c r="AD361" s="162"/>
      <c r="AE361" s="162"/>
      <c r="AF361" s="162"/>
      <c r="AG361" s="162"/>
      <c r="AH361" s="162"/>
      <c r="AI361" s="162"/>
      <c r="AJ361" s="162"/>
      <c r="AK361" s="162">
        <v>100</v>
      </c>
      <c r="AL361" s="162">
        <v>0</v>
      </c>
      <c r="AM361" s="162"/>
      <c r="AN361" s="162"/>
      <c r="AO361" s="162">
        <v>0</v>
      </c>
      <c r="AP361" s="162">
        <v>0</v>
      </c>
      <c r="AQ361" s="162">
        <v>0</v>
      </c>
      <c r="AR361" s="162">
        <v>0</v>
      </c>
      <c r="AS361" s="162">
        <v>0</v>
      </c>
      <c r="AT361" s="162">
        <v>0</v>
      </c>
      <c r="AU361" s="162">
        <v>0</v>
      </c>
      <c r="AV361" s="162">
        <v>0</v>
      </c>
      <c r="AW361" s="162">
        <v>0</v>
      </c>
      <c r="AX361" s="162">
        <v>0</v>
      </c>
      <c r="AY361" s="162">
        <v>0</v>
      </c>
      <c r="AZ361" s="162">
        <v>0</v>
      </c>
      <c r="BA361" s="162"/>
      <c r="BB361" s="162"/>
      <c r="BC361" s="162">
        <v>0</v>
      </c>
      <c r="BD361" s="162">
        <v>0</v>
      </c>
      <c r="BE361" s="162">
        <v>0</v>
      </c>
      <c r="BF361" s="162">
        <v>0</v>
      </c>
      <c r="BG361" s="162">
        <v>0</v>
      </c>
      <c r="BH361" s="162">
        <v>0</v>
      </c>
      <c r="BI361" s="162">
        <v>0</v>
      </c>
      <c r="BJ361" s="162">
        <v>0</v>
      </c>
      <c r="BK361" s="162">
        <v>0</v>
      </c>
      <c r="BL361" s="162">
        <v>0</v>
      </c>
      <c r="BM361" s="162">
        <v>0</v>
      </c>
      <c r="BN361" s="162">
        <v>0</v>
      </c>
      <c r="BO361" s="162"/>
      <c r="BP361" s="162"/>
      <c r="BQ361" s="162">
        <v>0</v>
      </c>
      <c r="BR361" s="162">
        <v>0</v>
      </c>
      <c r="BS361" s="162">
        <v>0</v>
      </c>
      <c r="BT361" s="162">
        <v>0</v>
      </c>
      <c r="BU361" s="162">
        <v>0</v>
      </c>
      <c r="BV361" s="162">
        <v>0</v>
      </c>
      <c r="BW361" s="162"/>
      <c r="BX361" s="162"/>
      <c r="BY361" s="162">
        <v>0</v>
      </c>
      <c r="BZ361" s="162">
        <v>0</v>
      </c>
      <c r="CA361" s="162">
        <v>0</v>
      </c>
      <c r="CB361" s="162">
        <v>0</v>
      </c>
      <c r="CC361" s="162">
        <v>0</v>
      </c>
      <c r="CD361" s="162">
        <v>0</v>
      </c>
      <c r="CE361" s="162">
        <f>VLOOKUP(I361,[120]REV33!$A:$O,11,0)</f>
        <v>0</v>
      </c>
      <c r="CF361" s="162">
        <f>VLOOKUP(I361,[120]REV33!$A:$O,12,0)</f>
        <v>0</v>
      </c>
      <c r="CG361" s="162"/>
      <c r="CH361" s="162"/>
      <c r="CI361" s="162"/>
      <c r="CJ361" s="162"/>
      <c r="CK361" s="162"/>
      <c r="CL361" s="162"/>
      <c r="CM361" s="162"/>
      <c r="CN361" s="162"/>
      <c r="CO361" s="162">
        <v>0</v>
      </c>
      <c r="CP361" s="162">
        <v>0</v>
      </c>
      <c r="CQ361" s="162">
        <v>0</v>
      </c>
      <c r="CR361" s="162">
        <v>0</v>
      </c>
      <c r="CS361" s="162">
        <v>0</v>
      </c>
      <c r="CT361" s="162">
        <v>0</v>
      </c>
      <c r="CU361" s="162">
        <v>0</v>
      </c>
      <c r="CV361" s="162">
        <v>0</v>
      </c>
      <c r="CW361" s="209">
        <f t="shared" si="432"/>
        <v>100</v>
      </c>
      <c r="CX361" s="209">
        <f t="shared" si="433"/>
        <v>0</v>
      </c>
      <c r="CY361" s="206" t="s">
        <v>1000</v>
      </c>
      <c r="CZ361" s="156"/>
      <c r="DD361" s="157"/>
      <c r="DE361" s="152">
        <f t="shared" si="407"/>
        <v>100</v>
      </c>
      <c r="DF361" s="152" t="str">
        <f t="shared" si="408"/>
        <v>0</v>
      </c>
      <c r="DG361" s="153"/>
      <c r="DH361" s="158" t="s">
        <v>2211</v>
      </c>
      <c r="DI361" s="156" t="s">
        <v>435</v>
      </c>
      <c r="DJ361" s="174" t="s">
        <v>1222</v>
      </c>
      <c r="DK361" s="175" t="s">
        <v>1223</v>
      </c>
      <c r="DL361" s="240" t="s">
        <v>477</v>
      </c>
      <c r="DM361" s="187">
        <v>45940</v>
      </c>
      <c r="DN361" s="429">
        <v>100</v>
      </c>
      <c r="DO361" s="240" t="s">
        <v>477</v>
      </c>
      <c r="DP361" s="189">
        <v>2000</v>
      </c>
      <c r="DQ361" s="181">
        <f t="shared" si="440"/>
        <v>220000.00000000003</v>
      </c>
      <c r="DR361" s="446">
        <f t="shared" si="441"/>
        <v>0.10000000000000014</v>
      </c>
      <c r="DS361" s="160">
        <f t="shared" si="442"/>
        <v>200000</v>
      </c>
      <c r="DT361" s="159">
        <v>45954</v>
      </c>
      <c r="DU361" s="152">
        <f t="shared" si="435"/>
        <v>100</v>
      </c>
      <c r="DV361" s="152">
        <f t="shared" si="436"/>
        <v>0</v>
      </c>
      <c r="ES361" s="152">
        <f t="shared" si="437"/>
        <v>0</v>
      </c>
      <c r="ET361" s="151">
        <f t="shared" si="438"/>
        <v>0</v>
      </c>
      <c r="EU361" s="153"/>
      <c r="EV361" s="153"/>
      <c r="EW361" s="153"/>
      <c r="EX361" s="153"/>
      <c r="EY361" s="152">
        <f t="shared" si="416"/>
        <v>100</v>
      </c>
      <c r="EZ361" s="152">
        <f t="shared" si="417"/>
        <v>0</v>
      </c>
      <c r="FA361" s="152">
        <f t="shared" si="418"/>
        <v>0</v>
      </c>
      <c r="FB361" s="152">
        <f t="shared" si="419"/>
        <v>0</v>
      </c>
      <c r="FC361" s="151" t="str">
        <f t="shared" si="420"/>
        <v>Đủ</v>
      </c>
    </row>
    <row r="362" spans="1:159" s="155" customFormat="1" ht="14" hidden="1" customHeight="1">
      <c r="A362" s="208" t="str">
        <f t="shared" si="439"/>
        <v>Hiện</v>
      </c>
      <c r="B362" s="151" t="str">
        <f t="shared" si="403"/>
        <v>Đủ</v>
      </c>
      <c r="C362" s="409">
        <f t="shared" si="285"/>
        <v>0</v>
      </c>
      <c r="D362" s="154" t="s">
        <v>435</v>
      </c>
      <c r="E362" s="154">
        <f t="shared" si="434"/>
        <v>0</v>
      </c>
      <c r="F362" s="154"/>
      <c r="G362" s="151"/>
      <c r="H362" s="364"/>
      <c r="I362" s="163" t="s">
        <v>832</v>
      </c>
      <c r="J362" s="164" t="s">
        <v>751</v>
      </c>
      <c r="K362" s="171" t="s">
        <v>833</v>
      </c>
      <c r="L362" s="171" t="s">
        <v>753</v>
      </c>
      <c r="M362" s="163" t="s">
        <v>345</v>
      </c>
      <c r="N362" s="173">
        <v>0</v>
      </c>
      <c r="O362" s="419">
        <v>88</v>
      </c>
      <c r="P362" s="205"/>
      <c r="S362" s="161"/>
      <c r="T362" s="162"/>
      <c r="U362" s="162"/>
      <c r="V362" s="162"/>
      <c r="W362" s="162"/>
      <c r="X362" s="162"/>
      <c r="Y362" s="162"/>
      <c r="Z362" s="162"/>
      <c r="AA362" s="162"/>
      <c r="AB362" s="162"/>
      <c r="AC362" s="162"/>
      <c r="AD362" s="162"/>
      <c r="AE362" s="162"/>
      <c r="AF362" s="162"/>
      <c r="AG362" s="162"/>
      <c r="AH362" s="162"/>
      <c r="AI362" s="162"/>
      <c r="AJ362" s="162"/>
      <c r="AK362" s="162">
        <v>92</v>
      </c>
      <c r="AL362" s="162">
        <v>0</v>
      </c>
      <c r="AM362" s="162"/>
      <c r="AN362" s="162"/>
      <c r="AO362" s="162">
        <v>0</v>
      </c>
      <c r="AP362" s="162">
        <v>0</v>
      </c>
      <c r="AQ362" s="162">
        <v>0</v>
      </c>
      <c r="AR362" s="162">
        <v>0</v>
      </c>
      <c r="AS362" s="162">
        <v>0</v>
      </c>
      <c r="AT362" s="162">
        <v>0</v>
      </c>
      <c r="AU362" s="162">
        <v>0</v>
      </c>
      <c r="AV362" s="162">
        <v>0</v>
      </c>
      <c r="AW362" s="162">
        <v>0</v>
      </c>
      <c r="AX362" s="162">
        <v>0</v>
      </c>
      <c r="AY362" s="162">
        <v>0</v>
      </c>
      <c r="AZ362" s="162">
        <v>0</v>
      </c>
      <c r="BA362" s="162"/>
      <c r="BB362" s="162"/>
      <c r="BC362" s="162">
        <v>0</v>
      </c>
      <c r="BD362" s="162">
        <v>0</v>
      </c>
      <c r="BE362" s="162">
        <v>0</v>
      </c>
      <c r="BF362" s="162">
        <v>0</v>
      </c>
      <c r="BG362" s="162">
        <v>0</v>
      </c>
      <c r="BH362" s="162">
        <v>0</v>
      </c>
      <c r="BI362" s="162">
        <v>0</v>
      </c>
      <c r="BJ362" s="162">
        <v>0</v>
      </c>
      <c r="BK362" s="162">
        <v>0</v>
      </c>
      <c r="BL362" s="162">
        <v>0</v>
      </c>
      <c r="BM362" s="162">
        <v>0</v>
      </c>
      <c r="BN362" s="162">
        <v>0</v>
      </c>
      <c r="BO362" s="162"/>
      <c r="BP362" s="162"/>
      <c r="BQ362" s="162">
        <v>0</v>
      </c>
      <c r="BR362" s="162">
        <v>0</v>
      </c>
      <c r="BS362" s="162">
        <v>0</v>
      </c>
      <c r="BT362" s="162">
        <v>0</v>
      </c>
      <c r="BU362" s="162">
        <v>0</v>
      </c>
      <c r="BV362" s="162">
        <v>0</v>
      </c>
      <c r="BW362" s="162"/>
      <c r="BX362" s="162"/>
      <c r="BY362" s="162">
        <v>0</v>
      </c>
      <c r="BZ362" s="162">
        <v>0</v>
      </c>
      <c r="CA362" s="162">
        <v>0</v>
      </c>
      <c r="CB362" s="162">
        <v>0</v>
      </c>
      <c r="CC362" s="162">
        <v>0</v>
      </c>
      <c r="CD362" s="162">
        <v>0</v>
      </c>
      <c r="CE362" s="162">
        <f>VLOOKUP(I362,[120]REV33!$A:$O,11,0)</f>
        <v>0</v>
      </c>
      <c r="CF362" s="162">
        <f>VLOOKUP(I362,[120]REV33!$A:$O,12,0)</f>
        <v>0</v>
      </c>
      <c r="CG362" s="162"/>
      <c r="CH362" s="162"/>
      <c r="CI362" s="162"/>
      <c r="CJ362" s="162"/>
      <c r="CK362" s="162"/>
      <c r="CL362" s="162"/>
      <c r="CM362" s="162"/>
      <c r="CN362" s="162"/>
      <c r="CO362" s="162">
        <v>0</v>
      </c>
      <c r="CP362" s="162">
        <v>0</v>
      </c>
      <c r="CQ362" s="162">
        <v>0</v>
      </c>
      <c r="CR362" s="162">
        <v>0</v>
      </c>
      <c r="CS362" s="162">
        <v>9</v>
      </c>
      <c r="CT362" s="162">
        <v>0</v>
      </c>
      <c r="CU362" s="162">
        <v>0</v>
      </c>
      <c r="CV362" s="162">
        <v>0</v>
      </c>
      <c r="CW362" s="209">
        <f t="shared" si="432"/>
        <v>101</v>
      </c>
      <c r="CX362" s="209">
        <f t="shared" si="433"/>
        <v>0</v>
      </c>
      <c r="CY362" s="375" t="s">
        <v>2879</v>
      </c>
      <c r="CZ362" s="156"/>
      <c r="DD362" s="157"/>
      <c r="DE362" s="152">
        <f t="shared" si="407"/>
        <v>101</v>
      </c>
      <c r="DF362" s="152" t="str">
        <f t="shared" si="408"/>
        <v>0</v>
      </c>
      <c r="DG362" s="153"/>
      <c r="DH362" s="158" t="s">
        <v>2211</v>
      </c>
      <c r="DI362" s="156" t="s">
        <v>435</v>
      </c>
      <c r="DJ362" s="174" t="s">
        <v>1224</v>
      </c>
      <c r="DK362" s="175" t="s">
        <v>1225</v>
      </c>
      <c r="DL362" s="240" t="s">
        <v>477</v>
      </c>
      <c r="DM362" s="187">
        <v>45940</v>
      </c>
      <c r="DN362" s="429">
        <v>92</v>
      </c>
      <c r="DO362" s="240" t="s">
        <v>477</v>
      </c>
      <c r="DP362" s="189">
        <v>3000</v>
      </c>
      <c r="DQ362" s="181">
        <f t="shared" si="440"/>
        <v>303600</v>
      </c>
      <c r="DR362" s="446">
        <f t="shared" si="441"/>
        <v>0.1</v>
      </c>
      <c r="DS362" s="160">
        <f t="shared" si="442"/>
        <v>276000</v>
      </c>
      <c r="DT362" s="159">
        <v>45954</v>
      </c>
      <c r="DU362" s="152">
        <f t="shared" si="435"/>
        <v>101</v>
      </c>
      <c r="DV362" s="152">
        <f t="shared" si="436"/>
        <v>0</v>
      </c>
      <c r="ES362" s="152">
        <f t="shared" si="437"/>
        <v>0</v>
      </c>
      <c r="ET362" s="151">
        <f t="shared" si="438"/>
        <v>0</v>
      </c>
      <c r="EU362" s="153"/>
      <c r="EV362" s="153"/>
      <c r="EW362" s="153"/>
      <c r="EX362" s="153"/>
      <c r="EY362" s="152">
        <f t="shared" si="416"/>
        <v>101</v>
      </c>
      <c r="EZ362" s="152">
        <f t="shared" si="417"/>
        <v>0</v>
      </c>
      <c r="FA362" s="152">
        <f t="shared" si="418"/>
        <v>0</v>
      </c>
      <c r="FB362" s="152">
        <f t="shared" si="419"/>
        <v>0</v>
      </c>
      <c r="FC362" s="151" t="str">
        <f t="shared" si="420"/>
        <v>Đủ</v>
      </c>
    </row>
    <row r="363" spans="1:159" s="155" customFormat="1" ht="14" hidden="1" customHeight="1">
      <c r="A363" s="208" t="str">
        <f t="shared" si="439"/>
        <v>ok</v>
      </c>
      <c r="B363" s="151"/>
      <c r="C363" s="409"/>
      <c r="D363" s="154"/>
      <c r="E363" s="154"/>
      <c r="F363" s="154"/>
      <c r="G363" s="151"/>
      <c r="H363" s="364"/>
      <c r="I363" s="163" t="s">
        <v>832</v>
      </c>
      <c r="J363" s="164" t="s">
        <v>751</v>
      </c>
      <c r="K363" s="171" t="s">
        <v>833</v>
      </c>
      <c r="L363" s="171" t="s">
        <v>753</v>
      </c>
      <c r="M363" s="163" t="s">
        <v>345</v>
      </c>
      <c r="N363" s="173"/>
      <c r="O363" s="419"/>
      <c r="P363" s="205"/>
      <c r="S363" s="161"/>
      <c r="T363" s="162"/>
      <c r="U363" s="162"/>
      <c r="V363" s="162"/>
      <c r="W363" s="162"/>
      <c r="X363" s="162"/>
      <c r="Y363" s="162"/>
      <c r="Z363" s="162"/>
      <c r="AA363" s="162"/>
      <c r="AB363" s="162"/>
      <c r="AC363" s="162"/>
      <c r="AD363" s="162"/>
      <c r="AE363" s="162"/>
      <c r="AF363" s="162"/>
      <c r="AG363" s="162"/>
      <c r="AH363" s="162"/>
      <c r="AI363" s="162"/>
      <c r="AJ363" s="162"/>
      <c r="AK363" s="162"/>
      <c r="AL363" s="162"/>
      <c r="AM363" s="162"/>
      <c r="AN363" s="162"/>
      <c r="AO363" s="162"/>
      <c r="AP363" s="162"/>
      <c r="AQ363" s="162"/>
      <c r="AR363" s="162"/>
      <c r="AS363" s="162"/>
      <c r="AT363" s="162"/>
      <c r="AU363" s="162"/>
      <c r="AV363" s="162"/>
      <c r="AW363" s="162"/>
      <c r="AX363" s="162"/>
      <c r="AY363" s="162"/>
      <c r="AZ363" s="162"/>
      <c r="BA363" s="162"/>
      <c r="BB363" s="162"/>
      <c r="BC363" s="162"/>
      <c r="BD363" s="162"/>
      <c r="BE363" s="162"/>
      <c r="BF363" s="162"/>
      <c r="BG363" s="162"/>
      <c r="BH363" s="162"/>
      <c r="BI363" s="162"/>
      <c r="BJ363" s="162"/>
      <c r="BK363" s="162"/>
      <c r="BL363" s="162"/>
      <c r="BM363" s="162"/>
      <c r="BN363" s="162"/>
      <c r="BO363" s="162"/>
      <c r="BP363" s="162"/>
      <c r="BQ363" s="162"/>
      <c r="BR363" s="162"/>
      <c r="BS363" s="162"/>
      <c r="BT363" s="162"/>
      <c r="BU363" s="162"/>
      <c r="BV363" s="162"/>
      <c r="BW363" s="162"/>
      <c r="BX363" s="162"/>
      <c r="BY363" s="162"/>
      <c r="BZ363" s="162"/>
      <c r="CA363" s="162"/>
      <c r="CB363" s="162"/>
      <c r="CC363" s="162"/>
      <c r="CD363" s="162"/>
      <c r="CE363" s="162"/>
      <c r="CF363" s="162"/>
      <c r="CG363" s="162"/>
      <c r="CH363" s="162"/>
      <c r="CI363" s="162"/>
      <c r="CJ363" s="162"/>
      <c r="CK363" s="162"/>
      <c r="CL363" s="162"/>
      <c r="CM363" s="162"/>
      <c r="CN363" s="162"/>
      <c r="CO363" s="162"/>
      <c r="CP363" s="162"/>
      <c r="CQ363" s="162"/>
      <c r="CR363" s="162"/>
      <c r="CS363" s="162"/>
      <c r="CT363" s="162"/>
      <c r="CU363" s="162"/>
      <c r="CV363" s="162"/>
      <c r="CW363" s="209"/>
      <c r="CX363" s="209"/>
      <c r="CY363" s="375"/>
      <c r="CZ363" s="156"/>
      <c r="DD363" s="157"/>
      <c r="DE363" s="152"/>
      <c r="DF363" s="152"/>
      <c r="DG363" s="153"/>
      <c r="DH363" s="158" t="s">
        <v>2891</v>
      </c>
      <c r="DI363" s="156" t="s">
        <v>435</v>
      </c>
      <c r="DJ363" s="758" t="s">
        <v>833</v>
      </c>
      <c r="DK363" s="175" t="s">
        <v>753</v>
      </c>
      <c r="DL363" s="156" t="s">
        <v>477</v>
      </c>
      <c r="DM363" s="158" t="s">
        <v>374</v>
      </c>
      <c r="DN363" s="429">
        <v>9</v>
      </c>
      <c r="DO363" s="240" t="s">
        <v>477</v>
      </c>
      <c r="DP363" s="195">
        <v>3000</v>
      </c>
      <c r="DQ363" s="181">
        <f t="shared" si="440"/>
        <v>29700.000000000004</v>
      </c>
      <c r="DR363" s="446">
        <f t="shared" si="441"/>
        <v>0.10000000000000013</v>
      </c>
      <c r="DS363" s="195">
        <f t="shared" si="442"/>
        <v>27000</v>
      </c>
      <c r="DT363" s="159">
        <v>46108</v>
      </c>
      <c r="DU363" s="152"/>
      <c r="DV363" s="152"/>
      <c r="ES363" s="152"/>
      <c r="ET363" s="151"/>
      <c r="EU363" s="153"/>
      <c r="EV363" s="153"/>
      <c r="EW363" s="153"/>
      <c r="EX363" s="153"/>
      <c r="EY363" s="152"/>
      <c r="EZ363" s="152"/>
      <c r="FA363" s="152"/>
      <c r="FB363" s="152"/>
      <c r="FC363" s="151"/>
    </row>
    <row r="364" spans="1:159" s="155" customFormat="1" ht="14" hidden="1" customHeight="1">
      <c r="A364" s="208" t="str">
        <f t="shared" si="439"/>
        <v>Hiện</v>
      </c>
      <c r="B364" s="151" t="str">
        <f t="shared" si="403"/>
        <v>Đủ</v>
      </c>
      <c r="C364" s="409">
        <f t="shared" si="285"/>
        <v>0</v>
      </c>
      <c r="D364" s="154" t="s">
        <v>435</v>
      </c>
      <c r="E364" s="154">
        <f t="shared" si="434"/>
        <v>0</v>
      </c>
      <c r="F364" s="154"/>
      <c r="G364" s="151"/>
      <c r="H364" s="364"/>
      <c r="I364" s="163" t="s">
        <v>834</v>
      </c>
      <c r="J364" s="164" t="s">
        <v>751</v>
      </c>
      <c r="K364" s="171" t="s">
        <v>835</v>
      </c>
      <c r="L364" s="171" t="s">
        <v>753</v>
      </c>
      <c r="M364" s="163" t="s">
        <v>345</v>
      </c>
      <c r="N364" s="173">
        <v>0</v>
      </c>
      <c r="O364" s="419">
        <v>64</v>
      </c>
      <c r="P364" s="205"/>
      <c r="S364" s="161"/>
      <c r="T364" s="162"/>
      <c r="U364" s="162"/>
      <c r="V364" s="162"/>
      <c r="W364" s="162"/>
      <c r="X364" s="162"/>
      <c r="Y364" s="162"/>
      <c r="Z364" s="162"/>
      <c r="AA364" s="162"/>
      <c r="AB364" s="162"/>
      <c r="AC364" s="162"/>
      <c r="AD364" s="162"/>
      <c r="AE364" s="162"/>
      <c r="AF364" s="162"/>
      <c r="AG364" s="162"/>
      <c r="AH364" s="162"/>
      <c r="AI364" s="162"/>
      <c r="AJ364" s="162"/>
      <c r="AK364" s="162">
        <v>68</v>
      </c>
      <c r="AL364" s="162">
        <v>0</v>
      </c>
      <c r="AM364" s="162"/>
      <c r="AN364" s="162"/>
      <c r="AO364" s="162">
        <v>0</v>
      </c>
      <c r="AP364" s="162">
        <v>0</v>
      </c>
      <c r="AQ364" s="162">
        <v>0</v>
      </c>
      <c r="AR364" s="162">
        <v>0</v>
      </c>
      <c r="AS364" s="162">
        <v>0</v>
      </c>
      <c r="AT364" s="162">
        <v>0</v>
      </c>
      <c r="AU364" s="162">
        <v>0</v>
      </c>
      <c r="AV364" s="162">
        <v>0</v>
      </c>
      <c r="AW364" s="162">
        <v>0</v>
      </c>
      <c r="AX364" s="162">
        <v>0</v>
      </c>
      <c r="AY364" s="162">
        <v>0</v>
      </c>
      <c r="AZ364" s="162">
        <v>0</v>
      </c>
      <c r="BA364" s="162"/>
      <c r="BB364" s="162"/>
      <c r="BC364" s="162">
        <v>0</v>
      </c>
      <c r="BD364" s="162">
        <v>0</v>
      </c>
      <c r="BE364" s="162">
        <v>0</v>
      </c>
      <c r="BF364" s="162">
        <v>0</v>
      </c>
      <c r="BG364" s="162">
        <v>0</v>
      </c>
      <c r="BH364" s="162">
        <v>0</v>
      </c>
      <c r="BI364" s="162">
        <v>0</v>
      </c>
      <c r="BJ364" s="162">
        <v>0</v>
      </c>
      <c r="BK364" s="162">
        <v>0</v>
      </c>
      <c r="BL364" s="162">
        <v>0</v>
      </c>
      <c r="BM364" s="162">
        <v>0</v>
      </c>
      <c r="BN364" s="162">
        <v>0</v>
      </c>
      <c r="BO364" s="162"/>
      <c r="BP364" s="162"/>
      <c r="BQ364" s="162">
        <v>0</v>
      </c>
      <c r="BR364" s="162">
        <v>0</v>
      </c>
      <c r="BS364" s="162">
        <v>0</v>
      </c>
      <c r="BT364" s="162">
        <v>0</v>
      </c>
      <c r="BU364" s="162">
        <v>0</v>
      </c>
      <c r="BV364" s="162">
        <v>0</v>
      </c>
      <c r="BW364" s="162"/>
      <c r="BX364" s="162"/>
      <c r="BY364" s="162">
        <v>0</v>
      </c>
      <c r="BZ364" s="162">
        <v>0</v>
      </c>
      <c r="CA364" s="162">
        <v>0</v>
      </c>
      <c r="CB364" s="162">
        <v>0</v>
      </c>
      <c r="CC364" s="162">
        <v>0</v>
      </c>
      <c r="CD364" s="162">
        <v>0</v>
      </c>
      <c r="CE364" s="162">
        <f>VLOOKUP(I364,[120]REV33!$A:$O,11,0)</f>
        <v>0</v>
      </c>
      <c r="CF364" s="162">
        <f>VLOOKUP(I364,[120]REV33!$A:$O,12,0)</f>
        <v>0</v>
      </c>
      <c r="CG364" s="162"/>
      <c r="CH364" s="162"/>
      <c r="CI364" s="162"/>
      <c r="CJ364" s="162"/>
      <c r="CK364" s="162"/>
      <c r="CL364" s="162"/>
      <c r="CM364" s="162"/>
      <c r="CN364" s="162"/>
      <c r="CO364" s="162">
        <v>0</v>
      </c>
      <c r="CP364" s="162">
        <v>0</v>
      </c>
      <c r="CQ364" s="162">
        <v>0</v>
      </c>
      <c r="CR364" s="162">
        <v>0</v>
      </c>
      <c r="CS364" s="162">
        <v>0</v>
      </c>
      <c r="CT364" s="162">
        <v>0</v>
      </c>
      <c r="CU364" s="162">
        <v>0</v>
      </c>
      <c r="CV364" s="162">
        <v>0</v>
      </c>
      <c r="CW364" s="209">
        <f t="shared" si="432"/>
        <v>68</v>
      </c>
      <c r="CX364" s="209">
        <f t="shared" si="433"/>
        <v>0</v>
      </c>
      <c r="CY364" s="206" t="s">
        <v>1000</v>
      </c>
      <c r="CZ364" s="156"/>
      <c r="DD364" s="157"/>
      <c r="DE364" s="152">
        <f t="shared" si="407"/>
        <v>68</v>
      </c>
      <c r="DF364" s="152" t="str">
        <f t="shared" si="408"/>
        <v>0</v>
      </c>
      <c r="DG364" s="153"/>
      <c r="DH364" s="158" t="s">
        <v>2211</v>
      </c>
      <c r="DI364" s="156" t="s">
        <v>435</v>
      </c>
      <c r="DJ364" s="174" t="s">
        <v>1226</v>
      </c>
      <c r="DK364" s="175" t="s">
        <v>1225</v>
      </c>
      <c r="DL364" s="240" t="s">
        <v>477</v>
      </c>
      <c r="DM364" s="187">
        <v>45940</v>
      </c>
      <c r="DN364" s="429">
        <v>68</v>
      </c>
      <c r="DO364" s="240" t="s">
        <v>477</v>
      </c>
      <c r="DP364" s="189">
        <v>4500</v>
      </c>
      <c r="DQ364" s="181">
        <f t="shared" si="440"/>
        <v>336600</v>
      </c>
      <c r="DR364" s="446">
        <f t="shared" si="441"/>
        <v>0.1</v>
      </c>
      <c r="DS364" s="160">
        <f t="shared" si="442"/>
        <v>306000</v>
      </c>
      <c r="DT364" s="159">
        <v>45954</v>
      </c>
      <c r="DU364" s="152">
        <f>SUMIF($I:$I,I364,$DN:$DN)</f>
        <v>68</v>
      </c>
      <c r="DV364" s="152">
        <f>SUMIF($I:$I,I364,$DO:$DO)</f>
        <v>0</v>
      </c>
      <c r="ES364" s="152">
        <f>SUMIF($I:$I,I364,$EG:$EG)</f>
        <v>0</v>
      </c>
      <c r="ET364" s="151">
        <f>SUMIF($I:$I,I364,$EH:$EH)</f>
        <v>0</v>
      </c>
      <c r="EU364" s="153"/>
      <c r="EV364" s="153"/>
      <c r="EW364" s="153"/>
      <c r="EX364" s="153"/>
      <c r="EY364" s="152">
        <f t="shared" si="416"/>
        <v>68</v>
      </c>
      <c r="EZ364" s="152">
        <f t="shared" si="417"/>
        <v>0</v>
      </c>
      <c r="FA364" s="152">
        <f t="shared" si="418"/>
        <v>0</v>
      </c>
      <c r="FB364" s="152">
        <f t="shared" si="419"/>
        <v>0</v>
      </c>
      <c r="FC364" s="151" t="str">
        <f t="shared" si="420"/>
        <v>Đủ</v>
      </c>
    </row>
    <row r="365" spans="1:159" s="155" customFormat="1" ht="14" hidden="1" customHeight="1">
      <c r="A365" s="208" t="str">
        <f t="shared" si="439"/>
        <v>Hiện</v>
      </c>
      <c r="B365" s="151" t="str">
        <f t="shared" si="403"/>
        <v>Đủ</v>
      </c>
      <c r="C365" s="409">
        <f t="shared" si="285"/>
        <v>0</v>
      </c>
      <c r="D365" s="154"/>
      <c r="E365" s="154"/>
      <c r="F365" s="154"/>
      <c r="G365" s="151"/>
      <c r="H365" s="364"/>
      <c r="I365" s="163" t="s">
        <v>836</v>
      </c>
      <c r="J365" s="164" t="s">
        <v>751</v>
      </c>
      <c r="K365" s="171" t="s">
        <v>837</v>
      </c>
      <c r="L365" s="171" t="s">
        <v>838</v>
      </c>
      <c r="M365" s="1261" t="s">
        <v>345</v>
      </c>
      <c r="N365" s="1274">
        <v>0</v>
      </c>
      <c r="O365" s="1275">
        <v>464</v>
      </c>
      <c r="P365" s="1276"/>
      <c r="Q365" s="1265"/>
      <c r="R365" s="1265"/>
      <c r="S365" s="1266"/>
      <c r="T365" s="1267"/>
      <c r="U365" s="1267"/>
      <c r="V365" s="1267"/>
      <c r="W365" s="1267"/>
      <c r="X365" s="1267"/>
      <c r="Y365" s="1267"/>
      <c r="Z365" s="1267"/>
      <c r="AA365" s="1267"/>
      <c r="AB365" s="1267"/>
      <c r="AC365" s="1267"/>
      <c r="AD365" s="1267"/>
      <c r="AE365" s="1267"/>
      <c r="AF365" s="1267"/>
      <c r="AG365" s="1267"/>
      <c r="AH365" s="1267"/>
      <c r="AI365" s="1267"/>
      <c r="AJ365" s="1267"/>
      <c r="AK365" s="1267">
        <v>508</v>
      </c>
      <c r="AL365" s="1267">
        <v>0</v>
      </c>
      <c r="AM365" s="1267"/>
      <c r="AN365" s="1267"/>
      <c r="AO365" s="1267">
        <v>0</v>
      </c>
      <c r="AP365" s="1267">
        <v>0</v>
      </c>
      <c r="AQ365" s="1267">
        <v>0</v>
      </c>
      <c r="AR365" s="1267">
        <v>0</v>
      </c>
      <c r="AS365" s="1267">
        <v>0</v>
      </c>
      <c r="AT365" s="1267">
        <v>0</v>
      </c>
      <c r="AU365" s="1267">
        <v>0</v>
      </c>
      <c r="AV365" s="1267">
        <v>0</v>
      </c>
      <c r="AW365" s="1267">
        <v>0</v>
      </c>
      <c r="AX365" s="1267">
        <v>0</v>
      </c>
      <c r="AY365" s="1267">
        <v>0</v>
      </c>
      <c r="AZ365" s="1267">
        <v>0</v>
      </c>
      <c r="BA365" s="1267"/>
      <c r="BB365" s="1267"/>
      <c r="BC365" s="1267">
        <v>0</v>
      </c>
      <c r="BD365" s="1267">
        <v>0</v>
      </c>
      <c r="BE365" s="1267">
        <v>0</v>
      </c>
      <c r="BF365" s="1267">
        <v>0</v>
      </c>
      <c r="BG365" s="1267">
        <v>0</v>
      </c>
      <c r="BH365" s="1267">
        <v>0</v>
      </c>
      <c r="BI365" s="1267">
        <v>0</v>
      </c>
      <c r="BJ365" s="1267">
        <v>0</v>
      </c>
      <c r="BK365" s="1267">
        <v>0</v>
      </c>
      <c r="BL365" s="1267">
        <v>0</v>
      </c>
      <c r="BM365" s="1267">
        <v>0</v>
      </c>
      <c r="BN365" s="1267">
        <v>0</v>
      </c>
      <c r="BO365" s="1267"/>
      <c r="BP365" s="1267"/>
      <c r="BQ365" s="1267">
        <v>0</v>
      </c>
      <c r="BR365" s="1267">
        <v>0</v>
      </c>
      <c r="BS365" s="1267">
        <v>0</v>
      </c>
      <c r="BT365" s="1267">
        <v>0</v>
      </c>
      <c r="BU365" s="1267">
        <v>0</v>
      </c>
      <c r="BV365" s="1267">
        <v>0</v>
      </c>
      <c r="BW365" s="1267"/>
      <c r="BX365" s="1267"/>
      <c r="BY365" s="1267">
        <v>0</v>
      </c>
      <c r="BZ365" s="1267">
        <v>0</v>
      </c>
      <c r="CA365" s="1267">
        <v>0</v>
      </c>
      <c r="CB365" s="1267">
        <v>0</v>
      </c>
      <c r="CC365" s="1267">
        <v>0</v>
      </c>
      <c r="CD365" s="1267">
        <v>0</v>
      </c>
      <c r="CE365" s="1267">
        <f>VLOOKUP(I365,[120]REV33!$A:$O,11,0)</f>
        <v>0</v>
      </c>
      <c r="CF365" s="1267">
        <f>VLOOKUP(I365,[120]REV33!$A:$O,12,0)</f>
        <v>0</v>
      </c>
      <c r="CG365" s="1267"/>
      <c r="CH365" s="1267"/>
      <c r="CI365" s="1267"/>
      <c r="CJ365" s="1267"/>
      <c r="CK365" s="1267"/>
      <c r="CL365" s="1267"/>
      <c r="CM365" s="1267"/>
      <c r="CN365" s="1267"/>
      <c r="CO365" s="1267">
        <v>125</v>
      </c>
      <c r="CP365" s="1267">
        <v>0</v>
      </c>
      <c r="CQ365" s="1267">
        <v>0</v>
      </c>
      <c r="CR365" s="1267">
        <v>0</v>
      </c>
      <c r="CS365" s="162">
        <v>0</v>
      </c>
      <c r="CT365" s="162">
        <v>0</v>
      </c>
      <c r="CU365" s="162">
        <v>0</v>
      </c>
      <c r="CV365" s="162">
        <v>0</v>
      </c>
      <c r="CW365" s="209">
        <f t="shared" si="432"/>
        <v>633</v>
      </c>
      <c r="CX365" s="209">
        <f t="shared" si="433"/>
        <v>0</v>
      </c>
      <c r="CY365" s="1277" t="s">
        <v>2598</v>
      </c>
      <c r="CZ365" s="1270"/>
      <c r="DA365" s="1265"/>
      <c r="DB365" s="1265"/>
      <c r="DC365" s="1265"/>
      <c r="DD365" s="1271"/>
      <c r="DE365" s="1272">
        <f t="shared" si="407"/>
        <v>633</v>
      </c>
      <c r="DF365" s="1272" t="str">
        <f t="shared" si="408"/>
        <v>0</v>
      </c>
      <c r="DG365" s="1273"/>
      <c r="DH365" s="158" t="s">
        <v>2211</v>
      </c>
      <c r="DI365" s="156" t="s">
        <v>435</v>
      </c>
      <c r="DJ365" s="174" t="s">
        <v>1227</v>
      </c>
      <c r="DK365" s="175" t="s">
        <v>1228</v>
      </c>
      <c r="DL365" s="156" t="s">
        <v>477</v>
      </c>
      <c r="DM365" s="187">
        <v>45940</v>
      </c>
      <c r="DN365" s="429">
        <v>508</v>
      </c>
      <c r="DO365" s="240" t="s">
        <v>477</v>
      </c>
      <c r="DP365" s="189">
        <v>4200</v>
      </c>
      <c r="DQ365" s="181">
        <f t="shared" si="440"/>
        <v>2346960</v>
      </c>
      <c r="DR365" s="446">
        <f t="shared" si="441"/>
        <v>0.1</v>
      </c>
      <c r="DS365" s="195">
        <f t="shared" si="442"/>
        <v>2133600</v>
      </c>
      <c r="DT365" s="159">
        <v>45954</v>
      </c>
      <c r="DU365" s="152">
        <f>SUMIF($I:$I,I365,$DN:$DN)</f>
        <v>633</v>
      </c>
      <c r="DV365" s="152">
        <f>SUMIF($I:$I,I365,$DO:$DO)</f>
        <v>0</v>
      </c>
      <c r="ES365" s="152">
        <f>SUMIF($I:$I,I365,$EG:$EG)</f>
        <v>0</v>
      </c>
      <c r="ET365" s="151">
        <f>SUMIF($I:$I,I365,$EH:$EH)</f>
        <v>0</v>
      </c>
      <c r="EU365" s="153"/>
      <c r="EV365" s="153"/>
      <c r="EW365" s="153"/>
      <c r="EX365" s="153"/>
      <c r="EY365" s="152">
        <f t="shared" si="416"/>
        <v>633</v>
      </c>
      <c r="EZ365" s="152">
        <f t="shared" si="417"/>
        <v>0</v>
      </c>
      <c r="FA365" s="152">
        <f t="shared" si="418"/>
        <v>0</v>
      </c>
      <c r="FB365" s="152">
        <f t="shared" si="419"/>
        <v>0</v>
      </c>
      <c r="FC365" s="151" t="str">
        <f t="shared" si="420"/>
        <v>Đủ</v>
      </c>
    </row>
    <row r="366" spans="1:159" s="155" customFormat="1" ht="14" hidden="1" customHeight="1">
      <c r="A366" s="208" t="str">
        <f t="shared" si="439"/>
        <v>ok</v>
      </c>
      <c r="B366" s="151"/>
      <c r="C366" s="409"/>
      <c r="D366" s="154"/>
      <c r="E366" s="154"/>
      <c r="F366" s="154"/>
      <c r="G366" s="151"/>
      <c r="H366" s="364"/>
      <c r="I366" s="163" t="s">
        <v>836</v>
      </c>
      <c r="J366" s="164" t="s">
        <v>751</v>
      </c>
      <c r="K366" s="171" t="s">
        <v>837</v>
      </c>
      <c r="L366" s="171" t="s">
        <v>838</v>
      </c>
      <c r="M366" s="1261" t="s">
        <v>345</v>
      </c>
      <c r="N366" s="1274"/>
      <c r="O366" s="1275"/>
      <c r="P366" s="1276"/>
      <c r="Q366" s="1265"/>
      <c r="R366" s="1265"/>
      <c r="S366" s="1266"/>
      <c r="T366" s="1267"/>
      <c r="U366" s="1267"/>
      <c r="V366" s="1267"/>
      <c r="W366" s="1267"/>
      <c r="X366" s="1267"/>
      <c r="Y366" s="1267"/>
      <c r="Z366" s="1267"/>
      <c r="AA366" s="1267"/>
      <c r="AB366" s="1267"/>
      <c r="AC366" s="1267"/>
      <c r="AD366" s="1267"/>
      <c r="AE366" s="1267"/>
      <c r="AF366" s="1267"/>
      <c r="AG366" s="1267"/>
      <c r="AH366" s="1267"/>
      <c r="AI366" s="1267"/>
      <c r="AJ366" s="1267"/>
      <c r="AK366" s="1267"/>
      <c r="AL366" s="1267"/>
      <c r="AM366" s="1267"/>
      <c r="AN366" s="1267"/>
      <c r="AO366" s="1267"/>
      <c r="AP366" s="1267"/>
      <c r="AQ366" s="1267"/>
      <c r="AR366" s="1267"/>
      <c r="AS366" s="1267"/>
      <c r="AT366" s="1267"/>
      <c r="AU366" s="1267"/>
      <c r="AV366" s="1267"/>
      <c r="AW366" s="1267"/>
      <c r="AX366" s="1267"/>
      <c r="AY366" s="1267"/>
      <c r="AZ366" s="1267"/>
      <c r="BA366" s="1267"/>
      <c r="BB366" s="1267"/>
      <c r="BC366" s="1267"/>
      <c r="BD366" s="1267"/>
      <c r="BE366" s="1267"/>
      <c r="BF366" s="1267"/>
      <c r="BG366" s="1267"/>
      <c r="BH366" s="1267"/>
      <c r="BI366" s="1267"/>
      <c r="BJ366" s="1267"/>
      <c r="BK366" s="1267"/>
      <c r="BL366" s="1267"/>
      <c r="BM366" s="1267"/>
      <c r="BN366" s="1267"/>
      <c r="BO366" s="1267"/>
      <c r="BP366" s="1267"/>
      <c r="BQ366" s="1267"/>
      <c r="BR366" s="1267"/>
      <c r="BS366" s="1267"/>
      <c r="BT366" s="1267"/>
      <c r="BU366" s="1267"/>
      <c r="BV366" s="1267"/>
      <c r="BW366" s="1267"/>
      <c r="BX366" s="1267"/>
      <c r="BY366" s="1267"/>
      <c r="BZ366" s="1267"/>
      <c r="CA366" s="1267"/>
      <c r="CB366" s="1267"/>
      <c r="CC366" s="1267"/>
      <c r="CD366" s="1267"/>
      <c r="CE366" s="1267"/>
      <c r="CF366" s="1267"/>
      <c r="CG366" s="1267"/>
      <c r="CH366" s="1267"/>
      <c r="CI366" s="1267"/>
      <c r="CJ366" s="1267"/>
      <c r="CK366" s="1267"/>
      <c r="CL366" s="1267"/>
      <c r="CM366" s="1267"/>
      <c r="CN366" s="1267"/>
      <c r="CO366" s="1267"/>
      <c r="CP366" s="1267"/>
      <c r="CQ366" s="1267"/>
      <c r="CR366" s="1267"/>
      <c r="CS366" s="1267"/>
      <c r="CT366" s="1267"/>
      <c r="CU366" s="1267"/>
      <c r="CV366" s="1267"/>
      <c r="CW366" s="1268"/>
      <c r="CX366" s="1268"/>
      <c r="CY366" s="1277"/>
      <c r="CZ366" s="1270"/>
      <c r="DA366" s="1265"/>
      <c r="DB366" s="1265"/>
      <c r="DC366" s="1265"/>
      <c r="DD366" s="1271"/>
      <c r="DE366" s="1272"/>
      <c r="DF366" s="1272"/>
      <c r="DG366" s="1273"/>
      <c r="DH366" s="158" t="s">
        <v>2871</v>
      </c>
      <c r="DI366" s="156" t="s">
        <v>435</v>
      </c>
      <c r="DJ366" s="174" t="s">
        <v>1227</v>
      </c>
      <c r="DK366" s="1284" t="s">
        <v>1228</v>
      </c>
      <c r="DL366" s="1282" t="s">
        <v>477</v>
      </c>
      <c r="DM366" s="1282" t="s">
        <v>374</v>
      </c>
      <c r="DN366" s="1280">
        <v>125</v>
      </c>
      <c r="DO366" s="1282" t="s">
        <v>477</v>
      </c>
      <c r="DP366" s="1280">
        <v>8200</v>
      </c>
      <c r="DQ366" s="181">
        <f t="shared" si="440"/>
        <v>1127500</v>
      </c>
      <c r="DR366" s="446">
        <f t="shared" si="441"/>
        <v>0.1</v>
      </c>
      <c r="DS366" s="195">
        <f t="shared" si="442"/>
        <v>1025000</v>
      </c>
      <c r="DT366" s="159">
        <v>46086</v>
      </c>
      <c r="DU366" s="152"/>
      <c r="DV366" s="152"/>
      <c r="ES366" s="152"/>
      <c r="ET366" s="151"/>
      <c r="EU366" s="153"/>
      <c r="EV366" s="153"/>
      <c r="EW366" s="153"/>
      <c r="EX366" s="153"/>
      <c r="EY366" s="152"/>
      <c r="EZ366" s="152"/>
      <c r="FA366" s="152"/>
      <c r="FB366" s="152"/>
      <c r="FC366" s="151"/>
    </row>
    <row r="367" spans="1:159" s="155" customFormat="1" ht="14" hidden="1" customHeight="1">
      <c r="A367" s="208" t="str">
        <f t="shared" si="439"/>
        <v>Hiện</v>
      </c>
      <c r="B367" s="151" t="str">
        <f t="shared" si="403"/>
        <v>Đủ</v>
      </c>
      <c r="C367" s="409">
        <f t="shared" si="285"/>
        <v>0</v>
      </c>
      <c r="D367" s="154" t="s">
        <v>435</v>
      </c>
      <c r="E367" s="154">
        <f>C367*DP367*1.1</f>
        <v>0</v>
      </c>
      <c r="F367" s="154"/>
      <c r="G367" s="151"/>
      <c r="H367" s="364"/>
      <c r="I367" s="163" t="s">
        <v>839</v>
      </c>
      <c r="J367" s="164" t="s">
        <v>751</v>
      </c>
      <c r="K367" s="171" t="s">
        <v>840</v>
      </c>
      <c r="L367" s="171" t="s">
        <v>753</v>
      </c>
      <c r="M367" s="163" t="s">
        <v>345</v>
      </c>
      <c r="N367" s="173">
        <v>0</v>
      </c>
      <c r="O367" s="419">
        <v>8</v>
      </c>
      <c r="P367" s="205"/>
      <c r="S367" s="161"/>
      <c r="T367" s="162"/>
      <c r="U367" s="162"/>
      <c r="V367" s="162"/>
      <c r="W367" s="162"/>
      <c r="X367" s="162"/>
      <c r="Y367" s="162"/>
      <c r="Z367" s="162"/>
      <c r="AA367" s="162"/>
      <c r="AB367" s="162"/>
      <c r="AC367" s="162"/>
      <c r="AD367" s="162"/>
      <c r="AE367" s="162"/>
      <c r="AF367" s="162"/>
      <c r="AG367" s="162"/>
      <c r="AH367" s="162"/>
      <c r="AI367" s="162"/>
      <c r="AJ367" s="162"/>
      <c r="AK367" s="162">
        <v>12</v>
      </c>
      <c r="AL367" s="162">
        <v>0</v>
      </c>
      <c r="AM367" s="162"/>
      <c r="AN367" s="162"/>
      <c r="AO367" s="162">
        <v>0</v>
      </c>
      <c r="AP367" s="162">
        <v>0</v>
      </c>
      <c r="AQ367" s="162">
        <v>0</v>
      </c>
      <c r="AR367" s="162">
        <v>0</v>
      </c>
      <c r="AS367" s="162">
        <v>0</v>
      </c>
      <c r="AT367" s="162">
        <v>0</v>
      </c>
      <c r="AU367" s="162">
        <v>0</v>
      </c>
      <c r="AV367" s="162">
        <v>0</v>
      </c>
      <c r="AW367" s="162">
        <v>0</v>
      </c>
      <c r="AX367" s="162">
        <v>0</v>
      </c>
      <c r="AY367" s="162">
        <v>0</v>
      </c>
      <c r="AZ367" s="162">
        <v>0</v>
      </c>
      <c r="BA367" s="162"/>
      <c r="BB367" s="162"/>
      <c r="BC367" s="162">
        <v>0</v>
      </c>
      <c r="BD367" s="162">
        <v>0</v>
      </c>
      <c r="BE367" s="162">
        <v>0</v>
      </c>
      <c r="BF367" s="162">
        <v>0</v>
      </c>
      <c r="BG367" s="162">
        <v>0</v>
      </c>
      <c r="BH367" s="162">
        <v>0</v>
      </c>
      <c r="BI367" s="162">
        <v>0</v>
      </c>
      <c r="BJ367" s="162">
        <v>0</v>
      </c>
      <c r="BK367" s="162">
        <v>0</v>
      </c>
      <c r="BL367" s="162">
        <v>0</v>
      </c>
      <c r="BM367" s="162">
        <v>0</v>
      </c>
      <c r="BN367" s="162">
        <v>0</v>
      </c>
      <c r="BO367" s="162"/>
      <c r="BP367" s="162"/>
      <c r="BQ367" s="162">
        <v>0</v>
      </c>
      <c r="BR367" s="162">
        <v>0</v>
      </c>
      <c r="BS367" s="162">
        <v>0</v>
      </c>
      <c r="BT367" s="162">
        <v>0</v>
      </c>
      <c r="BU367" s="162">
        <v>0</v>
      </c>
      <c r="BV367" s="162">
        <v>0</v>
      </c>
      <c r="BW367" s="162"/>
      <c r="BX367" s="162"/>
      <c r="BY367" s="162">
        <v>0</v>
      </c>
      <c r="BZ367" s="162">
        <v>0</v>
      </c>
      <c r="CA367" s="162">
        <v>0</v>
      </c>
      <c r="CB367" s="162">
        <v>0</v>
      </c>
      <c r="CC367" s="162">
        <v>0</v>
      </c>
      <c r="CD367" s="162">
        <v>0</v>
      </c>
      <c r="CE367" s="162">
        <f>VLOOKUP(I367,[120]REV33!$A:$O,11,0)</f>
        <v>0</v>
      </c>
      <c r="CF367" s="162">
        <f>VLOOKUP(I367,[120]REV33!$A:$O,12,0)</f>
        <v>0</v>
      </c>
      <c r="CG367" s="162"/>
      <c r="CH367" s="162"/>
      <c r="CI367" s="162"/>
      <c r="CJ367" s="162"/>
      <c r="CK367" s="162"/>
      <c r="CL367" s="162"/>
      <c r="CM367" s="162"/>
      <c r="CN367" s="162"/>
      <c r="CO367" s="162">
        <v>0</v>
      </c>
      <c r="CP367" s="162">
        <v>0</v>
      </c>
      <c r="CQ367" s="162">
        <v>0</v>
      </c>
      <c r="CR367" s="162">
        <v>0</v>
      </c>
      <c r="CS367" s="162">
        <v>2</v>
      </c>
      <c r="CT367" s="162">
        <v>0</v>
      </c>
      <c r="CU367" s="162">
        <v>0</v>
      </c>
      <c r="CV367" s="162">
        <v>0</v>
      </c>
      <c r="CW367" s="209">
        <f t="shared" ref="CW367:CW371" si="443">Q367+S367+U367+W367+Y367+AA367+AC367+AE367+AG367+AI367+AK367+AM367+AO367+AQ367+AS367+AU367+AW367+AY367+BA367+BC367+BE367+BG367+BI367+BK367+BM367+BO367+BQ367+BS367+BU367+BW367+BY367+CA367+CC367+CE367+CG367+CI367+CK367+CM367+CO367+CQ367+CS367+CU367</f>
        <v>14</v>
      </c>
      <c r="CX367" s="209">
        <f t="shared" ref="CX367:CX371" si="444">R367+T367+V367+X367+Z367+AB367+AD367+AF367+AH367+AJ367+AL367+AN367+AP367+AR367+AT367+AV367+AX367+AZ367+BB367+BD367+BF367+BH367+BJ367+BL367+BN367+BP367+BR367+BT367+BV367+BX367+BZ367+CB367+CD367+CF367+CH367+CJ367+CL367+CN367+CP367+CR367+CT367+CV367</f>
        <v>0</v>
      </c>
      <c r="CY367" s="375" t="s">
        <v>2879</v>
      </c>
      <c r="CZ367" s="156"/>
      <c r="DD367" s="157"/>
      <c r="DE367" s="152">
        <f t="shared" si="407"/>
        <v>14</v>
      </c>
      <c r="DF367" s="152" t="str">
        <f t="shared" si="408"/>
        <v>0</v>
      </c>
      <c r="DG367" s="153"/>
      <c r="DH367" s="158" t="s">
        <v>2211</v>
      </c>
      <c r="DI367" s="156" t="s">
        <v>435</v>
      </c>
      <c r="DJ367" s="174" t="s">
        <v>1227</v>
      </c>
      <c r="DK367" s="175" t="s">
        <v>1223</v>
      </c>
      <c r="DL367" s="240" t="s">
        <v>477</v>
      </c>
      <c r="DM367" s="187">
        <v>45940</v>
      </c>
      <c r="DN367" s="429">
        <v>12</v>
      </c>
      <c r="DO367" s="240" t="s">
        <v>477</v>
      </c>
      <c r="DP367" s="189">
        <v>4200</v>
      </c>
      <c r="DQ367" s="181">
        <f t="shared" si="440"/>
        <v>55440.000000000007</v>
      </c>
      <c r="DR367" s="446">
        <f t="shared" si="441"/>
        <v>0.10000000000000014</v>
      </c>
      <c r="DS367" s="160">
        <f t="shared" si="442"/>
        <v>50400</v>
      </c>
      <c r="DT367" s="159">
        <v>45954</v>
      </c>
      <c r="DU367" s="152">
        <f>SUMIF($I:$I,I367,$DN:$DN)</f>
        <v>14</v>
      </c>
      <c r="DV367" s="152">
        <f>SUMIF($I:$I,I367,$DO:$DO)</f>
        <v>0</v>
      </c>
      <c r="ES367" s="152">
        <f>SUMIF($I:$I,I367,$EG:$EG)</f>
        <v>0</v>
      </c>
      <c r="ET367" s="151">
        <f>SUMIF($I:$I,I367,$EH:$EH)</f>
        <v>0</v>
      </c>
      <c r="EU367" s="153"/>
      <c r="EV367" s="153"/>
      <c r="EW367" s="153"/>
      <c r="EX367" s="153"/>
      <c r="EY367" s="152">
        <f t="shared" si="416"/>
        <v>14</v>
      </c>
      <c r="EZ367" s="152">
        <f t="shared" si="417"/>
        <v>0</v>
      </c>
      <c r="FA367" s="152">
        <f t="shared" si="418"/>
        <v>0</v>
      </c>
      <c r="FB367" s="152">
        <f t="shared" si="419"/>
        <v>0</v>
      </c>
      <c r="FC367" s="151" t="str">
        <f t="shared" si="420"/>
        <v>Đủ</v>
      </c>
    </row>
    <row r="368" spans="1:159" s="155" customFormat="1" ht="14" hidden="1" customHeight="1">
      <c r="A368" s="208" t="str">
        <f t="shared" si="439"/>
        <v>ok</v>
      </c>
      <c r="B368" s="151"/>
      <c r="C368" s="409"/>
      <c r="D368" s="154"/>
      <c r="E368" s="154"/>
      <c r="F368" s="154"/>
      <c r="G368" s="151"/>
      <c r="H368" s="364"/>
      <c r="I368" s="163" t="s">
        <v>839</v>
      </c>
      <c r="J368" s="164" t="s">
        <v>751</v>
      </c>
      <c r="K368" s="171" t="s">
        <v>840</v>
      </c>
      <c r="L368" s="171" t="s">
        <v>753</v>
      </c>
      <c r="M368" s="163" t="s">
        <v>345</v>
      </c>
      <c r="N368" s="173"/>
      <c r="O368" s="419"/>
      <c r="P368" s="205"/>
      <c r="S368" s="161"/>
      <c r="T368" s="162"/>
      <c r="U368" s="162"/>
      <c r="V368" s="162"/>
      <c r="W368" s="162"/>
      <c r="X368" s="162"/>
      <c r="Y368" s="162"/>
      <c r="Z368" s="162"/>
      <c r="AA368" s="162"/>
      <c r="AB368" s="162"/>
      <c r="AC368" s="162"/>
      <c r="AD368" s="162"/>
      <c r="AE368" s="162"/>
      <c r="AF368" s="162"/>
      <c r="AG368" s="162"/>
      <c r="AH368" s="162"/>
      <c r="AI368" s="162"/>
      <c r="AJ368" s="162"/>
      <c r="AK368" s="162"/>
      <c r="AL368" s="162"/>
      <c r="AM368" s="162"/>
      <c r="AN368" s="162"/>
      <c r="AO368" s="162"/>
      <c r="AP368" s="162"/>
      <c r="AQ368" s="162"/>
      <c r="AR368" s="162"/>
      <c r="AS368" s="162"/>
      <c r="AT368" s="162"/>
      <c r="AU368" s="162"/>
      <c r="AV368" s="162"/>
      <c r="AW368" s="162"/>
      <c r="AX368" s="162"/>
      <c r="AY368" s="162"/>
      <c r="AZ368" s="162"/>
      <c r="BA368" s="162"/>
      <c r="BB368" s="162"/>
      <c r="BC368" s="162"/>
      <c r="BD368" s="162"/>
      <c r="BE368" s="162"/>
      <c r="BF368" s="162"/>
      <c r="BG368" s="162"/>
      <c r="BH368" s="162"/>
      <c r="BI368" s="162"/>
      <c r="BJ368" s="162"/>
      <c r="BK368" s="162"/>
      <c r="BL368" s="162"/>
      <c r="BM368" s="162"/>
      <c r="BN368" s="162"/>
      <c r="BO368" s="162"/>
      <c r="BP368" s="162"/>
      <c r="BQ368" s="162"/>
      <c r="BR368" s="162"/>
      <c r="BS368" s="162"/>
      <c r="BT368" s="162"/>
      <c r="BU368" s="162"/>
      <c r="BV368" s="162"/>
      <c r="BW368" s="162"/>
      <c r="BX368" s="162"/>
      <c r="BY368" s="162"/>
      <c r="BZ368" s="162"/>
      <c r="CA368" s="162"/>
      <c r="CB368" s="162"/>
      <c r="CC368" s="162"/>
      <c r="CD368" s="162"/>
      <c r="CE368" s="162"/>
      <c r="CF368" s="162"/>
      <c r="CG368" s="162"/>
      <c r="CH368" s="162"/>
      <c r="CI368" s="162"/>
      <c r="CJ368" s="162"/>
      <c r="CK368" s="162"/>
      <c r="CL368" s="162"/>
      <c r="CM368" s="162"/>
      <c r="CN368" s="162"/>
      <c r="CO368" s="162"/>
      <c r="CP368" s="162"/>
      <c r="CQ368" s="162"/>
      <c r="CR368" s="162"/>
      <c r="CS368" s="162"/>
      <c r="CT368" s="162"/>
      <c r="CU368" s="162"/>
      <c r="CV368" s="162"/>
      <c r="CW368" s="209"/>
      <c r="CX368" s="209"/>
      <c r="CY368" s="375"/>
      <c r="CZ368" s="156"/>
      <c r="DD368" s="157"/>
      <c r="DE368" s="152"/>
      <c r="DF368" s="152"/>
      <c r="DG368" s="153"/>
      <c r="DH368" s="158" t="s">
        <v>2891</v>
      </c>
      <c r="DI368" s="156" t="s">
        <v>435</v>
      </c>
      <c r="DJ368" s="758" t="s">
        <v>840</v>
      </c>
      <c r="DK368" s="175" t="s">
        <v>753</v>
      </c>
      <c r="DL368" s="156" t="s">
        <v>477</v>
      </c>
      <c r="DM368" s="158" t="s">
        <v>374</v>
      </c>
      <c r="DN368" s="429">
        <v>2</v>
      </c>
      <c r="DO368" s="240" t="s">
        <v>477</v>
      </c>
      <c r="DP368" s="195">
        <v>4200</v>
      </c>
      <c r="DQ368" s="181">
        <f t="shared" si="440"/>
        <v>9240</v>
      </c>
      <c r="DR368" s="446">
        <f t="shared" si="441"/>
        <v>0.1</v>
      </c>
      <c r="DS368" s="195">
        <f t="shared" si="442"/>
        <v>8400</v>
      </c>
      <c r="DT368" s="159">
        <v>46108</v>
      </c>
      <c r="DU368" s="152"/>
      <c r="DV368" s="152"/>
      <c r="ES368" s="152"/>
      <c r="ET368" s="151"/>
      <c r="EU368" s="153"/>
      <c r="EV368" s="153"/>
      <c r="EW368" s="153"/>
      <c r="EX368" s="153"/>
      <c r="EY368" s="152"/>
      <c r="EZ368" s="152"/>
      <c r="FA368" s="152"/>
      <c r="FB368" s="152"/>
      <c r="FC368" s="151"/>
    </row>
    <row r="369" spans="1:159" s="155" customFormat="1" ht="14" hidden="1" customHeight="1">
      <c r="A369" s="1260" t="str">
        <f t="shared" si="439"/>
        <v>Hiện</v>
      </c>
      <c r="B369" s="151" t="str">
        <f t="shared" si="403"/>
        <v>Đủ</v>
      </c>
      <c r="C369" s="409">
        <f t="shared" si="285"/>
        <v>0</v>
      </c>
      <c r="D369" s="154" t="s">
        <v>435</v>
      </c>
      <c r="E369" s="154">
        <f>C369*DP369*1.1</f>
        <v>0</v>
      </c>
      <c r="F369" s="154"/>
      <c r="G369" s="151"/>
      <c r="H369" s="364"/>
      <c r="I369" s="163" t="s">
        <v>841</v>
      </c>
      <c r="J369" s="164" t="s">
        <v>751</v>
      </c>
      <c r="K369" s="171" t="s">
        <v>842</v>
      </c>
      <c r="L369" s="171" t="s">
        <v>843</v>
      </c>
      <c r="M369" s="163" t="s">
        <v>345</v>
      </c>
      <c r="N369" s="173">
        <v>0</v>
      </c>
      <c r="O369" s="419">
        <v>120</v>
      </c>
      <c r="P369" s="205"/>
      <c r="S369" s="161"/>
      <c r="T369" s="162"/>
      <c r="U369" s="162"/>
      <c r="V369" s="162"/>
      <c r="W369" s="162"/>
      <c r="X369" s="162"/>
      <c r="Y369" s="162"/>
      <c r="Z369" s="162"/>
      <c r="AA369" s="162"/>
      <c r="AB369" s="162"/>
      <c r="AC369" s="162"/>
      <c r="AD369" s="162"/>
      <c r="AE369" s="162"/>
      <c r="AF369" s="162"/>
      <c r="AG369" s="162"/>
      <c r="AH369" s="162"/>
      <c r="AI369" s="162"/>
      <c r="AJ369" s="162"/>
      <c r="AK369" s="162">
        <v>126</v>
      </c>
      <c r="AL369" s="162">
        <v>0</v>
      </c>
      <c r="AM369" s="162"/>
      <c r="AN369" s="162"/>
      <c r="AO369" s="162">
        <v>0</v>
      </c>
      <c r="AP369" s="162">
        <v>0</v>
      </c>
      <c r="AQ369" s="162">
        <v>0</v>
      </c>
      <c r="AR369" s="162">
        <v>0</v>
      </c>
      <c r="AS369" s="162">
        <v>0</v>
      </c>
      <c r="AT369" s="162">
        <v>0</v>
      </c>
      <c r="AU369" s="162">
        <v>0</v>
      </c>
      <c r="AV369" s="162">
        <v>0</v>
      </c>
      <c r="AW369" s="162">
        <v>0</v>
      </c>
      <c r="AX369" s="162">
        <v>0</v>
      </c>
      <c r="AY369" s="162">
        <v>0</v>
      </c>
      <c r="AZ369" s="162">
        <v>0</v>
      </c>
      <c r="BA369" s="162"/>
      <c r="BB369" s="162"/>
      <c r="BC369" s="162">
        <v>0</v>
      </c>
      <c r="BD369" s="162">
        <v>0</v>
      </c>
      <c r="BE369" s="162">
        <v>0</v>
      </c>
      <c r="BF369" s="162">
        <v>0</v>
      </c>
      <c r="BG369" s="162">
        <v>0</v>
      </c>
      <c r="BH369" s="162">
        <v>0</v>
      </c>
      <c r="BI369" s="162">
        <v>0</v>
      </c>
      <c r="BJ369" s="162">
        <v>0</v>
      </c>
      <c r="BK369" s="162">
        <v>0</v>
      </c>
      <c r="BL369" s="162">
        <v>0</v>
      </c>
      <c r="BM369" s="162">
        <v>0</v>
      </c>
      <c r="BN369" s="162">
        <v>0</v>
      </c>
      <c r="BO369" s="162"/>
      <c r="BP369" s="162"/>
      <c r="BQ369" s="162">
        <v>0</v>
      </c>
      <c r="BR369" s="162">
        <v>0</v>
      </c>
      <c r="BS369" s="162">
        <v>0</v>
      </c>
      <c r="BT369" s="162">
        <v>0</v>
      </c>
      <c r="BU369" s="162">
        <v>0</v>
      </c>
      <c r="BV369" s="162">
        <v>0</v>
      </c>
      <c r="BW369" s="162"/>
      <c r="BX369" s="162"/>
      <c r="BY369" s="162">
        <v>0</v>
      </c>
      <c r="BZ369" s="162">
        <v>0</v>
      </c>
      <c r="CA369" s="162">
        <v>0</v>
      </c>
      <c r="CB369" s="162">
        <v>0</v>
      </c>
      <c r="CC369" s="162">
        <v>0</v>
      </c>
      <c r="CD369" s="162">
        <v>0</v>
      </c>
      <c r="CE369" s="162">
        <f>VLOOKUP(I369,[120]REV33!$A:$O,11,0)</f>
        <v>0</v>
      </c>
      <c r="CF369" s="162">
        <f>VLOOKUP(I369,[120]REV33!$A:$O,12,0)</f>
        <v>0</v>
      </c>
      <c r="CG369" s="162"/>
      <c r="CH369" s="162"/>
      <c r="CI369" s="162"/>
      <c r="CJ369" s="162"/>
      <c r="CK369" s="162"/>
      <c r="CL369" s="162"/>
      <c r="CM369" s="162"/>
      <c r="CN369" s="162"/>
      <c r="CO369" s="162">
        <v>0</v>
      </c>
      <c r="CP369" s="162">
        <v>0</v>
      </c>
      <c r="CQ369" s="162">
        <v>0</v>
      </c>
      <c r="CR369" s="162">
        <v>0</v>
      </c>
      <c r="CS369" s="162">
        <v>0</v>
      </c>
      <c r="CT369" s="162">
        <v>0</v>
      </c>
      <c r="CU369" s="162">
        <v>0</v>
      </c>
      <c r="CV369" s="162">
        <v>0</v>
      </c>
      <c r="CW369" s="209">
        <f t="shared" si="443"/>
        <v>126</v>
      </c>
      <c r="CX369" s="209">
        <f t="shared" si="444"/>
        <v>0</v>
      </c>
      <c r="CY369" s="206" t="s">
        <v>1000</v>
      </c>
      <c r="CZ369" s="156"/>
      <c r="DD369" s="157"/>
      <c r="DE369" s="152">
        <f t="shared" si="407"/>
        <v>126</v>
      </c>
      <c r="DF369" s="152" t="str">
        <f t="shared" si="408"/>
        <v>0</v>
      </c>
      <c r="DG369" s="153"/>
      <c r="DH369" s="158" t="s">
        <v>2211</v>
      </c>
      <c r="DI369" s="156" t="s">
        <v>435</v>
      </c>
      <c r="DJ369" s="174" t="s">
        <v>1227</v>
      </c>
      <c r="DK369" s="175" t="s">
        <v>1229</v>
      </c>
      <c r="DL369" s="240" t="s">
        <v>477</v>
      </c>
      <c r="DM369" s="187">
        <v>45940</v>
      </c>
      <c r="DN369" s="429">
        <v>126</v>
      </c>
      <c r="DO369" s="240" t="s">
        <v>477</v>
      </c>
      <c r="DP369" s="189">
        <v>4200</v>
      </c>
      <c r="DQ369" s="181">
        <f t="shared" si="440"/>
        <v>582120</v>
      </c>
      <c r="DR369" s="446">
        <f t="shared" si="441"/>
        <v>0.1</v>
      </c>
      <c r="DS369" s="160">
        <f t="shared" si="442"/>
        <v>529200</v>
      </c>
      <c r="DT369" s="159">
        <v>45954</v>
      </c>
      <c r="DU369" s="152">
        <f>SUMIF($I:$I,I369,$DN:$DN)</f>
        <v>126</v>
      </c>
      <c r="DV369" s="152">
        <f>SUMIF($I:$I,I369,$DO:$DO)</f>
        <v>0</v>
      </c>
      <c r="ES369" s="152">
        <f>SUMIF($I:$I,I369,$EG:$EG)</f>
        <v>0</v>
      </c>
      <c r="ET369" s="151">
        <f>SUMIF($I:$I,I369,$EH:$EH)</f>
        <v>0</v>
      </c>
      <c r="EU369" s="153"/>
      <c r="EV369" s="153"/>
      <c r="EW369" s="153"/>
      <c r="EX369" s="153"/>
      <c r="EY369" s="152">
        <f t="shared" si="416"/>
        <v>126</v>
      </c>
      <c r="EZ369" s="152">
        <f t="shared" si="417"/>
        <v>0</v>
      </c>
      <c r="FA369" s="152">
        <f t="shared" si="418"/>
        <v>0</v>
      </c>
      <c r="FB369" s="152">
        <f t="shared" si="419"/>
        <v>0</v>
      </c>
      <c r="FC369" s="151" t="str">
        <f t="shared" si="420"/>
        <v>Đủ</v>
      </c>
    </row>
    <row r="370" spans="1:159" s="155" customFormat="1" ht="14" hidden="1" customHeight="1">
      <c r="A370" s="1260" t="str">
        <f t="shared" si="439"/>
        <v>Hiện</v>
      </c>
      <c r="B370" s="151" t="str">
        <f t="shared" si="403"/>
        <v>Đủ</v>
      </c>
      <c r="C370" s="409">
        <f t="shared" si="285"/>
        <v>0</v>
      </c>
      <c r="D370" s="154" t="s">
        <v>435</v>
      </c>
      <c r="E370" s="154">
        <f>C370*DP370*1.1</f>
        <v>0</v>
      </c>
      <c r="F370" s="154"/>
      <c r="G370" s="151"/>
      <c r="H370" s="364"/>
      <c r="I370" s="163" t="s">
        <v>844</v>
      </c>
      <c r="J370" s="164" t="s">
        <v>751</v>
      </c>
      <c r="K370" s="171" t="s">
        <v>845</v>
      </c>
      <c r="L370" s="171" t="s">
        <v>838</v>
      </c>
      <c r="M370" s="163" t="s">
        <v>345</v>
      </c>
      <c r="N370" s="173">
        <v>0</v>
      </c>
      <c r="O370" s="419">
        <v>80</v>
      </c>
      <c r="P370" s="205"/>
      <c r="S370" s="161"/>
      <c r="T370" s="162"/>
      <c r="U370" s="162"/>
      <c r="V370" s="162"/>
      <c r="W370" s="162"/>
      <c r="X370" s="162"/>
      <c r="Y370" s="162"/>
      <c r="Z370" s="162"/>
      <c r="AA370" s="162"/>
      <c r="AB370" s="162"/>
      <c r="AC370" s="162"/>
      <c r="AD370" s="162"/>
      <c r="AE370" s="162"/>
      <c r="AF370" s="162"/>
      <c r="AG370" s="162"/>
      <c r="AH370" s="162"/>
      <c r="AI370" s="162"/>
      <c r="AJ370" s="162"/>
      <c r="AK370" s="162">
        <v>84</v>
      </c>
      <c r="AL370" s="162">
        <v>0</v>
      </c>
      <c r="AM370" s="162"/>
      <c r="AN370" s="162"/>
      <c r="AO370" s="162">
        <v>0</v>
      </c>
      <c r="AP370" s="162">
        <v>0</v>
      </c>
      <c r="AQ370" s="162">
        <v>0</v>
      </c>
      <c r="AR370" s="162">
        <v>0</v>
      </c>
      <c r="AS370" s="162">
        <v>0</v>
      </c>
      <c r="AT370" s="162">
        <v>0</v>
      </c>
      <c r="AU370" s="162">
        <v>0</v>
      </c>
      <c r="AV370" s="162">
        <v>0</v>
      </c>
      <c r="AW370" s="162">
        <v>0</v>
      </c>
      <c r="AX370" s="162">
        <v>0</v>
      </c>
      <c r="AY370" s="162">
        <v>0</v>
      </c>
      <c r="AZ370" s="162">
        <v>0</v>
      </c>
      <c r="BA370" s="162"/>
      <c r="BB370" s="162"/>
      <c r="BC370" s="162">
        <v>0</v>
      </c>
      <c r="BD370" s="162">
        <v>0</v>
      </c>
      <c r="BE370" s="162">
        <v>0</v>
      </c>
      <c r="BF370" s="162">
        <v>0</v>
      </c>
      <c r="BG370" s="162">
        <v>0</v>
      </c>
      <c r="BH370" s="162">
        <v>0</v>
      </c>
      <c r="BI370" s="162">
        <v>0</v>
      </c>
      <c r="BJ370" s="162">
        <v>0</v>
      </c>
      <c r="BK370" s="162">
        <v>0</v>
      </c>
      <c r="BL370" s="162">
        <v>0</v>
      </c>
      <c r="BM370" s="162">
        <v>0</v>
      </c>
      <c r="BN370" s="162">
        <v>0</v>
      </c>
      <c r="BO370" s="162"/>
      <c r="BP370" s="162"/>
      <c r="BQ370" s="162">
        <v>0</v>
      </c>
      <c r="BR370" s="162">
        <v>0</v>
      </c>
      <c r="BS370" s="162">
        <v>0</v>
      </c>
      <c r="BT370" s="162">
        <v>0</v>
      </c>
      <c r="BU370" s="162">
        <v>0</v>
      </c>
      <c r="BV370" s="162">
        <v>0</v>
      </c>
      <c r="BW370" s="162"/>
      <c r="BX370" s="162"/>
      <c r="BY370" s="162">
        <v>0</v>
      </c>
      <c r="BZ370" s="162">
        <v>0</v>
      </c>
      <c r="CA370" s="162">
        <v>0</v>
      </c>
      <c r="CB370" s="162">
        <v>0</v>
      </c>
      <c r="CC370" s="162">
        <v>0</v>
      </c>
      <c r="CD370" s="162">
        <v>0</v>
      </c>
      <c r="CE370" s="162">
        <f>VLOOKUP(I370,[120]REV33!$A:$O,11,0)</f>
        <v>0</v>
      </c>
      <c r="CF370" s="162">
        <f>VLOOKUP(I370,[120]REV33!$A:$O,12,0)</f>
        <v>0</v>
      </c>
      <c r="CG370" s="162"/>
      <c r="CH370" s="162"/>
      <c r="CI370" s="162"/>
      <c r="CJ370" s="162"/>
      <c r="CK370" s="162"/>
      <c r="CL370" s="162"/>
      <c r="CM370" s="162"/>
      <c r="CN370" s="162"/>
      <c r="CO370" s="162">
        <v>0</v>
      </c>
      <c r="CP370" s="162">
        <v>0</v>
      </c>
      <c r="CQ370" s="162">
        <v>0</v>
      </c>
      <c r="CR370" s="162">
        <v>0</v>
      </c>
      <c r="CS370" s="162">
        <v>0</v>
      </c>
      <c r="CT370" s="162">
        <v>0</v>
      </c>
      <c r="CU370" s="162">
        <v>0</v>
      </c>
      <c r="CV370" s="162">
        <v>0</v>
      </c>
      <c r="CW370" s="209">
        <f t="shared" si="443"/>
        <v>84</v>
      </c>
      <c r="CX370" s="209">
        <f t="shared" si="444"/>
        <v>0</v>
      </c>
      <c r="CY370" s="206" t="s">
        <v>1000</v>
      </c>
      <c r="CZ370" s="156"/>
      <c r="DD370" s="157"/>
      <c r="DE370" s="152">
        <f t="shared" si="407"/>
        <v>84</v>
      </c>
      <c r="DF370" s="152" t="str">
        <f t="shared" si="408"/>
        <v>0</v>
      </c>
      <c r="DG370" s="153"/>
      <c r="DH370" s="158" t="s">
        <v>2211</v>
      </c>
      <c r="DI370" s="156" t="s">
        <v>435</v>
      </c>
      <c r="DJ370" s="174" t="s">
        <v>1227</v>
      </c>
      <c r="DK370" s="175" t="s">
        <v>1229</v>
      </c>
      <c r="DL370" s="240" t="s">
        <v>477</v>
      </c>
      <c r="DM370" s="187">
        <v>45940</v>
      </c>
      <c r="DN370" s="429">
        <v>84</v>
      </c>
      <c r="DO370" s="240" t="s">
        <v>477</v>
      </c>
      <c r="DP370" s="189">
        <v>4200</v>
      </c>
      <c r="DQ370" s="181">
        <f t="shared" si="440"/>
        <v>388080.00000000006</v>
      </c>
      <c r="DR370" s="446">
        <f t="shared" si="441"/>
        <v>0.10000000000000016</v>
      </c>
      <c r="DS370" s="160">
        <f t="shared" si="442"/>
        <v>352800</v>
      </c>
      <c r="DT370" s="159">
        <v>45954</v>
      </c>
      <c r="DU370" s="152">
        <f>SUMIF($I:$I,I370,$DN:$DN)</f>
        <v>84</v>
      </c>
      <c r="DV370" s="152">
        <f>SUMIF($I:$I,I370,$DO:$DO)</f>
        <v>0</v>
      </c>
      <c r="ES370" s="152">
        <f>SUMIF($I:$I,I370,$EG:$EG)</f>
        <v>0</v>
      </c>
      <c r="ET370" s="151">
        <f>SUMIF($I:$I,I370,$EH:$EH)</f>
        <v>0</v>
      </c>
      <c r="EU370" s="153"/>
      <c r="EV370" s="153"/>
      <c r="EW370" s="153"/>
      <c r="EX370" s="153"/>
      <c r="EY370" s="152">
        <f t="shared" si="416"/>
        <v>84</v>
      </c>
      <c r="EZ370" s="152">
        <f t="shared" si="417"/>
        <v>0</v>
      </c>
      <c r="FA370" s="152">
        <f t="shared" si="418"/>
        <v>0</v>
      </c>
      <c r="FB370" s="152">
        <f t="shared" si="419"/>
        <v>0</v>
      </c>
      <c r="FC370" s="151" t="str">
        <f t="shared" si="420"/>
        <v>Đủ</v>
      </c>
    </row>
    <row r="371" spans="1:159" s="155" customFormat="1" ht="14" hidden="1" customHeight="1">
      <c r="A371" s="208" t="str">
        <f t="shared" si="439"/>
        <v>Hiện</v>
      </c>
      <c r="B371" s="151" t="str">
        <f t="shared" si="403"/>
        <v>Đủ</v>
      </c>
      <c r="C371" s="409">
        <f t="shared" si="285"/>
        <v>0</v>
      </c>
      <c r="D371" s="154"/>
      <c r="E371" s="154"/>
      <c r="F371" s="154"/>
      <c r="G371" s="151"/>
      <c r="H371" s="364"/>
      <c r="I371" s="163" t="s">
        <v>846</v>
      </c>
      <c r="J371" s="164" t="s">
        <v>751</v>
      </c>
      <c r="K371" s="171" t="s">
        <v>847</v>
      </c>
      <c r="L371" s="171" t="s">
        <v>838</v>
      </c>
      <c r="M371" s="1261" t="s">
        <v>345</v>
      </c>
      <c r="N371" s="1274">
        <v>0</v>
      </c>
      <c r="O371" s="1275">
        <v>24</v>
      </c>
      <c r="P371" s="1276"/>
      <c r="Q371" s="1265"/>
      <c r="R371" s="1265"/>
      <c r="S371" s="1266"/>
      <c r="T371" s="1267"/>
      <c r="U371" s="1267"/>
      <c r="V371" s="1267"/>
      <c r="W371" s="1267"/>
      <c r="X371" s="1267"/>
      <c r="Y371" s="1267"/>
      <c r="Z371" s="1267"/>
      <c r="AA371" s="1267"/>
      <c r="AB371" s="1267"/>
      <c r="AC371" s="1267"/>
      <c r="AD371" s="1267"/>
      <c r="AE371" s="1267"/>
      <c r="AF371" s="1267"/>
      <c r="AG371" s="1267"/>
      <c r="AH371" s="1267"/>
      <c r="AI371" s="1267"/>
      <c r="AJ371" s="1267"/>
      <c r="AK371" s="1267">
        <v>28</v>
      </c>
      <c r="AL371" s="1267">
        <v>0</v>
      </c>
      <c r="AM371" s="1267"/>
      <c r="AN371" s="1267"/>
      <c r="AO371" s="1267">
        <v>0</v>
      </c>
      <c r="AP371" s="1267">
        <v>0</v>
      </c>
      <c r="AQ371" s="1267">
        <v>0</v>
      </c>
      <c r="AR371" s="1267">
        <v>0</v>
      </c>
      <c r="AS371" s="1267">
        <v>0</v>
      </c>
      <c r="AT371" s="1267">
        <v>0</v>
      </c>
      <c r="AU371" s="1267">
        <v>0</v>
      </c>
      <c r="AV371" s="1267">
        <v>0</v>
      </c>
      <c r="AW371" s="1267">
        <v>0</v>
      </c>
      <c r="AX371" s="1267">
        <v>0</v>
      </c>
      <c r="AY371" s="1267">
        <v>0</v>
      </c>
      <c r="AZ371" s="1267">
        <v>0</v>
      </c>
      <c r="BA371" s="1267"/>
      <c r="BB371" s="1267"/>
      <c r="BC371" s="1267">
        <v>0</v>
      </c>
      <c r="BD371" s="1267">
        <v>0</v>
      </c>
      <c r="BE371" s="1267">
        <v>0</v>
      </c>
      <c r="BF371" s="1267">
        <v>0</v>
      </c>
      <c r="BG371" s="1267">
        <v>0</v>
      </c>
      <c r="BH371" s="1267">
        <v>0</v>
      </c>
      <c r="BI371" s="1267">
        <v>0</v>
      </c>
      <c r="BJ371" s="1267">
        <v>0</v>
      </c>
      <c r="BK371" s="1267">
        <v>0</v>
      </c>
      <c r="BL371" s="1267">
        <v>0</v>
      </c>
      <c r="BM371" s="1267">
        <v>0</v>
      </c>
      <c r="BN371" s="1267">
        <v>0</v>
      </c>
      <c r="BO371" s="1267"/>
      <c r="BP371" s="1267"/>
      <c r="BQ371" s="1267">
        <v>0</v>
      </c>
      <c r="BR371" s="1267">
        <v>0</v>
      </c>
      <c r="BS371" s="1267">
        <v>0</v>
      </c>
      <c r="BT371" s="1267">
        <v>0</v>
      </c>
      <c r="BU371" s="1267">
        <v>0</v>
      </c>
      <c r="BV371" s="1267">
        <v>0</v>
      </c>
      <c r="BW371" s="1267"/>
      <c r="BX371" s="1267"/>
      <c r="BY371" s="1267">
        <v>0</v>
      </c>
      <c r="BZ371" s="1267">
        <v>0</v>
      </c>
      <c r="CA371" s="1267">
        <v>0</v>
      </c>
      <c r="CB371" s="1267">
        <v>0</v>
      </c>
      <c r="CC371" s="1267">
        <v>0</v>
      </c>
      <c r="CD371" s="1267">
        <v>0</v>
      </c>
      <c r="CE371" s="1267">
        <f>VLOOKUP(I371,[120]REV33!$A:$O,11,0)</f>
        <v>0</v>
      </c>
      <c r="CF371" s="1267">
        <f>VLOOKUP(I371,[120]REV33!$A:$O,12,0)</f>
        <v>0</v>
      </c>
      <c r="CG371" s="1267"/>
      <c r="CH371" s="1267"/>
      <c r="CI371" s="1267"/>
      <c r="CJ371" s="1267"/>
      <c r="CK371" s="1267"/>
      <c r="CL371" s="1267"/>
      <c r="CM371" s="1267"/>
      <c r="CN371" s="1267"/>
      <c r="CO371" s="1267">
        <v>8</v>
      </c>
      <c r="CP371" s="1267">
        <v>0</v>
      </c>
      <c r="CQ371" s="1267">
        <v>0</v>
      </c>
      <c r="CR371" s="1267">
        <v>0</v>
      </c>
      <c r="CS371" s="162">
        <v>0</v>
      </c>
      <c r="CT371" s="162">
        <v>0</v>
      </c>
      <c r="CU371" s="162">
        <v>0</v>
      </c>
      <c r="CV371" s="162">
        <v>0</v>
      </c>
      <c r="CW371" s="209">
        <f t="shared" si="443"/>
        <v>36</v>
      </c>
      <c r="CX371" s="209">
        <f t="shared" si="444"/>
        <v>0</v>
      </c>
      <c r="CY371" s="1277" t="s">
        <v>2598</v>
      </c>
      <c r="CZ371" s="1270"/>
      <c r="DA371" s="1265"/>
      <c r="DB371" s="1265"/>
      <c r="DC371" s="1265"/>
      <c r="DD371" s="1271"/>
      <c r="DE371" s="1272">
        <f t="shared" si="407"/>
        <v>36</v>
      </c>
      <c r="DF371" s="1272" t="str">
        <f t="shared" si="408"/>
        <v>0</v>
      </c>
      <c r="DG371" s="1273"/>
      <c r="DH371" s="158" t="s">
        <v>2211</v>
      </c>
      <c r="DI371" s="156" t="s">
        <v>435</v>
      </c>
      <c r="DJ371" s="174" t="s">
        <v>1227</v>
      </c>
      <c r="DK371" s="175" t="s">
        <v>1228</v>
      </c>
      <c r="DL371" s="156" t="s">
        <v>477</v>
      </c>
      <c r="DM371" s="187">
        <v>45940</v>
      </c>
      <c r="DN371" s="429">
        <v>28</v>
      </c>
      <c r="DO371" s="240" t="s">
        <v>477</v>
      </c>
      <c r="DP371" s="189">
        <v>4200</v>
      </c>
      <c r="DQ371" s="181">
        <f t="shared" si="440"/>
        <v>129360.00000000001</v>
      </c>
      <c r="DR371" s="446">
        <f t="shared" si="441"/>
        <v>0.10000000000000013</v>
      </c>
      <c r="DS371" s="195">
        <f t="shared" si="442"/>
        <v>117600</v>
      </c>
      <c r="DT371" s="159">
        <v>45954</v>
      </c>
      <c r="DU371" s="152">
        <f>SUMIF($I:$I,I371,$DN:$DN)</f>
        <v>36</v>
      </c>
      <c r="DV371" s="152">
        <f>SUMIF($I:$I,I371,$DO:$DO)</f>
        <v>0</v>
      </c>
      <c r="ES371" s="152">
        <f>SUMIF($I:$I,I371,$EG:$EG)</f>
        <v>0</v>
      </c>
      <c r="ET371" s="151">
        <f>SUMIF($I:$I,I371,$EH:$EH)</f>
        <v>0</v>
      </c>
      <c r="EU371" s="153"/>
      <c r="EV371" s="153"/>
      <c r="EW371" s="153"/>
      <c r="EX371" s="153"/>
      <c r="EY371" s="152">
        <f t="shared" si="416"/>
        <v>36</v>
      </c>
      <c r="EZ371" s="152">
        <f t="shared" si="417"/>
        <v>0</v>
      </c>
      <c r="FA371" s="152">
        <f t="shared" si="418"/>
        <v>0</v>
      </c>
      <c r="FB371" s="152">
        <f t="shared" si="419"/>
        <v>0</v>
      </c>
      <c r="FC371" s="151" t="str">
        <f t="shared" si="420"/>
        <v>Đủ</v>
      </c>
    </row>
    <row r="372" spans="1:159" s="155" customFormat="1" ht="14" hidden="1" customHeight="1">
      <c r="A372" s="208" t="str">
        <f t="shared" si="439"/>
        <v>ok</v>
      </c>
      <c r="B372" s="151"/>
      <c r="C372" s="409"/>
      <c r="D372" s="154"/>
      <c r="E372" s="154"/>
      <c r="F372" s="154"/>
      <c r="G372" s="151"/>
      <c r="H372" s="364"/>
      <c r="I372" s="163" t="s">
        <v>846</v>
      </c>
      <c r="J372" s="164" t="s">
        <v>751</v>
      </c>
      <c r="K372" s="171" t="s">
        <v>847</v>
      </c>
      <c r="L372" s="171" t="s">
        <v>838</v>
      </c>
      <c r="M372" s="1261" t="s">
        <v>345</v>
      </c>
      <c r="N372" s="1274"/>
      <c r="O372" s="1275"/>
      <c r="P372" s="1276"/>
      <c r="Q372" s="1265"/>
      <c r="R372" s="1265"/>
      <c r="S372" s="1266"/>
      <c r="T372" s="1267"/>
      <c r="U372" s="1267"/>
      <c r="V372" s="1267"/>
      <c r="W372" s="1267"/>
      <c r="X372" s="1267"/>
      <c r="Y372" s="1267"/>
      <c r="Z372" s="1267"/>
      <c r="AA372" s="1267"/>
      <c r="AB372" s="1267"/>
      <c r="AC372" s="1267"/>
      <c r="AD372" s="1267"/>
      <c r="AE372" s="1267"/>
      <c r="AF372" s="1267"/>
      <c r="AG372" s="1267"/>
      <c r="AH372" s="1267"/>
      <c r="AI372" s="1267"/>
      <c r="AJ372" s="1267"/>
      <c r="AK372" s="1267"/>
      <c r="AL372" s="1267"/>
      <c r="AM372" s="1267"/>
      <c r="AN372" s="1267"/>
      <c r="AO372" s="1267"/>
      <c r="AP372" s="1267"/>
      <c r="AQ372" s="1267"/>
      <c r="AR372" s="1267"/>
      <c r="AS372" s="1267"/>
      <c r="AT372" s="1267"/>
      <c r="AU372" s="1267"/>
      <c r="AV372" s="1267"/>
      <c r="AW372" s="1267"/>
      <c r="AX372" s="1267"/>
      <c r="AY372" s="1267"/>
      <c r="AZ372" s="1267"/>
      <c r="BA372" s="1267"/>
      <c r="BB372" s="1267"/>
      <c r="BC372" s="1267"/>
      <c r="BD372" s="1267"/>
      <c r="BE372" s="1267"/>
      <c r="BF372" s="1267"/>
      <c r="BG372" s="1267"/>
      <c r="BH372" s="1267"/>
      <c r="BI372" s="1267"/>
      <c r="BJ372" s="1267"/>
      <c r="BK372" s="1267"/>
      <c r="BL372" s="1267"/>
      <c r="BM372" s="1267"/>
      <c r="BN372" s="1267"/>
      <c r="BO372" s="1267"/>
      <c r="BP372" s="1267"/>
      <c r="BQ372" s="1267"/>
      <c r="BR372" s="1267"/>
      <c r="BS372" s="1267"/>
      <c r="BT372" s="1267"/>
      <c r="BU372" s="1267"/>
      <c r="BV372" s="1267"/>
      <c r="BW372" s="1267"/>
      <c r="BX372" s="1267"/>
      <c r="BY372" s="1267"/>
      <c r="BZ372" s="1267"/>
      <c r="CA372" s="1267"/>
      <c r="CB372" s="1267"/>
      <c r="CC372" s="1267"/>
      <c r="CD372" s="1267"/>
      <c r="CE372" s="1267"/>
      <c r="CF372" s="1267"/>
      <c r="CG372" s="1267"/>
      <c r="CH372" s="1267"/>
      <c r="CI372" s="1267"/>
      <c r="CJ372" s="1267"/>
      <c r="CK372" s="1267"/>
      <c r="CL372" s="1267"/>
      <c r="CM372" s="1267"/>
      <c r="CN372" s="1267"/>
      <c r="CO372" s="1267"/>
      <c r="CP372" s="1267"/>
      <c r="CQ372" s="1267"/>
      <c r="CR372" s="1267"/>
      <c r="CS372" s="1267"/>
      <c r="CT372" s="1267"/>
      <c r="CU372" s="1267"/>
      <c r="CV372" s="1267"/>
      <c r="CW372" s="1268"/>
      <c r="CX372" s="1268"/>
      <c r="CY372" s="1277"/>
      <c r="CZ372" s="1270"/>
      <c r="DA372" s="1265"/>
      <c r="DB372" s="1265"/>
      <c r="DC372" s="1265"/>
      <c r="DD372" s="1271"/>
      <c r="DE372" s="1272"/>
      <c r="DF372" s="1272"/>
      <c r="DG372" s="1273"/>
      <c r="DH372" s="158" t="s">
        <v>2871</v>
      </c>
      <c r="DI372" s="156" t="s">
        <v>435</v>
      </c>
      <c r="DJ372" s="174" t="s">
        <v>1230</v>
      </c>
      <c r="DK372" s="1284" t="s">
        <v>1228</v>
      </c>
      <c r="DL372" s="1282" t="s">
        <v>477</v>
      </c>
      <c r="DM372" s="1282" t="s">
        <v>374</v>
      </c>
      <c r="DN372" s="1280">
        <v>8</v>
      </c>
      <c r="DO372" s="1282" t="s">
        <v>477</v>
      </c>
      <c r="DP372" s="1280">
        <v>8400</v>
      </c>
      <c r="DQ372" s="181">
        <f t="shared" si="440"/>
        <v>73920</v>
      </c>
      <c r="DR372" s="446">
        <f t="shared" si="441"/>
        <v>0.1</v>
      </c>
      <c r="DS372" s="195">
        <f t="shared" si="442"/>
        <v>67200</v>
      </c>
      <c r="DT372" s="159">
        <v>46086</v>
      </c>
      <c r="DU372" s="152"/>
      <c r="DV372" s="152"/>
      <c r="ES372" s="152"/>
      <c r="ET372" s="151"/>
      <c r="EU372" s="153"/>
      <c r="EV372" s="153"/>
      <c r="EW372" s="153"/>
      <c r="EX372" s="153"/>
      <c r="EY372" s="152"/>
      <c r="EZ372" s="152"/>
      <c r="FA372" s="152"/>
      <c r="FB372" s="152"/>
      <c r="FC372" s="151"/>
    </row>
    <row r="373" spans="1:159" s="155" customFormat="1" ht="14" hidden="1" customHeight="1">
      <c r="A373" s="1260" t="str">
        <f t="shared" si="439"/>
        <v>Hiện</v>
      </c>
      <c r="B373" s="151" t="str">
        <f t="shared" si="403"/>
        <v>Đủ</v>
      </c>
      <c r="C373" s="409">
        <f t="shared" si="285"/>
        <v>0</v>
      </c>
      <c r="D373" s="154" t="s">
        <v>435</v>
      </c>
      <c r="E373" s="154">
        <f>C373*DP373*1.1</f>
        <v>0</v>
      </c>
      <c r="F373" s="154"/>
      <c r="G373" s="151"/>
      <c r="H373" s="364"/>
      <c r="I373" s="163" t="s">
        <v>848</v>
      </c>
      <c r="J373" s="164" t="s">
        <v>751</v>
      </c>
      <c r="K373" s="171" t="s">
        <v>849</v>
      </c>
      <c r="L373" s="171" t="s">
        <v>753</v>
      </c>
      <c r="M373" s="163" t="s">
        <v>345</v>
      </c>
      <c r="N373" s="173">
        <v>0</v>
      </c>
      <c r="O373" s="419">
        <v>640</v>
      </c>
      <c r="P373" s="205"/>
      <c r="S373" s="161"/>
      <c r="T373" s="162"/>
      <c r="U373" s="162"/>
      <c r="V373" s="162"/>
      <c r="W373" s="162"/>
      <c r="X373" s="162"/>
      <c r="Y373" s="162"/>
      <c r="Z373" s="162"/>
      <c r="AA373" s="162"/>
      <c r="AB373" s="162"/>
      <c r="AC373" s="162"/>
      <c r="AD373" s="162"/>
      <c r="AE373" s="162"/>
      <c r="AF373" s="162"/>
      <c r="AG373" s="162"/>
      <c r="AH373" s="162"/>
      <c r="AI373" s="162"/>
      <c r="AJ373" s="162"/>
      <c r="AK373" s="162">
        <v>680</v>
      </c>
      <c r="AL373" s="162">
        <v>0</v>
      </c>
      <c r="AM373" s="162"/>
      <c r="AN373" s="162"/>
      <c r="AO373" s="162">
        <v>0</v>
      </c>
      <c r="AP373" s="162">
        <v>0</v>
      </c>
      <c r="AQ373" s="162">
        <v>0</v>
      </c>
      <c r="AR373" s="162">
        <v>0</v>
      </c>
      <c r="AS373" s="162">
        <v>0</v>
      </c>
      <c r="AT373" s="162">
        <v>0</v>
      </c>
      <c r="AU373" s="162">
        <v>0</v>
      </c>
      <c r="AV373" s="162">
        <v>0</v>
      </c>
      <c r="AW373" s="162">
        <v>0</v>
      </c>
      <c r="AX373" s="162">
        <v>0</v>
      </c>
      <c r="AY373" s="162">
        <v>0</v>
      </c>
      <c r="AZ373" s="162">
        <v>0</v>
      </c>
      <c r="BA373" s="162"/>
      <c r="BB373" s="162"/>
      <c r="BC373" s="162">
        <v>0</v>
      </c>
      <c r="BD373" s="162">
        <v>0</v>
      </c>
      <c r="BE373" s="162">
        <v>0</v>
      </c>
      <c r="BF373" s="162">
        <v>0</v>
      </c>
      <c r="BG373" s="162">
        <v>0</v>
      </c>
      <c r="BH373" s="162">
        <v>0</v>
      </c>
      <c r="BI373" s="162">
        <v>0</v>
      </c>
      <c r="BJ373" s="162">
        <v>0</v>
      </c>
      <c r="BK373" s="162">
        <v>0</v>
      </c>
      <c r="BL373" s="162">
        <v>0</v>
      </c>
      <c r="BM373" s="162">
        <v>0</v>
      </c>
      <c r="BN373" s="162">
        <v>0</v>
      </c>
      <c r="BO373" s="162"/>
      <c r="BP373" s="162"/>
      <c r="BQ373" s="162">
        <v>0</v>
      </c>
      <c r="BR373" s="162">
        <v>0</v>
      </c>
      <c r="BS373" s="162">
        <v>0</v>
      </c>
      <c r="BT373" s="162">
        <v>0</v>
      </c>
      <c r="BU373" s="162">
        <v>0</v>
      </c>
      <c r="BV373" s="162">
        <v>0</v>
      </c>
      <c r="BW373" s="162"/>
      <c r="BX373" s="162"/>
      <c r="BY373" s="162">
        <v>0</v>
      </c>
      <c r="BZ373" s="162">
        <v>0</v>
      </c>
      <c r="CA373" s="162">
        <v>0</v>
      </c>
      <c r="CB373" s="162">
        <v>0</v>
      </c>
      <c r="CC373" s="162">
        <v>0</v>
      </c>
      <c r="CD373" s="162">
        <v>0</v>
      </c>
      <c r="CE373" s="162">
        <f>VLOOKUP(I373,[120]REV33!$A:$O,11,0)</f>
        <v>0</v>
      </c>
      <c r="CF373" s="162">
        <f>VLOOKUP(I373,[120]REV33!$A:$O,12,0)</f>
        <v>0</v>
      </c>
      <c r="CG373" s="162"/>
      <c r="CH373" s="162"/>
      <c r="CI373" s="162"/>
      <c r="CJ373" s="162"/>
      <c r="CK373" s="162"/>
      <c r="CL373" s="162"/>
      <c r="CM373" s="162"/>
      <c r="CN373" s="162"/>
      <c r="CO373" s="162">
        <v>0</v>
      </c>
      <c r="CP373" s="162">
        <v>0</v>
      </c>
      <c r="CQ373" s="162">
        <v>0</v>
      </c>
      <c r="CR373" s="162">
        <v>0</v>
      </c>
      <c r="CS373" s="162">
        <v>0</v>
      </c>
      <c r="CT373" s="162">
        <v>0</v>
      </c>
      <c r="CU373" s="162">
        <v>0</v>
      </c>
      <c r="CV373" s="162">
        <v>0</v>
      </c>
      <c r="CW373" s="209">
        <f t="shared" ref="CW373:CW374" si="445">Q373+S373+U373+W373+Y373+AA373+AC373+AE373+AG373+AI373+AK373+AM373+AO373+AQ373+AS373+AU373+AW373+AY373+BA373+BC373+BE373+BG373+BI373+BK373+BM373+BO373+BQ373+BS373+BU373+BW373+BY373+CA373+CC373+CE373+CG373+CI373+CK373+CM373+CO373+CQ373+CS373+CU373</f>
        <v>680</v>
      </c>
      <c r="CX373" s="209">
        <f t="shared" ref="CX373:CX374" si="446">R373+T373+V373+X373+Z373+AB373+AD373+AF373+AH373+AJ373+AL373+AN373+AP373+AR373+AT373+AV373+AX373+AZ373+BB373+BD373+BF373+BH373+BJ373+BL373+BN373+BP373+BR373+BT373+BV373+BX373+BZ373+CB373+CD373+CF373+CH373+CJ373+CL373+CN373+CP373+CR373+CT373+CV373</f>
        <v>0</v>
      </c>
      <c r="CY373" s="206" t="s">
        <v>1000</v>
      </c>
      <c r="CZ373" s="156"/>
      <c r="DD373" s="157"/>
      <c r="DE373" s="152">
        <f t="shared" si="407"/>
        <v>680</v>
      </c>
      <c r="DF373" s="152" t="str">
        <f t="shared" si="408"/>
        <v>0</v>
      </c>
      <c r="DG373" s="153"/>
      <c r="DH373" s="158" t="s">
        <v>2211</v>
      </c>
      <c r="DI373" s="156" t="s">
        <v>435</v>
      </c>
      <c r="DJ373" s="174" t="s">
        <v>1230</v>
      </c>
      <c r="DK373" s="176" t="s">
        <v>1223</v>
      </c>
      <c r="DL373" s="240" t="s">
        <v>477</v>
      </c>
      <c r="DM373" s="187">
        <v>45940</v>
      </c>
      <c r="DN373" s="429">
        <v>680</v>
      </c>
      <c r="DO373" s="240" t="s">
        <v>477</v>
      </c>
      <c r="DP373" s="189">
        <v>5000</v>
      </c>
      <c r="DQ373" s="181">
        <f t="shared" si="440"/>
        <v>3740000.0000000005</v>
      </c>
      <c r="DR373" s="446">
        <f t="shared" si="441"/>
        <v>0.10000000000000013</v>
      </c>
      <c r="DS373" s="160">
        <f t="shared" si="442"/>
        <v>3400000</v>
      </c>
      <c r="DT373" s="159">
        <v>45954</v>
      </c>
      <c r="DU373" s="152">
        <f>SUMIF($I:$I,I373,$DN:$DN)</f>
        <v>680</v>
      </c>
      <c r="DV373" s="152">
        <f>SUMIF($I:$I,I373,$DO:$DO)</f>
        <v>0</v>
      </c>
      <c r="ES373" s="152">
        <f>SUMIF($I:$I,I373,$EG:$EG)</f>
        <v>0</v>
      </c>
      <c r="ET373" s="151">
        <f>SUMIF($I:$I,I373,$EH:$EH)</f>
        <v>0</v>
      </c>
      <c r="EU373" s="153"/>
      <c r="EV373" s="153"/>
      <c r="EW373" s="153"/>
      <c r="EX373" s="153"/>
      <c r="EY373" s="152">
        <f t="shared" si="416"/>
        <v>680</v>
      </c>
      <c r="EZ373" s="152">
        <f t="shared" si="417"/>
        <v>0</v>
      </c>
      <c r="FA373" s="152">
        <f t="shared" si="418"/>
        <v>0</v>
      </c>
      <c r="FB373" s="152">
        <f t="shared" si="419"/>
        <v>0</v>
      </c>
      <c r="FC373" s="151" t="str">
        <f t="shared" si="420"/>
        <v>Đủ</v>
      </c>
    </row>
    <row r="374" spans="1:159" s="155" customFormat="1" ht="14" hidden="1" customHeight="1">
      <c r="A374" s="208" t="str">
        <f t="shared" si="439"/>
        <v>Hiện</v>
      </c>
      <c r="B374" s="151" t="str">
        <f t="shared" si="403"/>
        <v>Đủ</v>
      </c>
      <c r="C374" s="409">
        <f t="shared" si="285"/>
        <v>0</v>
      </c>
      <c r="D374" s="154"/>
      <c r="E374" s="154"/>
      <c r="F374" s="154"/>
      <c r="G374" s="151"/>
      <c r="H374" s="364"/>
      <c r="I374" s="163" t="s">
        <v>850</v>
      </c>
      <c r="J374" s="164" t="s">
        <v>751</v>
      </c>
      <c r="K374" s="171" t="s">
        <v>851</v>
      </c>
      <c r="L374" s="171" t="s">
        <v>753</v>
      </c>
      <c r="M374" s="1261" t="s">
        <v>345</v>
      </c>
      <c r="N374" s="1274">
        <v>0</v>
      </c>
      <c r="O374" s="1275">
        <v>284</v>
      </c>
      <c r="P374" s="1276"/>
      <c r="Q374" s="1265"/>
      <c r="R374" s="1265"/>
      <c r="S374" s="1266"/>
      <c r="T374" s="1267"/>
      <c r="U374" s="1267"/>
      <c r="V374" s="1267"/>
      <c r="W374" s="1267"/>
      <c r="X374" s="1267"/>
      <c r="Y374" s="1267"/>
      <c r="Z374" s="1267"/>
      <c r="AA374" s="1267"/>
      <c r="AB374" s="1267"/>
      <c r="AC374" s="1267"/>
      <c r="AD374" s="1267"/>
      <c r="AE374" s="1267"/>
      <c r="AF374" s="1267"/>
      <c r="AG374" s="1267"/>
      <c r="AH374" s="1267"/>
      <c r="AI374" s="1267"/>
      <c r="AJ374" s="1267"/>
      <c r="AK374" s="1267">
        <v>300</v>
      </c>
      <c r="AL374" s="1267">
        <v>0</v>
      </c>
      <c r="AM374" s="1267"/>
      <c r="AN374" s="1267"/>
      <c r="AO374" s="1267">
        <v>0</v>
      </c>
      <c r="AP374" s="1267">
        <v>0</v>
      </c>
      <c r="AQ374" s="1267">
        <v>0</v>
      </c>
      <c r="AR374" s="1267">
        <v>0</v>
      </c>
      <c r="AS374" s="1267">
        <v>0</v>
      </c>
      <c r="AT374" s="1267">
        <v>0</v>
      </c>
      <c r="AU374" s="1267">
        <v>0</v>
      </c>
      <c r="AV374" s="1267">
        <v>0</v>
      </c>
      <c r="AW374" s="1267">
        <v>0</v>
      </c>
      <c r="AX374" s="1267">
        <v>0</v>
      </c>
      <c r="AY374" s="1267">
        <v>0</v>
      </c>
      <c r="AZ374" s="1267">
        <v>0</v>
      </c>
      <c r="BA374" s="1267"/>
      <c r="BB374" s="1267"/>
      <c r="BC374" s="1267">
        <v>0</v>
      </c>
      <c r="BD374" s="1267">
        <v>0</v>
      </c>
      <c r="BE374" s="1267">
        <v>0</v>
      </c>
      <c r="BF374" s="1267">
        <v>0</v>
      </c>
      <c r="BG374" s="1267">
        <v>0</v>
      </c>
      <c r="BH374" s="1267">
        <v>0</v>
      </c>
      <c r="BI374" s="1267">
        <v>0</v>
      </c>
      <c r="BJ374" s="1267">
        <v>0</v>
      </c>
      <c r="BK374" s="1267">
        <v>0</v>
      </c>
      <c r="BL374" s="1267">
        <v>0</v>
      </c>
      <c r="BM374" s="1267">
        <v>0</v>
      </c>
      <c r="BN374" s="1267">
        <v>0</v>
      </c>
      <c r="BO374" s="1267"/>
      <c r="BP374" s="1267"/>
      <c r="BQ374" s="1267">
        <v>0</v>
      </c>
      <c r="BR374" s="1267">
        <v>0</v>
      </c>
      <c r="BS374" s="1267">
        <v>0</v>
      </c>
      <c r="BT374" s="1267">
        <v>0</v>
      </c>
      <c r="BU374" s="1267">
        <v>0</v>
      </c>
      <c r="BV374" s="1267">
        <v>0</v>
      </c>
      <c r="BW374" s="1267"/>
      <c r="BX374" s="1267"/>
      <c r="BY374" s="1267">
        <v>0</v>
      </c>
      <c r="BZ374" s="1267">
        <v>0</v>
      </c>
      <c r="CA374" s="1267">
        <v>0</v>
      </c>
      <c r="CB374" s="1267">
        <v>0</v>
      </c>
      <c r="CC374" s="1267">
        <v>0</v>
      </c>
      <c r="CD374" s="1267">
        <v>0</v>
      </c>
      <c r="CE374" s="1267">
        <f>VLOOKUP(I374,[120]REV33!$A:$O,11,0)</f>
        <v>0</v>
      </c>
      <c r="CF374" s="1267">
        <f>VLOOKUP(I374,[120]REV33!$A:$O,12,0)</f>
        <v>0</v>
      </c>
      <c r="CG374" s="1267"/>
      <c r="CH374" s="1267"/>
      <c r="CI374" s="1267"/>
      <c r="CJ374" s="1267"/>
      <c r="CK374" s="1267"/>
      <c r="CL374" s="1267"/>
      <c r="CM374" s="1267"/>
      <c r="CN374" s="1267"/>
      <c r="CO374" s="1267">
        <v>80</v>
      </c>
      <c r="CP374" s="1267">
        <v>0</v>
      </c>
      <c r="CQ374" s="1267">
        <v>0</v>
      </c>
      <c r="CR374" s="1267">
        <v>0</v>
      </c>
      <c r="CS374" s="162">
        <v>0</v>
      </c>
      <c r="CT374" s="162">
        <v>0</v>
      </c>
      <c r="CU374" s="162">
        <v>0</v>
      </c>
      <c r="CV374" s="162">
        <v>0</v>
      </c>
      <c r="CW374" s="209">
        <f t="shared" si="445"/>
        <v>380</v>
      </c>
      <c r="CX374" s="209">
        <f t="shared" si="446"/>
        <v>0</v>
      </c>
      <c r="CY374" s="1277" t="s">
        <v>2598</v>
      </c>
      <c r="CZ374" s="1270"/>
      <c r="DA374" s="1265"/>
      <c r="DB374" s="1265"/>
      <c r="DC374" s="1265"/>
      <c r="DD374" s="1271"/>
      <c r="DE374" s="1272">
        <f t="shared" si="407"/>
        <v>380</v>
      </c>
      <c r="DF374" s="1272" t="str">
        <f t="shared" si="408"/>
        <v>0</v>
      </c>
      <c r="DG374" s="1273"/>
      <c r="DH374" s="158" t="s">
        <v>2211</v>
      </c>
      <c r="DI374" s="156" t="s">
        <v>435</v>
      </c>
      <c r="DJ374" s="174" t="s">
        <v>1231</v>
      </c>
      <c r="DK374" s="175" t="s">
        <v>1223</v>
      </c>
      <c r="DL374" s="156" t="s">
        <v>477</v>
      </c>
      <c r="DM374" s="187">
        <v>45940</v>
      </c>
      <c r="DN374" s="429">
        <v>300</v>
      </c>
      <c r="DO374" s="240" t="s">
        <v>477</v>
      </c>
      <c r="DP374" s="189">
        <v>5500</v>
      </c>
      <c r="DQ374" s="181">
        <f t="shared" si="440"/>
        <v>1815000.0000000002</v>
      </c>
      <c r="DR374" s="446">
        <f t="shared" si="441"/>
        <v>0.10000000000000014</v>
      </c>
      <c r="DS374" s="195">
        <f t="shared" si="442"/>
        <v>1650000</v>
      </c>
      <c r="DT374" s="159">
        <v>45954</v>
      </c>
      <c r="DU374" s="152">
        <f>SUMIF($I:$I,I374,$DN:$DN)</f>
        <v>380</v>
      </c>
      <c r="DV374" s="152">
        <f>SUMIF($I:$I,I374,$DO:$DO)</f>
        <v>0</v>
      </c>
      <c r="ES374" s="152">
        <f>SUMIF($I:$I,I374,$EG:$EG)</f>
        <v>0</v>
      </c>
      <c r="ET374" s="151">
        <f>SUMIF($I:$I,I374,$EH:$EH)</f>
        <v>0</v>
      </c>
      <c r="EU374" s="153"/>
      <c r="EV374" s="153"/>
      <c r="EW374" s="153"/>
      <c r="EX374" s="153"/>
      <c r="EY374" s="152">
        <f t="shared" si="416"/>
        <v>380</v>
      </c>
      <c r="EZ374" s="152">
        <f t="shared" si="417"/>
        <v>0</v>
      </c>
      <c r="FA374" s="152">
        <f t="shared" si="418"/>
        <v>0</v>
      </c>
      <c r="FB374" s="152">
        <f t="shared" si="419"/>
        <v>0</v>
      </c>
      <c r="FC374" s="151" t="str">
        <f t="shared" si="420"/>
        <v>Đủ</v>
      </c>
    </row>
    <row r="375" spans="1:159" s="155" customFormat="1" ht="14" hidden="1" customHeight="1">
      <c r="A375" s="208" t="str">
        <f t="shared" si="439"/>
        <v>ok</v>
      </c>
      <c r="B375" s="151"/>
      <c r="C375" s="409"/>
      <c r="D375" s="154"/>
      <c r="E375" s="154"/>
      <c r="F375" s="154"/>
      <c r="G375" s="151"/>
      <c r="H375" s="364"/>
      <c r="I375" s="163" t="s">
        <v>850</v>
      </c>
      <c r="J375" s="164" t="s">
        <v>751</v>
      </c>
      <c r="K375" s="171" t="s">
        <v>851</v>
      </c>
      <c r="L375" s="171" t="s">
        <v>753</v>
      </c>
      <c r="M375" s="1261" t="s">
        <v>345</v>
      </c>
      <c r="N375" s="1274"/>
      <c r="O375" s="1275"/>
      <c r="P375" s="1276"/>
      <c r="Q375" s="1265"/>
      <c r="R375" s="1265"/>
      <c r="S375" s="1266"/>
      <c r="T375" s="1267"/>
      <c r="U375" s="1267"/>
      <c r="V375" s="1267"/>
      <c r="W375" s="1267"/>
      <c r="X375" s="1267"/>
      <c r="Y375" s="1267"/>
      <c r="Z375" s="1267"/>
      <c r="AA375" s="1267"/>
      <c r="AB375" s="1267"/>
      <c r="AC375" s="1267"/>
      <c r="AD375" s="1267"/>
      <c r="AE375" s="1267"/>
      <c r="AF375" s="1267"/>
      <c r="AG375" s="1267"/>
      <c r="AH375" s="1267"/>
      <c r="AI375" s="1267"/>
      <c r="AJ375" s="1267"/>
      <c r="AK375" s="1267"/>
      <c r="AL375" s="1267"/>
      <c r="AM375" s="1267"/>
      <c r="AN375" s="1267"/>
      <c r="AO375" s="1267"/>
      <c r="AP375" s="1267"/>
      <c r="AQ375" s="1267"/>
      <c r="AR375" s="1267"/>
      <c r="AS375" s="1267"/>
      <c r="AT375" s="1267"/>
      <c r="AU375" s="1267"/>
      <c r="AV375" s="1267"/>
      <c r="AW375" s="1267"/>
      <c r="AX375" s="1267"/>
      <c r="AY375" s="1267"/>
      <c r="AZ375" s="1267"/>
      <c r="BA375" s="1267"/>
      <c r="BB375" s="1267"/>
      <c r="BC375" s="1267"/>
      <c r="BD375" s="1267"/>
      <c r="BE375" s="1267"/>
      <c r="BF375" s="1267"/>
      <c r="BG375" s="1267"/>
      <c r="BH375" s="1267"/>
      <c r="BI375" s="1267"/>
      <c r="BJ375" s="1267"/>
      <c r="BK375" s="1267"/>
      <c r="BL375" s="1267"/>
      <c r="BM375" s="1267"/>
      <c r="BN375" s="1267"/>
      <c r="BO375" s="1267"/>
      <c r="BP375" s="1267"/>
      <c r="BQ375" s="1267"/>
      <c r="BR375" s="1267"/>
      <c r="BS375" s="1267"/>
      <c r="BT375" s="1267"/>
      <c r="BU375" s="1267"/>
      <c r="BV375" s="1267"/>
      <c r="BW375" s="1267"/>
      <c r="BX375" s="1267"/>
      <c r="BY375" s="1267"/>
      <c r="BZ375" s="1267"/>
      <c r="CA375" s="1267"/>
      <c r="CB375" s="1267"/>
      <c r="CC375" s="1267"/>
      <c r="CD375" s="1267"/>
      <c r="CE375" s="1267"/>
      <c r="CF375" s="1267"/>
      <c r="CG375" s="1267"/>
      <c r="CH375" s="1267"/>
      <c r="CI375" s="1267"/>
      <c r="CJ375" s="1267"/>
      <c r="CK375" s="1267"/>
      <c r="CL375" s="1267"/>
      <c r="CM375" s="1267"/>
      <c r="CN375" s="1267"/>
      <c r="CO375" s="1267"/>
      <c r="CP375" s="1267"/>
      <c r="CQ375" s="1267"/>
      <c r="CR375" s="1267"/>
      <c r="CS375" s="1267"/>
      <c r="CT375" s="1267"/>
      <c r="CU375" s="1267"/>
      <c r="CV375" s="1267"/>
      <c r="CW375" s="1268"/>
      <c r="CX375" s="1268"/>
      <c r="CY375" s="1277"/>
      <c r="CZ375" s="1270"/>
      <c r="DA375" s="1265"/>
      <c r="DB375" s="1265"/>
      <c r="DC375" s="1265"/>
      <c r="DD375" s="1271"/>
      <c r="DE375" s="1272"/>
      <c r="DF375" s="1272"/>
      <c r="DG375" s="1273"/>
      <c r="DH375" s="158" t="s">
        <v>2871</v>
      </c>
      <c r="DI375" s="156" t="s">
        <v>435</v>
      </c>
      <c r="DJ375" s="174" t="s">
        <v>1231</v>
      </c>
      <c r="DK375" s="175" t="s">
        <v>1223</v>
      </c>
      <c r="DL375" s="1282" t="s">
        <v>477</v>
      </c>
      <c r="DM375" s="1282" t="s">
        <v>374</v>
      </c>
      <c r="DN375" s="1280">
        <v>80</v>
      </c>
      <c r="DO375" s="1282" t="s">
        <v>477</v>
      </c>
      <c r="DP375" s="1280">
        <v>5500</v>
      </c>
      <c r="DQ375" s="181">
        <f t="shared" si="440"/>
        <v>484000.00000000006</v>
      </c>
      <c r="DR375" s="446">
        <f t="shared" si="441"/>
        <v>0.10000000000000013</v>
      </c>
      <c r="DS375" s="195">
        <f t="shared" si="442"/>
        <v>440000</v>
      </c>
      <c r="DT375" s="159">
        <v>46086</v>
      </c>
      <c r="DU375" s="152"/>
      <c r="DV375" s="152"/>
      <c r="ES375" s="152"/>
      <c r="ET375" s="151"/>
      <c r="EU375" s="153"/>
      <c r="EV375" s="153"/>
      <c r="EW375" s="153"/>
      <c r="EX375" s="153"/>
      <c r="EY375" s="152"/>
      <c r="EZ375" s="152"/>
      <c r="FA375" s="152"/>
      <c r="FB375" s="152"/>
      <c r="FC375" s="151"/>
    </row>
    <row r="376" spans="1:159" s="155" customFormat="1" ht="13.5" hidden="1" customHeight="1">
      <c r="A376" s="208" t="str">
        <f t="shared" si="439"/>
        <v>Hiện</v>
      </c>
      <c r="B376" s="151" t="str">
        <f t="shared" si="403"/>
        <v>Đủ</v>
      </c>
      <c r="C376" s="409">
        <f t="shared" si="285"/>
        <v>0</v>
      </c>
      <c r="D376" s="154" t="s">
        <v>435</v>
      </c>
      <c r="E376" s="154">
        <f t="shared" ref="E376:E391" si="447">C376*DP376*1.1</f>
        <v>0</v>
      </c>
      <c r="F376" s="154"/>
      <c r="G376" s="151"/>
      <c r="H376" s="364"/>
      <c r="I376" s="163" t="s">
        <v>852</v>
      </c>
      <c r="J376" s="164" t="s">
        <v>751</v>
      </c>
      <c r="K376" s="171" t="s">
        <v>853</v>
      </c>
      <c r="L376" s="171" t="s">
        <v>753</v>
      </c>
      <c r="M376" s="163" t="s">
        <v>345</v>
      </c>
      <c r="N376" s="173">
        <v>0</v>
      </c>
      <c r="O376" s="419">
        <v>8</v>
      </c>
      <c r="P376" s="205"/>
      <c r="S376" s="161"/>
      <c r="T376" s="162"/>
      <c r="U376" s="162"/>
      <c r="V376" s="162"/>
      <c r="W376" s="162"/>
      <c r="X376" s="162"/>
      <c r="Y376" s="162"/>
      <c r="Z376" s="162"/>
      <c r="AA376" s="162"/>
      <c r="AB376" s="162"/>
      <c r="AC376" s="162"/>
      <c r="AD376" s="162"/>
      <c r="AE376" s="162"/>
      <c r="AF376" s="162"/>
      <c r="AG376" s="162"/>
      <c r="AH376" s="162"/>
      <c r="AI376" s="162"/>
      <c r="AJ376" s="162"/>
      <c r="AK376" s="162">
        <v>12</v>
      </c>
      <c r="AL376" s="162">
        <v>0</v>
      </c>
      <c r="AM376" s="162"/>
      <c r="AN376" s="162"/>
      <c r="AO376" s="162">
        <v>0</v>
      </c>
      <c r="AP376" s="162">
        <v>0</v>
      </c>
      <c r="AQ376" s="162">
        <v>0</v>
      </c>
      <c r="AR376" s="162">
        <v>0</v>
      </c>
      <c r="AS376" s="162">
        <v>0</v>
      </c>
      <c r="AT376" s="162">
        <v>0</v>
      </c>
      <c r="AU376" s="162">
        <v>0</v>
      </c>
      <c r="AV376" s="162">
        <v>0</v>
      </c>
      <c r="AW376" s="162">
        <v>0</v>
      </c>
      <c r="AX376" s="162">
        <v>0</v>
      </c>
      <c r="AY376" s="162">
        <v>0</v>
      </c>
      <c r="AZ376" s="162">
        <v>0</v>
      </c>
      <c r="BA376" s="162"/>
      <c r="BB376" s="162"/>
      <c r="BC376" s="162">
        <v>0</v>
      </c>
      <c r="BD376" s="162">
        <v>0</v>
      </c>
      <c r="BE376" s="162">
        <v>0</v>
      </c>
      <c r="BF376" s="162">
        <v>0</v>
      </c>
      <c r="BG376" s="162">
        <v>0</v>
      </c>
      <c r="BH376" s="162">
        <v>0</v>
      </c>
      <c r="BI376" s="162">
        <v>0</v>
      </c>
      <c r="BJ376" s="162">
        <v>0</v>
      </c>
      <c r="BK376" s="162">
        <v>0</v>
      </c>
      <c r="BL376" s="162">
        <v>0</v>
      </c>
      <c r="BM376" s="162">
        <v>0</v>
      </c>
      <c r="BN376" s="162">
        <v>0</v>
      </c>
      <c r="BO376" s="162"/>
      <c r="BP376" s="162"/>
      <c r="BQ376" s="162">
        <v>0</v>
      </c>
      <c r="BR376" s="162">
        <v>0</v>
      </c>
      <c r="BS376" s="162">
        <v>0</v>
      </c>
      <c r="BT376" s="162">
        <v>0</v>
      </c>
      <c r="BU376" s="162">
        <v>0</v>
      </c>
      <c r="BV376" s="162">
        <v>0</v>
      </c>
      <c r="BW376" s="162"/>
      <c r="BX376" s="162"/>
      <c r="BY376" s="162">
        <v>0</v>
      </c>
      <c r="BZ376" s="162">
        <v>0</v>
      </c>
      <c r="CA376" s="162">
        <v>0</v>
      </c>
      <c r="CB376" s="162">
        <v>0</v>
      </c>
      <c r="CC376" s="162">
        <v>0</v>
      </c>
      <c r="CD376" s="162">
        <v>0</v>
      </c>
      <c r="CE376" s="162">
        <f>VLOOKUP(I376,[120]REV33!$A:$O,11,0)</f>
        <v>0</v>
      </c>
      <c r="CF376" s="162">
        <f>VLOOKUP(I376,[120]REV33!$A:$O,12,0)</f>
        <v>0</v>
      </c>
      <c r="CG376" s="162"/>
      <c r="CH376" s="162"/>
      <c r="CI376" s="162"/>
      <c r="CJ376" s="162"/>
      <c r="CK376" s="162"/>
      <c r="CL376" s="162"/>
      <c r="CM376" s="162"/>
      <c r="CN376" s="162"/>
      <c r="CO376" s="162">
        <v>0</v>
      </c>
      <c r="CP376" s="162">
        <v>0</v>
      </c>
      <c r="CQ376" s="162">
        <v>0</v>
      </c>
      <c r="CR376" s="162">
        <v>0</v>
      </c>
      <c r="CS376" s="162">
        <v>2</v>
      </c>
      <c r="CT376" s="162">
        <v>0</v>
      </c>
      <c r="CU376" s="162">
        <v>0</v>
      </c>
      <c r="CV376" s="162">
        <v>0</v>
      </c>
      <c r="CW376" s="209">
        <f t="shared" ref="CW376:CW405" si="448">Q376+S376+U376+W376+Y376+AA376+AC376+AE376+AG376+AI376+AK376+AM376+AO376+AQ376+AS376+AU376+AW376+AY376+BA376+BC376+BE376+BG376+BI376+BK376+BM376+BO376+BQ376+BS376+BU376+BW376+BY376+CA376+CC376+CE376+CG376+CI376+CK376+CM376+CO376+CQ376+CS376+CU376</f>
        <v>14</v>
      </c>
      <c r="CX376" s="209">
        <f t="shared" ref="CX376:CX405" si="449">R376+T376+V376+X376+Z376+AB376+AD376+AF376+AH376+AJ376+AL376+AN376+AP376+AR376+AT376+AV376+AX376+AZ376+BB376+BD376+BF376+BH376+BJ376+BL376+BN376+BP376+BR376+BT376+BV376+BX376+BZ376+CB376+CD376+CF376+CH376+CJ376+CL376+CN376+CP376+CR376+CT376+CV376</f>
        <v>0</v>
      </c>
      <c r="CY376" s="375" t="s">
        <v>2879</v>
      </c>
      <c r="CZ376" s="156"/>
      <c r="DD376" s="157"/>
      <c r="DE376" s="152">
        <f t="shared" si="407"/>
        <v>14</v>
      </c>
      <c r="DF376" s="152" t="str">
        <f t="shared" si="408"/>
        <v>0</v>
      </c>
      <c r="DG376" s="153"/>
      <c r="DH376" s="158" t="s">
        <v>2211</v>
      </c>
      <c r="DI376" s="156" t="s">
        <v>435</v>
      </c>
      <c r="DJ376" s="174" t="s">
        <v>1232</v>
      </c>
      <c r="DK376" s="175" t="s">
        <v>1223</v>
      </c>
      <c r="DL376" s="240" t="s">
        <v>477</v>
      </c>
      <c r="DM376" s="187">
        <v>45940</v>
      </c>
      <c r="DN376" s="429">
        <v>12</v>
      </c>
      <c r="DO376" s="240" t="s">
        <v>477</v>
      </c>
      <c r="DP376" s="189">
        <v>860</v>
      </c>
      <c r="DQ376" s="181">
        <f t="shared" si="440"/>
        <v>11352.000000000002</v>
      </c>
      <c r="DR376" s="446">
        <f t="shared" si="441"/>
        <v>0.10000000000000017</v>
      </c>
      <c r="DS376" s="160">
        <f t="shared" si="442"/>
        <v>10320</v>
      </c>
      <c r="DT376" s="159">
        <v>45954</v>
      </c>
      <c r="DU376" s="152">
        <f>SUMIF($I:$I,I376,$DN:$DN)</f>
        <v>14</v>
      </c>
      <c r="DV376" s="152">
        <f>SUMIF($I:$I,I376,$DO:$DO)</f>
        <v>0</v>
      </c>
      <c r="ES376" s="152">
        <f>SUMIF($I:$I,I376,$EG:$EG)</f>
        <v>0</v>
      </c>
      <c r="ET376" s="151">
        <f>SUMIF($I:$I,I376,$EH:$EH)</f>
        <v>0</v>
      </c>
      <c r="EU376" s="153"/>
      <c r="EV376" s="153"/>
      <c r="EW376" s="153"/>
      <c r="EX376" s="153"/>
      <c r="EY376" s="152">
        <f t="shared" si="416"/>
        <v>14</v>
      </c>
      <c r="EZ376" s="152">
        <f t="shared" si="417"/>
        <v>0</v>
      </c>
      <c r="FA376" s="152">
        <f t="shared" si="418"/>
        <v>0</v>
      </c>
      <c r="FB376" s="152">
        <f t="shared" si="419"/>
        <v>0</v>
      </c>
      <c r="FC376" s="151" t="str">
        <f t="shared" si="420"/>
        <v>Đủ</v>
      </c>
    </row>
    <row r="377" spans="1:159" s="155" customFormat="1" ht="14" hidden="1" customHeight="1">
      <c r="A377" s="208" t="str">
        <f t="shared" si="439"/>
        <v>ok</v>
      </c>
      <c r="B377" s="151"/>
      <c r="C377" s="409"/>
      <c r="D377" s="154"/>
      <c r="E377" s="154"/>
      <c r="F377" s="154"/>
      <c r="G377" s="151"/>
      <c r="H377" s="364"/>
      <c r="I377" s="163" t="s">
        <v>852</v>
      </c>
      <c r="J377" s="164" t="s">
        <v>751</v>
      </c>
      <c r="K377" s="171" t="s">
        <v>853</v>
      </c>
      <c r="L377" s="171" t="s">
        <v>753</v>
      </c>
      <c r="M377" s="163" t="s">
        <v>345</v>
      </c>
      <c r="N377" s="173"/>
      <c r="O377" s="419"/>
      <c r="P377" s="205"/>
      <c r="S377" s="161"/>
      <c r="T377" s="162"/>
      <c r="U377" s="162"/>
      <c r="V377" s="162"/>
      <c r="W377" s="162"/>
      <c r="X377" s="162"/>
      <c r="Y377" s="162"/>
      <c r="Z377" s="162"/>
      <c r="AA377" s="162"/>
      <c r="AB377" s="162"/>
      <c r="AC377" s="162"/>
      <c r="AD377" s="162"/>
      <c r="AE377" s="162"/>
      <c r="AF377" s="162"/>
      <c r="AG377" s="162"/>
      <c r="AH377" s="162"/>
      <c r="AI377" s="162"/>
      <c r="AJ377" s="162"/>
      <c r="AK377" s="162"/>
      <c r="AL377" s="162"/>
      <c r="AM377" s="162"/>
      <c r="AN377" s="162"/>
      <c r="AO377" s="162"/>
      <c r="AP377" s="162"/>
      <c r="AQ377" s="162"/>
      <c r="AR377" s="162"/>
      <c r="AS377" s="162"/>
      <c r="AT377" s="162"/>
      <c r="AU377" s="162"/>
      <c r="AV377" s="162"/>
      <c r="AW377" s="162"/>
      <c r="AX377" s="162"/>
      <c r="AY377" s="162"/>
      <c r="AZ377" s="162"/>
      <c r="BA377" s="162"/>
      <c r="BB377" s="162"/>
      <c r="BC377" s="162"/>
      <c r="BD377" s="162"/>
      <c r="BE377" s="162"/>
      <c r="BF377" s="162"/>
      <c r="BG377" s="162"/>
      <c r="BH377" s="162"/>
      <c r="BI377" s="162"/>
      <c r="BJ377" s="162"/>
      <c r="BK377" s="162"/>
      <c r="BL377" s="162"/>
      <c r="BM377" s="162"/>
      <c r="BN377" s="162"/>
      <c r="BO377" s="162"/>
      <c r="BP377" s="162"/>
      <c r="BQ377" s="162"/>
      <c r="BR377" s="162"/>
      <c r="BS377" s="162"/>
      <c r="BT377" s="162"/>
      <c r="BU377" s="162"/>
      <c r="BV377" s="162"/>
      <c r="BW377" s="162"/>
      <c r="BX377" s="162"/>
      <c r="BY377" s="162"/>
      <c r="BZ377" s="162"/>
      <c r="CA377" s="162"/>
      <c r="CB377" s="162"/>
      <c r="CC377" s="162"/>
      <c r="CD377" s="162"/>
      <c r="CE377" s="162"/>
      <c r="CF377" s="162"/>
      <c r="CG377" s="162"/>
      <c r="CH377" s="162"/>
      <c r="CI377" s="162"/>
      <c r="CJ377" s="162"/>
      <c r="CK377" s="162"/>
      <c r="CL377" s="162"/>
      <c r="CM377" s="162"/>
      <c r="CN377" s="162"/>
      <c r="CO377" s="162"/>
      <c r="CP377" s="162"/>
      <c r="CQ377" s="162"/>
      <c r="CR377" s="162"/>
      <c r="CS377" s="162"/>
      <c r="CT377" s="162"/>
      <c r="CU377" s="162"/>
      <c r="CV377" s="162"/>
      <c r="CW377" s="209"/>
      <c r="CX377" s="209"/>
      <c r="CY377" s="375"/>
      <c r="CZ377" s="156"/>
      <c r="DD377" s="157"/>
      <c r="DE377" s="152"/>
      <c r="DF377" s="152"/>
      <c r="DG377" s="153"/>
      <c r="DH377" s="158" t="s">
        <v>2891</v>
      </c>
      <c r="DI377" s="156" t="s">
        <v>435</v>
      </c>
      <c r="DJ377" s="758" t="s">
        <v>853</v>
      </c>
      <c r="DK377" s="175" t="s">
        <v>753</v>
      </c>
      <c r="DL377" s="156" t="s">
        <v>477</v>
      </c>
      <c r="DM377" s="158" t="s">
        <v>374</v>
      </c>
      <c r="DN377" s="429">
        <v>2</v>
      </c>
      <c r="DO377" s="240" t="s">
        <v>477</v>
      </c>
      <c r="DP377" s="195">
        <v>860</v>
      </c>
      <c r="DQ377" s="181">
        <f t="shared" si="440"/>
        <v>1892.0000000000002</v>
      </c>
      <c r="DR377" s="446">
        <f t="shared" si="441"/>
        <v>0.10000000000000013</v>
      </c>
      <c r="DS377" s="195">
        <f t="shared" si="442"/>
        <v>1720</v>
      </c>
      <c r="DT377" s="159">
        <v>46108</v>
      </c>
      <c r="DU377" s="152"/>
      <c r="DV377" s="152"/>
      <c r="ES377" s="152"/>
      <c r="ET377" s="151"/>
      <c r="EU377" s="153"/>
      <c r="EV377" s="153"/>
      <c r="EW377" s="153"/>
      <c r="EX377" s="153"/>
      <c r="EY377" s="152"/>
      <c r="EZ377" s="152"/>
      <c r="FA377" s="152"/>
      <c r="FB377" s="152"/>
      <c r="FC377" s="151"/>
    </row>
    <row r="378" spans="1:159" s="155" customFormat="1" ht="14" hidden="1" customHeight="1">
      <c r="A378" s="208" t="str">
        <f>IF(I378=I376,"ok","Hiện")</f>
        <v>Hiện</v>
      </c>
      <c r="B378" s="151" t="str">
        <f t="shared" si="403"/>
        <v>Đủ</v>
      </c>
      <c r="C378" s="409">
        <f t="shared" si="285"/>
        <v>0</v>
      </c>
      <c r="D378" s="154" t="s">
        <v>435</v>
      </c>
      <c r="E378" s="154">
        <f t="shared" si="447"/>
        <v>0</v>
      </c>
      <c r="F378" s="154"/>
      <c r="G378" s="151"/>
      <c r="H378" s="364"/>
      <c r="I378" s="163" t="s">
        <v>854</v>
      </c>
      <c r="J378" s="164" t="s">
        <v>751</v>
      </c>
      <c r="K378" s="171" t="s">
        <v>855</v>
      </c>
      <c r="L378" s="171" t="s">
        <v>753</v>
      </c>
      <c r="M378" s="163" t="s">
        <v>345</v>
      </c>
      <c r="N378" s="173">
        <v>0</v>
      </c>
      <c r="O378" s="419">
        <v>56</v>
      </c>
      <c r="P378" s="205"/>
      <c r="S378" s="161"/>
      <c r="T378" s="162"/>
      <c r="U378" s="162"/>
      <c r="V378" s="162"/>
      <c r="W378" s="162"/>
      <c r="X378" s="162"/>
      <c r="Y378" s="162"/>
      <c r="Z378" s="162"/>
      <c r="AA378" s="162"/>
      <c r="AB378" s="162"/>
      <c r="AC378" s="162"/>
      <c r="AD378" s="162"/>
      <c r="AE378" s="162"/>
      <c r="AF378" s="162"/>
      <c r="AG378" s="162"/>
      <c r="AH378" s="162"/>
      <c r="AI378" s="162"/>
      <c r="AJ378" s="162"/>
      <c r="AK378" s="162">
        <v>64</v>
      </c>
      <c r="AL378" s="162">
        <v>0</v>
      </c>
      <c r="AM378" s="162"/>
      <c r="AN378" s="162"/>
      <c r="AO378" s="162">
        <v>0</v>
      </c>
      <c r="AP378" s="162">
        <v>0</v>
      </c>
      <c r="AQ378" s="162">
        <v>0</v>
      </c>
      <c r="AR378" s="162">
        <v>0</v>
      </c>
      <c r="AS378" s="162">
        <v>0</v>
      </c>
      <c r="AT378" s="162">
        <v>0</v>
      </c>
      <c r="AU378" s="162">
        <v>0</v>
      </c>
      <c r="AV378" s="162">
        <v>0</v>
      </c>
      <c r="AW378" s="162">
        <v>0</v>
      </c>
      <c r="AX378" s="162">
        <v>0</v>
      </c>
      <c r="AY378" s="162">
        <v>0</v>
      </c>
      <c r="AZ378" s="162">
        <v>0</v>
      </c>
      <c r="BA378" s="162"/>
      <c r="BB378" s="162"/>
      <c r="BC378" s="162">
        <v>0</v>
      </c>
      <c r="BD378" s="162">
        <v>0</v>
      </c>
      <c r="BE378" s="162">
        <v>0</v>
      </c>
      <c r="BF378" s="162">
        <v>0</v>
      </c>
      <c r="BG378" s="162">
        <v>0</v>
      </c>
      <c r="BH378" s="162">
        <v>0</v>
      </c>
      <c r="BI378" s="162">
        <v>0</v>
      </c>
      <c r="BJ378" s="162">
        <v>0</v>
      </c>
      <c r="BK378" s="162">
        <v>0</v>
      </c>
      <c r="BL378" s="162">
        <v>0</v>
      </c>
      <c r="BM378" s="162">
        <v>0</v>
      </c>
      <c r="BN378" s="162">
        <v>0</v>
      </c>
      <c r="BO378" s="162"/>
      <c r="BP378" s="162"/>
      <c r="BQ378" s="162">
        <v>0</v>
      </c>
      <c r="BR378" s="162">
        <v>0</v>
      </c>
      <c r="BS378" s="162">
        <v>0</v>
      </c>
      <c r="BT378" s="162">
        <v>0</v>
      </c>
      <c r="BU378" s="162">
        <v>0</v>
      </c>
      <c r="BV378" s="162">
        <v>0</v>
      </c>
      <c r="BW378" s="162"/>
      <c r="BX378" s="162"/>
      <c r="BY378" s="162">
        <v>0</v>
      </c>
      <c r="BZ378" s="162">
        <v>0</v>
      </c>
      <c r="CA378" s="162">
        <v>0</v>
      </c>
      <c r="CB378" s="162">
        <v>0</v>
      </c>
      <c r="CC378" s="162">
        <v>0</v>
      </c>
      <c r="CD378" s="162">
        <v>0</v>
      </c>
      <c r="CE378" s="162">
        <f>VLOOKUP(I378,[120]REV33!$A:$O,11,0)</f>
        <v>0</v>
      </c>
      <c r="CF378" s="162">
        <f>VLOOKUP(I378,[120]REV33!$A:$O,12,0)</f>
        <v>0</v>
      </c>
      <c r="CG378" s="162"/>
      <c r="CH378" s="162"/>
      <c r="CI378" s="162"/>
      <c r="CJ378" s="162"/>
      <c r="CK378" s="162"/>
      <c r="CL378" s="162"/>
      <c r="CM378" s="162"/>
      <c r="CN378" s="162"/>
      <c r="CO378" s="162">
        <v>0</v>
      </c>
      <c r="CP378" s="162">
        <v>0</v>
      </c>
      <c r="CQ378" s="162">
        <v>0</v>
      </c>
      <c r="CR378" s="162">
        <v>0</v>
      </c>
      <c r="CS378" s="162">
        <v>0</v>
      </c>
      <c r="CT378" s="162">
        <v>0</v>
      </c>
      <c r="CU378" s="162">
        <v>0</v>
      </c>
      <c r="CV378" s="162">
        <v>0</v>
      </c>
      <c r="CW378" s="209">
        <f t="shared" si="448"/>
        <v>64</v>
      </c>
      <c r="CX378" s="209">
        <f t="shared" si="449"/>
        <v>0</v>
      </c>
      <c r="CY378" s="206" t="s">
        <v>1000</v>
      </c>
      <c r="CZ378" s="156"/>
      <c r="DD378" s="157"/>
      <c r="DE378" s="152">
        <f t="shared" si="407"/>
        <v>64</v>
      </c>
      <c r="DF378" s="152" t="str">
        <f t="shared" si="408"/>
        <v>0</v>
      </c>
      <c r="DG378" s="153"/>
      <c r="DH378" s="158" t="s">
        <v>2211</v>
      </c>
      <c r="DI378" s="156" t="s">
        <v>435</v>
      </c>
      <c r="DJ378" s="176" t="s">
        <v>1233</v>
      </c>
      <c r="DK378" s="175" t="s">
        <v>1223</v>
      </c>
      <c r="DL378" s="240" t="s">
        <v>477</v>
      </c>
      <c r="DM378" s="187">
        <v>45940</v>
      </c>
      <c r="DN378" s="429">
        <v>64</v>
      </c>
      <c r="DO378" s="240" t="s">
        <v>477</v>
      </c>
      <c r="DP378" s="189">
        <v>1090</v>
      </c>
      <c r="DQ378" s="181">
        <f t="shared" si="440"/>
        <v>76736</v>
      </c>
      <c r="DR378" s="446">
        <f t="shared" si="441"/>
        <v>0.1</v>
      </c>
      <c r="DS378" s="160">
        <f t="shared" si="442"/>
        <v>69760</v>
      </c>
      <c r="DT378" s="159">
        <v>45954</v>
      </c>
      <c r="DU378" s="152">
        <f>SUMIF($I:$I,I378,$DN:$DN)</f>
        <v>64</v>
      </c>
      <c r="DV378" s="152">
        <f>SUMIF($I:$I,I378,$DO:$DO)</f>
        <v>0</v>
      </c>
      <c r="ES378" s="152">
        <f>SUMIF($I:$I,I378,$EG:$EG)</f>
        <v>0</v>
      </c>
      <c r="ET378" s="151">
        <f>SUMIF($I:$I,I378,$EH:$EH)</f>
        <v>0</v>
      </c>
      <c r="EU378" s="153"/>
      <c r="EV378" s="153"/>
      <c r="EW378" s="153"/>
      <c r="EX378" s="153"/>
      <c r="EY378" s="152">
        <f t="shared" si="416"/>
        <v>64</v>
      </c>
      <c r="EZ378" s="152">
        <f t="shared" si="417"/>
        <v>0</v>
      </c>
      <c r="FA378" s="152">
        <f t="shared" si="418"/>
        <v>0</v>
      </c>
      <c r="FB378" s="152">
        <f t="shared" si="419"/>
        <v>0</v>
      </c>
      <c r="FC378" s="151" t="str">
        <f t="shared" si="420"/>
        <v>Đủ</v>
      </c>
    </row>
    <row r="379" spans="1:159" s="155" customFormat="1" ht="14" hidden="1" customHeight="1">
      <c r="A379" s="208" t="str">
        <f t="shared" si="439"/>
        <v>Hiện</v>
      </c>
      <c r="B379" s="151" t="str">
        <f t="shared" si="403"/>
        <v>Đủ</v>
      </c>
      <c r="C379" s="409">
        <f t="shared" si="285"/>
        <v>0</v>
      </c>
      <c r="D379" s="154" t="s">
        <v>435</v>
      </c>
      <c r="E379" s="154">
        <f t="shared" si="447"/>
        <v>0</v>
      </c>
      <c r="F379" s="154"/>
      <c r="G379" s="151"/>
      <c r="H379" s="364"/>
      <c r="I379" s="163" t="s">
        <v>856</v>
      </c>
      <c r="J379" s="164" t="s">
        <v>751</v>
      </c>
      <c r="K379" s="171" t="s">
        <v>857</v>
      </c>
      <c r="L379" s="171" t="s">
        <v>753</v>
      </c>
      <c r="M379" s="163" t="s">
        <v>345</v>
      </c>
      <c r="N379" s="173">
        <v>0</v>
      </c>
      <c r="O379" s="419">
        <v>40</v>
      </c>
      <c r="P379" s="205"/>
      <c r="S379" s="161"/>
      <c r="T379" s="162"/>
      <c r="U379" s="162"/>
      <c r="V379" s="162"/>
      <c r="W379" s="162"/>
      <c r="X379" s="162"/>
      <c r="Y379" s="162"/>
      <c r="Z379" s="162"/>
      <c r="AA379" s="162"/>
      <c r="AB379" s="162"/>
      <c r="AC379" s="162"/>
      <c r="AD379" s="162"/>
      <c r="AE379" s="162"/>
      <c r="AF379" s="162"/>
      <c r="AG379" s="162"/>
      <c r="AH379" s="162"/>
      <c r="AI379" s="162"/>
      <c r="AJ379" s="162"/>
      <c r="AK379" s="162">
        <v>50</v>
      </c>
      <c r="AL379" s="162">
        <v>0</v>
      </c>
      <c r="AM379" s="162"/>
      <c r="AN379" s="162"/>
      <c r="AO379" s="162">
        <v>0</v>
      </c>
      <c r="AP379" s="162">
        <v>0</v>
      </c>
      <c r="AQ379" s="162">
        <v>0</v>
      </c>
      <c r="AR379" s="162">
        <v>0</v>
      </c>
      <c r="AS379" s="162">
        <v>0</v>
      </c>
      <c r="AT379" s="162">
        <v>0</v>
      </c>
      <c r="AU379" s="162">
        <v>0</v>
      </c>
      <c r="AV379" s="162">
        <v>0</v>
      </c>
      <c r="AW379" s="162">
        <v>0</v>
      </c>
      <c r="AX379" s="162">
        <v>0</v>
      </c>
      <c r="AY379" s="162">
        <v>0</v>
      </c>
      <c r="AZ379" s="162">
        <v>0</v>
      </c>
      <c r="BA379" s="162"/>
      <c r="BB379" s="162"/>
      <c r="BC379" s="162">
        <v>0</v>
      </c>
      <c r="BD379" s="162">
        <v>0</v>
      </c>
      <c r="BE379" s="162">
        <v>0</v>
      </c>
      <c r="BF379" s="162">
        <v>0</v>
      </c>
      <c r="BG379" s="162">
        <v>0</v>
      </c>
      <c r="BH379" s="162">
        <v>0</v>
      </c>
      <c r="BI379" s="162">
        <v>0</v>
      </c>
      <c r="BJ379" s="162">
        <v>0</v>
      </c>
      <c r="BK379" s="162">
        <v>0</v>
      </c>
      <c r="BL379" s="162">
        <v>0</v>
      </c>
      <c r="BM379" s="162">
        <v>0</v>
      </c>
      <c r="BN379" s="162">
        <v>0</v>
      </c>
      <c r="BO379" s="162"/>
      <c r="BP379" s="162"/>
      <c r="BQ379" s="162">
        <v>0</v>
      </c>
      <c r="BR379" s="162">
        <v>0</v>
      </c>
      <c r="BS379" s="162">
        <v>0</v>
      </c>
      <c r="BT379" s="162">
        <v>0</v>
      </c>
      <c r="BU379" s="162">
        <v>0</v>
      </c>
      <c r="BV379" s="162">
        <v>0</v>
      </c>
      <c r="BW379" s="162"/>
      <c r="BX379" s="162"/>
      <c r="BY379" s="162">
        <v>0</v>
      </c>
      <c r="BZ379" s="162">
        <v>0</v>
      </c>
      <c r="CA379" s="162">
        <v>0</v>
      </c>
      <c r="CB379" s="162">
        <v>0</v>
      </c>
      <c r="CC379" s="162">
        <v>0</v>
      </c>
      <c r="CD379" s="162">
        <v>0</v>
      </c>
      <c r="CE379" s="162">
        <f>VLOOKUP(I379,[120]REV33!$A:$O,11,0)</f>
        <v>0</v>
      </c>
      <c r="CF379" s="162">
        <f>VLOOKUP(I379,[120]REV33!$A:$O,12,0)</f>
        <v>0</v>
      </c>
      <c r="CG379" s="162"/>
      <c r="CH379" s="162"/>
      <c r="CI379" s="162"/>
      <c r="CJ379" s="162"/>
      <c r="CK379" s="162"/>
      <c r="CL379" s="162"/>
      <c r="CM379" s="162"/>
      <c r="CN379" s="162"/>
      <c r="CO379" s="162">
        <v>0</v>
      </c>
      <c r="CP379" s="162">
        <v>0</v>
      </c>
      <c r="CQ379" s="162">
        <v>0</v>
      </c>
      <c r="CR379" s="162">
        <v>0</v>
      </c>
      <c r="CS379" s="162">
        <v>0</v>
      </c>
      <c r="CT379" s="162">
        <v>0</v>
      </c>
      <c r="CU379" s="162">
        <v>0</v>
      </c>
      <c r="CV379" s="162">
        <v>0</v>
      </c>
      <c r="CW379" s="209">
        <f t="shared" si="448"/>
        <v>50</v>
      </c>
      <c r="CX379" s="209">
        <f t="shared" si="449"/>
        <v>0</v>
      </c>
      <c r="CY379" s="206" t="s">
        <v>1000</v>
      </c>
      <c r="CZ379" s="156"/>
      <c r="DD379" s="157"/>
      <c r="DE379" s="152">
        <f t="shared" si="407"/>
        <v>50</v>
      </c>
      <c r="DF379" s="152" t="str">
        <f t="shared" si="408"/>
        <v>0</v>
      </c>
      <c r="DG379" s="153"/>
      <c r="DH379" s="158" t="s">
        <v>2211</v>
      </c>
      <c r="DI379" s="156" t="s">
        <v>435</v>
      </c>
      <c r="DJ379" s="174" t="s">
        <v>1233</v>
      </c>
      <c r="DK379" s="175" t="s">
        <v>1223</v>
      </c>
      <c r="DL379" s="240" t="s">
        <v>477</v>
      </c>
      <c r="DM379" s="187">
        <v>45940</v>
      </c>
      <c r="DN379" s="429">
        <v>50</v>
      </c>
      <c r="DO379" s="240" t="s">
        <v>477</v>
      </c>
      <c r="DP379" s="189">
        <v>1090</v>
      </c>
      <c r="DQ379" s="181">
        <f t="shared" si="440"/>
        <v>59950.000000000007</v>
      </c>
      <c r="DR379" s="446">
        <f t="shared" si="441"/>
        <v>0.10000000000000013</v>
      </c>
      <c r="DS379" s="160">
        <f t="shared" si="442"/>
        <v>54500</v>
      </c>
      <c r="DT379" s="159">
        <v>45954</v>
      </c>
      <c r="DU379" s="152">
        <f>SUMIF($I:$I,I379,$DN:$DN)</f>
        <v>50</v>
      </c>
      <c r="DV379" s="152">
        <f>SUMIF($I:$I,I379,$DO:$DO)</f>
        <v>0</v>
      </c>
      <c r="ES379" s="152">
        <f>SUMIF($I:$I,I379,$EG:$EG)</f>
        <v>0</v>
      </c>
      <c r="ET379" s="151">
        <f>SUMIF($I:$I,I379,$EH:$EH)</f>
        <v>0</v>
      </c>
      <c r="EU379" s="153"/>
      <c r="EV379" s="153"/>
      <c r="EW379" s="153"/>
      <c r="EX379" s="153"/>
      <c r="EY379" s="152">
        <f t="shared" si="416"/>
        <v>50</v>
      </c>
      <c r="EZ379" s="152">
        <f t="shared" si="417"/>
        <v>0</v>
      </c>
      <c r="FA379" s="152">
        <f t="shared" si="418"/>
        <v>0</v>
      </c>
      <c r="FB379" s="152">
        <f t="shared" si="419"/>
        <v>0</v>
      </c>
      <c r="FC379" s="151" t="str">
        <f t="shared" si="420"/>
        <v>Đủ</v>
      </c>
    </row>
    <row r="380" spans="1:159" s="155" customFormat="1" ht="14" hidden="1" customHeight="1">
      <c r="A380" s="208" t="str">
        <f t="shared" si="439"/>
        <v>Hiện</v>
      </c>
      <c r="B380" s="151" t="str">
        <f t="shared" si="403"/>
        <v>Đủ</v>
      </c>
      <c r="C380" s="409">
        <f t="shared" si="285"/>
        <v>0</v>
      </c>
      <c r="D380" s="154" t="s">
        <v>435</v>
      </c>
      <c r="E380" s="154">
        <f t="shared" si="447"/>
        <v>0</v>
      </c>
      <c r="F380" s="154"/>
      <c r="G380" s="151"/>
      <c r="H380" s="364"/>
      <c r="I380" s="163" t="s">
        <v>858</v>
      </c>
      <c r="J380" s="164" t="s">
        <v>751</v>
      </c>
      <c r="K380" s="171" t="s">
        <v>859</v>
      </c>
      <c r="L380" s="171" t="s">
        <v>753</v>
      </c>
      <c r="M380" s="163" t="s">
        <v>345</v>
      </c>
      <c r="N380" s="173">
        <v>0</v>
      </c>
      <c r="O380" s="419">
        <v>208</v>
      </c>
      <c r="P380" s="205"/>
      <c r="S380" s="161"/>
      <c r="T380" s="162"/>
      <c r="U380" s="162"/>
      <c r="V380" s="162"/>
      <c r="W380" s="162"/>
      <c r="X380" s="162"/>
      <c r="Y380" s="162"/>
      <c r="Z380" s="162"/>
      <c r="AA380" s="162"/>
      <c r="AB380" s="162"/>
      <c r="AC380" s="162"/>
      <c r="AD380" s="162"/>
      <c r="AE380" s="162"/>
      <c r="AF380" s="162"/>
      <c r="AG380" s="162"/>
      <c r="AH380" s="162"/>
      <c r="AI380" s="162"/>
      <c r="AJ380" s="162"/>
      <c r="AK380" s="162">
        <v>224</v>
      </c>
      <c r="AL380" s="162">
        <v>0</v>
      </c>
      <c r="AM380" s="162"/>
      <c r="AN380" s="162"/>
      <c r="AO380" s="162">
        <v>0</v>
      </c>
      <c r="AP380" s="162">
        <v>0</v>
      </c>
      <c r="AQ380" s="162">
        <v>0</v>
      </c>
      <c r="AR380" s="162">
        <v>0</v>
      </c>
      <c r="AS380" s="162">
        <v>0</v>
      </c>
      <c r="AT380" s="162">
        <v>0</v>
      </c>
      <c r="AU380" s="162">
        <v>0</v>
      </c>
      <c r="AV380" s="162">
        <v>0</v>
      </c>
      <c r="AW380" s="162">
        <v>0</v>
      </c>
      <c r="AX380" s="162">
        <v>0</v>
      </c>
      <c r="AY380" s="162">
        <v>0</v>
      </c>
      <c r="AZ380" s="162">
        <v>0</v>
      </c>
      <c r="BA380" s="162"/>
      <c r="BB380" s="162"/>
      <c r="BC380" s="162">
        <v>0</v>
      </c>
      <c r="BD380" s="162">
        <v>0</v>
      </c>
      <c r="BE380" s="162">
        <v>0</v>
      </c>
      <c r="BF380" s="162">
        <v>0</v>
      </c>
      <c r="BG380" s="162">
        <v>0</v>
      </c>
      <c r="BH380" s="162">
        <v>0</v>
      </c>
      <c r="BI380" s="162">
        <v>0</v>
      </c>
      <c r="BJ380" s="162">
        <v>0</v>
      </c>
      <c r="BK380" s="162">
        <v>0</v>
      </c>
      <c r="BL380" s="162">
        <v>0</v>
      </c>
      <c r="BM380" s="162">
        <v>0</v>
      </c>
      <c r="BN380" s="162">
        <v>0</v>
      </c>
      <c r="BO380" s="162"/>
      <c r="BP380" s="162"/>
      <c r="BQ380" s="162">
        <v>0</v>
      </c>
      <c r="BR380" s="162">
        <v>0</v>
      </c>
      <c r="BS380" s="162">
        <v>0</v>
      </c>
      <c r="BT380" s="162">
        <v>0</v>
      </c>
      <c r="BU380" s="162">
        <v>0</v>
      </c>
      <c r="BV380" s="162">
        <v>0</v>
      </c>
      <c r="BW380" s="162"/>
      <c r="BX380" s="162"/>
      <c r="BY380" s="162">
        <v>0</v>
      </c>
      <c r="BZ380" s="162">
        <v>0</v>
      </c>
      <c r="CA380" s="162">
        <v>0</v>
      </c>
      <c r="CB380" s="162">
        <v>0</v>
      </c>
      <c r="CC380" s="162">
        <v>0</v>
      </c>
      <c r="CD380" s="162">
        <v>0</v>
      </c>
      <c r="CE380" s="162">
        <f>VLOOKUP(I380,[120]REV33!$A:$O,11,0)</f>
        <v>0</v>
      </c>
      <c r="CF380" s="162">
        <f>VLOOKUP(I380,[120]REV33!$A:$O,12,0)</f>
        <v>0</v>
      </c>
      <c r="CG380" s="162"/>
      <c r="CH380" s="162"/>
      <c r="CI380" s="162"/>
      <c r="CJ380" s="162"/>
      <c r="CK380" s="162"/>
      <c r="CL380" s="162"/>
      <c r="CM380" s="162"/>
      <c r="CN380" s="162"/>
      <c r="CO380" s="162">
        <v>0</v>
      </c>
      <c r="CP380" s="162">
        <v>0</v>
      </c>
      <c r="CQ380" s="162">
        <v>0</v>
      </c>
      <c r="CR380" s="162">
        <v>0</v>
      </c>
      <c r="CS380" s="162">
        <v>0</v>
      </c>
      <c r="CT380" s="162">
        <v>0</v>
      </c>
      <c r="CU380" s="162">
        <v>0</v>
      </c>
      <c r="CV380" s="162">
        <v>0</v>
      </c>
      <c r="CW380" s="209">
        <f t="shared" si="448"/>
        <v>224</v>
      </c>
      <c r="CX380" s="209">
        <f t="shared" si="449"/>
        <v>0</v>
      </c>
      <c r="CY380" s="206" t="s">
        <v>1000</v>
      </c>
      <c r="CZ380" s="156"/>
      <c r="DD380" s="157"/>
      <c r="DE380" s="152">
        <f t="shared" si="407"/>
        <v>224</v>
      </c>
      <c r="DF380" s="152" t="str">
        <f t="shared" si="408"/>
        <v>0</v>
      </c>
      <c r="DG380" s="153"/>
      <c r="DH380" s="158" t="s">
        <v>2211</v>
      </c>
      <c r="DI380" s="156" t="s">
        <v>435</v>
      </c>
      <c r="DJ380" s="174" t="s">
        <v>1234</v>
      </c>
      <c r="DK380" s="175" t="s">
        <v>1235</v>
      </c>
      <c r="DL380" s="240" t="s">
        <v>477</v>
      </c>
      <c r="DM380" s="187">
        <v>45940</v>
      </c>
      <c r="DN380" s="429">
        <v>224</v>
      </c>
      <c r="DO380" s="240" t="s">
        <v>477</v>
      </c>
      <c r="DP380" s="189">
        <v>8000</v>
      </c>
      <c r="DQ380" s="181">
        <f t="shared" si="440"/>
        <v>1971200.0000000002</v>
      </c>
      <c r="DR380" s="446">
        <f t="shared" si="441"/>
        <v>0.10000000000000013</v>
      </c>
      <c r="DS380" s="160">
        <f t="shared" si="442"/>
        <v>1792000</v>
      </c>
      <c r="DT380" s="159">
        <v>45954</v>
      </c>
      <c r="DU380" s="152">
        <f>SUMIF($I:$I,I380,$DN:$DN)</f>
        <v>224</v>
      </c>
      <c r="DV380" s="152">
        <f>SUMIF($I:$I,I380,$DO:$DO)</f>
        <v>0</v>
      </c>
      <c r="ES380" s="152">
        <f>SUMIF($I:$I,I380,$EG:$EG)</f>
        <v>0</v>
      </c>
      <c r="ET380" s="151">
        <f>SUMIF($I:$I,I380,$EH:$EH)</f>
        <v>0</v>
      </c>
      <c r="EU380" s="153"/>
      <c r="EV380" s="153"/>
      <c r="EW380" s="153"/>
      <c r="EX380" s="153"/>
      <c r="EY380" s="152">
        <f t="shared" si="416"/>
        <v>224</v>
      </c>
      <c r="EZ380" s="152">
        <f t="shared" si="417"/>
        <v>0</v>
      </c>
      <c r="FA380" s="152">
        <f t="shared" si="418"/>
        <v>0</v>
      </c>
      <c r="FB380" s="152">
        <f t="shared" si="419"/>
        <v>0</v>
      </c>
      <c r="FC380" s="151" t="str">
        <f t="shared" si="420"/>
        <v>Đủ</v>
      </c>
    </row>
    <row r="381" spans="1:159" s="155" customFormat="1" ht="14" hidden="1" customHeight="1">
      <c r="A381" s="208" t="str">
        <f t="shared" si="439"/>
        <v>Hiện</v>
      </c>
      <c r="B381" s="151" t="str">
        <f t="shared" si="403"/>
        <v>Đủ</v>
      </c>
      <c r="C381" s="409">
        <f t="shared" si="285"/>
        <v>0</v>
      </c>
      <c r="D381" s="154" t="s">
        <v>435</v>
      </c>
      <c r="E381" s="154">
        <f t="shared" si="447"/>
        <v>0</v>
      </c>
      <c r="F381" s="154"/>
      <c r="G381" s="151"/>
      <c r="H381" s="364"/>
      <c r="I381" s="163" t="s">
        <v>860</v>
      </c>
      <c r="J381" s="164" t="s">
        <v>751</v>
      </c>
      <c r="K381" s="171" t="s">
        <v>861</v>
      </c>
      <c r="L381" s="171" t="s">
        <v>753</v>
      </c>
      <c r="M381" s="163" t="s">
        <v>345</v>
      </c>
      <c r="N381" s="173">
        <v>0</v>
      </c>
      <c r="O381" s="419">
        <v>104</v>
      </c>
      <c r="P381" s="205"/>
      <c r="S381" s="161"/>
      <c r="T381" s="162"/>
      <c r="U381" s="162"/>
      <c r="V381" s="162"/>
      <c r="W381" s="162"/>
      <c r="X381" s="162"/>
      <c r="Y381" s="162"/>
      <c r="Z381" s="162"/>
      <c r="AA381" s="162"/>
      <c r="AB381" s="162"/>
      <c r="AC381" s="162"/>
      <c r="AD381" s="162"/>
      <c r="AE381" s="162"/>
      <c r="AF381" s="162"/>
      <c r="AG381" s="162"/>
      <c r="AH381" s="162"/>
      <c r="AI381" s="162"/>
      <c r="AJ381" s="162"/>
      <c r="AK381" s="162">
        <v>114</v>
      </c>
      <c r="AL381" s="162">
        <v>0</v>
      </c>
      <c r="AM381" s="162"/>
      <c r="AN381" s="162"/>
      <c r="AO381" s="162">
        <v>0</v>
      </c>
      <c r="AP381" s="162">
        <v>0</v>
      </c>
      <c r="AQ381" s="162">
        <v>0</v>
      </c>
      <c r="AR381" s="162">
        <v>0</v>
      </c>
      <c r="AS381" s="162">
        <v>0</v>
      </c>
      <c r="AT381" s="162">
        <v>0</v>
      </c>
      <c r="AU381" s="162">
        <v>0</v>
      </c>
      <c r="AV381" s="162">
        <v>0</v>
      </c>
      <c r="AW381" s="162">
        <v>0</v>
      </c>
      <c r="AX381" s="162">
        <v>0</v>
      </c>
      <c r="AY381" s="162">
        <v>0</v>
      </c>
      <c r="AZ381" s="162">
        <v>0</v>
      </c>
      <c r="BA381" s="162"/>
      <c r="BB381" s="162"/>
      <c r="BC381" s="162">
        <v>0</v>
      </c>
      <c r="BD381" s="162">
        <v>0</v>
      </c>
      <c r="BE381" s="162">
        <v>0</v>
      </c>
      <c r="BF381" s="162">
        <v>0</v>
      </c>
      <c r="BG381" s="162">
        <v>0</v>
      </c>
      <c r="BH381" s="162">
        <v>0</v>
      </c>
      <c r="BI381" s="162">
        <v>0</v>
      </c>
      <c r="BJ381" s="162">
        <v>0</v>
      </c>
      <c r="BK381" s="162">
        <v>0</v>
      </c>
      <c r="BL381" s="162">
        <v>0</v>
      </c>
      <c r="BM381" s="162">
        <v>0</v>
      </c>
      <c r="BN381" s="162">
        <v>0</v>
      </c>
      <c r="BO381" s="162"/>
      <c r="BP381" s="162"/>
      <c r="BQ381" s="162">
        <v>0</v>
      </c>
      <c r="BR381" s="162">
        <v>0</v>
      </c>
      <c r="BS381" s="162">
        <v>0</v>
      </c>
      <c r="BT381" s="162">
        <v>0</v>
      </c>
      <c r="BU381" s="162">
        <v>0</v>
      </c>
      <c r="BV381" s="162">
        <v>0</v>
      </c>
      <c r="BW381" s="162"/>
      <c r="BX381" s="162"/>
      <c r="BY381" s="162">
        <v>0</v>
      </c>
      <c r="BZ381" s="162">
        <v>0</v>
      </c>
      <c r="CA381" s="162">
        <v>0</v>
      </c>
      <c r="CB381" s="162">
        <v>0</v>
      </c>
      <c r="CC381" s="162">
        <v>0</v>
      </c>
      <c r="CD381" s="162">
        <v>0</v>
      </c>
      <c r="CE381" s="162">
        <f>VLOOKUP(I381,[120]REV33!$A:$O,11,0)</f>
        <v>0</v>
      </c>
      <c r="CF381" s="162">
        <f>VLOOKUP(I381,[120]REV33!$A:$O,12,0)</f>
        <v>0</v>
      </c>
      <c r="CG381" s="162"/>
      <c r="CH381" s="162"/>
      <c r="CI381" s="162"/>
      <c r="CJ381" s="162"/>
      <c r="CK381" s="162"/>
      <c r="CL381" s="162"/>
      <c r="CM381" s="162"/>
      <c r="CN381" s="162"/>
      <c r="CO381" s="162">
        <v>0</v>
      </c>
      <c r="CP381" s="162">
        <v>0</v>
      </c>
      <c r="CQ381" s="162">
        <v>0</v>
      </c>
      <c r="CR381" s="162">
        <v>0</v>
      </c>
      <c r="CS381" s="162">
        <v>0</v>
      </c>
      <c r="CT381" s="162">
        <v>0</v>
      </c>
      <c r="CU381" s="162">
        <v>0</v>
      </c>
      <c r="CV381" s="162">
        <v>0</v>
      </c>
      <c r="CW381" s="209">
        <f t="shared" si="448"/>
        <v>114</v>
      </c>
      <c r="CX381" s="209">
        <f t="shared" si="449"/>
        <v>0</v>
      </c>
      <c r="CY381" s="206" t="s">
        <v>1000</v>
      </c>
      <c r="CZ381" s="156"/>
      <c r="DD381" s="157"/>
      <c r="DE381" s="152">
        <f t="shared" si="407"/>
        <v>114</v>
      </c>
      <c r="DF381" s="152" t="str">
        <f t="shared" si="408"/>
        <v>0</v>
      </c>
      <c r="DG381" s="153"/>
      <c r="DH381" s="158" t="s">
        <v>2211</v>
      </c>
      <c r="DI381" s="156" t="s">
        <v>435</v>
      </c>
      <c r="DJ381" s="174" t="s">
        <v>1236</v>
      </c>
      <c r="DK381" s="175" t="s">
        <v>1223</v>
      </c>
      <c r="DL381" s="240" t="s">
        <v>477</v>
      </c>
      <c r="DM381" s="187">
        <v>45940</v>
      </c>
      <c r="DN381" s="429">
        <v>114</v>
      </c>
      <c r="DO381" s="240" t="s">
        <v>477</v>
      </c>
      <c r="DP381" s="189">
        <v>2200</v>
      </c>
      <c r="DQ381" s="181">
        <f t="shared" si="440"/>
        <v>275880</v>
      </c>
      <c r="DR381" s="446">
        <f t="shared" si="441"/>
        <v>0.1</v>
      </c>
      <c r="DS381" s="160">
        <f t="shared" si="442"/>
        <v>250800</v>
      </c>
      <c r="DT381" s="159">
        <v>45954</v>
      </c>
      <c r="DU381" s="152">
        <f>SUMIF($I:$I,I381,$DN:$DN)</f>
        <v>114</v>
      </c>
      <c r="DV381" s="152">
        <f>SUMIF($I:$I,I381,$DO:$DO)</f>
        <v>0</v>
      </c>
      <c r="ES381" s="152">
        <f>SUMIF($I:$I,I381,$EG:$EG)</f>
        <v>0</v>
      </c>
      <c r="ET381" s="151">
        <f>SUMIF($I:$I,I381,$EH:$EH)</f>
        <v>0</v>
      </c>
      <c r="EU381" s="153"/>
      <c r="EV381" s="153"/>
      <c r="EW381" s="153"/>
      <c r="EX381" s="153"/>
      <c r="EY381" s="152">
        <f t="shared" si="416"/>
        <v>114</v>
      </c>
      <c r="EZ381" s="152">
        <f t="shared" si="417"/>
        <v>0</v>
      </c>
      <c r="FA381" s="152">
        <f t="shared" si="418"/>
        <v>0</v>
      </c>
      <c r="FB381" s="152">
        <f t="shared" si="419"/>
        <v>0</v>
      </c>
      <c r="FC381" s="151" t="str">
        <f t="shared" si="420"/>
        <v>Đủ</v>
      </c>
    </row>
    <row r="382" spans="1:159" s="155" customFormat="1" ht="14" hidden="1" customHeight="1">
      <c r="A382" s="208" t="str">
        <f t="shared" si="439"/>
        <v>Hiện</v>
      </c>
      <c r="B382" s="151" t="str">
        <f t="shared" si="403"/>
        <v>Đủ</v>
      </c>
      <c r="C382" s="409">
        <f t="shared" si="285"/>
        <v>0</v>
      </c>
      <c r="D382" s="154" t="s">
        <v>435</v>
      </c>
      <c r="E382" s="154">
        <f t="shared" si="447"/>
        <v>0</v>
      </c>
      <c r="F382" s="154"/>
      <c r="G382" s="151"/>
      <c r="H382" s="364"/>
      <c r="I382" s="171" t="s">
        <v>862</v>
      </c>
      <c r="J382" s="164" t="s">
        <v>863</v>
      </c>
      <c r="K382" s="171" t="s">
        <v>864</v>
      </c>
      <c r="L382" s="171" t="s">
        <v>865</v>
      </c>
      <c r="M382" s="163" t="s">
        <v>345</v>
      </c>
      <c r="N382" s="173">
        <v>0</v>
      </c>
      <c r="O382" s="419">
        <v>296</v>
      </c>
      <c r="P382" s="205"/>
      <c r="S382" s="161"/>
      <c r="T382" s="162"/>
      <c r="U382" s="162"/>
      <c r="V382" s="162"/>
      <c r="W382" s="162"/>
      <c r="X382" s="162"/>
      <c r="Y382" s="162"/>
      <c r="Z382" s="162"/>
      <c r="AA382" s="162"/>
      <c r="AB382" s="162"/>
      <c r="AC382" s="162"/>
      <c r="AD382" s="162"/>
      <c r="AE382" s="162"/>
      <c r="AF382" s="162"/>
      <c r="AG382" s="162"/>
      <c r="AH382" s="162"/>
      <c r="AI382" s="162"/>
      <c r="AJ382" s="162"/>
      <c r="AK382" s="162">
        <v>320</v>
      </c>
      <c r="AL382" s="162">
        <v>0</v>
      </c>
      <c r="AM382" s="162"/>
      <c r="AN382" s="162"/>
      <c r="AO382" s="162">
        <v>0</v>
      </c>
      <c r="AP382" s="162">
        <v>0</v>
      </c>
      <c r="AQ382" s="162">
        <v>0</v>
      </c>
      <c r="AR382" s="162">
        <v>0</v>
      </c>
      <c r="AS382" s="162">
        <v>0</v>
      </c>
      <c r="AT382" s="162">
        <v>0</v>
      </c>
      <c r="AU382" s="162">
        <v>0</v>
      </c>
      <c r="AV382" s="162">
        <v>0</v>
      </c>
      <c r="AW382" s="162">
        <v>0</v>
      </c>
      <c r="AX382" s="162">
        <v>0</v>
      </c>
      <c r="AY382" s="162">
        <v>0</v>
      </c>
      <c r="AZ382" s="162">
        <v>0</v>
      </c>
      <c r="BA382" s="162"/>
      <c r="BB382" s="162"/>
      <c r="BC382" s="162">
        <v>0</v>
      </c>
      <c r="BD382" s="162">
        <v>0</v>
      </c>
      <c r="BE382" s="162">
        <v>0</v>
      </c>
      <c r="BF382" s="162">
        <v>0</v>
      </c>
      <c r="BG382" s="162">
        <v>0</v>
      </c>
      <c r="BH382" s="162">
        <v>0</v>
      </c>
      <c r="BI382" s="162">
        <v>0</v>
      </c>
      <c r="BJ382" s="162">
        <v>0</v>
      </c>
      <c r="BK382" s="162">
        <v>0</v>
      </c>
      <c r="BL382" s="162">
        <v>0</v>
      </c>
      <c r="BM382" s="162">
        <v>0</v>
      </c>
      <c r="BN382" s="162">
        <v>0</v>
      </c>
      <c r="BO382" s="162"/>
      <c r="BP382" s="162"/>
      <c r="BQ382" s="162">
        <v>0</v>
      </c>
      <c r="BR382" s="162">
        <v>0</v>
      </c>
      <c r="BS382" s="162">
        <v>0</v>
      </c>
      <c r="BT382" s="162">
        <v>0</v>
      </c>
      <c r="BU382" s="162">
        <v>0</v>
      </c>
      <c r="BV382" s="162">
        <v>0</v>
      </c>
      <c r="BW382" s="162"/>
      <c r="BX382" s="162"/>
      <c r="BY382" s="162">
        <v>0</v>
      </c>
      <c r="BZ382" s="162">
        <v>0</v>
      </c>
      <c r="CA382" s="162">
        <v>0</v>
      </c>
      <c r="CB382" s="162">
        <v>0</v>
      </c>
      <c r="CC382" s="162">
        <v>0</v>
      </c>
      <c r="CD382" s="162">
        <v>0</v>
      </c>
      <c r="CE382" s="162">
        <f>VLOOKUP(I382,[120]REV33!$A:$O,11,0)</f>
        <v>0</v>
      </c>
      <c r="CF382" s="162">
        <f>VLOOKUP(I382,[120]REV33!$A:$O,12,0)</f>
        <v>0</v>
      </c>
      <c r="CG382" s="162"/>
      <c r="CH382" s="162"/>
      <c r="CI382" s="162"/>
      <c r="CJ382" s="162"/>
      <c r="CK382" s="162"/>
      <c r="CL382" s="162"/>
      <c r="CM382" s="162"/>
      <c r="CN382" s="162"/>
      <c r="CO382" s="162">
        <v>0</v>
      </c>
      <c r="CP382" s="162">
        <v>0</v>
      </c>
      <c r="CQ382" s="162">
        <v>0</v>
      </c>
      <c r="CR382" s="162">
        <v>0</v>
      </c>
      <c r="CS382" s="162">
        <v>860</v>
      </c>
      <c r="CT382" s="162">
        <v>0</v>
      </c>
      <c r="CU382" s="162">
        <v>0</v>
      </c>
      <c r="CV382" s="162">
        <v>0</v>
      </c>
      <c r="CW382" s="209">
        <f t="shared" si="448"/>
        <v>1180</v>
      </c>
      <c r="CX382" s="209">
        <f t="shared" si="449"/>
        <v>0</v>
      </c>
      <c r="CY382" s="375" t="s">
        <v>2879</v>
      </c>
      <c r="CZ382" s="156"/>
      <c r="DD382" s="157"/>
      <c r="DE382" s="152">
        <f t="shared" si="407"/>
        <v>1180</v>
      </c>
      <c r="DF382" s="152" t="str">
        <f t="shared" si="408"/>
        <v>0</v>
      </c>
      <c r="DG382" s="153"/>
      <c r="DH382" s="158" t="s">
        <v>2211</v>
      </c>
      <c r="DI382" s="156" t="s">
        <v>435</v>
      </c>
      <c r="DJ382" s="174" t="s">
        <v>1237</v>
      </c>
      <c r="DK382" s="175" t="s">
        <v>1238</v>
      </c>
      <c r="DL382" s="240" t="s">
        <v>477</v>
      </c>
      <c r="DM382" s="187">
        <v>45940</v>
      </c>
      <c r="DN382" s="429">
        <v>320</v>
      </c>
      <c r="DO382" s="240" t="s">
        <v>477</v>
      </c>
      <c r="DP382" s="189">
        <v>810</v>
      </c>
      <c r="DQ382" s="181">
        <f t="shared" si="440"/>
        <v>285120</v>
      </c>
      <c r="DR382" s="446">
        <f t="shared" si="441"/>
        <v>0.1</v>
      </c>
      <c r="DS382" s="160">
        <f t="shared" si="442"/>
        <v>259200</v>
      </c>
      <c r="DT382" s="159">
        <v>45954</v>
      </c>
      <c r="DU382" s="152">
        <f>SUMIF($I:$I,I382,$DN:$DN)</f>
        <v>1180</v>
      </c>
      <c r="DV382" s="152">
        <f>SUMIF($I:$I,I382,$DO:$DO)</f>
        <v>0</v>
      </c>
      <c r="ES382" s="152">
        <f>SUMIF($I:$I,I382,$EG:$EG)</f>
        <v>0</v>
      </c>
      <c r="ET382" s="151">
        <f>SUMIF($I:$I,I382,$EH:$EH)</f>
        <v>0</v>
      </c>
      <c r="EU382" s="153"/>
      <c r="EV382" s="153"/>
      <c r="EW382" s="153"/>
      <c r="EX382" s="153"/>
      <c r="EY382" s="152">
        <f t="shared" si="416"/>
        <v>1180</v>
      </c>
      <c r="EZ382" s="152">
        <f t="shared" si="417"/>
        <v>0</v>
      </c>
      <c r="FA382" s="152">
        <f t="shared" si="418"/>
        <v>0</v>
      </c>
      <c r="FB382" s="152">
        <f t="shared" si="419"/>
        <v>0</v>
      </c>
      <c r="FC382" s="151" t="str">
        <f t="shared" si="420"/>
        <v>Đủ</v>
      </c>
    </row>
    <row r="383" spans="1:159" s="155" customFormat="1" ht="14" hidden="1" customHeight="1">
      <c r="A383" s="208" t="str">
        <f t="shared" si="439"/>
        <v>ok</v>
      </c>
      <c r="B383" s="151"/>
      <c r="C383" s="409"/>
      <c r="D383" s="154"/>
      <c r="E383" s="154"/>
      <c r="F383" s="154"/>
      <c r="G383" s="151"/>
      <c r="H383" s="364"/>
      <c r="I383" s="171" t="s">
        <v>862</v>
      </c>
      <c r="J383" s="164" t="s">
        <v>863</v>
      </c>
      <c r="K383" s="171" t="s">
        <v>864</v>
      </c>
      <c r="L383" s="171" t="s">
        <v>865</v>
      </c>
      <c r="M383" s="163" t="s">
        <v>345</v>
      </c>
      <c r="N383" s="173"/>
      <c r="O383" s="419"/>
      <c r="P383" s="205"/>
      <c r="S383" s="161"/>
      <c r="T383" s="162"/>
      <c r="U383" s="162"/>
      <c r="V383" s="162"/>
      <c r="W383" s="162"/>
      <c r="X383" s="162"/>
      <c r="Y383" s="162"/>
      <c r="Z383" s="162"/>
      <c r="AA383" s="162"/>
      <c r="AB383" s="162"/>
      <c r="AC383" s="162"/>
      <c r="AD383" s="162"/>
      <c r="AE383" s="162"/>
      <c r="AF383" s="162"/>
      <c r="AG383" s="162"/>
      <c r="AH383" s="162"/>
      <c r="AI383" s="162"/>
      <c r="AJ383" s="162"/>
      <c r="AK383" s="162"/>
      <c r="AL383" s="162"/>
      <c r="AM383" s="162"/>
      <c r="AN383" s="162"/>
      <c r="AO383" s="162"/>
      <c r="AP383" s="162"/>
      <c r="AQ383" s="162"/>
      <c r="AR383" s="162"/>
      <c r="AS383" s="162"/>
      <c r="AT383" s="162"/>
      <c r="AU383" s="162"/>
      <c r="AV383" s="162"/>
      <c r="AW383" s="162"/>
      <c r="AX383" s="162"/>
      <c r="AY383" s="162"/>
      <c r="AZ383" s="162"/>
      <c r="BA383" s="162"/>
      <c r="BB383" s="162"/>
      <c r="BC383" s="162"/>
      <c r="BD383" s="162"/>
      <c r="BE383" s="162"/>
      <c r="BF383" s="162"/>
      <c r="BG383" s="162"/>
      <c r="BH383" s="162"/>
      <c r="BI383" s="162"/>
      <c r="BJ383" s="162"/>
      <c r="BK383" s="162"/>
      <c r="BL383" s="162"/>
      <c r="BM383" s="162"/>
      <c r="BN383" s="162"/>
      <c r="BO383" s="162"/>
      <c r="BP383" s="162"/>
      <c r="BQ383" s="162"/>
      <c r="BR383" s="162"/>
      <c r="BS383" s="162"/>
      <c r="BT383" s="162"/>
      <c r="BU383" s="162"/>
      <c r="BV383" s="162"/>
      <c r="BW383" s="162"/>
      <c r="BX383" s="162"/>
      <c r="BY383" s="162"/>
      <c r="BZ383" s="162"/>
      <c r="CA383" s="162"/>
      <c r="CB383" s="162"/>
      <c r="CC383" s="162"/>
      <c r="CD383" s="162"/>
      <c r="CE383" s="162"/>
      <c r="CF383" s="162"/>
      <c r="CG383" s="162"/>
      <c r="CH383" s="162"/>
      <c r="CI383" s="162"/>
      <c r="CJ383" s="162"/>
      <c r="CK383" s="162"/>
      <c r="CL383" s="162"/>
      <c r="CM383" s="162"/>
      <c r="CN383" s="162"/>
      <c r="CO383" s="162"/>
      <c r="CP383" s="162"/>
      <c r="CQ383" s="162"/>
      <c r="CR383" s="162"/>
      <c r="CS383" s="162"/>
      <c r="CT383" s="162"/>
      <c r="CU383" s="162"/>
      <c r="CV383" s="162"/>
      <c r="CW383" s="209"/>
      <c r="CX383" s="209"/>
      <c r="CY383" s="375"/>
      <c r="CZ383" s="156"/>
      <c r="DD383" s="157"/>
      <c r="DE383" s="152"/>
      <c r="DF383" s="152"/>
      <c r="DG383" s="153"/>
      <c r="DH383" s="158" t="s">
        <v>2891</v>
      </c>
      <c r="DI383" s="156" t="s">
        <v>435</v>
      </c>
      <c r="DJ383" s="758" t="s">
        <v>864</v>
      </c>
      <c r="DK383" s="175" t="s">
        <v>865</v>
      </c>
      <c r="DL383" s="156" t="s">
        <v>477</v>
      </c>
      <c r="DM383" s="158" t="s">
        <v>374</v>
      </c>
      <c r="DN383" s="429">
        <v>860</v>
      </c>
      <c r="DO383" s="240" t="s">
        <v>477</v>
      </c>
      <c r="DP383" s="195">
        <v>810</v>
      </c>
      <c r="DQ383" s="181">
        <f t="shared" si="440"/>
        <v>766260.00000000012</v>
      </c>
      <c r="DR383" s="446">
        <f t="shared" si="441"/>
        <v>0.10000000000000017</v>
      </c>
      <c r="DS383" s="195">
        <f t="shared" si="442"/>
        <v>696600</v>
      </c>
      <c r="DT383" s="159">
        <v>46108</v>
      </c>
      <c r="DU383" s="152"/>
      <c r="DV383" s="152"/>
      <c r="ES383" s="152"/>
      <c r="ET383" s="151"/>
      <c r="EU383" s="153"/>
      <c r="EV383" s="153"/>
      <c r="EW383" s="153"/>
      <c r="EX383" s="153"/>
      <c r="EY383" s="152"/>
      <c r="EZ383" s="152"/>
      <c r="FA383" s="152"/>
      <c r="FB383" s="152"/>
      <c r="FC383" s="151"/>
    </row>
    <row r="384" spans="1:159" s="155" customFormat="1" ht="14" hidden="1" customHeight="1">
      <c r="A384" s="1260" t="str">
        <f t="shared" si="439"/>
        <v>Hiện</v>
      </c>
      <c r="B384" s="151" t="str">
        <f t="shared" si="403"/>
        <v>Đủ</v>
      </c>
      <c r="C384" s="409">
        <f t="shared" si="285"/>
        <v>0</v>
      </c>
      <c r="D384" s="154" t="s">
        <v>435</v>
      </c>
      <c r="E384" s="154">
        <f t="shared" si="447"/>
        <v>0</v>
      </c>
      <c r="F384" s="154"/>
      <c r="G384" s="151"/>
      <c r="H384" s="364"/>
      <c r="I384" s="171" t="s">
        <v>866</v>
      </c>
      <c r="J384" s="164" t="s">
        <v>863</v>
      </c>
      <c r="K384" s="171" t="s">
        <v>867</v>
      </c>
      <c r="L384" s="171" t="s">
        <v>868</v>
      </c>
      <c r="M384" s="163" t="s">
        <v>345</v>
      </c>
      <c r="N384" s="173">
        <v>0</v>
      </c>
      <c r="O384" s="419">
        <v>808</v>
      </c>
      <c r="P384" s="205"/>
      <c r="S384" s="161"/>
      <c r="T384" s="162"/>
      <c r="U384" s="162"/>
      <c r="V384" s="162"/>
      <c r="W384" s="162"/>
      <c r="X384" s="162"/>
      <c r="Y384" s="162"/>
      <c r="Z384" s="162"/>
      <c r="AA384" s="162"/>
      <c r="AB384" s="162"/>
      <c r="AC384" s="162"/>
      <c r="AD384" s="162"/>
      <c r="AE384" s="162"/>
      <c r="AF384" s="162"/>
      <c r="AG384" s="162"/>
      <c r="AH384" s="162"/>
      <c r="AI384" s="162"/>
      <c r="AJ384" s="162"/>
      <c r="AK384" s="162">
        <v>872</v>
      </c>
      <c r="AL384" s="162">
        <v>0</v>
      </c>
      <c r="AM384" s="162"/>
      <c r="AN384" s="162"/>
      <c r="AO384" s="162">
        <v>0</v>
      </c>
      <c r="AP384" s="162">
        <v>0</v>
      </c>
      <c r="AQ384" s="162">
        <v>0</v>
      </c>
      <c r="AR384" s="162">
        <v>0</v>
      </c>
      <c r="AS384" s="162">
        <v>0</v>
      </c>
      <c r="AT384" s="162">
        <v>0</v>
      </c>
      <c r="AU384" s="162">
        <v>0</v>
      </c>
      <c r="AV384" s="162">
        <v>0</v>
      </c>
      <c r="AW384" s="162">
        <v>0</v>
      </c>
      <c r="AX384" s="162">
        <v>0</v>
      </c>
      <c r="AY384" s="162">
        <v>0</v>
      </c>
      <c r="AZ384" s="162">
        <v>0</v>
      </c>
      <c r="BA384" s="162"/>
      <c r="BB384" s="162"/>
      <c r="BC384" s="162">
        <v>0</v>
      </c>
      <c r="BD384" s="162">
        <v>0</v>
      </c>
      <c r="BE384" s="162">
        <v>0</v>
      </c>
      <c r="BF384" s="162">
        <v>0</v>
      </c>
      <c r="BG384" s="162">
        <v>0</v>
      </c>
      <c r="BH384" s="162">
        <v>0</v>
      </c>
      <c r="BI384" s="162">
        <v>0</v>
      </c>
      <c r="BJ384" s="162">
        <v>0</v>
      </c>
      <c r="BK384" s="162">
        <v>0</v>
      </c>
      <c r="BL384" s="162">
        <v>0</v>
      </c>
      <c r="BM384" s="162">
        <v>0</v>
      </c>
      <c r="BN384" s="162">
        <v>0</v>
      </c>
      <c r="BO384" s="162"/>
      <c r="BP384" s="162"/>
      <c r="BQ384" s="162">
        <v>0</v>
      </c>
      <c r="BR384" s="162">
        <v>0</v>
      </c>
      <c r="BS384" s="162">
        <v>0</v>
      </c>
      <c r="BT384" s="162">
        <v>0</v>
      </c>
      <c r="BU384" s="162">
        <v>0</v>
      </c>
      <c r="BV384" s="162">
        <v>0</v>
      </c>
      <c r="BW384" s="162"/>
      <c r="BX384" s="162"/>
      <c r="BY384" s="162">
        <v>0</v>
      </c>
      <c r="BZ384" s="162">
        <v>0</v>
      </c>
      <c r="CA384" s="162">
        <v>0</v>
      </c>
      <c r="CB384" s="162">
        <v>0</v>
      </c>
      <c r="CC384" s="162">
        <v>0</v>
      </c>
      <c r="CD384" s="162">
        <v>0</v>
      </c>
      <c r="CE384" s="162">
        <f>VLOOKUP(I384,[120]REV33!$A:$O,11,0)</f>
        <v>0</v>
      </c>
      <c r="CF384" s="162">
        <f>VLOOKUP(I384,[120]REV33!$A:$O,12,0)</f>
        <v>0</v>
      </c>
      <c r="CG384" s="162"/>
      <c r="CH384" s="162"/>
      <c r="CI384" s="162"/>
      <c r="CJ384" s="162"/>
      <c r="CK384" s="162"/>
      <c r="CL384" s="162"/>
      <c r="CM384" s="162"/>
      <c r="CN384" s="162"/>
      <c r="CO384" s="162">
        <v>0</v>
      </c>
      <c r="CP384" s="162">
        <v>0</v>
      </c>
      <c r="CQ384" s="162">
        <v>0</v>
      </c>
      <c r="CR384" s="162">
        <v>0</v>
      </c>
      <c r="CS384" s="162">
        <v>0</v>
      </c>
      <c r="CT384" s="162">
        <v>0</v>
      </c>
      <c r="CU384" s="162">
        <v>0</v>
      </c>
      <c r="CV384" s="162">
        <v>0</v>
      </c>
      <c r="CW384" s="209">
        <f t="shared" si="448"/>
        <v>872</v>
      </c>
      <c r="CX384" s="209">
        <f t="shared" si="449"/>
        <v>0</v>
      </c>
      <c r="CY384" s="206" t="s">
        <v>1000</v>
      </c>
      <c r="CZ384" s="156"/>
      <c r="DD384" s="157"/>
      <c r="DE384" s="152">
        <f t="shared" si="407"/>
        <v>872</v>
      </c>
      <c r="DF384" s="152" t="str">
        <f t="shared" si="408"/>
        <v>0</v>
      </c>
      <c r="DG384" s="153"/>
      <c r="DH384" s="158" t="s">
        <v>2211</v>
      </c>
      <c r="DI384" s="156" t="s">
        <v>435</v>
      </c>
      <c r="DJ384" s="174" t="s">
        <v>1237</v>
      </c>
      <c r="DK384" s="175" t="s">
        <v>1238</v>
      </c>
      <c r="DL384" s="240" t="s">
        <v>477</v>
      </c>
      <c r="DM384" s="187">
        <v>45940</v>
      </c>
      <c r="DN384" s="429">
        <v>872</v>
      </c>
      <c r="DO384" s="240" t="s">
        <v>477</v>
      </c>
      <c r="DP384" s="189">
        <v>810</v>
      </c>
      <c r="DQ384" s="181">
        <f t="shared" si="440"/>
        <v>776952.00000000012</v>
      </c>
      <c r="DR384" s="446">
        <f t="shared" si="441"/>
        <v>0.10000000000000016</v>
      </c>
      <c r="DS384" s="160">
        <f t="shared" si="442"/>
        <v>706320</v>
      </c>
      <c r="DT384" s="159">
        <v>45954</v>
      </c>
      <c r="DU384" s="152">
        <f t="shared" ref="DU384:DU392" si="450">SUMIF($I:$I,I384,$DN:$DN)</f>
        <v>872</v>
      </c>
      <c r="DV384" s="152">
        <f t="shared" ref="DV384:DV392" si="451">SUMIF($I:$I,I384,$DO:$DO)</f>
        <v>0</v>
      </c>
      <c r="ES384" s="152">
        <f t="shared" ref="ES384:ES392" si="452">SUMIF($I:$I,I384,$EG:$EG)</f>
        <v>0</v>
      </c>
      <c r="ET384" s="151">
        <f t="shared" ref="ET384:ET392" si="453">SUMIF($I:$I,I384,$EH:$EH)</f>
        <v>0</v>
      </c>
      <c r="EU384" s="153"/>
      <c r="EV384" s="153"/>
      <c r="EW384" s="153"/>
      <c r="EX384" s="153"/>
      <c r="EY384" s="152">
        <f t="shared" si="416"/>
        <v>872</v>
      </c>
      <c r="EZ384" s="152">
        <f t="shared" si="417"/>
        <v>0</v>
      </c>
      <c r="FA384" s="152">
        <f t="shared" si="418"/>
        <v>0</v>
      </c>
      <c r="FB384" s="152">
        <f t="shared" si="419"/>
        <v>0</v>
      </c>
      <c r="FC384" s="151" t="str">
        <f t="shared" si="420"/>
        <v>Đủ</v>
      </c>
    </row>
    <row r="385" spans="1:159" s="155" customFormat="1" ht="14" hidden="1" customHeight="1">
      <c r="A385" s="208" t="str">
        <f t="shared" si="439"/>
        <v>Hiện</v>
      </c>
      <c r="B385" s="151" t="str">
        <f t="shared" si="403"/>
        <v>Đủ</v>
      </c>
      <c r="C385" s="409">
        <f t="shared" si="285"/>
        <v>0</v>
      </c>
      <c r="D385" s="154" t="s">
        <v>435</v>
      </c>
      <c r="E385" s="154">
        <f t="shared" si="447"/>
        <v>0</v>
      </c>
      <c r="F385" s="154"/>
      <c r="G385" s="151"/>
      <c r="H385" s="364"/>
      <c r="I385" s="171" t="s">
        <v>869</v>
      </c>
      <c r="J385" s="164" t="s">
        <v>863</v>
      </c>
      <c r="K385" s="171" t="s">
        <v>870</v>
      </c>
      <c r="L385" s="171" t="s">
        <v>865</v>
      </c>
      <c r="M385" s="163" t="s">
        <v>345</v>
      </c>
      <c r="N385" s="173">
        <v>0</v>
      </c>
      <c r="O385" s="419">
        <v>360</v>
      </c>
      <c r="P385" s="205"/>
      <c r="S385" s="161"/>
      <c r="T385" s="162"/>
      <c r="U385" s="162"/>
      <c r="V385" s="162"/>
      <c r="W385" s="162"/>
      <c r="X385" s="162"/>
      <c r="Y385" s="162"/>
      <c r="Z385" s="162"/>
      <c r="AA385" s="162"/>
      <c r="AB385" s="162"/>
      <c r="AC385" s="162"/>
      <c r="AD385" s="162"/>
      <c r="AE385" s="162"/>
      <c r="AF385" s="162"/>
      <c r="AG385" s="162"/>
      <c r="AH385" s="162"/>
      <c r="AI385" s="162"/>
      <c r="AJ385" s="162"/>
      <c r="AK385" s="162">
        <v>390</v>
      </c>
      <c r="AL385" s="162">
        <v>0</v>
      </c>
      <c r="AM385" s="162"/>
      <c r="AN385" s="162"/>
      <c r="AO385" s="162">
        <v>0</v>
      </c>
      <c r="AP385" s="162">
        <v>0</v>
      </c>
      <c r="AQ385" s="162">
        <v>0</v>
      </c>
      <c r="AR385" s="162">
        <v>0</v>
      </c>
      <c r="AS385" s="162">
        <v>0</v>
      </c>
      <c r="AT385" s="162">
        <v>0</v>
      </c>
      <c r="AU385" s="162">
        <v>0</v>
      </c>
      <c r="AV385" s="162">
        <v>0</v>
      </c>
      <c r="AW385" s="162">
        <v>0</v>
      </c>
      <c r="AX385" s="162">
        <v>0</v>
      </c>
      <c r="AY385" s="162">
        <v>0</v>
      </c>
      <c r="AZ385" s="162">
        <v>0</v>
      </c>
      <c r="BA385" s="162"/>
      <c r="BB385" s="162"/>
      <c r="BC385" s="162">
        <v>0</v>
      </c>
      <c r="BD385" s="162">
        <v>0</v>
      </c>
      <c r="BE385" s="162">
        <v>0</v>
      </c>
      <c r="BF385" s="162">
        <v>0</v>
      </c>
      <c r="BG385" s="162">
        <v>0</v>
      </c>
      <c r="BH385" s="162">
        <v>0</v>
      </c>
      <c r="BI385" s="162">
        <v>0</v>
      </c>
      <c r="BJ385" s="162">
        <v>0</v>
      </c>
      <c r="BK385" s="162">
        <v>0</v>
      </c>
      <c r="BL385" s="162">
        <v>0</v>
      </c>
      <c r="BM385" s="162">
        <v>0</v>
      </c>
      <c r="BN385" s="162">
        <v>0</v>
      </c>
      <c r="BO385" s="162"/>
      <c r="BP385" s="162"/>
      <c r="BQ385" s="162">
        <v>0</v>
      </c>
      <c r="BR385" s="162">
        <v>0</v>
      </c>
      <c r="BS385" s="162">
        <v>0</v>
      </c>
      <c r="BT385" s="162">
        <v>0</v>
      </c>
      <c r="BU385" s="162">
        <v>0</v>
      </c>
      <c r="BV385" s="162">
        <v>0</v>
      </c>
      <c r="BW385" s="162"/>
      <c r="BX385" s="162"/>
      <c r="BY385" s="162">
        <v>0</v>
      </c>
      <c r="BZ385" s="162">
        <v>0</v>
      </c>
      <c r="CA385" s="162">
        <v>0</v>
      </c>
      <c r="CB385" s="162">
        <v>0</v>
      </c>
      <c r="CC385" s="162">
        <v>0</v>
      </c>
      <c r="CD385" s="162">
        <v>0</v>
      </c>
      <c r="CE385" s="162">
        <f>VLOOKUP(I385,[120]REV33!$A:$O,11,0)</f>
        <v>0</v>
      </c>
      <c r="CF385" s="162">
        <f>VLOOKUP(I385,[120]REV33!$A:$O,12,0)</f>
        <v>0</v>
      </c>
      <c r="CG385" s="162"/>
      <c r="CH385" s="162"/>
      <c r="CI385" s="162"/>
      <c r="CJ385" s="162"/>
      <c r="CK385" s="162"/>
      <c r="CL385" s="162"/>
      <c r="CM385" s="162"/>
      <c r="CN385" s="162"/>
      <c r="CO385" s="162">
        <v>0</v>
      </c>
      <c r="CP385" s="162">
        <v>0</v>
      </c>
      <c r="CQ385" s="162">
        <v>0</v>
      </c>
      <c r="CR385" s="162">
        <v>0</v>
      </c>
      <c r="CS385" s="162">
        <v>0</v>
      </c>
      <c r="CT385" s="162">
        <v>0</v>
      </c>
      <c r="CU385" s="162">
        <v>0</v>
      </c>
      <c r="CV385" s="162">
        <v>0</v>
      </c>
      <c r="CW385" s="209">
        <f t="shared" si="448"/>
        <v>390</v>
      </c>
      <c r="CX385" s="209">
        <f t="shared" si="449"/>
        <v>0</v>
      </c>
      <c r="CY385" s="206" t="s">
        <v>1000</v>
      </c>
      <c r="CZ385" s="156"/>
      <c r="DD385" s="157"/>
      <c r="DE385" s="152">
        <f t="shared" si="407"/>
        <v>390</v>
      </c>
      <c r="DF385" s="152" t="str">
        <f t="shared" si="408"/>
        <v>0</v>
      </c>
      <c r="DG385" s="153"/>
      <c r="DH385" s="158" t="s">
        <v>2211</v>
      </c>
      <c r="DI385" s="156" t="s">
        <v>435</v>
      </c>
      <c r="DJ385" s="174" t="s">
        <v>1239</v>
      </c>
      <c r="DK385" s="175" t="s">
        <v>1238</v>
      </c>
      <c r="DL385" s="240" t="s">
        <v>477</v>
      </c>
      <c r="DM385" s="187">
        <v>45940</v>
      </c>
      <c r="DN385" s="429">
        <v>390</v>
      </c>
      <c r="DO385" s="240" t="s">
        <v>477</v>
      </c>
      <c r="DP385" s="189">
        <v>1210</v>
      </c>
      <c r="DQ385" s="181">
        <f t="shared" si="440"/>
        <v>519090.00000000006</v>
      </c>
      <c r="DR385" s="446">
        <f t="shared" si="441"/>
        <v>0.10000000000000012</v>
      </c>
      <c r="DS385" s="160">
        <f t="shared" si="442"/>
        <v>471900</v>
      </c>
      <c r="DT385" s="159">
        <v>45954</v>
      </c>
      <c r="DU385" s="152">
        <f t="shared" si="450"/>
        <v>390</v>
      </c>
      <c r="DV385" s="152">
        <f t="shared" si="451"/>
        <v>0</v>
      </c>
      <c r="ES385" s="152">
        <f t="shared" si="452"/>
        <v>0</v>
      </c>
      <c r="ET385" s="151">
        <f t="shared" si="453"/>
        <v>0</v>
      </c>
      <c r="EU385" s="153"/>
      <c r="EV385" s="153"/>
      <c r="EW385" s="153"/>
      <c r="EX385" s="153"/>
      <c r="EY385" s="152">
        <f t="shared" si="416"/>
        <v>390</v>
      </c>
      <c r="EZ385" s="152">
        <f t="shared" si="417"/>
        <v>0</v>
      </c>
      <c r="FA385" s="152">
        <f t="shared" si="418"/>
        <v>0</v>
      </c>
      <c r="FB385" s="152">
        <f t="shared" si="419"/>
        <v>0</v>
      </c>
      <c r="FC385" s="151" t="str">
        <f t="shared" si="420"/>
        <v>Đủ</v>
      </c>
    </row>
    <row r="386" spans="1:159" s="155" customFormat="1" ht="14" hidden="1" customHeight="1">
      <c r="A386" s="208" t="str">
        <f t="shared" si="439"/>
        <v>Hiện</v>
      </c>
      <c r="B386" s="151" t="str">
        <f t="shared" si="403"/>
        <v>Đủ</v>
      </c>
      <c r="C386" s="409">
        <f t="shared" si="285"/>
        <v>0</v>
      </c>
      <c r="D386" s="154" t="s">
        <v>435</v>
      </c>
      <c r="E386" s="154">
        <f t="shared" si="447"/>
        <v>0</v>
      </c>
      <c r="F386" s="154"/>
      <c r="G386" s="151"/>
      <c r="H386" s="364"/>
      <c r="I386" s="171" t="s">
        <v>871</v>
      </c>
      <c r="J386" s="164" t="s">
        <v>863</v>
      </c>
      <c r="K386" s="171" t="s">
        <v>872</v>
      </c>
      <c r="L386" s="171" t="s">
        <v>868</v>
      </c>
      <c r="M386" s="163" t="s">
        <v>345</v>
      </c>
      <c r="N386" s="173">
        <v>0</v>
      </c>
      <c r="O386" s="419">
        <v>3840</v>
      </c>
      <c r="P386" s="205"/>
      <c r="S386" s="161"/>
      <c r="T386" s="162"/>
      <c r="U386" s="162"/>
      <c r="V386" s="162"/>
      <c r="W386" s="162"/>
      <c r="X386" s="162"/>
      <c r="Y386" s="162"/>
      <c r="Z386" s="162"/>
      <c r="AA386" s="162"/>
      <c r="AB386" s="162"/>
      <c r="AC386" s="162"/>
      <c r="AD386" s="162"/>
      <c r="AE386" s="162"/>
      <c r="AF386" s="162"/>
      <c r="AG386" s="162"/>
      <c r="AH386" s="162"/>
      <c r="AI386" s="162"/>
      <c r="AJ386" s="162"/>
      <c r="AK386" s="162">
        <v>4082</v>
      </c>
      <c r="AL386" s="162">
        <v>0</v>
      </c>
      <c r="AM386" s="162"/>
      <c r="AN386" s="162"/>
      <c r="AO386" s="162">
        <v>0</v>
      </c>
      <c r="AP386" s="162">
        <v>0</v>
      </c>
      <c r="AQ386" s="162">
        <v>0</v>
      </c>
      <c r="AR386" s="162">
        <v>0</v>
      </c>
      <c r="AS386" s="162">
        <v>0</v>
      </c>
      <c r="AT386" s="162">
        <v>0</v>
      </c>
      <c r="AU386" s="162">
        <v>0</v>
      </c>
      <c r="AV386" s="162">
        <v>0</v>
      </c>
      <c r="AW386" s="162">
        <v>0</v>
      </c>
      <c r="AX386" s="162">
        <v>0</v>
      </c>
      <c r="AY386" s="162">
        <v>0</v>
      </c>
      <c r="AZ386" s="162">
        <v>0</v>
      </c>
      <c r="BA386" s="162"/>
      <c r="BB386" s="162"/>
      <c r="BC386" s="162">
        <v>0</v>
      </c>
      <c r="BD386" s="162">
        <v>0</v>
      </c>
      <c r="BE386" s="162">
        <v>0</v>
      </c>
      <c r="BF386" s="162">
        <v>0</v>
      </c>
      <c r="BG386" s="162">
        <v>0</v>
      </c>
      <c r="BH386" s="162">
        <v>0</v>
      </c>
      <c r="BI386" s="162">
        <v>0</v>
      </c>
      <c r="BJ386" s="162">
        <v>0</v>
      </c>
      <c r="BK386" s="162">
        <v>0</v>
      </c>
      <c r="BL386" s="162">
        <v>0</v>
      </c>
      <c r="BM386" s="162">
        <v>0</v>
      </c>
      <c r="BN386" s="162">
        <v>0</v>
      </c>
      <c r="BO386" s="162"/>
      <c r="BP386" s="162"/>
      <c r="BQ386" s="162">
        <v>0</v>
      </c>
      <c r="BR386" s="162">
        <v>0</v>
      </c>
      <c r="BS386" s="162">
        <v>0</v>
      </c>
      <c r="BT386" s="162">
        <v>0</v>
      </c>
      <c r="BU386" s="162">
        <v>0</v>
      </c>
      <c r="BV386" s="162">
        <v>0</v>
      </c>
      <c r="BW386" s="162"/>
      <c r="BX386" s="162"/>
      <c r="BY386" s="162">
        <v>0</v>
      </c>
      <c r="BZ386" s="162">
        <v>0</v>
      </c>
      <c r="CA386" s="162">
        <v>0</v>
      </c>
      <c r="CB386" s="162">
        <v>0</v>
      </c>
      <c r="CC386" s="162">
        <v>0</v>
      </c>
      <c r="CD386" s="162">
        <v>0</v>
      </c>
      <c r="CE386" s="162">
        <f>VLOOKUP(I386,[120]REV33!$A:$O,11,0)</f>
        <v>0</v>
      </c>
      <c r="CF386" s="162">
        <f>VLOOKUP(I386,[120]REV33!$A:$O,12,0)</f>
        <v>0</v>
      </c>
      <c r="CG386" s="162"/>
      <c r="CH386" s="162"/>
      <c r="CI386" s="162"/>
      <c r="CJ386" s="162"/>
      <c r="CK386" s="162"/>
      <c r="CL386" s="162"/>
      <c r="CM386" s="162"/>
      <c r="CN386" s="162"/>
      <c r="CO386" s="162">
        <v>0</v>
      </c>
      <c r="CP386" s="162">
        <v>0</v>
      </c>
      <c r="CQ386" s="162">
        <v>0</v>
      </c>
      <c r="CR386" s="162">
        <v>0</v>
      </c>
      <c r="CS386" s="162">
        <v>0</v>
      </c>
      <c r="CT386" s="162">
        <v>0</v>
      </c>
      <c r="CU386" s="162">
        <v>0</v>
      </c>
      <c r="CV386" s="162">
        <v>0</v>
      </c>
      <c r="CW386" s="209">
        <f t="shared" si="448"/>
        <v>4082</v>
      </c>
      <c r="CX386" s="209">
        <f t="shared" si="449"/>
        <v>0</v>
      </c>
      <c r="CY386" s="206" t="s">
        <v>1000</v>
      </c>
      <c r="CZ386" s="156"/>
      <c r="DD386" s="157"/>
      <c r="DE386" s="152">
        <f t="shared" si="407"/>
        <v>4082</v>
      </c>
      <c r="DF386" s="152" t="str">
        <f t="shared" si="408"/>
        <v>0</v>
      </c>
      <c r="DG386" s="153"/>
      <c r="DH386" s="158" t="s">
        <v>2211</v>
      </c>
      <c r="DI386" s="156" t="s">
        <v>435</v>
      </c>
      <c r="DJ386" s="174" t="s">
        <v>1239</v>
      </c>
      <c r="DK386" s="175" t="s">
        <v>1238</v>
      </c>
      <c r="DL386" s="240" t="s">
        <v>477</v>
      </c>
      <c r="DM386" s="187">
        <v>45940</v>
      </c>
      <c r="DN386" s="429">
        <v>4082</v>
      </c>
      <c r="DO386" s="240" t="s">
        <v>477</v>
      </c>
      <c r="DP386" s="189">
        <v>1210</v>
      </c>
      <c r="DQ386" s="181">
        <f t="shared" si="440"/>
        <v>5433142</v>
      </c>
      <c r="DR386" s="446">
        <f t="shared" si="441"/>
        <v>0.1</v>
      </c>
      <c r="DS386" s="160">
        <f t="shared" si="442"/>
        <v>4939220</v>
      </c>
      <c r="DT386" s="159">
        <v>45954</v>
      </c>
      <c r="DU386" s="152">
        <f t="shared" si="450"/>
        <v>4082</v>
      </c>
      <c r="DV386" s="152">
        <f t="shared" si="451"/>
        <v>0</v>
      </c>
      <c r="ES386" s="152">
        <f t="shared" si="452"/>
        <v>0</v>
      </c>
      <c r="ET386" s="151">
        <f t="shared" si="453"/>
        <v>0</v>
      </c>
      <c r="EU386" s="153"/>
      <c r="EV386" s="153"/>
      <c r="EW386" s="153"/>
      <c r="EX386" s="153"/>
      <c r="EY386" s="152">
        <f t="shared" si="416"/>
        <v>4082</v>
      </c>
      <c r="EZ386" s="152">
        <f t="shared" si="417"/>
        <v>0</v>
      </c>
      <c r="FA386" s="152">
        <f t="shared" si="418"/>
        <v>0</v>
      </c>
      <c r="FB386" s="152">
        <f t="shared" si="419"/>
        <v>0</v>
      </c>
      <c r="FC386" s="151" t="str">
        <f t="shared" si="420"/>
        <v>Đủ</v>
      </c>
    </row>
    <row r="387" spans="1:159" s="155" customFormat="1" ht="14" hidden="1" customHeight="1">
      <c r="A387" s="208" t="str">
        <f t="shared" si="439"/>
        <v>Hiện</v>
      </c>
      <c r="B387" s="151" t="str">
        <f t="shared" si="403"/>
        <v>Đủ</v>
      </c>
      <c r="C387" s="409">
        <f t="shared" si="285"/>
        <v>0</v>
      </c>
      <c r="D387" s="154" t="s">
        <v>435</v>
      </c>
      <c r="E387" s="154">
        <f t="shared" si="447"/>
        <v>0</v>
      </c>
      <c r="F387" s="154"/>
      <c r="G387" s="151"/>
      <c r="H387" s="364"/>
      <c r="I387" s="171" t="s">
        <v>873</v>
      </c>
      <c r="J387" s="164" t="s">
        <v>863</v>
      </c>
      <c r="K387" s="171" t="s">
        <v>874</v>
      </c>
      <c r="L387" s="171" t="s">
        <v>875</v>
      </c>
      <c r="M387" s="163" t="s">
        <v>345</v>
      </c>
      <c r="N387" s="173">
        <v>0</v>
      </c>
      <c r="O387" s="419">
        <v>240</v>
      </c>
      <c r="P387" s="205"/>
      <c r="S387" s="161"/>
      <c r="T387" s="162"/>
      <c r="U387" s="162"/>
      <c r="V387" s="162"/>
      <c r="W387" s="162"/>
      <c r="X387" s="162"/>
      <c r="Y387" s="162"/>
      <c r="Z387" s="162"/>
      <c r="AA387" s="162"/>
      <c r="AB387" s="162"/>
      <c r="AC387" s="162"/>
      <c r="AD387" s="162"/>
      <c r="AE387" s="162"/>
      <c r="AF387" s="162"/>
      <c r="AG387" s="162"/>
      <c r="AH387" s="162"/>
      <c r="AI387" s="162"/>
      <c r="AJ387" s="162"/>
      <c r="AK387" s="162">
        <v>260</v>
      </c>
      <c r="AL387" s="162">
        <v>0</v>
      </c>
      <c r="AM387" s="162"/>
      <c r="AN387" s="162"/>
      <c r="AO387" s="162">
        <v>0</v>
      </c>
      <c r="AP387" s="162">
        <v>0</v>
      </c>
      <c r="AQ387" s="162">
        <v>0</v>
      </c>
      <c r="AR387" s="162">
        <v>0</v>
      </c>
      <c r="AS387" s="162">
        <v>0</v>
      </c>
      <c r="AT387" s="162">
        <v>0</v>
      </c>
      <c r="AU387" s="162">
        <v>0</v>
      </c>
      <c r="AV387" s="162">
        <v>0</v>
      </c>
      <c r="AW387" s="162">
        <v>0</v>
      </c>
      <c r="AX387" s="162">
        <v>0</v>
      </c>
      <c r="AY387" s="162">
        <v>0</v>
      </c>
      <c r="AZ387" s="162">
        <v>0</v>
      </c>
      <c r="BA387" s="162"/>
      <c r="BB387" s="162"/>
      <c r="BC387" s="162">
        <v>0</v>
      </c>
      <c r="BD387" s="162">
        <v>0</v>
      </c>
      <c r="BE387" s="162">
        <v>0</v>
      </c>
      <c r="BF387" s="162">
        <v>0</v>
      </c>
      <c r="BG387" s="162">
        <v>0</v>
      </c>
      <c r="BH387" s="162">
        <v>0</v>
      </c>
      <c r="BI387" s="162">
        <v>0</v>
      </c>
      <c r="BJ387" s="162">
        <v>0</v>
      </c>
      <c r="BK387" s="162">
        <v>0</v>
      </c>
      <c r="BL387" s="162">
        <v>0</v>
      </c>
      <c r="BM387" s="162">
        <v>0</v>
      </c>
      <c r="BN387" s="162">
        <v>0</v>
      </c>
      <c r="BO387" s="162"/>
      <c r="BP387" s="162"/>
      <c r="BQ387" s="162">
        <v>0</v>
      </c>
      <c r="BR387" s="162">
        <v>0</v>
      </c>
      <c r="BS387" s="162">
        <v>0</v>
      </c>
      <c r="BT387" s="162">
        <v>0</v>
      </c>
      <c r="BU387" s="162">
        <v>0</v>
      </c>
      <c r="BV387" s="162">
        <v>0</v>
      </c>
      <c r="BW387" s="162"/>
      <c r="BX387" s="162"/>
      <c r="BY387" s="162">
        <v>0</v>
      </c>
      <c r="BZ387" s="162">
        <v>0</v>
      </c>
      <c r="CA387" s="162">
        <v>0</v>
      </c>
      <c r="CB387" s="162">
        <v>0</v>
      </c>
      <c r="CC387" s="162">
        <v>0</v>
      </c>
      <c r="CD387" s="162">
        <v>0</v>
      </c>
      <c r="CE387" s="162">
        <f>VLOOKUP(I387,[120]REV33!$A:$O,11,0)</f>
        <v>0</v>
      </c>
      <c r="CF387" s="162">
        <f>VLOOKUP(I387,[120]REV33!$A:$O,12,0)</f>
        <v>0</v>
      </c>
      <c r="CG387" s="162"/>
      <c r="CH387" s="162"/>
      <c r="CI387" s="162"/>
      <c r="CJ387" s="162"/>
      <c r="CK387" s="162"/>
      <c r="CL387" s="162"/>
      <c r="CM387" s="162"/>
      <c r="CN387" s="162"/>
      <c r="CO387" s="162">
        <v>0</v>
      </c>
      <c r="CP387" s="162">
        <v>0</v>
      </c>
      <c r="CQ387" s="162">
        <v>0</v>
      </c>
      <c r="CR387" s="162">
        <v>0</v>
      </c>
      <c r="CS387" s="162">
        <v>0</v>
      </c>
      <c r="CT387" s="162">
        <v>0</v>
      </c>
      <c r="CU387" s="162">
        <v>0</v>
      </c>
      <c r="CV387" s="162">
        <v>0</v>
      </c>
      <c r="CW387" s="209">
        <f t="shared" si="448"/>
        <v>260</v>
      </c>
      <c r="CX387" s="209">
        <f t="shared" si="449"/>
        <v>0</v>
      </c>
      <c r="CY387" s="206" t="s">
        <v>1000</v>
      </c>
      <c r="CZ387" s="156"/>
      <c r="DD387" s="157"/>
      <c r="DE387" s="152">
        <f t="shared" si="407"/>
        <v>260</v>
      </c>
      <c r="DF387" s="152" t="str">
        <f t="shared" si="408"/>
        <v>0</v>
      </c>
      <c r="DG387" s="153"/>
      <c r="DH387" s="158" t="s">
        <v>2211</v>
      </c>
      <c r="DI387" s="156" t="s">
        <v>435</v>
      </c>
      <c r="DJ387" s="174" t="s">
        <v>1240</v>
      </c>
      <c r="DK387" s="433" t="s">
        <v>1241</v>
      </c>
      <c r="DL387" s="240" t="s">
        <v>477</v>
      </c>
      <c r="DM387" s="187">
        <v>45940</v>
      </c>
      <c r="DN387" s="429">
        <v>260</v>
      </c>
      <c r="DO387" s="240" t="s">
        <v>477</v>
      </c>
      <c r="DP387" s="189">
        <v>5000</v>
      </c>
      <c r="DQ387" s="181">
        <f t="shared" si="440"/>
        <v>1430000</v>
      </c>
      <c r="DR387" s="446">
        <f t="shared" si="441"/>
        <v>0.1</v>
      </c>
      <c r="DS387" s="160">
        <f t="shared" si="442"/>
        <v>1300000</v>
      </c>
      <c r="DT387" s="159">
        <v>45954</v>
      </c>
      <c r="DU387" s="152">
        <f t="shared" si="450"/>
        <v>260</v>
      </c>
      <c r="DV387" s="152">
        <f t="shared" si="451"/>
        <v>0</v>
      </c>
      <c r="ES387" s="152">
        <f t="shared" si="452"/>
        <v>0</v>
      </c>
      <c r="ET387" s="151">
        <f t="shared" si="453"/>
        <v>0</v>
      </c>
      <c r="EU387" s="153"/>
      <c r="EV387" s="153"/>
      <c r="EW387" s="153"/>
      <c r="EX387" s="153"/>
      <c r="EY387" s="152">
        <f t="shared" si="416"/>
        <v>260</v>
      </c>
      <c r="EZ387" s="152">
        <f t="shared" si="417"/>
        <v>0</v>
      </c>
      <c r="FA387" s="152">
        <f t="shared" si="418"/>
        <v>0</v>
      </c>
      <c r="FB387" s="152">
        <f t="shared" si="419"/>
        <v>0</v>
      </c>
      <c r="FC387" s="151" t="str">
        <f t="shared" si="420"/>
        <v>Đủ</v>
      </c>
    </row>
    <row r="388" spans="1:159" s="155" customFormat="1" ht="14" hidden="1" customHeight="1">
      <c r="A388" s="208" t="str">
        <f t="shared" si="439"/>
        <v>Hiện</v>
      </c>
      <c r="B388" s="151" t="str">
        <f t="shared" si="403"/>
        <v>Đủ</v>
      </c>
      <c r="C388" s="409">
        <f t="shared" si="285"/>
        <v>0</v>
      </c>
      <c r="D388" s="154" t="s">
        <v>435</v>
      </c>
      <c r="E388" s="154">
        <f t="shared" si="447"/>
        <v>0</v>
      </c>
      <c r="F388" s="154"/>
      <c r="G388" s="151"/>
      <c r="H388" s="364"/>
      <c r="I388" s="171" t="s">
        <v>876</v>
      </c>
      <c r="J388" s="164" t="s">
        <v>863</v>
      </c>
      <c r="K388" s="171" t="s">
        <v>877</v>
      </c>
      <c r="L388" s="171" t="s">
        <v>865</v>
      </c>
      <c r="M388" s="163" t="s">
        <v>345</v>
      </c>
      <c r="N388" s="173">
        <v>0</v>
      </c>
      <c r="O388" s="419">
        <v>9520</v>
      </c>
      <c r="P388" s="205"/>
      <c r="S388" s="161"/>
      <c r="T388" s="162"/>
      <c r="U388" s="162"/>
      <c r="V388" s="162"/>
      <c r="W388" s="162"/>
      <c r="X388" s="162"/>
      <c r="Y388" s="162"/>
      <c r="Z388" s="162"/>
      <c r="AA388" s="162"/>
      <c r="AB388" s="162"/>
      <c r="AC388" s="162"/>
      <c r="AD388" s="162"/>
      <c r="AE388" s="162"/>
      <c r="AF388" s="162"/>
      <c r="AG388" s="162"/>
      <c r="AH388" s="162"/>
      <c r="AI388" s="162"/>
      <c r="AJ388" s="162"/>
      <c r="AK388" s="162">
        <v>10012</v>
      </c>
      <c r="AL388" s="162">
        <v>0</v>
      </c>
      <c r="AM388" s="162"/>
      <c r="AN388" s="162"/>
      <c r="AO388" s="162">
        <v>0</v>
      </c>
      <c r="AP388" s="162">
        <v>0</v>
      </c>
      <c r="AQ388" s="162">
        <v>0</v>
      </c>
      <c r="AR388" s="162">
        <v>0</v>
      </c>
      <c r="AS388" s="162">
        <v>0</v>
      </c>
      <c r="AT388" s="162">
        <v>0</v>
      </c>
      <c r="AU388" s="162">
        <v>0</v>
      </c>
      <c r="AV388" s="162">
        <v>0</v>
      </c>
      <c r="AW388" s="162">
        <v>0</v>
      </c>
      <c r="AX388" s="162">
        <v>0</v>
      </c>
      <c r="AY388" s="162">
        <v>0</v>
      </c>
      <c r="AZ388" s="162">
        <v>0</v>
      </c>
      <c r="BA388" s="162"/>
      <c r="BB388" s="162"/>
      <c r="BC388" s="162">
        <v>0</v>
      </c>
      <c r="BD388" s="162">
        <v>0</v>
      </c>
      <c r="BE388" s="162">
        <v>0</v>
      </c>
      <c r="BF388" s="162">
        <v>0</v>
      </c>
      <c r="BG388" s="162">
        <v>0</v>
      </c>
      <c r="BH388" s="162">
        <v>0</v>
      </c>
      <c r="BI388" s="162">
        <v>0</v>
      </c>
      <c r="BJ388" s="162">
        <v>0</v>
      </c>
      <c r="BK388" s="162">
        <v>0</v>
      </c>
      <c r="BL388" s="162">
        <v>0</v>
      </c>
      <c r="BM388" s="162">
        <v>0</v>
      </c>
      <c r="BN388" s="162">
        <v>0</v>
      </c>
      <c r="BO388" s="162"/>
      <c r="BP388" s="162"/>
      <c r="BQ388" s="162">
        <v>0</v>
      </c>
      <c r="BR388" s="162">
        <v>0</v>
      </c>
      <c r="BS388" s="162">
        <v>0</v>
      </c>
      <c r="BT388" s="162">
        <v>0</v>
      </c>
      <c r="BU388" s="162">
        <v>0</v>
      </c>
      <c r="BV388" s="162">
        <v>0</v>
      </c>
      <c r="BW388" s="162"/>
      <c r="BX388" s="162"/>
      <c r="BY388" s="162">
        <v>0</v>
      </c>
      <c r="BZ388" s="162">
        <v>0</v>
      </c>
      <c r="CA388" s="162">
        <v>0</v>
      </c>
      <c r="CB388" s="162">
        <v>0</v>
      </c>
      <c r="CC388" s="162">
        <v>0</v>
      </c>
      <c r="CD388" s="162">
        <v>0</v>
      </c>
      <c r="CE388" s="162">
        <f>VLOOKUP(I388,[120]REV33!$A:$O,11,0)</f>
        <v>0</v>
      </c>
      <c r="CF388" s="162">
        <f>VLOOKUP(I388,[120]REV33!$A:$O,12,0)</f>
        <v>0</v>
      </c>
      <c r="CG388" s="162"/>
      <c r="CH388" s="162"/>
      <c r="CI388" s="162"/>
      <c r="CJ388" s="162"/>
      <c r="CK388" s="162"/>
      <c r="CL388" s="162"/>
      <c r="CM388" s="162"/>
      <c r="CN388" s="162"/>
      <c r="CO388" s="162">
        <v>0</v>
      </c>
      <c r="CP388" s="162">
        <v>0</v>
      </c>
      <c r="CQ388" s="162">
        <v>0</v>
      </c>
      <c r="CR388" s="162">
        <v>0</v>
      </c>
      <c r="CS388" s="162">
        <v>0</v>
      </c>
      <c r="CT388" s="162">
        <v>0</v>
      </c>
      <c r="CU388" s="162">
        <v>0</v>
      </c>
      <c r="CV388" s="162">
        <v>0</v>
      </c>
      <c r="CW388" s="209">
        <f t="shared" si="448"/>
        <v>10012</v>
      </c>
      <c r="CX388" s="209">
        <f t="shared" si="449"/>
        <v>0</v>
      </c>
      <c r="CY388" s="206" t="s">
        <v>1000</v>
      </c>
      <c r="CZ388" s="156"/>
      <c r="DD388" s="157"/>
      <c r="DE388" s="152">
        <f t="shared" si="407"/>
        <v>10012</v>
      </c>
      <c r="DF388" s="152" t="str">
        <f t="shared" si="408"/>
        <v>0</v>
      </c>
      <c r="DG388" s="153"/>
      <c r="DH388" s="158" t="s">
        <v>2211</v>
      </c>
      <c r="DI388" s="156" t="s">
        <v>435</v>
      </c>
      <c r="DJ388" s="174" t="s">
        <v>1242</v>
      </c>
      <c r="DK388" s="175" t="s">
        <v>1238</v>
      </c>
      <c r="DL388" s="240" t="s">
        <v>477</v>
      </c>
      <c r="DM388" s="187">
        <v>45940</v>
      </c>
      <c r="DN388" s="429">
        <v>10012</v>
      </c>
      <c r="DO388" s="240" t="s">
        <v>477</v>
      </c>
      <c r="DP388" s="189">
        <v>2330</v>
      </c>
      <c r="DQ388" s="181">
        <f t="shared" si="440"/>
        <v>25660756.000000004</v>
      </c>
      <c r="DR388" s="446">
        <f t="shared" si="441"/>
        <v>0.10000000000000016</v>
      </c>
      <c r="DS388" s="160">
        <f t="shared" si="442"/>
        <v>23327960</v>
      </c>
      <c r="DT388" s="159">
        <v>45954</v>
      </c>
      <c r="DU388" s="152">
        <f t="shared" si="450"/>
        <v>10012</v>
      </c>
      <c r="DV388" s="152">
        <f t="shared" si="451"/>
        <v>0</v>
      </c>
      <c r="ES388" s="152">
        <f t="shared" si="452"/>
        <v>0</v>
      </c>
      <c r="ET388" s="151">
        <f t="shared" si="453"/>
        <v>0</v>
      </c>
      <c r="EU388" s="153"/>
      <c r="EV388" s="153"/>
      <c r="EW388" s="153"/>
      <c r="EX388" s="153"/>
      <c r="EY388" s="152">
        <f t="shared" si="416"/>
        <v>10012</v>
      </c>
      <c r="EZ388" s="152">
        <f t="shared" si="417"/>
        <v>0</v>
      </c>
      <c r="FA388" s="152">
        <f t="shared" si="418"/>
        <v>0</v>
      </c>
      <c r="FB388" s="152">
        <f t="shared" si="419"/>
        <v>0</v>
      </c>
      <c r="FC388" s="151" t="str">
        <f t="shared" si="420"/>
        <v>Đủ</v>
      </c>
    </row>
    <row r="389" spans="1:159" s="155" customFormat="1" ht="14" hidden="1" customHeight="1">
      <c r="A389" s="208" t="str">
        <f t="shared" si="439"/>
        <v>Hiện</v>
      </c>
      <c r="B389" s="151" t="str">
        <f t="shared" si="403"/>
        <v>Đủ</v>
      </c>
      <c r="C389" s="409">
        <f t="shared" si="285"/>
        <v>0</v>
      </c>
      <c r="D389" s="154" t="s">
        <v>435</v>
      </c>
      <c r="E389" s="154">
        <f t="shared" si="447"/>
        <v>0</v>
      </c>
      <c r="F389" s="154"/>
      <c r="G389" s="151"/>
      <c r="H389" s="364"/>
      <c r="I389" s="171" t="s">
        <v>878</v>
      </c>
      <c r="J389" s="164" t="s">
        <v>863</v>
      </c>
      <c r="K389" s="171" t="s">
        <v>879</v>
      </c>
      <c r="L389" s="171" t="s">
        <v>868</v>
      </c>
      <c r="M389" s="163" t="s">
        <v>345</v>
      </c>
      <c r="N389" s="173">
        <v>0</v>
      </c>
      <c r="O389" s="419">
        <v>6176</v>
      </c>
      <c r="P389" s="205"/>
      <c r="S389" s="161"/>
      <c r="T389" s="162"/>
      <c r="U389" s="162"/>
      <c r="V389" s="162"/>
      <c r="W389" s="162"/>
      <c r="X389" s="162"/>
      <c r="Y389" s="162"/>
      <c r="Z389" s="162"/>
      <c r="AA389" s="162"/>
      <c r="AB389" s="162"/>
      <c r="AC389" s="162"/>
      <c r="AD389" s="162"/>
      <c r="AE389" s="162"/>
      <c r="AF389" s="162"/>
      <c r="AG389" s="162"/>
      <c r="AH389" s="162"/>
      <c r="AI389" s="162"/>
      <c r="AJ389" s="162"/>
      <c r="AK389" s="162">
        <v>6512</v>
      </c>
      <c r="AL389" s="162">
        <v>0</v>
      </c>
      <c r="AM389" s="162"/>
      <c r="AN389" s="162"/>
      <c r="AO389" s="162">
        <v>0</v>
      </c>
      <c r="AP389" s="162">
        <v>0</v>
      </c>
      <c r="AQ389" s="162">
        <v>0</v>
      </c>
      <c r="AR389" s="162">
        <v>0</v>
      </c>
      <c r="AS389" s="162">
        <v>0</v>
      </c>
      <c r="AT389" s="162">
        <v>0</v>
      </c>
      <c r="AU389" s="162">
        <v>0</v>
      </c>
      <c r="AV389" s="162">
        <v>0</v>
      </c>
      <c r="AW389" s="162">
        <v>0</v>
      </c>
      <c r="AX389" s="162">
        <v>0</v>
      </c>
      <c r="AY389" s="162">
        <v>0</v>
      </c>
      <c r="AZ389" s="162">
        <v>0</v>
      </c>
      <c r="BA389" s="162"/>
      <c r="BB389" s="162"/>
      <c r="BC389" s="162">
        <v>0</v>
      </c>
      <c r="BD389" s="162">
        <v>0</v>
      </c>
      <c r="BE389" s="162">
        <v>0</v>
      </c>
      <c r="BF389" s="162">
        <v>0</v>
      </c>
      <c r="BG389" s="162">
        <v>0</v>
      </c>
      <c r="BH389" s="162">
        <v>0</v>
      </c>
      <c r="BI389" s="162">
        <v>0</v>
      </c>
      <c r="BJ389" s="162">
        <v>0</v>
      </c>
      <c r="BK389" s="162">
        <v>0</v>
      </c>
      <c r="BL389" s="162">
        <v>0</v>
      </c>
      <c r="BM389" s="162">
        <v>0</v>
      </c>
      <c r="BN389" s="162">
        <v>0</v>
      </c>
      <c r="BO389" s="162"/>
      <c r="BP389" s="162"/>
      <c r="BQ389" s="162">
        <v>0</v>
      </c>
      <c r="BR389" s="162">
        <v>0</v>
      </c>
      <c r="BS389" s="162">
        <v>0</v>
      </c>
      <c r="BT389" s="162">
        <v>0</v>
      </c>
      <c r="BU389" s="162">
        <v>0</v>
      </c>
      <c r="BV389" s="162">
        <v>0</v>
      </c>
      <c r="BW389" s="162"/>
      <c r="BX389" s="162"/>
      <c r="BY389" s="162">
        <v>0</v>
      </c>
      <c r="BZ389" s="162">
        <v>0</v>
      </c>
      <c r="CA389" s="162">
        <v>0</v>
      </c>
      <c r="CB389" s="162">
        <v>0</v>
      </c>
      <c r="CC389" s="162">
        <v>0</v>
      </c>
      <c r="CD389" s="162">
        <v>0</v>
      </c>
      <c r="CE389" s="162">
        <f>VLOOKUP(I389,[120]REV33!$A:$O,11,0)</f>
        <v>0</v>
      </c>
      <c r="CF389" s="162">
        <f>VLOOKUP(I389,[120]REV33!$A:$O,12,0)</f>
        <v>0</v>
      </c>
      <c r="CG389" s="162"/>
      <c r="CH389" s="162"/>
      <c r="CI389" s="162"/>
      <c r="CJ389" s="162"/>
      <c r="CK389" s="162"/>
      <c r="CL389" s="162"/>
      <c r="CM389" s="162"/>
      <c r="CN389" s="162"/>
      <c r="CO389" s="162">
        <v>0</v>
      </c>
      <c r="CP389" s="162">
        <v>0</v>
      </c>
      <c r="CQ389" s="162">
        <v>0</v>
      </c>
      <c r="CR389" s="162">
        <v>0</v>
      </c>
      <c r="CS389" s="162">
        <v>0</v>
      </c>
      <c r="CT389" s="162">
        <v>0</v>
      </c>
      <c r="CU389" s="162">
        <v>0</v>
      </c>
      <c r="CV389" s="162">
        <v>0</v>
      </c>
      <c r="CW389" s="209">
        <f t="shared" si="448"/>
        <v>6512</v>
      </c>
      <c r="CX389" s="209">
        <f t="shared" si="449"/>
        <v>0</v>
      </c>
      <c r="CY389" s="206" t="s">
        <v>1000</v>
      </c>
      <c r="CZ389" s="156"/>
      <c r="DD389" s="157"/>
      <c r="DE389" s="152">
        <f t="shared" si="407"/>
        <v>6512</v>
      </c>
      <c r="DF389" s="152" t="str">
        <f t="shared" si="408"/>
        <v>0</v>
      </c>
      <c r="DG389" s="153"/>
      <c r="DH389" s="158" t="s">
        <v>2211</v>
      </c>
      <c r="DI389" s="156" t="s">
        <v>435</v>
      </c>
      <c r="DJ389" s="174" t="s">
        <v>1242</v>
      </c>
      <c r="DK389" s="175" t="s">
        <v>1238</v>
      </c>
      <c r="DL389" s="240" t="s">
        <v>477</v>
      </c>
      <c r="DM389" s="187">
        <v>45940</v>
      </c>
      <c r="DN389" s="429">
        <v>6512</v>
      </c>
      <c r="DO389" s="240" t="s">
        <v>477</v>
      </c>
      <c r="DP389" s="189">
        <v>2330</v>
      </c>
      <c r="DQ389" s="181">
        <f t="shared" si="440"/>
        <v>16690256.000000002</v>
      </c>
      <c r="DR389" s="446">
        <f t="shared" si="441"/>
        <v>0.10000000000000012</v>
      </c>
      <c r="DS389" s="160">
        <f t="shared" si="442"/>
        <v>15172960</v>
      </c>
      <c r="DT389" s="159">
        <v>45954</v>
      </c>
      <c r="DU389" s="152">
        <f t="shared" si="450"/>
        <v>6512</v>
      </c>
      <c r="DV389" s="152">
        <f t="shared" si="451"/>
        <v>0</v>
      </c>
      <c r="ES389" s="152">
        <f t="shared" si="452"/>
        <v>0</v>
      </c>
      <c r="ET389" s="151">
        <f t="shared" si="453"/>
        <v>0</v>
      </c>
      <c r="EU389" s="153"/>
      <c r="EV389" s="153"/>
      <c r="EW389" s="153"/>
      <c r="EX389" s="153"/>
      <c r="EY389" s="152">
        <f t="shared" si="416"/>
        <v>6512</v>
      </c>
      <c r="EZ389" s="152">
        <f t="shared" si="417"/>
        <v>0</v>
      </c>
      <c r="FA389" s="152">
        <f t="shared" si="418"/>
        <v>0</v>
      </c>
      <c r="FB389" s="152">
        <f t="shared" si="419"/>
        <v>0</v>
      </c>
      <c r="FC389" s="151" t="str">
        <f t="shared" si="420"/>
        <v>Đủ</v>
      </c>
    </row>
    <row r="390" spans="1:159" s="155" customFormat="1" ht="14" hidden="1" customHeight="1">
      <c r="A390" s="208" t="str">
        <f t="shared" si="439"/>
        <v>Hiện</v>
      </c>
      <c r="B390" s="151" t="str">
        <f t="shared" si="403"/>
        <v>Đủ</v>
      </c>
      <c r="C390" s="409">
        <f t="shared" si="285"/>
        <v>0</v>
      </c>
      <c r="D390" s="154" t="s">
        <v>435</v>
      </c>
      <c r="E390" s="154">
        <f t="shared" si="447"/>
        <v>0</v>
      </c>
      <c r="F390" s="154"/>
      <c r="G390" s="151"/>
      <c r="H390" s="364"/>
      <c r="I390" s="171" t="s">
        <v>880</v>
      </c>
      <c r="J390" s="164" t="s">
        <v>863</v>
      </c>
      <c r="K390" s="171" t="s">
        <v>881</v>
      </c>
      <c r="L390" s="171" t="s">
        <v>882</v>
      </c>
      <c r="M390" s="163" t="s">
        <v>345</v>
      </c>
      <c r="N390" s="173">
        <v>0</v>
      </c>
      <c r="O390" s="419">
        <v>1280</v>
      </c>
      <c r="P390" s="205"/>
      <c r="S390" s="161"/>
      <c r="T390" s="162"/>
      <c r="U390" s="162"/>
      <c r="V390" s="162"/>
      <c r="W390" s="162"/>
      <c r="X390" s="162"/>
      <c r="Y390" s="162"/>
      <c r="Z390" s="162"/>
      <c r="AA390" s="162"/>
      <c r="AB390" s="162"/>
      <c r="AC390" s="162"/>
      <c r="AD390" s="162"/>
      <c r="AE390" s="162"/>
      <c r="AF390" s="162"/>
      <c r="AG390" s="162"/>
      <c r="AH390" s="162"/>
      <c r="AI390" s="162"/>
      <c r="AJ390" s="162"/>
      <c r="AK390" s="162">
        <v>1360</v>
      </c>
      <c r="AL390" s="162">
        <v>0</v>
      </c>
      <c r="AM390" s="162"/>
      <c r="AN390" s="162"/>
      <c r="AO390" s="162">
        <v>0</v>
      </c>
      <c r="AP390" s="162">
        <v>0</v>
      </c>
      <c r="AQ390" s="162">
        <v>0</v>
      </c>
      <c r="AR390" s="162">
        <v>0</v>
      </c>
      <c r="AS390" s="162">
        <v>0</v>
      </c>
      <c r="AT390" s="162">
        <v>0</v>
      </c>
      <c r="AU390" s="162">
        <v>0</v>
      </c>
      <c r="AV390" s="162">
        <v>0</v>
      </c>
      <c r="AW390" s="162">
        <v>0</v>
      </c>
      <c r="AX390" s="162">
        <v>0</v>
      </c>
      <c r="AY390" s="162">
        <v>0</v>
      </c>
      <c r="AZ390" s="162">
        <v>0</v>
      </c>
      <c r="BA390" s="162"/>
      <c r="BB390" s="162"/>
      <c r="BC390" s="162">
        <v>0</v>
      </c>
      <c r="BD390" s="162">
        <v>0</v>
      </c>
      <c r="BE390" s="162">
        <v>0</v>
      </c>
      <c r="BF390" s="162">
        <v>0</v>
      </c>
      <c r="BG390" s="162">
        <v>0</v>
      </c>
      <c r="BH390" s="162">
        <v>0</v>
      </c>
      <c r="BI390" s="162">
        <v>0</v>
      </c>
      <c r="BJ390" s="162">
        <v>0</v>
      </c>
      <c r="BK390" s="162">
        <v>0</v>
      </c>
      <c r="BL390" s="162">
        <v>0</v>
      </c>
      <c r="BM390" s="162">
        <v>0</v>
      </c>
      <c r="BN390" s="162">
        <v>0</v>
      </c>
      <c r="BO390" s="162"/>
      <c r="BP390" s="162"/>
      <c r="BQ390" s="162">
        <v>0</v>
      </c>
      <c r="BR390" s="162">
        <v>0</v>
      </c>
      <c r="BS390" s="162">
        <v>0</v>
      </c>
      <c r="BT390" s="162">
        <v>0</v>
      </c>
      <c r="BU390" s="162">
        <v>0</v>
      </c>
      <c r="BV390" s="162">
        <v>0</v>
      </c>
      <c r="BW390" s="162"/>
      <c r="BX390" s="162"/>
      <c r="BY390" s="162">
        <v>0</v>
      </c>
      <c r="BZ390" s="162">
        <v>0</v>
      </c>
      <c r="CA390" s="162">
        <v>0</v>
      </c>
      <c r="CB390" s="162">
        <v>0</v>
      </c>
      <c r="CC390" s="162">
        <v>0</v>
      </c>
      <c r="CD390" s="162">
        <v>0</v>
      </c>
      <c r="CE390" s="162">
        <f>VLOOKUP(I390,[120]REV33!$A:$O,11,0)</f>
        <v>0</v>
      </c>
      <c r="CF390" s="162">
        <f>VLOOKUP(I390,[120]REV33!$A:$O,12,0)</f>
        <v>0</v>
      </c>
      <c r="CG390" s="162"/>
      <c r="CH390" s="162"/>
      <c r="CI390" s="162"/>
      <c r="CJ390" s="162"/>
      <c r="CK390" s="162"/>
      <c r="CL390" s="162"/>
      <c r="CM390" s="162"/>
      <c r="CN390" s="162"/>
      <c r="CO390" s="162">
        <v>0</v>
      </c>
      <c r="CP390" s="162">
        <v>0</v>
      </c>
      <c r="CQ390" s="162">
        <v>0</v>
      </c>
      <c r="CR390" s="162">
        <v>0</v>
      </c>
      <c r="CS390" s="162">
        <v>0</v>
      </c>
      <c r="CT390" s="162">
        <v>0</v>
      </c>
      <c r="CU390" s="162">
        <v>0</v>
      </c>
      <c r="CV390" s="162">
        <v>0</v>
      </c>
      <c r="CW390" s="209">
        <f t="shared" si="448"/>
        <v>1360</v>
      </c>
      <c r="CX390" s="209">
        <f t="shared" si="449"/>
        <v>0</v>
      </c>
      <c r="CY390" s="206" t="s">
        <v>1000</v>
      </c>
      <c r="CZ390" s="156"/>
      <c r="DD390" s="157"/>
      <c r="DE390" s="152">
        <f t="shared" si="407"/>
        <v>1360</v>
      </c>
      <c r="DF390" s="152" t="str">
        <f t="shared" si="408"/>
        <v>0</v>
      </c>
      <c r="DG390" s="153"/>
      <c r="DH390" s="158" t="s">
        <v>2211</v>
      </c>
      <c r="DI390" s="156" t="s">
        <v>435</v>
      </c>
      <c r="DJ390" s="174" t="s">
        <v>1243</v>
      </c>
      <c r="DK390" s="175" t="s">
        <v>1244</v>
      </c>
      <c r="DL390" s="240" t="s">
        <v>477</v>
      </c>
      <c r="DM390" s="187">
        <v>45940</v>
      </c>
      <c r="DN390" s="429">
        <v>1360</v>
      </c>
      <c r="DO390" s="240" t="s">
        <v>477</v>
      </c>
      <c r="DP390" s="189">
        <v>6440</v>
      </c>
      <c r="DQ390" s="181">
        <f t="shared" si="440"/>
        <v>9634240</v>
      </c>
      <c r="DR390" s="446">
        <f t="shared" si="441"/>
        <v>0.1</v>
      </c>
      <c r="DS390" s="160">
        <f t="shared" si="442"/>
        <v>8758400</v>
      </c>
      <c r="DT390" s="159">
        <v>45954</v>
      </c>
      <c r="DU390" s="152">
        <f t="shared" si="450"/>
        <v>1360</v>
      </c>
      <c r="DV390" s="152">
        <f t="shared" si="451"/>
        <v>0</v>
      </c>
      <c r="ES390" s="152">
        <f t="shared" si="452"/>
        <v>0</v>
      </c>
      <c r="ET390" s="151">
        <f t="shared" si="453"/>
        <v>0</v>
      </c>
      <c r="EU390" s="153"/>
      <c r="EV390" s="153"/>
      <c r="EW390" s="153"/>
      <c r="EX390" s="153"/>
      <c r="EY390" s="152">
        <f t="shared" si="416"/>
        <v>1360</v>
      </c>
      <c r="EZ390" s="152">
        <f t="shared" si="417"/>
        <v>0</v>
      </c>
      <c r="FA390" s="152">
        <f t="shared" si="418"/>
        <v>0</v>
      </c>
      <c r="FB390" s="152">
        <f t="shared" si="419"/>
        <v>0</v>
      </c>
      <c r="FC390" s="151" t="str">
        <f t="shared" si="420"/>
        <v>Đủ</v>
      </c>
    </row>
    <row r="391" spans="1:159" s="155" customFormat="1" ht="14" hidden="1" customHeight="1">
      <c r="A391" s="208" t="str">
        <f t="shared" si="439"/>
        <v>Hiện</v>
      </c>
      <c r="B391" s="151" t="str">
        <f t="shared" si="403"/>
        <v>Đủ</v>
      </c>
      <c r="C391" s="409">
        <f t="shared" ref="C391:C450" si="454">FA391</f>
        <v>0</v>
      </c>
      <c r="D391" s="154" t="s">
        <v>435</v>
      </c>
      <c r="E391" s="154">
        <f t="shared" si="447"/>
        <v>0</v>
      </c>
      <c r="F391" s="154"/>
      <c r="G391" s="151"/>
      <c r="H391" s="364"/>
      <c r="I391" s="171" t="s">
        <v>883</v>
      </c>
      <c r="J391" s="164" t="s">
        <v>863</v>
      </c>
      <c r="K391" s="171" t="s">
        <v>884</v>
      </c>
      <c r="L391" s="171" t="s">
        <v>823</v>
      </c>
      <c r="M391" s="163" t="s">
        <v>345</v>
      </c>
      <c r="N391" s="173">
        <v>0</v>
      </c>
      <c r="O391" s="419">
        <v>80</v>
      </c>
      <c r="P391" s="205"/>
      <c r="S391" s="161"/>
      <c r="T391" s="162"/>
      <c r="U391" s="162"/>
      <c r="V391" s="162"/>
      <c r="W391" s="162"/>
      <c r="X391" s="162"/>
      <c r="Y391" s="162"/>
      <c r="Z391" s="162"/>
      <c r="AA391" s="162"/>
      <c r="AB391" s="162"/>
      <c r="AC391" s="162"/>
      <c r="AD391" s="162"/>
      <c r="AE391" s="162"/>
      <c r="AF391" s="162"/>
      <c r="AG391" s="162"/>
      <c r="AH391" s="162"/>
      <c r="AI391" s="162"/>
      <c r="AJ391" s="162"/>
      <c r="AK391" s="162">
        <v>90</v>
      </c>
      <c r="AL391" s="162">
        <v>0</v>
      </c>
      <c r="AM391" s="162"/>
      <c r="AN391" s="162"/>
      <c r="AO391" s="162">
        <v>0</v>
      </c>
      <c r="AP391" s="162">
        <v>0</v>
      </c>
      <c r="AQ391" s="162">
        <v>0</v>
      </c>
      <c r="AR391" s="162">
        <v>0</v>
      </c>
      <c r="AS391" s="162">
        <v>0</v>
      </c>
      <c r="AT391" s="162">
        <v>0</v>
      </c>
      <c r="AU391" s="162">
        <v>0</v>
      </c>
      <c r="AV391" s="162">
        <v>0</v>
      </c>
      <c r="AW391" s="162">
        <v>0</v>
      </c>
      <c r="AX391" s="162">
        <v>0</v>
      </c>
      <c r="AY391" s="162">
        <v>0</v>
      </c>
      <c r="AZ391" s="162">
        <v>0</v>
      </c>
      <c r="BA391" s="162"/>
      <c r="BB391" s="162"/>
      <c r="BC391" s="162">
        <v>0</v>
      </c>
      <c r="BD391" s="162">
        <v>0</v>
      </c>
      <c r="BE391" s="162">
        <v>0</v>
      </c>
      <c r="BF391" s="162">
        <v>0</v>
      </c>
      <c r="BG391" s="162">
        <v>0</v>
      </c>
      <c r="BH391" s="162">
        <v>0</v>
      </c>
      <c r="BI391" s="162">
        <v>0</v>
      </c>
      <c r="BJ391" s="162">
        <v>0</v>
      </c>
      <c r="BK391" s="162">
        <v>0</v>
      </c>
      <c r="BL391" s="162">
        <v>0</v>
      </c>
      <c r="BM391" s="162">
        <v>0</v>
      </c>
      <c r="BN391" s="162">
        <v>0</v>
      </c>
      <c r="BO391" s="162"/>
      <c r="BP391" s="162"/>
      <c r="BQ391" s="162">
        <v>0</v>
      </c>
      <c r="BR391" s="162">
        <v>0</v>
      </c>
      <c r="BS391" s="162">
        <v>0</v>
      </c>
      <c r="BT391" s="162">
        <v>0</v>
      </c>
      <c r="BU391" s="162">
        <v>0</v>
      </c>
      <c r="BV391" s="162">
        <v>0</v>
      </c>
      <c r="BW391" s="162"/>
      <c r="BX391" s="162"/>
      <c r="BY391" s="162">
        <v>0</v>
      </c>
      <c r="BZ391" s="162">
        <v>0</v>
      </c>
      <c r="CA391" s="162">
        <v>0</v>
      </c>
      <c r="CB391" s="162">
        <v>0</v>
      </c>
      <c r="CC391" s="162">
        <v>0</v>
      </c>
      <c r="CD391" s="162">
        <v>0</v>
      </c>
      <c r="CE391" s="162">
        <f>VLOOKUP(I391,[120]REV33!$A:$O,11,0)</f>
        <v>0</v>
      </c>
      <c r="CF391" s="162">
        <f>VLOOKUP(I391,[120]REV33!$A:$O,12,0)</f>
        <v>0</v>
      </c>
      <c r="CG391" s="162"/>
      <c r="CH391" s="162"/>
      <c r="CI391" s="162"/>
      <c r="CJ391" s="162"/>
      <c r="CK391" s="162"/>
      <c r="CL391" s="162"/>
      <c r="CM391" s="162"/>
      <c r="CN391" s="162"/>
      <c r="CO391" s="162">
        <v>0</v>
      </c>
      <c r="CP391" s="162">
        <v>0</v>
      </c>
      <c r="CQ391" s="162">
        <v>0</v>
      </c>
      <c r="CR391" s="162">
        <v>0</v>
      </c>
      <c r="CS391" s="162">
        <v>0</v>
      </c>
      <c r="CT391" s="162">
        <v>0</v>
      </c>
      <c r="CU391" s="162">
        <v>0</v>
      </c>
      <c r="CV391" s="162">
        <v>0</v>
      </c>
      <c r="CW391" s="209">
        <f t="shared" si="448"/>
        <v>90</v>
      </c>
      <c r="CX391" s="209">
        <f t="shared" si="449"/>
        <v>0</v>
      </c>
      <c r="CY391" s="206" t="s">
        <v>1000</v>
      </c>
      <c r="CZ391" s="156"/>
      <c r="DD391" s="157"/>
      <c r="DE391" s="152">
        <f t="shared" si="407"/>
        <v>90</v>
      </c>
      <c r="DF391" s="152" t="str">
        <f t="shared" si="408"/>
        <v>0</v>
      </c>
      <c r="DG391" s="153"/>
      <c r="DH391" s="158" t="s">
        <v>2211</v>
      </c>
      <c r="DI391" s="156" t="s">
        <v>435</v>
      </c>
      <c r="DJ391" s="174" t="s">
        <v>1243</v>
      </c>
      <c r="DK391" s="175" t="s">
        <v>1244</v>
      </c>
      <c r="DL391" s="240" t="s">
        <v>477</v>
      </c>
      <c r="DM391" s="187">
        <v>45940</v>
      </c>
      <c r="DN391" s="429">
        <v>90</v>
      </c>
      <c r="DO391" s="240" t="s">
        <v>477</v>
      </c>
      <c r="DP391" s="189">
        <v>6440</v>
      </c>
      <c r="DQ391" s="181">
        <f t="shared" si="440"/>
        <v>637560</v>
      </c>
      <c r="DR391" s="446">
        <f t="shared" si="441"/>
        <v>0.1</v>
      </c>
      <c r="DS391" s="160">
        <f t="shared" si="442"/>
        <v>579600</v>
      </c>
      <c r="DT391" s="159">
        <v>45954</v>
      </c>
      <c r="DU391" s="152">
        <f t="shared" si="450"/>
        <v>90</v>
      </c>
      <c r="DV391" s="152">
        <f t="shared" si="451"/>
        <v>0</v>
      </c>
      <c r="ES391" s="152">
        <f t="shared" si="452"/>
        <v>0</v>
      </c>
      <c r="ET391" s="151">
        <f t="shared" si="453"/>
        <v>0</v>
      </c>
      <c r="EU391" s="153"/>
      <c r="EV391" s="153"/>
      <c r="EW391" s="153"/>
      <c r="EX391" s="153"/>
      <c r="EY391" s="152">
        <f t="shared" si="416"/>
        <v>90</v>
      </c>
      <c r="EZ391" s="152">
        <f t="shared" si="417"/>
        <v>0</v>
      </c>
      <c r="FA391" s="152">
        <f t="shared" si="418"/>
        <v>0</v>
      </c>
      <c r="FB391" s="152">
        <f t="shared" si="419"/>
        <v>0</v>
      </c>
      <c r="FC391" s="151" t="str">
        <f t="shared" si="420"/>
        <v>Đủ</v>
      </c>
    </row>
    <row r="392" spans="1:159" s="155" customFormat="1" ht="14" hidden="1" customHeight="1">
      <c r="A392" s="208" t="str">
        <f t="shared" si="439"/>
        <v>Hiện</v>
      </c>
      <c r="B392" s="151" t="str">
        <f t="shared" si="403"/>
        <v>Đủ</v>
      </c>
      <c r="C392" s="409">
        <f t="shared" si="454"/>
        <v>0</v>
      </c>
      <c r="D392" s="154" t="s">
        <v>2041</v>
      </c>
      <c r="E392" s="154">
        <v>1364</v>
      </c>
      <c r="F392" s="154">
        <f>E392-C392</f>
        <v>1364</v>
      </c>
      <c r="G392" s="151"/>
      <c r="H392" s="364"/>
      <c r="I392" s="163" t="s">
        <v>885</v>
      </c>
      <c r="J392" s="164" t="s">
        <v>863</v>
      </c>
      <c r="K392" s="171" t="s">
        <v>886</v>
      </c>
      <c r="L392" s="171" t="s">
        <v>865</v>
      </c>
      <c r="M392" s="163" t="s">
        <v>345</v>
      </c>
      <c r="N392" s="173">
        <v>0</v>
      </c>
      <c r="O392" s="419">
        <v>848</v>
      </c>
      <c r="P392" s="205"/>
      <c r="S392" s="161"/>
      <c r="T392" s="162"/>
      <c r="U392" s="162"/>
      <c r="V392" s="162"/>
      <c r="W392" s="162"/>
      <c r="X392" s="162"/>
      <c r="Y392" s="162"/>
      <c r="Z392" s="162"/>
      <c r="AA392" s="162"/>
      <c r="AB392" s="162"/>
      <c r="AC392" s="162"/>
      <c r="AD392" s="162"/>
      <c r="AE392" s="162"/>
      <c r="AF392" s="162"/>
      <c r="AG392" s="162"/>
      <c r="AH392" s="162"/>
      <c r="AI392" s="162"/>
      <c r="AJ392" s="162"/>
      <c r="AK392" s="162">
        <v>902</v>
      </c>
      <c r="AL392" s="162">
        <v>0</v>
      </c>
      <c r="AM392" s="162"/>
      <c r="AN392" s="162"/>
      <c r="AO392" s="162">
        <v>0</v>
      </c>
      <c r="AP392" s="162">
        <v>0</v>
      </c>
      <c r="AQ392" s="162">
        <v>0</v>
      </c>
      <c r="AR392" s="162">
        <v>0</v>
      </c>
      <c r="AS392" s="162">
        <v>0</v>
      </c>
      <c r="AT392" s="162">
        <v>0</v>
      </c>
      <c r="AU392" s="162">
        <v>0</v>
      </c>
      <c r="AV392" s="162">
        <v>0</v>
      </c>
      <c r="AW392" s="162">
        <v>0</v>
      </c>
      <c r="AX392" s="162">
        <v>0</v>
      </c>
      <c r="AY392" s="162">
        <v>0</v>
      </c>
      <c r="AZ392" s="162">
        <v>0</v>
      </c>
      <c r="BA392" s="162"/>
      <c r="BB392" s="162"/>
      <c r="BC392" s="162">
        <v>0</v>
      </c>
      <c r="BD392" s="162">
        <v>0</v>
      </c>
      <c r="BE392" s="162">
        <v>0</v>
      </c>
      <c r="BF392" s="162">
        <v>0</v>
      </c>
      <c r="BG392" s="162">
        <v>0</v>
      </c>
      <c r="BH392" s="162">
        <v>0</v>
      </c>
      <c r="BI392" s="162">
        <v>0</v>
      </c>
      <c r="BJ392" s="162">
        <v>0</v>
      </c>
      <c r="BK392" s="162">
        <v>0</v>
      </c>
      <c r="BL392" s="162">
        <v>0</v>
      </c>
      <c r="BM392" s="162">
        <v>0</v>
      </c>
      <c r="BN392" s="162">
        <v>0</v>
      </c>
      <c r="BO392" s="162"/>
      <c r="BP392" s="162"/>
      <c r="BQ392" s="162">
        <v>0</v>
      </c>
      <c r="BR392" s="162">
        <v>0</v>
      </c>
      <c r="BS392" s="162">
        <v>0</v>
      </c>
      <c r="BT392" s="162">
        <v>0</v>
      </c>
      <c r="BU392" s="162">
        <v>0</v>
      </c>
      <c r="BV392" s="162">
        <v>0</v>
      </c>
      <c r="BW392" s="162"/>
      <c r="BX392" s="162"/>
      <c r="BY392" s="162">
        <v>0</v>
      </c>
      <c r="BZ392" s="162">
        <v>0</v>
      </c>
      <c r="CA392" s="162">
        <v>0</v>
      </c>
      <c r="CB392" s="162">
        <v>0</v>
      </c>
      <c r="CC392" s="162">
        <v>0</v>
      </c>
      <c r="CD392" s="162">
        <v>0</v>
      </c>
      <c r="CE392" s="162">
        <f>VLOOKUP(I392,[120]REV33!$A:$O,11,0)</f>
        <v>0</v>
      </c>
      <c r="CF392" s="162">
        <f>VLOOKUP(I392,[120]REV33!$A:$O,12,0)</f>
        <v>0</v>
      </c>
      <c r="CG392" s="162"/>
      <c r="CH392" s="162"/>
      <c r="CI392" s="162"/>
      <c r="CJ392" s="162"/>
      <c r="CK392" s="162"/>
      <c r="CL392" s="162"/>
      <c r="CM392" s="162"/>
      <c r="CN392" s="162"/>
      <c r="CO392" s="162">
        <v>0</v>
      </c>
      <c r="CP392" s="162">
        <v>0</v>
      </c>
      <c r="CQ392" s="162">
        <v>1348</v>
      </c>
      <c r="CR392" s="162">
        <v>0</v>
      </c>
      <c r="CS392" s="162">
        <v>0</v>
      </c>
      <c r="CT392" s="162">
        <v>0</v>
      </c>
      <c r="CU392" s="162">
        <v>16</v>
      </c>
      <c r="CV392" s="162">
        <v>0</v>
      </c>
      <c r="CW392" s="209">
        <f t="shared" si="448"/>
        <v>2266</v>
      </c>
      <c r="CX392" s="209">
        <f t="shared" si="449"/>
        <v>0</v>
      </c>
      <c r="CY392" s="375" t="s">
        <v>2883</v>
      </c>
      <c r="CZ392" s="156"/>
      <c r="DD392" s="157"/>
      <c r="DE392" s="152">
        <f t="shared" si="407"/>
        <v>2266</v>
      </c>
      <c r="DF392" s="152" t="str">
        <f t="shared" si="408"/>
        <v>0</v>
      </c>
      <c r="DG392" s="153"/>
      <c r="DH392" s="158" t="s">
        <v>2211</v>
      </c>
      <c r="DI392" s="156" t="s">
        <v>435</v>
      </c>
      <c r="DJ392" s="174" t="s">
        <v>1245</v>
      </c>
      <c r="DK392" s="175" t="s">
        <v>1238</v>
      </c>
      <c r="DL392" s="240" t="s">
        <v>477</v>
      </c>
      <c r="DM392" s="187">
        <v>45940</v>
      </c>
      <c r="DN392" s="429">
        <v>902</v>
      </c>
      <c r="DO392" s="240" t="s">
        <v>477</v>
      </c>
      <c r="DP392" s="189">
        <v>4510</v>
      </c>
      <c r="DQ392" s="181">
        <f t="shared" si="440"/>
        <v>4474822</v>
      </c>
      <c r="DR392" s="446">
        <f t="shared" si="441"/>
        <v>0.1</v>
      </c>
      <c r="DS392" s="160">
        <f t="shared" si="442"/>
        <v>4068020</v>
      </c>
      <c r="DT392" s="159">
        <v>45954</v>
      </c>
      <c r="DU392" s="152">
        <f t="shared" si="450"/>
        <v>2266</v>
      </c>
      <c r="DV392" s="152">
        <f t="shared" si="451"/>
        <v>0</v>
      </c>
      <c r="ES392" s="152">
        <f t="shared" si="452"/>
        <v>0</v>
      </c>
      <c r="ET392" s="151">
        <f t="shared" si="453"/>
        <v>0</v>
      </c>
      <c r="EU392" s="153"/>
      <c r="EV392" s="153"/>
      <c r="EW392" s="153"/>
      <c r="EX392" s="153"/>
      <c r="EY392" s="152">
        <f t="shared" si="416"/>
        <v>2266</v>
      </c>
      <c r="EZ392" s="152">
        <f t="shared" si="417"/>
        <v>0</v>
      </c>
      <c r="FA392" s="152">
        <f t="shared" si="418"/>
        <v>0</v>
      </c>
      <c r="FB392" s="152">
        <f t="shared" si="419"/>
        <v>0</v>
      </c>
      <c r="FC392" s="151" t="str">
        <f t="shared" si="420"/>
        <v>Đủ</v>
      </c>
    </row>
    <row r="393" spans="1:159" s="155" customFormat="1" ht="14" hidden="1" customHeight="1">
      <c r="A393" s="208" t="str">
        <f t="shared" si="439"/>
        <v>ok</v>
      </c>
      <c r="B393" s="151"/>
      <c r="C393" s="409"/>
      <c r="D393" s="154"/>
      <c r="E393" s="154"/>
      <c r="F393" s="154"/>
      <c r="G393" s="151"/>
      <c r="H393" s="364"/>
      <c r="I393" s="163" t="s">
        <v>885</v>
      </c>
      <c r="J393" s="164" t="s">
        <v>863</v>
      </c>
      <c r="K393" s="171" t="s">
        <v>886</v>
      </c>
      <c r="L393" s="171" t="s">
        <v>865</v>
      </c>
      <c r="M393" s="163" t="s">
        <v>345</v>
      </c>
      <c r="N393" s="173"/>
      <c r="O393" s="419"/>
      <c r="P393" s="205"/>
      <c r="S393" s="161"/>
      <c r="T393" s="162"/>
      <c r="U393" s="162"/>
      <c r="V393" s="162"/>
      <c r="W393" s="162"/>
      <c r="X393" s="162"/>
      <c r="Y393" s="162"/>
      <c r="Z393" s="162"/>
      <c r="AA393" s="162"/>
      <c r="AB393" s="162"/>
      <c r="AC393" s="162"/>
      <c r="AD393" s="162"/>
      <c r="AE393" s="162"/>
      <c r="AF393" s="162"/>
      <c r="AG393" s="162"/>
      <c r="AH393" s="162"/>
      <c r="AI393" s="162"/>
      <c r="AJ393" s="162"/>
      <c r="AK393" s="162"/>
      <c r="AL393" s="162"/>
      <c r="AM393" s="162"/>
      <c r="AN393" s="162"/>
      <c r="AO393" s="162"/>
      <c r="AP393" s="162"/>
      <c r="AQ393" s="162"/>
      <c r="AR393" s="162"/>
      <c r="AS393" s="162"/>
      <c r="AT393" s="162"/>
      <c r="AU393" s="162"/>
      <c r="AV393" s="162"/>
      <c r="AW393" s="162"/>
      <c r="AX393" s="162"/>
      <c r="AY393" s="162"/>
      <c r="AZ393" s="162"/>
      <c r="BA393" s="162"/>
      <c r="BB393" s="162"/>
      <c r="BC393" s="162"/>
      <c r="BD393" s="162"/>
      <c r="BE393" s="162"/>
      <c r="BF393" s="162"/>
      <c r="BG393" s="162"/>
      <c r="BH393" s="162"/>
      <c r="BI393" s="162"/>
      <c r="BJ393" s="162"/>
      <c r="BK393" s="162"/>
      <c r="BL393" s="162"/>
      <c r="BM393" s="162"/>
      <c r="BN393" s="162"/>
      <c r="BO393" s="162"/>
      <c r="BP393" s="162"/>
      <c r="BQ393" s="162"/>
      <c r="BR393" s="162"/>
      <c r="BS393" s="162"/>
      <c r="BT393" s="162"/>
      <c r="BU393" s="162"/>
      <c r="BV393" s="162"/>
      <c r="BW393" s="162"/>
      <c r="BX393" s="162"/>
      <c r="BY393" s="162"/>
      <c r="BZ393" s="162"/>
      <c r="CA393" s="162"/>
      <c r="CB393" s="162"/>
      <c r="CC393" s="162"/>
      <c r="CD393" s="162"/>
      <c r="CE393" s="162"/>
      <c r="CF393" s="162"/>
      <c r="CG393" s="162"/>
      <c r="CH393" s="162"/>
      <c r="CI393" s="162"/>
      <c r="CJ393" s="162"/>
      <c r="CK393" s="162"/>
      <c r="CL393" s="162"/>
      <c r="CM393" s="162"/>
      <c r="CN393" s="162"/>
      <c r="CO393" s="162"/>
      <c r="CP393" s="162"/>
      <c r="CQ393" s="162"/>
      <c r="CR393" s="162"/>
      <c r="CS393" s="162"/>
      <c r="CT393" s="162"/>
      <c r="CU393" s="162"/>
      <c r="CV393" s="162"/>
      <c r="CW393" s="209"/>
      <c r="CX393" s="209"/>
      <c r="CY393" s="375"/>
      <c r="CZ393" s="156"/>
      <c r="DD393" s="157"/>
      <c r="DE393" s="152"/>
      <c r="DF393" s="152"/>
      <c r="DG393" s="153"/>
      <c r="DH393" s="158" t="s">
        <v>374</v>
      </c>
      <c r="DI393" s="156" t="s">
        <v>2041</v>
      </c>
      <c r="DJ393" s="174" t="s">
        <v>1245</v>
      </c>
      <c r="DK393" s="175"/>
      <c r="DL393" s="240"/>
      <c r="DM393" s="187"/>
      <c r="DN393" s="985">
        <v>1364</v>
      </c>
      <c r="DO393" s="240" t="s">
        <v>477</v>
      </c>
      <c r="DP393" s="985">
        <v>4000</v>
      </c>
      <c r="DQ393" s="181">
        <f>DP393*DN393*(1+DR393)</f>
        <v>5892480</v>
      </c>
      <c r="DR393" s="446">
        <v>0.08</v>
      </c>
      <c r="DS393" s="160">
        <f t="shared" si="442"/>
        <v>5456000</v>
      </c>
      <c r="DT393" s="159">
        <v>46091</v>
      </c>
      <c r="DU393" s="152"/>
      <c r="DV393" s="152"/>
      <c r="ES393" s="152"/>
      <c r="ET393" s="151"/>
      <c r="EU393" s="153"/>
      <c r="EV393" s="153"/>
      <c r="EW393" s="153"/>
      <c r="EX393" s="153"/>
      <c r="EY393" s="152"/>
      <c r="EZ393" s="152"/>
      <c r="FA393" s="152"/>
      <c r="FB393" s="152"/>
      <c r="FC393" s="151"/>
    </row>
    <row r="394" spans="1:159" s="155" customFormat="1" ht="14" hidden="1" customHeight="1">
      <c r="A394" s="208" t="str">
        <f t="shared" si="439"/>
        <v>Hiện</v>
      </c>
      <c r="B394" s="151" t="str">
        <f t="shared" si="403"/>
        <v>Đủ</v>
      </c>
      <c r="C394" s="409">
        <f t="shared" si="454"/>
        <v>0</v>
      </c>
      <c r="D394" s="154" t="s">
        <v>435</v>
      </c>
      <c r="E394" s="154">
        <f t="shared" ref="E394:E403" si="455">C394*DP394*1.1</f>
        <v>0</v>
      </c>
      <c r="F394" s="154"/>
      <c r="G394" s="151"/>
      <c r="H394" s="364"/>
      <c r="I394" s="171" t="s">
        <v>887</v>
      </c>
      <c r="J394" s="164" t="s">
        <v>863</v>
      </c>
      <c r="K394" s="171" t="s">
        <v>888</v>
      </c>
      <c r="L394" s="171" t="s">
        <v>868</v>
      </c>
      <c r="M394" s="163" t="s">
        <v>345</v>
      </c>
      <c r="N394" s="173">
        <v>0</v>
      </c>
      <c r="O394" s="419">
        <v>2272</v>
      </c>
      <c r="P394" s="205"/>
      <c r="S394" s="161"/>
      <c r="T394" s="162"/>
      <c r="U394" s="162"/>
      <c r="V394" s="162"/>
      <c r="W394" s="162"/>
      <c r="X394" s="162"/>
      <c r="Y394" s="162"/>
      <c r="Z394" s="162"/>
      <c r="AA394" s="162"/>
      <c r="AB394" s="162"/>
      <c r="AC394" s="162"/>
      <c r="AD394" s="162"/>
      <c r="AE394" s="162"/>
      <c r="AF394" s="162"/>
      <c r="AG394" s="162"/>
      <c r="AH394" s="162"/>
      <c r="AI394" s="162"/>
      <c r="AJ394" s="162"/>
      <c r="AK394" s="162">
        <v>2408</v>
      </c>
      <c r="AL394" s="162">
        <v>0</v>
      </c>
      <c r="AM394" s="162"/>
      <c r="AN394" s="162"/>
      <c r="AO394" s="162">
        <v>0</v>
      </c>
      <c r="AP394" s="162">
        <v>0</v>
      </c>
      <c r="AQ394" s="162">
        <v>0</v>
      </c>
      <c r="AR394" s="162">
        <v>0</v>
      </c>
      <c r="AS394" s="162">
        <v>0</v>
      </c>
      <c r="AT394" s="162">
        <v>0</v>
      </c>
      <c r="AU394" s="162">
        <v>0</v>
      </c>
      <c r="AV394" s="162">
        <v>0</v>
      </c>
      <c r="AW394" s="162">
        <v>0</v>
      </c>
      <c r="AX394" s="162">
        <v>0</v>
      </c>
      <c r="AY394" s="162">
        <v>0</v>
      </c>
      <c r="AZ394" s="162">
        <v>0</v>
      </c>
      <c r="BA394" s="162"/>
      <c r="BB394" s="162"/>
      <c r="BC394" s="162">
        <v>0</v>
      </c>
      <c r="BD394" s="162">
        <v>0</v>
      </c>
      <c r="BE394" s="162">
        <v>0</v>
      </c>
      <c r="BF394" s="162">
        <v>0</v>
      </c>
      <c r="BG394" s="162">
        <v>0</v>
      </c>
      <c r="BH394" s="162">
        <v>0</v>
      </c>
      <c r="BI394" s="162">
        <v>0</v>
      </c>
      <c r="BJ394" s="162">
        <v>0</v>
      </c>
      <c r="BK394" s="162">
        <v>0</v>
      </c>
      <c r="BL394" s="162">
        <v>0</v>
      </c>
      <c r="BM394" s="162">
        <v>0</v>
      </c>
      <c r="BN394" s="162">
        <v>0</v>
      </c>
      <c r="BO394" s="162"/>
      <c r="BP394" s="162"/>
      <c r="BQ394" s="162">
        <v>0</v>
      </c>
      <c r="BR394" s="162">
        <v>0</v>
      </c>
      <c r="BS394" s="162">
        <v>0</v>
      </c>
      <c r="BT394" s="162">
        <v>0</v>
      </c>
      <c r="BU394" s="162">
        <v>0</v>
      </c>
      <c r="BV394" s="162">
        <v>0</v>
      </c>
      <c r="BW394" s="162"/>
      <c r="BX394" s="162"/>
      <c r="BY394" s="162">
        <v>0</v>
      </c>
      <c r="BZ394" s="162">
        <v>0</v>
      </c>
      <c r="CA394" s="162">
        <v>0</v>
      </c>
      <c r="CB394" s="162">
        <v>0</v>
      </c>
      <c r="CC394" s="162">
        <v>0</v>
      </c>
      <c r="CD394" s="162">
        <v>0</v>
      </c>
      <c r="CE394" s="162">
        <f>VLOOKUP(I394,[120]REV33!$A:$O,11,0)</f>
        <v>0</v>
      </c>
      <c r="CF394" s="162">
        <f>VLOOKUP(I394,[120]REV33!$A:$O,12,0)</f>
        <v>0</v>
      </c>
      <c r="CG394" s="162"/>
      <c r="CH394" s="162"/>
      <c r="CI394" s="162"/>
      <c r="CJ394" s="162"/>
      <c r="CK394" s="162"/>
      <c r="CL394" s="162"/>
      <c r="CM394" s="162"/>
      <c r="CN394" s="162"/>
      <c r="CO394" s="162">
        <v>0</v>
      </c>
      <c r="CP394" s="162">
        <v>0</v>
      </c>
      <c r="CQ394" s="162">
        <v>0</v>
      </c>
      <c r="CR394" s="162">
        <v>0</v>
      </c>
      <c r="CS394" s="162">
        <v>0</v>
      </c>
      <c r="CT394" s="162">
        <v>0</v>
      </c>
      <c r="CU394" s="162">
        <v>0</v>
      </c>
      <c r="CV394" s="162">
        <v>0</v>
      </c>
      <c r="CW394" s="209">
        <f t="shared" si="448"/>
        <v>2408</v>
      </c>
      <c r="CX394" s="209">
        <f t="shared" si="449"/>
        <v>0</v>
      </c>
      <c r="CY394" s="206" t="s">
        <v>1000</v>
      </c>
      <c r="CZ394" s="156"/>
      <c r="DD394" s="157"/>
      <c r="DE394" s="152">
        <f t="shared" si="407"/>
        <v>2408</v>
      </c>
      <c r="DF394" s="152" t="str">
        <f t="shared" si="408"/>
        <v>0</v>
      </c>
      <c r="DG394" s="153"/>
      <c r="DH394" s="158" t="s">
        <v>2211</v>
      </c>
      <c r="DI394" s="156" t="s">
        <v>435</v>
      </c>
      <c r="DJ394" s="174" t="s">
        <v>1245</v>
      </c>
      <c r="DK394" s="175" t="s">
        <v>1238</v>
      </c>
      <c r="DL394" s="240" t="s">
        <v>477</v>
      </c>
      <c r="DM394" s="187">
        <v>45940</v>
      </c>
      <c r="DN394" s="429">
        <v>2408</v>
      </c>
      <c r="DO394" s="240" t="s">
        <v>477</v>
      </c>
      <c r="DP394" s="189">
        <v>4510</v>
      </c>
      <c r="DQ394" s="181">
        <f t="shared" si="440"/>
        <v>11946088.000000002</v>
      </c>
      <c r="DR394" s="446">
        <f t="shared" si="441"/>
        <v>0.10000000000000017</v>
      </c>
      <c r="DS394" s="160">
        <f t="shared" si="442"/>
        <v>10860080</v>
      </c>
      <c r="DT394" s="159">
        <v>45954</v>
      </c>
      <c r="DU394" s="152">
        <f t="shared" ref="DU394:DU403" si="456">SUMIF($I:$I,I394,$DN:$DN)</f>
        <v>2408</v>
      </c>
      <c r="DV394" s="152">
        <f t="shared" ref="DV394:DV403" si="457">SUMIF($I:$I,I394,$DO:$DO)</f>
        <v>0</v>
      </c>
      <c r="ES394" s="152">
        <f t="shared" ref="ES394:ES403" si="458">SUMIF($I:$I,I394,$EG:$EG)</f>
        <v>0</v>
      </c>
      <c r="ET394" s="151">
        <f t="shared" ref="ET394:ET403" si="459">SUMIF($I:$I,I394,$EH:$EH)</f>
        <v>0</v>
      </c>
      <c r="EU394" s="153"/>
      <c r="EV394" s="153"/>
      <c r="EW394" s="153"/>
      <c r="EX394" s="153"/>
      <c r="EY394" s="152">
        <f t="shared" si="416"/>
        <v>2408</v>
      </c>
      <c r="EZ394" s="152">
        <f t="shared" si="417"/>
        <v>0</v>
      </c>
      <c r="FA394" s="152">
        <f t="shared" si="418"/>
        <v>0</v>
      </c>
      <c r="FB394" s="152">
        <f t="shared" si="419"/>
        <v>0</v>
      </c>
      <c r="FC394" s="151" t="str">
        <f t="shared" si="420"/>
        <v>Đủ</v>
      </c>
    </row>
    <row r="395" spans="1:159" s="155" customFormat="1" ht="14" hidden="1" customHeight="1">
      <c r="A395" s="208" t="str">
        <f t="shared" ref="A395:A430" si="460">IF(I395=I394,"ok","Hiện")</f>
        <v>Hiện</v>
      </c>
      <c r="B395" s="151" t="str">
        <f t="shared" ref="B395:B450" si="461">FC395</f>
        <v>Đủ</v>
      </c>
      <c r="C395" s="409">
        <f t="shared" si="454"/>
        <v>0</v>
      </c>
      <c r="D395" s="154" t="s">
        <v>435</v>
      </c>
      <c r="E395" s="154">
        <f t="shared" si="455"/>
        <v>0</v>
      </c>
      <c r="F395" s="154"/>
      <c r="G395" s="151"/>
      <c r="H395" s="364"/>
      <c r="I395" s="171" t="s">
        <v>889</v>
      </c>
      <c r="J395" s="164" t="s">
        <v>863</v>
      </c>
      <c r="K395" s="171" t="s">
        <v>890</v>
      </c>
      <c r="L395" s="171" t="s">
        <v>882</v>
      </c>
      <c r="M395" s="163" t="s">
        <v>345</v>
      </c>
      <c r="N395" s="173">
        <v>0</v>
      </c>
      <c r="O395" s="419">
        <v>160</v>
      </c>
      <c r="P395" s="205"/>
      <c r="S395" s="161"/>
      <c r="T395" s="162"/>
      <c r="U395" s="162"/>
      <c r="V395" s="162"/>
      <c r="W395" s="162"/>
      <c r="X395" s="162"/>
      <c r="Y395" s="162"/>
      <c r="Z395" s="162"/>
      <c r="AA395" s="162"/>
      <c r="AB395" s="162"/>
      <c r="AC395" s="162"/>
      <c r="AD395" s="162"/>
      <c r="AE395" s="162"/>
      <c r="AF395" s="162"/>
      <c r="AG395" s="162"/>
      <c r="AH395" s="162"/>
      <c r="AI395" s="162"/>
      <c r="AJ395" s="162"/>
      <c r="AK395" s="162">
        <v>170</v>
      </c>
      <c r="AL395" s="162">
        <v>0</v>
      </c>
      <c r="AM395" s="162"/>
      <c r="AN395" s="162"/>
      <c r="AO395" s="162">
        <v>0</v>
      </c>
      <c r="AP395" s="162">
        <v>0</v>
      </c>
      <c r="AQ395" s="162">
        <v>0</v>
      </c>
      <c r="AR395" s="162">
        <v>0</v>
      </c>
      <c r="AS395" s="162">
        <v>0</v>
      </c>
      <c r="AT395" s="162">
        <v>0</v>
      </c>
      <c r="AU395" s="162">
        <v>0</v>
      </c>
      <c r="AV395" s="162">
        <v>0</v>
      </c>
      <c r="AW395" s="162">
        <v>0</v>
      </c>
      <c r="AX395" s="162">
        <v>0</v>
      </c>
      <c r="AY395" s="162">
        <v>0</v>
      </c>
      <c r="AZ395" s="162">
        <v>0</v>
      </c>
      <c r="BA395" s="162"/>
      <c r="BB395" s="162"/>
      <c r="BC395" s="162">
        <v>0</v>
      </c>
      <c r="BD395" s="162">
        <v>0</v>
      </c>
      <c r="BE395" s="162">
        <v>0</v>
      </c>
      <c r="BF395" s="162">
        <v>0</v>
      </c>
      <c r="BG395" s="162">
        <v>0</v>
      </c>
      <c r="BH395" s="162">
        <v>0</v>
      </c>
      <c r="BI395" s="162">
        <v>0</v>
      </c>
      <c r="BJ395" s="162">
        <v>0</v>
      </c>
      <c r="BK395" s="162">
        <v>0</v>
      </c>
      <c r="BL395" s="162">
        <v>0</v>
      </c>
      <c r="BM395" s="162">
        <v>0</v>
      </c>
      <c r="BN395" s="162">
        <v>0</v>
      </c>
      <c r="BO395" s="162"/>
      <c r="BP395" s="162"/>
      <c r="BQ395" s="162">
        <v>0</v>
      </c>
      <c r="BR395" s="162">
        <v>0</v>
      </c>
      <c r="BS395" s="162">
        <v>0</v>
      </c>
      <c r="BT395" s="162">
        <v>0</v>
      </c>
      <c r="BU395" s="162">
        <v>0</v>
      </c>
      <c r="BV395" s="162">
        <v>0</v>
      </c>
      <c r="BW395" s="162"/>
      <c r="BX395" s="162"/>
      <c r="BY395" s="162">
        <v>0</v>
      </c>
      <c r="BZ395" s="162">
        <v>0</v>
      </c>
      <c r="CA395" s="162">
        <v>0</v>
      </c>
      <c r="CB395" s="162">
        <v>0</v>
      </c>
      <c r="CC395" s="162">
        <v>0</v>
      </c>
      <c r="CD395" s="162">
        <v>0</v>
      </c>
      <c r="CE395" s="162">
        <f>VLOOKUP(I395,[120]REV33!$A:$O,11,0)</f>
        <v>0</v>
      </c>
      <c r="CF395" s="162">
        <f>VLOOKUP(I395,[120]REV33!$A:$O,12,0)</f>
        <v>0</v>
      </c>
      <c r="CG395" s="162"/>
      <c r="CH395" s="162"/>
      <c r="CI395" s="162"/>
      <c r="CJ395" s="162"/>
      <c r="CK395" s="162"/>
      <c r="CL395" s="162"/>
      <c r="CM395" s="162"/>
      <c r="CN395" s="162"/>
      <c r="CO395" s="162">
        <v>0</v>
      </c>
      <c r="CP395" s="162">
        <v>0</v>
      </c>
      <c r="CQ395" s="162">
        <v>0</v>
      </c>
      <c r="CR395" s="162">
        <v>0</v>
      </c>
      <c r="CS395" s="162">
        <v>0</v>
      </c>
      <c r="CT395" s="162">
        <v>0</v>
      </c>
      <c r="CU395" s="162">
        <v>0</v>
      </c>
      <c r="CV395" s="162">
        <v>0</v>
      </c>
      <c r="CW395" s="209">
        <f t="shared" si="448"/>
        <v>170</v>
      </c>
      <c r="CX395" s="209">
        <f t="shared" si="449"/>
        <v>0</v>
      </c>
      <c r="CY395" s="206" t="s">
        <v>1000</v>
      </c>
      <c r="CZ395" s="156"/>
      <c r="DD395" s="157"/>
      <c r="DE395" s="152">
        <f t="shared" ref="DE395:DE414" si="462">IF(CW395&gt;DA395,CW395-DA395,"0")</f>
        <v>170</v>
      </c>
      <c r="DF395" s="152" t="str">
        <f t="shared" ref="DF395:DF414" si="463">IF(CX395&gt;DB395,CX395-DB395,"0")</f>
        <v>0</v>
      </c>
      <c r="DG395" s="153"/>
      <c r="DH395" s="158" t="s">
        <v>2211</v>
      </c>
      <c r="DI395" s="156" t="s">
        <v>435</v>
      </c>
      <c r="DJ395" s="174" t="s">
        <v>1246</v>
      </c>
      <c r="DK395" s="175" t="s">
        <v>1244</v>
      </c>
      <c r="DL395" s="240" t="s">
        <v>477</v>
      </c>
      <c r="DM395" s="187">
        <v>45940</v>
      </c>
      <c r="DN395" s="429">
        <v>170</v>
      </c>
      <c r="DO395" s="240" t="s">
        <v>477</v>
      </c>
      <c r="DP395" s="189">
        <v>11000</v>
      </c>
      <c r="DQ395" s="181">
        <f t="shared" ref="DQ395:DQ430" si="464">DP395*DN395*1.1</f>
        <v>2057000.0000000002</v>
      </c>
      <c r="DR395" s="446">
        <f t="shared" ref="DR395:DR430" si="465">(DQ395-DS395)/DS395</f>
        <v>0.10000000000000013</v>
      </c>
      <c r="DS395" s="160">
        <f t="shared" ref="DS395:DS430" si="466">DP395*DN395</f>
        <v>1870000</v>
      </c>
      <c r="DT395" s="159">
        <v>45954</v>
      </c>
      <c r="DU395" s="152">
        <f t="shared" si="456"/>
        <v>170</v>
      </c>
      <c r="DV395" s="152">
        <f t="shared" si="457"/>
        <v>0</v>
      </c>
      <c r="ES395" s="152">
        <f t="shared" si="458"/>
        <v>0</v>
      </c>
      <c r="ET395" s="151">
        <f t="shared" si="459"/>
        <v>0</v>
      </c>
      <c r="EU395" s="153"/>
      <c r="EV395" s="153"/>
      <c r="EW395" s="153"/>
      <c r="EX395" s="153"/>
      <c r="EY395" s="152">
        <f t="shared" ref="EY395:EY414" si="467">DU395+ES395</f>
        <v>170</v>
      </c>
      <c r="EZ395" s="152">
        <f t="shared" ref="EZ395:EZ414" si="468">DV395+ET395</f>
        <v>0</v>
      </c>
      <c r="FA395" s="152">
        <f t="shared" ref="FA395:FA414" si="469">DE395-EY395</f>
        <v>0</v>
      </c>
      <c r="FB395" s="152">
        <f t="shared" ref="FB395:FB414" si="470">DF395-EZ395</f>
        <v>0</v>
      </c>
      <c r="FC395" s="151" t="str">
        <f t="shared" ref="FC395:FC414" si="471">IF(FA395&lt;0,"Thừa",IF(FA395=0,"Đủ","Thiếu"))</f>
        <v>Đủ</v>
      </c>
    </row>
    <row r="396" spans="1:159" s="155" customFormat="1" ht="14" hidden="1" customHeight="1">
      <c r="A396" s="208" t="str">
        <f t="shared" si="460"/>
        <v>Hiện</v>
      </c>
      <c r="B396" s="151" t="str">
        <f t="shared" si="461"/>
        <v>Đủ</v>
      </c>
      <c r="C396" s="409">
        <f t="shared" si="454"/>
        <v>0</v>
      </c>
      <c r="D396" s="154" t="s">
        <v>435</v>
      </c>
      <c r="E396" s="154">
        <f t="shared" si="455"/>
        <v>0</v>
      </c>
      <c r="F396" s="154"/>
      <c r="G396" s="151"/>
      <c r="H396" s="364"/>
      <c r="I396" s="171" t="s">
        <v>891</v>
      </c>
      <c r="J396" s="164" t="s">
        <v>863</v>
      </c>
      <c r="K396" s="171" t="s">
        <v>892</v>
      </c>
      <c r="L396" s="171" t="s">
        <v>893</v>
      </c>
      <c r="M396" s="163" t="s">
        <v>345</v>
      </c>
      <c r="N396" s="173">
        <v>0</v>
      </c>
      <c r="O396" s="419">
        <v>80</v>
      </c>
      <c r="P396" s="205"/>
      <c r="S396" s="161"/>
      <c r="T396" s="162"/>
      <c r="U396" s="162"/>
      <c r="V396" s="162"/>
      <c r="W396" s="162"/>
      <c r="X396" s="162"/>
      <c r="Y396" s="162"/>
      <c r="Z396" s="162"/>
      <c r="AA396" s="162"/>
      <c r="AB396" s="162"/>
      <c r="AC396" s="162"/>
      <c r="AD396" s="162"/>
      <c r="AE396" s="162"/>
      <c r="AF396" s="162"/>
      <c r="AG396" s="162"/>
      <c r="AH396" s="162"/>
      <c r="AI396" s="162"/>
      <c r="AJ396" s="162"/>
      <c r="AK396" s="162">
        <v>90</v>
      </c>
      <c r="AL396" s="162">
        <v>0</v>
      </c>
      <c r="AM396" s="162"/>
      <c r="AN396" s="162"/>
      <c r="AO396" s="162">
        <v>0</v>
      </c>
      <c r="AP396" s="162">
        <v>0</v>
      </c>
      <c r="AQ396" s="162">
        <v>0</v>
      </c>
      <c r="AR396" s="162">
        <v>0</v>
      </c>
      <c r="AS396" s="162">
        <v>0</v>
      </c>
      <c r="AT396" s="162">
        <v>0</v>
      </c>
      <c r="AU396" s="162">
        <v>0</v>
      </c>
      <c r="AV396" s="162">
        <v>0</v>
      </c>
      <c r="AW396" s="162">
        <v>0</v>
      </c>
      <c r="AX396" s="162">
        <v>0</v>
      </c>
      <c r="AY396" s="162">
        <v>0</v>
      </c>
      <c r="AZ396" s="162">
        <v>0</v>
      </c>
      <c r="BA396" s="162"/>
      <c r="BB396" s="162"/>
      <c r="BC396" s="162">
        <v>0</v>
      </c>
      <c r="BD396" s="162">
        <v>0</v>
      </c>
      <c r="BE396" s="162">
        <v>0</v>
      </c>
      <c r="BF396" s="162">
        <v>0</v>
      </c>
      <c r="BG396" s="162">
        <v>0</v>
      </c>
      <c r="BH396" s="162">
        <v>0</v>
      </c>
      <c r="BI396" s="162">
        <v>0</v>
      </c>
      <c r="BJ396" s="162">
        <v>0</v>
      </c>
      <c r="BK396" s="162">
        <v>0</v>
      </c>
      <c r="BL396" s="162">
        <v>0</v>
      </c>
      <c r="BM396" s="162">
        <v>0</v>
      </c>
      <c r="BN396" s="162">
        <v>0</v>
      </c>
      <c r="BO396" s="162"/>
      <c r="BP396" s="162"/>
      <c r="BQ396" s="162">
        <v>0</v>
      </c>
      <c r="BR396" s="162">
        <v>0</v>
      </c>
      <c r="BS396" s="162">
        <v>0</v>
      </c>
      <c r="BT396" s="162">
        <v>0</v>
      </c>
      <c r="BU396" s="162">
        <v>0</v>
      </c>
      <c r="BV396" s="162">
        <v>0</v>
      </c>
      <c r="BW396" s="162"/>
      <c r="BX396" s="162"/>
      <c r="BY396" s="162">
        <v>0</v>
      </c>
      <c r="BZ396" s="162">
        <v>0</v>
      </c>
      <c r="CA396" s="162">
        <v>0</v>
      </c>
      <c r="CB396" s="162">
        <v>0</v>
      </c>
      <c r="CC396" s="162">
        <v>0</v>
      </c>
      <c r="CD396" s="162">
        <v>0</v>
      </c>
      <c r="CE396" s="162">
        <f>VLOOKUP(I396,[120]REV33!$A:$O,11,0)</f>
        <v>0</v>
      </c>
      <c r="CF396" s="162">
        <f>VLOOKUP(I396,[120]REV33!$A:$O,12,0)</f>
        <v>0</v>
      </c>
      <c r="CG396" s="162"/>
      <c r="CH396" s="162"/>
      <c r="CI396" s="162"/>
      <c r="CJ396" s="162"/>
      <c r="CK396" s="162"/>
      <c r="CL396" s="162"/>
      <c r="CM396" s="162"/>
      <c r="CN396" s="162"/>
      <c r="CO396" s="162">
        <v>0</v>
      </c>
      <c r="CP396" s="162">
        <v>0</v>
      </c>
      <c r="CQ396" s="162">
        <v>0</v>
      </c>
      <c r="CR396" s="162">
        <v>0</v>
      </c>
      <c r="CS396" s="162">
        <v>0</v>
      </c>
      <c r="CT396" s="162">
        <v>0</v>
      </c>
      <c r="CU396" s="162">
        <v>0</v>
      </c>
      <c r="CV396" s="162">
        <v>0</v>
      </c>
      <c r="CW396" s="209">
        <f t="shared" si="448"/>
        <v>90</v>
      </c>
      <c r="CX396" s="209">
        <f t="shared" si="449"/>
        <v>0</v>
      </c>
      <c r="CY396" s="206" t="s">
        <v>1000</v>
      </c>
      <c r="CZ396" s="156"/>
      <c r="DD396" s="157"/>
      <c r="DE396" s="152">
        <f t="shared" si="462"/>
        <v>90</v>
      </c>
      <c r="DF396" s="152" t="str">
        <f t="shared" si="463"/>
        <v>0</v>
      </c>
      <c r="DG396" s="153"/>
      <c r="DH396" s="158" t="s">
        <v>2211</v>
      </c>
      <c r="DI396" s="156" t="s">
        <v>435</v>
      </c>
      <c r="DJ396" s="174" t="s">
        <v>1247</v>
      </c>
      <c r="DK396" s="175" t="s">
        <v>1248</v>
      </c>
      <c r="DL396" s="240" t="s">
        <v>477</v>
      </c>
      <c r="DM396" s="187">
        <v>45940</v>
      </c>
      <c r="DN396" s="429">
        <v>90</v>
      </c>
      <c r="DO396" s="240" t="s">
        <v>477</v>
      </c>
      <c r="DP396" s="189">
        <v>25000</v>
      </c>
      <c r="DQ396" s="181">
        <f t="shared" si="464"/>
        <v>2475000</v>
      </c>
      <c r="DR396" s="446">
        <f t="shared" si="465"/>
        <v>0.1</v>
      </c>
      <c r="DS396" s="160">
        <f t="shared" si="466"/>
        <v>2250000</v>
      </c>
      <c r="DT396" s="159">
        <v>45954</v>
      </c>
      <c r="DU396" s="152">
        <f t="shared" si="456"/>
        <v>90</v>
      </c>
      <c r="DV396" s="152">
        <f t="shared" si="457"/>
        <v>0</v>
      </c>
      <c r="ES396" s="152">
        <f t="shared" si="458"/>
        <v>0</v>
      </c>
      <c r="ET396" s="151">
        <f t="shared" si="459"/>
        <v>0</v>
      </c>
      <c r="EU396" s="153"/>
      <c r="EV396" s="153"/>
      <c r="EW396" s="153"/>
      <c r="EX396" s="153"/>
      <c r="EY396" s="152">
        <f t="shared" si="467"/>
        <v>90</v>
      </c>
      <c r="EZ396" s="152">
        <f t="shared" si="468"/>
        <v>0</v>
      </c>
      <c r="FA396" s="152">
        <f t="shared" si="469"/>
        <v>0</v>
      </c>
      <c r="FB396" s="152">
        <f t="shared" si="470"/>
        <v>0</v>
      </c>
      <c r="FC396" s="151" t="str">
        <f t="shared" si="471"/>
        <v>Đủ</v>
      </c>
    </row>
    <row r="397" spans="1:159" s="155" customFormat="1" ht="14" hidden="1" customHeight="1">
      <c r="A397" s="208" t="str">
        <f t="shared" si="460"/>
        <v>Hiện</v>
      </c>
      <c r="B397" s="151" t="str">
        <f t="shared" si="461"/>
        <v>Đủ</v>
      </c>
      <c r="C397" s="409">
        <f t="shared" si="454"/>
        <v>0</v>
      </c>
      <c r="D397" s="154" t="s">
        <v>435</v>
      </c>
      <c r="E397" s="154">
        <f t="shared" si="455"/>
        <v>0</v>
      </c>
      <c r="F397" s="154"/>
      <c r="G397" s="151"/>
      <c r="H397" s="364"/>
      <c r="I397" s="171" t="s">
        <v>894</v>
      </c>
      <c r="J397" s="164" t="s">
        <v>863</v>
      </c>
      <c r="K397" s="171" t="s">
        <v>895</v>
      </c>
      <c r="L397" s="171" t="s">
        <v>865</v>
      </c>
      <c r="M397" s="163" t="s">
        <v>345</v>
      </c>
      <c r="N397" s="173">
        <v>0</v>
      </c>
      <c r="O397" s="419">
        <v>16</v>
      </c>
      <c r="P397" s="205"/>
      <c r="S397" s="161"/>
      <c r="T397" s="162"/>
      <c r="U397" s="162"/>
      <c r="V397" s="162"/>
      <c r="W397" s="162"/>
      <c r="X397" s="162"/>
      <c r="Y397" s="162"/>
      <c r="Z397" s="162"/>
      <c r="AA397" s="162"/>
      <c r="AB397" s="162"/>
      <c r="AC397" s="162"/>
      <c r="AD397" s="162"/>
      <c r="AE397" s="162"/>
      <c r="AF397" s="162"/>
      <c r="AG397" s="162"/>
      <c r="AH397" s="162"/>
      <c r="AI397" s="162"/>
      <c r="AJ397" s="162"/>
      <c r="AK397" s="162">
        <v>20</v>
      </c>
      <c r="AL397" s="162">
        <v>0</v>
      </c>
      <c r="AM397" s="162"/>
      <c r="AN397" s="162"/>
      <c r="AO397" s="162">
        <v>0</v>
      </c>
      <c r="AP397" s="162">
        <v>0</v>
      </c>
      <c r="AQ397" s="162">
        <v>0</v>
      </c>
      <c r="AR397" s="162">
        <v>0</v>
      </c>
      <c r="AS397" s="162">
        <v>0</v>
      </c>
      <c r="AT397" s="162">
        <v>0</v>
      </c>
      <c r="AU397" s="162">
        <v>0</v>
      </c>
      <c r="AV397" s="162">
        <v>0</v>
      </c>
      <c r="AW397" s="162">
        <v>0</v>
      </c>
      <c r="AX397" s="162">
        <v>0</v>
      </c>
      <c r="AY397" s="162">
        <v>0</v>
      </c>
      <c r="AZ397" s="162">
        <v>0</v>
      </c>
      <c r="BA397" s="162"/>
      <c r="BB397" s="162"/>
      <c r="BC397" s="162">
        <v>0</v>
      </c>
      <c r="BD397" s="162">
        <v>0</v>
      </c>
      <c r="BE397" s="162">
        <v>0</v>
      </c>
      <c r="BF397" s="162">
        <v>0</v>
      </c>
      <c r="BG397" s="162">
        <v>0</v>
      </c>
      <c r="BH397" s="162">
        <v>0</v>
      </c>
      <c r="BI397" s="162">
        <v>0</v>
      </c>
      <c r="BJ397" s="162">
        <v>0</v>
      </c>
      <c r="BK397" s="162">
        <v>0</v>
      </c>
      <c r="BL397" s="162">
        <v>0</v>
      </c>
      <c r="BM397" s="162">
        <v>0</v>
      </c>
      <c r="BN397" s="162">
        <v>0</v>
      </c>
      <c r="BO397" s="162"/>
      <c r="BP397" s="162"/>
      <c r="BQ397" s="162">
        <v>0</v>
      </c>
      <c r="BR397" s="162">
        <v>0</v>
      </c>
      <c r="BS397" s="162">
        <v>0</v>
      </c>
      <c r="BT397" s="162">
        <v>0</v>
      </c>
      <c r="BU397" s="162">
        <v>0</v>
      </c>
      <c r="BV397" s="162">
        <v>0</v>
      </c>
      <c r="BW397" s="162"/>
      <c r="BX397" s="162"/>
      <c r="BY397" s="162">
        <v>0</v>
      </c>
      <c r="BZ397" s="162">
        <v>0</v>
      </c>
      <c r="CA397" s="162">
        <v>0</v>
      </c>
      <c r="CB397" s="162">
        <v>0</v>
      </c>
      <c r="CC397" s="162">
        <v>0</v>
      </c>
      <c r="CD397" s="162">
        <v>0</v>
      </c>
      <c r="CE397" s="162">
        <f>VLOOKUP(I397,[120]REV33!$A:$O,11,0)</f>
        <v>0</v>
      </c>
      <c r="CF397" s="162">
        <f>VLOOKUP(I397,[120]REV33!$A:$O,12,0)</f>
        <v>0</v>
      </c>
      <c r="CG397" s="162"/>
      <c r="CH397" s="162"/>
      <c r="CI397" s="162"/>
      <c r="CJ397" s="162"/>
      <c r="CK397" s="162"/>
      <c r="CL397" s="162"/>
      <c r="CM397" s="162"/>
      <c r="CN397" s="162"/>
      <c r="CO397" s="162">
        <v>0</v>
      </c>
      <c r="CP397" s="162">
        <v>0</v>
      </c>
      <c r="CQ397" s="162">
        <v>0</v>
      </c>
      <c r="CR397" s="162">
        <v>0</v>
      </c>
      <c r="CS397" s="162">
        <v>0</v>
      </c>
      <c r="CT397" s="162">
        <v>0</v>
      </c>
      <c r="CU397" s="162">
        <v>0</v>
      </c>
      <c r="CV397" s="162">
        <v>0</v>
      </c>
      <c r="CW397" s="209">
        <f t="shared" si="448"/>
        <v>20</v>
      </c>
      <c r="CX397" s="209">
        <f t="shared" si="449"/>
        <v>0</v>
      </c>
      <c r="CY397" s="206" t="s">
        <v>1000</v>
      </c>
      <c r="CZ397" s="156"/>
      <c r="DD397" s="157"/>
      <c r="DE397" s="152">
        <f t="shared" si="462"/>
        <v>20</v>
      </c>
      <c r="DF397" s="152" t="str">
        <f t="shared" si="463"/>
        <v>0</v>
      </c>
      <c r="DG397" s="153"/>
      <c r="DH397" s="158" t="s">
        <v>2211</v>
      </c>
      <c r="DI397" s="156" t="s">
        <v>435</v>
      </c>
      <c r="DJ397" s="174" t="s">
        <v>1249</v>
      </c>
      <c r="DK397" s="175" t="s">
        <v>1238</v>
      </c>
      <c r="DL397" s="240" t="s">
        <v>477</v>
      </c>
      <c r="DM397" s="187">
        <v>45940</v>
      </c>
      <c r="DN397" s="429">
        <v>20</v>
      </c>
      <c r="DO397" s="240" t="s">
        <v>477</v>
      </c>
      <c r="DP397" s="189">
        <v>7700</v>
      </c>
      <c r="DQ397" s="181">
        <f t="shared" si="464"/>
        <v>169400</v>
      </c>
      <c r="DR397" s="446">
        <f t="shared" si="465"/>
        <v>0.1</v>
      </c>
      <c r="DS397" s="160">
        <f t="shared" si="466"/>
        <v>154000</v>
      </c>
      <c r="DT397" s="159">
        <v>45954</v>
      </c>
      <c r="DU397" s="152">
        <f t="shared" si="456"/>
        <v>20</v>
      </c>
      <c r="DV397" s="152">
        <f t="shared" si="457"/>
        <v>0</v>
      </c>
      <c r="ES397" s="152">
        <f t="shared" si="458"/>
        <v>0</v>
      </c>
      <c r="ET397" s="151">
        <f t="shared" si="459"/>
        <v>0</v>
      </c>
      <c r="EU397" s="153"/>
      <c r="EV397" s="153"/>
      <c r="EW397" s="153"/>
      <c r="EX397" s="153"/>
      <c r="EY397" s="152">
        <f t="shared" si="467"/>
        <v>20</v>
      </c>
      <c r="EZ397" s="152">
        <f t="shared" si="468"/>
        <v>0</v>
      </c>
      <c r="FA397" s="152">
        <f t="shared" si="469"/>
        <v>0</v>
      </c>
      <c r="FB397" s="152">
        <f t="shared" si="470"/>
        <v>0</v>
      </c>
      <c r="FC397" s="151" t="str">
        <f t="shared" si="471"/>
        <v>Đủ</v>
      </c>
    </row>
    <row r="398" spans="1:159" s="155" customFormat="1" ht="14" hidden="1" customHeight="1">
      <c r="A398" s="208" t="str">
        <f t="shared" si="460"/>
        <v>Hiện</v>
      </c>
      <c r="B398" s="151" t="str">
        <f t="shared" si="461"/>
        <v>Đủ</v>
      </c>
      <c r="C398" s="409">
        <f t="shared" si="454"/>
        <v>0</v>
      </c>
      <c r="D398" s="154" t="s">
        <v>435</v>
      </c>
      <c r="E398" s="154">
        <f t="shared" si="455"/>
        <v>0</v>
      </c>
      <c r="F398" s="154"/>
      <c r="G398" s="151"/>
      <c r="H398" s="364"/>
      <c r="I398" s="171" t="s">
        <v>896</v>
      </c>
      <c r="J398" s="164" t="s">
        <v>863</v>
      </c>
      <c r="K398" s="171" t="s">
        <v>897</v>
      </c>
      <c r="L398" s="171" t="s">
        <v>868</v>
      </c>
      <c r="M398" s="163" t="s">
        <v>345</v>
      </c>
      <c r="N398" s="173">
        <v>0</v>
      </c>
      <c r="O398" s="419">
        <v>2032</v>
      </c>
      <c r="P398" s="205"/>
      <c r="S398" s="161"/>
      <c r="T398" s="162"/>
      <c r="U398" s="162"/>
      <c r="V398" s="162"/>
      <c r="W398" s="162"/>
      <c r="X398" s="162"/>
      <c r="Y398" s="162"/>
      <c r="Z398" s="162"/>
      <c r="AA398" s="162"/>
      <c r="AB398" s="162"/>
      <c r="AC398" s="162"/>
      <c r="AD398" s="162"/>
      <c r="AE398" s="162"/>
      <c r="AF398" s="162"/>
      <c r="AG398" s="162"/>
      <c r="AH398" s="162"/>
      <c r="AI398" s="162"/>
      <c r="AJ398" s="162"/>
      <c r="AK398" s="162">
        <v>2146</v>
      </c>
      <c r="AL398" s="162">
        <v>0</v>
      </c>
      <c r="AM398" s="162"/>
      <c r="AN398" s="162"/>
      <c r="AO398" s="162">
        <v>0</v>
      </c>
      <c r="AP398" s="162">
        <v>0</v>
      </c>
      <c r="AQ398" s="162">
        <v>0</v>
      </c>
      <c r="AR398" s="162">
        <v>0</v>
      </c>
      <c r="AS398" s="162">
        <v>0</v>
      </c>
      <c r="AT398" s="162">
        <v>0</v>
      </c>
      <c r="AU398" s="162">
        <v>0</v>
      </c>
      <c r="AV398" s="162">
        <v>0</v>
      </c>
      <c r="AW398" s="162">
        <v>0</v>
      </c>
      <c r="AX398" s="162">
        <v>0</v>
      </c>
      <c r="AY398" s="162">
        <v>0</v>
      </c>
      <c r="AZ398" s="162">
        <v>0</v>
      </c>
      <c r="BA398" s="162"/>
      <c r="BB398" s="162"/>
      <c r="BC398" s="162">
        <v>0</v>
      </c>
      <c r="BD398" s="162">
        <v>0</v>
      </c>
      <c r="BE398" s="162">
        <v>0</v>
      </c>
      <c r="BF398" s="162">
        <v>0</v>
      </c>
      <c r="BG398" s="162">
        <v>0</v>
      </c>
      <c r="BH398" s="162">
        <v>0</v>
      </c>
      <c r="BI398" s="162">
        <v>0</v>
      </c>
      <c r="BJ398" s="162">
        <v>0</v>
      </c>
      <c r="BK398" s="162">
        <v>0</v>
      </c>
      <c r="BL398" s="162">
        <v>0</v>
      </c>
      <c r="BM398" s="162">
        <v>0</v>
      </c>
      <c r="BN398" s="162">
        <v>0</v>
      </c>
      <c r="BO398" s="162"/>
      <c r="BP398" s="162"/>
      <c r="BQ398" s="162">
        <v>0</v>
      </c>
      <c r="BR398" s="162">
        <v>0</v>
      </c>
      <c r="BS398" s="162">
        <v>0</v>
      </c>
      <c r="BT398" s="162">
        <v>0</v>
      </c>
      <c r="BU398" s="162">
        <v>0</v>
      </c>
      <c r="BV398" s="162">
        <v>0</v>
      </c>
      <c r="BW398" s="162"/>
      <c r="BX398" s="162"/>
      <c r="BY398" s="162">
        <v>0</v>
      </c>
      <c r="BZ398" s="162">
        <v>0</v>
      </c>
      <c r="CA398" s="162">
        <v>0</v>
      </c>
      <c r="CB398" s="162">
        <v>0</v>
      </c>
      <c r="CC398" s="162">
        <v>0</v>
      </c>
      <c r="CD398" s="162">
        <v>0</v>
      </c>
      <c r="CE398" s="162">
        <f>VLOOKUP(I398,[120]REV33!$A:$O,11,0)</f>
        <v>0</v>
      </c>
      <c r="CF398" s="162">
        <f>VLOOKUP(I398,[120]REV33!$A:$O,12,0)</f>
        <v>0</v>
      </c>
      <c r="CG398" s="162"/>
      <c r="CH398" s="162"/>
      <c r="CI398" s="162"/>
      <c r="CJ398" s="162"/>
      <c r="CK398" s="162"/>
      <c r="CL398" s="162"/>
      <c r="CM398" s="162"/>
      <c r="CN398" s="162"/>
      <c r="CO398" s="162">
        <v>0</v>
      </c>
      <c r="CP398" s="162">
        <v>0</v>
      </c>
      <c r="CQ398" s="162">
        <v>0</v>
      </c>
      <c r="CR398" s="162">
        <v>0</v>
      </c>
      <c r="CS398" s="162">
        <v>0</v>
      </c>
      <c r="CT398" s="162">
        <v>0</v>
      </c>
      <c r="CU398" s="162">
        <v>0</v>
      </c>
      <c r="CV398" s="162">
        <v>0</v>
      </c>
      <c r="CW398" s="209">
        <f t="shared" si="448"/>
        <v>2146</v>
      </c>
      <c r="CX398" s="209">
        <f t="shared" si="449"/>
        <v>0</v>
      </c>
      <c r="CY398" s="206" t="s">
        <v>1000</v>
      </c>
      <c r="CZ398" s="156"/>
      <c r="DD398" s="157"/>
      <c r="DE398" s="152">
        <f t="shared" si="462"/>
        <v>2146</v>
      </c>
      <c r="DF398" s="152" t="str">
        <f t="shared" si="463"/>
        <v>0</v>
      </c>
      <c r="DG398" s="153"/>
      <c r="DH398" s="158" t="s">
        <v>2211</v>
      </c>
      <c r="DI398" s="156" t="s">
        <v>435</v>
      </c>
      <c r="DJ398" s="174" t="s">
        <v>1249</v>
      </c>
      <c r="DK398" s="175" t="s">
        <v>1238</v>
      </c>
      <c r="DL398" s="240" t="s">
        <v>477</v>
      </c>
      <c r="DM398" s="187">
        <v>45940</v>
      </c>
      <c r="DN398" s="429">
        <v>2146</v>
      </c>
      <c r="DO398" s="240" t="s">
        <v>477</v>
      </c>
      <c r="DP398" s="189">
        <v>7700</v>
      </c>
      <c r="DQ398" s="181">
        <f t="shared" si="464"/>
        <v>18176620</v>
      </c>
      <c r="DR398" s="446">
        <f t="shared" si="465"/>
        <v>0.1</v>
      </c>
      <c r="DS398" s="160">
        <f t="shared" si="466"/>
        <v>16524200</v>
      </c>
      <c r="DT398" s="159">
        <v>45954</v>
      </c>
      <c r="DU398" s="152">
        <f t="shared" si="456"/>
        <v>2146</v>
      </c>
      <c r="DV398" s="152">
        <f t="shared" si="457"/>
        <v>0</v>
      </c>
      <c r="ES398" s="152">
        <f t="shared" si="458"/>
        <v>0</v>
      </c>
      <c r="ET398" s="151">
        <f t="shared" si="459"/>
        <v>0</v>
      </c>
      <c r="EU398" s="153"/>
      <c r="EV398" s="153"/>
      <c r="EW398" s="153"/>
      <c r="EX398" s="153"/>
      <c r="EY398" s="152">
        <f t="shared" si="467"/>
        <v>2146</v>
      </c>
      <c r="EZ398" s="152">
        <f t="shared" si="468"/>
        <v>0</v>
      </c>
      <c r="FA398" s="152">
        <f t="shared" si="469"/>
        <v>0</v>
      </c>
      <c r="FB398" s="152">
        <f t="shared" si="470"/>
        <v>0</v>
      </c>
      <c r="FC398" s="151" t="str">
        <f t="shared" si="471"/>
        <v>Đủ</v>
      </c>
    </row>
    <row r="399" spans="1:159" s="155" customFormat="1" ht="14" hidden="1" customHeight="1">
      <c r="A399" s="208" t="str">
        <f t="shared" si="460"/>
        <v>Hiện</v>
      </c>
      <c r="B399" s="151" t="str">
        <f t="shared" si="461"/>
        <v>Đủ</v>
      </c>
      <c r="C399" s="409">
        <f t="shared" si="454"/>
        <v>0</v>
      </c>
      <c r="D399" s="154" t="s">
        <v>435</v>
      </c>
      <c r="E399" s="154">
        <f t="shared" si="455"/>
        <v>0</v>
      </c>
      <c r="F399" s="154"/>
      <c r="G399" s="151"/>
      <c r="H399" s="364"/>
      <c r="I399" s="171" t="s">
        <v>898</v>
      </c>
      <c r="J399" s="164" t="s">
        <v>863</v>
      </c>
      <c r="K399" s="171" t="s">
        <v>899</v>
      </c>
      <c r="L399" s="171" t="s">
        <v>865</v>
      </c>
      <c r="M399" s="163" t="s">
        <v>345</v>
      </c>
      <c r="N399" s="173">
        <v>0</v>
      </c>
      <c r="O399" s="419">
        <v>80</v>
      </c>
      <c r="P399" s="205"/>
      <c r="S399" s="161"/>
      <c r="T399" s="162"/>
      <c r="U399" s="162"/>
      <c r="V399" s="162"/>
      <c r="W399" s="162"/>
      <c r="X399" s="162"/>
      <c r="Y399" s="162"/>
      <c r="Z399" s="162"/>
      <c r="AA399" s="162"/>
      <c r="AB399" s="162"/>
      <c r="AC399" s="162"/>
      <c r="AD399" s="162"/>
      <c r="AE399" s="162"/>
      <c r="AF399" s="162"/>
      <c r="AG399" s="162"/>
      <c r="AH399" s="162"/>
      <c r="AI399" s="162"/>
      <c r="AJ399" s="162"/>
      <c r="AK399" s="162">
        <v>90</v>
      </c>
      <c r="AL399" s="162">
        <v>0</v>
      </c>
      <c r="AM399" s="162"/>
      <c r="AN399" s="162"/>
      <c r="AO399" s="162">
        <v>0</v>
      </c>
      <c r="AP399" s="162">
        <v>0</v>
      </c>
      <c r="AQ399" s="162">
        <v>0</v>
      </c>
      <c r="AR399" s="162">
        <v>0</v>
      </c>
      <c r="AS399" s="162">
        <v>0</v>
      </c>
      <c r="AT399" s="162">
        <v>0</v>
      </c>
      <c r="AU399" s="162">
        <v>0</v>
      </c>
      <c r="AV399" s="162">
        <v>0</v>
      </c>
      <c r="AW399" s="162">
        <v>0</v>
      </c>
      <c r="AX399" s="162">
        <v>0</v>
      </c>
      <c r="AY399" s="162">
        <v>0</v>
      </c>
      <c r="AZ399" s="162">
        <v>0</v>
      </c>
      <c r="BA399" s="162"/>
      <c r="BB399" s="162"/>
      <c r="BC399" s="162">
        <v>0</v>
      </c>
      <c r="BD399" s="162">
        <v>0</v>
      </c>
      <c r="BE399" s="162">
        <v>0</v>
      </c>
      <c r="BF399" s="162">
        <v>0</v>
      </c>
      <c r="BG399" s="162">
        <v>0</v>
      </c>
      <c r="BH399" s="162">
        <v>0</v>
      </c>
      <c r="BI399" s="162">
        <v>0</v>
      </c>
      <c r="BJ399" s="162">
        <v>0</v>
      </c>
      <c r="BK399" s="162">
        <v>0</v>
      </c>
      <c r="BL399" s="162">
        <v>0</v>
      </c>
      <c r="BM399" s="162">
        <v>0</v>
      </c>
      <c r="BN399" s="162">
        <v>0</v>
      </c>
      <c r="BO399" s="162"/>
      <c r="BP399" s="162"/>
      <c r="BQ399" s="162">
        <v>0</v>
      </c>
      <c r="BR399" s="162">
        <v>0</v>
      </c>
      <c r="BS399" s="162">
        <v>0</v>
      </c>
      <c r="BT399" s="162">
        <v>0</v>
      </c>
      <c r="BU399" s="162">
        <v>0</v>
      </c>
      <c r="BV399" s="162">
        <v>0</v>
      </c>
      <c r="BW399" s="162"/>
      <c r="BX399" s="162"/>
      <c r="BY399" s="162">
        <v>0</v>
      </c>
      <c r="BZ399" s="162">
        <v>0</v>
      </c>
      <c r="CA399" s="162">
        <v>0</v>
      </c>
      <c r="CB399" s="162">
        <v>0</v>
      </c>
      <c r="CC399" s="162">
        <v>0</v>
      </c>
      <c r="CD399" s="162">
        <v>0</v>
      </c>
      <c r="CE399" s="162">
        <f>VLOOKUP(I399,[120]REV33!$A:$O,11,0)</f>
        <v>0</v>
      </c>
      <c r="CF399" s="162">
        <f>VLOOKUP(I399,[120]REV33!$A:$O,12,0)</f>
        <v>0</v>
      </c>
      <c r="CG399" s="162"/>
      <c r="CH399" s="162"/>
      <c r="CI399" s="162"/>
      <c r="CJ399" s="162"/>
      <c r="CK399" s="162"/>
      <c r="CL399" s="162"/>
      <c r="CM399" s="162"/>
      <c r="CN399" s="162"/>
      <c r="CO399" s="162">
        <v>0</v>
      </c>
      <c r="CP399" s="162">
        <v>0</v>
      </c>
      <c r="CQ399" s="162">
        <v>0</v>
      </c>
      <c r="CR399" s="162">
        <v>0</v>
      </c>
      <c r="CS399" s="162">
        <v>0</v>
      </c>
      <c r="CT399" s="162">
        <v>0</v>
      </c>
      <c r="CU399" s="162">
        <v>0</v>
      </c>
      <c r="CV399" s="162">
        <v>0</v>
      </c>
      <c r="CW399" s="209">
        <f t="shared" si="448"/>
        <v>90</v>
      </c>
      <c r="CX399" s="209">
        <f t="shared" si="449"/>
        <v>0</v>
      </c>
      <c r="CY399" s="206" t="s">
        <v>1000</v>
      </c>
      <c r="CZ399" s="156"/>
      <c r="DD399" s="157"/>
      <c r="DE399" s="152">
        <f t="shared" si="462"/>
        <v>90</v>
      </c>
      <c r="DF399" s="152" t="str">
        <f t="shared" si="463"/>
        <v>0</v>
      </c>
      <c r="DG399" s="153"/>
      <c r="DH399" s="158" t="s">
        <v>2211</v>
      </c>
      <c r="DI399" s="156" t="s">
        <v>435</v>
      </c>
      <c r="DJ399" s="174" t="s">
        <v>1250</v>
      </c>
      <c r="DK399" s="175" t="s">
        <v>1238</v>
      </c>
      <c r="DL399" s="240" t="s">
        <v>477</v>
      </c>
      <c r="DM399" s="187">
        <v>45940</v>
      </c>
      <c r="DN399" s="429">
        <v>90</v>
      </c>
      <c r="DO399" s="240" t="s">
        <v>477</v>
      </c>
      <c r="DP399" s="189">
        <v>15610</v>
      </c>
      <c r="DQ399" s="181">
        <f t="shared" si="464"/>
        <v>1545390.0000000002</v>
      </c>
      <c r="DR399" s="446">
        <f t="shared" si="465"/>
        <v>0.10000000000000017</v>
      </c>
      <c r="DS399" s="160">
        <f t="shared" si="466"/>
        <v>1404900</v>
      </c>
      <c r="DT399" s="159">
        <v>45954</v>
      </c>
      <c r="DU399" s="152">
        <f t="shared" si="456"/>
        <v>90</v>
      </c>
      <c r="DV399" s="152">
        <f t="shared" si="457"/>
        <v>0</v>
      </c>
      <c r="ES399" s="152">
        <f t="shared" si="458"/>
        <v>0</v>
      </c>
      <c r="ET399" s="151">
        <f t="shared" si="459"/>
        <v>0</v>
      </c>
      <c r="EU399" s="153"/>
      <c r="EV399" s="153"/>
      <c r="EW399" s="153"/>
      <c r="EX399" s="153"/>
      <c r="EY399" s="152">
        <f t="shared" si="467"/>
        <v>90</v>
      </c>
      <c r="EZ399" s="152">
        <f t="shared" si="468"/>
        <v>0</v>
      </c>
      <c r="FA399" s="152">
        <f t="shared" si="469"/>
        <v>0</v>
      </c>
      <c r="FB399" s="152">
        <f t="shared" si="470"/>
        <v>0</v>
      </c>
      <c r="FC399" s="151" t="str">
        <f t="shared" si="471"/>
        <v>Đủ</v>
      </c>
    </row>
    <row r="400" spans="1:159" s="155" customFormat="1" ht="14" hidden="1" customHeight="1">
      <c r="A400" s="208" t="str">
        <f t="shared" si="460"/>
        <v>Hiện</v>
      </c>
      <c r="B400" s="151" t="str">
        <f t="shared" si="461"/>
        <v>Đủ</v>
      </c>
      <c r="C400" s="409">
        <f t="shared" si="454"/>
        <v>0</v>
      </c>
      <c r="D400" s="154" t="s">
        <v>435</v>
      </c>
      <c r="E400" s="154">
        <f t="shared" si="455"/>
        <v>0</v>
      </c>
      <c r="F400" s="154"/>
      <c r="G400" s="151"/>
      <c r="H400" s="364"/>
      <c r="I400" s="171" t="s">
        <v>900</v>
      </c>
      <c r="J400" s="164" t="s">
        <v>863</v>
      </c>
      <c r="K400" s="171" t="s">
        <v>901</v>
      </c>
      <c r="L400" s="171" t="s">
        <v>868</v>
      </c>
      <c r="M400" s="163" t="s">
        <v>345</v>
      </c>
      <c r="N400" s="173">
        <v>0</v>
      </c>
      <c r="O400" s="419">
        <v>640</v>
      </c>
      <c r="P400" s="205"/>
      <c r="S400" s="161"/>
      <c r="T400" s="162"/>
      <c r="U400" s="162"/>
      <c r="V400" s="162"/>
      <c r="W400" s="162"/>
      <c r="X400" s="162"/>
      <c r="Y400" s="162"/>
      <c r="Z400" s="162"/>
      <c r="AA400" s="162"/>
      <c r="AB400" s="162"/>
      <c r="AC400" s="162"/>
      <c r="AD400" s="162"/>
      <c r="AE400" s="162"/>
      <c r="AF400" s="162"/>
      <c r="AG400" s="162"/>
      <c r="AH400" s="162"/>
      <c r="AI400" s="162"/>
      <c r="AJ400" s="162"/>
      <c r="AK400" s="162">
        <v>680</v>
      </c>
      <c r="AL400" s="162">
        <v>0</v>
      </c>
      <c r="AM400" s="162"/>
      <c r="AN400" s="162"/>
      <c r="AO400" s="162">
        <v>0</v>
      </c>
      <c r="AP400" s="162">
        <v>0</v>
      </c>
      <c r="AQ400" s="162">
        <v>0</v>
      </c>
      <c r="AR400" s="162">
        <v>0</v>
      </c>
      <c r="AS400" s="162">
        <v>0</v>
      </c>
      <c r="AT400" s="162">
        <v>0</v>
      </c>
      <c r="AU400" s="162">
        <v>0</v>
      </c>
      <c r="AV400" s="162">
        <v>0</v>
      </c>
      <c r="AW400" s="162">
        <v>0</v>
      </c>
      <c r="AX400" s="162">
        <v>0</v>
      </c>
      <c r="AY400" s="162">
        <v>0</v>
      </c>
      <c r="AZ400" s="162">
        <v>0</v>
      </c>
      <c r="BA400" s="162"/>
      <c r="BB400" s="162"/>
      <c r="BC400" s="162">
        <v>0</v>
      </c>
      <c r="BD400" s="162">
        <v>0</v>
      </c>
      <c r="BE400" s="162">
        <v>0</v>
      </c>
      <c r="BF400" s="162">
        <v>0</v>
      </c>
      <c r="BG400" s="162">
        <v>0</v>
      </c>
      <c r="BH400" s="162">
        <v>0</v>
      </c>
      <c r="BI400" s="162">
        <v>0</v>
      </c>
      <c r="BJ400" s="162">
        <v>0</v>
      </c>
      <c r="BK400" s="162">
        <v>0</v>
      </c>
      <c r="BL400" s="162">
        <v>0</v>
      </c>
      <c r="BM400" s="162">
        <v>0</v>
      </c>
      <c r="BN400" s="162">
        <v>0</v>
      </c>
      <c r="BO400" s="162"/>
      <c r="BP400" s="162"/>
      <c r="BQ400" s="162">
        <v>0</v>
      </c>
      <c r="BR400" s="162">
        <v>0</v>
      </c>
      <c r="BS400" s="162">
        <v>0</v>
      </c>
      <c r="BT400" s="162">
        <v>0</v>
      </c>
      <c r="BU400" s="162">
        <v>0</v>
      </c>
      <c r="BV400" s="162">
        <v>0</v>
      </c>
      <c r="BW400" s="162"/>
      <c r="BX400" s="162"/>
      <c r="BY400" s="162">
        <v>0</v>
      </c>
      <c r="BZ400" s="162">
        <v>0</v>
      </c>
      <c r="CA400" s="162">
        <v>0</v>
      </c>
      <c r="CB400" s="162">
        <v>0</v>
      </c>
      <c r="CC400" s="162">
        <v>0</v>
      </c>
      <c r="CD400" s="162">
        <v>0</v>
      </c>
      <c r="CE400" s="162">
        <f>VLOOKUP(I400,[120]REV33!$A:$O,11,0)</f>
        <v>0</v>
      </c>
      <c r="CF400" s="162">
        <f>VLOOKUP(I400,[120]REV33!$A:$O,12,0)</f>
        <v>0</v>
      </c>
      <c r="CG400" s="162"/>
      <c r="CH400" s="162"/>
      <c r="CI400" s="162"/>
      <c r="CJ400" s="162"/>
      <c r="CK400" s="162"/>
      <c r="CL400" s="162"/>
      <c r="CM400" s="162"/>
      <c r="CN400" s="162"/>
      <c r="CO400" s="162">
        <v>0</v>
      </c>
      <c r="CP400" s="162">
        <v>0</v>
      </c>
      <c r="CQ400" s="162">
        <v>0</v>
      </c>
      <c r="CR400" s="162">
        <v>0</v>
      </c>
      <c r="CS400" s="162">
        <v>0</v>
      </c>
      <c r="CT400" s="162">
        <v>0</v>
      </c>
      <c r="CU400" s="162">
        <v>0</v>
      </c>
      <c r="CV400" s="162">
        <v>0</v>
      </c>
      <c r="CW400" s="209">
        <f t="shared" si="448"/>
        <v>680</v>
      </c>
      <c r="CX400" s="209">
        <f t="shared" si="449"/>
        <v>0</v>
      </c>
      <c r="CY400" s="206" t="s">
        <v>1000</v>
      </c>
      <c r="CZ400" s="156"/>
      <c r="DD400" s="157"/>
      <c r="DE400" s="152">
        <f t="shared" si="462"/>
        <v>680</v>
      </c>
      <c r="DF400" s="152" t="str">
        <f t="shared" si="463"/>
        <v>0</v>
      </c>
      <c r="DG400" s="153"/>
      <c r="DH400" s="158" t="s">
        <v>2211</v>
      </c>
      <c r="DI400" s="156" t="s">
        <v>435</v>
      </c>
      <c r="DJ400" s="174" t="s">
        <v>1250</v>
      </c>
      <c r="DK400" s="175" t="s">
        <v>1238</v>
      </c>
      <c r="DL400" s="240" t="s">
        <v>477</v>
      </c>
      <c r="DM400" s="187">
        <v>45940</v>
      </c>
      <c r="DN400" s="429">
        <v>680</v>
      </c>
      <c r="DO400" s="240" t="s">
        <v>477</v>
      </c>
      <c r="DP400" s="189">
        <v>15610</v>
      </c>
      <c r="DQ400" s="181">
        <f t="shared" si="464"/>
        <v>11676280.000000002</v>
      </c>
      <c r="DR400" s="446">
        <f t="shared" si="465"/>
        <v>0.10000000000000017</v>
      </c>
      <c r="DS400" s="160">
        <f t="shared" si="466"/>
        <v>10614800</v>
      </c>
      <c r="DT400" s="159">
        <v>45954</v>
      </c>
      <c r="DU400" s="152">
        <f t="shared" si="456"/>
        <v>680</v>
      </c>
      <c r="DV400" s="152">
        <f t="shared" si="457"/>
        <v>0</v>
      </c>
      <c r="ES400" s="152">
        <f t="shared" si="458"/>
        <v>0</v>
      </c>
      <c r="ET400" s="151">
        <f t="shared" si="459"/>
        <v>0</v>
      </c>
      <c r="EU400" s="153"/>
      <c r="EV400" s="153"/>
      <c r="EW400" s="153"/>
      <c r="EX400" s="153"/>
      <c r="EY400" s="152">
        <f t="shared" si="467"/>
        <v>680</v>
      </c>
      <c r="EZ400" s="152">
        <f t="shared" si="468"/>
        <v>0</v>
      </c>
      <c r="FA400" s="152">
        <f t="shared" si="469"/>
        <v>0</v>
      </c>
      <c r="FB400" s="152">
        <f t="shared" si="470"/>
        <v>0</v>
      </c>
      <c r="FC400" s="151" t="str">
        <f t="shared" si="471"/>
        <v>Đủ</v>
      </c>
    </row>
    <row r="401" spans="1:159" s="155" customFormat="1" ht="14" hidden="1" customHeight="1">
      <c r="A401" s="208" t="str">
        <f t="shared" si="460"/>
        <v>Hiện</v>
      </c>
      <c r="B401" s="151" t="str">
        <f t="shared" si="461"/>
        <v>Đủ</v>
      </c>
      <c r="C401" s="409">
        <f t="shared" si="454"/>
        <v>0</v>
      </c>
      <c r="D401" s="154" t="s">
        <v>435</v>
      </c>
      <c r="E401" s="154">
        <f t="shared" si="455"/>
        <v>0</v>
      </c>
      <c r="F401" s="154"/>
      <c r="G401" s="151"/>
      <c r="H401" s="364"/>
      <c r="I401" s="171" t="s">
        <v>902</v>
      </c>
      <c r="J401" s="164" t="s">
        <v>863</v>
      </c>
      <c r="K401" s="171" t="s">
        <v>903</v>
      </c>
      <c r="L401" s="171" t="s">
        <v>865</v>
      </c>
      <c r="M401" s="163" t="s">
        <v>345</v>
      </c>
      <c r="N401" s="173">
        <v>0</v>
      </c>
      <c r="O401" s="419">
        <v>80</v>
      </c>
      <c r="P401" s="205"/>
      <c r="S401" s="161"/>
      <c r="T401" s="162"/>
      <c r="U401" s="162"/>
      <c r="V401" s="162"/>
      <c r="W401" s="162"/>
      <c r="X401" s="162"/>
      <c r="Y401" s="162"/>
      <c r="Z401" s="162"/>
      <c r="AA401" s="162"/>
      <c r="AB401" s="162"/>
      <c r="AC401" s="162"/>
      <c r="AD401" s="162"/>
      <c r="AE401" s="162"/>
      <c r="AF401" s="162"/>
      <c r="AG401" s="162"/>
      <c r="AH401" s="162"/>
      <c r="AI401" s="162"/>
      <c r="AJ401" s="162"/>
      <c r="AK401" s="162">
        <v>100</v>
      </c>
      <c r="AL401" s="162">
        <v>0</v>
      </c>
      <c r="AM401" s="162"/>
      <c r="AN401" s="162"/>
      <c r="AO401" s="162">
        <v>0</v>
      </c>
      <c r="AP401" s="162">
        <v>0</v>
      </c>
      <c r="AQ401" s="162">
        <v>0</v>
      </c>
      <c r="AR401" s="162">
        <v>0</v>
      </c>
      <c r="AS401" s="162">
        <v>0</v>
      </c>
      <c r="AT401" s="162">
        <v>0</v>
      </c>
      <c r="AU401" s="162">
        <v>0</v>
      </c>
      <c r="AV401" s="162">
        <v>0</v>
      </c>
      <c r="AW401" s="162">
        <v>0</v>
      </c>
      <c r="AX401" s="162">
        <v>0</v>
      </c>
      <c r="AY401" s="162">
        <v>0</v>
      </c>
      <c r="AZ401" s="162">
        <v>0</v>
      </c>
      <c r="BA401" s="162"/>
      <c r="BB401" s="162"/>
      <c r="BC401" s="162">
        <v>0</v>
      </c>
      <c r="BD401" s="162">
        <v>0</v>
      </c>
      <c r="BE401" s="162">
        <v>0</v>
      </c>
      <c r="BF401" s="162">
        <v>0</v>
      </c>
      <c r="BG401" s="162">
        <v>0</v>
      </c>
      <c r="BH401" s="162">
        <v>0</v>
      </c>
      <c r="BI401" s="162">
        <v>0</v>
      </c>
      <c r="BJ401" s="162">
        <v>0</v>
      </c>
      <c r="BK401" s="162">
        <v>0</v>
      </c>
      <c r="BL401" s="162">
        <v>0</v>
      </c>
      <c r="BM401" s="162">
        <v>0</v>
      </c>
      <c r="BN401" s="162">
        <v>0</v>
      </c>
      <c r="BO401" s="162"/>
      <c r="BP401" s="162"/>
      <c r="BQ401" s="162">
        <v>0</v>
      </c>
      <c r="BR401" s="162">
        <v>0</v>
      </c>
      <c r="BS401" s="162">
        <v>0</v>
      </c>
      <c r="BT401" s="162">
        <v>0</v>
      </c>
      <c r="BU401" s="162">
        <v>0</v>
      </c>
      <c r="BV401" s="162">
        <v>0</v>
      </c>
      <c r="BW401" s="162"/>
      <c r="BX401" s="162"/>
      <c r="BY401" s="162">
        <v>0</v>
      </c>
      <c r="BZ401" s="162">
        <v>0</v>
      </c>
      <c r="CA401" s="162">
        <v>0</v>
      </c>
      <c r="CB401" s="162">
        <v>0</v>
      </c>
      <c r="CC401" s="162">
        <v>0</v>
      </c>
      <c r="CD401" s="162">
        <v>0</v>
      </c>
      <c r="CE401" s="162">
        <f>VLOOKUP(I401,[120]REV33!$A:$O,11,0)</f>
        <v>0</v>
      </c>
      <c r="CF401" s="162">
        <f>VLOOKUP(I401,[120]REV33!$A:$O,12,0)</f>
        <v>0</v>
      </c>
      <c r="CG401" s="162"/>
      <c r="CH401" s="162"/>
      <c r="CI401" s="162"/>
      <c r="CJ401" s="162"/>
      <c r="CK401" s="162"/>
      <c r="CL401" s="162"/>
      <c r="CM401" s="162"/>
      <c r="CN401" s="162"/>
      <c r="CO401" s="162">
        <v>0</v>
      </c>
      <c r="CP401" s="162">
        <v>0</v>
      </c>
      <c r="CQ401" s="162">
        <v>0</v>
      </c>
      <c r="CR401" s="162">
        <v>0</v>
      </c>
      <c r="CS401" s="162">
        <v>0</v>
      </c>
      <c r="CT401" s="162">
        <v>0</v>
      </c>
      <c r="CU401" s="162">
        <v>0</v>
      </c>
      <c r="CV401" s="162">
        <v>0</v>
      </c>
      <c r="CW401" s="209">
        <f t="shared" si="448"/>
        <v>100</v>
      </c>
      <c r="CX401" s="209">
        <f t="shared" si="449"/>
        <v>0</v>
      </c>
      <c r="CY401" s="206" t="s">
        <v>1000</v>
      </c>
      <c r="CZ401" s="156"/>
      <c r="DD401" s="157"/>
      <c r="DE401" s="152">
        <f t="shared" si="462"/>
        <v>100</v>
      </c>
      <c r="DF401" s="152" t="str">
        <f t="shared" si="463"/>
        <v>0</v>
      </c>
      <c r="DG401" s="153"/>
      <c r="DH401" s="158" t="s">
        <v>2211</v>
      </c>
      <c r="DI401" s="156" t="s">
        <v>435</v>
      </c>
      <c r="DJ401" s="174" t="s">
        <v>1251</v>
      </c>
      <c r="DK401" s="175" t="s">
        <v>1252</v>
      </c>
      <c r="DL401" s="240" t="s">
        <v>477</v>
      </c>
      <c r="DM401" s="187">
        <v>45940</v>
      </c>
      <c r="DN401" s="429">
        <v>100</v>
      </c>
      <c r="DO401" s="240" t="s">
        <v>477</v>
      </c>
      <c r="DP401" s="189">
        <v>60</v>
      </c>
      <c r="DQ401" s="181">
        <f t="shared" si="464"/>
        <v>6600.0000000000009</v>
      </c>
      <c r="DR401" s="446">
        <f t="shared" si="465"/>
        <v>0.10000000000000016</v>
      </c>
      <c r="DS401" s="160">
        <f t="shared" si="466"/>
        <v>6000</v>
      </c>
      <c r="DT401" s="159">
        <v>45954</v>
      </c>
      <c r="DU401" s="152">
        <f t="shared" si="456"/>
        <v>100</v>
      </c>
      <c r="DV401" s="152">
        <f t="shared" si="457"/>
        <v>0</v>
      </c>
      <c r="ES401" s="152">
        <f t="shared" si="458"/>
        <v>0</v>
      </c>
      <c r="ET401" s="151">
        <f t="shared" si="459"/>
        <v>0</v>
      </c>
      <c r="EU401" s="153"/>
      <c r="EV401" s="153"/>
      <c r="EW401" s="153"/>
      <c r="EX401" s="153"/>
      <c r="EY401" s="152">
        <f t="shared" si="467"/>
        <v>100</v>
      </c>
      <c r="EZ401" s="152">
        <f t="shared" si="468"/>
        <v>0</v>
      </c>
      <c r="FA401" s="152">
        <f t="shared" si="469"/>
        <v>0</v>
      </c>
      <c r="FB401" s="152">
        <f t="shared" si="470"/>
        <v>0</v>
      </c>
      <c r="FC401" s="151" t="str">
        <f t="shared" si="471"/>
        <v>Đủ</v>
      </c>
    </row>
    <row r="402" spans="1:159" s="155" customFormat="1" ht="38.5" hidden="1" customHeight="1">
      <c r="A402" s="208" t="str">
        <f t="shared" si="460"/>
        <v>Hiện</v>
      </c>
      <c r="B402" s="151" t="str">
        <f t="shared" si="461"/>
        <v>Đủ</v>
      </c>
      <c r="C402" s="409">
        <f t="shared" si="454"/>
        <v>0</v>
      </c>
      <c r="D402" s="154" t="s">
        <v>435</v>
      </c>
      <c r="E402" s="154">
        <f t="shared" si="455"/>
        <v>0</v>
      </c>
      <c r="F402" s="154"/>
      <c r="G402" s="151"/>
      <c r="H402" s="364"/>
      <c r="I402" s="171" t="s">
        <v>904</v>
      </c>
      <c r="J402" s="164" t="s">
        <v>863</v>
      </c>
      <c r="K402" s="171" t="s">
        <v>905</v>
      </c>
      <c r="L402" s="171" t="s">
        <v>865</v>
      </c>
      <c r="M402" s="163" t="s">
        <v>345</v>
      </c>
      <c r="N402" s="173">
        <v>0</v>
      </c>
      <c r="O402" s="419">
        <v>80</v>
      </c>
      <c r="P402" s="205"/>
      <c r="S402" s="161"/>
      <c r="T402" s="162"/>
      <c r="U402" s="162"/>
      <c r="V402" s="162"/>
      <c r="W402" s="162"/>
      <c r="X402" s="162"/>
      <c r="Y402" s="162"/>
      <c r="Z402" s="162"/>
      <c r="AA402" s="162"/>
      <c r="AB402" s="162"/>
      <c r="AC402" s="162"/>
      <c r="AD402" s="162"/>
      <c r="AE402" s="162"/>
      <c r="AF402" s="162"/>
      <c r="AG402" s="162"/>
      <c r="AH402" s="162"/>
      <c r="AI402" s="162"/>
      <c r="AJ402" s="162"/>
      <c r="AK402" s="162">
        <v>100</v>
      </c>
      <c r="AL402" s="162">
        <v>0</v>
      </c>
      <c r="AM402" s="162"/>
      <c r="AN402" s="162"/>
      <c r="AO402" s="162">
        <v>0</v>
      </c>
      <c r="AP402" s="162">
        <v>0</v>
      </c>
      <c r="AQ402" s="162">
        <v>0</v>
      </c>
      <c r="AR402" s="162">
        <v>0</v>
      </c>
      <c r="AS402" s="162">
        <v>0</v>
      </c>
      <c r="AT402" s="162">
        <v>0</v>
      </c>
      <c r="AU402" s="162">
        <v>0</v>
      </c>
      <c r="AV402" s="162">
        <v>0</v>
      </c>
      <c r="AW402" s="162">
        <v>0</v>
      </c>
      <c r="AX402" s="162">
        <v>0</v>
      </c>
      <c r="AY402" s="162">
        <v>0</v>
      </c>
      <c r="AZ402" s="162">
        <v>0</v>
      </c>
      <c r="BA402" s="162"/>
      <c r="BB402" s="162"/>
      <c r="BC402" s="162">
        <v>0</v>
      </c>
      <c r="BD402" s="162">
        <v>0</v>
      </c>
      <c r="BE402" s="162">
        <v>0</v>
      </c>
      <c r="BF402" s="162">
        <v>0</v>
      </c>
      <c r="BG402" s="162">
        <v>0</v>
      </c>
      <c r="BH402" s="162">
        <v>0</v>
      </c>
      <c r="BI402" s="162">
        <v>0</v>
      </c>
      <c r="BJ402" s="162">
        <v>0</v>
      </c>
      <c r="BK402" s="162">
        <v>0</v>
      </c>
      <c r="BL402" s="162">
        <v>0</v>
      </c>
      <c r="BM402" s="162">
        <v>0</v>
      </c>
      <c r="BN402" s="162">
        <v>0</v>
      </c>
      <c r="BO402" s="162"/>
      <c r="BP402" s="162"/>
      <c r="BQ402" s="162">
        <v>0</v>
      </c>
      <c r="BR402" s="162">
        <v>0</v>
      </c>
      <c r="BS402" s="162">
        <v>0</v>
      </c>
      <c r="BT402" s="162">
        <v>0</v>
      </c>
      <c r="BU402" s="162">
        <v>0</v>
      </c>
      <c r="BV402" s="162">
        <v>0</v>
      </c>
      <c r="BW402" s="162"/>
      <c r="BX402" s="162"/>
      <c r="BY402" s="162">
        <v>0</v>
      </c>
      <c r="BZ402" s="162">
        <v>0</v>
      </c>
      <c r="CA402" s="162">
        <v>0</v>
      </c>
      <c r="CB402" s="162">
        <v>0</v>
      </c>
      <c r="CC402" s="162">
        <v>0</v>
      </c>
      <c r="CD402" s="162">
        <v>0</v>
      </c>
      <c r="CE402" s="162">
        <f>VLOOKUP(I402,[120]REV33!$A:$O,11,0)</f>
        <v>0</v>
      </c>
      <c r="CF402" s="162">
        <f>VLOOKUP(I402,[120]REV33!$A:$O,12,0)</f>
        <v>0</v>
      </c>
      <c r="CG402" s="162"/>
      <c r="CH402" s="162"/>
      <c r="CI402" s="162"/>
      <c r="CJ402" s="162"/>
      <c r="CK402" s="162"/>
      <c r="CL402" s="162"/>
      <c r="CM402" s="162"/>
      <c r="CN402" s="162"/>
      <c r="CO402" s="162">
        <v>0</v>
      </c>
      <c r="CP402" s="162">
        <v>0</v>
      </c>
      <c r="CQ402" s="162">
        <v>0</v>
      </c>
      <c r="CR402" s="162">
        <v>0</v>
      </c>
      <c r="CS402" s="162">
        <v>0</v>
      </c>
      <c r="CT402" s="162">
        <v>0</v>
      </c>
      <c r="CU402" s="162">
        <v>0</v>
      </c>
      <c r="CV402" s="162">
        <v>0</v>
      </c>
      <c r="CW402" s="209">
        <f t="shared" si="448"/>
        <v>100</v>
      </c>
      <c r="CX402" s="209">
        <f t="shared" si="449"/>
        <v>0</v>
      </c>
      <c r="CY402" s="206" t="s">
        <v>1000</v>
      </c>
      <c r="CZ402" s="156"/>
      <c r="DD402" s="157"/>
      <c r="DE402" s="152">
        <f t="shared" si="462"/>
        <v>100</v>
      </c>
      <c r="DF402" s="152" t="str">
        <f t="shared" si="463"/>
        <v>0</v>
      </c>
      <c r="DG402" s="153"/>
      <c r="DH402" s="158" t="s">
        <v>2211</v>
      </c>
      <c r="DI402" s="156" t="s">
        <v>435</v>
      </c>
      <c r="DJ402" s="174" t="s">
        <v>1253</v>
      </c>
      <c r="DK402" s="175" t="s">
        <v>1254</v>
      </c>
      <c r="DL402" s="240" t="s">
        <v>477</v>
      </c>
      <c r="DM402" s="187">
        <v>45940</v>
      </c>
      <c r="DN402" s="429">
        <v>100</v>
      </c>
      <c r="DO402" s="240" t="s">
        <v>477</v>
      </c>
      <c r="DP402" s="189">
        <v>122000</v>
      </c>
      <c r="DQ402" s="181">
        <f t="shared" si="464"/>
        <v>13420000.000000002</v>
      </c>
      <c r="DR402" s="446">
        <f t="shared" si="465"/>
        <v>0.10000000000000016</v>
      </c>
      <c r="DS402" s="160">
        <f t="shared" si="466"/>
        <v>12200000</v>
      </c>
      <c r="DT402" s="159">
        <v>45954</v>
      </c>
      <c r="DU402" s="152">
        <f t="shared" si="456"/>
        <v>100</v>
      </c>
      <c r="DV402" s="152">
        <f t="shared" si="457"/>
        <v>0</v>
      </c>
      <c r="ES402" s="152">
        <f t="shared" si="458"/>
        <v>0</v>
      </c>
      <c r="ET402" s="151">
        <f t="shared" si="459"/>
        <v>0</v>
      </c>
      <c r="EU402" s="153"/>
      <c r="EV402" s="153"/>
      <c r="EW402" s="153"/>
      <c r="EX402" s="153"/>
      <c r="EY402" s="152">
        <f t="shared" si="467"/>
        <v>100</v>
      </c>
      <c r="EZ402" s="152">
        <f t="shared" si="468"/>
        <v>0</v>
      </c>
      <c r="FA402" s="152">
        <f t="shared" si="469"/>
        <v>0</v>
      </c>
      <c r="FB402" s="152">
        <f t="shared" si="470"/>
        <v>0</v>
      </c>
      <c r="FC402" s="151" t="str">
        <f t="shared" si="471"/>
        <v>Đủ</v>
      </c>
    </row>
    <row r="403" spans="1:159" s="155" customFormat="1" ht="14" hidden="1" customHeight="1">
      <c r="A403" s="208" t="str">
        <f t="shared" si="460"/>
        <v>Hiện</v>
      </c>
      <c r="B403" s="151" t="str">
        <f t="shared" si="461"/>
        <v>Đủ</v>
      </c>
      <c r="C403" s="409">
        <f t="shared" si="454"/>
        <v>0</v>
      </c>
      <c r="D403" s="154" t="s">
        <v>435</v>
      </c>
      <c r="E403" s="154">
        <f t="shared" si="455"/>
        <v>0</v>
      </c>
      <c r="F403" s="154"/>
      <c r="G403" s="151"/>
      <c r="H403" s="364"/>
      <c r="I403" s="171" t="s">
        <v>906</v>
      </c>
      <c r="J403" s="164" t="s">
        <v>863</v>
      </c>
      <c r="K403" s="171" t="s">
        <v>907</v>
      </c>
      <c r="L403" s="171" t="s">
        <v>865</v>
      </c>
      <c r="M403" s="163" t="s">
        <v>345</v>
      </c>
      <c r="N403" s="173">
        <v>0</v>
      </c>
      <c r="O403" s="419">
        <v>88</v>
      </c>
      <c r="P403" s="205"/>
      <c r="S403" s="161"/>
      <c r="T403" s="162"/>
      <c r="U403" s="162"/>
      <c r="V403" s="162"/>
      <c r="W403" s="162"/>
      <c r="X403" s="162"/>
      <c r="Y403" s="162"/>
      <c r="Z403" s="162"/>
      <c r="AA403" s="162"/>
      <c r="AB403" s="162"/>
      <c r="AC403" s="162"/>
      <c r="AD403" s="162"/>
      <c r="AE403" s="162"/>
      <c r="AF403" s="162"/>
      <c r="AG403" s="162"/>
      <c r="AH403" s="162"/>
      <c r="AI403" s="162"/>
      <c r="AJ403" s="162"/>
      <c r="AK403" s="162">
        <v>92</v>
      </c>
      <c r="AL403" s="162">
        <v>0</v>
      </c>
      <c r="AM403" s="162"/>
      <c r="AN403" s="162"/>
      <c r="AO403" s="162">
        <v>0</v>
      </c>
      <c r="AP403" s="162">
        <v>0</v>
      </c>
      <c r="AQ403" s="162">
        <v>0</v>
      </c>
      <c r="AR403" s="162">
        <v>0</v>
      </c>
      <c r="AS403" s="162">
        <v>0</v>
      </c>
      <c r="AT403" s="162">
        <v>0</v>
      </c>
      <c r="AU403" s="162">
        <v>0</v>
      </c>
      <c r="AV403" s="162">
        <v>0</v>
      </c>
      <c r="AW403" s="162">
        <v>0</v>
      </c>
      <c r="AX403" s="162">
        <v>0</v>
      </c>
      <c r="AY403" s="162">
        <v>0</v>
      </c>
      <c r="AZ403" s="162">
        <v>0</v>
      </c>
      <c r="BA403" s="162"/>
      <c r="BB403" s="162"/>
      <c r="BC403" s="162">
        <v>0</v>
      </c>
      <c r="BD403" s="162">
        <v>0</v>
      </c>
      <c r="BE403" s="162">
        <v>0</v>
      </c>
      <c r="BF403" s="162">
        <v>0</v>
      </c>
      <c r="BG403" s="162">
        <v>0</v>
      </c>
      <c r="BH403" s="162">
        <v>0</v>
      </c>
      <c r="BI403" s="162">
        <v>0</v>
      </c>
      <c r="BJ403" s="162">
        <v>0</v>
      </c>
      <c r="BK403" s="162">
        <v>0</v>
      </c>
      <c r="BL403" s="162">
        <v>0</v>
      </c>
      <c r="BM403" s="162">
        <v>0</v>
      </c>
      <c r="BN403" s="162">
        <v>0</v>
      </c>
      <c r="BO403" s="162"/>
      <c r="BP403" s="162"/>
      <c r="BQ403" s="162">
        <v>0</v>
      </c>
      <c r="BR403" s="162">
        <v>0</v>
      </c>
      <c r="BS403" s="162">
        <v>0</v>
      </c>
      <c r="BT403" s="162">
        <v>0</v>
      </c>
      <c r="BU403" s="162">
        <v>0</v>
      </c>
      <c r="BV403" s="162">
        <v>0</v>
      </c>
      <c r="BW403" s="162"/>
      <c r="BX403" s="162"/>
      <c r="BY403" s="162">
        <v>0</v>
      </c>
      <c r="BZ403" s="162">
        <v>0</v>
      </c>
      <c r="CA403" s="162">
        <v>0</v>
      </c>
      <c r="CB403" s="162">
        <v>0</v>
      </c>
      <c r="CC403" s="162">
        <v>0</v>
      </c>
      <c r="CD403" s="162">
        <v>0</v>
      </c>
      <c r="CE403" s="162">
        <f>VLOOKUP(I403,[120]REV33!$A:$O,11,0)</f>
        <v>0</v>
      </c>
      <c r="CF403" s="162">
        <f>VLOOKUP(I403,[120]REV33!$A:$O,12,0)</f>
        <v>0</v>
      </c>
      <c r="CG403" s="162"/>
      <c r="CH403" s="162"/>
      <c r="CI403" s="162"/>
      <c r="CJ403" s="162"/>
      <c r="CK403" s="162"/>
      <c r="CL403" s="162"/>
      <c r="CM403" s="162"/>
      <c r="CN403" s="162"/>
      <c r="CO403" s="162">
        <v>0</v>
      </c>
      <c r="CP403" s="162">
        <v>0</v>
      </c>
      <c r="CQ403" s="162">
        <v>0</v>
      </c>
      <c r="CR403" s="162">
        <v>0</v>
      </c>
      <c r="CS403" s="162">
        <v>11</v>
      </c>
      <c r="CT403" s="162">
        <v>0</v>
      </c>
      <c r="CU403" s="162">
        <v>0</v>
      </c>
      <c r="CV403" s="162">
        <v>0</v>
      </c>
      <c r="CW403" s="209">
        <f t="shared" si="448"/>
        <v>103</v>
      </c>
      <c r="CX403" s="209">
        <f t="shared" si="449"/>
        <v>0</v>
      </c>
      <c r="CY403" s="375" t="s">
        <v>2879</v>
      </c>
      <c r="CZ403" s="156"/>
      <c r="DD403" s="157"/>
      <c r="DE403" s="152">
        <f t="shared" si="462"/>
        <v>103</v>
      </c>
      <c r="DF403" s="152" t="str">
        <f t="shared" si="463"/>
        <v>0</v>
      </c>
      <c r="DG403" s="153"/>
      <c r="DH403" s="158" t="s">
        <v>2211</v>
      </c>
      <c r="DI403" s="156" t="s">
        <v>435</v>
      </c>
      <c r="DJ403" s="174" t="s">
        <v>1255</v>
      </c>
      <c r="DK403" s="175" t="s">
        <v>1252</v>
      </c>
      <c r="DL403" s="240" t="s">
        <v>477</v>
      </c>
      <c r="DM403" s="187">
        <v>45940</v>
      </c>
      <c r="DN403" s="429">
        <v>92</v>
      </c>
      <c r="DO403" s="240" t="s">
        <v>477</v>
      </c>
      <c r="DP403" s="189">
        <v>90</v>
      </c>
      <c r="DQ403" s="181">
        <f t="shared" si="464"/>
        <v>9108</v>
      </c>
      <c r="DR403" s="446">
        <f t="shared" si="465"/>
        <v>0.1</v>
      </c>
      <c r="DS403" s="160">
        <f t="shared" si="466"/>
        <v>8280</v>
      </c>
      <c r="DT403" s="159">
        <v>45954</v>
      </c>
      <c r="DU403" s="152">
        <f t="shared" si="456"/>
        <v>103</v>
      </c>
      <c r="DV403" s="152">
        <f t="shared" si="457"/>
        <v>0</v>
      </c>
      <c r="ES403" s="152">
        <f t="shared" si="458"/>
        <v>0</v>
      </c>
      <c r="ET403" s="151">
        <f t="shared" si="459"/>
        <v>0</v>
      </c>
      <c r="EU403" s="153"/>
      <c r="EV403" s="153"/>
      <c r="EW403" s="153"/>
      <c r="EX403" s="153"/>
      <c r="EY403" s="152">
        <f t="shared" si="467"/>
        <v>103</v>
      </c>
      <c r="EZ403" s="152">
        <f t="shared" si="468"/>
        <v>0</v>
      </c>
      <c r="FA403" s="152">
        <f t="shared" si="469"/>
        <v>0</v>
      </c>
      <c r="FB403" s="152">
        <f t="shared" si="470"/>
        <v>0</v>
      </c>
      <c r="FC403" s="151" t="str">
        <f t="shared" si="471"/>
        <v>Đủ</v>
      </c>
    </row>
    <row r="404" spans="1:159" s="155" customFormat="1" ht="14" hidden="1" customHeight="1">
      <c r="A404" s="208" t="str">
        <f t="shared" si="460"/>
        <v>ok</v>
      </c>
      <c r="B404" s="151"/>
      <c r="C404" s="409"/>
      <c r="D404" s="154"/>
      <c r="E404" s="154"/>
      <c r="F404" s="154"/>
      <c r="G404" s="151"/>
      <c r="H404" s="364"/>
      <c r="I404" s="171" t="s">
        <v>906</v>
      </c>
      <c r="J404" s="164" t="s">
        <v>863</v>
      </c>
      <c r="K404" s="171" t="s">
        <v>907</v>
      </c>
      <c r="L404" s="171" t="s">
        <v>865</v>
      </c>
      <c r="M404" s="163" t="s">
        <v>345</v>
      </c>
      <c r="N404" s="173"/>
      <c r="O404" s="419"/>
      <c r="P404" s="205"/>
      <c r="S404" s="161"/>
      <c r="T404" s="162"/>
      <c r="U404" s="162"/>
      <c r="V404" s="162"/>
      <c r="W404" s="162"/>
      <c r="X404" s="162"/>
      <c r="Y404" s="162"/>
      <c r="Z404" s="162"/>
      <c r="AA404" s="162"/>
      <c r="AB404" s="162"/>
      <c r="AC404" s="162"/>
      <c r="AD404" s="162"/>
      <c r="AE404" s="162"/>
      <c r="AF404" s="162"/>
      <c r="AG404" s="162"/>
      <c r="AH404" s="162"/>
      <c r="AI404" s="162"/>
      <c r="AJ404" s="162"/>
      <c r="AK404" s="162"/>
      <c r="AL404" s="162"/>
      <c r="AM404" s="162"/>
      <c r="AN404" s="162"/>
      <c r="AO404" s="162"/>
      <c r="AP404" s="162"/>
      <c r="AQ404" s="162"/>
      <c r="AR404" s="162"/>
      <c r="AS404" s="162"/>
      <c r="AT404" s="162"/>
      <c r="AU404" s="162"/>
      <c r="AV404" s="162"/>
      <c r="AW404" s="162"/>
      <c r="AX404" s="162"/>
      <c r="AY404" s="162"/>
      <c r="AZ404" s="162"/>
      <c r="BA404" s="162"/>
      <c r="BB404" s="162"/>
      <c r="BC404" s="162"/>
      <c r="BD404" s="162"/>
      <c r="BE404" s="162"/>
      <c r="BF404" s="162"/>
      <c r="BG404" s="162"/>
      <c r="BH404" s="162"/>
      <c r="BI404" s="162"/>
      <c r="BJ404" s="162"/>
      <c r="BK404" s="162"/>
      <c r="BL404" s="162"/>
      <c r="BM404" s="162"/>
      <c r="BN404" s="162"/>
      <c r="BO404" s="162"/>
      <c r="BP404" s="162"/>
      <c r="BQ404" s="162"/>
      <c r="BR404" s="162"/>
      <c r="BS404" s="162"/>
      <c r="BT404" s="162"/>
      <c r="BU404" s="162"/>
      <c r="BV404" s="162"/>
      <c r="BW404" s="162"/>
      <c r="BX404" s="162"/>
      <c r="BY404" s="162"/>
      <c r="BZ404" s="162"/>
      <c r="CA404" s="162"/>
      <c r="CB404" s="162"/>
      <c r="CC404" s="162"/>
      <c r="CD404" s="162"/>
      <c r="CE404" s="162"/>
      <c r="CF404" s="162"/>
      <c r="CG404" s="162"/>
      <c r="CH404" s="162"/>
      <c r="CI404" s="162"/>
      <c r="CJ404" s="162"/>
      <c r="CK404" s="162"/>
      <c r="CL404" s="162"/>
      <c r="CM404" s="162"/>
      <c r="CN404" s="162"/>
      <c r="CO404" s="162"/>
      <c r="CP404" s="162"/>
      <c r="CQ404" s="162"/>
      <c r="CR404" s="162"/>
      <c r="CS404" s="162"/>
      <c r="CT404" s="162"/>
      <c r="CU404" s="162"/>
      <c r="CV404" s="162"/>
      <c r="CW404" s="209"/>
      <c r="CX404" s="209"/>
      <c r="CY404" s="375"/>
      <c r="CZ404" s="156"/>
      <c r="DD404" s="157"/>
      <c r="DE404" s="152"/>
      <c r="DF404" s="152"/>
      <c r="DG404" s="153"/>
      <c r="DH404" s="158" t="s">
        <v>2891</v>
      </c>
      <c r="DI404" s="156" t="s">
        <v>435</v>
      </c>
      <c r="DJ404" s="758" t="s">
        <v>907</v>
      </c>
      <c r="DK404" s="175" t="s">
        <v>865</v>
      </c>
      <c r="DL404" s="156" t="s">
        <v>477</v>
      </c>
      <c r="DM404" s="158" t="s">
        <v>374</v>
      </c>
      <c r="DN404" s="429">
        <v>11</v>
      </c>
      <c r="DO404" s="240" t="s">
        <v>477</v>
      </c>
      <c r="DP404" s="195">
        <v>90</v>
      </c>
      <c r="DQ404" s="181">
        <f t="shared" si="464"/>
        <v>1089</v>
      </c>
      <c r="DR404" s="446">
        <f t="shared" si="465"/>
        <v>0.1</v>
      </c>
      <c r="DS404" s="195">
        <f t="shared" si="466"/>
        <v>990</v>
      </c>
      <c r="DT404" s="159">
        <v>46108</v>
      </c>
      <c r="DU404" s="152"/>
      <c r="DV404" s="152"/>
      <c r="ES404" s="152"/>
      <c r="ET404" s="151"/>
      <c r="EU404" s="153"/>
      <c r="EV404" s="153"/>
      <c r="EW404" s="153"/>
      <c r="EX404" s="153"/>
      <c r="EY404" s="152"/>
      <c r="EZ404" s="152"/>
      <c r="FA404" s="152"/>
      <c r="FB404" s="152"/>
      <c r="FC404" s="151"/>
    </row>
    <row r="405" spans="1:159" s="155" customFormat="1" ht="14" hidden="1" customHeight="1">
      <c r="A405" s="1260" t="str">
        <f t="shared" si="460"/>
        <v>Hiện</v>
      </c>
      <c r="B405" s="151" t="str">
        <f t="shared" si="461"/>
        <v>Đủ</v>
      </c>
      <c r="C405" s="409">
        <f t="shared" si="454"/>
        <v>0</v>
      </c>
      <c r="D405" s="154"/>
      <c r="E405" s="154"/>
      <c r="F405" s="154"/>
      <c r="G405" s="151"/>
      <c r="H405" s="364"/>
      <c r="I405" s="163" t="s">
        <v>908</v>
      </c>
      <c r="J405" s="164" t="s">
        <v>863</v>
      </c>
      <c r="K405" s="171" t="s">
        <v>909</v>
      </c>
      <c r="L405" s="171" t="s">
        <v>865</v>
      </c>
      <c r="M405" s="1261" t="s">
        <v>345</v>
      </c>
      <c r="N405" s="1274">
        <v>0</v>
      </c>
      <c r="O405" s="1275">
        <v>284</v>
      </c>
      <c r="P405" s="1276"/>
      <c r="Q405" s="1265"/>
      <c r="R405" s="1265"/>
      <c r="S405" s="1266"/>
      <c r="T405" s="1267"/>
      <c r="U405" s="1267"/>
      <c r="V405" s="1267"/>
      <c r="W405" s="1267"/>
      <c r="X405" s="1267"/>
      <c r="Y405" s="1267"/>
      <c r="Z405" s="1267"/>
      <c r="AA405" s="1267"/>
      <c r="AB405" s="1267"/>
      <c r="AC405" s="1267"/>
      <c r="AD405" s="1267"/>
      <c r="AE405" s="1267"/>
      <c r="AF405" s="1267"/>
      <c r="AG405" s="1267"/>
      <c r="AH405" s="1267"/>
      <c r="AI405" s="1267"/>
      <c r="AJ405" s="1267"/>
      <c r="AK405" s="1267">
        <v>300</v>
      </c>
      <c r="AL405" s="1267">
        <v>0</v>
      </c>
      <c r="AM405" s="1267"/>
      <c r="AN405" s="1267"/>
      <c r="AO405" s="1267">
        <v>0</v>
      </c>
      <c r="AP405" s="1267">
        <v>0</v>
      </c>
      <c r="AQ405" s="1267">
        <v>0</v>
      </c>
      <c r="AR405" s="1267">
        <v>0</v>
      </c>
      <c r="AS405" s="1267">
        <v>0</v>
      </c>
      <c r="AT405" s="1267">
        <v>0</v>
      </c>
      <c r="AU405" s="1267">
        <v>0</v>
      </c>
      <c r="AV405" s="1267">
        <v>0</v>
      </c>
      <c r="AW405" s="1267">
        <v>0</v>
      </c>
      <c r="AX405" s="1267">
        <v>0</v>
      </c>
      <c r="AY405" s="1267">
        <v>0</v>
      </c>
      <c r="AZ405" s="1267">
        <v>0</v>
      </c>
      <c r="BA405" s="1267"/>
      <c r="BB405" s="1267"/>
      <c r="BC405" s="1267">
        <v>0</v>
      </c>
      <c r="BD405" s="1267">
        <v>0</v>
      </c>
      <c r="BE405" s="1267">
        <v>0</v>
      </c>
      <c r="BF405" s="1267">
        <v>0</v>
      </c>
      <c r="BG405" s="1267">
        <v>0</v>
      </c>
      <c r="BH405" s="1267">
        <v>0</v>
      </c>
      <c r="BI405" s="1267">
        <v>0</v>
      </c>
      <c r="BJ405" s="1267">
        <v>0</v>
      </c>
      <c r="BK405" s="1267">
        <v>0</v>
      </c>
      <c r="BL405" s="1267">
        <v>0</v>
      </c>
      <c r="BM405" s="1267">
        <v>0</v>
      </c>
      <c r="BN405" s="1267">
        <v>0</v>
      </c>
      <c r="BO405" s="1267"/>
      <c r="BP405" s="1267"/>
      <c r="BQ405" s="1267">
        <v>0</v>
      </c>
      <c r="BR405" s="1267">
        <v>0</v>
      </c>
      <c r="BS405" s="1267">
        <v>0</v>
      </c>
      <c r="BT405" s="1267">
        <v>0</v>
      </c>
      <c r="BU405" s="1267">
        <v>0</v>
      </c>
      <c r="BV405" s="1267">
        <v>0</v>
      </c>
      <c r="BW405" s="1267"/>
      <c r="BX405" s="1267"/>
      <c r="BY405" s="1267">
        <v>0</v>
      </c>
      <c r="BZ405" s="1267">
        <v>0</v>
      </c>
      <c r="CA405" s="1267">
        <v>0</v>
      </c>
      <c r="CB405" s="1267">
        <v>0</v>
      </c>
      <c r="CC405" s="1267">
        <v>0</v>
      </c>
      <c r="CD405" s="1267">
        <v>0</v>
      </c>
      <c r="CE405" s="1267">
        <f>VLOOKUP(I405,[120]REV33!$A:$O,11,0)</f>
        <v>0</v>
      </c>
      <c r="CF405" s="1267">
        <f>VLOOKUP(I405,[120]REV33!$A:$O,12,0)</f>
        <v>0</v>
      </c>
      <c r="CG405" s="1267"/>
      <c r="CH405" s="1267"/>
      <c r="CI405" s="1267"/>
      <c r="CJ405" s="1267"/>
      <c r="CK405" s="1267"/>
      <c r="CL405" s="1267"/>
      <c r="CM405" s="1267"/>
      <c r="CN405" s="1267"/>
      <c r="CO405" s="1267">
        <v>80</v>
      </c>
      <c r="CP405" s="1267">
        <v>0</v>
      </c>
      <c r="CQ405" s="1267">
        <v>0</v>
      </c>
      <c r="CR405" s="1267">
        <v>0</v>
      </c>
      <c r="CS405" s="162">
        <v>0</v>
      </c>
      <c r="CT405" s="162">
        <v>0</v>
      </c>
      <c r="CU405" s="162">
        <v>0</v>
      </c>
      <c r="CV405" s="162">
        <v>0</v>
      </c>
      <c r="CW405" s="209">
        <f t="shared" si="448"/>
        <v>380</v>
      </c>
      <c r="CX405" s="209">
        <f t="shared" si="449"/>
        <v>0</v>
      </c>
      <c r="CY405" s="1277" t="s">
        <v>2598</v>
      </c>
      <c r="CZ405" s="1270"/>
      <c r="DA405" s="1265"/>
      <c r="DB405" s="1265"/>
      <c r="DC405" s="1265"/>
      <c r="DD405" s="1271"/>
      <c r="DE405" s="1272">
        <f t="shared" si="462"/>
        <v>380</v>
      </c>
      <c r="DF405" s="1272" t="str">
        <f t="shared" si="463"/>
        <v>0</v>
      </c>
      <c r="DG405" s="1273"/>
      <c r="DH405" s="158" t="s">
        <v>2211</v>
      </c>
      <c r="DI405" s="156" t="s">
        <v>435</v>
      </c>
      <c r="DJ405" s="174" t="s">
        <v>1256</v>
      </c>
      <c r="DK405" s="175" t="s">
        <v>1252</v>
      </c>
      <c r="DL405" s="156" t="s">
        <v>477</v>
      </c>
      <c r="DM405" s="187">
        <v>45940</v>
      </c>
      <c r="DN405" s="429">
        <v>300</v>
      </c>
      <c r="DO405" s="240" t="s">
        <v>477</v>
      </c>
      <c r="DP405" s="189">
        <v>180</v>
      </c>
      <c r="DQ405" s="181">
        <f t="shared" si="464"/>
        <v>59400.000000000007</v>
      </c>
      <c r="DR405" s="446">
        <f t="shared" si="465"/>
        <v>0.10000000000000013</v>
      </c>
      <c r="DS405" s="195">
        <f t="shared" si="466"/>
        <v>54000</v>
      </c>
      <c r="DT405" s="159">
        <v>45954</v>
      </c>
      <c r="DU405" s="152">
        <f>SUMIF($I:$I,I405,$DN:$DN)</f>
        <v>380</v>
      </c>
      <c r="DV405" s="152">
        <f>SUMIF($I:$I,I405,$DO:$DO)</f>
        <v>0</v>
      </c>
      <c r="ES405" s="152">
        <f>SUMIF($I:$I,I405,$EG:$EG)</f>
        <v>0</v>
      </c>
      <c r="ET405" s="151">
        <f>SUMIF($I:$I,I405,$EH:$EH)</f>
        <v>0</v>
      </c>
      <c r="EU405" s="153"/>
      <c r="EV405" s="153"/>
      <c r="EW405" s="153"/>
      <c r="EX405" s="153"/>
      <c r="EY405" s="152">
        <f t="shared" si="467"/>
        <v>380</v>
      </c>
      <c r="EZ405" s="152">
        <f t="shared" si="468"/>
        <v>0</v>
      </c>
      <c r="FA405" s="152">
        <f t="shared" si="469"/>
        <v>0</v>
      </c>
      <c r="FB405" s="152">
        <f t="shared" si="470"/>
        <v>0</v>
      </c>
      <c r="FC405" s="151" t="str">
        <f t="shared" si="471"/>
        <v>Đủ</v>
      </c>
    </row>
    <row r="406" spans="1:159" s="155" customFormat="1" ht="14" hidden="1" customHeight="1">
      <c r="A406" s="208" t="str">
        <f t="shared" si="460"/>
        <v>ok</v>
      </c>
      <c r="B406" s="151"/>
      <c r="C406" s="409"/>
      <c r="D406" s="154"/>
      <c r="E406" s="154"/>
      <c r="F406" s="154"/>
      <c r="G406" s="151"/>
      <c r="H406" s="364"/>
      <c r="I406" s="163" t="s">
        <v>908</v>
      </c>
      <c r="J406" s="164" t="s">
        <v>863</v>
      </c>
      <c r="K406" s="171" t="s">
        <v>909</v>
      </c>
      <c r="L406" s="171" t="s">
        <v>865</v>
      </c>
      <c r="M406" s="1261" t="s">
        <v>345</v>
      </c>
      <c r="N406" s="1274"/>
      <c r="O406" s="1275"/>
      <c r="P406" s="1276"/>
      <c r="Q406" s="1265"/>
      <c r="R406" s="1265"/>
      <c r="S406" s="1266"/>
      <c r="T406" s="1267"/>
      <c r="U406" s="1267"/>
      <c r="V406" s="1267"/>
      <c r="W406" s="1267"/>
      <c r="X406" s="1267"/>
      <c r="Y406" s="1267"/>
      <c r="Z406" s="1267"/>
      <c r="AA406" s="1267"/>
      <c r="AB406" s="1267"/>
      <c r="AC406" s="1267"/>
      <c r="AD406" s="1267"/>
      <c r="AE406" s="1267"/>
      <c r="AF406" s="1267"/>
      <c r="AG406" s="1267"/>
      <c r="AH406" s="1267"/>
      <c r="AI406" s="1267"/>
      <c r="AJ406" s="1267"/>
      <c r="AK406" s="1267"/>
      <c r="AL406" s="1267"/>
      <c r="AM406" s="1267"/>
      <c r="AN406" s="1267"/>
      <c r="AO406" s="1267"/>
      <c r="AP406" s="1267"/>
      <c r="AQ406" s="1267"/>
      <c r="AR406" s="1267"/>
      <c r="AS406" s="1267"/>
      <c r="AT406" s="1267"/>
      <c r="AU406" s="1267"/>
      <c r="AV406" s="1267"/>
      <c r="AW406" s="1267"/>
      <c r="AX406" s="1267"/>
      <c r="AY406" s="1267"/>
      <c r="AZ406" s="1267"/>
      <c r="BA406" s="1267"/>
      <c r="BB406" s="1267"/>
      <c r="BC406" s="1267"/>
      <c r="BD406" s="1267"/>
      <c r="BE406" s="1267"/>
      <c r="BF406" s="1267"/>
      <c r="BG406" s="1267"/>
      <c r="BH406" s="1267"/>
      <c r="BI406" s="1267"/>
      <c r="BJ406" s="1267"/>
      <c r="BK406" s="1267"/>
      <c r="BL406" s="1267"/>
      <c r="BM406" s="1267"/>
      <c r="BN406" s="1267"/>
      <c r="BO406" s="1267"/>
      <c r="BP406" s="1267"/>
      <c r="BQ406" s="1267"/>
      <c r="BR406" s="1267"/>
      <c r="BS406" s="1267"/>
      <c r="BT406" s="1267"/>
      <c r="BU406" s="1267"/>
      <c r="BV406" s="1267"/>
      <c r="BW406" s="1267"/>
      <c r="BX406" s="1267"/>
      <c r="BY406" s="1267"/>
      <c r="BZ406" s="1267"/>
      <c r="CA406" s="1267"/>
      <c r="CB406" s="1267"/>
      <c r="CC406" s="1267"/>
      <c r="CD406" s="1267"/>
      <c r="CE406" s="1267"/>
      <c r="CF406" s="1267"/>
      <c r="CG406" s="1267"/>
      <c r="CH406" s="1267"/>
      <c r="CI406" s="1267"/>
      <c r="CJ406" s="1267"/>
      <c r="CK406" s="1267"/>
      <c r="CL406" s="1267"/>
      <c r="CM406" s="1267"/>
      <c r="CN406" s="1267"/>
      <c r="CO406" s="1267"/>
      <c r="CP406" s="1267"/>
      <c r="CQ406" s="1267"/>
      <c r="CR406" s="1267"/>
      <c r="CS406" s="1267"/>
      <c r="CT406" s="1267"/>
      <c r="CU406" s="1267"/>
      <c r="CV406" s="1267"/>
      <c r="CW406" s="1268"/>
      <c r="CX406" s="1268"/>
      <c r="CY406" s="1277"/>
      <c r="CZ406" s="1270"/>
      <c r="DA406" s="1265"/>
      <c r="DB406" s="1265"/>
      <c r="DC406" s="1265"/>
      <c r="DD406" s="1271"/>
      <c r="DE406" s="1272"/>
      <c r="DF406" s="1272"/>
      <c r="DG406" s="1273"/>
      <c r="DH406" s="158" t="s">
        <v>2871</v>
      </c>
      <c r="DI406" s="156" t="s">
        <v>435</v>
      </c>
      <c r="DJ406" s="174" t="s">
        <v>1256</v>
      </c>
      <c r="DK406" s="175" t="s">
        <v>1252</v>
      </c>
      <c r="DL406" s="1282" t="s">
        <v>477</v>
      </c>
      <c r="DM406" s="1282" t="s">
        <v>374</v>
      </c>
      <c r="DN406" s="1280">
        <v>80</v>
      </c>
      <c r="DO406" s="1282" t="s">
        <v>477</v>
      </c>
      <c r="DP406" s="1280">
        <v>180</v>
      </c>
      <c r="DQ406" s="181">
        <f t="shared" si="464"/>
        <v>15840.000000000002</v>
      </c>
      <c r="DR406" s="446">
        <f t="shared" si="465"/>
        <v>0.10000000000000013</v>
      </c>
      <c r="DS406" s="195">
        <f t="shared" si="466"/>
        <v>14400</v>
      </c>
      <c r="DT406" s="159">
        <v>46086</v>
      </c>
      <c r="DU406" s="152"/>
      <c r="DV406" s="152"/>
      <c r="ES406" s="152"/>
      <c r="ET406" s="151"/>
      <c r="EU406" s="153"/>
      <c r="EV406" s="153"/>
      <c r="EW406" s="153"/>
      <c r="EX406" s="153"/>
      <c r="EY406" s="152"/>
      <c r="EZ406" s="152"/>
      <c r="FA406" s="152"/>
      <c r="FB406" s="152"/>
      <c r="FC406" s="151"/>
    </row>
    <row r="407" spans="1:159" s="155" customFormat="1" ht="14" hidden="1" customHeight="1">
      <c r="A407" s="208" t="str">
        <f t="shared" si="460"/>
        <v>Hiện</v>
      </c>
      <c r="B407" s="151" t="str">
        <f t="shared" si="461"/>
        <v>Đủ</v>
      </c>
      <c r="C407" s="409">
        <f t="shared" si="454"/>
        <v>0</v>
      </c>
      <c r="D407" s="154" t="s">
        <v>435</v>
      </c>
      <c r="E407" s="154">
        <f>C407*DP407*1.1</f>
        <v>0</v>
      </c>
      <c r="F407" s="154"/>
      <c r="G407" s="151"/>
      <c r="H407" s="364"/>
      <c r="I407" s="171" t="s">
        <v>910</v>
      </c>
      <c r="J407" s="164" t="s">
        <v>863</v>
      </c>
      <c r="K407" s="171" t="s">
        <v>911</v>
      </c>
      <c r="L407" s="171" t="s">
        <v>865</v>
      </c>
      <c r="M407" s="163" t="s">
        <v>345</v>
      </c>
      <c r="N407" s="173">
        <v>0</v>
      </c>
      <c r="O407" s="419">
        <v>312</v>
      </c>
      <c r="P407" s="205"/>
      <c r="S407" s="161"/>
      <c r="T407" s="162"/>
      <c r="U407" s="162"/>
      <c r="V407" s="162"/>
      <c r="W407" s="162"/>
      <c r="X407" s="162"/>
      <c r="Y407" s="162"/>
      <c r="Z407" s="162"/>
      <c r="AA407" s="162"/>
      <c r="AB407" s="162"/>
      <c r="AC407" s="162"/>
      <c r="AD407" s="162"/>
      <c r="AE407" s="162"/>
      <c r="AF407" s="162"/>
      <c r="AG407" s="162"/>
      <c r="AH407" s="162"/>
      <c r="AI407" s="162"/>
      <c r="AJ407" s="162"/>
      <c r="AK407" s="162">
        <v>332</v>
      </c>
      <c r="AL407" s="162">
        <v>0</v>
      </c>
      <c r="AM407" s="162"/>
      <c r="AN407" s="162"/>
      <c r="AO407" s="162">
        <v>0</v>
      </c>
      <c r="AP407" s="162">
        <v>0</v>
      </c>
      <c r="AQ407" s="162">
        <v>0</v>
      </c>
      <c r="AR407" s="162">
        <v>0</v>
      </c>
      <c r="AS407" s="162">
        <v>0</v>
      </c>
      <c r="AT407" s="162">
        <v>0</v>
      </c>
      <c r="AU407" s="162">
        <v>0</v>
      </c>
      <c r="AV407" s="162">
        <v>0</v>
      </c>
      <c r="AW407" s="162">
        <v>0</v>
      </c>
      <c r="AX407" s="162">
        <v>0</v>
      </c>
      <c r="AY407" s="162">
        <v>0</v>
      </c>
      <c r="AZ407" s="162">
        <v>0</v>
      </c>
      <c r="BA407" s="162"/>
      <c r="BB407" s="162"/>
      <c r="BC407" s="162">
        <v>0</v>
      </c>
      <c r="BD407" s="162">
        <v>0</v>
      </c>
      <c r="BE407" s="162">
        <v>0</v>
      </c>
      <c r="BF407" s="162">
        <v>0</v>
      </c>
      <c r="BG407" s="162">
        <v>0</v>
      </c>
      <c r="BH407" s="162">
        <v>0</v>
      </c>
      <c r="BI407" s="162">
        <v>0</v>
      </c>
      <c r="BJ407" s="162">
        <v>0</v>
      </c>
      <c r="BK407" s="162">
        <v>0</v>
      </c>
      <c r="BL407" s="162">
        <v>0</v>
      </c>
      <c r="BM407" s="162">
        <v>0</v>
      </c>
      <c r="BN407" s="162">
        <v>0</v>
      </c>
      <c r="BO407" s="162"/>
      <c r="BP407" s="162"/>
      <c r="BQ407" s="162">
        <v>0</v>
      </c>
      <c r="BR407" s="162">
        <v>0</v>
      </c>
      <c r="BS407" s="162">
        <v>0</v>
      </c>
      <c r="BT407" s="162">
        <v>0</v>
      </c>
      <c r="BU407" s="162">
        <v>0</v>
      </c>
      <c r="BV407" s="162">
        <v>0</v>
      </c>
      <c r="BW407" s="162"/>
      <c r="BX407" s="162"/>
      <c r="BY407" s="162">
        <v>0</v>
      </c>
      <c r="BZ407" s="162">
        <v>0</v>
      </c>
      <c r="CA407" s="162">
        <v>0</v>
      </c>
      <c r="CB407" s="162">
        <v>0</v>
      </c>
      <c r="CC407" s="162">
        <v>0</v>
      </c>
      <c r="CD407" s="162">
        <v>0</v>
      </c>
      <c r="CE407" s="162">
        <f>VLOOKUP(I407,[120]REV33!$A:$O,11,0)</f>
        <v>0</v>
      </c>
      <c r="CF407" s="162">
        <f>VLOOKUP(I407,[120]REV33!$A:$O,12,0)</f>
        <v>0</v>
      </c>
      <c r="CG407" s="162"/>
      <c r="CH407" s="162"/>
      <c r="CI407" s="162"/>
      <c r="CJ407" s="162"/>
      <c r="CK407" s="162"/>
      <c r="CL407" s="162"/>
      <c r="CM407" s="162"/>
      <c r="CN407" s="162"/>
      <c r="CO407" s="162">
        <v>0</v>
      </c>
      <c r="CP407" s="162">
        <v>0</v>
      </c>
      <c r="CQ407" s="162">
        <v>0</v>
      </c>
      <c r="CR407" s="162">
        <v>0</v>
      </c>
      <c r="CS407" s="162">
        <v>0</v>
      </c>
      <c r="CT407" s="162">
        <v>0</v>
      </c>
      <c r="CU407" s="162">
        <v>0</v>
      </c>
      <c r="CV407" s="162">
        <v>0</v>
      </c>
      <c r="CW407" s="209">
        <f t="shared" ref="CW407:CW408" si="472">Q407+S407+U407+W407+Y407+AA407+AC407+AE407+AG407+AI407+AK407+AM407+AO407+AQ407+AS407+AU407+AW407+AY407+BA407+BC407+BE407+BG407+BI407+BK407+BM407+BO407+BQ407+BS407+BU407+BW407+BY407+CA407+CC407+CE407+CG407+CI407+CK407+CM407+CO407+CQ407+CS407+CU407</f>
        <v>332</v>
      </c>
      <c r="CX407" s="209">
        <f t="shared" ref="CX407:CX408" si="473">R407+T407+V407+X407+Z407+AB407+AD407+AF407+AH407+AJ407+AL407+AN407+AP407+AR407+AT407+AV407+AX407+AZ407+BB407+BD407+BF407+BH407+BJ407+BL407+BN407+BP407+BR407+BT407+BV407+BX407+BZ407+CB407+CD407+CF407+CH407+CJ407+CL407+CN407+CP407+CR407+CT407+CV407</f>
        <v>0</v>
      </c>
      <c r="CY407" s="206" t="s">
        <v>1000</v>
      </c>
      <c r="CZ407" s="156"/>
      <c r="DD407" s="157"/>
      <c r="DE407" s="152">
        <f t="shared" si="462"/>
        <v>332</v>
      </c>
      <c r="DF407" s="152" t="str">
        <f t="shared" si="463"/>
        <v>0</v>
      </c>
      <c r="DG407" s="153"/>
      <c r="DH407" s="158" t="s">
        <v>2211</v>
      </c>
      <c r="DI407" s="156" t="s">
        <v>435</v>
      </c>
      <c r="DJ407" s="174" t="s">
        <v>1257</v>
      </c>
      <c r="DK407" s="175" t="s">
        <v>1258</v>
      </c>
      <c r="DL407" s="240" t="s">
        <v>477</v>
      </c>
      <c r="DM407" s="187">
        <v>45940</v>
      </c>
      <c r="DN407" s="429">
        <v>332</v>
      </c>
      <c r="DO407" s="240" t="s">
        <v>477</v>
      </c>
      <c r="DP407" s="189">
        <v>520</v>
      </c>
      <c r="DQ407" s="181">
        <f t="shared" si="464"/>
        <v>189904.00000000003</v>
      </c>
      <c r="DR407" s="446">
        <f t="shared" si="465"/>
        <v>0.10000000000000017</v>
      </c>
      <c r="DS407" s="160">
        <f t="shared" si="466"/>
        <v>172640</v>
      </c>
      <c r="DT407" s="159">
        <v>45954</v>
      </c>
      <c r="DU407" s="152">
        <f>SUMIF($I:$I,I407,$DN:$DN)</f>
        <v>332</v>
      </c>
      <c r="DV407" s="152">
        <f>SUMIF($I:$I,I407,$DO:$DO)</f>
        <v>0</v>
      </c>
      <c r="ES407" s="152">
        <f>SUMIF($I:$I,I407,$EG:$EG)</f>
        <v>0</v>
      </c>
      <c r="ET407" s="151">
        <f>SUMIF($I:$I,I407,$EH:$EH)</f>
        <v>0</v>
      </c>
      <c r="EU407" s="153"/>
      <c r="EV407" s="153"/>
      <c r="EW407" s="153"/>
      <c r="EX407" s="153"/>
      <c r="EY407" s="152">
        <f t="shared" si="467"/>
        <v>332</v>
      </c>
      <c r="EZ407" s="152">
        <f t="shared" si="468"/>
        <v>0</v>
      </c>
      <c r="FA407" s="152">
        <f t="shared" si="469"/>
        <v>0</v>
      </c>
      <c r="FB407" s="152">
        <f t="shared" si="470"/>
        <v>0</v>
      </c>
      <c r="FC407" s="151" t="str">
        <f t="shared" si="471"/>
        <v>Đủ</v>
      </c>
    </row>
    <row r="408" spans="1:159" s="155" customFormat="1" ht="14" hidden="1" customHeight="1">
      <c r="A408" s="208" t="str">
        <f t="shared" si="460"/>
        <v>Hiện</v>
      </c>
      <c r="B408" s="151" t="str">
        <f t="shared" si="461"/>
        <v>Đủ</v>
      </c>
      <c r="C408" s="409">
        <f t="shared" si="454"/>
        <v>0</v>
      </c>
      <c r="D408" s="154"/>
      <c r="E408" s="154"/>
      <c r="F408" s="154"/>
      <c r="G408" s="151"/>
      <c r="H408" s="364"/>
      <c r="I408" s="163" t="s">
        <v>912</v>
      </c>
      <c r="J408" s="164" t="s">
        <v>863</v>
      </c>
      <c r="K408" s="171" t="s">
        <v>913</v>
      </c>
      <c r="L408" s="171" t="s">
        <v>865</v>
      </c>
      <c r="M408" s="1261" t="s">
        <v>345</v>
      </c>
      <c r="N408" s="1274">
        <v>0</v>
      </c>
      <c r="O408" s="1275">
        <v>64</v>
      </c>
      <c r="P408" s="1276"/>
      <c r="Q408" s="1265"/>
      <c r="R408" s="1265"/>
      <c r="S408" s="1266"/>
      <c r="T408" s="1267"/>
      <c r="U408" s="1267"/>
      <c r="V408" s="1267"/>
      <c r="W408" s="1267"/>
      <c r="X408" s="1267"/>
      <c r="Y408" s="1267"/>
      <c r="Z408" s="1267"/>
      <c r="AA408" s="1267"/>
      <c r="AB408" s="1267"/>
      <c r="AC408" s="1267"/>
      <c r="AD408" s="1267"/>
      <c r="AE408" s="1267"/>
      <c r="AF408" s="1267"/>
      <c r="AG408" s="1267"/>
      <c r="AH408" s="1267"/>
      <c r="AI408" s="1267"/>
      <c r="AJ408" s="1267"/>
      <c r="AK408" s="1267">
        <v>76</v>
      </c>
      <c r="AL408" s="1267">
        <v>0</v>
      </c>
      <c r="AM408" s="1267"/>
      <c r="AN408" s="1267"/>
      <c r="AO408" s="1267">
        <v>0</v>
      </c>
      <c r="AP408" s="1267">
        <v>0</v>
      </c>
      <c r="AQ408" s="1267">
        <v>0</v>
      </c>
      <c r="AR408" s="1267">
        <v>0</v>
      </c>
      <c r="AS408" s="1267">
        <v>0</v>
      </c>
      <c r="AT408" s="1267">
        <v>0</v>
      </c>
      <c r="AU408" s="1267">
        <v>0</v>
      </c>
      <c r="AV408" s="1267">
        <v>0</v>
      </c>
      <c r="AW408" s="1267">
        <v>0</v>
      </c>
      <c r="AX408" s="1267">
        <v>0</v>
      </c>
      <c r="AY408" s="1267">
        <v>0</v>
      </c>
      <c r="AZ408" s="1267">
        <v>0</v>
      </c>
      <c r="BA408" s="1267"/>
      <c r="BB408" s="1267"/>
      <c r="BC408" s="1267">
        <v>0</v>
      </c>
      <c r="BD408" s="1267">
        <v>0</v>
      </c>
      <c r="BE408" s="1267">
        <v>0</v>
      </c>
      <c r="BF408" s="1267">
        <v>0</v>
      </c>
      <c r="BG408" s="1267">
        <v>0</v>
      </c>
      <c r="BH408" s="1267">
        <v>0</v>
      </c>
      <c r="BI408" s="1267">
        <v>0</v>
      </c>
      <c r="BJ408" s="1267">
        <v>0</v>
      </c>
      <c r="BK408" s="1267">
        <v>0</v>
      </c>
      <c r="BL408" s="1267">
        <v>0</v>
      </c>
      <c r="BM408" s="1267">
        <v>0</v>
      </c>
      <c r="BN408" s="1267">
        <v>0</v>
      </c>
      <c r="BO408" s="1267"/>
      <c r="BP408" s="1267"/>
      <c r="BQ408" s="1267">
        <v>0</v>
      </c>
      <c r="BR408" s="1267">
        <v>0</v>
      </c>
      <c r="BS408" s="1267">
        <v>0</v>
      </c>
      <c r="BT408" s="1267">
        <v>0</v>
      </c>
      <c r="BU408" s="1267">
        <v>0</v>
      </c>
      <c r="BV408" s="1267">
        <v>0</v>
      </c>
      <c r="BW408" s="1267"/>
      <c r="BX408" s="1267"/>
      <c r="BY408" s="1267">
        <v>0</v>
      </c>
      <c r="BZ408" s="1267">
        <v>0</v>
      </c>
      <c r="CA408" s="1267">
        <v>0</v>
      </c>
      <c r="CB408" s="1267">
        <v>0</v>
      </c>
      <c r="CC408" s="1267">
        <v>0</v>
      </c>
      <c r="CD408" s="1267">
        <v>0</v>
      </c>
      <c r="CE408" s="1267">
        <f>VLOOKUP(I408,[120]REV33!$A:$O,11,0)</f>
        <v>0</v>
      </c>
      <c r="CF408" s="1267">
        <f>VLOOKUP(I408,[120]REV33!$A:$O,12,0)</f>
        <v>0</v>
      </c>
      <c r="CG408" s="1267"/>
      <c r="CH408" s="1267"/>
      <c r="CI408" s="1267"/>
      <c r="CJ408" s="1267"/>
      <c r="CK408" s="1267"/>
      <c r="CL408" s="1267"/>
      <c r="CM408" s="1267"/>
      <c r="CN408" s="1267"/>
      <c r="CO408" s="1267">
        <v>120</v>
      </c>
      <c r="CP408" s="1267">
        <v>0</v>
      </c>
      <c r="CQ408" s="1267">
        <v>0</v>
      </c>
      <c r="CR408" s="1267">
        <v>0</v>
      </c>
      <c r="CS408" s="162">
        <v>0</v>
      </c>
      <c r="CT408" s="162">
        <v>0</v>
      </c>
      <c r="CU408" s="162">
        <v>0</v>
      </c>
      <c r="CV408" s="162">
        <v>0</v>
      </c>
      <c r="CW408" s="209">
        <f t="shared" si="472"/>
        <v>196</v>
      </c>
      <c r="CX408" s="209">
        <f t="shared" si="473"/>
        <v>0</v>
      </c>
      <c r="CY408" s="1277" t="s">
        <v>2598</v>
      </c>
      <c r="CZ408" s="1270"/>
      <c r="DA408" s="1265"/>
      <c r="DB408" s="1265"/>
      <c r="DC408" s="1265"/>
      <c r="DD408" s="1271"/>
      <c r="DE408" s="1272">
        <f t="shared" si="462"/>
        <v>196</v>
      </c>
      <c r="DF408" s="1272" t="str">
        <f t="shared" si="463"/>
        <v>0</v>
      </c>
      <c r="DG408" s="1273"/>
      <c r="DH408" s="158" t="s">
        <v>2211</v>
      </c>
      <c r="DI408" s="156" t="s">
        <v>435</v>
      </c>
      <c r="DJ408" s="174" t="s">
        <v>1259</v>
      </c>
      <c r="DK408" s="175" t="s">
        <v>1252</v>
      </c>
      <c r="DL408" s="156" t="s">
        <v>477</v>
      </c>
      <c r="DM408" s="187">
        <v>45940</v>
      </c>
      <c r="DN408" s="429">
        <v>76</v>
      </c>
      <c r="DO408" s="240" t="s">
        <v>477</v>
      </c>
      <c r="DP408" s="189">
        <v>360</v>
      </c>
      <c r="DQ408" s="181">
        <f t="shared" si="464"/>
        <v>30096.000000000004</v>
      </c>
      <c r="DR408" s="446">
        <f t="shared" si="465"/>
        <v>0.10000000000000013</v>
      </c>
      <c r="DS408" s="195">
        <f t="shared" si="466"/>
        <v>27360</v>
      </c>
      <c r="DT408" s="159">
        <v>45954</v>
      </c>
      <c r="DU408" s="152">
        <f>SUMIF($I:$I,I408,$DN:$DN)</f>
        <v>196</v>
      </c>
      <c r="DV408" s="152">
        <f>SUMIF($I:$I,I408,$DO:$DO)</f>
        <v>0</v>
      </c>
      <c r="ES408" s="152">
        <f>SUMIF($I:$I,I408,$EG:$EG)</f>
        <v>0</v>
      </c>
      <c r="ET408" s="151">
        <f>SUMIF($I:$I,I408,$EH:$EH)</f>
        <v>0</v>
      </c>
      <c r="EU408" s="153"/>
      <c r="EV408" s="153"/>
      <c r="EW408" s="153"/>
      <c r="EX408" s="153"/>
      <c r="EY408" s="152">
        <f t="shared" si="467"/>
        <v>196</v>
      </c>
      <c r="EZ408" s="152">
        <f t="shared" si="468"/>
        <v>0</v>
      </c>
      <c r="FA408" s="152">
        <f t="shared" si="469"/>
        <v>0</v>
      </c>
      <c r="FB408" s="152">
        <f t="shared" si="470"/>
        <v>0</v>
      </c>
      <c r="FC408" s="151" t="str">
        <f t="shared" si="471"/>
        <v>Đủ</v>
      </c>
    </row>
    <row r="409" spans="1:159" s="155" customFormat="1" ht="14" hidden="1" customHeight="1">
      <c r="A409" s="208" t="str">
        <f t="shared" si="460"/>
        <v>ok</v>
      </c>
      <c r="B409" s="151"/>
      <c r="C409" s="409"/>
      <c r="D409" s="154"/>
      <c r="E409" s="154"/>
      <c r="F409" s="154"/>
      <c r="G409" s="151"/>
      <c r="H409" s="364"/>
      <c r="I409" s="163" t="s">
        <v>912</v>
      </c>
      <c r="J409" s="164" t="s">
        <v>863</v>
      </c>
      <c r="K409" s="171" t="s">
        <v>913</v>
      </c>
      <c r="L409" s="171" t="s">
        <v>865</v>
      </c>
      <c r="M409" s="1261" t="s">
        <v>345</v>
      </c>
      <c r="N409" s="1274"/>
      <c r="O409" s="1275"/>
      <c r="P409" s="1276"/>
      <c r="Q409" s="1265"/>
      <c r="R409" s="1265"/>
      <c r="S409" s="1266"/>
      <c r="T409" s="1267"/>
      <c r="U409" s="1267"/>
      <c r="V409" s="1267"/>
      <c r="W409" s="1267"/>
      <c r="X409" s="1267"/>
      <c r="Y409" s="1267"/>
      <c r="Z409" s="1267"/>
      <c r="AA409" s="1267"/>
      <c r="AB409" s="1267"/>
      <c r="AC409" s="1267"/>
      <c r="AD409" s="1267"/>
      <c r="AE409" s="1267"/>
      <c r="AF409" s="1267"/>
      <c r="AG409" s="1267"/>
      <c r="AH409" s="1267"/>
      <c r="AI409" s="1267"/>
      <c r="AJ409" s="1267"/>
      <c r="AK409" s="1267"/>
      <c r="AL409" s="1267"/>
      <c r="AM409" s="1267"/>
      <c r="AN409" s="1267"/>
      <c r="AO409" s="1267"/>
      <c r="AP409" s="1267"/>
      <c r="AQ409" s="1267"/>
      <c r="AR409" s="1267"/>
      <c r="AS409" s="1267"/>
      <c r="AT409" s="1267"/>
      <c r="AU409" s="1267"/>
      <c r="AV409" s="1267"/>
      <c r="AW409" s="1267"/>
      <c r="AX409" s="1267"/>
      <c r="AY409" s="1267"/>
      <c r="AZ409" s="1267"/>
      <c r="BA409" s="1267"/>
      <c r="BB409" s="1267"/>
      <c r="BC409" s="1267"/>
      <c r="BD409" s="1267"/>
      <c r="BE409" s="1267"/>
      <c r="BF409" s="1267"/>
      <c r="BG409" s="1267"/>
      <c r="BH409" s="1267"/>
      <c r="BI409" s="1267"/>
      <c r="BJ409" s="1267"/>
      <c r="BK409" s="1267"/>
      <c r="BL409" s="1267"/>
      <c r="BM409" s="1267"/>
      <c r="BN409" s="1267"/>
      <c r="BO409" s="1267"/>
      <c r="BP409" s="1267"/>
      <c r="BQ409" s="1267"/>
      <c r="BR409" s="1267"/>
      <c r="BS409" s="1267"/>
      <c r="BT409" s="1267"/>
      <c r="BU409" s="1267"/>
      <c r="BV409" s="1267"/>
      <c r="BW409" s="1267"/>
      <c r="BX409" s="1267"/>
      <c r="BY409" s="1267"/>
      <c r="BZ409" s="1267"/>
      <c r="CA409" s="1267"/>
      <c r="CB409" s="1267"/>
      <c r="CC409" s="1267"/>
      <c r="CD409" s="1267"/>
      <c r="CE409" s="1267"/>
      <c r="CF409" s="1267"/>
      <c r="CG409" s="1267"/>
      <c r="CH409" s="1267"/>
      <c r="CI409" s="1267"/>
      <c r="CJ409" s="1267"/>
      <c r="CK409" s="1267"/>
      <c r="CL409" s="1267"/>
      <c r="CM409" s="1267"/>
      <c r="CN409" s="1267"/>
      <c r="CO409" s="1267"/>
      <c r="CP409" s="1267"/>
      <c r="CQ409" s="1267"/>
      <c r="CR409" s="1267"/>
      <c r="CS409" s="1267"/>
      <c r="CT409" s="1267"/>
      <c r="CU409" s="1267"/>
      <c r="CV409" s="1267"/>
      <c r="CW409" s="1268"/>
      <c r="CX409" s="1268"/>
      <c r="CY409" s="1277"/>
      <c r="CZ409" s="1270"/>
      <c r="DA409" s="1265"/>
      <c r="DB409" s="1265"/>
      <c r="DC409" s="1265"/>
      <c r="DD409" s="1271"/>
      <c r="DE409" s="1272"/>
      <c r="DF409" s="1272"/>
      <c r="DG409" s="1273"/>
      <c r="DH409" s="158" t="s">
        <v>2871</v>
      </c>
      <c r="DI409" s="156" t="s">
        <v>435</v>
      </c>
      <c r="DJ409" s="174" t="s">
        <v>1259</v>
      </c>
      <c r="DK409" s="175" t="s">
        <v>1252</v>
      </c>
      <c r="DL409" s="1282" t="s">
        <v>477</v>
      </c>
      <c r="DM409" s="1282" t="s">
        <v>374</v>
      </c>
      <c r="DN409" s="1280">
        <v>120</v>
      </c>
      <c r="DO409" s="1282" t="s">
        <v>477</v>
      </c>
      <c r="DP409" s="1280">
        <v>360</v>
      </c>
      <c r="DQ409" s="181">
        <f t="shared" si="464"/>
        <v>47520.000000000007</v>
      </c>
      <c r="DR409" s="446">
        <f t="shared" si="465"/>
        <v>0.10000000000000017</v>
      </c>
      <c r="DS409" s="195">
        <f t="shared" si="466"/>
        <v>43200</v>
      </c>
      <c r="DT409" s="159">
        <v>46086</v>
      </c>
      <c r="DU409" s="152"/>
      <c r="DV409" s="152"/>
      <c r="ES409" s="152"/>
      <c r="ET409" s="151"/>
      <c r="EU409" s="153"/>
      <c r="EV409" s="153"/>
      <c r="EW409" s="153"/>
      <c r="EX409" s="153"/>
      <c r="EY409" s="152"/>
      <c r="EZ409" s="152"/>
      <c r="FA409" s="152"/>
      <c r="FB409" s="152"/>
      <c r="FC409" s="151"/>
    </row>
    <row r="410" spans="1:159" s="155" customFormat="1" ht="14" hidden="1" customHeight="1">
      <c r="A410" s="208" t="str">
        <f t="shared" si="460"/>
        <v>Hiện</v>
      </c>
      <c r="B410" s="151" t="str">
        <f t="shared" si="461"/>
        <v>Đủ</v>
      </c>
      <c r="C410" s="409">
        <f t="shared" si="454"/>
        <v>0</v>
      </c>
      <c r="D410" s="154" t="s">
        <v>435</v>
      </c>
      <c r="E410" s="154">
        <f>C410*DP410*1.1</f>
        <v>0</v>
      </c>
      <c r="F410" s="154"/>
      <c r="G410" s="151"/>
      <c r="H410" s="364"/>
      <c r="I410" s="171" t="s">
        <v>914</v>
      </c>
      <c r="J410" s="164" t="s">
        <v>863</v>
      </c>
      <c r="K410" s="171" t="s">
        <v>915</v>
      </c>
      <c r="L410" s="171" t="s">
        <v>868</v>
      </c>
      <c r="M410" s="163" t="s">
        <v>345</v>
      </c>
      <c r="N410" s="173">
        <v>0</v>
      </c>
      <c r="O410" s="419">
        <v>328</v>
      </c>
      <c r="P410" s="205"/>
      <c r="S410" s="161"/>
      <c r="T410" s="162"/>
      <c r="U410" s="162"/>
      <c r="V410" s="162"/>
      <c r="W410" s="162"/>
      <c r="X410" s="162"/>
      <c r="Y410" s="162"/>
      <c r="Z410" s="162"/>
      <c r="AA410" s="162"/>
      <c r="AB410" s="162"/>
      <c r="AC410" s="162"/>
      <c r="AD410" s="162"/>
      <c r="AE410" s="162"/>
      <c r="AF410" s="162"/>
      <c r="AG410" s="162"/>
      <c r="AH410" s="162"/>
      <c r="AI410" s="162"/>
      <c r="AJ410" s="162"/>
      <c r="AK410" s="162">
        <v>358</v>
      </c>
      <c r="AL410" s="162">
        <v>0</v>
      </c>
      <c r="AM410" s="162"/>
      <c r="AN410" s="162"/>
      <c r="AO410" s="162">
        <v>0</v>
      </c>
      <c r="AP410" s="162">
        <v>0</v>
      </c>
      <c r="AQ410" s="162">
        <v>0</v>
      </c>
      <c r="AR410" s="162">
        <v>0</v>
      </c>
      <c r="AS410" s="162">
        <v>0</v>
      </c>
      <c r="AT410" s="162">
        <v>0</v>
      </c>
      <c r="AU410" s="162">
        <v>0</v>
      </c>
      <c r="AV410" s="162">
        <v>0</v>
      </c>
      <c r="AW410" s="162">
        <v>0</v>
      </c>
      <c r="AX410" s="162">
        <v>0</v>
      </c>
      <c r="AY410" s="162">
        <v>0</v>
      </c>
      <c r="AZ410" s="162">
        <v>0</v>
      </c>
      <c r="BA410" s="162"/>
      <c r="BB410" s="162"/>
      <c r="BC410" s="162">
        <v>0</v>
      </c>
      <c r="BD410" s="162">
        <v>0</v>
      </c>
      <c r="BE410" s="162">
        <v>0</v>
      </c>
      <c r="BF410" s="162">
        <v>0</v>
      </c>
      <c r="BG410" s="162">
        <v>0</v>
      </c>
      <c r="BH410" s="162">
        <v>0</v>
      </c>
      <c r="BI410" s="162">
        <v>0</v>
      </c>
      <c r="BJ410" s="162">
        <v>0</v>
      </c>
      <c r="BK410" s="162">
        <v>0</v>
      </c>
      <c r="BL410" s="162">
        <v>0</v>
      </c>
      <c r="BM410" s="162">
        <v>0</v>
      </c>
      <c r="BN410" s="162">
        <v>0</v>
      </c>
      <c r="BO410" s="162"/>
      <c r="BP410" s="162"/>
      <c r="BQ410" s="162">
        <v>0</v>
      </c>
      <c r="BR410" s="162">
        <v>0</v>
      </c>
      <c r="BS410" s="162">
        <v>0</v>
      </c>
      <c r="BT410" s="162">
        <v>0</v>
      </c>
      <c r="BU410" s="162">
        <v>0</v>
      </c>
      <c r="BV410" s="162">
        <v>0</v>
      </c>
      <c r="BW410" s="162"/>
      <c r="BX410" s="162"/>
      <c r="BY410" s="162">
        <v>0</v>
      </c>
      <c r="BZ410" s="162">
        <v>0</v>
      </c>
      <c r="CA410" s="162">
        <v>0</v>
      </c>
      <c r="CB410" s="162">
        <v>0</v>
      </c>
      <c r="CC410" s="162">
        <v>0</v>
      </c>
      <c r="CD410" s="162">
        <v>0</v>
      </c>
      <c r="CE410" s="162">
        <f>VLOOKUP(I410,[120]REV33!$A:$O,11,0)</f>
        <v>0</v>
      </c>
      <c r="CF410" s="162">
        <f>VLOOKUP(I410,[120]REV33!$A:$O,12,0)</f>
        <v>0</v>
      </c>
      <c r="CG410" s="162"/>
      <c r="CH410" s="162"/>
      <c r="CI410" s="162"/>
      <c r="CJ410" s="162"/>
      <c r="CK410" s="162"/>
      <c r="CL410" s="162"/>
      <c r="CM410" s="162"/>
      <c r="CN410" s="162"/>
      <c r="CO410" s="162">
        <v>0</v>
      </c>
      <c r="CP410" s="162">
        <v>0</v>
      </c>
      <c r="CQ410" s="162">
        <v>0</v>
      </c>
      <c r="CR410" s="162">
        <v>0</v>
      </c>
      <c r="CS410" s="162">
        <v>0</v>
      </c>
      <c r="CT410" s="162">
        <v>0</v>
      </c>
      <c r="CU410" s="162">
        <v>0</v>
      </c>
      <c r="CV410" s="162">
        <v>0</v>
      </c>
      <c r="CW410" s="209">
        <f t="shared" ref="CW410:CW414" si="474">Q410+S410+U410+W410+Y410+AA410+AC410+AE410+AG410+AI410+AK410+AM410+AO410+AQ410+AS410+AU410+AW410+AY410+BA410+BC410+BE410+BG410+BI410+BK410+BM410+BO410+BQ410+BS410+BU410+BW410+BY410+CA410+CC410+CE410+CG410+CI410+CK410+CM410+CO410+CQ410+CS410+CU410</f>
        <v>358</v>
      </c>
      <c r="CX410" s="209">
        <f t="shared" ref="CX410:CX414" si="475">R410+T410+V410+X410+Z410+AB410+AD410+AF410+AH410+AJ410+AL410+AN410+AP410+AR410+AT410+AV410+AX410+AZ410+BB410+BD410+BF410+BH410+BJ410+BL410+BN410+BP410+BR410+BT410+BV410+BX410+BZ410+CB410+CD410+CF410+CH410+CJ410+CL410+CN410+CP410+CR410+CT410+CV410</f>
        <v>0</v>
      </c>
      <c r="CY410" s="206" t="s">
        <v>1000</v>
      </c>
      <c r="CZ410" s="156"/>
      <c r="DD410" s="157"/>
      <c r="DE410" s="152">
        <f t="shared" si="462"/>
        <v>358</v>
      </c>
      <c r="DF410" s="152" t="str">
        <f t="shared" si="463"/>
        <v>0</v>
      </c>
      <c r="DG410" s="153"/>
      <c r="DH410" s="158" t="s">
        <v>2211</v>
      </c>
      <c r="DI410" s="156" t="s">
        <v>435</v>
      </c>
      <c r="DJ410" s="174" t="s">
        <v>1259</v>
      </c>
      <c r="DK410" s="175" t="s">
        <v>1252</v>
      </c>
      <c r="DL410" s="240" t="s">
        <v>477</v>
      </c>
      <c r="DM410" s="187">
        <v>45940</v>
      </c>
      <c r="DN410" s="429">
        <v>358</v>
      </c>
      <c r="DO410" s="240" t="s">
        <v>477</v>
      </c>
      <c r="DP410" s="189">
        <v>360</v>
      </c>
      <c r="DQ410" s="181">
        <f t="shared" si="464"/>
        <v>141768</v>
      </c>
      <c r="DR410" s="446">
        <f t="shared" si="465"/>
        <v>0.1</v>
      </c>
      <c r="DS410" s="160">
        <f t="shared" si="466"/>
        <v>128880</v>
      </c>
      <c r="DT410" s="159">
        <v>45954</v>
      </c>
      <c r="DU410" s="152">
        <f t="shared" ref="DU410:DU419" si="476">SUMIF($I:$I,I410,$DN:$DN)</f>
        <v>358</v>
      </c>
      <c r="DV410" s="152">
        <f>SUMIF($I:$I,I410,$DO:$DO)</f>
        <v>0</v>
      </c>
      <c r="ES410" s="152">
        <f>SUMIF($I:$I,I410,$EG:$EG)</f>
        <v>0</v>
      </c>
      <c r="ET410" s="151">
        <f>SUMIF($I:$I,I410,$EH:$EH)</f>
        <v>0</v>
      </c>
      <c r="EU410" s="153"/>
      <c r="EV410" s="153"/>
      <c r="EW410" s="153"/>
      <c r="EX410" s="153"/>
      <c r="EY410" s="152">
        <f t="shared" si="467"/>
        <v>358</v>
      </c>
      <c r="EZ410" s="152">
        <f t="shared" si="468"/>
        <v>0</v>
      </c>
      <c r="FA410" s="152">
        <f t="shared" si="469"/>
        <v>0</v>
      </c>
      <c r="FB410" s="152">
        <f t="shared" si="470"/>
        <v>0</v>
      </c>
      <c r="FC410" s="151" t="str">
        <f t="shared" si="471"/>
        <v>Đủ</v>
      </c>
    </row>
    <row r="411" spans="1:159" s="155" customFormat="1" ht="14" hidden="1" customHeight="1">
      <c r="A411" s="208" t="str">
        <f t="shared" si="460"/>
        <v>Hiện</v>
      </c>
      <c r="B411" s="151" t="str">
        <f t="shared" si="461"/>
        <v>Đủ</v>
      </c>
      <c r="C411" s="409">
        <f t="shared" si="454"/>
        <v>0</v>
      </c>
      <c r="D411" s="154" t="s">
        <v>435</v>
      </c>
      <c r="E411" s="154">
        <f>C411*DP411*1.1</f>
        <v>0</v>
      </c>
      <c r="F411" s="154"/>
      <c r="G411" s="151"/>
      <c r="H411" s="364"/>
      <c r="I411" s="171" t="s">
        <v>916</v>
      </c>
      <c r="J411" s="164" t="s">
        <v>917</v>
      </c>
      <c r="K411" s="171" t="s">
        <v>918</v>
      </c>
      <c r="L411" s="171" t="s">
        <v>838</v>
      </c>
      <c r="M411" s="163" t="s">
        <v>345</v>
      </c>
      <c r="N411" s="173">
        <v>0</v>
      </c>
      <c r="O411" s="419">
        <v>20</v>
      </c>
      <c r="P411" s="205"/>
      <c r="S411" s="161"/>
      <c r="T411" s="162"/>
      <c r="U411" s="162"/>
      <c r="V411" s="162"/>
      <c r="W411" s="162"/>
      <c r="X411" s="162"/>
      <c r="Y411" s="162"/>
      <c r="Z411" s="162"/>
      <c r="AA411" s="162"/>
      <c r="AB411" s="162"/>
      <c r="AC411" s="162"/>
      <c r="AD411" s="162"/>
      <c r="AE411" s="162"/>
      <c r="AF411" s="162"/>
      <c r="AG411" s="162"/>
      <c r="AH411" s="162"/>
      <c r="AI411" s="162"/>
      <c r="AJ411" s="162"/>
      <c r="AK411" s="162">
        <v>30</v>
      </c>
      <c r="AL411" s="162">
        <v>0</v>
      </c>
      <c r="AM411" s="162"/>
      <c r="AN411" s="162"/>
      <c r="AO411" s="162">
        <v>0</v>
      </c>
      <c r="AP411" s="162">
        <v>0</v>
      </c>
      <c r="AQ411" s="162">
        <v>0</v>
      </c>
      <c r="AR411" s="162">
        <v>0</v>
      </c>
      <c r="AS411" s="162">
        <v>0</v>
      </c>
      <c r="AT411" s="162">
        <v>0</v>
      </c>
      <c r="AU411" s="162">
        <v>0</v>
      </c>
      <c r="AV411" s="162">
        <v>0</v>
      </c>
      <c r="AW411" s="162">
        <v>0</v>
      </c>
      <c r="AX411" s="162">
        <v>0</v>
      </c>
      <c r="AY411" s="162">
        <v>0</v>
      </c>
      <c r="AZ411" s="162">
        <v>0</v>
      </c>
      <c r="BA411" s="162"/>
      <c r="BB411" s="162"/>
      <c r="BC411" s="162">
        <v>0</v>
      </c>
      <c r="BD411" s="162">
        <v>0</v>
      </c>
      <c r="BE411" s="162">
        <v>0</v>
      </c>
      <c r="BF411" s="162">
        <v>0</v>
      </c>
      <c r="BG411" s="162">
        <v>0</v>
      </c>
      <c r="BH411" s="162">
        <v>0</v>
      </c>
      <c r="BI411" s="162">
        <v>0</v>
      </c>
      <c r="BJ411" s="162">
        <v>0</v>
      </c>
      <c r="BK411" s="162">
        <v>0</v>
      </c>
      <c r="BL411" s="162">
        <v>0</v>
      </c>
      <c r="BM411" s="162">
        <v>0</v>
      </c>
      <c r="BN411" s="162">
        <v>0</v>
      </c>
      <c r="BO411" s="162"/>
      <c r="BP411" s="162"/>
      <c r="BQ411" s="162">
        <v>0</v>
      </c>
      <c r="BR411" s="162">
        <v>0</v>
      </c>
      <c r="BS411" s="162">
        <v>0</v>
      </c>
      <c r="BT411" s="162">
        <v>0</v>
      </c>
      <c r="BU411" s="162">
        <v>0</v>
      </c>
      <c r="BV411" s="162">
        <v>0</v>
      </c>
      <c r="BW411" s="162"/>
      <c r="BX411" s="162"/>
      <c r="BY411" s="162">
        <v>0</v>
      </c>
      <c r="BZ411" s="162">
        <v>0</v>
      </c>
      <c r="CA411" s="162">
        <v>0</v>
      </c>
      <c r="CB411" s="162">
        <v>0</v>
      </c>
      <c r="CC411" s="162">
        <v>0</v>
      </c>
      <c r="CD411" s="162">
        <v>0</v>
      </c>
      <c r="CE411" s="162">
        <f>VLOOKUP(I411,[120]REV33!$A:$O,11,0)</f>
        <v>0</v>
      </c>
      <c r="CF411" s="162">
        <f>VLOOKUP(I411,[120]REV33!$A:$O,12,0)</f>
        <v>0</v>
      </c>
      <c r="CG411" s="162"/>
      <c r="CH411" s="162"/>
      <c r="CI411" s="162"/>
      <c r="CJ411" s="162"/>
      <c r="CK411" s="162"/>
      <c r="CL411" s="162"/>
      <c r="CM411" s="162"/>
      <c r="CN411" s="162"/>
      <c r="CO411" s="162">
        <v>0</v>
      </c>
      <c r="CP411" s="162">
        <v>0</v>
      </c>
      <c r="CQ411" s="162">
        <v>0</v>
      </c>
      <c r="CR411" s="162">
        <v>0</v>
      </c>
      <c r="CS411" s="162">
        <v>0</v>
      </c>
      <c r="CT411" s="162">
        <v>0</v>
      </c>
      <c r="CU411" s="162">
        <v>0</v>
      </c>
      <c r="CV411" s="162">
        <v>0</v>
      </c>
      <c r="CW411" s="209">
        <f t="shared" si="474"/>
        <v>30</v>
      </c>
      <c r="CX411" s="209">
        <f t="shared" si="475"/>
        <v>0</v>
      </c>
      <c r="CY411" s="206" t="s">
        <v>1000</v>
      </c>
      <c r="CZ411" s="156"/>
      <c r="DD411" s="157"/>
      <c r="DE411" s="152">
        <f t="shared" si="462"/>
        <v>30</v>
      </c>
      <c r="DF411" s="152" t="str">
        <f t="shared" si="463"/>
        <v>0</v>
      </c>
      <c r="DG411" s="153"/>
      <c r="DH411" s="158" t="s">
        <v>2211</v>
      </c>
      <c r="DI411" s="156" t="s">
        <v>435</v>
      </c>
      <c r="DJ411" s="174" t="s">
        <v>1260</v>
      </c>
      <c r="DK411" s="175" t="s">
        <v>1261</v>
      </c>
      <c r="DL411" s="240" t="s">
        <v>477</v>
      </c>
      <c r="DM411" s="187">
        <v>45940</v>
      </c>
      <c r="DN411" s="429">
        <v>30</v>
      </c>
      <c r="DO411" s="240" t="s">
        <v>477</v>
      </c>
      <c r="DP411" s="189">
        <v>12000</v>
      </c>
      <c r="DQ411" s="181">
        <f t="shared" si="464"/>
        <v>396000.00000000006</v>
      </c>
      <c r="DR411" s="446">
        <f t="shared" si="465"/>
        <v>0.10000000000000016</v>
      </c>
      <c r="DS411" s="160">
        <f t="shared" si="466"/>
        <v>360000</v>
      </c>
      <c r="DT411" s="159">
        <v>45954</v>
      </c>
      <c r="DU411" s="152">
        <f t="shared" si="476"/>
        <v>30</v>
      </c>
      <c r="DV411" s="152">
        <f>SUMIF($I:$I,I411,$DO:$DO)</f>
        <v>0</v>
      </c>
      <c r="ES411" s="152">
        <f>SUMIF($I:$I,I411,$EG:$EG)</f>
        <v>0</v>
      </c>
      <c r="ET411" s="151">
        <f>SUMIF($I:$I,I411,$EH:$EH)</f>
        <v>0</v>
      </c>
      <c r="EU411" s="153"/>
      <c r="EV411" s="153"/>
      <c r="EW411" s="153"/>
      <c r="EX411" s="153"/>
      <c r="EY411" s="152">
        <f t="shared" si="467"/>
        <v>30</v>
      </c>
      <c r="EZ411" s="152">
        <f t="shared" si="468"/>
        <v>0</v>
      </c>
      <c r="FA411" s="152">
        <f t="shared" si="469"/>
        <v>0</v>
      </c>
      <c r="FB411" s="152">
        <f t="shared" si="470"/>
        <v>0</v>
      </c>
      <c r="FC411" s="151" t="str">
        <f t="shared" si="471"/>
        <v>Đủ</v>
      </c>
    </row>
    <row r="412" spans="1:159" s="155" customFormat="1" ht="14" hidden="1" customHeight="1">
      <c r="A412" s="208" t="str">
        <f t="shared" si="460"/>
        <v>Hiện</v>
      </c>
      <c r="B412" s="151" t="str">
        <f t="shared" si="461"/>
        <v>Đủ</v>
      </c>
      <c r="C412" s="409">
        <f t="shared" si="454"/>
        <v>0</v>
      </c>
      <c r="D412" s="154" t="s">
        <v>435</v>
      </c>
      <c r="E412" s="154">
        <f>C412*DP412*1.1</f>
        <v>0</v>
      </c>
      <c r="F412" s="154"/>
      <c r="G412" s="151"/>
      <c r="H412" s="364"/>
      <c r="I412" s="171" t="s">
        <v>919</v>
      </c>
      <c r="J412" s="164" t="s">
        <v>917</v>
      </c>
      <c r="K412" s="171" t="s">
        <v>920</v>
      </c>
      <c r="L412" s="171" t="s">
        <v>838</v>
      </c>
      <c r="M412" s="163" t="s">
        <v>345</v>
      </c>
      <c r="N412" s="173">
        <v>0</v>
      </c>
      <c r="O412" s="419">
        <v>20</v>
      </c>
      <c r="P412" s="205"/>
      <c r="S412" s="161"/>
      <c r="T412" s="162"/>
      <c r="U412" s="162"/>
      <c r="V412" s="162"/>
      <c r="W412" s="162"/>
      <c r="X412" s="162"/>
      <c r="Y412" s="162"/>
      <c r="Z412" s="162"/>
      <c r="AA412" s="162"/>
      <c r="AB412" s="162"/>
      <c r="AC412" s="162"/>
      <c r="AD412" s="162"/>
      <c r="AE412" s="162"/>
      <c r="AF412" s="162"/>
      <c r="AG412" s="162"/>
      <c r="AH412" s="162"/>
      <c r="AI412" s="162"/>
      <c r="AJ412" s="162"/>
      <c r="AK412" s="162">
        <v>30</v>
      </c>
      <c r="AL412" s="162">
        <v>0</v>
      </c>
      <c r="AM412" s="162"/>
      <c r="AN412" s="162"/>
      <c r="AO412" s="162">
        <v>0</v>
      </c>
      <c r="AP412" s="162">
        <v>0</v>
      </c>
      <c r="AQ412" s="162">
        <v>0</v>
      </c>
      <c r="AR412" s="162">
        <v>0</v>
      </c>
      <c r="AS412" s="162">
        <v>0</v>
      </c>
      <c r="AT412" s="162">
        <v>0</v>
      </c>
      <c r="AU412" s="162">
        <v>0</v>
      </c>
      <c r="AV412" s="162">
        <v>0</v>
      </c>
      <c r="AW412" s="162">
        <v>0</v>
      </c>
      <c r="AX412" s="162">
        <v>0</v>
      </c>
      <c r="AY412" s="162">
        <v>0</v>
      </c>
      <c r="AZ412" s="162">
        <v>0</v>
      </c>
      <c r="BA412" s="162"/>
      <c r="BB412" s="162"/>
      <c r="BC412" s="162">
        <v>0</v>
      </c>
      <c r="BD412" s="162">
        <v>0</v>
      </c>
      <c r="BE412" s="162">
        <v>0</v>
      </c>
      <c r="BF412" s="162">
        <v>0</v>
      </c>
      <c r="BG412" s="162">
        <v>0</v>
      </c>
      <c r="BH412" s="162">
        <v>0</v>
      </c>
      <c r="BI412" s="162">
        <v>0</v>
      </c>
      <c r="BJ412" s="162">
        <v>0</v>
      </c>
      <c r="BK412" s="162">
        <v>0</v>
      </c>
      <c r="BL412" s="162">
        <v>0</v>
      </c>
      <c r="BM412" s="162">
        <v>0</v>
      </c>
      <c r="BN412" s="162">
        <v>0</v>
      </c>
      <c r="BO412" s="162"/>
      <c r="BP412" s="162"/>
      <c r="BQ412" s="162">
        <v>0</v>
      </c>
      <c r="BR412" s="162">
        <v>0</v>
      </c>
      <c r="BS412" s="162">
        <v>0</v>
      </c>
      <c r="BT412" s="162">
        <v>0</v>
      </c>
      <c r="BU412" s="162">
        <v>0</v>
      </c>
      <c r="BV412" s="162">
        <v>0</v>
      </c>
      <c r="BW412" s="162"/>
      <c r="BX412" s="162"/>
      <c r="BY412" s="162">
        <v>0</v>
      </c>
      <c r="BZ412" s="162">
        <v>0</v>
      </c>
      <c r="CA412" s="162">
        <v>0</v>
      </c>
      <c r="CB412" s="162">
        <v>0</v>
      </c>
      <c r="CC412" s="162">
        <v>0</v>
      </c>
      <c r="CD412" s="162">
        <v>0</v>
      </c>
      <c r="CE412" s="162">
        <f>VLOOKUP(I412,[120]REV33!$A:$O,11,0)</f>
        <v>0</v>
      </c>
      <c r="CF412" s="162">
        <f>VLOOKUP(I412,[120]REV33!$A:$O,12,0)</f>
        <v>0</v>
      </c>
      <c r="CG412" s="162"/>
      <c r="CH412" s="162"/>
      <c r="CI412" s="162"/>
      <c r="CJ412" s="162"/>
      <c r="CK412" s="162"/>
      <c r="CL412" s="162"/>
      <c r="CM412" s="162"/>
      <c r="CN412" s="162"/>
      <c r="CO412" s="162">
        <v>0</v>
      </c>
      <c r="CP412" s="162">
        <v>0</v>
      </c>
      <c r="CQ412" s="162">
        <v>0</v>
      </c>
      <c r="CR412" s="162">
        <v>0</v>
      </c>
      <c r="CS412" s="162">
        <v>0</v>
      </c>
      <c r="CT412" s="162">
        <v>0</v>
      </c>
      <c r="CU412" s="162">
        <v>0</v>
      </c>
      <c r="CV412" s="162">
        <v>0</v>
      </c>
      <c r="CW412" s="209">
        <f t="shared" si="474"/>
        <v>30</v>
      </c>
      <c r="CX412" s="209">
        <f t="shared" si="475"/>
        <v>0</v>
      </c>
      <c r="CY412" s="206" t="s">
        <v>1000</v>
      </c>
      <c r="CZ412" s="156"/>
      <c r="DD412" s="157"/>
      <c r="DE412" s="152">
        <f t="shared" si="462"/>
        <v>30</v>
      </c>
      <c r="DF412" s="152" t="str">
        <f t="shared" si="463"/>
        <v>0</v>
      </c>
      <c r="DG412" s="153"/>
      <c r="DH412" s="158" t="s">
        <v>2211</v>
      </c>
      <c r="DI412" s="156" t="s">
        <v>435</v>
      </c>
      <c r="DJ412" s="174" t="s">
        <v>1262</v>
      </c>
      <c r="DK412" s="175" t="s">
        <v>1261</v>
      </c>
      <c r="DL412" s="240" t="s">
        <v>477</v>
      </c>
      <c r="DM412" s="187">
        <v>45940</v>
      </c>
      <c r="DN412" s="429">
        <v>30</v>
      </c>
      <c r="DO412" s="240" t="s">
        <v>477</v>
      </c>
      <c r="DP412" s="189">
        <v>12000</v>
      </c>
      <c r="DQ412" s="181">
        <f t="shared" si="464"/>
        <v>396000.00000000006</v>
      </c>
      <c r="DR412" s="446">
        <f t="shared" si="465"/>
        <v>0.10000000000000016</v>
      </c>
      <c r="DS412" s="160">
        <f t="shared" si="466"/>
        <v>360000</v>
      </c>
      <c r="DT412" s="159">
        <v>45954</v>
      </c>
      <c r="DU412" s="152">
        <f t="shared" si="476"/>
        <v>30</v>
      </c>
      <c r="DV412" s="152">
        <f>SUMIF($I:$I,I412,$DO:$DO)</f>
        <v>0</v>
      </c>
      <c r="ES412" s="152">
        <f>SUMIF($I:$I,I412,$EG:$EG)</f>
        <v>0</v>
      </c>
      <c r="ET412" s="151">
        <f>SUMIF($I:$I,I412,$EH:$EH)</f>
        <v>0</v>
      </c>
      <c r="EU412" s="153"/>
      <c r="EV412" s="153"/>
      <c r="EW412" s="153"/>
      <c r="EX412" s="153"/>
      <c r="EY412" s="152">
        <f t="shared" si="467"/>
        <v>30</v>
      </c>
      <c r="EZ412" s="152">
        <f t="shared" si="468"/>
        <v>0</v>
      </c>
      <c r="FA412" s="152">
        <f t="shared" si="469"/>
        <v>0</v>
      </c>
      <c r="FB412" s="152">
        <f t="shared" si="470"/>
        <v>0</v>
      </c>
      <c r="FC412" s="151" t="str">
        <f t="shared" si="471"/>
        <v>Đủ</v>
      </c>
    </row>
    <row r="413" spans="1:159" s="155" customFormat="1" ht="14" hidden="1" customHeight="1">
      <c r="A413" s="208" t="str">
        <f t="shared" si="460"/>
        <v>Hiện</v>
      </c>
      <c r="B413" s="151" t="str">
        <f t="shared" si="461"/>
        <v>Thừa</v>
      </c>
      <c r="C413" s="434">
        <f t="shared" si="454"/>
        <v>-170</v>
      </c>
      <c r="D413" s="154" t="s">
        <v>435</v>
      </c>
      <c r="E413" s="154">
        <f>C413*DP413*1.1</f>
        <v>-5984000.0000000009</v>
      </c>
      <c r="F413" s="154"/>
      <c r="G413" s="151"/>
      <c r="H413" s="364"/>
      <c r="I413" s="171" t="s">
        <v>921</v>
      </c>
      <c r="J413" s="164" t="s">
        <v>922</v>
      </c>
      <c r="K413" s="171" t="s">
        <v>923</v>
      </c>
      <c r="L413" s="171" t="s">
        <v>838</v>
      </c>
      <c r="M413" s="163" t="s">
        <v>345</v>
      </c>
      <c r="N413" s="173">
        <v>0</v>
      </c>
      <c r="O413" s="419">
        <v>160</v>
      </c>
      <c r="P413" s="205"/>
      <c r="S413" s="161"/>
      <c r="T413" s="162"/>
      <c r="U413" s="162"/>
      <c r="V413" s="162"/>
      <c r="W413" s="162"/>
      <c r="X413" s="162"/>
      <c r="Y413" s="162"/>
      <c r="Z413" s="162"/>
      <c r="AA413" s="162"/>
      <c r="AB413" s="162"/>
      <c r="AC413" s="162"/>
      <c r="AD413" s="162"/>
      <c r="AE413" s="162"/>
      <c r="AF413" s="162"/>
      <c r="AG413" s="162"/>
      <c r="AH413" s="162"/>
      <c r="AI413" s="162"/>
      <c r="AJ413" s="162"/>
      <c r="AK413" s="162">
        <v>170</v>
      </c>
      <c r="AL413" s="162">
        <v>0</v>
      </c>
      <c r="AM413" s="162"/>
      <c r="AN413" s="162"/>
      <c r="AO413" s="162">
        <v>0</v>
      </c>
      <c r="AP413" s="162">
        <v>0</v>
      </c>
      <c r="AQ413" s="162">
        <v>0</v>
      </c>
      <c r="AR413" s="162">
        <v>0</v>
      </c>
      <c r="AS413" s="162">
        <v>0</v>
      </c>
      <c r="AT413" s="162">
        <v>0</v>
      </c>
      <c r="AU413" s="162">
        <v>0</v>
      </c>
      <c r="AV413" s="162">
        <v>0</v>
      </c>
      <c r="AW413" s="162">
        <v>0</v>
      </c>
      <c r="AX413" s="162">
        <v>0</v>
      </c>
      <c r="AY413" s="162">
        <v>0</v>
      </c>
      <c r="AZ413" s="162">
        <v>0</v>
      </c>
      <c r="BA413" s="162"/>
      <c r="BB413" s="162"/>
      <c r="BC413" s="162">
        <v>0</v>
      </c>
      <c r="BD413" s="162">
        <v>0</v>
      </c>
      <c r="BE413" s="162">
        <v>0</v>
      </c>
      <c r="BF413" s="162">
        <v>0</v>
      </c>
      <c r="BG413" s="162">
        <v>-170</v>
      </c>
      <c r="BH413" s="162">
        <v>0</v>
      </c>
      <c r="BI413" s="162">
        <v>0</v>
      </c>
      <c r="BJ413" s="162">
        <v>0</v>
      </c>
      <c r="BK413" s="162">
        <v>0</v>
      </c>
      <c r="BL413" s="162">
        <v>0</v>
      </c>
      <c r="BM413" s="162">
        <v>0</v>
      </c>
      <c r="BN413" s="162">
        <v>0</v>
      </c>
      <c r="BO413" s="162"/>
      <c r="BP413" s="162"/>
      <c r="BQ413" s="162">
        <v>0</v>
      </c>
      <c r="BR413" s="162">
        <v>0</v>
      </c>
      <c r="BS413" s="162">
        <v>0</v>
      </c>
      <c r="BT413" s="162">
        <v>0</v>
      </c>
      <c r="BU413" s="162">
        <v>0</v>
      </c>
      <c r="BV413" s="162">
        <v>0</v>
      </c>
      <c r="BW413" s="162"/>
      <c r="BX413" s="162"/>
      <c r="BY413" s="162">
        <v>0</v>
      </c>
      <c r="BZ413" s="162">
        <v>0</v>
      </c>
      <c r="CA413" s="162">
        <v>0</v>
      </c>
      <c r="CB413" s="162">
        <v>0</v>
      </c>
      <c r="CC413" s="162">
        <v>0</v>
      </c>
      <c r="CD413" s="162">
        <v>0</v>
      </c>
      <c r="CE413" s="162">
        <f>VLOOKUP(I413,[120]REV33!$A:$O,11,0)</f>
        <v>0</v>
      </c>
      <c r="CF413" s="162">
        <f>VLOOKUP(I413,[120]REV33!$A:$O,12,0)</f>
        <v>0</v>
      </c>
      <c r="CG413" s="162"/>
      <c r="CH413" s="162"/>
      <c r="CI413" s="162"/>
      <c r="CJ413" s="162"/>
      <c r="CK413" s="162"/>
      <c r="CL413" s="162"/>
      <c r="CM413" s="162"/>
      <c r="CN413" s="162"/>
      <c r="CO413" s="162">
        <v>0</v>
      </c>
      <c r="CP413" s="162">
        <v>0</v>
      </c>
      <c r="CQ413" s="162">
        <v>0</v>
      </c>
      <c r="CR413" s="162">
        <v>0</v>
      </c>
      <c r="CS413" s="162">
        <v>0</v>
      </c>
      <c r="CT413" s="162">
        <v>0</v>
      </c>
      <c r="CU413" s="162">
        <v>0</v>
      </c>
      <c r="CV413" s="162">
        <v>0</v>
      </c>
      <c r="CW413" s="209">
        <f t="shared" si="474"/>
        <v>0</v>
      </c>
      <c r="CX413" s="209">
        <f t="shared" si="475"/>
        <v>0</v>
      </c>
      <c r="CY413" s="206" t="s">
        <v>2053</v>
      </c>
      <c r="CZ413" s="156"/>
      <c r="DD413" s="157"/>
      <c r="DE413" s="152" t="str">
        <f t="shared" si="462"/>
        <v>0</v>
      </c>
      <c r="DF413" s="152" t="str">
        <f t="shared" si="463"/>
        <v>0</v>
      </c>
      <c r="DG413" s="153"/>
      <c r="DH413" s="158" t="s">
        <v>2211</v>
      </c>
      <c r="DI413" s="156" t="s">
        <v>435</v>
      </c>
      <c r="DJ413" s="174" t="s">
        <v>1263</v>
      </c>
      <c r="DK413" s="175" t="s">
        <v>1264</v>
      </c>
      <c r="DL413" s="240" t="s">
        <v>477</v>
      </c>
      <c r="DM413" s="187">
        <v>45940</v>
      </c>
      <c r="DN413" s="429">
        <v>170</v>
      </c>
      <c r="DO413" s="240" t="s">
        <v>477</v>
      </c>
      <c r="DP413" s="189">
        <v>32000</v>
      </c>
      <c r="DQ413" s="181">
        <f t="shared" si="464"/>
        <v>5984000.0000000009</v>
      </c>
      <c r="DR413" s="446">
        <f t="shared" si="465"/>
        <v>0.10000000000000017</v>
      </c>
      <c r="DS413" s="160">
        <f t="shared" si="466"/>
        <v>5440000</v>
      </c>
      <c r="DT413" s="159">
        <v>45954</v>
      </c>
      <c r="DU413" s="152">
        <f t="shared" si="476"/>
        <v>170</v>
      </c>
      <c r="DV413" s="152">
        <f>SUMIF($I:$I,I413,$DO:$DO)</f>
        <v>0</v>
      </c>
      <c r="ES413" s="152">
        <f>SUMIF($I:$I,I413,$EG:$EG)</f>
        <v>0</v>
      </c>
      <c r="ET413" s="151">
        <f>SUMIF($I:$I,I413,$EH:$EH)</f>
        <v>0</v>
      </c>
      <c r="EU413" s="153"/>
      <c r="EV413" s="153"/>
      <c r="EW413" s="153"/>
      <c r="EX413" s="153"/>
      <c r="EY413" s="152">
        <f t="shared" si="467"/>
        <v>170</v>
      </c>
      <c r="EZ413" s="152">
        <f t="shared" si="468"/>
        <v>0</v>
      </c>
      <c r="FA413" s="152">
        <f t="shared" si="469"/>
        <v>-170</v>
      </c>
      <c r="FB413" s="152">
        <f t="shared" si="470"/>
        <v>0</v>
      </c>
      <c r="FC413" s="151" t="str">
        <f t="shared" si="471"/>
        <v>Thừa</v>
      </c>
    </row>
    <row r="414" spans="1:159" s="155" customFormat="1" ht="14" hidden="1" customHeight="1">
      <c r="A414" s="208" t="str">
        <f t="shared" si="460"/>
        <v>Hiện</v>
      </c>
      <c r="B414" s="151" t="str">
        <f t="shared" si="461"/>
        <v>Đủ</v>
      </c>
      <c r="C414" s="409">
        <f t="shared" si="454"/>
        <v>0</v>
      </c>
      <c r="D414" s="154"/>
      <c r="E414" s="154">
        <f>C414*DP414*1.1</f>
        <v>0</v>
      </c>
      <c r="F414" s="154" t="s">
        <v>1501</v>
      </c>
      <c r="G414" s="151"/>
      <c r="H414" s="364"/>
      <c r="I414" s="164" t="s">
        <v>924</v>
      </c>
      <c r="J414" s="164" t="s">
        <v>925</v>
      </c>
      <c r="K414" s="171" t="s">
        <v>926</v>
      </c>
      <c r="L414" s="171" t="s">
        <v>753</v>
      </c>
      <c r="M414" s="163" t="s">
        <v>345</v>
      </c>
      <c r="N414" s="173">
        <v>0</v>
      </c>
      <c r="O414" s="419">
        <v>24</v>
      </c>
      <c r="P414" s="205"/>
      <c r="S414" s="161"/>
      <c r="T414" s="162"/>
      <c r="U414" s="162"/>
      <c r="V414" s="162"/>
      <c r="W414" s="162"/>
      <c r="X414" s="162"/>
      <c r="Y414" s="162"/>
      <c r="Z414" s="162"/>
      <c r="AA414" s="162"/>
      <c r="AB414" s="162"/>
      <c r="AC414" s="162"/>
      <c r="AD414" s="162"/>
      <c r="AE414" s="162"/>
      <c r="AF414" s="162"/>
      <c r="AG414" s="162"/>
      <c r="AH414" s="162"/>
      <c r="AI414" s="162"/>
      <c r="AJ414" s="162"/>
      <c r="AK414" s="162">
        <v>28</v>
      </c>
      <c r="AL414" s="162">
        <v>0</v>
      </c>
      <c r="AM414" s="162"/>
      <c r="AN414" s="162"/>
      <c r="AO414" s="162">
        <v>0</v>
      </c>
      <c r="AP414" s="162">
        <v>0</v>
      </c>
      <c r="AQ414" s="162">
        <v>0</v>
      </c>
      <c r="AR414" s="162">
        <v>0</v>
      </c>
      <c r="AS414" s="162">
        <v>0</v>
      </c>
      <c r="AT414" s="162">
        <v>0</v>
      </c>
      <c r="AU414" s="162">
        <v>0</v>
      </c>
      <c r="AV414" s="162">
        <v>0</v>
      </c>
      <c r="AW414" s="162">
        <v>0</v>
      </c>
      <c r="AX414" s="162">
        <v>0</v>
      </c>
      <c r="AY414" s="162">
        <v>0</v>
      </c>
      <c r="AZ414" s="162">
        <v>0</v>
      </c>
      <c r="BA414" s="162"/>
      <c r="BB414" s="162"/>
      <c r="BC414" s="162">
        <v>0</v>
      </c>
      <c r="BD414" s="162">
        <v>0</v>
      </c>
      <c r="BE414" s="162">
        <v>0</v>
      </c>
      <c r="BF414" s="162">
        <v>0</v>
      </c>
      <c r="BG414" s="162">
        <v>0</v>
      </c>
      <c r="BH414" s="162">
        <v>0</v>
      </c>
      <c r="BI414" s="162">
        <v>0</v>
      </c>
      <c r="BJ414" s="162">
        <v>0</v>
      </c>
      <c r="BK414" s="162">
        <v>0</v>
      </c>
      <c r="BL414" s="162">
        <v>0</v>
      </c>
      <c r="BM414" s="162">
        <v>2</v>
      </c>
      <c r="BN414" s="162">
        <v>0</v>
      </c>
      <c r="BO414" s="162"/>
      <c r="BP414" s="162"/>
      <c r="BQ414" s="162">
        <v>0</v>
      </c>
      <c r="BR414" s="162">
        <v>0</v>
      </c>
      <c r="BS414" s="162">
        <v>0</v>
      </c>
      <c r="BT414" s="162">
        <v>0</v>
      </c>
      <c r="BU414" s="162">
        <v>0</v>
      </c>
      <c r="BV414" s="162">
        <v>0</v>
      </c>
      <c r="BW414" s="162"/>
      <c r="BX414" s="162"/>
      <c r="BY414" s="162">
        <v>0</v>
      </c>
      <c r="BZ414" s="162">
        <v>0</v>
      </c>
      <c r="CA414" s="162">
        <v>0</v>
      </c>
      <c r="CB414" s="162">
        <v>0</v>
      </c>
      <c r="CC414" s="162">
        <v>0</v>
      </c>
      <c r="CD414" s="162">
        <v>0</v>
      </c>
      <c r="CE414" s="162">
        <f>VLOOKUP(I414,[120]REV33!$A:$O,11,0)</f>
        <v>0</v>
      </c>
      <c r="CF414" s="162">
        <f>VLOOKUP(I414,[120]REV33!$A:$O,12,0)</f>
        <v>0</v>
      </c>
      <c r="CG414" s="162"/>
      <c r="CH414" s="162"/>
      <c r="CI414" s="162"/>
      <c r="CJ414" s="162"/>
      <c r="CK414" s="162"/>
      <c r="CL414" s="162"/>
      <c r="CM414" s="162"/>
      <c r="CN414" s="162"/>
      <c r="CO414" s="162">
        <v>0</v>
      </c>
      <c r="CP414" s="162">
        <v>0</v>
      </c>
      <c r="CQ414" s="162">
        <v>0</v>
      </c>
      <c r="CR414" s="162">
        <v>0</v>
      </c>
      <c r="CS414" s="162">
        <v>0</v>
      </c>
      <c r="CT414" s="162">
        <v>0</v>
      </c>
      <c r="CU414" s="162">
        <v>0</v>
      </c>
      <c r="CV414" s="162">
        <v>0</v>
      </c>
      <c r="CW414" s="209">
        <f t="shared" si="474"/>
        <v>30</v>
      </c>
      <c r="CX414" s="209">
        <f t="shared" si="475"/>
        <v>0</v>
      </c>
      <c r="CY414" s="206" t="s">
        <v>1883</v>
      </c>
      <c r="CZ414" s="156"/>
      <c r="DD414" s="157"/>
      <c r="DE414" s="152">
        <f t="shared" si="462"/>
        <v>30</v>
      </c>
      <c r="DF414" s="152" t="str">
        <f t="shared" si="463"/>
        <v>0</v>
      </c>
      <c r="DG414" s="153"/>
      <c r="DH414" s="158" t="s">
        <v>2211</v>
      </c>
      <c r="DI414" s="156" t="s">
        <v>435</v>
      </c>
      <c r="DJ414" s="174" t="s">
        <v>1265</v>
      </c>
      <c r="DK414" s="175" t="s">
        <v>1266</v>
      </c>
      <c r="DL414" s="240" t="s">
        <v>477</v>
      </c>
      <c r="DM414" s="187">
        <v>45940</v>
      </c>
      <c r="DN414" s="429">
        <v>28</v>
      </c>
      <c r="DO414" s="240" t="s">
        <v>477</v>
      </c>
      <c r="DP414" s="189">
        <v>13920</v>
      </c>
      <c r="DQ414" s="181">
        <f t="shared" si="464"/>
        <v>428736.00000000006</v>
      </c>
      <c r="DR414" s="446">
        <f t="shared" si="465"/>
        <v>0.10000000000000014</v>
      </c>
      <c r="DS414" s="160">
        <f t="shared" si="466"/>
        <v>389760</v>
      </c>
      <c r="DT414" s="159">
        <v>45954</v>
      </c>
      <c r="DU414" s="152">
        <f t="shared" si="476"/>
        <v>30</v>
      </c>
      <c r="DV414" s="152">
        <f>SUMIF($I:$I,I414,$DO:$DO)</f>
        <v>0</v>
      </c>
      <c r="ES414" s="152">
        <f>SUMIF($I:$I,I414,$EG:$EG)</f>
        <v>0</v>
      </c>
      <c r="ET414" s="151">
        <f>SUMIF($I:$I,I414,$EH:$EH)</f>
        <v>0</v>
      </c>
      <c r="EU414" s="153"/>
      <c r="EV414" s="153"/>
      <c r="EW414" s="153"/>
      <c r="EX414" s="153"/>
      <c r="EY414" s="152">
        <f t="shared" si="467"/>
        <v>30</v>
      </c>
      <c r="EZ414" s="152">
        <f t="shared" si="468"/>
        <v>0</v>
      </c>
      <c r="FA414" s="152">
        <f t="shared" si="469"/>
        <v>0</v>
      </c>
      <c r="FB414" s="152">
        <f t="shared" si="470"/>
        <v>0</v>
      </c>
      <c r="FC414" s="151" t="str">
        <f t="shared" si="471"/>
        <v>Đủ</v>
      </c>
    </row>
    <row r="415" spans="1:159" s="155" customFormat="1" ht="14" hidden="1" customHeight="1">
      <c r="A415" s="208" t="str">
        <f t="shared" si="460"/>
        <v>ok</v>
      </c>
      <c r="B415" s="151"/>
      <c r="C415" s="409"/>
      <c r="D415" s="154"/>
      <c r="E415" s="154"/>
      <c r="F415" s="154"/>
      <c r="G415" s="151"/>
      <c r="H415" s="364"/>
      <c r="I415" s="164" t="s">
        <v>924</v>
      </c>
      <c r="J415" s="164" t="s">
        <v>925</v>
      </c>
      <c r="K415" s="171" t="s">
        <v>926</v>
      </c>
      <c r="L415" s="171" t="s">
        <v>753</v>
      </c>
      <c r="M415" s="163" t="s">
        <v>345</v>
      </c>
      <c r="N415" s="173"/>
      <c r="O415" s="419"/>
      <c r="P415" s="205"/>
      <c r="S415" s="161"/>
      <c r="T415" s="162"/>
      <c r="U415" s="162"/>
      <c r="V415" s="162"/>
      <c r="W415" s="162"/>
      <c r="X415" s="162"/>
      <c r="Y415" s="162"/>
      <c r="Z415" s="162"/>
      <c r="AA415" s="162"/>
      <c r="AB415" s="162"/>
      <c r="AC415" s="162"/>
      <c r="AD415" s="162"/>
      <c r="AE415" s="162"/>
      <c r="AF415" s="162"/>
      <c r="AG415" s="162"/>
      <c r="AH415" s="162"/>
      <c r="AI415" s="162"/>
      <c r="AJ415" s="162"/>
      <c r="AK415" s="162"/>
      <c r="AL415" s="162"/>
      <c r="AM415" s="162"/>
      <c r="AN415" s="162"/>
      <c r="AO415" s="162"/>
      <c r="AP415" s="162"/>
      <c r="AQ415" s="162"/>
      <c r="AR415" s="162"/>
      <c r="AS415" s="162"/>
      <c r="AT415" s="162"/>
      <c r="AU415" s="162"/>
      <c r="AV415" s="162"/>
      <c r="AW415" s="162"/>
      <c r="AX415" s="162"/>
      <c r="AY415" s="162"/>
      <c r="AZ415" s="162"/>
      <c r="BA415" s="162"/>
      <c r="BB415" s="162"/>
      <c r="BC415" s="162"/>
      <c r="BD415" s="162"/>
      <c r="BE415" s="162"/>
      <c r="BF415" s="162"/>
      <c r="BG415" s="162"/>
      <c r="BH415" s="162"/>
      <c r="BI415" s="162"/>
      <c r="BJ415" s="162"/>
      <c r="BK415" s="162"/>
      <c r="BL415" s="162"/>
      <c r="BM415" s="162"/>
      <c r="BN415" s="162"/>
      <c r="BO415" s="162"/>
      <c r="BP415" s="162"/>
      <c r="BQ415" s="162"/>
      <c r="BR415" s="162"/>
      <c r="BS415" s="162"/>
      <c r="BT415" s="162"/>
      <c r="BU415" s="162"/>
      <c r="BV415" s="162"/>
      <c r="BW415" s="162"/>
      <c r="BX415" s="162"/>
      <c r="BY415" s="162"/>
      <c r="BZ415" s="162"/>
      <c r="CA415" s="162"/>
      <c r="CB415" s="162"/>
      <c r="CC415" s="162"/>
      <c r="CD415" s="162"/>
      <c r="CE415" s="162"/>
      <c r="CF415" s="162"/>
      <c r="CG415" s="162"/>
      <c r="CH415" s="162"/>
      <c r="CI415" s="162"/>
      <c r="CJ415" s="162"/>
      <c r="CK415" s="162"/>
      <c r="CL415" s="162"/>
      <c r="CM415" s="162"/>
      <c r="CN415" s="162"/>
      <c r="CO415" s="162"/>
      <c r="CP415" s="162"/>
      <c r="CQ415" s="162"/>
      <c r="CR415" s="162"/>
      <c r="CS415" s="162"/>
      <c r="CT415" s="162"/>
      <c r="CU415" s="162"/>
      <c r="CV415" s="162"/>
      <c r="CW415" s="209"/>
      <c r="CX415" s="209"/>
      <c r="CY415" s="206"/>
      <c r="CZ415" s="156"/>
      <c r="DD415" s="157"/>
      <c r="DE415" s="152"/>
      <c r="DF415" s="152"/>
      <c r="DG415" s="153"/>
      <c r="DH415" s="158" t="s">
        <v>374</v>
      </c>
      <c r="DI415" s="156" t="s">
        <v>435</v>
      </c>
      <c r="DJ415" s="174" t="s">
        <v>1265</v>
      </c>
      <c r="DK415" s="175" t="s">
        <v>1266</v>
      </c>
      <c r="DL415" s="240" t="s">
        <v>477</v>
      </c>
      <c r="DN415" s="429">
        <v>2</v>
      </c>
      <c r="DO415" s="240" t="s">
        <v>477</v>
      </c>
      <c r="DP415" s="189">
        <v>13920</v>
      </c>
      <c r="DQ415" s="181">
        <f t="shared" si="464"/>
        <v>30624.000000000004</v>
      </c>
      <c r="DR415" s="446">
        <f t="shared" si="465"/>
        <v>0.10000000000000013</v>
      </c>
      <c r="DS415" s="160">
        <f t="shared" si="466"/>
        <v>27840</v>
      </c>
      <c r="DT415" s="159">
        <v>45966</v>
      </c>
      <c r="DU415" s="152">
        <f t="shared" si="476"/>
        <v>30</v>
      </c>
      <c r="DV415" s="152"/>
      <c r="ES415" s="152"/>
      <c r="ET415" s="151"/>
      <c r="EU415" s="153"/>
      <c r="EV415" s="153"/>
      <c r="EW415" s="153"/>
      <c r="EX415" s="153"/>
      <c r="EY415" s="152"/>
      <c r="EZ415" s="152"/>
      <c r="FA415" s="152"/>
      <c r="FB415" s="152"/>
      <c r="FC415" s="151"/>
    </row>
    <row r="416" spans="1:159" s="155" customFormat="1" ht="14" hidden="1" customHeight="1">
      <c r="A416" s="208" t="str">
        <f t="shared" si="460"/>
        <v>Hiện</v>
      </c>
      <c r="B416" s="151" t="str">
        <f t="shared" si="461"/>
        <v>Đủ</v>
      </c>
      <c r="C416" s="409">
        <f t="shared" si="454"/>
        <v>0</v>
      </c>
      <c r="D416" s="154"/>
      <c r="E416" s="154">
        <f t="shared" ref="E416:E432" si="477">C416*DP416*1.1</f>
        <v>0</v>
      </c>
      <c r="F416" s="154"/>
      <c r="G416" s="151"/>
      <c r="H416" s="364"/>
      <c r="I416" s="171" t="s">
        <v>927</v>
      </c>
      <c r="J416" s="164" t="s">
        <v>925</v>
      </c>
      <c r="K416" s="171" t="s">
        <v>928</v>
      </c>
      <c r="L416" s="171" t="s">
        <v>753</v>
      </c>
      <c r="M416" s="163" t="s">
        <v>345</v>
      </c>
      <c r="N416" s="173">
        <v>0</v>
      </c>
      <c r="O416" s="419">
        <v>160</v>
      </c>
      <c r="P416" s="205"/>
      <c r="S416" s="161"/>
      <c r="T416" s="162"/>
      <c r="U416" s="162"/>
      <c r="V416" s="162"/>
      <c r="W416" s="162"/>
      <c r="X416" s="162"/>
      <c r="Y416" s="162"/>
      <c r="Z416" s="162"/>
      <c r="AA416" s="162"/>
      <c r="AB416" s="162"/>
      <c r="AC416" s="162"/>
      <c r="AD416" s="162"/>
      <c r="AE416" s="162"/>
      <c r="AF416" s="162"/>
      <c r="AG416" s="162"/>
      <c r="AH416" s="162"/>
      <c r="AI416" s="162"/>
      <c r="AJ416" s="162"/>
      <c r="AK416" s="162">
        <v>170</v>
      </c>
      <c r="AL416" s="162">
        <v>0</v>
      </c>
      <c r="AM416" s="162"/>
      <c r="AN416" s="162"/>
      <c r="AO416" s="162">
        <v>0</v>
      </c>
      <c r="AP416" s="162">
        <v>0</v>
      </c>
      <c r="AQ416" s="162">
        <v>0</v>
      </c>
      <c r="AR416" s="162">
        <v>0</v>
      </c>
      <c r="AS416" s="162">
        <v>0</v>
      </c>
      <c r="AT416" s="162">
        <v>0</v>
      </c>
      <c r="AU416" s="162">
        <v>0</v>
      </c>
      <c r="AV416" s="162">
        <v>0</v>
      </c>
      <c r="AW416" s="162">
        <v>0</v>
      </c>
      <c r="AX416" s="162">
        <v>0</v>
      </c>
      <c r="AY416" s="162">
        <v>0</v>
      </c>
      <c r="AZ416" s="162">
        <v>0</v>
      </c>
      <c r="BA416" s="162"/>
      <c r="BB416" s="162"/>
      <c r="BC416" s="162">
        <v>0</v>
      </c>
      <c r="BD416" s="162">
        <v>0</v>
      </c>
      <c r="BE416" s="162">
        <v>0</v>
      </c>
      <c r="BF416" s="162">
        <v>0</v>
      </c>
      <c r="BG416" s="162">
        <v>0</v>
      </c>
      <c r="BH416" s="162">
        <v>0</v>
      </c>
      <c r="BI416" s="162">
        <v>0</v>
      </c>
      <c r="BJ416" s="162">
        <v>0</v>
      </c>
      <c r="BK416" s="162">
        <v>0</v>
      </c>
      <c r="BL416" s="162">
        <v>0</v>
      </c>
      <c r="BM416" s="162">
        <v>0</v>
      </c>
      <c r="BN416" s="162">
        <v>0</v>
      </c>
      <c r="BO416" s="162"/>
      <c r="BP416" s="162"/>
      <c r="BQ416" s="162">
        <v>0</v>
      </c>
      <c r="BR416" s="162">
        <v>0</v>
      </c>
      <c r="BS416" s="162">
        <v>0</v>
      </c>
      <c r="BT416" s="162">
        <v>0</v>
      </c>
      <c r="BU416" s="162">
        <v>0</v>
      </c>
      <c r="BV416" s="162">
        <v>0</v>
      </c>
      <c r="BW416" s="162"/>
      <c r="BX416" s="162"/>
      <c r="BY416" s="162">
        <v>0</v>
      </c>
      <c r="BZ416" s="162">
        <v>0</v>
      </c>
      <c r="CA416" s="162">
        <v>0</v>
      </c>
      <c r="CB416" s="162">
        <v>0</v>
      </c>
      <c r="CC416" s="162">
        <v>0</v>
      </c>
      <c r="CD416" s="162">
        <v>0</v>
      </c>
      <c r="CE416" s="162">
        <f>VLOOKUP(I416,[120]REV33!$A:$O,11,0)</f>
        <v>0</v>
      </c>
      <c r="CF416" s="162">
        <f>VLOOKUP(I416,[120]REV33!$A:$O,12,0)</f>
        <v>0</v>
      </c>
      <c r="CG416" s="162"/>
      <c r="CH416" s="162"/>
      <c r="CI416" s="162"/>
      <c r="CJ416" s="162"/>
      <c r="CK416" s="162"/>
      <c r="CL416" s="162"/>
      <c r="CM416" s="162"/>
      <c r="CN416" s="162"/>
      <c r="CO416" s="162">
        <v>0</v>
      </c>
      <c r="CP416" s="162">
        <v>0</v>
      </c>
      <c r="CQ416" s="162">
        <v>0</v>
      </c>
      <c r="CR416" s="162">
        <v>0</v>
      </c>
      <c r="CS416" s="162">
        <v>0</v>
      </c>
      <c r="CT416" s="162">
        <v>0</v>
      </c>
      <c r="CU416" s="162">
        <v>0</v>
      </c>
      <c r="CV416" s="162">
        <v>0</v>
      </c>
      <c r="CW416" s="209">
        <f t="shared" ref="CW416:CW445" si="478">Q416+S416+U416+W416+Y416+AA416+AC416+AE416+AG416+AI416+AK416+AM416+AO416+AQ416+AS416+AU416+AW416+AY416+BA416+BC416+BE416+BG416+BI416+BK416+BM416+BO416+BQ416+BS416+BU416+BW416+BY416+CA416+CC416+CE416+CG416+CI416+CK416+CM416+CO416+CQ416+CS416+CU416</f>
        <v>170</v>
      </c>
      <c r="CX416" s="209">
        <f t="shared" ref="CX416:CX445" si="479">R416+T416+V416+X416+Z416+AB416+AD416+AF416+AH416+AJ416+AL416+AN416+AP416+AR416+AT416+AV416+AX416+AZ416+BB416+BD416+BF416+BH416+BJ416+BL416+BN416+BP416+BR416+BT416+BV416+BX416+BZ416+CB416+CD416+CF416+CH416+CJ416+CL416+CN416+CP416+CR416+CT416+CV416</f>
        <v>0</v>
      </c>
      <c r="CY416" s="206" t="s">
        <v>1000</v>
      </c>
      <c r="CZ416" s="156"/>
      <c r="DD416" s="157"/>
      <c r="DE416" s="152">
        <f t="shared" ref="DE416:DE468" si="480">IF(CW416&gt;DA416,CW416-DA416,"0")</f>
        <v>170</v>
      </c>
      <c r="DF416" s="152" t="str">
        <f t="shared" ref="DF416:DF468" si="481">IF(CX416&gt;DB416,CX416-DB416,"0")</f>
        <v>0</v>
      </c>
      <c r="DG416" s="153"/>
      <c r="DH416" s="158" t="s">
        <v>2211</v>
      </c>
      <c r="DI416" s="156" t="s">
        <v>435</v>
      </c>
      <c r="DJ416" s="174" t="s">
        <v>1267</v>
      </c>
      <c r="DK416" s="175" t="s">
        <v>1266</v>
      </c>
      <c r="DL416" s="240" t="s">
        <v>477</v>
      </c>
      <c r="DM416" s="187">
        <v>45940</v>
      </c>
      <c r="DN416" s="429">
        <v>170</v>
      </c>
      <c r="DO416" s="240" t="s">
        <v>477</v>
      </c>
      <c r="DP416" s="189">
        <v>16240</v>
      </c>
      <c r="DQ416" s="181">
        <f t="shared" si="464"/>
        <v>3036880.0000000005</v>
      </c>
      <c r="DR416" s="446">
        <f t="shared" si="465"/>
        <v>0.10000000000000017</v>
      </c>
      <c r="DS416" s="160">
        <f t="shared" si="466"/>
        <v>2760800</v>
      </c>
      <c r="DT416" s="159">
        <v>45954</v>
      </c>
      <c r="DU416" s="152">
        <f t="shared" si="476"/>
        <v>170</v>
      </c>
      <c r="DV416" s="152">
        <f>SUMIF($I:$I,I416,$DO:$DO)</f>
        <v>0</v>
      </c>
      <c r="ES416" s="152">
        <f>SUMIF($I:$I,I416,$EG:$EG)</f>
        <v>0</v>
      </c>
      <c r="ET416" s="151">
        <f>SUMIF($I:$I,I416,$EH:$EH)</f>
        <v>0</v>
      </c>
      <c r="EU416" s="153"/>
      <c r="EV416" s="153"/>
      <c r="EW416" s="153"/>
      <c r="EX416" s="153"/>
      <c r="EY416" s="152">
        <f t="shared" ref="EY416:EY468" si="482">DU416+ES416</f>
        <v>170</v>
      </c>
      <c r="EZ416" s="152">
        <f t="shared" ref="EZ416:EZ468" si="483">DV416+ET416</f>
        <v>0</v>
      </c>
      <c r="FA416" s="152">
        <f t="shared" ref="FA416:FA468" si="484">DE416-EY416</f>
        <v>0</v>
      </c>
      <c r="FB416" s="152">
        <f t="shared" ref="FB416:FB468" si="485">DF416-EZ416</f>
        <v>0</v>
      </c>
      <c r="FC416" s="151" t="str">
        <f t="shared" ref="FC416:FC468" si="486">IF(FA416&lt;0,"Thừa",IF(FA416=0,"Đủ","Thiếu"))</f>
        <v>Đủ</v>
      </c>
    </row>
    <row r="417" spans="1:159" s="155" customFormat="1" ht="14" hidden="1" customHeight="1">
      <c r="A417" s="208" t="str">
        <f t="shared" si="460"/>
        <v>Hiện</v>
      </c>
      <c r="B417" s="151" t="str">
        <f t="shared" si="461"/>
        <v>Đủ</v>
      </c>
      <c r="C417" s="409">
        <f t="shared" si="454"/>
        <v>0</v>
      </c>
      <c r="D417" s="154"/>
      <c r="E417" s="154">
        <f t="shared" si="477"/>
        <v>0</v>
      </c>
      <c r="F417" s="154"/>
      <c r="G417" s="151"/>
      <c r="H417" s="364"/>
      <c r="I417" s="171" t="s">
        <v>929</v>
      </c>
      <c r="J417" s="164" t="s">
        <v>925</v>
      </c>
      <c r="K417" s="171" t="s">
        <v>930</v>
      </c>
      <c r="L417" s="171" t="s">
        <v>753</v>
      </c>
      <c r="M417" s="163" t="s">
        <v>345</v>
      </c>
      <c r="N417" s="173">
        <v>0</v>
      </c>
      <c r="O417" s="419">
        <v>40</v>
      </c>
      <c r="P417" s="205"/>
      <c r="S417" s="161"/>
      <c r="T417" s="162"/>
      <c r="U417" s="162"/>
      <c r="V417" s="162"/>
      <c r="W417" s="162"/>
      <c r="X417" s="162"/>
      <c r="Y417" s="162"/>
      <c r="Z417" s="162"/>
      <c r="AA417" s="162"/>
      <c r="AB417" s="162"/>
      <c r="AC417" s="162"/>
      <c r="AD417" s="162"/>
      <c r="AE417" s="162"/>
      <c r="AF417" s="162"/>
      <c r="AG417" s="162"/>
      <c r="AH417" s="162"/>
      <c r="AI417" s="162"/>
      <c r="AJ417" s="162"/>
      <c r="AK417" s="162">
        <v>50</v>
      </c>
      <c r="AL417" s="162">
        <v>0</v>
      </c>
      <c r="AM417" s="162"/>
      <c r="AN417" s="162"/>
      <c r="AO417" s="162">
        <v>0</v>
      </c>
      <c r="AP417" s="162">
        <v>0</v>
      </c>
      <c r="AQ417" s="162">
        <v>0</v>
      </c>
      <c r="AR417" s="162">
        <v>0</v>
      </c>
      <c r="AS417" s="162">
        <v>0</v>
      </c>
      <c r="AT417" s="162">
        <v>0</v>
      </c>
      <c r="AU417" s="162">
        <v>0</v>
      </c>
      <c r="AV417" s="162">
        <v>0</v>
      </c>
      <c r="AW417" s="162">
        <v>0</v>
      </c>
      <c r="AX417" s="162">
        <v>0</v>
      </c>
      <c r="AY417" s="162">
        <v>0</v>
      </c>
      <c r="AZ417" s="162">
        <v>0</v>
      </c>
      <c r="BA417" s="162"/>
      <c r="BB417" s="162"/>
      <c r="BC417" s="162">
        <v>0</v>
      </c>
      <c r="BD417" s="162">
        <v>0</v>
      </c>
      <c r="BE417" s="162">
        <v>0</v>
      </c>
      <c r="BF417" s="162">
        <v>0</v>
      </c>
      <c r="BG417" s="162">
        <v>0</v>
      </c>
      <c r="BH417" s="162">
        <v>0</v>
      </c>
      <c r="BI417" s="162">
        <v>0</v>
      </c>
      <c r="BJ417" s="162">
        <v>0</v>
      </c>
      <c r="BK417" s="162">
        <v>0</v>
      </c>
      <c r="BL417" s="162">
        <v>0</v>
      </c>
      <c r="BM417" s="162">
        <v>0</v>
      </c>
      <c r="BN417" s="162">
        <v>0</v>
      </c>
      <c r="BO417" s="162"/>
      <c r="BP417" s="162"/>
      <c r="BQ417" s="162">
        <v>0</v>
      </c>
      <c r="BR417" s="162">
        <v>0</v>
      </c>
      <c r="BS417" s="162">
        <v>0</v>
      </c>
      <c r="BT417" s="162">
        <v>0</v>
      </c>
      <c r="BU417" s="162">
        <v>0</v>
      </c>
      <c r="BV417" s="162">
        <v>0</v>
      </c>
      <c r="BW417" s="162"/>
      <c r="BX417" s="162"/>
      <c r="BY417" s="162">
        <v>0</v>
      </c>
      <c r="BZ417" s="162">
        <v>0</v>
      </c>
      <c r="CA417" s="162">
        <v>0</v>
      </c>
      <c r="CB417" s="162">
        <v>0</v>
      </c>
      <c r="CC417" s="162">
        <v>0</v>
      </c>
      <c r="CD417" s="162">
        <v>0</v>
      </c>
      <c r="CE417" s="162">
        <f>VLOOKUP(I417,[120]REV33!$A:$O,11,0)</f>
        <v>0</v>
      </c>
      <c r="CF417" s="162">
        <f>VLOOKUP(I417,[120]REV33!$A:$O,12,0)</f>
        <v>0</v>
      </c>
      <c r="CG417" s="162"/>
      <c r="CH417" s="162"/>
      <c r="CI417" s="162"/>
      <c r="CJ417" s="162"/>
      <c r="CK417" s="162"/>
      <c r="CL417" s="162"/>
      <c r="CM417" s="162"/>
      <c r="CN417" s="162"/>
      <c r="CO417" s="162">
        <v>0</v>
      </c>
      <c r="CP417" s="162">
        <v>0</v>
      </c>
      <c r="CQ417" s="162">
        <v>0</v>
      </c>
      <c r="CR417" s="162">
        <v>0</v>
      </c>
      <c r="CS417" s="162">
        <v>0</v>
      </c>
      <c r="CT417" s="162">
        <v>0</v>
      </c>
      <c r="CU417" s="162">
        <v>0</v>
      </c>
      <c r="CV417" s="162">
        <v>0</v>
      </c>
      <c r="CW417" s="209">
        <f t="shared" si="478"/>
        <v>50</v>
      </c>
      <c r="CX417" s="209">
        <f t="shared" si="479"/>
        <v>0</v>
      </c>
      <c r="CY417" s="206" t="s">
        <v>1000</v>
      </c>
      <c r="CZ417" s="156"/>
      <c r="DD417" s="157"/>
      <c r="DE417" s="152">
        <f t="shared" si="480"/>
        <v>50</v>
      </c>
      <c r="DF417" s="152" t="str">
        <f t="shared" si="481"/>
        <v>0</v>
      </c>
      <c r="DG417" s="153"/>
      <c r="DH417" s="158" t="s">
        <v>2211</v>
      </c>
      <c r="DI417" s="156" t="s">
        <v>435</v>
      </c>
      <c r="DJ417" s="174" t="s">
        <v>1268</v>
      </c>
      <c r="DK417" s="175" t="s">
        <v>1266</v>
      </c>
      <c r="DL417" s="240" t="s">
        <v>477</v>
      </c>
      <c r="DM417" s="187">
        <v>45940</v>
      </c>
      <c r="DN417" s="429">
        <v>50</v>
      </c>
      <c r="DO417" s="240" t="s">
        <v>477</v>
      </c>
      <c r="DP417" s="189">
        <v>23200</v>
      </c>
      <c r="DQ417" s="181">
        <f t="shared" si="464"/>
        <v>1276000</v>
      </c>
      <c r="DR417" s="446">
        <f t="shared" si="465"/>
        <v>0.1</v>
      </c>
      <c r="DS417" s="160">
        <f t="shared" si="466"/>
        <v>1160000</v>
      </c>
      <c r="DT417" s="159">
        <v>45954</v>
      </c>
      <c r="DU417" s="152">
        <f t="shared" si="476"/>
        <v>50</v>
      </c>
      <c r="DV417" s="152">
        <f>SUMIF($I:$I,I417,$DO:$DO)</f>
        <v>0</v>
      </c>
      <c r="ES417" s="152">
        <f>SUMIF($I:$I,I417,$EG:$EG)</f>
        <v>0</v>
      </c>
      <c r="ET417" s="151">
        <f>SUMIF($I:$I,I417,$EH:$EH)</f>
        <v>0</v>
      </c>
      <c r="EU417" s="153"/>
      <c r="EV417" s="153"/>
      <c r="EW417" s="153"/>
      <c r="EX417" s="153"/>
      <c r="EY417" s="152">
        <f t="shared" si="482"/>
        <v>50</v>
      </c>
      <c r="EZ417" s="152">
        <f t="shared" si="483"/>
        <v>0</v>
      </c>
      <c r="FA417" s="152">
        <f t="shared" si="484"/>
        <v>0</v>
      </c>
      <c r="FB417" s="152">
        <f t="shared" si="485"/>
        <v>0</v>
      </c>
      <c r="FC417" s="151" t="str">
        <f t="shared" si="486"/>
        <v>Đủ</v>
      </c>
    </row>
    <row r="418" spans="1:159" s="155" customFormat="1" ht="14" hidden="1" customHeight="1">
      <c r="A418" s="208" t="str">
        <f t="shared" si="460"/>
        <v>Hiện</v>
      </c>
      <c r="B418" s="151" t="str">
        <f t="shared" si="461"/>
        <v>Đủ</v>
      </c>
      <c r="C418" s="409">
        <f t="shared" si="454"/>
        <v>0</v>
      </c>
      <c r="D418" s="154"/>
      <c r="E418" s="154">
        <f t="shared" si="477"/>
        <v>0</v>
      </c>
      <c r="F418" s="154"/>
      <c r="G418" s="151"/>
      <c r="H418" s="364"/>
      <c r="I418" s="171" t="s">
        <v>931</v>
      </c>
      <c r="J418" s="164" t="s">
        <v>922</v>
      </c>
      <c r="K418" s="171" t="s">
        <v>932</v>
      </c>
      <c r="L418" s="171" t="s">
        <v>838</v>
      </c>
      <c r="M418" s="163" t="s">
        <v>345</v>
      </c>
      <c r="N418" s="173">
        <v>0</v>
      </c>
      <c r="O418" s="419">
        <v>120</v>
      </c>
      <c r="P418" s="205"/>
      <c r="S418" s="161"/>
      <c r="T418" s="162"/>
      <c r="U418" s="162"/>
      <c r="V418" s="162"/>
      <c r="W418" s="162"/>
      <c r="X418" s="162"/>
      <c r="Y418" s="162"/>
      <c r="Z418" s="162"/>
      <c r="AA418" s="162"/>
      <c r="AB418" s="162"/>
      <c r="AC418" s="162"/>
      <c r="AD418" s="162"/>
      <c r="AE418" s="162"/>
      <c r="AF418" s="162"/>
      <c r="AG418" s="162"/>
      <c r="AH418" s="162"/>
      <c r="AI418" s="162"/>
      <c r="AJ418" s="162"/>
      <c r="AK418" s="162">
        <v>130</v>
      </c>
      <c r="AL418" s="162">
        <v>0</v>
      </c>
      <c r="AM418" s="162"/>
      <c r="AN418" s="162"/>
      <c r="AO418" s="162">
        <v>0</v>
      </c>
      <c r="AP418" s="162">
        <v>0</v>
      </c>
      <c r="AQ418" s="162">
        <v>0</v>
      </c>
      <c r="AR418" s="162">
        <v>0</v>
      </c>
      <c r="AS418" s="162">
        <v>0</v>
      </c>
      <c r="AT418" s="162">
        <v>0</v>
      </c>
      <c r="AU418" s="162">
        <v>0</v>
      </c>
      <c r="AV418" s="162">
        <v>0</v>
      </c>
      <c r="AW418" s="162">
        <v>0</v>
      </c>
      <c r="AX418" s="162">
        <v>0</v>
      </c>
      <c r="AY418" s="162">
        <v>0</v>
      </c>
      <c r="AZ418" s="162">
        <v>0</v>
      </c>
      <c r="BA418" s="162"/>
      <c r="BB418" s="162"/>
      <c r="BC418" s="162">
        <v>0</v>
      </c>
      <c r="BD418" s="162">
        <v>0</v>
      </c>
      <c r="BE418" s="162">
        <v>0</v>
      </c>
      <c r="BF418" s="162">
        <v>0</v>
      </c>
      <c r="BG418" s="162">
        <v>0</v>
      </c>
      <c r="BH418" s="162">
        <v>0</v>
      </c>
      <c r="BI418" s="162">
        <v>0</v>
      </c>
      <c r="BJ418" s="162">
        <v>0</v>
      </c>
      <c r="BK418" s="162">
        <v>0</v>
      </c>
      <c r="BL418" s="162">
        <v>0</v>
      </c>
      <c r="BM418" s="162">
        <v>0</v>
      </c>
      <c r="BN418" s="162">
        <v>0</v>
      </c>
      <c r="BO418" s="162"/>
      <c r="BP418" s="162"/>
      <c r="BQ418" s="162">
        <v>0</v>
      </c>
      <c r="BR418" s="162">
        <v>0</v>
      </c>
      <c r="BS418" s="162">
        <v>0</v>
      </c>
      <c r="BT418" s="162">
        <v>0</v>
      </c>
      <c r="BU418" s="162">
        <v>0</v>
      </c>
      <c r="BV418" s="162">
        <v>0</v>
      </c>
      <c r="BW418" s="162"/>
      <c r="BX418" s="162"/>
      <c r="BY418" s="162">
        <v>0</v>
      </c>
      <c r="BZ418" s="162">
        <v>0</v>
      </c>
      <c r="CA418" s="162">
        <v>0</v>
      </c>
      <c r="CB418" s="162">
        <v>0</v>
      </c>
      <c r="CC418" s="162">
        <v>0</v>
      </c>
      <c r="CD418" s="162">
        <v>0</v>
      </c>
      <c r="CE418" s="162">
        <f>VLOOKUP(I418,[120]REV33!$A:$O,11,0)</f>
        <v>0</v>
      </c>
      <c r="CF418" s="162">
        <f>VLOOKUP(I418,[120]REV33!$A:$O,12,0)</f>
        <v>0</v>
      </c>
      <c r="CG418" s="162"/>
      <c r="CH418" s="162"/>
      <c r="CI418" s="162"/>
      <c r="CJ418" s="162"/>
      <c r="CK418" s="162"/>
      <c r="CL418" s="162"/>
      <c r="CM418" s="162"/>
      <c r="CN418" s="162"/>
      <c r="CO418" s="162">
        <v>0</v>
      </c>
      <c r="CP418" s="162">
        <v>0</v>
      </c>
      <c r="CQ418" s="162">
        <v>0</v>
      </c>
      <c r="CR418" s="162">
        <v>0</v>
      </c>
      <c r="CS418" s="162">
        <v>0</v>
      </c>
      <c r="CT418" s="162">
        <v>0</v>
      </c>
      <c r="CU418" s="162">
        <v>0</v>
      </c>
      <c r="CV418" s="162">
        <v>0</v>
      </c>
      <c r="CW418" s="209">
        <f t="shared" si="478"/>
        <v>130</v>
      </c>
      <c r="CX418" s="209">
        <f t="shared" si="479"/>
        <v>0</v>
      </c>
      <c r="CY418" s="206" t="s">
        <v>1000</v>
      </c>
      <c r="CZ418" s="156"/>
      <c r="DD418" s="157"/>
      <c r="DE418" s="152">
        <f t="shared" si="480"/>
        <v>130</v>
      </c>
      <c r="DF418" s="152" t="str">
        <f t="shared" si="481"/>
        <v>0</v>
      </c>
      <c r="DG418" s="153"/>
      <c r="DH418" s="158" t="s">
        <v>2211</v>
      </c>
      <c r="DI418" s="156" t="s">
        <v>435</v>
      </c>
      <c r="DJ418" s="174" t="s">
        <v>1269</v>
      </c>
      <c r="DK418" s="175" t="s">
        <v>1270</v>
      </c>
      <c r="DL418" s="240" t="s">
        <v>477</v>
      </c>
      <c r="DM418" s="187">
        <v>45940</v>
      </c>
      <c r="DN418" s="429">
        <v>130</v>
      </c>
      <c r="DO418" s="240" t="s">
        <v>477</v>
      </c>
      <c r="DP418" s="189">
        <v>2660</v>
      </c>
      <c r="DQ418" s="181">
        <f t="shared" si="464"/>
        <v>380380.00000000006</v>
      </c>
      <c r="DR418" s="446">
        <f t="shared" si="465"/>
        <v>0.10000000000000017</v>
      </c>
      <c r="DS418" s="160">
        <f t="shared" si="466"/>
        <v>345800</v>
      </c>
      <c r="DT418" s="159">
        <v>45954</v>
      </c>
      <c r="DU418" s="152">
        <f t="shared" si="476"/>
        <v>130</v>
      </c>
      <c r="DV418" s="152">
        <f>SUMIF($I:$I,I418,$DO:$DO)</f>
        <v>0</v>
      </c>
      <c r="ES418" s="152">
        <f>SUMIF($I:$I,I418,$EG:$EG)</f>
        <v>0</v>
      </c>
      <c r="ET418" s="151">
        <f>SUMIF($I:$I,I418,$EH:$EH)</f>
        <v>0</v>
      </c>
      <c r="EU418" s="153"/>
      <c r="EV418" s="153"/>
      <c r="EW418" s="153"/>
      <c r="EX418" s="153"/>
      <c r="EY418" s="152">
        <f t="shared" si="482"/>
        <v>130</v>
      </c>
      <c r="EZ418" s="152">
        <f t="shared" si="483"/>
        <v>0</v>
      </c>
      <c r="FA418" s="152">
        <f t="shared" si="484"/>
        <v>0</v>
      </c>
      <c r="FB418" s="152">
        <f t="shared" si="485"/>
        <v>0</v>
      </c>
      <c r="FC418" s="151" t="str">
        <f t="shared" si="486"/>
        <v>Đủ</v>
      </c>
    </row>
    <row r="419" spans="1:159" s="155" customFormat="1" ht="14" hidden="1" customHeight="1">
      <c r="A419" s="208" t="str">
        <f t="shared" si="460"/>
        <v>Hiện</v>
      </c>
      <c r="B419" s="151" t="str">
        <f t="shared" si="461"/>
        <v>Đủ</v>
      </c>
      <c r="C419" s="409">
        <f t="shared" si="454"/>
        <v>0</v>
      </c>
      <c r="D419" s="154" t="s">
        <v>435</v>
      </c>
      <c r="E419" s="154">
        <f t="shared" si="477"/>
        <v>0</v>
      </c>
      <c r="F419" s="154"/>
      <c r="G419" s="151"/>
      <c r="H419" s="364"/>
      <c r="I419" s="171" t="s">
        <v>933</v>
      </c>
      <c r="J419" s="164" t="s">
        <v>922</v>
      </c>
      <c r="K419" s="171" t="s">
        <v>934</v>
      </c>
      <c r="L419" s="171" t="s">
        <v>935</v>
      </c>
      <c r="M419" s="163" t="s">
        <v>345</v>
      </c>
      <c r="N419" s="173">
        <v>0</v>
      </c>
      <c r="O419" s="419">
        <v>144</v>
      </c>
      <c r="P419" s="205"/>
      <c r="S419" s="161"/>
      <c r="T419" s="162"/>
      <c r="U419" s="162"/>
      <c r="V419" s="162"/>
      <c r="W419" s="162"/>
      <c r="X419" s="162"/>
      <c r="Y419" s="162"/>
      <c r="Z419" s="162"/>
      <c r="AA419" s="162"/>
      <c r="AB419" s="162"/>
      <c r="AC419" s="162"/>
      <c r="AD419" s="162"/>
      <c r="AE419" s="162"/>
      <c r="AF419" s="162"/>
      <c r="AG419" s="162"/>
      <c r="AH419" s="162"/>
      <c r="AI419" s="162"/>
      <c r="AJ419" s="162"/>
      <c r="AK419" s="162">
        <v>164</v>
      </c>
      <c r="AL419" s="162">
        <v>0</v>
      </c>
      <c r="AM419" s="162"/>
      <c r="AN419" s="162"/>
      <c r="AO419" s="162">
        <v>0</v>
      </c>
      <c r="AP419" s="162">
        <v>0</v>
      </c>
      <c r="AQ419" s="162">
        <v>0</v>
      </c>
      <c r="AR419" s="162">
        <v>0</v>
      </c>
      <c r="AS419" s="162">
        <v>0</v>
      </c>
      <c r="AT419" s="162">
        <v>0</v>
      </c>
      <c r="AU419" s="162">
        <v>0</v>
      </c>
      <c r="AV419" s="162">
        <v>0</v>
      </c>
      <c r="AW419" s="162">
        <v>0</v>
      </c>
      <c r="AX419" s="162">
        <v>0</v>
      </c>
      <c r="AY419" s="162">
        <v>0</v>
      </c>
      <c r="AZ419" s="162">
        <v>0</v>
      </c>
      <c r="BA419" s="162"/>
      <c r="BB419" s="162"/>
      <c r="BC419" s="162">
        <v>0</v>
      </c>
      <c r="BD419" s="162">
        <v>0</v>
      </c>
      <c r="BE419" s="162">
        <v>0</v>
      </c>
      <c r="BF419" s="162">
        <v>0</v>
      </c>
      <c r="BG419" s="162">
        <v>0</v>
      </c>
      <c r="BH419" s="162">
        <v>0</v>
      </c>
      <c r="BI419" s="162">
        <v>0</v>
      </c>
      <c r="BJ419" s="162">
        <v>0</v>
      </c>
      <c r="BK419" s="162">
        <v>0</v>
      </c>
      <c r="BL419" s="162">
        <v>0</v>
      </c>
      <c r="BM419" s="162">
        <v>0</v>
      </c>
      <c r="BN419" s="162">
        <v>0</v>
      </c>
      <c r="BO419" s="162"/>
      <c r="BP419" s="162"/>
      <c r="BQ419" s="162">
        <v>0</v>
      </c>
      <c r="BR419" s="162">
        <v>0</v>
      </c>
      <c r="BS419" s="162">
        <v>0</v>
      </c>
      <c r="BT419" s="162">
        <v>0</v>
      </c>
      <c r="BU419" s="162">
        <v>0</v>
      </c>
      <c r="BV419" s="162">
        <v>0</v>
      </c>
      <c r="BW419" s="162"/>
      <c r="BX419" s="162"/>
      <c r="BY419" s="162">
        <v>0</v>
      </c>
      <c r="BZ419" s="162">
        <v>0</v>
      </c>
      <c r="CA419" s="162">
        <v>0</v>
      </c>
      <c r="CB419" s="162">
        <v>0</v>
      </c>
      <c r="CC419" s="162">
        <v>0</v>
      </c>
      <c r="CD419" s="162">
        <v>0</v>
      </c>
      <c r="CE419" s="162">
        <f>VLOOKUP(I419,[120]REV33!$A:$O,11,0)</f>
        <v>0</v>
      </c>
      <c r="CF419" s="162">
        <f>VLOOKUP(I419,[120]REV33!$A:$O,12,0)</f>
        <v>0</v>
      </c>
      <c r="CG419" s="162"/>
      <c r="CH419" s="162"/>
      <c r="CI419" s="162"/>
      <c r="CJ419" s="162"/>
      <c r="CK419" s="162"/>
      <c r="CL419" s="162"/>
      <c r="CM419" s="162"/>
      <c r="CN419" s="162"/>
      <c r="CO419" s="162">
        <v>0</v>
      </c>
      <c r="CP419" s="162">
        <v>0</v>
      </c>
      <c r="CQ419" s="162">
        <v>0</v>
      </c>
      <c r="CR419" s="162">
        <v>0</v>
      </c>
      <c r="CS419" s="162">
        <v>738</v>
      </c>
      <c r="CT419" s="162">
        <v>0</v>
      </c>
      <c r="CU419" s="162">
        <v>0</v>
      </c>
      <c r="CV419" s="162">
        <v>0</v>
      </c>
      <c r="CW419" s="209">
        <f t="shared" si="478"/>
        <v>902</v>
      </c>
      <c r="CX419" s="209">
        <f t="shared" si="479"/>
        <v>0</v>
      </c>
      <c r="CY419" s="375" t="s">
        <v>2879</v>
      </c>
      <c r="CZ419" s="156"/>
      <c r="DD419" s="157"/>
      <c r="DE419" s="152">
        <f t="shared" si="480"/>
        <v>902</v>
      </c>
      <c r="DF419" s="152" t="str">
        <f t="shared" si="481"/>
        <v>0</v>
      </c>
      <c r="DG419" s="153"/>
      <c r="DH419" s="158" t="s">
        <v>2211</v>
      </c>
      <c r="DI419" s="156" t="s">
        <v>435</v>
      </c>
      <c r="DJ419" s="174" t="s">
        <v>1271</v>
      </c>
      <c r="DK419" s="175" t="s">
        <v>1272</v>
      </c>
      <c r="DL419" s="240" t="s">
        <v>477</v>
      </c>
      <c r="DM419" s="187">
        <v>45940</v>
      </c>
      <c r="DN419" s="429">
        <v>164</v>
      </c>
      <c r="DO419" s="240" t="s">
        <v>477</v>
      </c>
      <c r="DP419" s="189">
        <v>450</v>
      </c>
      <c r="DQ419" s="181">
        <f t="shared" si="464"/>
        <v>81180</v>
      </c>
      <c r="DR419" s="446">
        <f t="shared" si="465"/>
        <v>0.1</v>
      </c>
      <c r="DS419" s="160">
        <f t="shared" si="466"/>
        <v>73800</v>
      </c>
      <c r="DT419" s="159">
        <v>45954</v>
      </c>
      <c r="DU419" s="152">
        <f t="shared" si="476"/>
        <v>902</v>
      </c>
      <c r="DV419" s="152">
        <f>SUMIF($I:$I,I419,$DO:$DO)</f>
        <v>0</v>
      </c>
      <c r="ES419" s="152">
        <f>SUMIF($I:$I,I419,$EG:$EG)</f>
        <v>0</v>
      </c>
      <c r="ET419" s="151">
        <f>SUMIF($I:$I,I419,$EH:$EH)</f>
        <v>0</v>
      </c>
      <c r="EU419" s="153"/>
      <c r="EV419" s="153"/>
      <c r="EW419" s="153"/>
      <c r="EX419" s="153"/>
      <c r="EY419" s="152">
        <f t="shared" si="482"/>
        <v>902</v>
      </c>
      <c r="EZ419" s="152">
        <f t="shared" si="483"/>
        <v>0</v>
      </c>
      <c r="FA419" s="152">
        <f t="shared" si="484"/>
        <v>0</v>
      </c>
      <c r="FB419" s="152">
        <f t="shared" si="485"/>
        <v>0</v>
      </c>
      <c r="FC419" s="151" t="str">
        <f t="shared" si="486"/>
        <v>Đủ</v>
      </c>
    </row>
    <row r="420" spans="1:159" s="155" customFormat="1" ht="14" hidden="1" customHeight="1">
      <c r="A420" s="208" t="str">
        <f t="shared" si="460"/>
        <v>ok</v>
      </c>
      <c r="B420" s="151"/>
      <c r="C420" s="409"/>
      <c r="D420" s="154"/>
      <c r="E420" s="154"/>
      <c r="F420" s="154"/>
      <c r="G420" s="151"/>
      <c r="H420" s="364"/>
      <c r="I420" s="171" t="s">
        <v>933</v>
      </c>
      <c r="J420" s="164" t="s">
        <v>922</v>
      </c>
      <c r="K420" s="171" t="s">
        <v>934</v>
      </c>
      <c r="L420" s="171" t="s">
        <v>935</v>
      </c>
      <c r="M420" s="163" t="s">
        <v>345</v>
      </c>
      <c r="N420" s="173"/>
      <c r="O420" s="419"/>
      <c r="P420" s="205"/>
      <c r="S420" s="161"/>
      <c r="T420" s="162"/>
      <c r="U420" s="162"/>
      <c r="V420" s="162"/>
      <c r="W420" s="162"/>
      <c r="X420" s="162"/>
      <c r="Y420" s="162"/>
      <c r="Z420" s="162"/>
      <c r="AA420" s="162"/>
      <c r="AB420" s="162"/>
      <c r="AC420" s="162"/>
      <c r="AD420" s="162"/>
      <c r="AE420" s="162"/>
      <c r="AF420" s="162"/>
      <c r="AG420" s="162"/>
      <c r="AH420" s="162"/>
      <c r="AI420" s="162"/>
      <c r="AJ420" s="162"/>
      <c r="AK420" s="162"/>
      <c r="AL420" s="162"/>
      <c r="AM420" s="162"/>
      <c r="AN420" s="162"/>
      <c r="AO420" s="162"/>
      <c r="AP420" s="162"/>
      <c r="AQ420" s="162"/>
      <c r="AR420" s="162"/>
      <c r="AS420" s="162"/>
      <c r="AT420" s="162"/>
      <c r="AU420" s="162"/>
      <c r="AV420" s="162"/>
      <c r="AW420" s="162"/>
      <c r="AX420" s="162"/>
      <c r="AY420" s="162"/>
      <c r="AZ420" s="162"/>
      <c r="BA420" s="162"/>
      <c r="BB420" s="162"/>
      <c r="BC420" s="162"/>
      <c r="BD420" s="162"/>
      <c r="BE420" s="162"/>
      <c r="BF420" s="162"/>
      <c r="BG420" s="162"/>
      <c r="BH420" s="162"/>
      <c r="BI420" s="162"/>
      <c r="BJ420" s="162"/>
      <c r="BK420" s="162"/>
      <c r="BL420" s="162"/>
      <c r="BM420" s="162"/>
      <c r="BN420" s="162"/>
      <c r="BO420" s="162"/>
      <c r="BP420" s="162"/>
      <c r="BQ420" s="162"/>
      <c r="BR420" s="162"/>
      <c r="BS420" s="162"/>
      <c r="BT420" s="162"/>
      <c r="BU420" s="162"/>
      <c r="BV420" s="162"/>
      <c r="BW420" s="162"/>
      <c r="BX420" s="162"/>
      <c r="BY420" s="162"/>
      <c r="BZ420" s="162"/>
      <c r="CA420" s="162"/>
      <c r="CB420" s="162"/>
      <c r="CC420" s="162"/>
      <c r="CD420" s="162"/>
      <c r="CE420" s="162"/>
      <c r="CF420" s="162"/>
      <c r="CG420" s="162"/>
      <c r="CH420" s="162"/>
      <c r="CI420" s="162"/>
      <c r="CJ420" s="162"/>
      <c r="CK420" s="162"/>
      <c r="CL420" s="162"/>
      <c r="CM420" s="162"/>
      <c r="CN420" s="162"/>
      <c r="CO420" s="162"/>
      <c r="CP420" s="162"/>
      <c r="CQ420" s="162"/>
      <c r="CR420" s="162"/>
      <c r="CS420" s="162"/>
      <c r="CT420" s="162"/>
      <c r="CU420" s="162"/>
      <c r="CV420" s="162"/>
      <c r="CW420" s="209"/>
      <c r="CX420" s="209"/>
      <c r="CY420" s="375"/>
      <c r="CZ420" s="156"/>
      <c r="DD420" s="157"/>
      <c r="DE420" s="152"/>
      <c r="DF420" s="152"/>
      <c r="DG420" s="153"/>
      <c r="DH420" s="158" t="s">
        <v>2891</v>
      </c>
      <c r="DI420" s="156" t="s">
        <v>435</v>
      </c>
      <c r="DJ420" s="758" t="s">
        <v>934</v>
      </c>
      <c r="DK420" s="175" t="s">
        <v>935</v>
      </c>
      <c r="DL420" s="156" t="s">
        <v>477</v>
      </c>
      <c r="DM420" s="158" t="s">
        <v>374</v>
      </c>
      <c r="DN420" s="429">
        <v>738</v>
      </c>
      <c r="DO420" s="240" t="s">
        <v>477</v>
      </c>
      <c r="DP420" s="195">
        <v>450</v>
      </c>
      <c r="DQ420" s="181">
        <f t="shared" si="464"/>
        <v>365310.00000000006</v>
      </c>
      <c r="DR420" s="446">
        <f t="shared" si="465"/>
        <v>0.10000000000000017</v>
      </c>
      <c r="DS420" s="195">
        <f t="shared" si="466"/>
        <v>332100</v>
      </c>
      <c r="DT420" s="159">
        <v>46108</v>
      </c>
      <c r="DU420" s="152"/>
      <c r="DV420" s="152"/>
      <c r="ES420" s="152"/>
      <c r="ET420" s="151"/>
      <c r="EU420" s="153"/>
      <c r="EV420" s="153"/>
      <c r="EW420" s="153"/>
      <c r="EX420" s="153"/>
      <c r="EY420" s="152"/>
      <c r="EZ420" s="152"/>
      <c r="FA420" s="152"/>
      <c r="FB420" s="152"/>
      <c r="FC420" s="151"/>
    </row>
    <row r="421" spans="1:159" s="155" customFormat="1" ht="14" hidden="1" customHeight="1">
      <c r="A421" s="1260" t="str">
        <f t="shared" si="460"/>
        <v>Hiện</v>
      </c>
      <c r="B421" s="151" t="str">
        <f t="shared" si="461"/>
        <v>Đủ</v>
      </c>
      <c r="C421" s="409">
        <f t="shared" si="454"/>
        <v>0</v>
      </c>
      <c r="D421" s="154"/>
      <c r="E421" s="154">
        <f t="shared" si="477"/>
        <v>0</v>
      </c>
      <c r="F421" s="154"/>
      <c r="G421" s="151"/>
      <c r="H421" s="364"/>
      <c r="I421" s="171" t="s">
        <v>936</v>
      </c>
      <c r="J421" s="164" t="s">
        <v>922</v>
      </c>
      <c r="K421" s="171" t="s">
        <v>937</v>
      </c>
      <c r="L421" s="171" t="s">
        <v>938</v>
      </c>
      <c r="M421" s="163" t="s">
        <v>345</v>
      </c>
      <c r="N421" s="173">
        <v>0</v>
      </c>
      <c r="O421" s="419">
        <v>1304</v>
      </c>
      <c r="P421" s="205"/>
      <c r="S421" s="161"/>
      <c r="T421" s="162"/>
      <c r="U421" s="162"/>
      <c r="V421" s="162"/>
      <c r="W421" s="162"/>
      <c r="X421" s="162"/>
      <c r="Y421" s="162"/>
      <c r="Z421" s="162"/>
      <c r="AA421" s="162"/>
      <c r="AB421" s="162"/>
      <c r="AC421" s="162"/>
      <c r="AD421" s="162"/>
      <c r="AE421" s="162"/>
      <c r="AF421" s="162"/>
      <c r="AG421" s="162"/>
      <c r="AH421" s="162"/>
      <c r="AI421" s="162"/>
      <c r="AJ421" s="162"/>
      <c r="AK421" s="162">
        <v>1398</v>
      </c>
      <c r="AL421" s="162">
        <v>0</v>
      </c>
      <c r="AM421" s="162"/>
      <c r="AN421" s="162"/>
      <c r="AO421" s="162">
        <v>0</v>
      </c>
      <c r="AP421" s="162">
        <v>0</v>
      </c>
      <c r="AQ421" s="162">
        <v>0</v>
      </c>
      <c r="AR421" s="162">
        <v>0</v>
      </c>
      <c r="AS421" s="162">
        <v>0</v>
      </c>
      <c r="AT421" s="162">
        <v>0</v>
      </c>
      <c r="AU421" s="162">
        <v>0</v>
      </c>
      <c r="AV421" s="162">
        <v>0</v>
      </c>
      <c r="AW421" s="162">
        <v>0</v>
      </c>
      <c r="AX421" s="162">
        <v>0</v>
      </c>
      <c r="AY421" s="162">
        <v>0</v>
      </c>
      <c r="AZ421" s="162">
        <v>0</v>
      </c>
      <c r="BA421" s="162"/>
      <c r="BB421" s="162"/>
      <c r="BC421" s="162">
        <v>0</v>
      </c>
      <c r="BD421" s="162">
        <v>0</v>
      </c>
      <c r="BE421" s="162">
        <v>0</v>
      </c>
      <c r="BF421" s="162">
        <v>0</v>
      </c>
      <c r="BG421" s="162">
        <v>0</v>
      </c>
      <c r="BH421" s="162">
        <v>0</v>
      </c>
      <c r="BI421" s="162">
        <v>0</v>
      </c>
      <c r="BJ421" s="162">
        <v>0</v>
      </c>
      <c r="BK421" s="162">
        <v>0</v>
      </c>
      <c r="BL421" s="162">
        <v>0</v>
      </c>
      <c r="BM421" s="162">
        <v>0</v>
      </c>
      <c r="BN421" s="162">
        <v>0</v>
      </c>
      <c r="BO421" s="162"/>
      <c r="BP421" s="162"/>
      <c r="BQ421" s="162">
        <v>0</v>
      </c>
      <c r="BR421" s="162">
        <v>0</v>
      </c>
      <c r="BS421" s="162">
        <v>0</v>
      </c>
      <c r="BT421" s="162">
        <v>0</v>
      </c>
      <c r="BU421" s="162">
        <v>0</v>
      </c>
      <c r="BV421" s="162">
        <v>0</v>
      </c>
      <c r="BW421" s="162"/>
      <c r="BX421" s="162"/>
      <c r="BY421" s="162">
        <v>0</v>
      </c>
      <c r="BZ421" s="162">
        <v>0</v>
      </c>
      <c r="CA421" s="162">
        <v>0</v>
      </c>
      <c r="CB421" s="162">
        <v>0</v>
      </c>
      <c r="CC421" s="162">
        <v>0</v>
      </c>
      <c r="CD421" s="162">
        <v>0</v>
      </c>
      <c r="CE421" s="162">
        <f>VLOOKUP(I421,[120]REV33!$A:$O,11,0)</f>
        <v>0</v>
      </c>
      <c r="CF421" s="162">
        <f>VLOOKUP(I421,[120]REV33!$A:$O,12,0)</f>
        <v>0</v>
      </c>
      <c r="CG421" s="162"/>
      <c r="CH421" s="162"/>
      <c r="CI421" s="162"/>
      <c r="CJ421" s="162"/>
      <c r="CK421" s="162"/>
      <c r="CL421" s="162"/>
      <c r="CM421" s="162"/>
      <c r="CN421" s="162"/>
      <c r="CO421" s="162">
        <v>0</v>
      </c>
      <c r="CP421" s="162">
        <v>0</v>
      </c>
      <c r="CQ421" s="162">
        <v>0</v>
      </c>
      <c r="CR421" s="162">
        <v>0</v>
      </c>
      <c r="CS421" s="162">
        <v>0</v>
      </c>
      <c r="CT421" s="162">
        <v>0</v>
      </c>
      <c r="CU421" s="162">
        <v>0</v>
      </c>
      <c r="CV421" s="162">
        <v>0</v>
      </c>
      <c r="CW421" s="209">
        <f t="shared" si="478"/>
        <v>1398</v>
      </c>
      <c r="CX421" s="209">
        <f t="shared" si="479"/>
        <v>0</v>
      </c>
      <c r="CY421" s="206" t="s">
        <v>1000</v>
      </c>
      <c r="CZ421" s="156"/>
      <c r="DD421" s="157"/>
      <c r="DE421" s="152">
        <f t="shared" si="480"/>
        <v>1398</v>
      </c>
      <c r="DF421" s="152" t="str">
        <f t="shared" si="481"/>
        <v>0</v>
      </c>
      <c r="DG421" s="153"/>
      <c r="DH421" s="158" t="s">
        <v>2211</v>
      </c>
      <c r="DI421" s="156" t="s">
        <v>435</v>
      </c>
      <c r="DJ421" s="174" t="s">
        <v>1271</v>
      </c>
      <c r="DK421" s="175" t="s">
        <v>1272</v>
      </c>
      <c r="DL421" s="240" t="s">
        <v>477</v>
      </c>
      <c r="DM421" s="187">
        <v>45940</v>
      </c>
      <c r="DN421" s="429">
        <v>1398</v>
      </c>
      <c r="DO421" s="240" t="s">
        <v>477</v>
      </c>
      <c r="DP421" s="189">
        <v>450</v>
      </c>
      <c r="DQ421" s="181">
        <f t="shared" si="464"/>
        <v>692010</v>
      </c>
      <c r="DR421" s="446">
        <f t="shared" si="465"/>
        <v>0.1</v>
      </c>
      <c r="DS421" s="160">
        <f t="shared" si="466"/>
        <v>629100</v>
      </c>
      <c r="DT421" s="159">
        <v>45954</v>
      </c>
      <c r="DU421" s="152">
        <f t="shared" ref="DU421:DU433" si="487">SUMIF($I:$I,I421,$DN:$DN)</f>
        <v>1398</v>
      </c>
      <c r="DV421" s="152">
        <f t="shared" ref="DV421:DV433" si="488">SUMIF($I:$I,I421,$DO:$DO)</f>
        <v>0</v>
      </c>
      <c r="ES421" s="152">
        <f t="shared" ref="ES421:ES433" si="489">SUMIF($I:$I,I421,$EG:$EG)</f>
        <v>0</v>
      </c>
      <c r="ET421" s="151">
        <f t="shared" ref="ET421:ET433" si="490">SUMIF($I:$I,I421,$EH:$EH)</f>
        <v>0</v>
      </c>
      <c r="EU421" s="153"/>
      <c r="EV421" s="153"/>
      <c r="EW421" s="153"/>
      <c r="EX421" s="153"/>
      <c r="EY421" s="152">
        <f t="shared" si="482"/>
        <v>1398</v>
      </c>
      <c r="EZ421" s="152">
        <f t="shared" si="483"/>
        <v>0</v>
      </c>
      <c r="FA421" s="152">
        <f t="shared" si="484"/>
        <v>0</v>
      </c>
      <c r="FB421" s="152">
        <f t="shared" si="485"/>
        <v>0</v>
      </c>
      <c r="FC421" s="151" t="str">
        <f t="shared" si="486"/>
        <v>Đủ</v>
      </c>
    </row>
    <row r="422" spans="1:159" s="155" customFormat="1" ht="14" hidden="1" customHeight="1">
      <c r="A422" s="208" t="str">
        <f t="shared" si="460"/>
        <v>Hiện</v>
      </c>
      <c r="B422" s="151" t="str">
        <f t="shared" si="461"/>
        <v>Đủ</v>
      </c>
      <c r="C422" s="409">
        <f t="shared" si="454"/>
        <v>0</v>
      </c>
      <c r="D422" s="154"/>
      <c r="E422" s="154">
        <f t="shared" si="477"/>
        <v>0</v>
      </c>
      <c r="F422" s="154"/>
      <c r="G422" s="151"/>
      <c r="H422" s="364"/>
      <c r="I422" s="171" t="s">
        <v>939</v>
      </c>
      <c r="J422" s="164" t="s">
        <v>922</v>
      </c>
      <c r="K422" s="171" t="s">
        <v>940</v>
      </c>
      <c r="L422" s="171" t="s">
        <v>938</v>
      </c>
      <c r="M422" s="163" t="s">
        <v>345</v>
      </c>
      <c r="N422" s="173">
        <v>0</v>
      </c>
      <c r="O422" s="419">
        <v>3584</v>
      </c>
      <c r="P422" s="205"/>
      <c r="S422" s="161"/>
      <c r="T422" s="162"/>
      <c r="U422" s="162"/>
      <c r="V422" s="162"/>
      <c r="W422" s="162"/>
      <c r="X422" s="162"/>
      <c r="Y422" s="162"/>
      <c r="Z422" s="162"/>
      <c r="AA422" s="162"/>
      <c r="AB422" s="162"/>
      <c r="AC422" s="162"/>
      <c r="AD422" s="162"/>
      <c r="AE422" s="162"/>
      <c r="AF422" s="162"/>
      <c r="AG422" s="162"/>
      <c r="AH422" s="162"/>
      <c r="AI422" s="162"/>
      <c r="AJ422" s="162"/>
      <c r="AK422" s="162">
        <v>3808</v>
      </c>
      <c r="AL422" s="162">
        <v>0</v>
      </c>
      <c r="AM422" s="162"/>
      <c r="AN422" s="162"/>
      <c r="AO422" s="162">
        <v>0</v>
      </c>
      <c r="AP422" s="162">
        <v>0</v>
      </c>
      <c r="AQ422" s="162">
        <v>0</v>
      </c>
      <c r="AR422" s="162">
        <v>0</v>
      </c>
      <c r="AS422" s="162">
        <v>0</v>
      </c>
      <c r="AT422" s="162">
        <v>0</v>
      </c>
      <c r="AU422" s="162">
        <v>0</v>
      </c>
      <c r="AV422" s="162">
        <v>0</v>
      </c>
      <c r="AW422" s="162">
        <v>0</v>
      </c>
      <c r="AX422" s="162">
        <v>0</v>
      </c>
      <c r="AY422" s="162">
        <v>0</v>
      </c>
      <c r="AZ422" s="162">
        <v>0</v>
      </c>
      <c r="BA422" s="162"/>
      <c r="BB422" s="162"/>
      <c r="BC422" s="162">
        <v>0</v>
      </c>
      <c r="BD422" s="162">
        <v>0</v>
      </c>
      <c r="BE422" s="162">
        <v>0</v>
      </c>
      <c r="BF422" s="162">
        <v>0</v>
      </c>
      <c r="BG422" s="162">
        <v>0</v>
      </c>
      <c r="BH422" s="162">
        <v>0</v>
      </c>
      <c r="BI422" s="162">
        <v>0</v>
      </c>
      <c r="BJ422" s="162">
        <v>0</v>
      </c>
      <c r="BK422" s="162">
        <v>0</v>
      </c>
      <c r="BL422" s="162">
        <v>0</v>
      </c>
      <c r="BM422" s="162">
        <v>0</v>
      </c>
      <c r="BN422" s="162">
        <v>0</v>
      </c>
      <c r="BO422" s="162"/>
      <c r="BP422" s="162"/>
      <c r="BQ422" s="162">
        <v>0</v>
      </c>
      <c r="BR422" s="162">
        <v>0</v>
      </c>
      <c r="BS422" s="162">
        <v>0</v>
      </c>
      <c r="BT422" s="162">
        <v>0</v>
      </c>
      <c r="BU422" s="162">
        <v>0</v>
      </c>
      <c r="BV422" s="162">
        <v>0</v>
      </c>
      <c r="BW422" s="162"/>
      <c r="BX422" s="162"/>
      <c r="BY422" s="162">
        <v>0</v>
      </c>
      <c r="BZ422" s="162">
        <v>0</v>
      </c>
      <c r="CA422" s="162">
        <v>0</v>
      </c>
      <c r="CB422" s="162">
        <v>0</v>
      </c>
      <c r="CC422" s="162">
        <v>0</v>
      </c>
      <c r="CD422" s="162">
        <v>0</v>
      </c>
      <c r="CE422" s="162">
        <f>VLOOKUP(I422,[120]REV33!$A:$O,11,0)</f>
        <v>0</v>
      </c>
      <c r="CF422" s="162">
        <f>VLOOKUP(I422,[120]REV33!$A:$O,12,0)</f>
        <v>0</v>
      </c>
      <c r="CG422" s="162"/>
      <c r="CH422" s="162"/>
      <c r="CI422" s="162"/>
      <c r="CJ422" s="162"/>
      <c r="CK422" s="162"/>
      <c r="CL422" s="162"/>
      <c r="CM422" s="162"/>
      <c r="CN422" s="162"/>
      <c r="CO422" s="162">
        <v>0</v>
      </c>
      <c r="CP422" s="162">
        <v>0</v>
      </c>
      <c r="CQ422" s="162">
        <v>0</v>
      </c>
      <c r="CR422" s="162">
        <v>0</v>
      </c>
      <c r="CS422" s="162">
        <v>0</v>
      </c>
      <c r="CT422" s="162">
        <v>0</v>
      </c>
      <c r="CU422" s="162">
        <v>0</v>
      </c>
      <c r="CV422" s="162">
        <v>0</v>
      </c>
      <c r="CW422" s="209">
        <f t="shared" si="478"/>
        <v>3808</v>
      </c>
      <c r="CX422" s="209">
        <f t="shared" si="479"/>
        <v>0</v>
      </c>
      <c r="CY422" s="206" t="s">
        <v>1000</v>
      </c>
      <c r="CZ422" s="156"/>
      <c r="DD422" s="157"/>
      <c r="DE422" s="152">
        <f t="shared" si="480"/>
        <v>3808</v>
      </c>
      <c r="DF422" s="152" t="str">
        <f t="shared" si="481"/>
        <v>0</v>
      </c>
      <c r="DG422" s="153"/>
      <c r="DH422" s="158" t="s">
        <v>2211</v>
      </c>
      <c r="DI422" s="156" t="s">
        <v>435</v>
      </c>
      <c r="DJ422" s="174" t="s">
        <v>1273</v>
      </c>
      <c r="DK422" s="175" t="s">
        <v>1272</v>
      </c>
      <c r="DL422" s="240" t="s">
        <v>477</v>
      </c>
      <c r="DM422" s="187">
        <v>45940</v>
      </c>
      <c r="DN422" s="429">
        <v>3808</v>
      </c>
      <c r="DO422" s="240" t="s">
        <v>477</v>
      </c>
      <c r="DP422" s="189">
        <v>780</v>
      </c>
      <c r="DQ422" s="181">
        <f t="shared" si="464"/>
        <v>3267264.0000000005</v>
      </c>
      <c r="DR422" s="446">
        <f t="shared" si="465"/>
        <v>0.10000000000000016</v>
      </c>
      <c r="DS422" s="160">
        <f t="shared" si="466"/>
        <v>2970240</v>
      </c>
      <c r="DT422" s="159">
        <v>45954</v>
      </c>
      <c r="DU422" s="152">
        <f t="shared" si="487"/>
        <v>3808</v>
      </c>
      <c r="DV422" s="152">
        <f t="shared" si="488"/>
        <v>0</v>
      </c>
      <c r="ES422" s="152">
        <f t="shared" si="489"/>
        <v>0</v>
      </c>
      <c r="ET422" s="151">
        <f t="shared" si="490"/>
        <v>0</v>
      </c>
      <c r="EU422" s="153"/>
      <c r="EV422" s="153"/>
      <c r="EW422" s="153"/>
      <c r="EX422" s="153"/>
      <c r="EY422" s="152">
        <f t="shared" si="482"/>
        <v>3808</v>
      </c>
      <c r="EZ422" s="152">
        <f t="shared" si="483"/>
        <v>0</v>
      </c>
      <c r="FA422" s="152">
        <f t="shared" si="484"/>
        <v>0</v>
      </c>
      <c r="FB422" s="152">
        <f t="shared" si="485"/>
        <v>0</v>
      </c>
      <c r="FC422" s="151" t="str">
        <f t="shared" si="486"/>
        <v>Đủ</v>
      </c>
    </row>
    <row r="423" spans="1:159" s="155" customFormat="1" ht="14" hidden="1" customHeight="1">
      <c r="A423" s="208" t="str">
        <f t="shared" si="460"/>
        <v>Hiện</v>
      </c>
      <c r="B423" s="151" t="str">
        <f t="shared" si="461"/>
        <v>Đủ</v>
      </c>
      <c r="C423" s="409">
        <f t="shared" si="454"/>
        <v>0</v>
      </c>
      <c r="D423" s="154"/>
      <c r="E423" s="154">
        <f t="shared" si="477"/>
        <v>0</v>
      </c>
      <c r="F423" s="154"/>
      <c r="G423" s="151"/>
      <c r="H423" s="364"/>
      <c r="I423" s="171" t="s">
        <v>941</v>
      </c>
      <c r="J423" s="164" t="s">
        <v>922</v>
      </c>
      <c r="K423" s="171" t="s">
        <v>942</v>
      </c>
      <c r="L423" s="171" t="s">
        <v>943</v>
      </c>
      <c r="M423" s="163" t="s">
        <v>345</v>
      </c>
      <c r="N423" s="173">
        <v>0</v>
      </c>
      <c r="O423" s="419">
        <v>200</v>
      </c>
      <c r="P423" s="205"/>
      <c r="S423" s="161"/>
      <c r="T423" s="162"/>
      <c r="U423" s="162"/>
      <c r="V423" s="162"/>
      <c r="W423" s="162"/>
      <c r="X423" s="162"/>
      <c r="Y423" s="162"/>
      <c r="Z423" s="162"/>
      <c r="AA423" s="162"/>
      <c r="AB423" s="162"/>
      <c r="AC423" s="162"/>
      <c r="AD423" s="162"/>
      <c r="AE423" s="162"/>
      <c r="AF423" s="162"/>
      <c r="AG423" s="162"/>
      <c r="AH423" s="162"/>
      <c r="AI423" s="162"/>
      <c r="AJ423" s="162"/>
      <c r="AK423" s="162">
        <v>210</v>
      </c>
      <c r="AL423" s="162">
        <v>0</v>
      </c>
      <c r="AM423" s="162"/>
      <c r="AN423" s="162"/>
      <c r="AO423" s="162">
        <v>0</v>
      </c>
      <c r="AP423" s="162">
        <v>0</v>
      </c>
      <c r="AQ423" s="162">
        <v>0</v>
      </c>
      <c r="AR423" s="162">
        <v>0</v>
      </c>
      <c r="AS423" s="162">
        <v>0</v>
      </c>
      <c r="AT423" s="162">
        <v>0</v>
      </c>
      <c r="AU423" s="162">
        <v>0</v>
      </c>
      <c r="AV423" s="162">
        <v>0</v>
      </c>
      <c r="AW423" s="162">
        <v>0</v>
      </c>
      <c r="AX423" s="162">
        <v>0</v>
      </c>
      <c r="AY423" s="162">
        <v>0</v>
      </c>
      <c r="AZ423" s="162">
        <v>0</v>
      </c>
      <c r="BA423" s="162"/>
      <c r="BB423" s="162"/>
      <c r="BC423" s="162">
        <v>0</v>
      </c>
      <c r="BD423" s="162">
        <v>0</v>
      </c>
      <c r="BE423" s="162">
        <v>0</v>
      </c>
      <c r="BF423" s="162">
        <v>0</v>
      </c>
      <c r="BG423" s="162">
        <v>0</v>
      </c>
      <c r="BH423" s="162">
        <v>0</v>
      </c>
      <c r="BI423" s="162">
        <v>0</v>
      </c>
      <c r="BJ423" s="162">
        <v>0</v>
      </c>
      <c r="BK423" s="162">
        <v>0</v>
      </c>
      <c r="BL423" s="162">
        <v>0</v>
      </c>
      <c r="BM423" s="162">
        <v>0</v>
      </c>
      <c r="BN423" s="162">
        <v>0</v>
      </c>
      <c r="BO423" s="162"/>
      <c r="BP423" s="162"/>
      <c r="BQ423" s="162">
        <v>0</v>
      </c>
      <c r="BR423" s="162">
        <v>0</v>
      </c>
      <c r="BS423" s="162">
        <v>0</v>
      </c>
      <c r="BT423" s="162">
        <v>0</v>
      </c>
      <c r="BU423" s="162">
        <v>0</v>
      </c>
      <c r="BV423" s="162">
        <v>0</v>
      </c>
      <c r="BW423" s="162"/>
      <c r="BX423" s="162"/>
      <c r="BY423" s="162">
        <v>0</v>
      </c>
      <c r="BZ423" s="162">
        <v>0</v>
      </c>
      <c r="CA423" s="162">
        <v>0</v>
      </c>
      <c r="CB423" s="162">
        <v>0</v>
      </c>
      <c r="CC423" s="162">
        <v>0</v>
      </c>
      <c r="CD423" s="162">
        <v>0</v>
      </c>
      <c r="CE423" s="162">
        <f>VLOOKUP(I423,[120]REV33!$A:$O,11,0)</f>
        <v>0</v>
      </c>
      <c r="CF423" s="162">
        <f>VLOOKUP(I423,[120]REV33!$A:$O,12,0)</f>
        <v>0</v>
      </c>
      <c r="CG423" s="162"/>
      <c r="CH423" s="162"/>
      <c r="CI423" s="162"/>
      <c r="CJ423" s="162"/>
      <c r="CK423" s="162"/>
      <c r="CL423" s="162"/>
      <c r="CM423" s="162"/>
      <c r="CN423" s="162"/>
      <c r="CO423" s="162">
        <v>0</v>
      </c>
      <c r="CP423" s="162">
        <v>0</v>
      </c>
      <c r="CQ423" s="162">
        <v>0</v>
      </c>
      <c r="CR423" s="162">
        <v>0</v>
      </c>
      <c r="CS423" s="162">
        <v>0</v>
      </c>
      <c r="CT423" s="162">
        <v>0</v>
      </c>
      <c r="CU423" s="162">
        <v>0</v>
      </c>
      <c r="CV423" s="162">
        <v>0</v>
      </c>
      <c r="CW423" s="209">
        <f t="shared" si="478"/>
        <v>210</v>
      </c>
      <c r="CX423" s="209">
        <f t="shared" si="479"/>
        <v>0</v>
      </c>
      <c r="CY423" s="206" t="s">
        <v>1000</v>
      </c>
      <c r="CZ423" s="156"/>
      <c r="DD423" s="157"/>
      <c r="DE423" s="152">
        <f t="shared" si="480"/>
        <v>210</v>
      </c>
      <c r="DF423" s="152" t="str">
        <f t="shared" si="481"/>
        <v>0</v>
      </c>
      <c r="DG423" s="153"/>
      <c r="DH423" s="158" t="s">
        <v>2211</v>
      </c>
      <c r="DI423" s="156" t="s">
        <v>435</v>
      </c>
      <c r="DJ423" s="174" t="s">
        <v>1273</v>
      </c>
      <c r="DK423" s="175" t="s">
        <v>1272</v>
      </c>
      <c r="DL423" s="240" t="s">
        <v>477</v>
      </c>
      <c r="DM423" s="187">
        <v>45940</v>
      </c>
      <c r="DN423" s="429">
        <v>210</v>
      </c>
      <c r="DO423" s="240" t="s">
        <v>477</v>
      </c>
      <c r="DP423" s="189">
        <v>780</v>
      </c>
      <c r="DQ423" s="181">
        <f t="shared" si="464"/>
        <v>180180</v>
      </c>
      <c r="DR423" s="446">
        <f t="shared" si="465"/>
        <v>0.1</v>
      </c>
      <c r="DS423" s="160">
        <f t="shared" si="466"/>
        <v>163800</v>
      </c>
      <c r="DT423" s="159">
        <v>45954</v>
      </c>
      <c r="DU423" s="152">
        <f t="shared" si="487"/>
        <v>210</v>
      </c>
      <c r="DV423" s="152">
        <f t="shared" si="488"/>
        <v>0</v>
      </c>
      <c r="ES423" s="152">
        <f t="shared" si="489"/>
        <v>0</v>
      </c>
      <c r="ET423" s="151">
        <f t="shared" si="490"/>
        <v>0</v>
      </c>
      <c r="EU423" s="153"/>
      <c r="EV423" s="153"/>
      <c r="EW423" s="153"/>
      <c r="EX423" s="153"/>
      <c r="EY423" s="152">
        <f t="shared" si="482"/>
        <v>210</v>
      </c>
      <c r="EZ423" s="152">
        <f t="shared" si="483"/>
        <v>0</v>
      </c>
      <c r="FA423" s="152">
        <f t="shared" si="484"/>
        <v>0</v>
      </c>
      <c r="FB423" s="152">
        <f t="shared" si="485"/>
        <v>0</v>
      </c>
      <c r="FC423" s="151" t="str">
        <f t="shared" si="486"/>
        <v>Đủ</v>
      </c>
    </row>
    <row r="424" spans="1:159" s="155" customFormat="1" ht="14" hidden="1" customHeight="1">
      <c r="A424" s="208" t="str">
        <f t="shared" si="460"/>
        <v>Hiện</v>
      </c>
      <c r="B424" s="151" t="str">
        <f t="shared" si="461"/>
        <v>Đủ</v>
      </c>
      <c r="C424" s="409">
        <f t="shared" si="454"/>
        <v>0</v>
      </c>
      <c r="D424" s="154"/>
      <c r="E424" s="154">
        <f t="shared" si="477"/>
        <v>0</v>
      </c>
      <c r="F424" s="154"/>
      <c r="G424" s="151"/>
      <c r="H424" s="364"/>
      <c r="I424" s="171" t="s">
        <v>944</v>
      </c>
      <c r="J424" s="164" t="s">
        <v>922</v>
      </c>
      <c r="K424" s="171" t="s">
        <v>945</v>
      </c>
      <c r="L424" s="171" t="s">
        <v>838</v>
      </c>
      <c r="M424" s="163" t="s">
        <v>345</v>
      </c>
      <c r="N424" s="173">
        <v>0</v>
      </c>
      <c r="O424" s="419">
        <v>32</v>
      </c>
      <c r="P424" s="205"/>
      <c r="S424" s="161"/>
      <c r="T424" s="162"/>
      <c r="U424" s="162"/>
      <c r="V424" s="162"/>
      <c r="W424" s="162"/>
      <c r="X424" s="162"/>
      <c r="Y424" s="162"/>
      <c r="Z424" s="162"/>
      <c r="AA424" s="162"/>
      <c r="AB424" s="162"/>
      <c r="AC424" s="162"/>
      <c r="AD424" s="162"/>
      <c r="AE424" s="162"/>
      <c r="AF424" s="162"/>
      <c r="AG424" s="162"/>
      <c r="AH424" s="162"/>
      <c r="AI424" s="162"/>
      <c r="AJ424" s="162"/>
      <c r="AK424" s="162">
        <v>36</v>
      </c>
      <c r="AL424" s="162">
        <v>0</v>
      </c>
      <c r="AM424" s="162"/>
      <c r="AN424" s="162"/>
      <c r="AO424" s="162">
        <v>0</v>
      </c>
      <c r="AP424" s="162">
        <v>0</v>
      </c>
      <c r="AQ424" s="162">
        <v>0</v>
      </c>
      <c r="AR424" s="162">
        <v>0</v>
      </c>
      <c r="AS424" s="162">
        <v>0</v>
      </c>
      <c r="AT424" s="162">
        <v>0</v>
      </c>
      <c r="AU424" s="162">
        <v>0</v>
      </c>
      <c r="AV424" s="162">
        <v>0</v>
      </c>
      <c r="AW424" s="162">
        <v>0</v>
      </c>
      <c r="AX424" s="162">
        <v>0</v>
      </c>
      <c r="AY424" s="162">
        <v>0</v>
      </c>
      <c r="AZ424" s="162">
        <v>0</v>
      </c>
      <c r="BA424" s="162"/>
      <c r="BB424" s="162"/>
      <c r="BC424" s="162">
        <v>0</v>
      </c>
      <c r="BD424" s="162">
        <v>0</v>
      </c>
      <c r="BE424" s="162">
        <v>0</v>
      </c>
      <c r="BF424" s="162">
        <v>0</v>
      </c>
      <c r="BG424" s="162">
        <v>0</v>
      </c>
      <c r="BH424" s="162">
        <v>0</v>
      </c>
      <c r="BI424" s="162">
        <v>0</v>
      </c>
      <c r="BJ424" s="162">
        <v>0</v>
      </c>
      <c r="BK424" s="162">
        <v>0</v>
      </c>
      <c r="BL424" s="162">
        <v>0</v>
      </c>
      <c r="BM424" s="162">
        <v>0</v>
      </c>
      <c r="BN424" s="162">
        <v>0</v>
      </c>
      <c r="BO424" s="162"/>
      <c r="BP424" s="162"/>
      <c r="BQ424" s="162">
        <v>0</v>
      </c>
      <c r="BR424" s="162">
        <v>0</v>
      </c>
      <c r="BS424" s="162">
        <v>0</v>
      </c>
      <c r="BT424" s="162">
        <v>0</v>
      </c>
      <c r="BU424" s="162">
        <v>0</v>
      </c>
      <c r="BV424" s="162">
        <v>0</v>
      </c>
      <c r="BW424" s="162"/>
      <c r="BX424" s="162"/>
      <c r="BY424" s="162">
        <v>0</v>
      </c>
      <c r="BZ424" s="162">
        <v>0</v>
      </c>
      <c r="CA424" s="162">
        <v>0</v>
      </c>
      <c r="CB424" s="162">
        <v>0</v>
      </c>
      <c r="CC424" s="162">
        <v>0</v>
      </c>
      <c r="CD424" s="162">
        <v>0</v>
      </c>
      <c r="CE424" s="162">
        <f>VLOOKUP(I424,[120]REV33!$A:$O,11,0)</f>
        <v>0</v>
      </c>
      <c r="CF424" s="162">
        <f>VLOOKUP(I424,[120]REV33!$A:$O,12,0)</f>
        <v>0</v>
      </c>
      <c r="CG424" s="162"/>
      <c r="CH424" s="162"/>
      <c r="CI424" s="162"/>
      <c r="CJ424" s="162"/>
      <c r="CK424" s="162"/>
      <c r="CL424" s="162"/>
      <c r="CM424" s="162"/>
      <c r="CN424" s="162"/>
      <c r="CO424" s="162">
        <v>0</v>
      </c>
      <c r="CP424" s="162">
        <v>0</v>
      </c>
      <c r="CQ424" s="162">
        <v>0</v>
      </c>
      <c r="CR424" s="162">
        <v>0</v>
      </c>
      <c r="CS424" s="162">
        <v>0</v>
      </c>
      <c r="CT424" s="162">
        <v>0</v>
      </c>
      <c r="CU424" s="162">
        <v>0</v>
      </c>
      <c r="CV424" s="162">
        <v>0</v>
      </c>
      <c r="CW424" s="209">
        <f t="shared" si="478"/>
        <v>36</v>
      </c>
      <c r="CX424" s="209">
        <f t="shared" si="479"/>
        <v>0</v>
      </c>
      <c r="CY424" s="206" t="s">
        <v>1000</v>
      </c>
      <c r="CZ424" s="156"/>
      <c r="DD424" s="157"/>
      <c r="DE424" s="152">
        <f t="shared" si="480"/>
        <v>36</v>
      </c>
      <c r="DF424" s="152" t="str">
        <f t="shared" si="481"/>
        <v>0</v>
      </c>
      <c r="DG424" s="153"/>
      <c r="DH424" s="158" t="s">
        <v>2211</v>
      </c>
      <c r="DI424" s="156" t="s">
        <v>435</v>
      </c>
      <c r="DJ424" s="174" t="s">
        <v>1273</v>
      </c>
      <c r="DK424" s="175" t="s">
        <v>1272</v>
      </c>
      <c r="DL424" s="240" t="s">
        <v>477</v>
      </c>
      <c r="DM424" s="187">
        <v>45940</v>
      </c>
      <c r="DN424" s="429">
        <v>36</v>
      </c>
      <c r="DO424" s="240" t="s">
        <v>477</v>
      </c>
      <c r="DP424" s="189">
        <v>780</v>
      </c>
      <c r="DQ424" s="181">
        <f t="shared" si="464"/>
        <v>30888.000000000004</v>
      </c>
      <c r="DR424" s="446">
        <f t="shared" si="465"/>
        <v>0.10000000000000013</v>
      </c>
      <c r="DS424" s="160">
        <f t="shared" si="466"/>
        <v>28080</v>
      </c>
      <c r="DT424" s="159">
        <v>45954</v>
      </c>
      <c r="DU424" s="152">
        <f t="shared" si="487"/>
        <v>36</v>
      </c>
      <c r="DV424" s="152">
        <f t="shared" si="488"/>
        <v>0</v>
      </c>
      <c r="ES424" s="152">
        <f t="shared" si="489"/>
        <v>0</v>
      </c>
      <c r="ET424" s="151">
        <f t="shared" si="490"/>
        <v>0</v>
      </c>
      <c r="EU424" s="153"/>
      <c r="EV424" s="153"/>
      <c r="EW424" s="153"/>
      <c r="EX424" s="153"/>
      <c r="EY424" s="152">
        <f t="shared" si="482"/>
        <v>36</v>
      </c>
      <c r="EZ424" s="152">
        <f t="shared" si="483"/>
        <v>0</v>
      </c>
      <c r="FA424" s="152">
        <f t="shared" si="484"/>
        <v>0</v>
      </c>
      <c r="FB424" s="152">
        <f t="shared" si="485"/>
        <v>0</v>
      </c>
      <c r="FC424" s="151" t="str">
        <f t="shared" si="486"/>
        <v>Đủ</v>
      </c>
    </row>
    <row r="425" spans="1:159" s="155" customFormat="1" ht="14" hidden="1" customHeight="1">
      <c r="A425" s="208" t="str">
        <f t="shared" si="460"/>
        <v>Hiện</v>
      </c>
      <c r="B425" s="151" t="str">
        <f t="shared" si="461"/>
        <v>Đủ</v>
      </c>
      <c r="C425" s="409">
        <f t="shared" si="454"/>
        <v>0</v>
      </c>
      <c r="D425" s="154"/>
      <c r="E425" s="154">
        <f t="shared" si="477"/>
        <v>0</v>
      </c>
      <c r="F425" s="154"/>
      <c r="G425" s="151"/>
      <c r="H425" s="364"/>
      <c r="I425" s="171" t="s">
        <v>946</v>
      </c>
      <c r="J425" s="164" t="s">
        <v>922</v>
      </c>
      <c r="K425" s="171" t="s">
        <v>947</v>
      </c>
      <c r="L425" s="171" t="s">
        <v>943</v>
      </c>
      <c r="M425" s="163" t="s">
        <v>345</v>
      </c>
      <c r="N425" s="173">
        <v>0</v>
      </c>
      <c r="O425" s="419">
        <v>40</v>
      </c>
      <c r="P425" s="205"/>
      <c r="S425" s="161"/>
      <c r="T425" s="162"/>
      <c r="U425" s="162"/>
      <c r="V425" s="162"/>
      <c r="W425" s="162"/>
      <c r="X425" s="162"/>
      <c r="Y425" s="162"/>
      <c r="Z425" s="162"/>
      <c r="AA425" s="162"/>
      <c r="AB425" s="162"/>
      <c r="AC425" s="162"/>
      <c r="AD425" s="162"/>
      <c r="AE425" s="162"/>
      <c r="AF425" s="162"/>
      <c r="AG425" s="162"/>
      <c r="AH425" s="162"/>
      <c r="AI425" s="162"/>
      <c r="AJ425" s="162"/>
      <c r="AK425" s="162">
        <v>50</v>
      </c>
      <c r="AL425" s="162">
        <v>0</v>
      </c>
      <c r="AM425" s="162"/>
      <c r="AN425" s="162"/>
      <c r="AO425" s="162">
        <v>0</v>
      </c>
      <c r="AP425" s="162">
        <v>0</v>
      </c>
      <c r="AQ425" s="162">
        <v>0</v>
      </c>
      <c r="AR425" s="162">
        <v>0</v>
      </c>
      <c r="AS425" s="162">
        <v>0</v>
      </c>
      <c r="AT425" s="162">
        <v>0</v>
      </c>
      <c r="AU425" s="162">
        <v>0</v>
      </c>
      <c r="AV425" s="162">
        <v>0</v>
      </c>
      <c r="AW425" s="162">
        <v>0</v>
      </c>
      <c r="AX425" s="162">
        <v>0</v>
      </c>
      <c r="AY425" s="162">
        <v>0</v>
      </c>
      <c r="AZ425" s="162">
        <v>0</v>
      </c>
      <c r="BA425" s="162"/>
      <c r="BB425" s="162"/>
      <c r="BC425" s="162">
        <v>0</v>
      </c>
      <c r="BD425" s="162">
        <v>0</v>
      </c>
      <c r="BE425" s="162">
        <v>0</v>
      </c>
      <c r="BF425" s="162">
        <v>0</v>
      </c>
      <c r="BG425" s="162">
        <v>0</v>
      </c>
      <c r="BH425" s="162">
        <v>0</v>
      </c>
      <c r="BI425" s="162">
        <v>0</v>
      </c>
      <c r="BJ425" s="162">
        <v>0</v>
      </c>
      <c r="BK425" s="162">
        <v>0</v>
      </c>
      <c r="BL425" s="162">
        <v>0</v>
      </c>
      <c r="BM425" s="162">
        <v>0</v>
      </c>
      <c r="BN425" s="162">
        <v>0</v>
      </c>
      <c r="BO425" s="162"/>
      <c r="BP425" s="162"/>
      <c r="BQ425" s="162">
        <v>0</v>
      </c>
      <c r="BR425" s="162">
        <v>0</v>
      </c>
      <c r="BS425" s="162">
        <v>0</v>
      </c>
      <c r="BT425" s="162">
        <v>0</v>
      </c>
      <c r="BU425" s="162">
        <v>0</v>
      </c>
      <c r="BV425" s="162">
        <v>0</v>
      </c>
      <c r="BW425" s="162"/>
      <c r="BX425" s="162"/>
      <c r="BY425" s="162">
        <v>0</v>
      </c>
      <c r="BZ425" s="162">
        <v>0</v>
      </c>
      <c r="CA425" s="162">
        <v>0</v>
      </c>
      <c r="CB425" s="162">
        <v>0</v>
      </c>
      <c r="CC425" s="162">
        <v>0</v>
      </c>
      <c r="CD425" s="162">
        <v>0</v>
      </c>
      <c r="CE425" s="162">
        <f>VLOOKUP(I425,[120]REV33!$A:$O,11,0)</f>
        <v>0</v>
      </c>
      <c r="CF425" s="162">
        <f>VLOOKUP(I425,[120]REV33!$A:$O,12,0)</f>
        <v>0</v>
      </c>
      <c r="CG425" s="162"/>
      <c r="CH425" s="162"/>
      <c r="CI425" s="162"/>
      <c r="CJ425" s="162"/>
      <c r="CK425" s="162"/>
      <c r="CL425" s="162"/>
      <c r="CM425" s="162"/>
      <c r="CN425" s="162"/>
      <c r="CO425" s="162">
        <v>0</v>
      </c>
      <c r="CP425" s="162">
        <v>0</v>
      </c>
      <c r="CQ425" s="162">
        <v>0</v>
      </c>
      <c r="CR425" s="162">
        <v>0</v>
      </c>
      <c r="CS425" s="162">
        <v>0</v>
      </c>
      <c r="CT425" s="162">
        <v>0</v>
      </c>
      <c r="CU425" s="162">
        <v>0</v>
      </c>
      <c r="CV425" s="162">
        <v>0</v>
      </c>
      <c r="CW425" s="209">
        <f t="shared" si="478"/>
        <v>50</v>
      </c>
      <c r="CX425" s="209">
        <f t="shared" si="479"/>
        <v>0</v>
      </c>
      <c r="CY425" s="206" t="s">
        <v>1000</v>
      </c>
      <c r="CZ425" s="156"/>
      <c r="DD425" s="157"/>
      <c r="DE425" s="152">
        <f t="shared" si="480"/>
        <v>50</v>
      </c>
      <c r="DF425" s="152" t="str">
        <f t="shared" si="481"/>
        <v>0</v>
      </c>
      <c r="DG425" s="153"/>
      <c r="DH425" s="158" t="s">
        <v>2211</v>
      </c>
      <c r="DI425" s="156" t="s">
        <v>435</v>
      </c>
      <c r="DJ425" s="174" t="s">
        <v>1274</v>
      </c>
      <c r="DK425" s="175" t="s">
        <v>1275</v>
      </c>
      <c r="DL425" s="240" t="s">
        <v>477</v>
      </c>
      <c r="DM425" s="187">
        <v>45940</v>
      </c>
      <c r="DN425" s="429">
        <v>50</v>
      </c>
      <c r="DO425" s="240" t="s">
        <v>477</v>
      </c>
      <c r="DP425" s="189">
        <v>5550</v>
      </c>
      <c r="DQ425" s="181">
        <f t="shared" si="464"/>
        <v>305250</v>
      </c>
      <c r="DR425" s="446">
        <f t="shared" si="465"/>
        <v>0.1</v>
      </c>
      <c r="DS425" s="160">
        <f t="shared" si="466"/>
        <v>277500</v>
      </c>
      <c r="DT425" s="159">
        <v>45954</v>
      </c>
      <c r="DU425" s="152">
        <f t="shared" si="487"/>
        <v>50</v>
      </c>
      <c r="DV425" s="152">
        <f t="shared" si="488"/>
        <v>0</v>
      </c>
      <c r="ES425" s="152">
        <f t="shared" si="489"/>
        <v>0</v>
      </c>
      <c r="ET425" s="151">
        <f t="shared" si="490"/>
        <v>0</v>
      </c>
      <c r="EU425" s="153"/>
      <c r="EV425" s="153"/>
      <c r="EW425" s="153"/>
      <c r="EX425" s="153"/>
      <c r="EY425" s="152">
        <f t="shared" si="482"/>
        <v>50</v>
      </c>
      <c r="EZ425" s="152">
        <f t="shared" si="483"/>
        <v>0</v>
      </c>
      <c r="FA425" s="152">
        <f t="shared" si="484"/>
        <v>0</v>
      </c>
      <c r="FB425" s="152">
        <f t="shared" si="485"/>
        <v>0</v>
      </c>
      <c r="FC425" s="151" t="str">
        <f t="shared" si="486"/>
        <v>Đủ</v>
      </c>
    </row>
    <row r="426" spans="1:159" s="155" customFormat="1" ht="14" hidden="1" customHeight="1">
      <c r="A426" s="208" t="str">
        <f t="shared" si="460"/>
        <v>Hiện</v>
      </c>
      <c r="B426" s="151" t="str">
        <f t="shared" si="461"/>
        <v>Đủ</v>
      </c>
      <c r="C426" s="409">
        <f t="shared" si="454"/>
        <v>0</v>
      </c>
      <c r="D426" s="154"/>
      <c r="E426" s="154">
        <f t="shared" si="477"/>
        <v>0</v>
      </c>
      <c r="F426" s="154"/>
      <c r="G426" s="151"/>
      <c r="H426" s="364"/>
      <c r="I426" s="171" t="s">
        <v>948</v>
      </c>
      <c r="J426" s="164" t="s">
        <v>922</v>
      </c>
      <c r="K426" s="171" t="s">
        <v>949</v>
      </c>
      <c r="L426" s="171" t="s">
        <v>950</v>
      </c>
      <c r="M426" s="163" t="s">
        <v>345</v>
      </c>
      <c r="N426" s="173">
        <v>0</v>
      </c>
      <c r="O426" s="419">
        <v>32</v>
      </c>
      <c r="P426" s="205"/>
      <c r="S426" s="161"/>
      <c r="T426" s="162"/>
      <c r="U426" s="162"/>
      <c r="V426" s="162"/>
      <c r="W426" s="162"/>
      <c r="X426" s="162"/>
      <c r="Y426" s="162"/>
      <c r="Z426" s="162"/>
      <c r="AA426" s="162"/>
      <c r="AB426" s="162"/>
      <c r="AC426" s="162"/>
      <c r="AD426" s="162"/>
      <c r="AE426" s="162"/>
      <c r="AF426" s="162"/>
      <c r="AG426" s="162"/>
      <c r="AH426" s="162"/>
      <c r="AI426" s="162"/>
      <c r="AJ426" s="162"/>
      <c r="AK426" s="162">
        <v>36</v>
      </c>
      <c r="AL426" s="162">
        <v>0</v>
      </c>
      <c r="AM426" s="162"/>
      <c r="AN426" s="162"/>
      <c r="AO426" s="162">
        <v>0</v>
      </c>
      <c r="AP426" s="162">
        <v>0</v>
      </c>
      <c r="AQ426" s="162">
        <v>0</v>
      </c>
      <c r="AR426" s="162">
        <v>0</v>
      </c>
      <c r="AS426" s="162">
        <v>0</v>
      </c>
      <c r="AT426" s="162">
        <v>0</v>
      </c>
      <c r="AU426" s="162">
        <v>0</v>
      </c>
      <c r="AV426" s="162">
        <v>0</v>
      </c>
      <c r="AW426" s="162">
        <v>0</v>
      </c>
      <c r="AX426" s="162">
        <v>0</v>
      </c>
      <c r="AY426" s="162">
        <v>0</v>
      </c>
      <c r="AZ426" s="162">
        <v>0</v>
      </c>
      <c r="BA426" s="162"/>
      <c r="BB426" s="162"/>
      <c r="BC426" s="162">
        <v>0</v>
      </c>
      <c r="BD426" s="162">
        <v>0</v>
      </c>
      <c r="BE426" s="162">
        <v>0</v>
      </c>
      <c r="BF426" s="162">
        <v>0</v>
      </c>
      <c r="BG426" s="162">
        <v>0</v>
      </c>
      <c r="BH426" s="162">
        <v>0</v>
      </c>
      <c r="BI426" s="162">
        <v>0</v>
      </c>
      <c r="BJ426" s="162">
        <v>0</v>
      </c>
      <c r="BK426" s="162">
        <v>0</v>
      </c>
      <c r="BL426" s="162">
        <v>0</v>
      </c>
      <c r="BM426" s="162">
        <v>0</v>
      </c>
      <c r="BN426" s="162">
        <v>0</v>
      </c>
      <c r="BO426" s="162"/>
      <c r="BP426" s="162"/>
      <c r="BQ426" s="162">
        <v>0</v>
      </c>
      <c r="BR426" s="162">
        <v>0</v>
      </c>
      <c r="BS426" s="162">
        <v>0</v>
      </c>
      <c r="BT426" s="162">
        <v>0</v>
      </c>
      <c r="BU426" s="162">
        <v>0</v>
      </c>
      <c r="BV426" s="162">
        <v>0</v>
      </c>
      <c r="BW426" s="162"/>
      <c r="BX426" s="162"/>
      <c r="BY426" s="162">
        <v>0</v>
      </c>
      <c r="BZ426" s="162">
        <v>0</v>
      </c>
      <c r="CA426" s="162">
        <v>0</v>
      </c>
      <c r="CB426" s="162">
        <v>0</v>
      </c>
      <c r="CC426" s="162">
        <v>0</v>
      </c>
      <c r="CD426" s="162">
        <v>0</v>
      </c>
      <c r="CE426" s="162">
        <f>VLOOKUP(I426,[120]REV33!$A:$O,11,0)</f>
        <v>0</v>
      </c>
      <c r="CF426" s="162">
        <f>VLOOKUP(I426,[120]REV33!$A:$O,12,0)</f>
        <v>0</v>
      </c>
      <c r="CG426" s="162"/>
      <c r="CH426" s="162"/>
      <c r="CI426" s="162"/>
      <c r="CJ426" s="162"/>
      <c r="CK426" s="162"/>
      <c r="CL426" s="162"/>
      <c r="CM426" s="162"/>
      <c r="CN426" s="162"/>
      <c r="CO426" s="162">
        <v>0</v>
      </c>
      <c r="CP426" s="162">
        <v>0</v>
      </c>
      <c r="CQ426" s="162">
        <v>0</v>
      </c>
      <c r="CR426" s="162">
        <v>0</v>
      </c>
      <c r="CS426" s="162">
        <v>0</v>
      </c>
      <c r="CT426" s="162">
        <v>0</v>
      </c>
      <c r="CU426" s="162">
        <v>0</v>
      </c>
      <c r="CV426" s="162">
        <v>0</v>
      </c>
      <c r="CW426" s="209">
        <f t="shared" si="478"/>
        <v>36</v>
      </c>
      <c r="CX426" s="209">
        <f t="shared" si="479"/>
        <v>0</v>
      </c>
      <c r="CY426" s="206" t="s">
        <v>1000</v>
      </c>
      <c r="CZ426" s="156"/>
      <c r="DD426" s="157"/>
      <c r="DE426" s="152">
        <f t="shared" si="480"/>
        <v>36</v>
      </c>
      <c r="DF426" s="152" t="str">
        <f t="shared" si="481"/>
        <v>0</v>
      </c>
      <c r="DG426" s="153"/>
      <c r="DH426" s="158" t="s">
        <v>2211</v>
      </c>
      <c r="DI426" s="156" t="s">
        <v>435</v>
      </c>
      <c r="DJ426" s="174" t="s">
        <v>1276</v>
      </c>
      <c r="DK426" s="175" t="s">
        <v>1270</v>
      </c>
      <c r="DL426" s="240" t="s">
        <v>477</v>
      </c>
      <c r="DM426" s="187">
        <v>45940</v>
      </c>
      <c r="DN426" s="429">
        <v>36</v>
      </c>
      <c r="DO426" s="240" t="s">
        <v>477</v>
      </c>
      <c r="DP426" s="189">
        <v>9420</v>
      </c>
      <c r="DQ426" s="181">
        <f t="shared" si="464"/>
        <v>373032.00000000006</v>
      </c>
      <c r="DR426" s="446">
        <f t="shared" si="465"/>
        <v>0.10000000000000017</v>
      </c>
      <c r="DS426" s="160">
        <f t="shared" si="466"/>
        <v>339120</v>
      </c>
      <c r="DT426" s="159">
        <v>45954</v>
      </c>
      <c r="DU426" s="152">
        <f t="shared" si="487"/>
        <v>36</v>
      </c>
      <c r="DV426" s="152">
        <f t="shared" si="488"/>
        <v>0</v>
      </c>
      <c r="ES426" s="152">
        <f t="shared" si="489"/>
        <v>0</v>
      </c>
      <c r="ET426" s="151">
        <f t="shared" si="490"/>
        <v>0</v>
      </c>
      <c r="EU426" s="153"/>
      <c r="EV426" s="153"/>
      <c r="EW426" s="153"/>
      <c r="EX426" s="153"/>
      <c r="EY426" s="152">
        <f t="shared" si="482"/>
        <v>36</v>
      </c>
      <c r="EZ426" s="152">
        <f t="shared" si="483"/>
        <v>0</v>
      </c>
      <c r="FA426" s="152">
        <f t="shared" si="484"/>
        <v>0</v>
      </c>
      <c r="FB426" s="152">
        <f t="shared" si="485"/>
        <v>0</v>
      </c>
      <c r="FC426" s="151" t="str">
        <f t="shared" si="486"/>
        <v>Đủ</v>
      </c>
    </row>
    <row r="427" spans="1:159" s="155" customFormat="1" ht="14" hidden="1" customHeight="1">
      <c r="A427" s="208" t="str">
        <f t="shared" si="460"/>
        <v>Hiện</v>
      </c>
      <c r="B427" s="151" t="str">
        <f t="shared" si="461"/>
        <v>Đủ</v>
      </c>
      <c r="C427" s="409">
        <f t="shared" si="454"/>
        <v>0</v>
      </c>
      <c r="D427" s="154"/>
      <c r="E427" s="154">
        <f t="shared" si="477"/>
        <v>0</v>
      </c>
      <c r="F427" s="154"/>
      <c r="G427" s="151"/>
      <c r="H427" s="364"/>
      <c r="I427" s="171" t="s">
        <v>951</v>
      </c>
      <c r="J427" s="164" t="s">
        <v>922</v>
      </c>
      <c r="K427" s="171" t="s">
        <v>952</v>
      </c>
      <c r="L427" s="171" t="s">
        <v>938</v>
      </c>
      <c r="M427" s="163" t="s">
        <v>345</v>
      </c>
      <c r="N427" s="173">
        <v>0</v>
      </c>
      <c r="O427" s="419">
        <v>8484</v>
      </c>
      <c r="P427" s="205"/>
      <c r="S427" s="161"/>
      <c r="T427" s="162"/>
      <c r="U427" s="162"/>
      <c r="V427" s="162"/>
      <c r="W427" s="162"/>
      <c r="X427" s="162"/>
      <c r="Y427" s="162"/>
      <c r="Z427" s="162"/>
      <c r="AA427" s="162"/>
      <c r="AB427" s="162"/>
      <c r="AC427" s="162"/>
      <c r="AD427" s="162"/>
      <c r="AE427" s="162"/>
      <c r="AF427" s="162"/>
      <c r="AG427" s="162"/>
      <c r="AH427" s="162"/>
      <c r="AI427" s="162"/>
      <c r="AJ427" s="162"/>
      <c r="AK427" s="162">
        <v>8946</v>
      </c>
      <c r="AL427" s="162">
        <v>0</v>
      </c>
      <c r="AM427" s="162"/>
      <c r="AN427" s="162"/>
      <c r="AO427" s="162">
        <v>0</v>
      </c>
      <c r="AP427" s="162">
        <v>0</v>
      </c>
      <c r="AQ427" s="162">
        <v>0</v>
      </c>
      <c r="AR427" s="162">
        <v>0</v>
      </c>
      <c r="AS427" s="162">
        <v>0</v>
      </c>
      <c r="AT427" s="162">
        <v>0</v>
      </c>
      <c r="AU427" s="162">
        <v>0</v>
      </c>
      <c r="AV427" s="162">
        <v>0</v>
      </c>
      <c r="AW427" s="162">
        <v>0</v>
      </c>
      <c r="AX427" s="162">
        <v>0</v>
      </c>
      <c r="AY427" s="162">
        <v>0</v>
      </c>
      <c r="AZ427" s="162">
        <v>0</v>
      </c>
      <c r="BA427" s="162"/>
      <c r="BB427" s="162"/>
      <c r="BC427" s="162">
        <v>0</v>
      </c>
      <c r="BD427" s="162">
        <v>0</v>
      </c>
      <c r="BE427" s="162">
        <v>0</v>
      </c>
      <c r="BF427" s="162">
        <v>0</v>
      </c>
      <c r="BG427" s="162">
        <v>0</v>
      </c>
      <c r="BH427" s="162">
        <v>0</v>
      </c>
      <c r="BI427" s="162">
        <v>0</v>
      </c>
      <c r="BJ427" s="162">
        <v>0</v>
      </c>
      <c r="BK427" s="162">
        <v>0</v>
      </c>
      <c r="BL427" s="162">
        <v>0</v>
      </c>
      <c r="BM427" s="162">
        <v>0</v>
      </c>
      <c r="BN427" s="162">
        <v>0</v>
      </c>
      <c r="BO427" s="162"/>
      <c r="BP427" s="162"/>
      <c r="BQ427" s="162">
        <v>0</v>
      </c>
      <c r="BR427" s="162">
        <v>0</v>
      </c>
      <c r="BS427" s="162">
        <v>0</v>
      </c>
      <c r="BT427" s="162">
        <v>0</v>
      </c>
      <c r="BU427" s="162">
        <v>0</v>
      </c>
      <c r="BV427" s="162">
        <v>0</v>
      </c>
      <c r="BW427" s="162"/>
      <c r="BX427" s="162"/>
      <c r="BY427" s="162">
        <v>0</v>
      </c>
      <c r="BZ427" s="162">
        <v>0</v>
      </c>
      <c r="CA427" s="162">
        <v>0</v>
      </c>
      <c r="CB427" s="162">
        <v>0</v>
      </c>
      <c r="CC427" s="162">
        <v>0</v>
      </c>
      <c r="CD427" s="162">
        <v>0</v>
      </c>
      <c r="CE427" s="162">
        <f>VLOOKUP(I427,[120]REV33!$A:$O,11,0)</f>
        <v>0</v>
      </c>
      <c r="CF427" s="162">
        <f>VLOOKUP(I427,[120]REV33!$A:$O,12,0)</f>
        <v>0</v>
      </c>
      <c r="CG427" s="162"/>
      <c r="CH427" s="162"/>
      <c r="CI427" s="162"/>
      <c r="CJ427" s="162"/>
      <c r="CK427" s="162"/>
      <c r="CL427" s="162"/>
      <c r="CM427" s="162"/>
      <c r="CN427" s="162"/>
      <c r="CO427" s="162">
        <v>0</v>
      </c>
      <c r="CP427" s="162">
        <v>0</v>
      </c>
      <c r="CQ427" s="162">
        <v>0</v>
      </c>
      <c r="CR427" s="162">
        <v>0</v>
      </c>
      <c r="CS427" s="162">
        <v>0</v>
      </c>
      <c r="CT427" s="162">
        <v>0</v>
      </c>
      <c r="CU427" s="162">
        <v>0</v>
      </c>
      <c r="CV427" s="162">
        <v>0</v>
      </c>
      <c r="CW427" s="209">
        <f t="shared" si="478"/>
        <v>8946</v>
      </c>
      <c r="CX427" s="209">
        <f t="shared" si="479"/>
        <v>0</v>
      </c>
      <c r="CY427" s="206" t="s">
        <v>1000</v>
      </c>
      <c r="CZ427" s="156"/>
      <c r="DD427" s="157"/>
      <c r="DE427" s="152">
        <f t="shared" si="480"/>
        <v>8946</v>
      </c>
      <c r="DF427" s="152" t="str">
        <f t="shared" si="481"/>
        <v>0</v>
      </c>
      <c r="DG427" s="153"/>
      <c r="DH427" s="158" t="s">
        <v>2211</v>
      </c>
      <c r="DI427" s="156" t="s">
        <v>435</v>
      </c>
      <c r="DJ427" s="174" t="s">
        <v>1277</v>
      </c>
      <c r="DK427" s="175" t="s">
        <v>1272</v>
      </c>
      <c r="DL427" s="240" t="s">
        <v>477</v>
      </c>
      <c r="DM427" s="187">
        <v>45940</v>
      </c>
      <c r="DN427" s="429">
        <v>8946</v>
      </c>
      <c r="DO427" s="240" t="s">
        <v>477</v>
      </c>
      <c r="DP427" s="189">
        <v>1410</v>
      </c>
      <c r="DQ427" s="181">
        <f t="shared" si="464"/>
        <v>13875246.000000002</v>
      </c>
      <c r="DR427" s="446">
        <f t="shared" si="465"/>
        <v>0.10000000000000014</v>
      </c>
      <c r="DS427" s="160">
        <f t="shared" si="466"/>
        <v>12613860</v>
      </c>
      <c r="DT427" s="159">
        <v>45954</v>
      </c>
      <c r="DU427" s="152">
        <f t="shared" si="487"/>
        <v>8946</v>
      </c>
      <c r="DV427" s="152">
        <f t="shared" si="488"/>
        <v>0</v>
      </c>
      <c r="ES427" s="152">
        <f t="shared" si="489"/>
        <v>0</v>
      </c>
      <c r="ET427" s="151">
        <f t="shared" si="490"/>
        <v>0</v>
      </c>
      <c r="EU427" s="153"/>
      <c r="EV427" s="153"/>
      <c r="EW427" s="153"/>
      <c r="EX427" s="153"/>
      <c r="EY427" s="152">
        <f t="shared" si="482"/>
        <v>8946</v>
      </c>
      <c r="EZ427" s="152">
        <f t="shared" si="483"/>
        <v>0</v>
      </c>
      <c r="FA427" s="152">
        <f t="shared" si="484"/>
        <v>0</v>
      </c>
      <c r="FB427" s="152">
        <f t="shared" si="485"/>
        <v>0</v>
      </c>
      <c r="FC427" s="151" t="str">
        <f t="shared" si="486"/>
        <v>Đủ</v>
      </c>
    </row>
    <row r="428" spans="1:159" s="155" customFormat="1" ht="14" hidden="1" customHeight="1">
      <c r="A428" s="208" t="str">
        <f t="shared" si="460"/>
        <v>Hiện</v>
      </c>
      <c r="B428" s="151" t="str">
        <f t="shared" si="461"/>
        <v>Đủ</v>
      </c>
      <c r="C428" s="409">
        <f t="shared" si="454"/>
        <v>0</v>
      </c>
      <c r="D428" s="154"/>
      <c r="E428" s="154">
        <f t="shared" si="477"/>
        <v>0</v>
      </c>
      <c r="F428" s="154"/>
      <c r="G428" s="151"/>
      <c r="H428" s="364"/>
      <c r="I428" s="171" t="s">
        <v>953</v>
      </c>
      <c r="J428" s="164" t="s">
        <v>922</v>
      </c>
      <c r="K428" s="171" t="s">
        <v>954</v>
      </c>
      <c r="L428" s="171" t="s">
        <v>943</v>
      </c>
      <c r="M428" s="163" t="s">
        <v>345</v>
      </c>
      <c r="N428" s="173">
        <v>0</v>
      </c>
      <c r="O428" s="419">
        <v>80</v>
      </c>
      <c r="P428" s="205"/>
      <c r="S428" s="161"/>
      <c r="T428" s="162"/>
      <c r="U428" s="162"/>
      <c r="V428" s="162"/>
      <c r="W428" s="162"/>
      <c r="X428" s="162"/>
      <c r="Y428" s="162"/>
      <c r="Z428" s="162"/>
      <c r="AA428" s="162"/>
      <c r="AB428" s="162"/>
      <c r="AC428" s="162"/>
      <c r="AD428" s="162"/>
      <c r="AE428" s="162"/>
      <c r="AF428" s="162"/>
      <c r="AG428" s="162"/>
      <c r="AH428" s="162"/>
      <c r="AI428" s="162"/>
      <c r="AJ428" s="162"/>
      <c r="AK428" s="162">
        <v>90</v>
      </c>
      <c r="AL428" s="162">
        <v>0</v>
      </c>
      <c r="AM428" s="162"/>
      <c r="AN428" s="162"/>
      <c r="AO428" s="162">
        <v>0</v>
      </c>
      <c r="AP428" s="162">
        <v>0</v>
      </c>
      <c r="AQ428" s="162">
        <v>0</v>
      </c>
      <c r="AR428" s="162">
        <v>0</v>
      </c>
      <c r="AS428" s="162">
        <v>0</v>
      </c>
      <c r="AT428" s="162">
        <v>0</v>
      </c>
      <c r="AU428" s="162">
        <v>0</v>
      </c>
      <c r="AV428" s="162">
        <v>0</v>
      </c>
      <c r="AW428" s="162">
        <v>0</v>
      </c>
      <c r="AX428" s="162">
        <v>0</v>
      </c>
      <c r="AY428" s="162">
        <v>0</v>
      </c>
      <c r="AZ428" s="162">
        <v>0</v>
      </c>
      <c r="BA428" s="162"/>
      <c r="BB428" s="162"/>
      <c r="BC428" s="162">
        <v>0</v>
      </c>
      <c r="BD428" s="162">
        <v>0</v>
      </c>
      <c r="BE428" s="162">
        <v>0</v>
      </c>
      <c r="BF428" s="162">
        <v>0</v>
      </c>
      <c r="BG428" s="162">
        <v>0</v>
      </c>
      <c r="BH428" s="162">
        <v>0</v>
      </c>
      <c r="BI428" s="162">
        <v>0</v>
      </c>
      <c r="BJ428" s="162">
        <v>0</v>
      </c>
      <c r="BK428" s="162">
        <v>0</v>
      </c>
      <c r="BL428" s="162">
        <v>0</v>
      </c>
      <c r="BM428" s="162">
        <v>0</v>
      </c>
      <c r="BN428" s="162">
        <v>0</v>
      </c>
      <c r="BO428" s="162"/>
      <c r="BP428" s="162"/>
      <c r="BQ428" s="162">
        <v>0</v>
      </c>
      <c r="BR428" s="162">
        <v>0</v>
      </c>
      <c r="BS428" s="162">
        <v>0</v>
      </c>
      <c r="BT428" s="162">
        <v>0</v>
      </c>
      <c r="BU428" s="162">
        <v>0</v>
      </c>
      <c r="BV428" s="162">
        <v>0</v>
      </c>
      <c r="BW428" s="162"/>
      <c r="BX428" s="162"/>
      <c r="BY428" s="162">
        <v>0</v>
      </c>
      <c r="BZ428" s="162">
        <v>0</v>
      </c>
      <c r="CA428" s="162">
        <v>0</v>
      </c>
      <c r="CB428" s="162">
        <v>0</v>
      </c>
      <c r="CC428" s="162">
        <v>0</v>
      </c>
      <c r="CD428" s="162">
        <v>0</v>
      </c>
      <c r="CE428" s="162">
        <f>VLOOKUP(I428,[120]REV33!$A:$O,11,0)</f>
        <v>0</v>
      </c>
      <c r="CF428" s="162">
        <f>VLOOKUP(I428,[120]REV33!$A:$O,12,0)</f>
        <v>0</v>
      </c>
      <c r="CG428" s="162"/>
      <c r="CH428" s="162"/>
      <c r="CI428" s="162"/>
      <c r="CJ428" s="162"/>
      <c r="CK428" s="162"/>
      <c r="CL428" s="162"/>
      <c r="CM428" s="162"/>
      <c r="CN428" s="162"/>
      <c r="CO428" s="162">
        <v>0</v>
      </c>
      <c r="CP428" s="162">
        <v>0</v>
      </c>
      <c r="CQ428" s="162">
        <v>0</v>
      </c>
      <c r="CR428" s="162">
        <v>0</v>
      </c>
      <c r="CS428" s="162">
        <v>0</v>
      </c>
      <c r="CT428" s="162">
        <v>0</v>
      </c>
      <c r="CU428" s="162">
        <v>0</v>
      </c>
      <c r="CV428" s="162">
        <v>0</v>
      </c>
      <c r="CW428" s="209">
        <f t="shared" si="478"/>
        <v>90</v>
      </c>
      <c r="CX428" s="209">
        <f t="shared" si="479"/>
        <v>0</v>
      </c>
      <c r="CY428" s="206" t="s">
        <v>1000</v>
      </c>
      <c r="CZ428" s="156"/>
      <c r="DD428" s="157"/>
      <c r="DE428" s="152">
        <f t="shared" si="480"/>
        <v>90</v>
      </c>
      <c r="DF428" s="152" t="str">
        <f t="shared" si="481"/>
        <v>0</v>
      </c>
      <c r="DG428" s="153"/>
      <c r="DH428" s="158" t="s">
        <v>2211</v>
      </c>
      <c r="DI428" s="156" t="s">
        <v>435</v>
      </c>
      <c r="DJ428" s="174" t="s">
        <v>1277</v>
      </c>
      <c r="DK428" s="175" t="s">
        <v>1272</v>
      </c>
      <c r="DL428" s="240" t="s">
        <v>477</v>
      </c>
      <c r="DM428" s="187">
        <v>45940</v>
      </c>
      <c r="DN428" s="429">
        <v>90</v>
      </c>
      <c r="DO428" s="240" t="s">
        <v>477</v>
      </c>
      <c r="DP428" s="189">
        <v>1410</v>
      </c>
      <c r="DQ428" s="181">
        <f t="shared" si="464"/>
        <v>139590</v>
      </c>
      <c r="DR428" s="446">
        <f t="shared" si="465"/>
        <v>0.1</v>
      </c>
      <c r="DS428" s="160">
        <f t="shared" si="466"/>
        <v>126900</v>
      </c>
      <c r="DT428" s="159">
        <v>45954</v>
      </c>
      <c r="DU428" s="152">
        <f t="shared" si="487"/>
        <v>90</v>
      </c>
      <c r="DV428" s="152">
        <f t="shared" si="488"/>
        <v>0</v>
      </c>
      <c r="ES428" s="152">
        <f t="shared" si="489"/>
        <v>0</v>
      </c>
      <c r="ET428" s="151">
        <f t="shared" si="490"/>
        <v>0</v>
      </c>
      <c r="EU428" s="153"/>
      <c r="EV428" s="153"/>
      <c r="EW428" s="153"/>
      <c r="EX428" s="153"/>
      <c r="EY428" s="152">
        <f t="shared" si="482"/>
        <v>90</v>
      </c>
      <c r="EZ428" s="152">
        <f t="shared" si="483"/>
        <v>0</v>
      </c>
      <c r="FA428" s="152">
        <f t="shared" si="484"/>
        <v>0</v>
      </c>
      <c r="FB428" s="152">
        <f t="shared" si="485"/>
        <v>0</v>
      </c>
      <c r="FC428" s="151" t="str">
        <f t="shared" si="486"/>
        <v>Đủ</v>
      </c>
    </row>
    <row r="429" spans="1:159" s="155" customFormat="1" ht="14" hidden="1" customHeight="1">
      <c r="A429" s="208" t="str">
        <f t="shared" si="460"/>
        <v>Hiện</v>
      </c>
      <c r="B429" s="151" t="str">
        <f t="shared" si="461"/>
        <v>Đủ</v>
      </c>
      <c r="C429" s="409">
        <f t="shared" si="454"/>
        <v>0</v>
      </c>
      <c r="D429" s="154"/>
      <c r="E429" s="154">
        <f t="shared" si="477"/>
        <v>0</v>
      </c>
      <c r="F429" s="154"/>
      <c r="G429" s="151"/>
      <c r="H429" s="364"/>
      <c r="I429" s="171" t="s">
        <v>955</v>
      </c>
      <c r="J429" s="164" t="s">
        <v>922</v>
      </c>
      <c r="K429" s="171" t="s">
        <v>956</v>
      </c>
      <c r="L429" s="171" t="s">
        <v>838</v>
      </c>
      <c r="M429" s="163" t="s">
        <v>345</v>
      </c>
      <c r="N429" s="173">
        <v>0</v>
      </c>
      <c r="O429" s="419">
        <v>18304</v>
      </c>
      <c r="P429" s="205"/>
      <c r="S429" s="161"/>
      <c r="T429" s="162"/>
      <c r="U429" s="162"/>
      <c r="V429" s="162"/>
      <c r="W429" s="162"/>
      <c r="X429" s="162"/>
      <c r="Y429" s="162"/>
      <c r="Z429" s="162"/>
      <c r="AA429" s="162"/>
      <c r="AB429" s="162"/>
      <c r="AC429" s="162"/>
      <c r="AD429" s="162"/>
      <c r="AE429" s="162"/>
      <c r="AF429" s="162"/>
      <c r="AG429" s="162"/>
      <c r="AH429" s="162"/>
      <c r="AI429" s="162"/>
      <c r="AJ429" s="162"/>
      <c r="AK429" s="162">
        <v>19234</v>
      </c>
      <c r="AL429" s="162">
        <v>0</v>
      </c>
      <c r="AM429" s="162"/>
      <c r="AN429" s="162"/>
      <c r="AO429" s="162">
        <v>0</v>
      </c>
      <c r="AP429" s="162">
        <v>0</v>
      </c>
      <c r="AQ429" s="162">
        <v>0</v>
      </c>
      <c r="AR429" s="162">
        <v>0</v>
      </c>
      <c r="AS429" s="162">
        <v>0</v>
      </c>
      <c r="AT429" s="162">
        <v>0</v>
      </c>
      <c r="AU429" s="162">
        <v>0</v>
      </c>
      <c r="AV429" s="162">
        <v>0</v>
      </c>
      <c r="AW429" s="162">
        <v>0</v>
      </c>
      <c r="AX429" s="162">
        <v>0</v>
      </c>
      <c r="AY429" s="162">
        <v>0</v>
      </c>
      <c r="AZ429" s="162">
        <v>0</v>
      </c>
      <c r="BA429" s="162"/>
      <c r="BB429" s="162"/>
      <c r="BC429" s="162">
        <v>0</v>
      </c>
      <c r="BD429" s="162">
        <v>0</v>
      </c>
      <c r="BE429" s="162">
        <v>0</v>
      </c>
      <c r="BF429" s="162">
        <v>0</v>
      </c>
      <c r="BG429" s="162">
        <v>0</v>
      </c>
      <c r="BH429" s="162">
        <v>0</v>
      </c>
      <c r="BI429" s="162">
        <v>0</v>
      </c>
      <c r="BJ429" s="162">
        <v>0</v>
      </c>
      <c r="BK429" s="162">
        <v>0</v>
      </c>
      <c r="BL429" s="162">
        <v>0</v>
      </c>
      <c r="BM429" s="162">
        <v>0</v>
      </c>
      <c r="BN429" s="162">
        <v>0</v>
      </c>
      <c r="BO429" s="162"/>
      <c r="BP429" s="162"/>
      <c r="BQ429" s="162">
        <v>0</v>
      </c>
      <c r="BR429" s="162">
        <v>0</v>
      </c>
      <c r="BS429" s="162">
        <v>0</v>
      </c>
      <c r="BT429" s="162">
        <v>0</v>
      </c>
      <c r="BU429" s="162">
        <v>0</v>
      </c>
      <c r="BV429" s="162">
        <v>0</v>
      </c>
      <c r="BW429" s="162"/>
      <c r="BX429" s="162"/>
      <c r="BY429" s="162">
        <v>0</v>
      </c>
      <c r="BZ429" s="162">
        <v>0</v>
      </c>
      <c r="CA429" s="162">
        <v>0</v>
      </c>
      <c r="CB429" s="162">
        <v>0</v>
      </c>
      <c r="CC429" s="162">
        <v>0</v>
      </c>
      <c r="CD429" s="162">
        <v>0</v>
      </c>
      <c r="CE429" s="162">
        <f>VLOOKUP(I429,[120]REV33!$A:$O,11,0)</f>
        <v>0</v>
      </c>
      <c r="CF429" s="162">
        <f>VLOOKUP(I429,[120]REV33!$A:$O,12,0)</f>
        <v>0</v>
      </c>
      <c r="CG429" s="162"/>
      <c r="CH429" s="162"/>
      <c r="CI429" s="162"/>
      <c r="CJ429" s="162"/>
      <c r="CK429" s="162"/>
      <c r="CL429" s="162"/>
      <c r="CM429" s="162"/>
      <c r="CN429" s="162"/>
      <c r="CO429" s="162">
        <v>0</v>
      </c>
      <c r="CP429" s="162">
        <v>0</v>
      </c>
      <c r="CQ429" s="162">
        <v>0</v>
      </c>
      <c r="CR429" s="162">
        <v>0</v>
      </c>
      <c r="CS429" s="162">
        <v>0</v>
      </c>
      <c r="CT429" s="162">
        <v>0</v>
      </c>
      <c r="CU429" s="162">
        <v>0</v>
      </c>
      <c r="CV429" s="162">
        <v>0</v>
      </c>
      <c r="CW429" s="209">
        <f t="shared" si="478"/>
        <v>19234</v>
      </c>
      <c r="CX429" s="209">
        <f t="shared" si="479"/>
        <v>0</v>
      </c>
      <c r="CY429" s="206" t="s">
        <v>1000</v>
      </c>
      <c r="CZ429" s="156"/>
      <c r="DD429" s="157"/>
      <c r="DE429" s="152">
        <f t="shared" si="480"/>
        <v>19234</v>
      </c>
      <c r="DF429" s="152" t="str">
        <f t="shared" si="481"/>
        <v>0</v>
      </c>
      <c r="DG429" s="153"/>
      <c r="DH429" s="158" t="s">
        <v>2211</v>
      </c>
      <c r="DI429" s="156" t="s">
        <v>435</v>
      </c>
      <c r="DJ429" s="174" t="s">
        <v>1277</v>
      </c>
      <c r="DK429" s="175" t="s">
        <v>1272</v>
      </c>
      <c r="DL429" s="240" t="s">
        <v>477</v>
      </c>
      <c r="DM429" s="187">
        <v>45940</v>
      </c>
      <c r="DN429" s="429">
        <v>19234</v>
      </c>
      <c r="DO429" s="240" t="s">
        <v>477</v>
      </c>
      <c r="DP429" s="189">
        <v>1410</v>
      </c>
      <c r="DQ429" s="181">
        <f t="shared" si="464"/>
        <v>29831934.000000004</v>
      </c>
      <c r="DR429" s="446">
        <f t="shared" si="465"/>
        <v>0.10000000000000013</v>
      </c>
      <c r="DS429" s="160">
        <f t="shared" si="466"/>
        <v>27119940</v>
      </c>
      <c r="DT429" s="159">
        <v>45954</v>
      </c>
      <c r="DU429" s="152">
        <f t="shared" si="487"/>
        <v>19234</v>
      </c>
      <c r="DV429" s="152">
        <f t="shared" si="488"/>
        <v>0</v>
      </c>
      <c r="ES429" s="152">
        <f t="shared" si="489"/>
        <v>0</v>
      </c>
      <c r="ET429" s="151">
        <f t="shared" si="490"/>
        <v>0</v>
      </c>
      <c r="EU429" s="153"/>
      <c r="EV429" s="153"/>
      <c r="EW429" s="153"/>
      <c r="EX429" s="153"/>
      <c r="EY429" s="152">
        <f t="shared" si="482"/>
        <v>19234</v>
      </c>
      <c r="EZ429" s="152">
        <f t="shared" si="483"/>
        <v>0</v>
      </c>
      <c r="FA429" s="152">
        <f t="shared" si="484"/>
        <v>0</v>
      </c>
      <c r="FB429" s="152">
        <f t="shared" si="485"/>
        <v>0</v>
      </c>
      <c r="FC429" s="151" t="str">
        <f t="shared" si="486"/>
        <v>Đủ</v>
      </c>
    </row>
    <row r="430" spans="1:159" s="155" customFormat="1" ht="14" hidden="1" customHeight="1">
      <c r="A430" s="208" t="str">
        <f t="shared" si="460"/>
        <v>Hiện</v>
      </c>
      <c r="B430" s="151" t="str">
        <f t="shared" si="461"/>
        <v>Đủ</v>
      </c>
      <c r="C430" s="409">
        <f t="shared" si="454"/>
        <v>0</v>
      </c>
      <c r="D430" s="154"/>
      <c r="E430" s="154">
        <f t="shared" si="477"/>
        <v>0</v>
      </c>
      <c r="F430" s="154"/>
      <c r="G430" s="151"/>
      <c r="H430" s="364"/>
      <c r="I430" s="171" t="s">
        <v>957</v>
      </c>
      <c r="J430" s="164" t="s">
        <v>922</v>
      </c>
      <c r="K430" s="171" t="s">
        <v>958</v>
      </c>
      <c r="L430" s="171" t="s">
        <v>935</v>
      </c>
      <c r="M430" s="163" t="s">
        <v>345</v>
      </c>
      <c r="N430" s="173">
        <v>0</v>
      </c>
      <c r="O430" s="419">
        <v>328</v>
      </c>
      <c r="P430" s="205"/>
      <c r="S430" s="161"/>
      <c r="T430" s="162"/>
      <c r="U430" s="162"/>
      <c r="V430" s="162"/>
      <c r="W430" s="162"/>
      <c r="X430" s="162"/>
      <c r="Y430" s="162"/>
      <c r="Z430" s="162"/>
      <c r="AA430" s="162"/>
      <c r="AB430" s="162"/>
      <c r="AC430" s="162"/>
      <c r="AD430" s="162"/>
      <c r="AE430" s="162"/>
      <c r="AF430" s="162"/>
      <c r="AG430" s="162"/>
      <c r="AH430" s="162"/>
      <c r="AI430" s="162"/>
      <c r="AJ430" s="162"/>
      <c r="AK430" s="162">
        <v>350</v>
      </c>
      <c r="AL430" s="162">
        <v>0</v>
      </c>
      <c r="AM430" s="162"/>
      <c r="AN430" s="162"/>
      <c r="AO430" s="162">
        <v>0</v>
      </c>
      <c r="AP430" s="162">
        <v>0</v>
      </c>
      <c r="AQ430" s="162">
        <v>0</v>
      </c>
      <c r="AR430" s="162">
        <v>0</v>
      </c>
      <c r="AS430" s="162">
        <v>0</v>
      </c>
      <c r="AT430" s="162">
        <v>0</v>
      </c>
      <c r="AU430" s="162">
        <v>0</v>
      </c>
      <c r="AV430" s="162">
        <v>0</v>
      </c>
      <c r="AW430" s="162">
        <v>0</v>
      </c>
      <c r="AX430" s="162">
        <v>0</v>
      </c>
      <c r="AY430" s="162">
        <v>0</v>
      </c>
      <c r="AZ430" s="162">
        <v>0</v>
      </c>
      <c r="BA430" s="162"/>
      <c r="BB430" s="162"/>
      <c r="BC430" s="162">
        <v>0</v>
      </c>
      <c r="BD430" s="162">
        <v>0</v>
      </c>
      <c r="BE430" s="162">
        <v>0</v>
      </c>
      <c r="BF430" s="162">
        <v>0</v>
      </c>
      <c r="BG430" s="162">
        <v>0</v>
      </c>
      <c r="BH430" s="162">
        <v>0</v>
      </c>
      <c r="BI430" s="162">
        <v>0</v>
      </c>
      <c r="BJ430" s="162">
        <v>0</v>
      </c>
      <c r="BK430" s="162">
        <v>0</v>
      </c>
      <c r="BL430" s="162">
        <v>0</v>
      </c>
      <c r="BM430" s="162">
        <v>0</v>
      </c>
      <c r="BN430" s="162">
        <v>0</v>
      </c>
      <c r="BO430" s="162"/>
      <c r="BP430" s="162"/>
      <c r="BQ430" s="162">
        <v>0</v>
      </c>
      <c r="BR430" s="162">
        <v>0</v>
      </c>
      <c r="BS430" s="162">
        <v>0</v>
      </c>
      <c r="BT430" s="162">
        <v>0</v>
      </c>
      <c r="BU430" s="162">
        <v>0</v>
      </c>
      <c r="BV430" s="162">
        <v>0</v>
      </c>
      <c r="BW430" s="162"/>
      <c r="BX430" s="162"/>
      <c r="BY430" s="162">
        <v>0</v>
      </c>
      <c r="BZ430" s="162">
        <v>0</v>
      </c>
      <c r="CA430" s="162">
        <v>0</v>
      </c>
      <c r="CB430" s="162">
        <v>0</v>
      </c>
      <c r="CC430" s="162">
        <v>0</v>
      </c>
      <c r="CD430" s="162">
        <v>0</v>
      </c>
      <c r="CE430" s="162">
        <f>VLOOKUP(I430,[120]REV33!$A:$O,11,0)</f>
        <v>0</v>
      </c>
      <c r="CF430" s="162">
        <f>VLOOKUP(I430,[120]REV33!$A:$O,12,0)</f>
        <v>0</v>
      </c>
      <c r="CG430" s="162"/>
      <c r="CH430" s="162"/>
      <c r="CI430" s="162"/>
      <c r="CJ430" s="162"/>
      <c r="CK430" s="162"/>
      <c r="CL430" s="162"/>
      <c r="CM430" s="162"/>
      <c r="CN430" s="162"/>
      <c r="CO430" s="162">
        <v>0</v>
      </c>
      <c r="CP430" s="162">
        <v>0</v>
      </c>
      <c r="CQ430" s="162">
        <v>0</v>
      </c>
      <c r="CR430" s="162">
        <v>0</v>
      </c>
      <c r="CS430" s="162">
        <v>0</v>
      </c>
      <c r="CT430" s="162">
        <v>0</v>
      </c>
      <c r="CU430" s="162">
        <v>0</v>
      </c>
      <c r="CV430" s="162">
        <v>0</v>
      </c>
      <c r="CW430" s="209">
        <f t="shared" si="478"/>
        <v>350</v>
      </c>
      <c r="CX430" s="209">
        <f t="shared" si="479"/>
        <v>0</v>
      </c>
      <c r="CY430" s="206" t="s">
        <v>1000</v>
      </c>
      <c r="CZ430" s="156"/>
      <c r="DD430" s="157"/>
      <c r="DE430" s="152">
        <f t="shared" si="480"/>
        <v>350</v>
      </c>
      <c r="DF430" s="152" t="str">
        <f t="shared" si="481"/>
        <v>0</v>
      </c>
      <c r="DG430" s="153"/>
      <c r="DH430" s="158" t="s">
        <v>2211</v>
      </c>
      <c r="DI430" s="156" t="s">
        <v>435</v>
      </c>
      <c r="DJ430" s="174" t="s">
        <v>1278</v>
      </c>
      <c r="DK430" s="175" t="s">
        <v>1275</v>
      </c>
      <c r="DL430" s="240" t="s">
        <v>477</v>
      </c>
      <c r="DM430" s="187">
        <v>45940</v>
      </c>
      <c r="DN430" s="429">
        <v>350</v>
      </c>
      <c r="DO430" s="240" t="s">
        <v>477</v>
      </c>
      <c r="DP430" s="189">
        <v>10230</v>
      </c>
      <c r="DQ430" s="181">
        <f t="shared" si="464"/>
        <v>3938550.0000000005</v>
      </c>
      <c r="DR430" s="446">
        <f t="shared" si="465"/>
        <v>0.10000000000000013</v>
      </c>
      <c r="DS430" s="160">
        <f t="shared" si="466"/>
        <v>3580500</v>
      </c>
      <c r="DT430" s="159">
        <v>45954</v>
      </c>
      <c r="DU430" s="152">
        <f t="shared" si="487"/>
        <v>350</v>
      </c>
      <c r="DV430" s="152">
        <f t="shared" si="488"/>
        <v>0</v>
      </c>
      <c r="ES430" s="152">
        <f t="shared" si="489"/>
        <v>0</v>
      </c>
      <c r="ET430" s="151">
        <f t="shared" si="490"/>
        <v>0</v>
      </c>
      <c r="EU430" s="153"/>
      <c r="EV430" s="153"/>
      <c r="EW430" s="153"/>
      <c r="EX430" s="153"/>
      <c r="EY430" s="152">
        <f t="shared" si="482"/>
        <v>350</v>
      </c>
      <c r="EZ430" s="152">
        <f t="shared" si="483"/>
        <v>0</v>
      </c>
      <c r="FA430" s="152">
        <f t="shared" si="484"/>
        <v>0</v>
      </c>
      <c r="FB430" s="152">
        <f t="shared" si="485"/>
        <v>0</v>
      </c>
      <c r="FC430" s="151" t="str">
        <f t="shared" si="486"/>
        <v>Đủ</v>
      </c>
    </row>
    <row r="431" spans="1:159" s="155" customFormat="1" ht="14" hidden="1" customHeight="1">
      <c r="A431" s="208" t="str">
        <f t="shared" ref="A431:A468" si="491">IF(I431=I430,"ok","Hiện")</f>
        <v>Hiện</v>
      </c>
      <c r="B431" s="151" t="str">
        <f t="shared" si="461"/>
        <v>Đủ</v>
      </c>
      <c r="C431" s="409">
        <f t="shared" si="454"/>
        <v>0</v>
      </c>
      <c r="D431" s="154"/>
      <c r="E431" s="154">
        <f t="shared" si="477"/>
        <v>0</v>
      </c>
      <c r="F431" s="154"/>
      <c r="G431" s="151"/>
      <c r="H431" s="364"/>
      <c r="I431" s="171" t="s">
        <v>959</v>
      </c>
      <c r="J431" s="164" t="s">
        <v>922</v>
      </c>
      <c r="K431" s="171" t="s">
        <v>960</v>
      </c>
      <c r="L431" s="171" t="s">
        <v>938</v>
      </c>
      <c r="M431" s="163" t="s">
        <v>345</v>
      </c>
      <c r="N431" s="173">
        <v>0</v>
      </c>
      <c r="O431" s="419">
        <v>4036</v>
      </c>
      <c r="P431" s="205"/>
      <c r="S431" s="161"/>
      <c r="T431" s="162"/>
      <c r="U431" s="162"/>
      <c r="V431" s="162"/>
      <c r="W431" s="162"/>
      <c r="X431" s="162"/>
      <c r="Y431" s="162"/>
      <c r="Z431" s="162"/>
      <c r="AA431" s="162"/>
      <c r="AB431" s="162"/>
      <c r="AC431" s="162"/>
      <c r="AD431" s="162"/>
      <c r="AE431" s="162"/>
      <c r="AF431" s="162"/>
      <c r="AG431" s="162"/>
      <c r="AH431" s="162"/>
      <c r="AI431" s="162"/>
      <c r="AJ431" s="162"/>
      <c r="AK431" s="162">
        <v>4258</v>
      </c>
      <c r="AL431" s="162">
        <v>0</v>
      </c>
      <c r="AM431" s="162"/>
      <c r="AN431" s="162"/>
      <c r="AO431" s="162">
        <v>0</v>
      </c>
      <c r="AP431" s="162">
        <v>0</v>
      </c>
      <c r="AQ431" s="162">
        <v>0</v>
      </c>
      <c r="AR431" s="162">
        <v>0</v>
      </c>
      <c r="AS431" s="162">
        <v>0</v>
      </c>
      <c r="AT431" s="162">
        <v>0</v>
      </c>
      <c r="AU431" s="162">
        <v>0</v>
      </c>
      <c r="AV431" s="162">
        <v>0</v>
      </c>
      <c r="AW431" s="162">
        <v>0</v>
      </c>
      <c r="AX431" s="162">
        <v>0</v>
      </c>
      <c r="AY431" s="162">
        <v>0</v>
      </c>
      <c r="AZ431" s="162">
        <v>0</v>
      </c>
      <c r="BA431" s="162"/>
      <c r="BB431" s="162"/>
      <c r="BC431" s="162">
        <v>0</v>
      </c>
      <c r="BD431" s="162">
        <v>0</v>
      </c>
      <c r="BE431" s="162">
        <v>0</v>
      </c>
      <c r="BF431" s="162">
        <v>0</v>
      </c>
      <c r="BG431" s="162">
        <v>0</v>
      </c>
      <c r="BH431" s="162">
        <v>0</v>
      </c>
      <c r="BI431" s="162">
        <v>0</v>
      </c>
      <c r="BJ431" s="162">
        <v>0</v>
      </c>
      <c r="BK431" s="162">
        <v>0</v>
      </c>
      <c r="BL431" s="162">
        <v>0</v>
      </c>
      <c r="BM431" s="162">
        <v>0</v>
      </c>
      <c r="BN431" s="162">
        <v>0</v>
      </c>
      <c r="BO431" s="162"/>
      <c r="BP431" s="162"/>
      <c r="BQ431" s="162">
        <v>0</v>
      </c>
      <c r="BR431" s="162">
        <v>0</v>
      </c>
      <c r="BS431" s="162">
        <v>0</v>
      </c>
      <c r="BT431" s="162">
        <v>0</v>
      </c>
      <c r="BU431" s="162">
        <v>0</v>
      </c>
      <c r="BV431" s="162">
        <v>0</v>
      </c>
      <c r="BW431" s="162"/>
      <c r="BX431" s="162"/>
      <c r="BY431" s="162">
        <v>0</v>
      </c>
      <c r="BZ431" s="162">
        <v>0</v>
      </c>
      <c r="CA431" s="162">
        <v>0</v>
      </c>
      <c r="CB431" s="162">
        <v>0</v>
      </c>
      <c r="CC431" s="162">
        <v>0</v>
      </c>
      <c r="CD431" s="162">
        <v>0</v>
      </c>
      <c r="CE431" s="162">
        <f>VLOOKUP(I431,[120]REV33!$A:$O,11,0)</f>
        <v>0</v>
      </c>
      <c r="CF431" s="162">
        <f>VLOOKUP(I431,[120]REV33!$A:$O,12,0)</f>
        <v>0</v>
      </c>
      <c r="CG431" s="162"/>
      <c r="CH431" s="162"/>
      <c r="CI431" s="162"/>
      <c r="CJ431" s="162"/>
      <c r="CK431" s="162"/>
      <c r="CL431" s="162"/>
      <c r="CM431" s="162"/>
      <c r="CN431" s="162"/>
      <c r="CO431" s="162">
        <v>0</v>
      </c>
      <c r="CP431" s="162">
        <v>0</v>
      </c>
      <c r="CQ431" s="162">
        <v>0</v>
      </c>
      <c r="CR431" s="162">
        <v>0</v>
      </c>
      <c r="CS431" s="162">
        <v>0</v>
      </c>
      <c r="CT431" s="162">
        <v>0</v>
      </c>
      <c r="CU431" s="162">
        <v>0</v>
      </c>
      <c r="CV431" s="162">
        <v>0</v>
      </c>
      <c r="CW431" s="209">
        <f t="shared" si="478"/>
        <v>4258</v>
      </c>
      <c r="CX431" s="209">
        <f t="shared" si="479"/>
        <v>0</v>
      </c>
      <c r="CY431" s="206" t="s">
        <v>1000</v>
      </c>
      <c r="CZ431" s="156"/>
      <c r="DD431" s="157"/>
      <c r="DE431" s="152">
        <f t="shared" si="480"/>
        <v>4258</v>
      </c>
      <c r="DF431" s="152" t="str">
        <f t="shared" si="481"/>
        <v>0</v>
      </c>
      <c r="DG431" s="153"/>
      <c r="DH431" s="158" t="s">
        <v>2211</v>
      </c>
      <c r="DI431" s="156" t="s">
        <v>435</v>
      </c>
      <c r="DJ431" s="174" t="s">
        <v>1278</v>
      </c>
      <c r="DK431" s="175" t="s">
        <v>1275</v>
      </c>
      <c r="DL431" s="240" t="s">
        <v>477</v>
      </c>
      <c r="DM431" s="187">
        <v>45940</v>
      </c>
      <c r="DN431" s="429">
        <v>4258</v>
      </c>
      <c r="DO431" s="240" t="s">
        <v>477</v>
      </c>
      <c r="DP431" s="189">
        <v>10230</v>
      </c>
      <c r="DQ431" s="181">
        <f t="shared" ref="DQ431:DQ451" si="492">DP431*DN431*1.1</f>
        <v>47915274.000000007</v>
      </c>
      <c r="DR431" s="446">
        <f t="shared" ref="DR431:DR451" si="493">(DQ431-DS431)/DS431</f>
        <v>0.10000000000000017</v>
      </c>
      <c r="DS431" s="160">
        <f t="shared" ref="DS431:DS451" si="494">DP431*DN431</f>
        <v>43559340</v>
      </c>
      <c r="DT431" s="159">
        <v>45954</v>
      </c>
      <c r="DU431" s="152">
        <f t="shared" si="487"/>
        <v>4258</v>
      </c>
      <c r="DV431" s="152">
        <f t="shared" si="488"/>
        <v>0</v>
      </c>
      <c r="ES431" s="152">
        <f t="shared" si="489"/>
        <v>0</v>
      </c>
      <c r="ET431" s="151">
        <f t="shared" si="490"/>
        <v>0</v>
      </c>
      <c r="EU431" s="153"/>
      <c r="EV431" s="153"/>
      <c r="EW431" s="153"/>
      <c r="EX431" s="153"/>
      <c r="EY431" s="152">
        <f t="shared" si="482"/>
        <v>4258</v>
      </c>
      <c r="EZ431" s="152">
        <f t="shared" si="483"/>
        <v>0</v>
      </c>
      <c r="FA431" s="152">
        <f t="shared" si="484"/>
        <v>0</v>
      </c>
      <c r="FB431" s="152">
        <f t="shared" si="485"/>
        <v>0</v>
      </c>
      <c r="FC431" s="151" t="str">
        <f t="shared" si="486"/>
        <v>Đủ</v>
      </c>
    </row>
    <row r="432" spans="1:159" s="155" customFormat="1" ht="14" hidden="1" customHeight="1">
      <c r="A432" s="208" t="str">
        <f t="shared" si="491"/>
        <v>Hiện</v>
      </c>
      <c r="B432" s="151" t="str">
        <f t="shared" si="461"/>
        <v>Đủ</v>
      </c>
      <c r="C432" s="409">
        <f t="shared" si="454"/>
        <v>0</v>
      </c>
      <c r="D432" s="154"/>
      <c r="E432" s="154">
        <f t="shared" si="477"/>
        <v>0</v>
      </c>
      <c r="F432" s="154"/>
      <c r="G432" s="151"/>
      <c r="H432" s="364"/>
      <c r="I432" s="171" t="s">
        <v>961</v>
      </c>
      <c r="J432" s="164" t="s">
        <v>922</v>
      </c>
      <c r="K432" s="171" t="s">
        <v>962</v>
      </c>
      <c r="L432" s="171" t="s">
        <v>938</v>
      </c>
      <c r="M432" s="163" t="s">
        <v>345</v>
      </c>
      <c r="N432" s="173">
        <v>0</v>
      </c>
      <c r="O432" s="419">
        <v>3832</v>
      </c>
      <c r="P432" s="205"/>
      <c r="S432" s="161"/>
      <c r="T432" s="162"/>
      <c r="U432" s="162"/>
      <c r="V432" s="162"/>
      <c r="W432" s="162"/>
      <c r="X432" s="162"/>
      <c r="Y432" s="162"/>
      <c r="Z432" s="162"/>
      <c r="AA432" s="162"/>
      <c r="AB432" s="162"/>
      <c r="AC432" s="162"/>
      <c r="AD432" s="162"/>
      <c r="AE432" s="162"/>
      <c r="AF432" s="162"/>
      <c r="AG432" s="162"/>
      <c r="AH432" s="162"/>
      <c r="AI432" s="162"/>
      <c r="AJ432" s="162"/>
      <c r="AK432" s="162">
        <v>4044</v>
      </c>
      <c r="AL432" s="162">
        <v>0</v>
      </c>
      <c r="AM432" s="162"/>
      <c r="AN432" s="162"/>
      <c r="AO432" s="162">
        <v>0</v>
      </c>
      <c r="AP432" s="162">
        <v>0</v>
      </c>
      <c r="AQ432" s="162">
        <v>0</v>
      </c>
      <c r="AR432" s="162">
        <v>0</v>
      </c>
      <c r="AS432" s="162">
        <v>0</v>
      </c>
      <c r="AT432" s="162">
        <v>0</v>
      </c>
      <c r="AU432" s="162">
        <v>0</v>
      </c>
      <c r="AV432" s="162">
        <v>0</v>
      </c>
      <c r="AW432" s="162">
        <v>0</v>
      </c>
      <c r="AX432" s="162">
        <v>0</v>
      </c>
      <c r="AY432" s="162">
        <v>0</v>
      </c>
      <c r="AZ432" s="162">
        <v>0</v>
      </c>
      <c r="BA432" s="162"/>
      <c r="BB432" s="162"/>
      <c r="BC432" s="162">
        <v>0</v>
      </c>
      <c r="BD432" s="162">
        <v>0</v>
      </c>
      <c r="BE432" s="162">
        <v>0</v>
      </c>
      <c r="BF432" s="162">
        <v>0</v>
      </c>
      <c r="BG432" s="162">
        <v>0</v>
      </c>
      <c r="BH432" s="162">
        <v>0</v>
      </c>
      <c r="BI432" s="162">
        <v>0</v>
      </c>
      <c r="BJ432" s="162">
        <v>0</v>
      </c>
      <c r="BK432" s="162">
        <v>0</v>
      </c>
      <c r="BL432" s="162">
        <v>0</v>
      </c>
      <c r="BM432" s="162">
        <v>0</v>
      </c>
      <c r="BN432" s="162">
        <v>0</v>
      </c>
      <c r="BO432" s="162"/>
      <c r="BP432" s="162"/>
      <c r="BQ432" s="162">
        <v>0</v>
      </c>
      <c r="BR432" s="162">
        <v>0</v>
      </c>
      <c r="BS432" s="162">
        <v>0</v>
      </c>
      <c r="BT432" s="162">
        <v>0</v>
      </c>
      <c r="BU432" s="162">
        <v>0</v>
      </c>
      <c r="BV432" s="162">
        <v>0</v>
      </c>
      <c r="BW432" s="162"/>
      <c r="BX432" s="162"/>
      <c r="BY432" s="162">
        <v>0</v>
      </c>
      <c r="BZ432" s="162">
        <v>0</v>
      </c>
      <c r="CA432" s="162">
        <v>0</v>
      </c>
      <c r="CB432" s="162">
        <v>0</v>
      </c>
      <c r="CC432" s="162">
        <v>0</v>
      </c>
      <c r="CD432" s="162">
        <v>0</v>
      </c>
      <c r="CE432" s="162">
        <f>VLOOKUP(I432,[120]REV33!$A:$O,11,0)</f>
        <v>0</v>
      </c>
      <c r="CF432" s="162">
        <f>VLOOKUP(I432,[120]REV33!$A:$O,12,0)</f>
        <v>0</v>
      </c>
      <c r="CG432" s="162"/>
      <c r="CH432" s="162"/>
      <c r="CI432" s="162"/>
      <c r="CJ432" s="162"/>
      <c r="CK432" s="162"/>
      <c r="CL432" s="162"/>
      <c r="CM432" s="162"/>
      <c r="CN432" s="162"/>
      <c r="CO432" s="162">
        <v>0</v>
      </c>
      <c r="CP432" s="162">
        <v>0</v>
      </c>
      <c r="CQ432" s="162">
        <v>0</v>
      </c>
      <c r="CR432" s="162">
        <v>0</v>
      </c>
      <c r="CS432" s="162">
        <v>0</v>
      </c>
      <c r="CT432" s="162">
        <v>0</v>
      </c>
      <c r="CU432" s="162">
        <v>0</v>
      </c>
      <c r="CV432" s="162">
        <v>0</v>
      </c>
      <c r="CW432" s="209">
        <f t="shared" si="478"/>
        <v>4044</v>
      </c>
      <c r="CX432" s="209">
        <f t="shared" si="479"/>
        <v>0</v>
      </c>
      <c r="CY432" s="206" t="s">
        <v>1000</v>
      </c>
      <c r="CZ432" s="156"/>
      <c r="DD432" s="157"/>
      <c r="DE432" s="152">
        <f t="shared" si="480"/>
        <v>4044</v>
      </c>
      <c r="DF432" s="152" t="str">
        <f t="shared" si="481"/>
        <v>0</v>
      </c>
      <c r="DG432" s="153"/>
      <c r="DH432" s="158" t="s">
        <v>2211</v>
      </c>
      <c r="DI432" s="156" t="s">
        <v>435</v>
      </c>
      <c r="DJ432" s="174" t="s">
        <v>1279</v>
      </c>
      <c r="DK432" s="175" t="s">
        <v>1272</v>
      </c>
      <c r="DL432" s="240" t="s">
        <v>477</v>
      </c>
      <c r="DM432" s="187">
        <v>45940</v>
      </c>
      <c r="DN432" s="429">
        <v>4044</v>
      </c>
      <c r="DO432" s="240" t="s">
        <v>477</v>
      </c>
      <c r="DP432" s="189">
        <v>2150</v>
      </c>
      <c r="DQ432" s="181">
        <f t="shared" si="492"/>
        <v>9564060</v>
      </c>
      <c r="DR432" s="446">
        <f t="shared" si="493"/>
        <v>0.1</v>
      </c>
      <c r="DS432" s="160">
        <f t="shared" si="494"/>
        <v>8694600</v>
      </c>
      <c r="DT432" s="159">
        <v>45954</v>
      </c>
      <c r="DU432" s="152">
        <f t="shared" si="487"/>
        <v>4044</v>
      </c>
      <c r="DV432" s="152">
        <f t="shared" si="488"/>
        <v>0</v>
      </c>
      <c r="ES432" s="152">
        <f t="shared" si="489"/>
        <v>0</v>
      </c>
      <c r="ET432" s="151">
        <f t="shared" si="490"/>
        <v>0</v>
      </c>
      <c r="EU432" s="153"/>
      <c r="EV432" s="153"/>
      <c r="EW432" s="153"/>
      <c r="EX432" s="153"/>
      <c r="EY432" s="152">
        <f t="shared" si="482"/>
        <v>4044</v>
      </c>
      <c r="EZ432" s="152">
        <f t="shared" si="483"/>
        <v>0</v>
      </c>
      <c r="FA432" s="152">
        <f t="shared" si="484"/>
        <v>0</v>
      </c>
      <c r="FB432" s="152">
        <f t="shared" si="485"/>
        <v>0</v>
      </c>
      <c r="FC432" s="151" t="str">
        <f t="shared" si="486"/>
        <v>Đủ</v>
      </c>
    </row>
    <row r="433" spans="1:159" s="155" customFormat="1" ht="14" hidden="1" customHeight="1">
      <c r="A433" s="208" t="str">
        <f t="shared" si="491"/>
        <v>Hiện</v>
      </c>
      <c r="B433" s="151" t="str">
        <f t="shared" si="461"/>
        <v>Đủ</v>
      </c>
      <c r="C433" s="409">
        <f t="shared" si="454"/>
        <v>0</v>
      </c>
      <c r="D433" s="154" t="s">
        <v>2041</v>
      </c>
      <c r="E433" s="154">
        <v>3197</v>
      </c>
      <c r="F433" s="154">
        <f>E433-C433</f>
        <v>3197</v>
      </c>
      <c r="G433" s="151"/>
      <c r="H433" s="364"/>
      <c r="I433" s="163" t="s">
        <v>963</v>
      </c>
      <c r="J433" s="164" t="s">
        <v>922</v>
      </c>
      <c r="K433" s="171" t="s">
        <v>964</v>
      </c>
      <c r="L433" s="171" t="s">
        <v>838</v>
      </c>
      <c r="M433" s="163" t="s">
        <v>345</v>
      </c>
      <c r="N433" s="173">
        <v>0</v>
      </c>
      <c r="O433" s="419">
        <v>1368</v>
      </c>
      <c r="P433" s="205"/>
      <c r="S433" s="161"/>
      <c r="T433" s="162"/>
      <c r="U433" s="162"/>
      <c r="V433" s="162"/>
      <c r="W433" s="162"/>
      <c r="X433" s="162"/>
      <c r="Y433" s="162"/>
      <c r="Z433" s="162"/>
      <c r="AA433" s="162"/>
      <c r="AB433" s="162"/>
      <c r="AC433" s="162"/>
      <c r="AD433" s="162"/>
      <c r="AE433" s="162"/>
      <c r="AF433" s="162"/>
      <c r="AG433" s="162"/>
      <c r="AH433" s="162"/>
      <c r="AI433" s="162"/>
      <c r="AJ433" s="162"/>
      <c r="AK433" s="162">
        <v>1452</v>
      </c>
      <c r="AL433" s="162">
        <v>0</v>
      </c>
      <c r="AM433" s="162"/>
      <c r="AN433" s="162"/>
      <c r="AO433" s="162">
        <v>0</v>
      </c>
      <c r="AP433" s="162">
        <v>0</v>
      </c>
      <c r="AQ433" s="162">
        <v>0</v>
      </c>
      <c r="AR433" s="162">
        <v>0</v>
      </c>
      <c r="AS433" s="162">
        <v>0</v>
      </c>
      <c r="AT433" s="162">
        <v>0</v>
      </c>
      <c r="AU433" s="162">
        <v>0</v>
      </c>
      <c r="AV433" s="162">
        <v>0</v>
      </c>
      <c r="AW433" s="162">
        <v>0</v>
      </c>
      <c r="AX433" s="162">
        <v>0</v>
      </c>
      <c r="AY433" s="162">
        <v>0</v>
      </c>
      <c r="AZ433" s="162">
        <v>0</v>
      </c>
      <c r="BA433" s="162"/>
      <c r="BB433" s="162"/>
      <c r="BC433" s="162">
        <v>0</v>
      </c>
      <c r="BD433" s="162">
        <v>0</v>
      </c>
      <c r="BE433" s="162">
        <v>0</v>
      </c>
      <c r="BF433" s="162">
        <v>0</v>
      </c>
      <c r="BG433" s="162">
        <v>0</v>
      </c>
      <c r="BH433" s="162">
        <v>0</v>
      </c>
      <c r="BI433" s="162">
        <v>0</v>
      </c>
      <c r="BJ433" s="162">
        <v>0</v>
      </c>
      <c r="BK433" s="162">
        <v>0</v>
      </c>
      <c r="BL433" s="162">
        <v>0</v>
      </c>
      <c r="BM433" s="162">
        <v>0</v>
      </c>
      <c r="BN433" s="162">
        <v>0</v>
      </c>
      <c r="BO433" s="162"/>
      <c r="BP433" s="162"/>
      <c r="BQ433" s="162">
        <v>0</v>
      </c>
      <c r="BR433" s="162">
        <v>0</v>
      </c>
      <c r="BS433" s="162">
        <v>0</v>
      </c>
      <c r="BT433" s="162">
        <v>0</v>
      </c>
      <c r="BU433" s="162">
        <v>0</v>
      </c>
      <c r="BV433" s="162">
        <v>0</v>
      </c>
      <c r="BW433" s="162"/>
      <c r="BX433" s="162"/>
      <c r="BY433" s="162">
        <v>0</v>
      </c>
      <c r="BZ433" s="162">
        <v>0</v>
      </c>
      <c r="CA433" s="162">
        <v>0</v>
      </c>
      <c r="CB433" s="162">
        <v>0</v>
      </c>
      <c r="CC433" s="162">
        <v>0</v>
      </c>
      <c r="CD433" s="162">
        <v>0</v>
      </c>
      <c r="CE433" s="162">
        <f>VLOOKUP(I433,[120]REV33!$A:$O,11,0)</f>
        <v>0</v>
      </c>
      <c r="CF433" s="162">
        <f>VLOOKUP(I433,[120]REV33!$A:$O,12,0)</f>
        <v>0</v>
      </c>
      <c r="CG433" s="162"/>
      <c r="CH433" s="162"/>
      <c r="CI433" s="162"/>
      <c r="CJ433" s="162"/>
      <c r="CK433" s="162"/>
      <c r="CL433" s="162"/>
      <c r="CM433" s="162"/>
      <c r="CN433" s="162"/>
      <c r="CO433" s="162">
        <v>0</v>
      </c>
      <c r="CP433" s="162">
        <v>0</v>
      </c>
      <c r="CQ433" s="162">
        <v>2696</v>
      </c>
      <c r="CR433" s="162">
        <v>0</v>
      </c>
      <c r="CS433" s="162">
        <v>0</v>
      </c>
      <c r="CT433" s="162">
        <v>0</v>
      </c>
      <c r="CU433" s="162">
        <v>501</v>
      </c>
      <c r="CV433" s="162">
        <v>0</v>
      </c>
      <c r="CW433" s="209">
        <f t="shared" si="478"/>
        <v>4649</v>
      </c>
      <c r="CX433" s="209">
        <f t="shared" si="479"/>
        <v>0</v>
      </c>
      <c r="CY433" s="375" t="s">
        <v>2883</v>
      </c>
      <c r="CZ433" s="156"/>
      <c r="DD433" s="157"/>
      <c r="DE433" s="152">
        <f t="shared" si="480"/>
        <v>4649</v>
      </c>
      <c r="DF433" s="152" t="str">
        <f t="shared" si="481"/>
        <v>0</v>
      </c>
      <c r="DG433" s="153"/>
      <c r="DH433" s="158" t="s">
        <v>2211</v>
      </c>
      <c r="DI433" s="156" t="s">
        <v>435</v>
      </c>
      <c r="DJ433" s="174" t="s">
        <v>1279</v>
      </c>
      <c r="DK433" s="175" t="s">
        <v>1272</v>
      </c>
      <c r="DL433" s="240" t="s">
        <v>477</v>
      </c>
      <c r="DM433" s="187">
        <v>45940</v>
      </c>
      <c r="DN433" s="429">
        <v>1452</v>
      </c>
      <c r="DO433" s="240" t="s">
        <v>477</v>
      </c>
      <c r="DP433" s="189">
        <v>2150</v>
      </c>
      <c r="DQ433" s="181">
        <f t="shared" si="492"/>
        <v>3433980.0000000005</v>
      </c>
      <c r="DR433" s="446">
        <f t="shared" si="493"/>
        <v>0.10000000000000014</v>
      </c>
      <c r="DS433" s="160">
        <f t="shared" si="494"/>
        <v>3121800</v>
      </c>
      <c r="DT433" s="159">
        <v>45954</v>
      </c>
      <c r="DU433" s="152">
        <f t="shared" si="487"/>
        <v>4649</v>
      </c>
      <c r="DV433" s="152">
        <f t="shared" si="488"/>
        <v>0</v>
      </c>
      <c r="ES433" s="152">
        <f t="shared" si="489"/>
        <v>0</v>
      </c>
      <c r="ET433" s="151">
        <f t="shared" si="490"/>
        <v>0</v>
      </c>
      <c r="EU433" s="153"/>
      <c r="EV433" s="153"/>
      <c r="EW433" s="153"/>
      <c r="EX433" s="153"/>
      <c r="EY433" s="152">
        <f t="shared" si="482"/>
        <v>4649</v>
      </c>
      <c r="EZ433" s="152">
        <f t="shared" si="483"/>
        <v>0</v>
      </c>
      <c r="FA433" s="152">
        <f t="shared" si="484"/>
        <v>0</v>
      </c>
      <c r="FB433" s="152">
        <f t="shared" si="485"/>
        <v>0</v>
      </c>
      <c r="FC433" s="151" t="str">
        <f t="shared" si="486"/>
        <v>Đủ</v>
      </c>
    </row>
    <row r="434" spans="1:159" s="155" customFormat="1" ht="14" hidden="1" customHeight="1">
      <c r="A434" s="208" t="str">
        <f t="shared" si="491"/>
        <v>ok</v>
      </c>
      <c r="B434" s="151"/>
      <c r="C434" s="409"/>
      <c r="D434" s="154"/>
      <c r="E434" s="154"/>
      <c r="F434" s="154"/>
      <c r="G434" s="151"/>
      <c r="H434" s="364"/>
      <c r="I434" s="163" t="s">
        <v>963</v>
      </c>
      <c r="J434" s="164" t="s">
        <v>922</v>
      </c>
      <c r="K434" s="171" t="s">
        <v>964</v>
      </c>
      <c r="L434" s="171" t="s">
        <v>838</v>
      </c>
      <c r="M434" s="163" t="s">
        <v>345</v>
      </c>
      <c r="N434" s="173"/>
      <c r="O434" s="419"/>
      <c r="P434" s="205"/>
      <c r="S434" s="161"/>
      <c r="T434" s="162"/>
      <c r="U434" s="162"/>
      <c r="V434" s="162"/>
      <c r="W434" s="162"/>
      <c r="X434" s="162"/>
      <c r="Y434" s="162"/>
      <c r="Z434" s="162"/>
      <c r="AA434" s="162"/>
      <c r="AB434" s="162"/>
      <c r="AC434" s="162"/>
      <c r="AD434" s="162"/>
      <c r="AE434" s="162"/>
      <c r="AF434" s="162"/>
      <c r="AG434" s="162"/>
      <c r="AH434" s="162"/>
      <c r="AI434" s="162"/>
      <c r="AJ434" s="162"/>
      <c r="AK434" s="162"/>
      <c r="AL434" s="162"/>
      <c r="AM434" s="162"/>
      <c r="AN434" s="162"/>
      <c r="AO434" s="162"/>
      <c r="AP434" s="162"/>
      <c r="AQ434" s="162"/>
      <c r="AR434" s="162"/>
      <c r="AS434" s="162"/>
      <c r="AT434" s="162"/>
      <c r="AU434" s="162"/>
      <c r="AV434" s="162"/>
      <c r="AW434" s="162"/>
      <c r="AX434" s="162"/>
      <c r="AY434" s="162"/>
      <c r="AZ434" s="162"/>
      <c r="BA434" s="162"/>
      <c r="BB434" s="162"/>
      <c r="BC434" s="162"/>
      <c r="BD434" s="162"/>
      <c r="BE434" s="162"/>
      <c r="BF434" s="162"/>
      <c r="BG434" s="162"/>
      <c r="BH434" s="162"/>
      <c r="BI434" s="162"/>
      <c r="BJ434" s="162"/>
      <c r="BK434" s="162"/>
      <c r="BL434" s="162"/>
      <c r="BM434" s="162"/>
      <c r="BN434" s="162"/>
      <c r="BO434" s="162"/>
      <c r="BP434" s="162"/>
      <c r="BQ434" s="162"/>
      <c r="BR434" s="162"/>
      <c r="BS434" s="162"/>
      <c r="BT434" s="162"/>
      <c r="BU434" s="162"/>
      <c r="BV434" s="162"/>
      <c r="BW434" s="162"/>
      <c r="BX434" s="162"/>
      <c r="BY434" s="162"/>
      <c r="BZ434" s="162"/>
      <c r="CA434" s="162"/>
      <c r="CB434" s="162"/>
      <c r="CC434" s="162"/>
      <c r="CD434" s="162"/>
      <c r="CE434" s="162"/>
      <c r="CF434" s="162"/>
      <c r="CG434" s="162"/>
      <c r="CH434" s="162"/>
      <c r="CI434" s="162"/>
      <c r="CJ434" s="162"/>
      <c r="CK434" s="162"/>
      <c r="CL434" s="162"/>
      <c r="CM434" s="162"/>
      <c r="CN434" s="162"/>
      <c r="CO434" s="162"/>
      <c r="CP434" s="162"/>
      <c r="CQ434" s="162"/>
      <c r="CR434" s="162"/>
      <c r="CS434" s="162"/>
      <c r="CT434" s="162"/>
      <c r="CU434" s="162"/>
      <c r="CV434" s="162"/>
      <c r="CW434" s="209"/>
      <c r="CX434" s="209"/>
      <c r="CY434" s="375"/>
      <c r="CZ434" s="156"/>
      <c r="DD434" s="157"/>
      <c r="DE434" s="152"/>
      <c r="DF434" s="152"/>
      <c r="DG434" s="153"/>
      <c r="DH434" s="158" t="s">
        <v>374</v>
      </c>
      <c r="DI434" s="156" t="s">
        <v>2041</v>
      </c>
      <c r="DJ434" s="174" t="s">
        <v>1279</v>
      </c>
      <c r="DK434" s="175"/>
      <c r="DL434" s="240"/>
      <c r="DM434" s="187"/>
      <c r="DN434" s="985">
        <v>3197</v>
      </c>
      <c r="DO434" s="240" t="s">
        <v>477</v>
      </c>
      <c r="DP434" s="985">
        <v>800</v>
      </c>
      <c r="DQ434" s="181">
        <f>DP434*DN434*(1+DR434)</f>
        <v>2762208</v>
      </c>
      <c r="DR434" s="446">
        <v>0.08</v>
      </c>
      <c r="DS434" s="160">
        <f t="shared" si="494"/>
        <v>2557600</v>
      </c>
      <c r="DT434" s="159">
        <v>46091</v>
      </c>
      <c r="DU434" s="152"/>
      <c r="DV434" s="152"/>
      <c r="ES434" s="152"/>
      <c r="ET434" s="151"/>
      <c r="EU434" s="153"/>
      <c r="EV434" s="153"/>
      <c r="EW434" s="153"/>
      <c r="EX434" s="153"/>
      <c r="EY434" s="152"/>
      <c r="EZ434" s="152"/>
      <c r="FA434" s="152"/>
      <c r="FB434" s="152"/>
      <c r="FC434" s="151"/>
    </row>
    <row r="435" spans="1:159" s="155" customFormat="1" ht="14" hidden="1" customHeight="1">
      <c r="A435" s="208" t="str">
        <f t="shared" si="491"/>
        <v>Hiện</v>
      </c>
      <c r="B435" s="151" t="str">
        <f t="shared" si="461"/>
        <v>Đủ</v>
      </c>
      <c r="C435" s="409">
        <f t="shared" si="454"/>
        <v>0</v>
      </c>
      <c r="D435" s="154"/>
      <c r="E435" s="154">
        <f t="shared" ref="E435:E444" si="495">C435*DP435*1.1</f>
        <v>0</v>
      </c>
      <c r="F435" s="154"/>
      <c r="G435" s="151"/>
      <c r="H435" s="364"/>
      <c r="I435" s="171" t="s">
        <v>965</v>
      </c>
      <c r="J435" s="164" t="s">
        <v>922</v>
      </c>
      <c r="K435" s="171" t="s">
        <v>966</v>
      </c>
      <c r="L435" s="171" t="s">
        <v>938</v>
      </c>
      <c r="M435" s="163" t="s">
        <v>345</v>
      </c>
      <c r="N435" s="173">
        <v>0</v>
      </c>
      <c r="O435" s="419">
        <v>160</v>
      </c>
      <c r="P435" s="205"/>
      <c r="S435" s="161"/>
      <c r="T435" s="162"/>
      <c r="U435" s="162"/>
      <c r="V435" s="162"/>
      <c r="W435" s="162"/>
      <c r="X435" s="162"/>
      <c r="Y435" s="162"/>
      <c r="Z435" s="162"/>
      <c r="AA435" s="162"/>
      <c r="AB435" s="162"/>
      <c r="AC435" s="162"/>
      <c r="AD435" s="162"/>
      <c r="AE435" s="162"/>
      <c r="AF435" s="162"/>
      <c r="AG435" s="162"/>
      <c r="AH435" s="162"/>
      <c r="AI435" s="162"/>
      <c r="AJ435" s="162"/>
      <c r="AK435" s="162">
        <v>170</v>
      </c>
      <c r="AL435" s="162">
        <v>0</v>
      </c>
      <c r="AM435" s="162"/>
      <c r="AN435" s="162"/>
      <c r="AO435" s="162">
        <v>0</v>
      </c>
      <c r="AP435" s="162">
        <v>0</v>
      </c>
      <c r="AQ435" s="162">
        <v>0</v>
      </c>
      <c r="AR435" s="162">
        <v>0</v>
      </c>
      <c r="AS435" s="162">
        <v>0</v>
      </c>
      <c r="AT435" s="162">
        <v>0</v>
      </c>
      <c r="AU435" s="162">
        <v>0</v>
      </c>
      <c r="AV435" s="162">
        <v>0</v>
      </c>
      <c r="AW435" s="162">
        <v>0</v>
      </c>
      <c r="AX435" s="162">
        <v>0</v>
      </c>
      <c r="AY435" s="162">
        <v>0</v>
      </c>
      <c r="AZ435" s="162">
        <v>0</v>
      </c>
      <c r="BA435" s="162"/>
      <c r="BB435" s="162"/>
      <c r="BC435" s="162">
        <v>0</v>
      </c>
      <c r="BD435" s="162">
        <v>0</v>
      </c>
      <c r="BE435" s="162">
        <v>0</v>
      </c>
      <c r="BF435" s="162">
        <v>0</v>
      </c>
      <c r="BG435" s="162">
        <v>0</v>
      </c>
      <c r="BH435" s="162">
        <v>0</v>
      </c>
      <c r="BI435" s="162">
        <v>0</v>
      </c>
      <c r="BJ435" s="162">
        <v>0</v>
      </c>
      <c r="BK435" s="162">
        <v>0</v>
      </c>
      <c r="BL435" s="162">
        <v>0</v>
      </c>
      <c r="BM435" s="162">
        <v>0</v>
      </c>
      <c r="BN435" s="162">
        <v>0</v>
      </c>
      <c r="BO435" s="162"/>
      <c r="BP435" s="162"/>
      <c r="BQ435" s="162">
        <v>0</v>
      </c>
      <c r="BR435" s="162">
        <v>0</v>
      </c>
      <c r="BS435" s="162">
        <v>0</v>
      </c>
      <c r="BT435" s="162">
        <v>0</v>
      </c>
      <c r="BU435" s="162">
        <v>0</v>
      </c>
      <c r="BV435" s="162">
        <v>0</v>
      </c>
      <c r="BW435" s="162"/>
      <c r="BX435" s="162"/>
      <c r="BY435" s="162">
        <v>0</v>
      </c>
      <c r="BZ435" s="162">
        <v>0</v>
      </c>
      <c r="CA435" s="162">
        <v>0</v>
      </c>
      <c r="CB435" s="162">
        <v>0</v>
      </c>
      <c r="CC435" s="162">
        <v>0</v>
      </c>
      <c r="CD435" s="162">
        <v>0</v>
      </c>
      <c r="CE435" s="162">
        <f>VLOOKUP(I435,[120]REV33!$A:$O,11,0)</f>
        <v>0</v>
      </c>
      <c r="CF435" s="162">
        <f>VLOOKUP(I435,[120]REV33!$A:$O,12,0)</f>
        <v>0</v>
      </c>
      <c r="CG435" s="162"/>
      <c r="CH435" s="162"/>
      <c r="CI435" s="162"/>
      <c r="CJ435" s="162"/>
      <c r="CK435" s="162"/>
      <c r="CL435" s="162"/>
      <c r="CM435" s="162"/>
      <c r="CN435" s="162"/>
      <c r="CO435" s="162">
        <v>0</v>
      </c>
      <c r="CP435" s="162">
        <v>0</v>
      </c>
      <c r="CQ435" s="162">
        <v>0</v>
      </c>
      <c r="CR435" s="162">
        <v>0</v>
      </c>
      <c r="CS435" s="162">
        <v>0</v>
      </c>
      <c r="CT435" s="162">
        <v>0</v>
      </c>
      <c r="CU435" s="162">
        <v>0</v>
      </c>
      <c r="CV435" s="162">
        <v>0</v>
      </c>
      <c r="CW435" s="209">
        <f t="shared" si="478"/>
        <v>170</v>
      </c>
      <c r="CX435" s="209">
        <f t="shared" si="479"/>
        <v>0</v>
      </c>
      <c r="CY435" s="206" t="s">
        <v>1000</v>
      </c>
      <c r="CZ435" s="156"/>
      <c r="DD435" s="157"/>
      <c r="DE435" s="152">
        <f t="shared" si="480"/>
        <v>170</v>
      </c>
      <c r="DF435" s="152" t="str">
        <f t="shared" si="481"/>
        <v>0</v>
      </c>
      <c r="DG435" s="153"/>
      <c r="DH435" s="158" t="s">
        <v>2211</v>
      </c>
      <c r="DI435" s="156" t="s">
        <v>435</v>
      </c>
      <c r="DJ435" s="174" t="s">
        <v>1279</v>
      </c>
      <c r="DK435" s="176" t="s">
        <v>1272</v>
      </c>
      <c r="DL435" s="240" t="s">
        <v>477</v>
      </c>
      <c r="DM435" s="187">
        <v>45940</v>
      </c>
      <c r="DN435" s="429">
        <v>170</v>
      </c>
      <c r="DO435" s="240" t="s">
        <v>477</v>
      </c>
      <c r="DP435" s="189">
        <v>2150</v>
      </c>
      <c r="DQ435" s="181">
        <f t="shared" si="492"/>
        <v>402050.00000000006</v>
      </c>
      <c r="DR435" s="446">
        <f t="shared" si="493"/>
        <v>0.10000000000000016</v>
      </c>
      <c r="DS435" s="160">
        <f t="shared" si="494"/>
        <v>365500</v>
      </c>
      <c r="DT435" s="159">
        <v>45954</v>
      </c>
      <c r="DU435" s="152">
        <f t="shared" ref="DU435:DU441" si="496">SUMIF($I:$I,I435,$DN:$DN)</f>
        <v>170</v>
      </c>
      <c r="DV435" s="152">
        <f t="shared" ref="DV435:DV441" si="497">SUMIF($I:$I,I435,$DO:$DO)</f>
        <v>0</v>
      </c>
      <c r="ES435" s="152">
        <f t="shared" ref="ES435:ES441" si="498">SUMIF($I:$I,I435,$EG:$EG)</f>
        <v>0</v>
      </c>
      <c r="ET435" s="151">
        <f t="shared" ref="ET435:ET441" si="499">SUMIF($I:$I,I435,$EH:$EH)</f>
        <v>0</v>
      </c>
      <c r="EU435" s="153"/>
      <c r="EV435" s="153"/>
      <c r="EW435" s="153"/>
      <c r="EX435" s="153"/>
      <c r="EY435" s="152">
        <f t="shared" si="482"/>
        <v>170</v>
      </c>
      <c r="EZ435" s="152">
        <f t="shared" si="483"/>
        <v>0</v>
      </c>
      <c r="FA435" s="152">
        <f t="shared" si="484"/>
        <v>0</v>
      </c>
      <c r="FB435" s="152">
        <f t="shared" si="485"/>
        <v>0</v>
      </c>
      <c r="FC435" s="151" t="str">
        <f t="shared" si="486"/>
        <v>Đủ</v>
      </c>
    </row>
    <row r="436" spans="1:159" s="155" customFormat="1" ht="14" hidden="1" customHeight="1">
      <c r="A436" s="208" t="str">
        <f t="shared" si="491"/>
        <v>Hiện</v>
      </c>
      <c r="B436" s="151" t="str">
        <f t="shared" si="461"/>
        <v>Đủ</v>
      </c>
      <c r="C436" s="409">
        <f t="shared" si="454"/>
        <v>0</v>
      </c>
      <c r="D436" s="154"/>
      <c r="E436" s="154">
        <f t="shared" si="495"/>
        <v>0</v>
      </c>
      <c r="F436" s="154"/>
      <c r="G436" s="151"/>
      <c r="H436" s="364"/>
      <c r="I436" s="171" t="s">
        <v>967</v>
      </c>
      <c r="J436" s="164" t="s">
        <v>922</v>
      </c>
      <c r="K436" s="171" t="s">
        <v>968</v>
      </c>
      <c r="L436" s="171" t="s">
        <v>969</v>
      </c>
      <c r="M436" s="163" t="s">
        <v>345</v>
      </c>
      <c r="N436" s="173">
        <v>0</v>
      </c>
      <c r="O436" s="419">
        <v>320</v>
      </c>
      <c r="P436" s="205"/>
      <c r="S436" s="161"/>
      <c r="T436" s="162"/>
      <c r="U436" s="162"/>
      <c r="V436" s="162"/>
      <c r="W436" s="162"/>
      <c r="X436" s="162"/>
      <c r="Y436" s="162"/>
      <c r="Z436" s="162"/>
      <c r="AA436" s="162"/>
      <c r="AB436" s="162"/>
      <c r="AC436" s="162"/>
      <c r="AD436" s="162"/>
      <c r="AE436" s="162"/>
      <c r="AF436" s="162"/>
      <c r="AG436" s="162"/>
      <c r="AH436" s="162"/>
      <c r="AI436" s="162"/>
      <c r="AJ436" s="162"/>
      <c r="AK436" s="162">
        <v>340</v>
      </c>
      <c r="AL436" s="162">
        <v>0</v>
      </c>
      <c r="AM436" s="162"/>
      <c r="AN436" s="162"/>
      <c r="AO436" s="162">
        <v>0</v>
      </c>
      <c r="AP436" s="162">
        <v>0</v>
      </c>
      <c r="AQ436" s="162">
        <v>0</v>
      </c>
      <c r="AR436" s="162">
        <v>0</v>
      </c>
      <c r="AS436" s="162">
        <v>0</v>
      </c>
      <c r="AT436" s="162">
        <v>0</v>
      </c>
      <c r="AU436" s="162">
        <v>0</v>
      </c>
      <c r="AV436" s="162">
        <v>0</v>
      </c>
      <c r="AW436" s="162">
        <v>0</v>
      </c>
      <c r="AX436" s="162">
        <v>0</v>
      </c>
      <c r="AY436" s="162">
        <v>0</v>
      </c>
      <c r="AZ436" s="162">
        <v>0</v>
      </c>
      <c r="BA436" s="162"/>
      <c r="BB436" s="162"/>
      <c r="BC436" s="162">
        <v>0</v>
      </c>
      <c r="BD436" s="162">
        <v>0</v>
      </c>
      <c r="BE436" s="162">
        <v>0</v>
      </c>
      <c r="BF436" s="162">
        <v>0</v>
      </c>
      <c r="BG436" s="162">
        <v>0</v>
      </c>
      <c r="BH436" s="162">
        <v>0</v>
      </c>
      <c r="BI436" s="162">
        <v>0</v>
      </c>
      <c r="BJ436" s="162">
        <v>0</v>
      </c>
      <c r="BK436" s="162">
        <v>0</v>
      </c>
      <c r="BL436" s="162">
        <v>0</v>
      </c>
      <c r="BM436" s="162">
        <v>0</v>
      </c>
      <c r="BN436" s="162">
        <v>0</v>
      </c>
      <c r="BO436" s="162"/>
      <c r="BP436" s="162"/>
      <c r="BQ436" s="162">
        <v>0</v>
      </c>
      <c r="BR436" s="162">
        <v>0</v>
      </c>
      <c r="BS436" s="162">
        <v>0</v>
      </c>
      <c r="BT436" s="162">
        <v>0</v>
      </c>
      <c r="BU436" s="162">
        <v>0</v>
      </c>
      <c r="BV436" s="162">
        <v>0</v>
      </c>
      <c r="BW436" s="162"/>
      <c r="BX436" s="162"/>
      <c r="BY436" s="162">
        <v>0</v>
      </c>
      <c r="BZ436" s="162">
        <v>0</v>
      </c>
      <c r="CA436" s="162">
        <v>0</v>
      </c>
      <c r="CB436" s="162">
        <v>0</v>
      </c>
      <c r="CC436" s="162">
        <v>0</v>
      </c>
      <c r="CD436" s="162">
        <v>0</v>
      </c>
      <c r="CE436" s="162">
        <f>VLOOKUP(I436,[120]REV33!$A:$O,11,0)</f>
        <v>0</v>
      </c>
      <c r="CF436" s="162">
        <f>VLOOKUP(I436,[120]REV33!$A:$O,12,0)</f>
        <v>0</v>
      </c>
      <c r="CG436" s="162"/>
      <c r="CH436" s="162"/>
      <c r="CI436" s="162"/>
      <c r="CJ436" s="162"/>
      <c r="CK436" s="162"/>
      <c r="CL436" s="162"/>
      <c r="CM436" s="162"/>
      <c r="CN436" s="162"/>
      <c r="CO436" s="162">
        <v>0</v>
      </c>
      <c r="CP436" s="162">
        <v>0</v>
      </c>
      <c r="CQ436" s="162">
        <v>0</v>
      </c>
      <c r="CR436" s="162">
        <v>0</v>
      </c>
      <c r="CS436" s="162">
        <v>0</v>
      </c>
      <c r="CT436" s="162">
        <v>0</v>
      </c>
      <c r="CU436" s="162">
        <v>0</v>
      </c>
      <c r="CV436" s="162">
        <v>0</v>
      </c>
      <c r="CW436" s="209">
        <f t="shared" si="478"/>
        <v>340</v>
      </c>
      <c r="CX436" s="209">
        <f t="shared" si="479"/>
        <v>0</v>
      </c>
      <c r="CY436" s="206" t="s">
        <v>1000</v>
      </c>
      <c r="CZ436" s="156"/>
      <c r="DD436" s="157"/>
      <c r="DE436" s="152">
        <f t="shared" si="480"/>
        <v>340</v>
      </c>
      <c r="DF436" s="152" t="str">
        <f t="shared" si="481"/>
        <v>0</v>
      </c>
      <c r="DG436" s="153"/>
      <c r="DH436" s="158" t="s">
        <v>2211</v>
      </c>
      <c r="DI436" s="156" t="s">
        <v>435</v>
      </c>
      <c r="DJ436" s="174" t="s">
        <v>1280</v>
      </c>
      <c r="DK436" s="175" t="s">
        <v>1272</v>
      </c>
      <c r="DL436" s="240" t="s">
        <v>477</v>
      </c>
      <c r="DM436" s="187">
        <v>45940</v>
      </c>
      <c r="DN436" s="429">
        <v>340</v>
      </c>
      <c r="DO436" s="240" t="s">
        <v>477</v>
      </c>
      <c r="DP436" s="189">
        <v>4040</v>
      </c>
      <c r="DQ436" s="181">
        <f t="shared" si="492"/>
        <v>1510960.0000000002</v>
      </c>
      <c r="DR436" s="446">
        <f t="shared" si="493"/>
        <v>0.10000000000000017</v>
      </c>
      <c r="DS436" s="160">
        <f t="shared" si="494"/>
        <v>1373600</v>
      </c>
      <c r="DT436" s="159">
        <v>45954</v>
      </c>
      <c r="DU436" s="152">
        <f t="shared" si="496"/>
        <v>340</v>
      </c>
      <c r="DV436" s="152">
        <f t="shared" si="497"/>
        <v>0</v>
      </c>
      <c r="ES436" s="152">
        <f t="shared" si="498"/>
        <v>0</v>
      </c>
      <c r="ET436" s="151">
        <f t="shared" si="499"/>
        <v>0</v>
      </c>
      <c r="EU436" s="153"/>
      <c r="EV436" s="153"/>
      <c r="EW436" s="153"/>
      <c r="EX436" s="153"/>
      <c r="EY436" s="152">
        <f t="shared" si="482"/>
        <v>340</v>
      </c>
      <c r="EZ436" s="152">
        <f t="shared" si="483"/>
        <v>0</v>
      </c>
      <c r="FA436" s="152">
        <f t="shared" si="484"/>
        <v>0</v>
      </c>
      <c r="FB436" s="152">
        <f t="shared" si="485"/>
        <v>0</v>
      </c>
      <c r="FC436" s="151" t="str">
        <f t="shared" si="486"/>
        <v>Đủ</v>
      </c>
    </row>
    <row r="437" spans="1:159" s="155" customFormat="1" ht="14" hidden="1" customHeight="1">
      <c r="A437" s="208" t="str">
        <f t="shared" si="491"/>
        <v>Hiện</v>
      </c>
      <c r="B437" s="151" t="str">
        <f t="shared" si="461"/>
        <v>Đủ</v>
      </c>
      <c r="C437" s="409">
        <f t="shared" si="454"/>
        <v>0</v>
      </c>
      <c r="D437" s="154"/>
      <c r="E437" s="154">
        <f t="shared" si="495"/>
        <v>0</v>
      </c>
      <c r="F437" s="154"/>
      <c r="G437" s="151"/>
      <c r="H437" s="364"/>
      <c r="I437" s="171" t="s">
        <v>970</v>
      </c>
      <c r="J437" s="164" t="s">
        <v>922</v>
      </c>
      <c r="K437" s="171" t="s">
        <v>971</v>
      </c>
      <c r="L437" s="171" t="s">
        <v>972</v>
      </c>
      <c r="M437" s="163" t="s">
        <v>345</v>
      </c>
      <c r="N437" s="173">
        <v>0</v>
      </c>
      <c r="O437" s="419">
        <v>160</v>
      </c>
      <c r="P437" s="205"/>
      <c r="S437" s="161"/>
      <c r="T437" s="162"/>
      <c r="U437" s="162"/>
      <c r="V437" s="162"/>
      <c r="W437" s="162"/>
      <c r="X437" s="162"/>
      <c r="Y437" s="162"/>
      <c r="Z437" s="162"/>
      <c r="AA437" s="162"/>
      <c r="AB437" s="162"/>
      <c r="AC437" s="162"/>
      <c r="AD437" s="162"/>
      <c r="AE437" s="162"/>
      <c r="AF437" s="162"/>
      <c r="AG437" s="162"/>
      <c r="AH437" s="162"/>
      <c r="AI437" s="162"/>
      <c r="AJ437" s="162"/>
      <c r="AK437" s="162">
        <v>170</v>
      </c>
      <c r="AL437" s="162">
        <v>0</v>
      </c>
      <c r="AM437" s="162"/>
      <c r="AN437" s="162"/>
      <c r="AO437" s="162">
        <v>0</v>
      </c>
      <c r="AP437" s="162">
        <v>0</v>
      </c>
      <c r="AQ437" s="162">
        <v>0</v>
      </c>
      <c r="AR437" s="162">
        <v>0</v>
      </c>
      <c r="AS437" s="162">
        <v>0</v>
      </c>
      <c r="AT437" s="162">
        <v>0</v>
      </c>
      <c r="AU437" s="162">
        <v>0</v>
      </c>
      <c r="AV437" s="162">
        <v>0</v>
      </c>
      <c r="AW437" s="162">
        <v>0</v>
      </c>
      <c r="AX437" s="162">
        <v>0</v>
      </c>
      <c r="AY437" s="162">
        <v>0</v>
      </c>
      <c r="AZ437" s="162">
        <v>0</v>
      </c>
      <c r="BA437" s="162"/>
      <c r="BB437" s="162"/>
      <c r="BC437" s="162">
        <v>0</v>
      </c>
      <c r="BD437" s="162">
        <v>0</v>
      </c>
      <c r="BE437" s="162">
        <v>0</v>
      </c>
      <c r="BF437" s="162">
        <v>0</v>
      </c>
      <c r="BG437" s="162">
        <v>0</v>
      </c>
      <c r="BH437" s="162">
        <v>0</v>
      </c>
      <c r="BI437" s="162">
        <v>0</v>
      </c>
      <c r="BJ437" s="162">
        <v>0</v>
      </c>
      <c r="BK437" s="162">
        <v>0</v>
      </c>
      <c r="BL437" s="162">
        <v>0</v>
      </c>
      <c r="BM437" s="162">
        <v>0</v>
      </c>
      <c r="BN437" s="162">
        <v>0</v>
      </c>
      <c r="BO437" s="162"/>
      <c r="BP437" s="162"/>
      <c r="BQ437" s="162">
        <v>0</v>
      </c>
      <c r="BR437" s="162">
        <v>0</v>
      </c>
      <c r="BS437" s="162">
        <v>0</v>
      </c>
      <c r="BT437" s="162">
        <v>0</v>
      </c>
      <c r="BU437" s="162">
        <v>0</v>
      </c>
      <c r="BV437" s="162">
        <v>0</v>
      </c>
      <c r="BW437" s="162"/>
      <c r="BX437" s="162"/>
      <c r="BY437" s="162">
        <v>0</v>
      </c>
      <c r="BZ437" s="162">
        <v>0</v>
      </c>
      <c r="CA437" s="162">
        <v>0</v>
      </c>
      <c r="CB437" s="162">
        <v>0</v>
      </c>
      <c r="CC437" s="162">
        <v>0</v>
      </c>
      <c r="CD437" s="162">
        <v>0</v>
      </c>
      <c r="CE437" s="162">
        <f>VLOOKUP(I437,[120]REV33!$A:$O,11,0)</f>
        <v>0</v>
      </c>
      <c r="CF437" s="162">
        <f>VLOOKUP(I437,[120]REV33!$A:$O,12,0)</f>
        <v>0</v>
      </c>
      <c r="CG437" s="162"/>
      <c r="CH437" s="162"/>
      <c r="CI437" s="162"/>
      <c r="CJ437" s="162"/>
      <c r="CK437" s="162"/>
      <c r="CL437" s="162"/>
      <c r="CM437" s="162"/>
      <c r="CN437" s="162"/>
      <c r="CO437" s="162">
        <v>0</v>
      </c>
      <c r="CP437" s="162">
        <v>0</v>
      </c>
      <c r="CQ437" s="162">
        <v>0</v>
      </c>
      <c r="CR437" s="162">
        <v>0</v>
      </c>
      <c r="CS437" s="162">
        <v>0</v>
      </c>
      <c r="CT437" s="162">
        <v>0</v>
      </c>
      <c r="CU437" s="162">
        <v>0</v>
      </c>
      <c r="CV437" s="162">
        <v>0</v>
      </c>
      <c r="CW437" s="209">
        <f t="shared" si="478"/>
        <v>170</v>
      </c>
      <c r="CX437" s="209">
        <f t="shared" si="479"/>
        <v>0</v>
      </c>
      <c r="CY437" s="206" t="s">
        <v>1000</v>
      </c>
      <c r="CZ437" s="156"/>
      <c r="DD437" s="157"/>
      <c r="DE437" s="152">
        <f t="shared" si="480"/>
        <v>170</v>
      </c>
      <c r="DF437" s="152" t="str">
        <f t="shared" si="481"/>
        <v>0</v>
      </c>
      <c r="DG437" s="153"/>
      <c r="DH437" s="158" t="s">
        <v>2211</v>
      </c>
      <c r="DI437" s="156" t="s">
        <v>435</v>
      </c>
      <c r="DJ437" s="174" t="s">
        <v>1281</v>
      </c>
      <c r="DK437" s="175" t="s">
        <v>1282</v>
      </c>
      <c r="DL437" s="240" t="s">
        <v>477</v>
      </c>
      <c r="DM437" s="187">
        <v>45940</v>
      </c>
      <c r="DN437" s="429">
        <v>170</v>
      </c>
      <c r="DO437" s="240" t="s">
        <v>477</v>
      </c>
      <c r="DP437" s="189">
        <v>8000</v>
      </c>
      <c r="DQ437" s="181">
        <f t="shared" si="492"/>
        <v>1496000.0000000002</v>
      </c>
      <c r="DR437" s="446">
        <f t="shared" si="493"/>
        <v>0.10000000000000017</v>
      </c>
      <c r="DS437" s="160">
        <f t="shared" si="494"/>
        <v>1360000</v>
      </c>
      <c r="DT437" s="159">
        <v>45954</v>
      </c>
      <c r="DU437" s="152">
        <f t="shared" si="496"/>
        <v>170</v>
      </c>
      <c r="DV437" s="152">
        <f t="shared" si="497"/>
        <v>0</v>
      </c>
      <c r="ES437" s="152">
        <f t="shared" si="498"/>
        <v>0</v>
      </c>
      <c r="ET437" s="151">
        <f t="shared" si="499"/>
        <v>0</v>
      </c>
      <c r="EU437" s="153"/>
      <c r="EV437" s="153"/>
      <c r="EW437" s="153"/>
      <c r="EX437" s="153"/>
      <c r="EY437" s="152">
        <f t="shared" si="482"/>
        <v>170</v>
      </c>
      <c r="EZ437" s="152">
        <f t="shared" si="483"/>
        <v>0</v>
      </c>
      <c r="FA437" s="152">
        <f t="shared" si="484"/>
        <v>0</v>
      </c>
      <c r="FB437" s="152">
        <f t="shared" si="485"/>
        <v>0</v>
      </c>
      <c r="FC437" s="151" t="str">
        <f t="shared" si="486"/>
        <v>Đủ</v>
      </c>
    </row>
    <row r="438" spans="1:159" s="155" customFormat="1" ht="14" hidden="1" customHeight="1">
      <c r="A438" s="208" t="str">
        <f t="shared" si="491"/>
        <v>Hiện</v>
      </c>
      <c r="B438" s="151" t="str">
        <f t="shared" si="461"/>
        <v>Đủ</v>
      </c>
      <c r="C438" s="409">
        <f t="shared" si="454"/>
        <v>0</v>
      </c>
      <c r="D438" s="154"/>
      <c r="E438" s="154">
        <f t="shared" si="495"/>
        <v>0</v>
      </c>
      <c r="F438" s="154"/>
      <c r="G438" s="151"/>
      <c r="H438" s="364"/>
      <c r="I438" s="171" t="s">
        <v>973</v>
      </c>
      <c r="J438" s="164" t="s">
        <v>922</v>
      </c>
      <c r="K438" s="171" t="s">
        <v>974</v>
      </c>
      <c r="L438" s="171" t="s">
        <v>938</v>
      </c>
      <c r="M438" s="163" t="s">
        <v>345</v>
      </c>
      <c r="N438" s="173">
        <v>0</v>
      </c>
      <c r="O438" s="419">
        <v>4064</v>
      </c>
      <c r="P438" s="205"/>
      <c r="S438" s="161"/>
      <c r="T438" s="162"/>
      <c r="U438" s="162"/>
      <c r="V438" s="162"/>
      <c r="W438" s="162"/>
      <c r="X438" s="162"/>
      <c r="Y438" s="162"/>
      <c r="Z438" s="162"/>
      <c r="AA438" s="162"/>
      <c r="AB438" s="162"/>
      <c r="AC438" s="162"/>
      <c r="AD438" s="162"/>
      <c r="AE438" s="162"/>
      <c r="AF438" s="162"/>
      <c r="AG438" s="162"/>
      <c r="AH438" s="162"/>
      <c r="AI438" s="162"/>
      <c r="AJ438" s="162"/>
      <c r="AK438" s="162">
        <v>4276</v>
      </c>
      <c r="AL438" s="162">
        <v>0</v>
      </c>
      <c r="AM438" s="162"/>
      <c r="AN438" s="162"/>
      <c r="AO438" s="162">
        <v>0</v>
      </c>
      <c r="AP438" s="162">
        <v>0</v>
      </c>
      <c r="AQ438" s="162">
        <v>0</v>
      </c>
      <c r="AR438" s="162">
        <v>0</v>
      </c>
      <c r="AS438" s="162">
        <v>0</v>
      </c>
      <c r="AT438" s="162">
        <v>0</v>
      </c>
      <c r="AU438" s="162">
        <v>0</v>
      </c>
      <c r="AV438" s="162">
        <v>0</v>
      </c>
      <c r="AW438" s="162">
        <v>0</v>
      </c>
      <c r="AX438" s="162">
        <v>0</v>
      </c>
      <c r="AY438" s="162">
        <v>0</v>
      </c>
      <c r="AZ438" s="162">
        <v>0</v>
      </c>
      <c r="BA438" s="162"/>
      <c r="BB438" s="162"/>
      <c r="BC438" s="162">
        <v>0</v>
      </c>
      <c r="BD438" s="162">
        <v>0</v>
      </c>
      <c r="BE438" s="162">
        <v>0</v>
      </c>
      <c r="BF438" s="162">
        <v>0</v>
      </c>
      <c r="BG438" s="162">
        <v>0</v>
      </c>
      <c r="BH438" s="162">
        <v>0</v>
      </c>
      <c r="BI438" s="162">
        <v>0</v>
      </c>
      <c r="BJ438" s="162">
        <v>0</v>
      </c>
      <c r="BK438" s="162">
        <v>0</v>
      </c>
      <c r="BL438" s="162">
        <v>0</v>
      </c>
      <c r="BM438" s="162">
        <v>0</v>
      </c>
      <c r="BN438" s="162">
        <v>0</v>
      </c>
      <c r="BO438" s="162"/>
      <c r="BP438" s="162"/>
      <c r="BQ438" s="162">
        <v>0</v>
      </c>
      <c r="BR438" s="162">
        <v>0</v>
      </c>
      <c r="BS438" s="162">
        <v>0</v>
      </c>
      <c r="BT438" s="162">
        <v>0</v>
      </c>
      <c r="BU438" s="162">
        <v>0</v>
      </c>
      <c r="BV438" s="162">
        <v>0</v>
      </c>
      <c r="BW438" s="162"/>
      <c r="BX438" s="162"/>
      <c r="BY438" s="162">
        <v>0</v>
      </c>
      <c r="BZ438" s="162">
        <v>0</v>
      </c>
      <c r="CA438" s="162">
        <v>0</v>
      </c>
      <c r="CB438" s="162">
        <v>0</v>
      </c>
      <c r="CC438" s="162">
        <v>0</v>
      </c>
      <c r="CD438" s="162">
        <v>0</v>
      </c>
      <c r="CE438" s="162">
        <f>VLOOKUP(I438,[120]REV33!$A:$O,11,0)</f>
        <v>0</v>
      </c>
      <c r="CF438" s="162">
        <f>VLOOKUP(I438,[120]REV33!$A:$O,12,0)</f>
        <v>0</v>
      </c>
      <c r="CG438" s="162"/>
      <c r="CH438" s="162"/>
      <c r="CI438" s="162"/>
      <c r="CJ438" s="162"/>
      <c r="CK438" s="162"/>
      <c r="CL438" s="162"/>
      <c r="CM438" s="162"/>
      <c r="CN438" s="162"/>
      <c r="CO438" s="162">
        <v>0</v>
      </c>
      <c r="CP438" s="162">
        <v>0</v>
      </c>
      <c r="CQ438" s="162">
        <v>0</v>
      </c>
      <c r="CR438" s="162">
        <v>0</v>
      </c>
      <c r="CS438" s="162">
        <v>0</v>
      </c>
      <c r="CT438" s="162">
        <v>0</v>
      </c>
      <c r="CU438" s="162">
        <v>0</v>
      </c>
      <c r="CV438" s="162">
        <v>0</v>
      </c>
      <c r="CW438" s="209">
        <f t="shared" si="478"/>
        <v>4276</v>
      </c>
      <c r="CX438" s="209">
        <f t="shared" si="479"/>
        <v>0</v>
      </c>
      <c r="CY438" s="206" t="s">
        <v>1000</v>
      </c>
      <c r="CZ438" s="156"/>
      <c r="DD438" s="157"/>
      <c r="DE438" s="152">
        <f t="shared" si="480"/>
        <v>4276</v>
      </c>
      <c r="DF438" s="152" t="str">
        <f t="shared" si="481"/>
        <v>0</v>
      </c>
      <c r="DG438" s="153"/>
      <c r="DH438" s="158" t="s">
        <v>2211</v>
      </c>
      <c r="DI438" s="156" t="s">
        <v>435</v>
      </c>
      <c r="DJ438" s="174" t="s">
        <v>1280</v>
      </c>
      <c r="DK438" s="175" t="s">
        <v>1272</v>
      </c>
      <c r="DL438" s="240" t="s">
        <v>477</v>
      </c>
      <c r="DM438" s="187">
        <v>45940</v>
      </c>
      <c r="DN438" s="429">
        <v>4276</v>
      </c>
      <c r="DO438" s="240" t="s">
        <v>477</v>
      </c>
      <c r="DP438" s="189">
        <v>4040</v>
      </c>
      <c r="DQ438" s="181">
        <f t="shared" si="492"/>
        <v>19002544</v>
      </c>
      <c r="DR438" s="446">
        <f t="shared" si="493"/>
        <v>0.1</v>
      </c>
      <c r="DS438" s="160">
        <f t="shared" si="494"/>
        <v>17275040</v>
      </c>
      <c r="DT438" s="159">
        <v>45954</v>
      </c>
      <c r="DU438" s="152">
        <f t="shared" si="496"/>
        <v>4276</v>
      </c>
      <c r="DV438" s="152">
        <f t="shared" si="497"/>
        <v>0</v>
      </c>
      <c r="ES438" s="152">
        <f t="shared" si="498"/>
        <v>0</v>
      </c>
      <c r="ET438" s="151">
        <f t="shared" si="499"/>
        <v>0</v>
      </c>
      <c r="EU438" s="153"/>
      <c r="EV438" s="153"/>
      <c r="EW438" s="153"/>
      <c r="EX438" s="153"/>
      <c r="EY438" s="152">
        <f t="shared" si="482"/>
        <v>4276</v>
      </c>
      <c r="EZ438" s="152">
        <f t="shared" si="483"/>
        <v>0</v>
      </c>
      <c r="FA438" s="152">
        <f t="shared" si="484"/>
        <v>0</v>
      </c>
      <c r="FB438" s="152">
        <f t="shared" si="485"/>
        <v>0</v>
      </c>
      <c r="FC438" s="151" t="str">
        <f t="shared" si="486"/>
        <v>Đủ</v>
      </c>
    </row>
    <row r="439" spans="1:159" s="155" customFormat="1" ht="14" hidden="1" customHeight="1">
      <c r="A439" s="208" t="str">
        <f t="shared" si="491"/>
        <v>Hiện</v>
      </c>
      <c r="B439" s="151" t="str">
        <f t="shared" si="461"/>
        <v>Đủ</v>
      </c>
      <c r="C439" s="409">
        <f t="shared" si="454"/>
        <v>0</v>
      </c>
      <c r="D439" s="154"/>
      <c r="E439" s="154">
        <f t="shared" si="495"/>
        <v>0</v>
      </c>
      <c r="F439" s="154"/>
      <c r="G439" s="151"/>
      <c r="H439" s="364"/>
      <c r="I439" s="171" t="s">
        <v>975</v>
      </c>
      <c r="J439" s="164" t="s">
        <v>922</v>
      </c>
      <c r="K439" s="171" t="s">
        <v>976</v>
      </c>
      <c r="L439" s="171" t="s">
        <v>938</v>
      </c>
      <c r="M439" s="163" t="s">
        <v>345</v>
      </c>
      <c r="N439" s="173">
        <v>0</v>
      </c>
      <c r="O439" s="419">
        <v>1440</v>
      </c>
      <c r="P439" s="205"/>
      <c r="S439" s="161"/>
      <c r="T439" s="162"/>
      <c r="U439" s="162"/>
      <c r="V439" s="162"/>
      <c r="W439" s="162"/>
      <c r="X439" s="162"/>
      <c r="Y439" s="162"/>
      <c r="Z439" s="162"/>
      <c r="AA439" s="162"/>
      <c r="AB439" s="162"/>
      <c r="AC439" s="162"/>
      <c r="AD439" s="162"/>
      <c r="AE439" s="162"/>
      <c r="AF439" s="162"/>
      <c r="AG439" s="162"/>
      <c r="AH439" s="162"/>
      <c r="AI439" s="162"/>
      <c r="AJ439" s="162"/>
      <c r="AK439" s="162">
        <v>1520</v>
      </c>
      <c r="AL439" s="162">
        <v>0</v>
      </c>
      <c r="AM439" s="162"/>
      <c r="AN439" s="162"/>
      <c r="AO439" s="162">
        <v>0</v>
      </c>
      <c r="AP439" s="162">
        <v>0</v>
      </c>
      <c r="AQ439" s="162">
        <v>0</v>
      </c>
      <c r="AR439" s="162">
        <v>0</v>
      </c>
      <c r="AS439" s="162">
        <v>0</v>
      </c>
      <c r="AT439" s="162">
        <v>0</v>
      </c>
      <c r="AU439" s="162">
        <v>0</v>
      </c>
      <c r="AV439" s="162">
        <v>0</v>
      </c>
      <c r="AW439" s="162">
        <v>0</v>
      </c>
      <c r="AX439" s="162">
        <v>0</v>
      </c>
      <c r="AY439" s="162">
        <v>0</v>
      </c>
      <c r="AZ439" s="162">
        <v>0</v>
      </c>
      <c r="BA439" s="162"/>
      <c r="BB439" s="162"/>
      <c r="BC439" s="162">
        <v>0</v>
      </c>
      <c r="BD439" s="162">
        <v>0</v>
      </c>
      <c r="BE439" s="162">
        <v>0</v>
      </c>
      <c r="BF439" s="162">
        <v>0</v>
      </c>
      <c r="BG439" s="162">
        <v>0</v>
      </c>
      <c r="BH439" s="162">
        <v>0</v>
      </c>
      <c r="BI439" s="162">
        <v>0</v>
      </c>
      <c r="BJ439" s="162">
        <v>0</v>
      </c>
      <c r="BK439" s="162">
        <v>0</v>
      </c>
      <c r="BL439" s="162">
        <v>0</v>
      </c>
      <c r="BM439" s="162">
        <v>0</v>
      </c>
      <c r="BN439" s="162">
        <v>0</v>
      </c>
      <c r="BO439" s="162"/>
      <c r="BP439" s="162"/>
      <c r="BQ439" s="162">
        <v>0</v>
      </c>
      <c r="BR439" s="162">
        <v>0</v>
      </c>
      <c r="BS439" s="162">
        <v>0</v>
      </c>
      <c r="BT439" s="162">
        <v>0</v>
      </c>
      <c r="BU439" s="162">
        <v>0</v>
      </c>
      <c r="BV439" s="162">
        <v>0</v>
      </c>
      <c r="BW439" s="162"/>
      <c r="BX439" s="162"/>
      <c r="BY439" s="162">
        <v>0</v>
      </c>
      <c r="BZ439" s="162">
        <v>0</v>
      </c>
      <c r="CA439" s="162">
        <v>0</v>
      </c>
      <c r="CB439" s="162">
        <v>0</v>
      </c>
      <c r="CC439" s="162">
        <v>0</v>
      </c>
      <c r="CD439" s="162">
        <v>0</v>
      </c>
      <c r="CE439" s="162">
        <f>VLOOKUP(I439,[120]REV33!$A:$O,11,0)</f>
        <v>0</v>
      </c>
      <c r="CF439" s="162">
        <f>VLOOKUP(I439,[120]REV33!$A:$O,12,0)</f>
        <v>0</v>
      </c>
      <c r="CG439" s="162"/>
      <c r="CH439" s="162"/>
      <c r="CI439" s="162"/>
      <c r="CJ439" s="162"/>
      <c r="CK439" s="162"/>
      <c r="CL439" s="162"/>
      <c r="CM439" s="162"/>
      <c r="CN439" s="162"/>
      <c r="CO439" s="162">
        <v>0</v>
      </c>
      <c r="CP439" s="162">
        <v>0</v>
      </c>
      <c r="CQ439" s="162">
        <v>0</v>
      </c>
      <c r="CR439" s="162">
        <v>0</v>
      </c>
      <c r="CS439" s="162">
        <v>0</v>
      </c>
      <c r="CT439" s="162">
        <v>0</v>
      </c>
      <c r="CU439" s="162">
        <v>0</v>
      </c>
      <c r="CV439" s="162">
        <v>0</v>
      </c>
      <c r="CW439" s="209">
        <f t="shared" si="478"/>
        <v>1520</v>
      </c>
      <c r="CX439" s="209">
        <f t="shared" si="479"/>
        <v>0</v>
      </c>
      <c r="CY439" s="206" t="s">
        <v>1000</v>
      </c>
      <c r="CZ439" s="156"/>
      <c r="DD439" s="157"/>
      <c r="DE439" s="152">
        <f t="shared" si="480"/>
        <v>1520</v>
      </c>
      <c r="DF439" s="152" t="str">
        <f t="shared" si="481"/>
        <v>0</v>
      </c>
      <c r="DG439" s="153"/>
      <c r="DH439" s="158" t="s">
        <v>2211</v>
      </c>
      <c r="DI439" s="156" t="s">
        <v>435</v>
      </c>
      <c r="DJ439" s="174" t="s">
        <v>1283</v>
      </c>
      <c r="DK439" s="175" t="s">
        <v>1272</v>
      </c>
      <c r="DL439" s="240" t="s">
        <v>477</v>
      </c>
      <c r="DM439" s="187">
        <v>45940</v>
      </c>
      <c r="DN439" s="429">
        <v>1520</v>
      </c>
      <c r="DO439" s="240" t="s">
        <v>477</v>
      </c>
      <c r="DP439" s="189">
        <v>6700</v>
      </c>
      <c r="DQ439" s="181">
        <f t="shared" si="492"/>
        <v>11202400</v>
      </c>
      <c r="DR439" s="446">
        <f t="shared" si="493"/>
        <v>0.1</v>
      </c>
      <c r="DS439" s="160">
        <f t="shared" si="494"/>
        <v>10184000</v>
      </c>
      <c r="DT439" s="159">
        <v>45954</v>
      </c>
      <c r="DU439" s="152">
        <f t="shared" si="496"/>
        <v>1520</v>
      </c>
      <c r="DV439" s="152">
        <f t="shared" si="497"/>
        <v>0</v>
      </c>
      <c r="ES439" s="152">
        <f t="shared" si="498"/>
        <v>0</v>
      </c>
      <c r="ET439" s="151">
        <f t="shared" si="499"/>
        <v>0</v>
      </c>
      <c r="EU439" s="153"/>
      <c r="EV439" s="153"/>
      <c r="EW439" s="153"/>
      <c r="EX439" s="153"/>
      <c r="EY439" s="152">
        <f t="shared" si="482"/>
        <v>1520</v>
      </c>
      <c r="EZ439" s="152">
        <f t="shared" si="483"/>
        <v>0</v>
      </c>
      <c r="FA439" s="152">
        <f t="shared" si="484"/>
        <v>0</v>
      </c>
      <c r="FB439" s="152">
        <f t="shared" si="485"/>
        <v>0</v>
      </c>
      <c r="FC439" s="151" t="str">
        <f t="shared" si="486"/>
        <v>Đủ</v>
      </c>
    </row>
    <row r="440" spans="1:159" s="155" customFormat="1" ht="14" hidden="1" customHeight="1">
      <c r="A440" s="208" t="str">
        <f t="shared" si="491"/>
        <v>Hiện</v>
      </c>
      <c r="B440" s="151" t="str">
        <f t="shared" si="461"/>
        <v>Đủ</v>
      </c>
      <c r="C440" s="409">
        <f t="shared" si="454"/>
        <v>0</v>
      </c>
      <c r="D440" s="154"/>
      <c r="E440" s="154">
        <f t="shared" si="495"/>
        <v>0</v>
      </c>
      <c r="F440" s="154"/>
      <c r="G440" s="151"/>
      <c r="H440" s="364"/>
      <c r="I440" s="171" t="s">
        <v>977</v>
      </c>
      <c r="J440" s="164" t="s">
        <v>922</v>
      </c>
      <c r="K440" s="171" t="s">
        <v>978</v>
      </c>
      <c r="L440" s="171" t="s">
        <v>935</v>
      </c>
      <c r="M440" s="163" t="s">
        <v>345</v>
      </c>
      <c r="N440" s="173">
        <v>0</v>
      </c>
      <c r="O440" s="419">
        <v>160</v>
      </c>
      <c r="P440" s="205"/>
      <c r="S440" s="161"/>
      <c r="T440" s="162"/>
      <c r="U440" s="162"/>
      <c r="V440" s="162"/>
      <c r="W440" s="162"/>
      <c r="X440" s="162"/>
      <c r="Y440" s="162"/>
      <c r="Z440" s="162"/>
      <c r="AA440" s="162"/>
      <c r="AB440" s="162"/>
      <c r="AC440" s="162"/>
      <c r="AD440" s="162"/>
      <c r="AE440" s="162"/>
      <c r="AF440" s="162"/>
      <c r="AG440" s="162"/>
      <c r="AH440" s="162"/>
      <c r="AI440" s="162"/>
      <c r="AJ440" s="162"/>
      <c r="AK440" s="162">
        <v>180</v>
      </c>
      <c r="AL440" s="162">
        <v>0</v>
      </c>
      <c r="AM440" s="162"/>
      <c r="AN440" s="162"/>
      <c r="AO440" s="162">
        <v>0</v>
      </c>
      <c r="AP440" s="162">
        <v>0</v>
      </c>
      <c r="AQ440" s="162">
        <v>0</v>
      </c>
      <c r="AR440" s="162">
        <v>0</v>
      </c>
      <c r="AS440" s="162">
        <v>0</v>
      </c>
      <c r="AT440" s="162">
        <v>0</v>
      </c>
      <c r="AU440" s="162">
        <v>0</v>
      </c>
      <c r="AV440" s="162">
        <v>0</v>
      </c>
      <c r="AW440" s="162">
        <v>0</v>
      </c>
      <c r="AX440" s="162">
        <v>0</v>
      </c>
      <c r="AY440" s="162">
        <v>0</v>
      </c>
      <c r="AZ440" s="162">
        <v>0</v>
      </c>
      <c r="BA440" s="162"/>
      <c r="BB440" s="162"/>
      <c r="BC440" s="162">
        <v>0</v>
      </c>
      <c r="BD440" s="162">
        <v>0</v>
      </c>
      <c r="BE440" s="162">
        <v>0</v>
      </c>
      <c r="BF440" s="162">
        <v>0</v>
      </c>
      <c r="BG440" s="162">
        <v>0</v>
      </c>
      <c r="BH440" s="162">
        <v>0</v>
      </c>
      <c r="BI440" s="162">
        <v>0</v>
      </c>
      <c r="BJ440" s="162">
        <v>0</v>
      </c>
      <c r="BK440" s="162">
        <v>0</v>
      </c>
      <c r="BL440" s="162">
        <v>0</v>
      </c>
      <c r="BM440" s="162">
        <v>0</v>
      </c>
      <c r="BN440" s="162">
        <v>0</v>
      </c>
      <c r="BO440" s="162"/>
      <c r="BP440" s="162"/>
      <c r="BQ440" s="162">
        <v>0</v>
      </c>
      <c r="BR440" s="162">
        <v>0</v>
      </c>
      <c r="BS440" s="162">
        <v>0</v>
      </c>
      <c r="BT440" s="162">
        <v>0</v>
      </c>
      <c r="BU440" s="162">
        <v>0</v>
      </c>
      <c r="BV440" s="162">
        <v>0</v>
      </c>
      <c r="BW440" s="162"/>
      <c r="BX440" s="162"/>
      <c r="BY440" s="162">
        <v>0</v>
      </c>
      <c r="BZ440" s="162">
        <v>0</v>
      </c>
      <c r="CA440" s="162">
        <v>0</v>
      </c>
      <c r="CB440" s="162">
        <v>0</v>
      </c>
      <c r="CC440" s="162">
        <v>0</v>
      </c>
      <c r="CD440" s="162">
        <v>0</v>
      </c>
      <c r="CE440" s="162">
        <f>VLOOKUP(I440,[120]REV33!$A:$O,11,0)</f>
        <v>0</v>
      </c>
      <c r="CF440" s="162">
        <f>VLOOKUP(I440,[120]REV33!$A:$O,12,0)</f>
        <v>0</v>
      </c>
      <c r="CG440" s="162"/>
      <c r="CH440" s="162"/>
      <c r="CI440" s="162"/>
      <c r="CJ440" s="162"/>
      <c r="CK440" s="162"/>
      <c r="CL440" s="162"/>
      <c r="CM440" s="162"/>
      <c r="CN440" s="162"/>
      <c r="CO440" s="162">
        <v>0</v>
      </c>
      <c r="CP440" s="162">
        <v>0</v>
      </c>
      <c r="CQ440" s="162">
        <v>0</v>
      </c>
      <c r="CR440" s="162">
        <v>0</v>
      </c>
      <c r="CS440" s="162">
        <v>0</v>
      </c>
      <c r="CT440" s="162">
        <v>0</v>
      </c>
      <c r="CU440" s="162">
        <v>0</v>
      </c>
      <c r="CV440" s="162">
        <v>0</v>
      </c>
      <c r="CW440" s="209">
        <f t="shared" si="478"/>
        <v>180</v>
      </c>
      <c r="CX440" s="209">
        <f t="shared" si="479"/>
        <v>0</v>
      </c>
      <c r="CY440" s="206" t="s">
        <v>1000</v>
      </c>
      <c r="CZ440" s="156"/>
      <c r="DD440" s="157"/>
      <c r="DE440" s="152">
        <f t="shared" si="480"/>
        <v>180</v>
      </c>
      <c r="DF440" s="152" t="str">
        <f t="shared" si="481"/>
        <v>0</v>
      </c>
      <c r="DG440" s="153"/>
      <c r="DH440" s="158" t="s">
        <v>2211</v>
      </c>
      <c r="DI440" s="156" t="s">
        <v>435</v>
      </c>
      <c r="DJ440" s="174" t="s">
        <v>1284</v>
      </c>
      <c r="DK440" s="175" t="s">
        <v>1285</v>
      </c>
      <c r="DL440" s="240" t="s">
        <v>477</v>
      </c>
      <c r="DM440" s="187">
        <v>45940</v>
      </c>
      <c r="DN440" s="429">
        <v>180</v>
      </c>
      <c r="DO440" s="240" t="s">
        <v>477</v>
      </c>
      <c r="DP440" s="189">
        <v>1000</v>
      </c>
      <c r="DQ440" s="181">
        <f t="shared" si="492"/>
        <v>198000.00000000003</v>
      </c>
      <c r="DR440" s="446">
        <f t="shared" si="493"/>
        <v>0.10000000000000016</v>
      </c>
      <c r="DS440" s="160">
        <f t="shared" si="494"/>
        <v>180000</v>
      </c>
      <c r="DT440" s="159">
        <v>45954</v>
      </c>
      <c r="DU440" s="152">
        <f t="shared" si="496"/>
        <v>180</v>
      </c>
      <c r="DV440" s="152">
        <f t="shared" si="497"/>
        <v>0</v>
      </c>
      <c r="ES440" s="152">
        <f t="shared" si="498"/>
        <v>0</v>
      </c>
      <c r="ET440" s="151">
        <f t="shared" si="499"/>
        <v>0</v>
      </c>
      <c r="EU440" s="153"/>
      <c r="EV440" s="153"/>
      <c r="EW440" s="153"/>
      <c r="EX440" s="153"/>
      <c r="EY440" s="152">
        <f t="shared" si="482"/>
        <v>180</v>
      </c>
      <c r="EZ440" s="152">
        <f t="shared" si="483"/>
        <v>0</v>
      </c>
      <c r="FA440" s="152">
        <f t="shared" si="484"/>
        <v>0</v>
      </c>
      <c r="FB440" s="152">
        <f t="shared" si="485"/>
        <v>0</v>
      </c>
      <c r="FC440" s="151" t="str">
        <f t="shared" si="486"/>
        <v>Đủ</v>
      </c>
    </row>
    <row r="441" spans="1:159" s="155" customFormat="1" ht="14" hidden="1" customHeight="1">
      <c r="A441" s="208" t="str">
        <f t="shared" si="491"/>
        <v>Hiện</v>
      </c>
      <c r="B441" s="151" t="str">
        <f t="shared" si="461"/>
        <v>Đủ</v>
      </c>
      <c r="C441" s="409">
        <f t="shared" si="454"/>
        <v>0</v>
      </c>
      <c r="D441" s="154" t="s">
        <v>435</v>
      </c>
      <c r="E441" s="154">
        <f t="shared" si="495"/>
        <v>0</v>
      </c>
      <c r="F441" s="154"/>
      <c r="G441" s="151"/>
      <c r="H441" s="364"/>
      <c r="I441" s="171" t="s">
        <v>979</v>
      </c>
      <c r="J441" s="164" t="s">
        <v>922</v>
      </c>
      <c r="K441" s="171" t="s">
        <v>980</v>
      </c>
      <c r="L441" s="171" t="s">
        <v>938</v>
      </c>
      <c r="M441" s="163" t="s">
        <v>345</v>
      </c>
      <c r="N441" s="173">
        <v>0</v>
      </c>
      <c r="O441" s="419">
        <v>88</v>
      </c>
      <c r="P441" s="205"/>
      <c r="S441" s="161"/>
      <c r="T441" s="162"/>
      <c r="U441" s="162"/>
      <c r="V441" s="162"/>
      <c r="W441" s="162"/>
      <c r="X441" s="162"/>
      <c r="Y441" s="162"/>
      <c r="Z441" s="162"/>
      <c r="AA441" s="162"/>
      <c r="AB441" s="162"/>
      <c r="AC441" s="162"/>
      <c r="AD441" s="162"/>
      <c r="AE441" s="162"/>
      <c r="AF441" s="162"/>
      <c r="AG441" s="162"/>
      <c r="AH441" s="162"/>
      <c r="AI441" s="162"/>
      <c r="AJ441" s="162"/>
      <c r="AK441" s="162">
        <v>92</v>
      </c>
      <c r="AL441" s="162">
        <v>0</v>
      </c>
      <c r="AM441" s="162"/>
      <c r="AN441" s="162"/>
      <c r="AO441" s="162">
        <v>0</v>
      </c>
      <c r="AP441" s="162">
        <v>0</v>
      </c>
      <c r="AQ441" s="162">
        <v>0</v>
      </c>
      <c r="AR441" s="162">
        <v>0</v>
      </c>
      <c r="AS441" s="162">
        <v>0</v>
      </c>
      <c r="AT441" s="162">
        <v>0</v>
      </c>
      <c r="AU441" s="162">
        <v>0</v>
      </c>
      <c r="AV441" s="162">
        <v>0</v>
      </c>
      <c r="AW441" s="162">
        <v>0</v>
      </c>
      <c r="AX441" s="162">
        <v>0</v>
      </c>
      <c r="AY441" s="162">
        <v>0</v>
      </c>
      <c r="AZ441" s="162">
        <v>0</v>
      </c>
      <c r="BA441" s="162"/>
      <c r="BB441" s="162"/>
      <c r="BC441" s="162">
        <v>0</v>
      </c>
      <c r="BD441" s="162">
        <v>0</v>
      </c>
      <c r="BE441" s="162">
        <v>0</v>
      </c>
      <c r="BF441" s="162">
        <v>0</v>
      </c>
      <c r="BG441" s="162">
        <v>0</v>
      </c>
      <c r="BH441" s="162">
        <v>0</v>
      </c>
      <c r="BI441" s="162">
        <v>0</v>
      </c>
      <c r="BJ441" s="162">
        <v>0</v>
      </c>
      <c r="BK441" s="162">
        <v>0</v>
      </c>
      <c r="BL441" s="162">
        <v>0</v>
      </c>
      <c r="BM441" s="162">
        <v>0</v>
      </c>
      <c r="BN441" s="162">
        <v>0</v>
      </c>
      <c r="BO441" s="162"/>
      <c r="BP441" s="162"/>
      <c r="BQ441" s="162">
        <v>0</v>
      </c>
      <c r="BR441" s="162">
        <v>0</v>
      </c>
      <c r="BS441" s="162">
        <v>0</v>
      </c>
      <c r="BT441" s="162">
        <v>0</v>
      </c>
      <c r="BU441" s="162">
        <v>0</v>
      </c>
      <c r="BV441" s="162">
        <v>0</v>
      </c>
      <c r="BW441" s="162"/>
      <c r="BX441" s="162"/>
      <c r="BY441" s="162">
        <v>0</v>
      </c>
      <c r="BZ441" s="162">
        <v>0</v>
      </c>
      <c r="CA441" s="162">
        <v>0</v>
      </c>
      <c r="CB441" s="162">
        <v>0</v>
      </c>
      <c r="CC441" s="162">
        <v>0</v>
      </c>
      <c r="CD441" s="162">
        <v>0</v>
      </c>
      <c r="CE441" s="162">
        <f>VLOOKUP(I441,[120]REV33!$A:$O,11,0)</f>
        <v>0</v>
      </c>
      <c r="CF441" s="162">
        <f>VLOOKUP(I441,[120]REV33!$A:$O,12,0)</f>
        <v>0</v>
      </c>
      <c r="CG441" s="162"/>
      <c r="CH441" s="162"/>
      <c r="CI441" s="162"/>
      <c r="CJ441" s="162"/>
      <c r="CK441" s="162"/>
      <c r="CL441" s="162"/>
      <c r="CM441" s="162"/>
      <c r="CN441" s="162"/>
      <c r="CO441" s="162">
        <v>0</v>
      </c>
      <c r="CP441" s="162">
        <v>0</v>
      </c>
      <c r="CQ441" s="162">
        <v>0</v>
      </c>
      <c r="CR441" s="162">
        <v>0</v>
      </c>
      <c r="CS441" s="162">
        <v>7</v>
      </c>
      <c r="CT441" s="162">
        <v>0</v>
      </c>
      <c r="CU441" s="162">
        <v>0</v>
      </c>
      <c r="CV441" s="162">
        <v>0</v>
      </c>
      <c r="CW441" s="209">
        <f t="shared" si="478"/>
        <v>99</v>
      </c>
      <c r="CX441" s="209">
        <f t="shared" si="479"/>
        <v>0</v>
      </c>
      <c r="CY441" s="375" t="s">
        <v>2879</v>
      </c>
      <c r="CZ441" s="156"/>
      <c r="DD441" s="157"/>
      <c r="DE441" s="152">
        <f t="shared" si="480"/>
        <v>99</v>
      </c>
      <c r="DF441" s="152" t="str">
        <f t="shared" si="481"/>
        <v>0</v>
      </c>
      <c r="DG441" s="153"/>
      <c r="DH441" s="158" t="s">
        <v>2211</v>
      </c>
      <c r="DI441" s="156" t="s">
        <v>435</v>
      </c>
      <c r="DJ441" s="174" t="s">
        <v>1286</v>
      </c>
      <c r="DK441" s="175" t="s">
        <v>1285</v>
      </c>
      <c r="DL441" s="240" t="s">
        <v>477</v>
      </c>
      <c r="DM441" s="187">
        <v>45940</v>
      </c>
      <c r="DN441" s="429">
        <v>92</v>
      </c>
      <c r="DO441" s="240" t="s">
        <v>477</v>
      </c>
      <c r="DP441" s="189">
        <v>1000</v>
      </c>
      <c r="DQ441" s="181">
        <f t="shared" si="492"/>
        <v>101200.00000000001</v>
      </c>
      <c r="DR441" s="446">
        <f t="shared" si="493"/>
        <v>0.10000000000000016</v>
      </c>
      <c r="DS441" s="160">
        <f t="shared" si="494"/>
        <v>92000</v>
      </c>
      <c r="DT441" s="159">
        <v>45954</v>
      </c>
      <c r="DU441" s="152">
        <f t="shared" si="496"/>
        <v>99</v>
      </c>
      <c r="DV441" s="152">
        <f t="shared" si="497"/>
        <v>0</v>
      </c>
      <c r="ES441" s="152">
        <f t="shared" si="498"/>
        <v>0</v>
      </c>
      <c r="ET441" s="151">
        <f t="shared" si="499"/>
        <v>0</v>
      </c>
      <c r="EU441" s="153"/>
      <c r="EV441" s="153"/>
      <c r="EW441" s="153"/>
      <c r="EX441" s="153"/>
      <c r="EY441" s="152">
        <f t="shared" si="482"/>
        <v>99</v>
      </c>
      <c r="EZ441" s="152">
        <f t="shared" si="483"/>
        <v>0</v>
      </c>
      <c r="FA441" s="152">
        <f t="shared" si="484"/>
        <v>0</v>
      </c>
      <c r="FB441" s="152">
        <f t="shared" si="485"/>
        <v>0</v>
      </c>
      <c r="FC441" s="151" t="str">
        <f t="shared" si="486"/>
        <v>Đủ</v>
      </c>
    </row>
    <row r="442" spans="1:159" s="155" customFormat="1" ht="14" hidden="1" customHeight="1">
      <c r="A442" s="208" t="str">
        <f t="shared" si="491"/>
        <v>ok</v>
      </c>
      <c r="B442" s="151"/>
      <c r="C442" s="409"/>
      <c r="D442" s="154"/>
      <c r="E442" s="154"/>
      <c r="F442" s="154"/>
      <c r="G442" s="151"/>
      <c r="H442" s="364"/>
      <c r="I442" s="171" t="s">
        <v>979</v>
      </c>
      <c r="J442" s="164" t="s">
        <v>922</v>
      </c>
      <c r="K442" s="171" t="s">
        <v>980</v>
      </c>
      <c r="L442" s="171" t="s">
        <v>938</v>
      </c>
      <c r="M442" s="163" t="s">
        <v>345</v>
      </c>
      <c r="N442" s="173"/>
      <c r="O442" s="419"/>
      <c r="P442" s="205"/>
      <c r="S442" s="161"/>
      <c r="T442" s="162"/>
      <c r="U442" s="162"/>
      <c r="V442" s="162"/>
      <c r="W442" s="162"/>
      <c r="X442" s="162"/>
      <c r="Y442" s="162"/>
      <c r="Z442" s="162"/>
      <c r="AA442" s="162"/>
      <c r="AB442" s="162"/>
      <c r="AC442" s="162"/>
      <c r="AD442" s="162"/>
      <c r="AE442" s="162"/>
      <c r="AF442" s="162"/>
      <c r="AG442" s="162"/>
      <c r="AH442" s="162"/>
      <c r="AI442" s="162"/>
      <c r="AJ442" s="162"/>
      <c r="AK442" s="162"/>
      <c r="AL442" s="162"/>
      <c r="AM442" s="162"/>
      <c r="AN442" s="162"/>
      <c r="AO442" s="162"/>
      <c r="AP442" s="162"/>
      <c r="AQ442" s="162"/>
      <c r="AR442" s="162"/>
      <c r="AS442" s="162"/>
      <c r="AT442" s="162"/>
      <c r="AU442" s="162"/>
      <c r="AV442" s="162"/>
      <c r="AW442" s="162"/>
      <c r="AX442" s="162"/>
      <c r="AY442" s="162"/>
      <c r="AZ442" s="162"/>
      <c r="BA442" s="162"/>
      <c r="BB442" s="162"/>
      <c r="BC442" s="162"/>
      <c r="BD442" s="162"/>
      <c r="BE442" s="162"/>
      <c r="BF442" s="162"/>
      <c r="BG442" s="162"/>
      <c r="BH442" s="162"/>
      <c r="BI442" s="162"/>
      <c r="BJ442" s="162"/>
      <c r="BK442" s="162"/>
      <c r="BL442" s="162"/>
      <c r="BM442" s="162"/>
      <c r="BN442" s="162"/>
      <c r="BO442" s="162"/>
      <c r="BP442" s="162"/>
      <c r="BQ442" s="162"/>
      <c r="BR442" s="162"/>
      <c r="BS442" s="162"/>
      <c r="BT442" s="162"/>
      <c r="BU442" s="162"/>
      <c r="BV442" s="162"/>
      <c r="BW442" s="162"/>
      <c r="BX442" s="162"/>
      <c r="BY442" s="162"/>
      <c r="BZ442" s="162"/>
      <c r="CA442" s="162"/>
      <c r="CB442" s="162"/>
      <c r="CC442" s="162"/>
      <c r="CD442" s="162"/>
      <c r="CE442" s="162"/>
      <c r="CF442" s="162"/>
      <c r="CG442" s="162"/>
      <c r="CH442" s="162"/>
      <c r="CI442" s="162"/>
      <c r="CJ442" s="162"/>
      <c r="CK442" s="162"/>
      <c r="CL442" s="162"/>
      <c r="CM442" s="162"/>
      <c r="CN442" s="162"/>
      <c r="CO442" s="162"/>
      <c r="CP442" s="162"/>
      <c r="CQ442" s="162"/>
      <c r="CR442" s="162"/>
      <c r="CS442" s="162"/>
      <c r="CT442" s="162"/>
      <c r="CU442" s="162"/>
      <c r="CV442" s="162"/>
      <c r="CW442" s="209"/>
      <c r="CX442" s="209"/>
      <c r="CY442" s="375"/>
      <c r="CZ442" s="156"/>
      <c r="DD442" s="157"/>
      <c r="DE442" s="152"/>
      <c r="DF442" s="152"/>
      <c r="DG442" s="153"/>
      <c r="DH442" s="158" t="s">
        <v>2891</v>
      </c>
      <c r="DI442" s="156" t="s">
        <v>435</v>
      </c>
      <c r="DJ442" s="758" t="s">
        <v>980</v>
      </c>
      <c r="DK442" s="175" t="s">
        <v>938</v>
      </c>
      <c r="DL442" s="156" t="s">
        <v>477</v>
      </c>
      <c r="DM442" s="158" t="s">
        <v>374</v>
      </c>
      <c r="DN442" s="429">
        <v>7</v>
      </c>
      <c r="DO442" s="240" t="s">
        <v>477</v>
      </c>
      <c r="DP442" s="195">
        <v>1000</v>
      </c>
      <c r="DQ442" s="181">
        <f t="shared" si="492"/>
        <v>7700.0000000000009</v>
      </c>
      <c r="DR442" s="446">
        <f t="shared" si="493"/>
        <v>0.10000000000000013</v>
      </c>
      <c r="DS442" s="195">
        <f t="shared" si="494"/>
        <v>7000</v>
      </c>
      <c r="DT442" s="159">
        <v>46108</v>
      </c>
      <c r="DU442" s="152"/>
      <c r="DV442" s="152"/>
      <c r="ES442" s="152"/>
      <c r="ET442" s="151"/>
      <c r="EU442" s="153"/>
      <c r="EV442" s="153"/>
      <c r="EW442" s="153"/>
      <c r="EX442" s="153"/>
      <c r="EY442" s="152"/>
      <c r="EZ442" s="152"/>
      <c r="FA442" s="152"/>
      <c r="FB442" s="152"/>
      <c r="FC442" s="151"/>
    </row>
    <row r="443" spans="1:159" s="155" customFormat="1" ht="14" hidden="1" customHeight="1">
      <c r="A443" s="208" t="str">
        <f>IF(I443=I441,"ok","Hiện")</f>
        <v>Hiện</v>
      </c>
      <c r="B443" s="151" t="str">
        <f t="shared" si="461"/>
        <v>Đủ</v>
      </c>
      <c r="C443" s="409">
        <f t="shared" si="454"/>
        <v>0</v>
      </c>
      <c r="D443" s="154"/>
      <c r="E443" s="154">
        <f t="shared" si="495"/>
        <v>0</v>
      </c>
      <c r="F443" s="154"/>
      <c r="G443" s="151"/>
      <c r="H443" s="364"/>
      <c r="I443" s="171" t="s">
        <v>981</v>
      </c>
      <c r="J443" s="164" t="s">
        <v>922</v>
      </c>
      <c r="K443" s="171" t="s">
        <v>982</v>
      </c>
      <c r="L443" s="171" t="s">
        <v>838</v>
      </c>
      <c r="M443" s="163" t="s">
        <v>345</v>
      </c>
      <c r="N443" s="173">
        <v>0</v>
      </c>
      <c r="O443" s="419">
        <v>640</v>
      </c>
      <c r="P443" s="205"/>
      <c r="S443" s="161"/>
      <c r="T443" s="162"/>
      <c r="U443" s="162"/>
      <c r="V443" s="162"/>
      <c r="W443" s="162"/>
      <c r="X443" s="162"/>
      <c r="Y443" s="162"/>
      <c r="Z443" s="162"/>
      <c r="AA443" s="162"/>
      <c r="AB443" s="162"/>
      <c r="AC443" s="162"/>
      <c r="AD443" s="162"/>
      <c r="AE443" s="162"/>
      <c r="AF443" s="162"/>
      <c r="AG443" s="162"/>
      <c r="AH443" s="162"/>
      <c r="AI443" s="162"/>
      <c r="AJ443" s="162"/>
      <c r="AK443" s="162">
        <v>680</v>
      </c>
      <c r="AL443" s="162">
        <v>0</v>
      </c>
      <c r="AM443" s="162"/>
      <c r="AN443" s="162"/>
      <c r="AO443" s="162">
        <v>0</v>
      </c>
      <c r="AP443" s="162">
        <v>0</v>
      </c>
      <c r="AQ443" s="162">
        <v>0</v>
      </c>
      <c r="AR443" s="162">
        <v>0</v>
      </c>
      <c r="AS443" s="162">
        <v>0</v>
      </c>
      <c r="AT443" s="162">
        <v>0</v>
      </c>
      <c r="AU443" s="162">
        <v>0</v>
      </c>
      <c r="AV443" s="162">
        <v>0</v>
      </c>
      <c r="AW443" s="162">
        <v>0</v>
      </c>
      <c r="AX443" s="162">
        <v>0</v>
      </c>
      <c r="AY443" s="162">
        <v>0</v>
      </c>
      <c r="AZ443" s="162">
        <v>0</v>
      </c>
      <c r="BA443" s="162"/>
      <c r="BB443" s="162"/>
      <c r="BC443" s="162">
        <v>0</v>
      </c>
      <c r="BD443" s="162">
        <v>0</v>
      </c>
      <c r="BE443" s="162">
        <v>0</v>
      </c>
      <c r="BF443" s="162">
        <v>0</v>
      </c>
      <c r="BG443" s="162">
        <v>0</v>
      </c>
      <c r="BH443" s="162">
        <v>0</v>
      </c>
      <c r="BI443" s="162">
        <v>0</v>
      </c>
      <c r="BJ443" s="162">
        <v>0</v>
      </c>
      <c r="BK443" s="162">
        <v>0</v>
      </c>
      <c r="BL443" s="162">
        <v>0</v>
      </c>
      <c r="BM443" s="162">
        <v>0</v>
      </c>
      <c r="BN443" s="162">
        <v>0</v>
      </c>
      <c r="BO443" s="162"/>
      <c r="BP443" s="162"/>
      <c r="BQ443" s="162">
        <v>0</v>
      </c>
      <c r="BR443" s="162">
        <v>0</v>
      </c>
      <c r="BS443" s="162">
        <v>0</v>
      </c>
      <c r="BT443" s="162">
        <v>0</v>
      </c>
      <c r="BU443" s="162">
        <v>0</v>
      </c>
      <c r="BV443" s="162">
        <v>0</v>
      </c>
      <c r="BW443" s="162"/>
      <c r="BX443" s="162"/>
      <c r="BY443" s="162">
        <v>0</v>
      </c>
      <c r="BZ443" s="162">
        <v>0</v>
      </c>
      <c r="CA443" s="162">
        <v>0</v>
      </c>
      <c r="CB443" s="162">
        <v>0</v>
      </c>
      <c r="CC443" s="162">
        <v>0</v>
      </c>
      <c r="CD443" s="162">
        <v>0</v>
      </c>
      <c r="CE443" s="162">
        <f>VLOOKUP(I443,[120]REV33!$A:$O,11,0)</f>
        <v>0</v>
      </c>
      <c r="CF443" s="162">
        <f>VLOOKUP(I443,[120]REV33!$A:$O,12,0)</f>
        <v>0</v>
      </c>
      <c r="CG443" s="162"/>
      <c r="CH443" s="162"/>
      <c r="CI443" s="162"/>
      <c r="CJ443" s="162"/>
      <c r="CK443" s="162"/>
      <c r="CL443" s="162"/>
      <c r="CM443" s="162"/>
      <c r="CN443" s="162"/>
      <c r="CO443" s="162">
        <v>0</v>
      </c>
      <c r="CP443" s="162">
        <v>0</v>
      </c>
      <c r="CQ443" s="162">
        <v>0</v>
      </c>
      <c r="CR443" s="162">
        <v>0</v>
      </c>
      <c r="CS443" s="162">
        <v>0</v>
      </c>
      <c r="CT443" s="162">
        <v>0</v>
      </c>
      <c r="CU443" s="162">
        <v>0</v>
      </c>
      <c r="CV443" s="162">
        <v>0</v>
      </c>
      <c r="CW443" s="209">
        <f t="shared" si="478"/>
        <v>680</v>
      </c>
      <c r="CX443" s="209">
        <f t="shared" si="479"/>
        <v>0</v>
      </c>
      <c r="CY443" s="206" t="s">
        <v>1000</v>
      </c>
      <c r="CZ443" s="156"/>
      <c r="DD443" s="157"/>
      <c r="DE443" s="152">
        <f t="shared" si="480"/>
        <v>680</v>
      </c>
      <c r="DF443" s="152" t="str">
        <f t="shared" si="481"/>
        <v>0</v>
      </c>
      <c r="DG443" s="153"/>
      <c r="DH443" s="158" t="s">
        <v>2211</v>
      </c>
      <c r="DI443" s="156" t="s">
        <v>435</v>
      </c>
      <c r="DJ443" s="174" t="s">
        <v>1287</v>
      </c>
      <c r="DK443" s="175" t="s">
        <v>1288</v>
      </c>
      <c r="DL443" s="240" t="s">
        <v>477</v>
      </c>
      <c r="DM443" s="187">
        <v>45940</v>
      </c>
      <c r="DN443" s="429">
        <v>680</v>
      </c>
      <c r="DO443" s="240" t="s">
        <v>477</v>
      </c>
      <c r="DP443" s="189">
        <v>1000</v>
      </c>
      <c r="DQ443" s="181">
        <f t="shared" si="492"/>
        <v>748000.00000000012</v>
      </c>
      <c r="DR443" s="446">
        <f t="shared" si="493"/>
        <v>0.10000000000000017</v>
      </c>
      <c r="DS443" s="160">
        <f t="shared" si="494"/>
        <v>680000</v>
      </c>
      <c r="DT443" s="159">
        <v>45954</v>
      </c>
      <c r="DU443" s="152">
        <f>SUMIF($I:$I,I443,$DN:$DN)</f>
        <v>680</v>
      </c>
      <c r="DV443" s="152">
        <f>SUMIF($I:$I,I443,$DO:$DO)</f>
        <v>0</v>
      </c>
      <c r="ES443" s="152">
        <f>SUMIF($I:$I,I443,$EG:$EG)</f>
        <v>0</v>
      </c>
      <c r="ET443" s="151">
        <f>SUMIF($I:$I,I443,$EH:$EH)</f>
        <v>0</v>
      </c>
      <c r="EU443" s="153"/>
      <c r="EV443" s="153"/>
      <c r="EW443" s="153"/>
      <c r="EX443" s="153"/>
      <c r="EY443" s="152">
        <f t="shared" si="482"/>
        <v>680</v>
      </c>
      <c r="EZ443" s="152">
        <f t="shared" si="483"/>
        <v>0</v>
      </c>
      <c r="FA443" s="152">
        <f t="shared" si="484"/>
        <v>0</v>
      </c>
      <c r="FB443" s="152">
        <f t="shared" si="485"/>
        <v>0</v>
      </c>
      <c r="FC443" s="151" t="str">
        <f t="shared" si="486"/>
        <v>Đủ</v>
      </c>
    </row>
    <row r="444" spans="1:159" s="155" customFormat="1" ht="14" hidden="1" customHeight="1">
      <c r="A444" s="208" t="str">
        <f t="shared" si="491"/>
        <v>Hiện</v>
      </c>
      <c r="B444" s="151" t="str">
        <f t="shared" si="461"/>
        <v>Đủ</v>
      </c>
      <c r="C444" s="409">
        <f t="shared" si="454"/>
        <v>0</v>
      </c>
      <c r="D444" s="154"/>
      <c r="E444" s="154">
        <f t="shared" si="495"/>
        <v>0</v>
      </c>
      <c r="F444" s="154"/>
      <c r="G444" s="151"/>
      <c r="H444" s="364"/>
      <c r="I444" s="171" t="s">
        <v>983</v>
      </c>
      <c r="J444" s="164" t="s">
        <v>922</v>
      </c>
      <c r="K444" s="171" t="s">
        <v>984</v>
      </c>
      <c r="L444" s="171" t="s">
        <v>935</v>
      </c>
      <c r="M444" s="163" t="s">
        <v>345</v>
      </c>
      <c r="N444" s="173">
        <v>0</v>
      </c>
      <c r="O444" s="419">
        <v>8</v>
      </c>
      <c r="P444" s="205"/>
      <c r="S444" s="161"/>
      <c r="T444" s="162"/>
      <c r="U444" s="162"/>
      <c r="V444" s="162"/>
      <c r="W444" s="162"/>
      <c r="X444" s="162"/>
      <c r="Y444" s="162"/>
      <c r="Z444" s="162"/>
      <c r="AA444" s="162"/>
      <c r="AB444" s="162"/>
      <c r="AC444" s="162"/>
      <c r="AD444" s="162"/>
      <c r="AE444" s="162"/>
      <c r="AF444" s="162"/>
      <c r="AG444" s="162"/>
      <c r="AH444" s="162"/>
      <c r="AI444" s="162"/>
      <c r="AJ444" s="162"/>
      <c r="AK444" s="162">
        <v>12</v>
      </c>
      <c r="AL444" s="162">
        <v>0</v>
      </c>
      <c r="AM444" s="162"/>
      <c r="AN444" s="162"/>
      <c r="AO444" s="162">
        <v>0</v>
      </c>
      <c r="AP444" s="162">
        <v>0</v>
      </c>
      <c r="AQ444" s="162">
        <v>0</v>
      </c>
      <c r="AR444" s="162">
        <v>0</v>
      </c>
      <c r="AS444" s="162">
        <v>0</v>
      </c>
      <c r="AT444" s="162">
        <v>0</v>
      </c>
      <c r="AU444" s="162">
        <v>0</v>
      </c>
      <c r="AV444" s="162">
        <v>0</v>
      </c>
      <c r="AW444" s="162">
        <v>0</v>
      </c>
      <c r="AX444" s="162">
        <v>0</v>
      </c>
      <c r="AY444" s="162">
        <v>0</v>
      </c>
      <c r="AZ444" s="162">
        <v>0</v>
      </c>
      <c r="BA444" s="162"/>
      <c r="BB444" s="162"/>
      <c r="BC444" s="162">
        <v>0</v>
      </c>
      <c r="BD444" s="162">
        <v>0</v>
      </c>
      <c r="BE444" s="162">
        <v>0</v>
      </c>
      <c r="BF444" s="162">
        <v>0</v>
      </c>
      <c r="BG444" s="162">
        <v>0</v>
      </c>
      <c r="BH444" s="162">
        <v>0</v>
      </c>
      <c r="BI444" s="162">
        <v>0</v>
      </c>
      <c r="BJ444" s="162">
        <v>0</v>
      </c>
      <c r="BK444" s="162">
        <v>0</v>
      </c>
      <c r="BL444" s="162">
        <v>0</v>
      </c>
      <c r="BM444" s="162">
        <v>0</v>
      </c>
      <c r="BN444" s="162">
        <v>0</v>
      </c>
      <c r="BO444" s="162"/>
      <c r="BP444" s="162"/>
      <c r="BQ444" s="162">
        <v>0</v>
      </c>
      <c r="BR444" s="162">
        <v>0</v>
      </c>
      <c r="BS444" s="162">
        <v>0</v>
      </c>
      <c r="BT444" s="162">
        <v>0</v>
      </c>
      <c r="BU444" s="162">
        <v>0</v>
      </c>
      <c r="BV444" s="162">
        <v>0</v>
      </c>
      <c r="BW444" s="162"/>
      <c r="BX444" s="162"/>
      <c r="BY444" s="162">
        <v>0</v>
      </c>
      <c r="BZ444" s="162">
        <v>0</v>
      </c>
      <c r="CA444" s="162">
        <v>0</v>
      </c>
      <c r="CB444" s="162">
        <v>0</v>
      </c>
      <c r="CC444" s="162">
        <v>0</v>
      </c>
      <c r="CD444" s="162">
        <v>0</v>
      </c>
      <c r="CE444" s="162">
        <f>VLOOKUP(I444,[120]REV33!$A:$O,11,0)</f>
        <v>0</v>
      </c>
      <c r="CF444" s="162">
        <f>VLOOKUP(I444,[120]REV33!$A:$O,12,0)</f>
        <v>0</v>
      </c>
      <c r="CG444" s="162"/>
      <c r="CH444" s="162"/>
      <c r="CI444" s="162"/>
      <c r="CJ444" s="162"/>
      <c r="CK444" s="162"/>
      <c r="CL444" s="162"/>
      <c r="CM444" s="162"/>
      <c r="CN444" s="162"/>
      <c r="CO444" s="162">
        <v>0</v>
      </c>
      <c r="CP444" s="162">
        <v>0</v>
      </c>
      <c r="CQ444" s="162">
        <v>0</v>
      </c>
      <c r="CR444" s="162">
        <v>0</v>
      </c>
      <c r="CS444" s="162">
        <v>0</v>
      </c>
      <c r="CT444" s="162">
        <v>0</v>
      </c>
      <c r="CU444" s="162">
        <v>0</v>
      </c>
      <c r="CV444" s="162">
        <v>0</v>
      </c>
      <c r="CW444" s="209">
        <f t="shared" si="478"/>
        <v>12</v>
      </c>
      <c r="CX444" s="209">
        <f t="shared" si="479"/>
        <v>0</v>
      </c>
      <c r="CY444" s="206" t="s">
        <v>1000</v>
      </c>
      <c r="CZ444" s="156"/>
      <c r="DD444" s="157"/>
      <c r="DE444" s="152">
        <f t="shared" si="480"/>
        <v>12</v>
      </c>
      <c r="DF444" s="152" t="str">
        <f t="shared" si="481"/>
        <v>0</v>
      </c>
      <c r="DG444" s="153"/>
      <c r="DH444" s="158" t="s">
        <v>2211</v>
      </c>
      <c r="DI444" s="156" t="s">
        <v>435</v>
      </c>
      <c r="DJ444" s="174" t="s">
        <v>1289</v>
      </c>
      <c r="DK444" s="175" t="s">
        <v>1285</v>
      </c>
      <c r="DL444" s="240" t="s">
        <v>477</v>
      </c>
      <c r="DM444" s="187">
        <v>45940</v>
      </c>
      <c r="DN444" s="429">
        <v>12</v>
      </c>
      <c r="DO444" s="240" t="s">
        <v>477</v>
      </c>
      <c r="DP444" s="189">
        <v>1000</v>
      </c>
      <c r="DQ444" s="181">
        <f t="shared" si="492"/>
        <v>13200.000000000002</v>
      </c>
      <c r="DR444" s="446">
        <f t="shared" si="493"/>
        <v>0.10000000000000016</v>
      </c>
      <c r="DS444" s="160">
        <f t="shared" si="494"/>
        <v>12000</v>
      </c>
      <c r="DT444" s="159">
        <v>45954</v>
      </c>
      <c r="DU444" s="152">
        <f>SUMIF($I:$I,I444,$DN:$DN)</f>
        <v>12</v>
      </c>
      <c r="DV444" s="152">
        <f>SUMIF($I:$I,I444,$DO:$DO)</f>
        <v>0</v>
      </c>
      <c r="ES444" s="152">
        <f>SUMIF($I:$I,I444,$EG:$EG)</f>
        <v>0</v>
      </c>
      <c r="ET444" s="151">
        <f>SUMIF($I:$I,I444,$EH:$EH)</f>
        <v>0</v>
      </c>
      <c r="EU444" s="153"/>
      <c r="EV444" s="153"/>
      <c r="EW444" s="153"/>
      <c r="EX444" s="153"/>
      <c r="EY444" s="152">
        <f t="shared" si="482"/>
        <v>12</v>
      </c>
      <c r="EZ444" s="152">
        <f t="shared" si="483"/>
        <v>0</v>
      </c>
      <c r="FA444" s="152">
        <f t="shared" si="484"/>
        <v>0</v>
      </c>
      <c r="FB444" s="152">
        <f t="shared" si="485"/>
        <v>0</v>
      </c>
      <c r="FC444" s="151" t="str">
        <f t="shared" si="486"/>
        <v>Đủ</v>
      </c>
    </row>
    <row r="445" spans="1:159" s="155" customFormat="1" ht="14" hidden="1" customHeight="1">
      <c r="A445" s="208" t="str">
        <f t="shared" si="491"/>
        <v>Hiện</v>
      </c>
      <c r="B445" s="151" t="str">
        <f t="shared" si="461"/>
        <v>Đủ</v>
      </c>
      <c r="C445" s="409">
        <f t="shared" si="454"/>
        <v>0</v>
      </c>
      <c r="D445" s="154"/>
      <c r="E445" s="154"/>
      <c r="F445" s="154"/>
      <c r="G445" s="151"/>
      <c r="H445" s="364"/>
      <c r="I445" s="163" t="s">
        <v>985</v>
      </c>
      <c r="J445" s="164" t="s">
        <v>922</v>
      </c>
      <c r="K445" s="171" t="s">
        <v>986</v>
      </c>
      <c r="L445" s="171" t="s">
        <v>938</v>
      </c>
      <c r="M445" s="1261" t="s">
        <v>345</v>
      </c>
      <c r="N445" s="1274">
        <v>0</v>
      </c>
      <c r="O445" s="1275">
        <v>568</v>
      </c>
      <c r="P445" s="1276"/>
      <c r="Q445" s="1265"/>
      <c r="R445" s="1265"/>
      <c r="S445" s="1266"/>
      <c r="T445" s="1267"/>
      <c r="U445" s="1267"/>
      <c r="V445" s="1267"/>
      <c r="W445" s="1267"/>
      <c r="X445" s="1267"/>
      <c r="Y445" s="1267"/>
      <c r="Z445" s="1267"/>
      <c r="AA445" s="1267"/>
      <c r="AB445" s="1267"/>
      <c r="AC445" s="1267"/>
      <c r="AD445" s="1267"/>
      <c r="AE445" s="1267"/>
      <c r="AF445" s="1267"/>
      <c r="AG445" s="1267"/>
      <c r="AH445" s="1267"/>
      <c r="AI445" s="1267"/>
      <c r="AJ445" s="1267"/>
      <c r="AK445" s="1267">
        <v>600</v>
      </c>
      <c r="AL445" s="1267">
        <v>0</v>
      </c>
      <c r="AM445" s="1267"/>
      <c r="AN445" s="1267"/>
      <c r="AO445" s="1267">
        <v>0</v>
      </c>
      <c r="AP445" s="1267">
        <v>0</v>
      </c>
      <c r="AQ445" s="1267">
        <v>0</v>
      </c>
      <c r="AR445" s="1267">
        <v>0</v>
      </c>
      <c r="AS445" s="1267">
        <v>0</v>
      </c>
      <c r="AT445" s="1267">
        <v>0</v>
      </c>
      <c r="AU445" s="1267">
        <v>0</v>
      </c>
      <c r="AV445" s="1267">
        <v>0</v>
      </c>
      <c r="AW445" s="1267">
        <v>0</v>
      </c>
      <c r="AX445" s="1267">
        <v>0</v>
      </c>
      <c r="AY445" s="1267">
        <v>0</v>
      </c>
      <c r="AZ445" s="1267">
        <v>0</v>
      </c>
      <c r="BA445" s="1267"/>
      <c r="BB445" s="1267"/>
      <c r="BC445" s="1267">
        <v>0</v>
      </c>
      <c r="BD445" s="1267">
        <v>0</v>
      </c>
      <c r="BE445" s="1267">
        <v>0</v>
      </c>
      <c r="BF445" s="1267">
        <v>0</v>
      </c>
      <c r="BG445" s="1267">
        <v>0</v>
      </c>
      <c r="BH445" s="1267">
        <v>0</v>
      </c>
      <c r="BI445" s="1267">
        <v>0</v>
      </c>
      <c r="BJ445" s="1267">
        <v>0</v>
      </c>
      <c r="BK445" s="1267">
        <v>0</v>
      </c>
      <c r="BL445" s="1267">
        <v>0</v>
      </c>
      <c r="BM445" s="1267">
        <v>0</v>
      </c>
      <c r="BN445" s="1267">
        <v>0</v>
      </c>
      <c r="BO445" s="1267"/>
      <c r="BP445" s="1267"/>
      <c r="BQ445" s="1267">
        <v>0</v>
      </c>
      <c r="BR445" s="1267">
        <v>0</v>
      </c>
      <c r="BS445" s="1267">
        <v>0</v>
      </c>
      <c r="BT445" s="1267">
        <v>0</v>
      </c>
      <c r="BU445" s="1267">
        <v>0</v>
      </c>
      <c r="BV445" s="1267">
        <v>0</v>
      </c>
      <c r="BW445" s="1267"/>
      <c r="BX445" s="1267"/>
      <c r="BY445" s="1267">
        <v>0</v>
      </c>
      <c r="BZ445" s="1267">
        <v>0</v>
      </c>
      <c r="CA445" s="1267">
        <v>0</v>
      </c>
      <c r="CB445" s="1267">
        <v>0</v>
      </c>
      <c r="CC445" s="1267">
        <v>0</v>
      </c>
      <c r="CD445" s="1267">
        <v>0</v>
      </c>
      <c r="CE445" s="1267">
        <f>VLOOKUP(I445,[120]REV33!$A:$O,11,0)</f>
        <v>0</v>
      </c>
      <c r="CF445" s="1267">
        <f>VLOOKUP(I445,[120]REV33!$A:$O,12,0)</f>
        <v>0</v>
      </c>
      <c r="CG445" s="1267"/>
      <c r="CH445" s="1267"/>
      <c r="CI445" s="1267"/>
      <c r="CJ445" s="1267"/>
      <c r="CK445" s="1267"/>
      <c r="CL445" s="1267"/>
      <c r="CM445" s="1267"/>
      <c r="CN445" s="1267"/>
      <c r="CO445" s="1267">
        <v>160</v>
      </c>
      <c r="CP445" s="1267">
        <v>0</v>
      </c>
      <c r="CQ445" s="1267">
        <v>0</v>
      </c>
      <c r="CR445" s="1267">
        <v>0</v>
      </c>
      <c r="CS445" s="162">
        <v>0</v>
      </c>
      <c r="CT445" s="162">
        <v>0</v>
      </c>
      <c r="CU445" s="162">
        <v>0</v>
      </c>
      <c r="CV445" s="162">
        <v>0</v>
      </c>
      <c r="CW445" s="209">
        <f t="shared" si="478"/>
        <v>760</v>
      </c>
      <c r="CX445" s="209">
        <f t="shared" si="479"/>
        <v>0</v>
      </c>
      <c r="CY445" s="1277" t="s">
        <v>2598</v>
      </c>
      <c r="CZ445" s="1270"/>
      <c r="DA445" s="1265"/>
      <c r="DB445" s="1265"/>
      <c r="DC445" s="1265"/>
      <c r="DD445" s="1271"/>
      <c r="DE445" s="1272">
        <f t="shared" si="480"/>
        <v>760</v>
      </c>
      <c r="DF445" s="1272" t="str">
        <f t="shared" si="481"/>
        <v>0</v>
      </c>
      <c r="DG445" s="1273"/>
      <c r="DH445" s="158" t="s">
        <v>2211</v>
      </c>
      <c r="DI445" s="156" t="s">
        <v>435</v>
      </c>
      <c r="DJ445" s="174" t="s">
        <v>1289</v>
      </c>
      <c r="DK445" s="175" t="s">
        <v>1285</v>
      </c>
      <c r="DL445" s="156" t="s">
        <v>477</v>
      </c>
      <c r="DM445" s="187">
        <v>45940</v>
      </c>
      <c r="DN445" s="429">
        <v>600</v>
      </c>
      <c r="DO445" s="240" t="s">
        <v>477</v>
      </c>
      <c r="DP445" s="189">
        <v>1000</v>
      </c>
      <c r="DQ445" s="181">
        <f t="shared" si="492"/>
        <v>660000</v>
      </c>
      <c r="DR445" s="446">
        <f t="shared" si="493"/>
        <v>0.1</v>
      </c>
      <c r="DS445" s="195">
        <f t="shared" si="494"/>
        <v>600000</v>
      </c>
      <c r="DT445" s="159">
        <v>45954</v>
      </c>
      <c r="DU445" s="152">
        <f>SUMIF($I:$I,I445,$DN:$DN)</f>
        <v>760</v>
      </c>
      <c r="DV445" s="152">
        <f>SUMIF($I:$I,I445,$DO:$DO)</f>
        <v>0</v>
      </c>
      <c r="ES445" s="152">
        <f>SUMIF($I:$I,I445,$EG:$EG)</f>
        <v>0</v>
      </c>
      <c r="ET445" s="151">
        <f>SUMIF($I:$I,I445,$EH:$EH)</f>
        <v>0</v>
      </c>
      <c r="EU445" s="153"/>
      <c r="EV445" s="153"/>
      <c r="EW445" s="153"/>
      <c r="EX445" s="153"/>
      <c r="EY445" s="152">
        <f t="shared" si="482"/>
        <v>760</v>
      </c>
      <c r="EZ445" s="152">
        <f t="shared" si="483"/>
        <v>0</v>
      </c>
      <c r="FA445" s="152">
        <f t="shared" si="484"/>
        <v>0</v>
      </c>
      <c r="FB445" s="152">
        <f t="shared" si="485"/>
        <v>0</v>
      </c>
      <c r="FC445" s="151" t="str">
        <f t="shared" si="486"/>
        <v>Đủ</v>
      </c>
    </row>
    <row r="446" spans="1:159" s="155" customFormat="1" ht="14" hidden="1" customHeight="1">
      <c r="A446" s="208" t="str">
        <f t="shared" si="491"/>
        <v>ok</v>
      </c>
      <c r="B446" s="151"/>
      <c r="C446" s="409"/>
      <c r="D446" s="154"/>
      <c r="E446" s="154"/>
      <c r="F446" s="154"/>
      <c r="G446" s="151"/>
      <c r="H446" s="364"/>
      <c r="I446" s="163" t="s">
        <v>985</v>
      </c>
      <c r="J446" s="164" t="s">
        <v>922</v>
      </c>
      <c r="K446" s="171" t="s">
        <v>986</v>
      </c>
      <c r="L446" s="171" t="s">
        <v>938</v>
      </c>
      <c r="M446" s="1261" t="s">
        <v>345</v>
      </c>
      <c r="N446" s="1274"/>
      <c r="O446" s="1275"/>
      <c r="P446" s="1276"/>
      <c r="Q446" s="1265"/>
      <c r="R446" s="1265"/>
      <c r="S446" s="1266"/>
      <c r="T446" s="1267"/>
      <c r="U446" s="1267"/>
      <c r="V446" s="1267"/>
      <c r="W446" s="1267"/>
      <c r="X446" s="1267"/>
      <c r="Y446" s="1267"/>
      <c r="Z446" s="1267"/>
      <c r="AA446" s="1267"/>
      <c r="AB446" s="1267"/>
      <c r="AC446" s="1267"/>
      <c r="AD446" s="1267"/>
      <c r="AE446" s="1267"/>
      <c r="AF446" s="1267"/>
      <c r="AG446" s="1267"/>
      <c r="AH446" s="1267"/>
      <c r="AI446" s="1267"/>
      <c r="AJ446" s="1267"/>
      <c r="AK446" s="1267"/>
      <c r="AL446" s="1267"/>
      <c r="AM446" s="1267"/>
      <c r="AN446" s="1267"/>
      <c r="AO446" s="1267"/>
      <c r="AP446" s="1267"/>
      <c r="AQ446" s="1267"/>
      <c r="AR446" s="1267"/>
      <c r="AS446" s="1267"/>
      <c r="AT446" s="1267"/>
      <c r="AU446" s="1267"/>
      <c r="AV446" s="1267"/>
      <c r="AW446" s="1267"/>
      <c r="AX446" s="1267"/>
      <c r="AY446" s="1267"/>
      <c r="AZ446" s="1267"/>
      <c r="BA446" s="1267"/>
      <c r="BB446" s="1267"/>
      <c r="BC446" s="1267"/>
      <c r="BD446" s="1267"/>
      <c r="BE446" s="1267"/>
      <c r="BF446" s="1267"/>
      <c r="BG446" s="1267"/>
      <c r="BH446" s="1267"/>
      <c r="BI446" s="1267"/>
      <c r="BJ446" s="1267"/>
      <c r="BK446" s="1267"/>
      <c r="BL446" s="1267"/>
      <c r="BM446" s="1267"/>
      <c r="BN446" s="1267"/>
      <c r="BO446" s="1267"/>
      <c r="BP446" s="1267"/>
      <c r="BQ446" s="1267"/>
      <c r="BR446" s="1267"/>
      <c r="BS446" s="1267"/>
      <c r="BT446" s="1267"/>
      <c r="BU446" s="1267"/>
      <c r="BV446" s="1267"/>
      <c r="BW446" s="1267"/>
      <c r="BX446" s="1267"/>
      <c r="BY446" s="1267"/>
      <c r="BZ446" s="1267"/>
      <c r="CA446" s="1267"/>
      <c r="CB446" s="1267"/>
      <c r="CC446" s="1267"/>
      <c r="CD446" s="1267"/>
      <c r="CE446" s="1267"/>
      <c r="CF446" s="1267"/>
      <c r="CG446" s="1267"/>
      <c r="CH446" s="1267"/>
      <c r="CI446" s="1267"/>
      <c r="CJ446" s="1267"/>
      <c r="CK446" s="1267"/>
      <c r="CL446" s="1267"/>
      <c r="CM446" s="1267"/>
      <c r="CN446" s="1267"/>
      <c r="CO446" s="1267"/>
      <c r="CP446" s="1267"/>
      <c r="CQ446" s="1267"/>
      <c r="CR446" s="1267"/>
      <c r="CS446" s="1267"/>
      <c r="CT446" s="1267"/>
      <c r="CU446" s="1267"/>
      <c r="CV446" s="1267"/>
      <c r="CW446" s="1268"/>
      <c r="CX446" s="1268"/>
      <c r="CY446" s="1277"/>
      <c r="CZ446" s="1270"/>
      <c r="DA446" s="1265"/>
      <c r="DB446" s="1265"/>
      <c r="DC446" s="1265"/>
      <c r="DD446" s="1271"/>
      <c r="DE446" s="1272"/>
      <c r="DF446" s="1272"/>
      <c r="DG446" s="1273"/>
      <c r="DH446" s="158" t="s">
        <v>2871</v>
      </c>
      <c r="DI446" s="156" t="s">
        <v>435</v>
      </c>
      <c r="DJ446" s="174" t="s">
        <v>1289</v>
      </c>
      <c r="DK446" s="1284" t="s">
        <v>1285</v>
      </c>
      <c r="DL446" s="1282" t="s">
        <v>477</v>
      </c>
      <c r="DM446" s="1282" t="s">
        <v>374</v>
      </c>
      <c r="DN446" s="1280">
        <v>160</v>
      </c>
      <c r="DO446" s="1282" t="s">
        <v>477</v>
      </c>
      <c r="DP446" s="1280">
        <v>1000</v>
      </c>
      <c r="DQ446" s="181">
        <f t="shared" si="492"/>
        <v>176000</v>
      </c>
      <c r="DR446" s="446">
        <f t="shared" si="493"/>
        <v>0.1</v>
      </c>
      <c r="DS446" s="195">
        <f t="shared" si="494"/>
        <v>160000</v>
      </c>
      <c r="DT446" s="159">
        <v>46086</v>
      </c>
      <c r="DU446" s="152"/>
      <c r="DV446" s="152"/>
      <c r="ES446" s="152"/>
      <c r="ET446" s="151"/>
      <c r="EU446" s="153"/>
      <c r="EV446" s="153"/>
      <c r="EW446" s="153"/>
      <c r="EX446" s="153"/>
      <c r="EY446" s="152"/>
      <c r="EZ446" s="152"/>
      <c r="FA446" s="152"/>
      <c r="FB446" s="152"/>
      <c r="FC446" s="151"/>
    </row>
    <row r="447" spans="1:159" s="155" customFormat="1" ht="14" hidden="1" customHeight="1">
      <c r="A447" s="208" t="str">
        <f t="shared" si="491"/>
        <v>Hiện</v>
      </c>
      <c r="B447" s="151" t="str">
        <f t="shared" si="461"/>
        <v>Đủ</v>
      </c>
      <c r="C447" s="409">
        <f t="shared" si="454"/>
        <v>0</v>
      </c>
      <c r="D447" s="154"/>
      <c r="E447" s="154">
        <f>C447*DP447*1.1</f>
        <v>0</v>
      </c>
      <c r="F447" s="154"/>
      <c r="G447" s="151"/>
      <c r="H447" s="364"/>
      <c r="I447" s="171" t="s">
        <v>987</v>
      </c>
      <c r="J447" s="164" t="s">
        <v>922</v>
      </c>
      <c r="K447" s="171" t="s">
        <v>988</v>
      </c>
      <c r="L447" s="171" t="s">
        <v>865</v>
      </c>
      <c r="M447" s="163" t="s">
        <v>345</v>
      </c>
      <c r="N447" s="173">
        <v>0</v>
      </c>
      <c r="O447" s="419">
        <v>208</v>
      </c>
      <c r="P447" s="205"/>
      <c r="S447" s="161"/>
      <c r="T447" s="162"/>
      <c r="U447" s="162"/>
      <c r="V447" s="162"/>
      <c r="W447" s="162"/>
      <c r="X447" s="162"/>
      <c r="Y447" s="162"/>
      <c r="Z447" s="162"/>
      <c r="AA447" s="162"/>
      <c r="AB447" s="162"/>
      <c r="AC447" s="162"/>
      <c r="AD447" s="162"/>
      <c r="AE447" s="162"/>
      <c r="AF447" s="162"/>
      <c r="AG447" s="162"/>
      <c r="AH447" s="162"/>
      <c r="AI447" s="162"/>
      <c r="AJ447" s="162"/>
      <c r="AK447" s="162">
        <v>224</v>
      </c>
      <c r="AL447" s="162">
        <v>0</v>
      </c>
      <c r="AM447" s="162"/>
      <c r="AN447" s="162"/>
      <c r="AO447" s="162">
        <v>0</v>
      </c>
      <c r="AP447" s="162">
        <v>0</v>
      </c>
      <c r="AQ447" s="162">
        <v>0</v>
      </c>
      <c r="AR447" s="162">
        <v>0</v>
      </c>
      <c r="AS447" s="162">
        <v>0</v>
      </c>
      <c r="AT447" s="162">
        <v>0</v>
      </c>
      <c r="AU447" s="162">
        <v>0</v>
      </c>
      <c r="AV447" s="162">
        <v>0</v>
      </c>
      <c r="AW447" s="162">
        <v>0</v>
      </c>
      <c r="AX447" s="162">
        <v>0</v>
      </c>
      <c r="AY447" s="162">
        <v>0</v>
      </c>
      <c r="AZ447" s="162">
        <v>0</v>
      </c>
      <c r="BA447" s="162"/>
      <c r="BB447" s="162"/>
      <c r="BC447" s="162">
        <v>0</v>
      </c>
      <c r="BD447" s="162">
        <v>0</v>
      </c>
      <c r="BE447" s="162">
        <v>0</v>
      </c>
      <c r="BF447" s="162">
        <v>0</v>
      </c>
      <c r="BG447" s="162">
        <v>0</v>
      </c>
      <c r="BH447" s="162">
        <v>0</v>
      </c>
      <c r="BI447" s="162">
        <v>0</v>
      </c>
      <c r="BJ447" s="162">
        <v>0</v>
      </c>
      <c r="BK447" s="162">
        <v>0</v>
      </c>
      <c r="BL447" s="162">
        <v>0</v>
      </c>
      <c r="BM447" s="162">
        <v>0</v>
      </c>
      <c r="BN447" s="162">
        <v>0</v>
      </c>
      <c r="BO447" s="162"/>
      <c r="BP447" s="162"/>
      <c r="BQ447" s="162">
        <v>0</v>
      </c>
      <c r="BR447" s="162">
        <v>0</v>
      </c>
      <c r="BS447" s="162">
        <v>0</v>
      </c>
      <c r="BT447" s="162">
        <v>0</v>
      </c>
      <c r="BU447" s="162">
        <v>0</v>
      </c>
      <c r="BV447" s="162">
        <v>0</v>
      </c>
      <c r="BW447" s="162"/>
      <c r="BX447" s="162"/>
      <c r="BY447" s="162">
        <v>0</v>
      </c>
      <c r="BZ447" s="162">
        <v>0</v>
      </c>
      <c r="CA447" s="162">
        <v>0</v>
      </c>
      <c r="CB447" s="162">
        <v>0</v>
      </c>
      <c r="CC447" s="162">
        <v>0</v>
      </c>
      <c r="CD447" s="162">
        <v>0</v>
      </c>
      <c r="CE447" s="162">
        <f>VLOOKUP(I447,[120]REV33!$A:$O,11,0)</f>
        <v>0</v>
      </c>
      <c r="CF447" s="162">
        <f>VLOOKUP(I447,[120]REV33!$A:$O,12,0)</f>
        <v>0</v>
      </c>
      <c r="CG447" s="162"/>
      <c r="CH447" s="162"/>
      <c r="CI447" s="162"/>
      <c r="CJ447" s="162"/>
      <c r="CK447" s="162"/>
      <c r="CL447" s="162"/>
      <c r="CM447" s="162"/>
      <c r="CN447" s="162"/>
      <c r="CO447" s="162">
        <v>0</v>
      </c>
      <c r="CP447" s="162">
        <v>0</v>
      </c>
      <c r="CQ447" s="162">
        <v>0</v>
      </c>
      <c r="CR447" s="162">
        <v>0</v>
      </c>
      <c r="CS447" s="162">
        <v>0</v>
      </c>
      <c r="CT447" s="162">
        <v>0</v>
      </c>
      <c r="CU447" s="162">
        <v>0</v>
      </c>
      <c r="CV447" s="162">
        <v>0</v>
      </c>
      <c r="CW447" s="209">
        <f t="shared" ref="CW447:CW458" si="500">Q447+S447+U447+W447+Y447+AA447+AC447+AE447+AG447+AI447+AK447+AM447+AO447+AQ447+AS447+AU447+AW447+AY447+BA447+BC447+BE447+BG447+BI447+BK447+BM447+BO447+BQ447+BS447+BU447+BW447+BY447+CA447+CC447+CE447+CG447+CI447+CK447+CM447+CO447+CQ447+CS447+CU447</f>
        <v>224</v>
      </c>
      <c r="CX447" s="209">
        <f t="shared" ref="CX447:CX458" si="501">R447+T447+V447+X447+Z447+AB447+AD447+AF447+AH447+AJ447+AL447+AN447+AP447+AR447+AT447+AV447+AX447+AZ447+BB447+BD447+BF447+BH447+BJ447+BL447+BN447+BP447+BR447+BT447+BV447+BX447+BZ447+CB447+CD447+CF447+CH447+CJ447+CL447+CN447+CP447+CR447+CT447+CV447</f>
        <v>0</v>
      </c>
      <c r="CY447" s="206" t="s">
        <v>1000</v>
      </c>
      <c r="CZ447" s="156"/>
      <c r="DD447" s="157"/>
      <c r="DE447" s="152">
        <f t="shared" si="480"/>
        <v>224</v>
      </c>
      <c r="DF447" s="152" t="str">
        <f t="shared" si="481"/>
        <v>0</v>
      </c>
      <c r="DG447" s="153"/>
      <c r="DH447" s="158" t="s">
        <v>2211</v>
      </c>
      <c r="DI447" s="156" t="s">
        <v>435</v>
      </c>
      <c r="DJ447" s="174" t="s">
        <v>1290</v>
      </c>
      <c r="DK447" s="175" t="s">
        <v>1285</v>
      </c>
      <c r="DL447" s="240" t="s">
        <v>477</v>
      </c>
      <c r="DM447" s="187">
        <v>45940</v>
      </c>
      <c r="DN447" s="429">
        <v>224</v>
      </c>
      <c r="DO447" s="240" t="s">
        <v>477</v>
      </c>
      <c r="DP447" s="189">
        <v>230</v>
      </c>
      <c r="DQ447" s="181">
        <f t="shared" si="492"/>
        <v>56672.000000000007</v>
      </c>
      <c r="DR447" s="446">
        <f t="shared" si="493"/>
        <v>0.10000000000000014</v>
      </c>
      <c r="DS447" s="160">
        <f t="shared" si="494"/>
        <v>51520</v>
      </c>
      <c r="DT447" s="159">
        <v>45954</v>
      </c>
      <c r="DU447" s="152">
        <f>SUMIF($I:$I,I447,$DN:$DN)</f>
        <v>224</v>
      </c>
      <c r="DV447" s="152">
        <f>SUMIF($I:$I,I447,$DO:$DO)</f>
        <v>0</v>
      </c>
      <c r="ES447" s="152">
        <f>SUMIF($I:$I,I447,$EG:$EG)</f>
        <v>0</v>
      </c>
      <c r="ET447" s="151">
        <f>SUMIF($I:$I,I447,$EH:$EH)</f>
        <v>0</v>
      </c>
      <c r="EU447" s="153"/>
      <c r="EV447" s="153"/>
      <c r="EW447" s="153"/>
      <c r="EX447" s="153"/>
      <c r="EY447" s="152">
        <f t="shared" si="482"/>
        <v>224</v>
      </c>
      <c r="EZ447" s="152">
        <f t="shared" si="483"/>
        <v>0</v>
      </c>
      <c r="FA447" s="152">
        <f t="shared" si="484"/>
        <v>0</v>
      </c>
      <c r="FB447" s="152">
        <f t="shared" si="485"/>
        <v>0</v>
      </c>
      <c r="FC447" s="151" t="str">
        <f t="shared" si="486"/>
        <v>Đủ</v>
      </c>
    </row>
    <row r="448" spans="1:159" s="155" customFormat="1" ht="14" hidden="1" customHeight="1">
      <c r="A448" s="208" t="str">
        <f t="shared" si="491"/>
        <v>Hiện</v>
      </c>
      <c r="B448" s="151" t="str">
        <f t="shared" si="461"/>
        <v>Đủ</v>
      </c>
      <c r="C448" s="409">
        <f t="shared" si="454"/>
        <v>0</v>
      </c>
      <c r="D448" s="154"/>
      <c r="E448" s="154">
        <f>C448*DP448*1.1</f>
        <v>0</v>
      </c>
      <c r="F448" s="154"/>
      <c r="G448" s="151"/>
      <c r="H448" s="364"/>
      <c r="I448" s="171" t="s">
        <v>989</v>
      </c>
      <c r="J448" s="164" t="s">
        <v>922</v>
      </c>
      <c r="K448" s="171" t="s">
        <v>990</v>
      </c>
      <c r="L448" s="171" t="s">
        <v>938</v>
      </c>
      <c r="M448" s="163" t="s">
        <v>345</v>
      </c>
      <c r="N448" s="173">
        <v>0</v>
      </c>
      <c r="O448" s="419">
        <v>96</v>
      </c>
      <c r="P448" s="205"/>
      <c r="S448" s="161"/>
      <c r="T448" s="162"/>
      <c r="U448" s="162"/>
      <c r="V448" s="162"/>
      <c r="W448" s="162"/>
      <c r="X448" s="162"/>
      <c r="Y448" s="162"/>
      <c r="Z448" s="162"/>
      <c r="AA448" s="162"/>
      <c r="AB448" s="162"/>
      <c r="AC448" s="162"/>
      <c r="AD448" s="162"/>
      <c r="AE448" s="162"/>
      <c r="AF448" s="162"/>
      <c r="AG448" s="162"/>
      <c r="AH448" s="162"/>
      <c r="AI448" s="162"/>
      <c r="AJ448" s="162"/>
      <c r="AK448" s="162">
        <v>110</v>
      </c>
      <c r="AL448" s="162">
        <v>0</v>
      </c>
      <c r="AM448" s="162"/>
      <c r="AN448" s="162"/>
      <c r="AO448" s="162">
        <v>0</v>
      </c>
      <c r="AP448" s="162">
        <v>0</v>
      </c>
      <c r="AQ448" s="162">
        <v>0</v>
      </c>
      <c r="AR448" s="162">
        <v>0</v>
      </c>
      <c r="AS448" s="162">
        <v>0</v>
      </c>
      <c r="AT448" s="162">
        <v>0</v>
      </c>
      <c r="AU448" s="162">
        <v>0</v>
      </c>
      <c r="AV448" s="162">
        <v>0</v>
      </c>
      <c r="AW448" s="162">
        <v>0</v>
      </c>
      <c r="AX448" s="162">
        <v>0</v>
      </c>
      <c r="AY448" s="162">
        <v>0</v>
      </c>
      <c r="AZ448" s="162">
        <v>0</v>
      </c>
      <c r="BA448" s="162"/>
      <c r="BB448" s="162"/>
      <c r="BC448" s="162">
        <v>0</v>
      </c>
      <c r="BD448" s="162">
        <v>0</v>
      </c>
      <c r="BE448" s="162">
        <v>0</v>
      </c>
      <c r="BF448" s="162">
        <v>0</v>
      </c>
      <c r="BG448" s="162">
        <v>0</v>
      </c>
      <c r="BH448" s="162">
        <v>0</v>
      </c>
      <c r="BI448" s="162">
        <v>0</v>
      </c>
      <c r="BJ448" s="162">
        <v>0</v>
      </c>
      <c r="BK448" s="162">
        <v>0</v>
      </c>
      <c r="BL448" s="162">
        <v>0</v>
      </c>
      <c r="BM448" s="162">
        <v>0</v>
      </c>
      <c r="BN448" s="162">
        <v>0</v>
      </c>
      <c r="BO448" s="162"/>
      <c r="BP448" s="162"/>
      <c r="BQ448" s="162">
        <v>0</v>
      </c>
      <c r="BR448" s="162">
        <v>0</v>
      </c>
      <c r="BS448" s="162">
        <v>0</v>
      </c>
      <c r="BT448" s="162">
        <v>0</v>
      </c>
      <c r="BU448" s="162">
        <v>0</v>
      </c>
      <c r="BV448" s="162">
        <v>0</v>
      </c>
      <c r="BW448" s="162"/>
      <c r="BX448" s="162"/>
      <c r="BY448" s="162">
        <v>0</v>
      </c>
      <c r="BZ448" s="162">
        <v>0</v>
      </c>
      <c r="CA448" s="162">
        <v>0</v>
      </c>
      <c r="CB448" s="162">
        <v>0</v>
      </c>
      <c r="CC448" s="162">
        <v>0</v>
      </c>
      <c r="CD448" s="162">
        <v>0</v>
      </c>
      <c r="CE448" s="162">
        <f>VLOOKUP(I448,[120]REV33!$A:$O,11,0)</f>
        <v>0</v>
      </c>
      <c r="CF448" s="162">
        <f>VLOOKUP(I448,[120]REV33!$A:$O,12,0)</f>
        <v>0</v>
      </c>
      <c r="CG448" s="162"/>
      <c r="CH448" s="162"/>
      <c r="CI448" s="162"/>
      <c r="CJ448" s="162"/>
      <c r="CK448" s="162"/>
      <c r="CL448" s="162"/>
      <c r="CM448" s="162"/>
      <c r="CN448" s="162"/>
      <c r="CO448" s="162">
        <v>0</v>
      </c>
      <c r="CP448" s="162">
        <v>0</v>
      </c>
      <c r="CQ448" s="162">
        <v>0</v>
      </c>
      <c r="CR448" s="162">
        <v>0</v>
      </c>
      <c r="CS448" s="162">
        <v>0</v>
      </c>
      <c r="CT448" s="162">
        <v>0</v>
      </c>
      <c r="CU448" s="162">
        <v>0</v>
      </c>
      <c r="CV448" s="162">
        <v>0</v>
      </c>
      <c r="CW448" s="209">
        <f t="shared" si="500"/>
        <v>110</v>
      </c>
      <c r="CX448" s="209">
        <f t="shared" si="501"/>
        <v>0</v>
      </c>
      <c r="CY448" s="206" t="s">
        <v>1000</v>
      </c>
      <c r="CZ448" s="156"/>
      <c r="DD448" s="157"/>
      <c r="DE448" s="152">
        <f t="shared" si="480"/>
        <v>110</v>
      </c>
      <c r="DF448" s="152" t="str">
        <f t="shared" si="481"/>
        <v>0</v>
      </c>
      <c r="DG448" s="153"/>
      <c r="DH448" s="158" t="s">
        <v>2211</v>
      </c>
      <c r="DI448" s="156" t="s">
        <v>435</v>
      </c>
      <c r="DJ448" s="174" t="s">
        <v>1290</v>
      </c>
      <c r="DK448" s="175" t="s">
        <v>1285</v>
      </c>
      <c r="DL448" s="240" t="s">
        <v>477</v>
      </c>
      <c r="DM448" s="187">
        <v>45940</v>
      </c>
      <c r="DN448" s="429">
        <v>110</v>
      </c>
      <c r="DO448" s="240" t="s">
        <v>477</v>
      </c>
      <c r="DP448" s="189">
        <v>230</v>
      </c>
      <c r="DQ448" s="181">
        <f t="shared" si="492"/>
        <v>27830.000000000004</v>
      </c>
      <c r="DR448" s="446">
        <f t="shared" si="493"/>
        <v>0.10000000000000014</v>
      </c>
      <c r="DS448" s="160">
        <f t="shared" si="494"/>
        <v>25300</v>
      </c>
      <c r="DT448" s="159">
        <v>45954</v>
      </c>
      <c r="DU448" s="152">
        <f>SUMIF($I:$I,I448,$DN:$DN)</f>
        <v>110</v>
      </c>
      <c r="DV448" s="152">
        <f>SUMIF($I:$I,I448,$DO:$DO)</f>
        <v>0</v>
      </c>
      <c r="ES448" s="152">
        <f>SUMIF($I:$I,I448,$EG:$EG)</f>
        <v>0</v>
      </c>
      <c r="ET448" s="151">
        <f>SUMIF($I:$I,I448,$EH:$EH)</f>
        <v>0</v>
      </c>
      <c r="EU448" s="153"/>
      <c r="EV448" s="153"/>
      <c r="EW448" s="153"/>
      <c r="EX448" s="153"/>
      <c r="EY448" s="152">
        <f t="shared" si="482"/>
        <v>110</v>
      </c>
      <c r="EZ448" s="152">
        <f t="shared" si="483"/>
        <v>0</v>
      </c>
      <c r="FA448" s="152">
        <f t="shared" si="484"/>
        <v>0</v>
      </c>
      <c r="FB448" s="152">
        <f t="shared" si="485"/>
        <v>0</v>
      </c>
      <c r="FC448" s="151" t="str">
        <f t="shared" si="486"/>
        <v>Đủ</v>
      </c>
    </row>
    <row r="449" spans="1:159" s="155" customFormat="1" ht="14" hidden="1" customHeight="1">
      <c r="A449" s="208" t="str">
        <f t="shared" si="491"/>
        <v>Hiện</v>
      </c>
      <c r="B449" s="151" t="str">
        <f t="shared" si="461"/>
        <v>Đủ</v>
      </c>
      <c r="C449" s="409">
        <f t="shared" si="454"/>
        <v>0</v>
      </c>
      <c r="D449" s="154"/>
      <c r="E449" s="154">
        <f>C449*DP449*1.1</f>
        <v>0</v>
      </c>
      <c r="F449" s="154"/>
      <c r="G449" s="151"/>
      <c r="H449" s="364"/>
      <c r="I449" s="171" t="s">
        <v>991</v>
      </c>
      <c r="J449" s="164" t="s">
        <v>922</v>
      </c>
      <c r="K449" s="171" t="s">
        <v>992</v>
      </c>
      <c r="L449" s="171" t="s">
        <v>838</v>
      </c>
      <c r="M449" s="163" t="s">
        <v>345</v>
      </c>
      <c r="N449" s="173">
        <v>0</v>
      </c>
      <c r="O449" s="419">
        <v>48</v>
      </c>
      <c r="P449" s="205"/>
      <c r="S449" s="161"/>
      <c r="T449" s="162"/>
      <c r="U449" s="162"/>
      <c r="V449" s="162"/>
      <c r="W449" s="162"/>
      <c r="X449" s="162"/>
      <c r="Y449" s="162"/>
      <c r="Z449" s="162"/>
      <c r="AA449" s="162"/>
      <c r="AB449" s="162"/>
      <c r="AC449" s="162"/>
      <c r="AD449" s="162"/>
      <c r="AE449" s="162"/>
      <c r="AF449" s="162"/>
      <c r="AG449" s="162"/>
      <c r="AH449" s="162"/>
      <c r="AI449" s="162"/>
      <c r="AJ449" s="162"/>
      <c r="AK449" s="162">
        <v>56</v>
      </c>
      <c r="AL449" s="162">
        <v>0</v>
      </c>
      <c r="AM449" s="162"/>
      <c r="AN449" s="162"/>
      <c r="AO449" s="162">
        <v>0</v>
      </c>
      <c r="AP449" s="162">
        <v>0</v>
      </c>
      <c r="AQ449" s="162">
        <v>0</v>
      </c>
      <c r="AR449" s="162">
        <v>0</v>
      </c>
      <c r="AS449" s="162">
        <v>0</v>
      </c>
      <c r="AT449" s="162">
        <v>0</v>
      </c>
      <c r="AU449" s="162">
        <v>0</v>
      </c>
      <c r="AV449" s="162">
        <v>0</v>
      </c>
      <c r="AW449" s="162">
        <v>0</v>
      </c>
      <c r="AX449" s="162">
        <v>0</v>
      </c>
      <c r="AY449" s="162">
        <v>0</v>
      </c>
      <c r="AZ449" s="162">
        <v>0</v>
      </c>
      <c r="BA449" s="162"/>
      <c r="BB449" s="162"/>
      <c r="BC449" s="162">
        <v>0</v>
      </c>
      <c r="BD449" s="162">
        <v>0</v>
      </c>
      <c r="BE449" s="162">
        <v>0</v>
      </c>
      <c r="BF449" s="162">
        <v>0</v>
      </c>
      <c r="BG449" s="162">
        <v>0</v>
      </c>
      <c r="BH449" s="162">
        <v>0</v>
      </c>
      <c r="BI449" s="162">
        <v>0</v>
      </c>
      <c r="BJ449" s="162">
        <v>0</v>
      </c>
      <c r="BK449" s="162">
        <v>0</v>
      </c>
      <c r="BL449" s="162">
        <v>0</v>
      </c>
      <c r="BM449" s="162">
        <v>0</v>
      </c>
      <c r="BN449" s="162">
        <v>0</v>
      </c>
      <c r="BO449" s="162"/>
      <c r="BP449" s="162"/>
      <c r="BQ449" s="162">
        <v>0</v>
      </c>
      <c r="BR449" s="162">
        <v>0</v>
      </c>
      <c r="BS449" s="162">
        <v>0</v>
      </c>
      <c r="BT449" s="162">
        <v>0</v>
      </c>
      <c r="BU449" s="162">
        <v>0</v>
      </c>
      <c r="BV449" s="162">
        <v>0</v>
      </c>
      <c r="BW449" s="162"/>
      <c r="BX449" s="162"/>
      <c r="BY449" s="162">
        <v>0</v>
      </c>
      <c r="BZ449" s="162">
        <v>0</v>
      </c>
      <c r="CA449" s="162">
        <v>0</v>
      </c>
      <c r="CB449" s="162">
        <v>0</v>
      </c>
      <c r="CC449" s="162">
        <v>0</v>
      </c>
      <c r="CD449" s="162">
        <v>0</v>
      </c>
      <c r="CE449" s="162">
        <f>VLOOKUP(I449,[120]REV33!$A:$O,11,0)</f>
        <v>0</v>
      </c>
      <c r="CF449" s="162">
        <f>VLOOKUP(I449,[120]REV33!$A:$O,12,0)</f>
        <v>0</v>
      </c>
      <c r="CG449" s="162"/>
      <c r="CH449" s="162"/>
      <c r="CI449" s="162"/>
      <c r="CJ449" s="162"/>
      <c r="CK449" s="162"/>
      <c r="CL449" s="162"/>
      <c r="CM449" s="162"/>
      <c r="CN449" s="162"/>
      <c r="CO449" s="162">
        <v>0</v>
      </c>
      <c r="CP449" s="162">
        <v>0</v>
      </c>
      <c r="CQ449" s="162">
        <v>0</v>
      </c>
      <c r="CR449" s="162">
        <v>0</v>
      </c>
      <c r="CS449" s="162">
        <v>0</v>
      </c>
      <c r="CT449" s="162">
        <v>0</v>
      </c>
      <c r="CU449" s="162">
        <v>0</v>
      </c>
      <c r="CV449" s="162">
        <v>0</v>
      </c>
      <c r="CW449" s="209">
        <f t="shared" si="500"/>
        <v>56</v>
      </c>
      <c r="CX449" s="209">
        <f t="shared" si="501"/>
        <v>0</v>
      </c>
      <c r="CY449" s="206" t="s">
        <v>1000</v>
      </c>
      <c r="CZ449" s="156"/>
      <c r="DD449" s="157"/>
      <c r="DE449" s="152">
        <f t="shared" si="480"/>
        <v>56</v>
      </c>
      <c r="DF449" s="152" t="str">
        <f t="shared" si="481"/>
        <v>0</v>
      </c>
      <c r="DG449" s="153"/>
      <c r="DH449" s="158" t="s">
        <v>2211</v>
      </c>
      <c r="DI449" s="156" t="s">
        <v>435</v>
      </c>
      <c r="DJ449" s="174" t="s">
        <v>1290</v>
      </c>
      <c r="DK449" s="175" t="s">
        <v>1285</v>
      </c>
      <c r="DL449" s="240" t="s">
        <v>477</v>
      </c>
      <c r="DM449" s="187">
        <v>45940</v>
      </c>
      <c r="DN449" s="429">
        <v>56</v>
      </c>
      <c r="DO449" s="240" t="s">
        <v>477</v>
      </c>
      <c r="DP449" s="189">
        <v>230</v>
      </c>
      <c r="DQ449" s="181">
        <f t="shared" si="492"/>
        <v>14168.000000000002</v>
      </c>
      <c r="DR449" s="446">
        <f t="shared" si="493"/>
        <v>0.10000000000000014</v>
      </c>
      <c r="DS449" s="160">
        <f t="shared" si="494"/>
        <v>12880</v>
      </c>
      <c r="DT449" s="159">
        <v>45954</v>
      </c>
      <c r="DU449" s="152">
        <f>SUMIF($I:$I,I449,$DN:$DN)</f>
        <v>56</v>
      </c>
      <c r="DV449" s="152">
        <f>SUMIF($I:$I,I449,$DO:$DO)</f>
        <v>0</v>
      </c>
      <c r="ES449" s="152">
        <f>SUMIF($I:$I,I449,$EG:$EG)</f>
        <v>0</v>
      </c>
      <c r="ET449" s="151">
        <f>SUMIF($I:$I,I449,$EH:$EH)</f>
        <v>0</v>
      </c>
      <c r="EU449" s="153"/>
      <c r="EV449" s="153"/>
      <c r="EW449" s="153"/>
      <c r="EX449" s="153"/>
      <c r="EY449" s="152">
        <f t="shared" si="482"/>
        <v>56</v>
      </c>
      <c r="EZ449" s="152">
        <f t="shared" si="483"/>
        <v>0</v>
      </c>
      <c r="FA449" s="152">
        <f t="shared" si="484"/>
        <v>0</v>
      </c>
      <c r="FB449" s="152">
        <f t="shared" si="485"/>
        <v>0</v>
      </c>
      <c r="FC449" s="151" t="str">
        <f t="shared" si="486"/>
        <v>Đủ</v>
      </c>
    </row>
    <row r="450" spans="1:159" s="155" customFormat="1" ht="14" hidden="1" customHeight="1">
      <c r="A450" s="208" t="str">
        <f t="shared" si="491"/>
        <v>Hiện</v>
      </c>
      <c r="B450" s="151" t="str">
        <f t="shared" si="461"/>
        <v>Đủ</v>
      </c>
      <c r="C450" s="409">
        <f t="shared" si="454"/>
        <v>0</v>
      </c>
      <c r="D450" s="154" t="s">
        <v>435</v>
      </c>
      <c r="E450" s="154">
        <f>C450*DP450*1.1</f>
        <v>0</v>
      </c>
      <c r="F450" s="154"/>
      <c r="G450" s="151"/>
      <c r="H450" s="364"/>
      <c r="I450" s="171" t="s">
        <v>993</v>
      </c>
      <c r="J450" s="164" t="s">
        <v>922</v>
      </c>
      <c r="K450" s="171" t="s">
        <v>994</v>
      </c>
      <c r="L450" s="171" t="s">
        <v>838</v>
      </c>
      <c r="M450" s="163" t="s">
        <v>345</v>
      </c>
      <c r="N450" s="173">
        <v>0</v>
      </c>
      <c r="O450" s="419">
        <v>64</v>
      </c>
      <c r="P450" s="205"/>
      <c r="S450" s="161"/>
      <c r="T450" s="162"/>
      <c r="U450" s="162"/>
      <c r="V450" s="162"/>
      <c r="W450" s="162"/>
      <c r="X450" s="162"/>
      <c r="Y450" s="162"/>
      <c r="Z450" s="162"/>
      <c r="AA450" s="162"/>
      <c r="AB450" s="162"/>
      <c r="AC450" s="162"/>
      <c r="AD450" s="162"/>
      <c r="AE450" s="162"/>
      <c r="AF450" s="162"/>
      <c r="AG450" s="162"/>
      <c r="AH450" s="162"/>
      <c r="AI450" s="162"/>
      <c r="AJ450" s="162"/>
      <c r="AK450" s="162">
        <v>72</v>
      </c>
      <c r="AL450" s="162">
        <v>0</v>
      </c>
      <c r="AM450" s="162"/>
      <c r="AN450" s="162"/>
      <c r="AO450" s="162">
        <v>0</v>
      </c>
      <c r="AP450" s="162">
        <v>0</v>
      </c>
      <c r="AQ450" s="162">
        <v>0</v>
      </c>
      <c r="AR450" s="162">
        <v>0</v>
      </c>
      <c r="AS450" s="162">
        <v>0</v>
      </c>
      <c r="AT450" s="162">
        <v>0</v>
      </c>
      <c r="AU450" s="162">
        <v>0</v>
      </c>
      <c r="AV450" s="162">
        <v>0</v>
      </c>
      <c r="AW450" s="162">
        <v>0</v>
      </c>
      <c r="AX450" s="162">
        <v>0</v>
      </c>
      <c r="AY450" s="162">
        <v>0</v>
      </c>
      <c r="AZ450" s="162">
        <v>0</v>
      </c>
      <c r="BA450" s="162"/>
      <c r="BB450" s="162"/>
      <c r="BC450" s="162">
        <v>0</v>
      </c>
      <c r="BD450" s="162">
        <v>0</v>
      </c>
      <c r="BE450" s="162">
        <v>0</v>
      </c>
      <c r="BF450" s="162">
        <v>0</v>
      </c>
      <c r="BG450" s="162">
        <v>0</v>
      </c>
      <c r="BH450" s="162">
        <v>0</v>
      </c>
      <c r="BI450" s="162">
        <v>0</v>
      </c>
      <c r="BJ450" s="162">
        <v>0</v>
      </c>
      <c r="BK450" s="162">
        <v>0</v>
      </c>
      <c r="BL450" s="162">
        <v>0</v>
      </c>
      <c r="BM450" s="162">
        <v>0</v>
      </c>
      <c r="BN450" s="162">
        <v>0</v>
      </c>
      <c r="BO450" s="162"/>
      <c r="BP450" s="162"/>
      <c r="BQ450" s="162">
        <v>0</v>
      </c>
      <c r="BR450" s="162">
        <v>0</v>
      </c>
      <c r="BS450" s="162">
        <v>0</v>
      </c>
      <c r="BT450" s="162">
        <v>0</v>
      </c>
      <c r="BU450" s="162">
        <v>0</v>
      </c>
      <c r="BV450" s="162">
        <v>0</v>
      </c>
      <c r="BW450" s="162"/>
      <c r="BX450" s="162"/>
      <c r="BY450" s="162">
        <v>0</v>
      </c>
      <c r="BZ450" s="162">
        <v>0</v>
      </c>
      <c r="CA450" s="162">
        <v>0</v>
      </c>
      <c r="CB450" s="162">
        <v>0</v>
      </c>
      <c r="CC450" s="162">
        <v>0</v>
      </c>
      <c r="CD450" s="162">
        <v>0</v>
      </c>
      <c r="CE450" s="162">
        <f>VLOOKUP(I450,[120]REV33!$A:$O,11,0)</f>
        <v>0</v>
      </c>
      <c r="CF450" s="162">
        <f>VLOOKUP(I450,[120]REV33!$A:$O,12,0)</f>
        <v>0</v>
      </c>
      <c r="CG450" s="162"/>
      <c r="CH450" s="162"/>
      <c r="CI450" s="162"/>
      <c r="CJ450" s="162"/>
      <c r="CK450" s="162"/>
      <c r="CL450" s="162"/>
      <c r="CM450" s="162"/>
      <c r="CN450" s="162"/>
      <c r="CO450" s="162">
        <v>0</v>
      </c>
      <c r="CP450" s="162">
        <v>0</v>
      </c>
      <c r="CQ450" s="162">
        <v>0</v>
      </c>
      <c r="CR450" s="162">
        <v>0</v>
      </c>
      <c r="CS450" s="162">
        <v>8</v>
      </c>
      <c r="CT450" s="162">
        <v>0</v>
      </c>
      <c r="CU450" s="162">
        <v>0</v>
      </c>
      <c r="CV450" s="162">
        <v>0</v>
      </c>
      <c r="CW450" s="209">
        <f t="shared" si="500"/>
        <v>80</v>
      </c>
      <c r="CX450" s="209">
        <f t="shared" si="501"/>
        <v>0</v>
      </c>
      <c r="CY450" s="375" t="s">
        <v>2879</v>
      </c>
      <c r="CZ450" s="156"/>
      <c r="DD450" s="157"/>
      <c r="DE450" s="152">
        <f t="shared" si="480"/>
        <v>80</v>
      </c>
      <c r="DF450" s="152" t="str">
        <f t="shared" si="481"/>
        <v>0</v>
      </c>
      <c r="DG450" s="153"/>
      <c r="DH450" s="158" t="s">
        <v>2211</v>
      </c>
      <c r="DI450" s="156" t="s">
        <v>435</v>
      </c>
      <c r="DJ450" s="174" t="s">
        <v>1291</v>
      </c>
      <c r="DK450" s="175" t="s">
        <v>1275</v>
      </c>
      <c r="DL450" s="240" t="s">
        <v>477</v>
      </c>
      <c r="DM450" s="187">
        <v>45940</v>
      </c>
      <c r="DN450" s="429">
        <v>72</v>
      </c>
      <c r="DO450" s="240" t="s">
        <v>477</v>
      </c>
      <c r="DP450" s="189">
        <v>1560</v>
      </c>
      <c r="DQ450" s="181">
        <f t="shared" si="492"/>
        <v>123552.00000000001</v>
      </c>
      <c r="DR450" s="446">
        <f t="shared" si="493"/>
        <v>0.10000000000000013</v>
      </c>
      <c r="DS450" s="160">
        <f t="shared" si="494"/>
        <v>112320</v>
      </c>
      <c r="DT450" s="159">
        <v>45954</v>
      </c>
      <c r="DU450" s="152">
        <f>SUMIF($I:$I,I450,$DN:$DN)</f>
        <v>80</v>
      </c>
      <c r="DV450" s="152">
        <f>SUMIF($I:$I,I450,$DO:$DO)</f>
        <v>0</v>
      </c>
      <c r="ES450" s="152">
        <f>SUMIF($I:$I,I450,$EG:$EG)</f>
        <v>0</v>
      </c>
      <c r="ET450" s="151">
        <f>SUMIF($I:$I,I450,$EH:$EH)</f>
        <v>0</v>
      </c>
      <c r="EU450" s="153"/>
      <c r="EV450" s="153"/>
      <c r="EW450" s="153"/>
      <c r="EX450" s="153"/>
      <c r="EY450" s="152">
        <f t="shared" si="482"/>
        <v>80</v>
      </c>
      <c r="EZ450" s="152">
        <f t="shared" si="483"/>
        <v>0</v>
      </c>
      <c r="FA450" s="152">
        <f t="shared" si="484"/>
        <v>0</v>
      </c>
      <c r="FB450" s="152">
        <f t="shared" si="485"/>
        <v>0</v>
      </c>
      <c r="FC450" s="151" t="str">
        <f t="shared" si="486"/>
        <v>Đủ</v>
      </c>
    </row>
    <row r="451" spans="1:159" s="155" customFormat="1" ht="14" hidden="1" customHeight="1">
      <c r="A451" s="208" t="str">
        <f t="shared" si="491"/>
        <v>ok</v>
      </c>
      <c r="B451" s="151"/>
      <c r="C451" s="409"/>
      <c r="D451" s="154"/>
      <c r="E451" s="154"/>
      <c r="F451" s="154"/>
      <c r="G451" s="151"/>
      <c r="H451" s="364"/>
      <c r="I451" s="171" t="s">
        <v>993</v>
      </c>
      <c r="J451" s="164" t="s">
        <v>922</v>
      </c>
      <c r="K451" s="171" t="s">
        <v>994</v>
      </c>
      <c r="L451" s="171" t="s">
        <v>838</v>
      </c>
      <c r="M451" s="163" t="s">
        <v>345</v>
      </c>
      <c r="N451" s="173"/>
      <c r="O451" s="419"/>
      <c r="P451" s="205"/>
      <c r="S451" s="161"/>
      <c r="T451" s="162"/>
      <c r="U451" s="162"/>
      <c r="V451" s="162"/>
      <c r="W451" s="162"/>
      <c r="X451" s="162"/>
      <c r="Y451" s="162"/>
      <c r="Z451" s="162"/>
      <c r="AA451" s="162"/>
      <c r="AB451" s="162"/>
      <c r="AC451" s="162"/>
      <c r="AD451" s="162"/>
      <c r="AE451" s="162"/>
      <c r="AF451" s="162"/>
      <c r="AG451" s="162"/>
      <c r="AH451" s="162"/>
      <c r="AI451" s="162"/>
      <c r="AJ451" s="162"/>
      <c r="AK451" s="162"/>
      <c r="AL451" s="162"/>
      <c r="AM451" s="162"/>
      <c r="AN451" s="162"/>
      <c r="AO451" s="162"/>
      <c r="AP451" s="162"/>
      <c r="AQ451" s="162"/>
      <c r="AR451" s="162"/>
      <c r="AS451" s="162"/>
      <c r="AT451" s="162"/>
      <c r="AU451" s="162"/>
      <c r="AV451" s="162"/>
      <c r="AW451" s="162"/>
      <c r="AX451" s="162"/>
      <c r="AY451" s="162"/>
      <c r="AZ451" s="162"/>
      <c r="BA451" s="162"/>
      <c r="BB451" s="162"/>
      <c r="BC451" s="162"/>
      <c r="BD451" s="162"/>
      <c r="BE451" s="162"/>
      <c r="BF451" s="162"/>
      <c r="BG451" s="162"/>
      <c r="BH451" s="162"/>
      <c r="BI451" s="162"/>
      <c r="BJ451" s="162"/>
      <c r="BK451" s="162"/>
      <c r="BL451" s="162"/>
      <c r="BM451" s="162"/>
      <c r="BN451" s="162"/>
      <c r="BO451" s="162"/>
      <c r="BP451" s="162"/>
      <c r="BQ451" s="162"/>
      <c r="BR451" s="162"/>
      <c r="BS451" s="162"/>
      <c r="BT451" s="162"/>
      <c r="BU451" s="162"/>
      <c r="BV451" s="162"/>
      <c r="BW451" s="162"/>
      <c r="BX451" s="162"/>
      <c r="BY451" s="162"/>
      <c r="BZ451" s="162"/>
      <c r="CA451" s="162"/>
      <c r="CB451" s="162"/>
      <c r="CC451" s="162"/>
      <c r="CD451" s="162"/>
      <c r="CE451" s="162"/>
      <c r="CF451" s="162"/>
      <c r="CG451" s="162"/>
      <c r="CH451" s="162"/>
      <c r="CI451" s="162"/>
      <c r="CJ451" s="162"/>
      <c r="CK451" s="162"/>
      <c r="CL451" s="162"/>
      <c r="CM451" s="162"/>
      <c r="CN451" s="162"/>
      <c r="CO451" s="162"/>
      <c r="CP451" s="162"/>
      <c r="CQ451" s="162"/>
      <c r="CR451" s="162"/>
      <c r="CS451" s="162"/>
      <c r="CT451" s="162"/>
      <c r="CU451" s="162"/>
      <c r="CV451" s="162"/>
      <c r="CW451" s="209"/>
      <c r="CX451" s="209"/>
      <c r="CY451" s="375"/>
      <c r="CZ451" s="156"/>
      <c r="DD451" s="157"/>
      <c r="DE451" s="152"/>
      <c r="DF451" s="152"/>
      <c r="DG451" s="153"/>
      <c r="DH451" s="158" t="s">
        <v>2891</v>
      </c>
      <c r="DI451" s="156" t="s">
        <v>435</v>
      </c>
      <c r="DJ451" s="758" t="s">
        <v>994</v>
      </c>
      <c r="DK451" s="175" t="s">
        <v>838</v>
      </c>
      <c r="DL451" s="156" t="s">
        <v>477</v>
      </c>
      <c r="DM451" s="158" t="s">
        <v>374</v>
      </c>
      <c r="DN451" s="429">
        <v>8</v>
      </c>
      <c r="DO451" s="240" t="s">
        <v>477</v>
      </c>
      <c r="DP451" s="195">
        <v>1560</v>
      </c>
      <c r="DQ451" s="181">
        <f t="shared" si="492"/>
        <v>13728.000000000002</v>
      </c>
      <c r="DR451" s="446">
        <f t="shared" si="493"/>
        <v>0.10000000000000014</v>
      </c>
      <c r="DS451" s="195">
        <f t="shared" si="494"/>
        <v>12480</v>
      </c>
      <c r="DT451" s="159">
        <v>46108</v>
      </c>
      <c r="DU451" s="152"/>
      <c r="DV451" s="152"/>
      <c r="ES451" s="152"/>
      <c r="ET451" s="151"/>
      <c r="EU451" s="153"/>
      <c r="EV451" s="153"/>
      <c r="EW451" s="153"/>
      <c r="EX451" s="153"/>
      <c r="EY451" s="152"/>
      <c r="EZ451" s="152"/>
      <c r="FA451" s="152"/>
      <c r="FB451" s="152"/>
      <c r="FC451" s="151"/>
    </row>
    <row r="452" spans="1:159" s="155" customFormat="1" ht="14" hidden="1" customHeight="1">
      <c r="A452" s="208" t="str">
        <f t="shared" si="491"/>
        <v>Hiện</v>
      </c>
      <c r="B452" s="151" t="str">
        <f t="shared" ref="B452:B462" si="502">FC452</f>
        <v>Đủ</v>
      </c>
      <c r="C452" s="409">
        <f t="shared" ref="C452:C464" si="503">FA452</f>
        <v>0</v>
      </c>
      <c r="D452" s="154"/>
      <c r="E452" s="154"/>
      <c r="F452" s="154"/>
      <c r="G452" s="151"/>
      <c r="H452" s="364"/>
      <c r="I452" s="163" t="s">
        <v>1530</v>
      </c>
      <c r="J452" s="164" t="s">
        <v>751</v>
      </c>
      <c r="K452" s="171" t="s">
        <v>1531</v>
      </c>
      <c r="L452" s="171" t="s">
        <v>838</v>
      </c>
      <c r="M452" s="163" t="s">
        <v>345</v>
      </c>
      <c r="N452" s="173"/>
      <c r="O452" s="419">
        <v>67</v>
      </c>
      <c r="P452" s="205"/>
      <c r="S452" s="161"/>
      <c r="T452" s="162"/>
      <c r="U452" s="162"/>
      <c r="V452" s="162"/>
      <c r="W452" s="162"/>
      <c r="X452" s="162"/>
      <c r="Y452" s="162"/>
      <c r="Z452" s="162"/>
      <c r="AA452" s="162"/>
      <c r="AB452" s="162"/>
      <c r="AC452" s="162"/>
      <c r="AD452" s="162"/>
      <c r="AE452" s="162"/>
      <c r="AF452" s="162"/>
      <c r="AG452" s="162"/>
      <c r="AH452" s="162"/>
      <c r="AI452" s="162"/>
      <c r="AJ452" s="162"/>
      <c r="AK452" s="162"/>
      <c r="AL452" s="162"/>
      <c r="AM452" s="162"/>
      <c r="AN452" s="162"/>
      <c r="AO452" s="162"/>
      <c r="AP452" s="162"/>
      <c r="AQ452" s="162"/>
      <c r="AR452" s="162"/>
      <c r="AS452" s="162"/>
      <c r="AT452" s="162"/>
      <c r="AU452" s="162"/>
      <c r="AV452" s="162"/>
      <c r="AW452" s="162"/>
      <c r="AX452" s="162"/>
      <c r="AY452" s="162"/>
      <c r="AZ452" s="162"/>
      <c r="BA452" s="162"/>
      <c r="BB452" s="162"/>
      <c r="BC452" s="162">
        <v>67</v>
      </c>
      <c r="BD452" s="162">
        <v>0</v>
      </c>
      <c r="BE452" s="162">
        <v>-67</v>
      </c>
      <c r="BF452" s="162">
        <v>0</v>
      </c>
      <c r="BG452" s="162">
        <v>0</v>
      </c>
      <c r="BH452" s="162">
        <v>0</v>
      </c>
      <c r="BI452" s="162">
        <v>0</v>
      </c>
      <c r="BJ452" s="162">
        <v>0</v>
      </c>
      <c r="BK452" s="162">
        <v>0</v>
      </c>
      <c r="BL452" s="162">
        <v>0</v>
      </c>
      <c r="BM452" s="162">
        <v>0</v>
      </c>
      <c r="BN452" s="162">
        <v>0</v>
      </c>
      <c r="BO452" s="162"/>
      <c r="BP452" s="162"/>
      <c r="BQ452" s="162">
        <v>0</v>
      </c>
      <c r="BR452" s="162">
        <v>0</v>
      </c>
      <c r="BS452" s="162">
        <v>0</v>
      </c>
      <c r="BT452" s="162">
        <v>0</v>
      </c>
      <c r="BU452" s="162">
        <v>0</v>
      </c>
      <c r="BV452" s="162">
        <v>0</v>
      </c>
      <c r="BW452" s="162"/>
      <c r="BX452" s="162"/>
      <c r="BY452" s="162">
        <v>0</v>
      </c>
      <c r="BZ452" s="162">
        <v>0</v>
      </c>
      <c r="CA452" s="162">
        <v>0</v>
      </c>
      <c r="CB452" s="162">
        <v>0</v>
      </c>
      <c r="CC452" s="162">
        <v>0</v>
      </c>
      <c r="CD452" s="162">
        <v>0</v>
      </c>
      <c r="CE452" s="162">
        <f>VLOOKUP(I452,[120]REV33!$A:$O,11,0)</f>
        <v>0</v>
      </c>
      <c r="CF452" s="162">
        <f>VLOOKUP(I452,[120]REV33!$A:$O,12,0)</f>
        <v>0</v>
      </c>
      <c r="CG452" s="162"/>
      <c r="CH452" s="162"/>
      <c r="CI452" s="162"/>
      <c r="CJ452" s="162"/>
      <c r="CK452" s="162"/>
      <c r="CL452" s="162"/>
      <c r="CM452" s="162"/>
      <c r="CN452" s="162"/>
      <c r="CO452" s="162">
        <v>0</v>
      </c>
      <c r="CP452" s="162">
        <v>0</v>
      </c>
      <c r="CQ452" s="162">
        <v>0</v>
      </c>
      <c r="CR452" s="162">
        <v>0</v>
      </c>
      <c r="CS452" s="162">
        <v>0</v>
      </c>
      <c r="CT452" s="162">
        <v>0</v>
      </c>
      <c r="CU452" s="162">
        <v>0</v>
      </c>
      <c r="CV452" s="162">
        <v>0</v>
      </c>
      <c r="CW452" s="209">
        <f t="shared" si="500"/>
        <v>0</v>
      </c>
      <c r="CX452" s="209">
        <f t="shared" si="501"/>
        <v>0</v>
      </c>
      <c r="CY452" s="206" t="s">
        <v>1580</v>
      </c>
      <c r="CZ452" s="156"/>
      <c r="DD452" s="157"/>
      <c r="DE452" s="152" t="str">
        <f t="shared" si="480"/>
        <v>0</v>
      </c>
      <c r="DF452" s="152" t="str">
        <f t="shared" si="481"/>
        <v>0</v>
      </c>
      <c r="DG452" s="153"/>
      <c r="DH452" s="158"/>
      <c r="DI452" s="156"/>
      <c r="DJ452" s="174"/>
      <c r="DK452" s="175"/>
      <c r="DL452" s="156"/>
      <c r="DN452" s="429"/>
      <c r="DO452" s="240"/>
      <c r="DP452" s="189"/>
      <c r="DQ452" s="189"/>
      <c r="DR452" s="189"/>
      <c r="DS452" s="160"/>
      <c r="DT452" s="159"/>
      <c r="DU452" s="152">
        <f t="shared" ref="DU452:DU458" si="504">SUMIF($I:$I,I452,$DN:$DN)</f>
        <v>0</v>
      </c>
      <c r="DV452" s="152">
        <f t="shared" ref="DV452:DV458" si="505">SUMIF($I:$I,I452,$DO:$DO)</f>
        <v>0</v>
      </c>
      <c r="ES452" s="152">
        <f t="shared" ref="ES452:ES458" si="506">SUMIF($I:$I,I452,$EG:$EG)</f>
        <v>0</v>
      </c>
      <c r="ET452" s="151">
        <f t="shared" ref="ET452:ET458" si="507">SUMIF($I:$I,I452,$EH:$EH)</f>
        <v>0</v>
      </c>
      <c r="EU452" s="153"/>
      <c r="EV452" s="153"/>
      <c r="EW452" s="153"/>
      <c r="EX452" s="153"/>
      <c r="EY452" s="152">
        <f t="shared" si="482"/>
        <v>0</v>
      </c>
      <c r="EZ452" s="152">
        <f t="shared" si="483"/>
        <v>0</v>
      </c>
      <c r="FA452" s="152">
        <f t="shared" si="484"/>
        <v>0</v>
      </c>
      <c r="FB452" s="152">
        <f t="shared" si="485"/>
        <v>0</v>
      </c>
      <c r="FC452" s="151" t="str">
        <f t="shared" si="486"/>
        <v>Đủ</v>
      </c>
    </row>
    <row r="453" spans="1:159" s="155" customFormat="1" ht="14" hidden="1" customHeight="1">
      <c r="A453" s="208" t="str">
        <f t="shared" si="491"/>
        <v>Hiện</v>
      </c>
      <c r="B453" s="151" t="str">
        <f t="shared" si="502"/>
        <v>Đủ</v>
      </c>
      <c r="C453" s="409">
        <f t="shared" si="503"/>
        <v>0</v>
      </c>
      <c r="D453" s="154"/>
      <c r="E453" s="154"/>
      <c r="F453" s="154"/>
      <c r="G453" s="151"/>
      <c r="H453" s="364"/>
      <c r="I453" s="163" t="s">
        <v>1532</v>
      </c>
      <c r="J453" s="164" t="s">
        <v>751</v>
      </c>
      <c r="K453" s="171" t="s">
        <v>1533</v>
      </c>
      <c r="L453" s="171" t="s">
        <v>838</v>
      </c>
      <c r="M453" s="163" t="s">
        <v>345</v>
      </c>
      <c r="N453" s="173"/>
      <c r="O453" s="419">
        <v>25</v>
      </c>
      <c r="P453" s="205"/>
      <c r="S453" s="161"/>
      <c r="T453" s="162"/>
      <c r="U453" s="162"/>
      <c r="V453" s="162"/>
      <c r="W453" s="162"/>
      <c r="X453" s="162"/>
      <c r="Y453" s="162"/>
      <c r="Z453" s="162"/>
      <c r="AA453" s="162"/>
      <c r="AB453" s="162"/>
      <c r="AC453" s="162"/>
      <c r="AD453" s="162"/>
      <c r="AE453" s="162"/>
      <c r="AF453" s="162"/>
      <c r="AG453" s="162"/>
      <c r="AH453" s="162"/>
      <c r="AI453" s="162"/>
      <c r="AJ453" s="162"/>
      <c r="AK453" s="162"/>
      <c r="AL453" s="162"/>
      <c r="AM453" s="162"/>
      <c r="AN453" s="162"/>
      <c r="AO453" s="162"/>
      <c r="AP453" s="162"/>
      <c r="AQ453" s="162"/>
      <c r="AR453" s="162"/>
      <c r="AS453" s="162"/>
      <c r="AT453" s="162"/>
      <c r="AU453" s="162"/>
      <c r="AV453" s="162"/>
      <c r="AW453" s="162"/>
      <c r="AX453" s="162"/>
      <c r="AY453" s="162"/>
      <c r="AZ453" s="162"/>
      <c r="BA453" s="162"/>
      <c r="BB453" s="162"/>
      <c r="BC453" s="162">
        <v>25</v>
      </c>
      <c r="BD453" s="162">
        <v>0</v>
      </c>
      <c r="BE453" s="162">
        <v>-25</v>
      </c>
      <c r="BF453" s="162">
        <v>0</v>
      </c>
      <c r="BG453" s="162">
        <v>0</v>
      </c>
      <c r="BH453" s="162">
        <v>0</v>
      </c>
      <c r="BI453" s="162">
        <v>0</v>
      </c>
      <c r="BJ453" s="162">
        <v>0</v>
      </c>
      <c r="BK453" s="162">
        <v>0</v>
      </c>
      <c r="BL453" s="162">
        <v>0</v>
      </c>
      <c r="BM453" s="162">
        <v>0</v>
      </c>
      <c r="BN453" s="162">
        <v>0</v>
      </c>
      <c r="BO453" s="162"/>
      <c r="BP453" s="162"/>
      <c r="BQ453" s="162">
        <v>0</v>
      </c>
      <c r="BR453" s="162">
        <v>0</v>
      </c>
      <c r="BS453" s="162">
        <v>0</v>
      </c>
      <c r="BT453" s="162">
        <v>0</v>
      </c>
      <c r="BU453" s="162">
        <v>0</v>
      </c>
      <c r="BV453" s="162">
        <v>0</v>
      </c>
      <c r="BW453" s="162"/>
      <c r="BX453" s="162"/>
      <c r="BY453" s="162">
        <v>0</v>
      </c>
      <c r="BZ453" s="162">
        <v>0</v>
      </c>
      <c r="CA453" s="162">
        <v>0</v>
      </c>
      <c r="CB453" s="162">
        <v>0</v>
      </c>
      <c r="CC453" s="162">
        <v>0</v>
      </c>
      <c r="CD453" s="162">
        <v>0</v>
      </c>
      <c r="CE453" s="162">
        <f>VLOOKUP(I453,[120]REV33!$A:$O,11,0)</f>
        <v>0</v>
      </c>
      <c r="CF453" s="162">
        <f>VLOOKUP(I453,[120]REV33!$A:$O,12,0)</f>
        <v>0</v>
      </c>
      <c r="CG453" s="162"/>
      <c r="CH453" s="162"/>
      <c r="CI453" s="162"/>
      <c r="CJ453" s="162"/>
      <c r="CK453" s="162"/>
      <c r="CL453" s="162"/>
      <c r="CM453" s="162"/>
      <c r="CN453" s="162"/>
      <c r="CO453" s="162">
        <v>0</v>
      </c>
      <c r="CP453" s="162">
        <v>0</v>
      </c>
      <c r="CQ453" s="162">
        <v>0</v>
      </c>
      <c r="CR453" s="162">
        <v>0</v>
      </c>
      <c r="CS453" s="162">
        <v>0</v>
      </c>
      <c r="CT453" s="162">
        <v>0</v>
      </c>
      <c r="CU453" s="162">
        <v>0</v>
      </c>
      <c r="CV453" s="162">
        <v>0</v>
      </c>
      <c r="CW453" s="209">
        <f t="shared" si="500"/>
        <v>0</v>
      </c>
      <c r="CX453" s="209">
        <f t="shared" si="501"/>
        <v>0</v>
      </c>
      <c r="CY453" s="206" t="s">
        <v>1580</v>
      </c>
      <c r="CZ453" s="156"/>
      <c r="DD453" s="157"/>
      <c r="DE453" s="152" t="str">
        <f t="shared" si="480"/>
        <v>0</v>
      </c>
      <c r="DF453" s="152" t="str">
        <f t="shared" si="481"/>
        <v>0</v>
      </c>
      <c r="DG453" s="153"/>
      <c r="DH453" s="158"/>
      <c r="DI453" s="156"/>
      <c r="DJ453" s="174"/>
      <c r="DK453" s="175"/>
      <c r="DL453" s="156"/>
      <c r="DN453" s="429"/>
      <c r="DO453" s="240"/>
      <c r="DP453" s="189"/>
      <c r="DQ453" s="189"/>
      <c r="DR453" s="189"/>
      <c r="DS453" s="160"/>
      <c r="DT453" s="159"/>
      <c r="DU453" s="152">
        <f t="shared" si="504"/>
        <v>0</v>
      </c>
      <c r="DV453" s="152">
        <f t="shared" si="505"/>
        <v>0</v>
      </c>
      <c r="ES453" s="152">
        <f t="shared" si="506"/>
        <v>0</v>
      </c>
      <c r="ET453" s="151">
        <f t="shared" si="507"/>
        <v>0</v>
      </c>
      <c r="EU453" s="153"/>
      <c r="EV453" s="153"/>
      <c r="EW453" s="153"/>
      <c r="EX453" s="153"/>
      <c r="EY453" s="152">
        <f t="shared" si="482"/>
        <v>0</v>
      </c>
      <c r="EZ453" s="152">
        <f t="shared" si="483"/>
        <v>0</v>
      </c>
      <c r="FA453" s="152">
        <f t="shared" si="484"/>
        <v>0</v>
      </c>
      <c r="FB453" s="152">
        <f t="shared" si="485"/>
        <v>0</v>
      </c>
      <c r="FC453" s="151" t="str">
        <f t="shared" si="486"/>
        <v>Đủ</v>
      </c>
    </row>
    <row r="454" spans="1:159" s="155" customFormat="1" ht="14" hidden="1" customHeight="1">
      <c r="A454" s="208" t="str">
        <f t="shared" si="491"/>
        <v>Hiện</v>
      </c>
      <c r="B454" s="151" t="str">
        <f t="shared" si="502"/>
        <v>Đủ</v>
      </c>
      <c r="C454" s="409">
        <f t="shared" si="503"/>
        <v>0</v>
      </c>
      <c r="D454" s="154"/>
      <c r="E454" s="154"/>
      <c r="F454" s="154"/>
      <c r="G454" s="151"/>
      <c r="H454" s="364"/>
      <c r="I454" s="163" t="s">
        <v>1534</v>
      </c>
      <c r="J454" s="164" t="s">
        <v>751</v>
      </c>
      <c r="K454" s="171" t="s">
        <v>1535</v>
      </c>
      <c r="L454" s="171" t="s">
        <v>838</v>
      </c>
      <c r="M454" s="163" t="s">
        <v>345</v>
      </c>
      <c r="N454" s="173"/>
      <c r="O454" s="419">
        <v>8</v>
      </c>
      <c r="P454" s="205"/>
      <c r="S454" s="161"/>
      <c r="T454" s="162"/>
      <c r="U454" s="162"/>
      <c r="V454" s="162"/>
      <c r="W454" s="162"/>
      <c r="X454" s="162"/>
      <c r="Y454" s="162"/>
      <c r="Z454" s="162"/>
      <c r="AA454" s="162"/>
      <c r="AB454" s="162"/>
      <c r="AC454" s="162"/>
      <c r="AD454" s="162"/>
      <c r="AE454" s="162"/>
      <c r="AF454" s="162"/>
      <c r="AG454" s="162"/>
      <c r="AH454" s="162"/>
      <c r="AI454" s="162"/>
      <c r="AJ454" s="162"/>
      <c r="AK454" s="162"/>
      <c r="AL454" s="162"/>
      <c r="AM454" s="162"/>
      <c r="AN454" s="162"/>
      <c r="AO454" s="162"/>
      <c r="AP454" s="162"/>
      <c r="AQ454" s="162"/>
      <c r="AR454" s="162"/>
      <c r="AS454" s="162"/>
      <c r="AT454" s="162"/>
      <c r="AU454" s="162"/>
      <c r="AV454" s="162"/>
      <c r="AW454" s="162"/>
      <c r="AX454" s="162"/>
      <c r="AY454" s="162"/>
      <c r="AZ454" s="162"/>
      <c r="BA454" s="162"/>
      <c r="BB454" s="162"/>
      <c r="BC454" s="162">
        <v>8</v>
      </c>
      <c r="BD454" s="162">
        <v>0</v>
      </c>
      <c r="BE454" s="162">
        <v>-8</v>
      </c>
      <c r="BF454" s="162">
        <v>0</v>
      </c>
      <c r="BG454" s="162">
        <v>0</v>
      </c>
      <c r="BH454" s="162">
        <v>0</v>
      </c>
      <c r="BI454" s="162">
        <v>0</v>
      </c>
      <c r="BJ454" s="162">
        <v>0</v>
      </c>
      <c r="BK454" s="162">
        <v>0</v>
      </c>
      <c r="BL454" s="162">
        <v>0</v>
      </c>
      <c r="BM454" s="162">
        <v>0</v>
      </c>
      <c r="BN454" s="162">
        <v>0</v>
      </c>
      <c r="BO454" s="162"/>
      <c r="BP454" s="162"/>
      <c r="BQ454" s="162">
        <v>0</v>
      </c>
      <c r="BR454" s="162">
        <v>0</v>
      </c>
      <c r="BS454" s="162">
        <v>0</v>
      </c>
      <c r="BT454" s="162">
        <v>0</v>
      </c>
      <c r="BU454" s="162">
        <v>0</v>
      </c>
      <c r="BV454" s="162">
        <v>0</v>
      </c>
      <c r="BW454" s="162"/>
      <c r="BX454" s="162"/>
      <c r="BY454" s="162">
        <v>0</v>
      </c>
      <c r="BZ454" s="162">
        <v>0</v>
      </c>
      <c r="CA454" s="162">
        <v>0</v>
      </c>
      <c r="CB454" s="162">
        <v>0</v>
      </c>
      <c r="CC454" s="162">
        <v>0</v>
      </c>
      <c r="CD454" s="162">
        <v>0</v>
      </c>
      <c r="CE454" s="162">
        <f>VLOOKUP(I454,[120]REV33!$A:$O,11,0)</f>
        <v>0</v>
      </c>
      <c r="CF454" s="162">
        <f>VLOOKUP(I454,[120]REV33!$A:$O,12,0)</f>
        <v>0</v>
      </c>
      <c r="CG454" s="162"/>
      <c r="CH454" s="162"/>
      <c r="CI454" s="162"/>
      <c r="CJ454" s="162"/>
      <c r="CK454" s="162"/>
      <c r="CL454" s="162"/>
      <c r="CM454" s="162"/>
      <c r="CN454" s="162"/>
      <c r="CO454" s="162">
        <v>0</v>
      </c>
      <c r="CP454" s="162">
        <v>0</v>
      </c>
      <c r="CQ454" s="162">
        <v>0</v>
      </c>
      <c r="CR454" s="162">
        <v>0</v>
      </c>
      <c r="CS454" s="162">
        <v>0</v>
      </c>
      <c r="CT454" s="162">
        <v>0</v>
      </c>
      <c r="CU454" s="162">
        <v>0</v>
      </c>
      <c r="CV454" s="162">
        <v>0</v>
      </c>
      <c r="CW454" s="209">
        <f t="shared" si="500"/>
        <v>0</v>
      </c>
      <c r="CX454" s="209">
        <f t="shared" si="501"/>
        <v>0</v>
      </c>
      <c r="CY454" s="206" t="s">
        <v>1580</v>
      </c>
      <c r="CZ454" s="156"/>
      <c r="DD454" s="157"/>
      <c r="DE454" s="152" t="str">
        <f t="shared" si="480"/>
        <v>0</v>
      </c>
      <c r="DF454" s="152" t="str">
        <f t="shared" si="481"/>
        <v>0</v>
      </c>
      <c r="DG454" s="153"/>
      <c r="DH454" s="158"/>
      <c r="DI454" s="156"/>
      <c r="DJ454" s="174"/>
      <c r="DK454" s="175"/>
      <c r="DL454" s="156"/>
      <c r="DN454" s="429"/>
      <c r="DO454" s="240"/>
      <c r="DP454" s="189"/>
      <c r="DQ454" s="189"/>
      <c r="DR454" s="189"/>
      <c r="DS454" s="160"/>
      <c r="DT454" s="159"/>
      <c r="DU454" s="152">
        <f t="shared" si="504"/>
        <v>0</v>
      </c>
      <c r="DV454" s="152">
        <f t="shared" si="505"/>
        <v>0</v>
      </c>
      <c r="ES454" s="152">
        <f t="shared" si="506"/>
        <v>0</v>
      </c>
      <c r="ET454" s="151">
        <f t="shared" si="507"/>
        <v>0</v>
      </c>
      <c r="EU454" s="153"/>
      <c r="EV454" s="153"/>
      <c r="EW454" s="153"/>
      <c r="EX454" s="153"/>
      <c r="EY454" s="152">
        <f t="shared" si="482"/>
        <v>0</v>
      </c>
      <c r="EZ454" s="152">
        <f t="shared" si="483"/>
        <v>0</v>
      </c>
      <c r="FA454" s="152">
        <f t="shared" si="484"/>
        <v>0</v>
      </c>
      <c r="FB454" s="152">
        <f t="shared" si="485"/>
        <v>0</v>
      </c>
      <c r="FC454" s="151" t="str">
        <f t="shared" si="486"/>
        <v>Đủ</v>
      </c>
    </row>
    <row r="455" spans="1:159" s="155" customFormat="1" ht="14" hidden="1" customHeight="1">
      <c r="A455" s="208" t="str">
        <f t="shared" si="491"/>
        <v>Hiện</v>
      </c>
      <c r="B455" s="151" t="str">
        <f t="shared" si="502"/>
        <v>Đủ</v>
      </c>
      <c r="C455" s="409">
        <f t="shared" si="503"/>
        <v>0</v>
      </c>
      <c r="D455" s="154"/>
      <c r="E455" s="154"/>
      <c r="F455" s="154"/>
      <c r="G455" s="151"/>
      <c r="H455" s="364"/>
      <c r="I455" s="171" t="s">
        <v>1536</v>
      </c>
      <c r="J455" s="164" t="s">
        <v>863</v>
      </c>
      <c r="K455" s="171" t="s">
        <v>1537</v>
      </c>
      <c r="L455" s="171" t="s">
        <v>838</v>
      </c>
      <c r="M455" s="163" t="s">
        <v>345</v>
      </c>
      <c r="N455" s="173"/>
      <c r="O455" s="419">
        <v>67</v>
      </c>
      <c r="P455" s="205"/>
      <c r="S455" s="161"/>
      <c r="T455" s="162"/>
      <c r="U455" s="162"/>
      <c r="V455" s="162"/>
      <c r="W455" s="162"/>
      <c r="X455" s="162"/>
      <c r="Y455" s="162"/>
      <c r="Z455" s="162"/>
      <c r="AA455" s="162"/>
      <c r="AB455" s="162"/>
      <c r="AC455" s="162"/>
      <c r="AD455" s="162"/>
      <c r="AE455" s="162"/>
      <c r="AF455" s="162"/>
      <c r="AG455" s="162"/>
      <c r="AH455" s="162"/>
      <c r="AI455" s="162"/>
      <c r="AJ455" s="162"/>
      <c r="AK455" s="162"/>
      <c r="AL455" s="162"/>
      <c r="AM455" s="162"/>
      <c r="AN455" s="162"/>
      <c r="AO455" s="162"/>
      <c r="AP455" s="162"/>
      <c r="AQ455" s="162"/>
      <c r="AR455" s="162"/>
      <c r="AS455" s="162"/>
      <c r="AT455" s="162"/>
      <c r="AU455" s="162"/>
      <c r="AV455" s="162"/>
      <c r="AW455" s="162"/>
      <c r="AX455" s="162"/>
      <c r="AY455" s="162"/>
      <c r="AZ455" s="162"/>
      <c r="BA455" s="162"/>
      <c r="BB455" s="162"/>
      <c r="BC455" s="162">
        <v>67</v>
      </c>
      <c r="BD455" s="162">
        <v>0</v>
      </c>
      <c r="BE455" s="162">
        <v>-67</v>
      </c>
      <c r="BF455" s="162">
        <v>0</v>
      </c>
      <c r="BG455" s="162">
        <v>0</v>
      </c>
      <c r="BH455" s="162">
        <v>0</v>
      </c>
      <c r="BI455" s="162">
        <v>0</v>
      </c>
      <c r="BJ455" s="162">
        <v>0</v>
      </c>
      <c r="BK455" s="162">
        <v>0</v>
      </c>
      <c r="BL455" s="162">
        <v>0</v>
      </c>
      <c r="BM455" s="162">
        <v>0</v>
      </c>
      <c r="BN455" s="162">
        <v>0</v>
      </c>
      <c r="BO455" s="162"/>
      <c r="BP455" s="162"/>
      <c r="BQ455" s="162">
        <v>0</v>
      </c>
      <c r="BR455" s="162">
        <v>0</v>
      </c>
      <c r="BS455" s="162">
        <v>0</v>
      </c>
      <c r="BT455" s="162">
        <v>0</v>
      </c>
      <c r="BU455" s="162">
        <v>0</v>
      </c>
      <c r="BV455" s="162">
        <v>0</v>
      </c>
      <c r="BW455" s="162"/>
      <c r="BX455" s="162"/>
      <c r="BY455" s="162">
        <v>0</v>
      </c>
      <c r="BZ455" s="162">
        <v>0</v>
      </c>
      <c r="CA455" s="162">
        <v>0</v>
      </c>
      <c r="CB455" s="162">
        <v>0</v>
      </c>
      <c r="CC455" s="162">
        <v>0</v>
      </c>
      <c r="CD455" s="162">
        <v>0</v>
      </c>
      <c r="CE455" s="162">
        <f>VLOOKUP(I455,[120]REV33!$A:$O,11,0)</f>
        <v>0</v>
      </c>
      <c r="CF455" s="162">
        <f>VLOOKUP(I455,[120]REV33!$A:$O,12,0)</f>
        <v>0</v>
      </c>
      <c r="CG455" s="162"/>
      <c r="CH455" s="162"/>
      <c r="CI455" s="162"/>
      <c r="CJ455" s="162"/>
      <c r="CK455" s="162"/>
      <c r="CL455" s="162"/>
      <c r="CM455" s="162"/>
      <c r="CN455" s="162"/>
      <c r="CO455" s="162">
        <v>0</v>
      </c>
      <c r="CP455" s="162">
        <v>0</v>
      </c>
      <c r="CQ455" s="162">
        <v>0</v>
      </c>
      <c r="CR455" s="162">
        <v>0</v>
      </c>
      <c r="CS455" s="162">
        <v>0</v>
      </c>
      <c r="CT455" s="162">
        <v>0</v>
      </c>
      <c r="CU455" s="162">
        <v>0</v>
      </c>
      <c r="CV455" s="162">
        <v>0</v>
      </c>
      <c r="CW455" s="209">
        <f t="shared" si="500"/>
        <v>0</v>
      </c>
      <c r="CX455" s="209">
        <f t="shared" si="501"/>
        <v>0</v>
      </c>
      <c r="CY455" s="206" t="s">
        <v>1580</v>
      </c>
      <c r="CZ455" s="156"/>
      <c r="DD455" s="157"/>
      <c r="DE455" s="152" t="str">
        <f t="shared" si="480"/>
        <v>0</v>
      </c>
      <c r="DF455" s="152" t="str">
        <f t="shared" si="481"/>
        <v>0</v>
      </c>
      <c r="DG455" s="153"/>
      <c r="DH455" s="158"/>
      <c r="DI455" s="156"/>
      <c r="DJ455" s="174"/>
      <c r="DK455" s="175"/>
      <c r="DL455" s="156"/>
      <c r="DN455" s="429"/>
      <c r="DO455" s="240"/>
      <c r="DP455" s="189"/>
      <c r="DQ455" s="189"/>
      <c r="DR455" s="189"/>
      <c r="DS455" s="160"/>
      <c r="DT455" s="159"/>
      <c r="DU455" s="152">
        <f t="shared" si="504"/>
        <v>0</v>
      </c>
      <c r="DV455" s="152">
        <f t="shared" si="505"/>
        <v>0</v>
      </c>
      <c r="ES455" s="152">
        <f t="shared" si="506"/>
        <v>0</v>
      </c>
      <c r="ET455" s="151">
        <f t="shared" si="507"/>
        <v>0</v>
      </c>
      <c r="EU455" s="153"/>
      <c r="EV455" s="153"/>
      <c r="EW455" s="153"/>
      <c r="EX455" s="153"/>
      <c r="EY455" s="152">
        <f t="shared" si="482"/>
        <v>0</v>
      </c>
      <c r="EZ455" s="152">
        <f t="shared" si="483"/>
        <v>0</v>
      </c>
      <c r="FA455" s="152">
        <f t="shared" si="484"/>
        <v>0</v>
      </c>
      <c r="FB455" s="152">
        <f t="shared" si="485"/>
        <v>0</v>
      </c>
      <c r="FC455" s="151" t="str">
        <f t="shared" si="486"/>
        <v>Đủ</v>
      </c>
    </row>
    <row r="456" spans="1:159" s="155" customFormat="1" ht="14" hidden="1" customHeight="1">
      <c r="A456" s="208" t="str">
        <f t="shared" si="491"/>
        <v>Hiện</v>
      </c>
      <c r="B456" s="151" t="str">
        <f t="shared" si="502"/>
        <v>Đủ</v>
      </c>
      <c r="C456" s="409">
        <f t="shared" si="503"/>
        <v>0</v>
      </c>
      <c r="D456" s="154"/>
      <c r="E456" s="154"/>
      <c r="F456" s="154"/>
      <c r="G456" s="151"/>
      <c r="H456" s="364"/>
      <c r="I456" s="171" t="s">
        <v>1538</v>
      </c>
      <c r="J456" s="164" t="s">
        <v>863</v>
      </c>
      <c r="K456" s="171" t="s">
        <v>1539</v>
      </c>
      <c r="L456" s="171" t="s">
        <v>838</v>
      </c>
      <c r="M456" s="163" t="s">
        <v>345</v>
      </c>
      <c r="N456" s="173"/>
      <c r="O456" s="419">
        <v>34</v>
      </c>
      <c r="P456" s="205"/>
      <c r="S456" s="161"/>
      <c r="T456" s="162"/>
      <c r="U456" s="162"/>
      <c r="V456" s="162"/>
      <c r="W456" s="162"/>
      <c r="X456" s="162"/>
      <c r="Y456" s="162"/>
      <c r="Z456" s="162"/>
      <c r="AA456" s="162"/>
      <c r="AB456" s="162"/>
      <c r="AC456" s="162"/>
      <c r="AD456" s="162"/>
      <c r="AE456" s="162"/>
      <c r="AF456" s="162"/>
      <c r="AG456" s="162"/>
      <c r="AH456" s="162"/>
      <c r="AI456" s="162"/>
      <c r="AJ456" s="162"/>
      <c r="AK456" s="162"/>
      <c r="AL456" s="162"/>
      <c r="AM456" s="162"/>
      <c r="AN456" s="162"/>
      <c r="AO456" s="162"/>
      <c r="AP456" s="162"/>
      <c r="AQ456" s="162"/>
      <c r="AR456" s="162"/>
      <c r="AS456" s="162"/>
      <c r="AT456" s="162"/>
      <c r="AU456" s="162"/>
      <c r="AV456" s="162"/>
      <c r="AW456" s="162"/>
      <c r="AX456" s="162"/>
      <c r="AY456" s="162"/>
      <c r="AZ456" s="162"/>
      <c r="BA456" s="162"/>
      <c r="BB456" s="162"/>
      <c r="BC456" s="162">
        <v>34</v>
      </c>
      <c r="BD456" s="162">
        <v>0</v>
      </c>
      <c r="BE456" s="162">
        <v>-34</v>
      </c>
      <c r="BF456" s="162">
        <v>0</v>
      </c>
      <c r="BG456" s="162">
        <v>0</v>
      </c>
      <c r="BH456" s="162">
        <v>0</v>
      </c>
      <c r="BI456" s="162">
        <v>0</v>
      </c>
      <c r="BJ456" s="162">
        <v>0</v>
      </c>
      <c r="BK456" s="162">
        <v>0</v>
      </c>
      <c r="BL456" s="162">
        <v>0</v>
      </c>
      <c r="BM456" s="162">
        <v>0</v>
      </c>
      <c r="BN456" s="162">
        <v>0</v>
      </c>
      <c r="BO456" s="162"/>
      <c r="BP456" s="162"/>
      <c r="BQ456" s="162">
        <v>0</v>
      </c>
      <c r="BR456" s="162">
        <v>0</v>
      </c>
      <c r="BS456" s="162">
        <v>0</v>
      </c>
      <c r="BT456" s="162">
        <v>0</v>
      </c>
      <c r="BU456" s="162">
        <v>0</v>
      </c>
      <c r="BV456" s="162">
        <v>0</v>
      </c>
      <c r="BW456" s="162"/>
      <c r="BX456" s="162"/>
      <c r="BY456" s="162">
        <v>0</v>
      </c>
      <c r="BZ456" s="162">
        <v>0</v>
      </c>
      <c r="CA456" s="162">
        <v>0</v>
      </c>
      <c r="CB456" s="162">
        <v>0</v>
      </c>
      <c r="CC456" s="162">
        <v>0</v>
      </c>
      <c r="CD456" s="162">
        <v>0</v>
      </c>
      <c r="CE456" s="162">
        <f>VLOOKUP(I456,[120]REV33!$A:$O,11,0)</f>
        <v>0</v>
      </c>
      <c r="CF456" s="162">
        <f>VLOOKUP(I456,[120]REV33!$A:$O,12,0)</f>
        <v>0</v>
      </c>
      <c r="CG456" s="162"/>
      <c r="CH456" s="162"/>
      <c r="CI456" s="162"/>
      <c r="CJ456" s="162"/>
      <c r="CK456" s="162"/>
      <c r="CL456" s="162"/>
      <c r="CM456" s="162"/>
      <c r="CN456" s="162"/>
      <c r="CO456" s="162">
        <v>0</v>
      </c>
      <c r="CP456" s="162">
        <v>0</v>
      </c>
      <c r="CQ456" s="162">
        <v>0</v>
      </c>
      <c r="CR456" s="162">
        <v>0</v>
      </c>
      <c r="CS456" s="162">
        <v>0</v>
      </c>
      <c r="CT456" s="162">
        <v>0</v>
      </c>
      <c r="CU456" s="162">
        <v>0</v>
      </c>
      <c r="CV456" s="162">
        <v>0</v>
      </c>
      <c r="CW456" s="209">
        <f t="shared" si="500"/>
        <v>0</v>
      </c>
      <c r="CX456" s="209">
        <f t="shared" si="501"/>
        <v>0</v>
      </c>
      <c r="CY456" s="206" t="s">
        <v>1580</v>
      </c>
      <c r="CZ456" s="156"/>
      <c r="DD456" s="157"/>
      <c r="DE456" s="152" t="str">
        <f t="shared" si="480"/>
        <v>0</v>
      </c>
      <c r="DF456" s="152" t="str">
        <f t="shared" si="481"/>
        <v>0</v>
      </c>
      <c r="DG456" s="153"/>
      <c r="DH456" s="158"/>
      <c r="DI456" s="156"/>
      <c r="DJ456" s="174"/>
      <c r="DK456" s="175"/>
      <c r="DL456" s="156"/>
      <c r="DN456" s="429"/>
      <c r="DO456" s="240"/>
      <c r="DP456" s="189"/>
      <c r="DQ456" s="189"/>
      <c r="DR456" s="189"/>
      <c r="DS456" s="160"/>
      <c r="DT456" s="159"/>
      <c r="DU456" s="152">
        <f t="shared" si="504"/>
        <v>0</v>
      </c>
      <c r="DV456" s="152">
        <f t="shared" si="505"/>
        <v>0</v>
      </c>
      <c r="ES456" s="152">
        <f t="shared" si="506"/>
        <v>0</v>
      </c>
      <c r="ET456" s="151">
        <f t="shared" si="507"/>
        <v>0</v>
      </c>
      <c r="EU456" s="153"/>
      <c r="EV456" s="153"/>
      <c r="EW456" s="153"/>
      <c r="EX456" s="153"/>
      <c r="EY456" s="152">
        <f t="shared" si="482"/>
        <v>0</v>
      </c>
      <c r="EZ456" s="152">
        <f t="shared" si="483"/>
        <v>0</v>
      </c>
      <c r="FA456" s="152">
        <f t="shared" si="484"/>
        <v>0</v>
      </c>
      <c r="FB456" s="152">
        <f t="shared" si="485"/>
        <v>0</v>
      </c>
      <c r="FC456" s="151" t="str">
        <f t="shared" si="486"/>
        <v>Đủ</v>
      </c>
    </row>
    <row r="457" spans="1:159" s="155" customFormat="1" ht="14" hidden="1" customHeight="1">
      <c r="A457" s="208" t="str">
        <f t="shared" si="491"/>
        <v>Hiện</v>
      </c>
      <c r="B457" s="151" t="str">
        <f t="shared" si="502"/>
        <v>Đủ</v>
      </c>
      <c r="C457" s="409">
        <f t="shared" si="503"/>
        <v>0</v>
      </c>
      <c r="D457" s="154"/>
      <c r="E457" s="154"/>
      <c r="F457" s="154"/>
      <c r="G457" s="151"/>
      <c r="H457" s="364"/>
      <c r="I457" s="171" t="s">
        <v>1540</v>
      </c>
      <c r="J457" s="164" t="s">
        <v>922</v>
      </c>
      <c r="K457" s="171" t="s">
        <v>1541</v>
      </c>
      <c r="L457" s="171" t="s">
        <v>838</v>
      </c>
      <c r="M457" s="163" t="s">
        <v>345</v>
      </c>
      <c r="N457" s="173"/>
      <c r="O457" s="419">
        <v>67</v>
      </c>
      <c r="P457" s="205"/>
      <c r="S457" s="161"/>
      <c r="T457" s="162"/>
      <c r="U457" s="162"/>
      <c r="V457" s="162"/>
      <c r="W457" s="162"/>
      <c r="X457" s="162"/>
      <c r="Y457" s="162"/>
      <c r="Z457" s="162"/>
      <c r="AA457" s="162"/>
      <c r="AB457" s="162"/>
      <c r="AC457" s="162"/>
      <c r="AD457" s="162"/>
      <c r="AE457" s="162"/>
      <c r="AF457" s="162"/>
      <c r="AG457" s="162"/>
      <c r="AH457" s="162"/>
      <c r="AI457" s="162"/>
      <c r="AJ457" s="162"/>
      <c r="AK457" s="162"/>
      <c r="AL457" s="162"/>
      <c r="AM457" s="162"/>
      <c r="AN457" s="162"/>
      <c r="AO457" s="162"/>
      <c r="AP457" s="162"/>
      <c r="AQ457" s="162"/>
      <c r="AR457" s="162"/>
      <c r="AS457" s="162"/>
      <c r="AT457" s="162"/>
      <c r="AU457" s="162"/>
      <c r="AV457" s="162"/>
      <c r="AW457" s="162"/>
      <c r="AX457" s="162"/>
      <c r="AY457" s="162"/>
      <c r="AZ457" s="162"/>
      <c r="BA457" s="162"/>
      <c r="BB457" s="162"/>
      <c r="BC457" s="162">
        <v>67</v>
      </c>
      <c r="BD457" s="162">
        <v>0</v>
      </c>
      <c r="BE457" s="162">
        <v>-67</v>
      </c>
      <c r="BF457" s="162">
        <v>0</v>
      </c>
      <c r="BG457" s="162">
        <v>0</v>
      </c>
      <c r="BH457" s="162">
        <v>0</v>
      </c>
      <c r="BI457" s="162">
        <v>0</v>
      </c>
      <c r="BJ457" s="162">
        <v>0</v>
      </c>
      <c r="BK457" s="162">
        <v>0</v>
      </c>
      <c r="BL457" s="162">
        <v>0</v>
      </c>
      <c r="BM457" s="162">
        <v>0</v>
      </c>
      <c r="BN457" s="162">
        <v>0</v>
      </c>
      <c r="BO457" s="162"/>
      <c r="BP457" s="162"/>
      <c r="BQ457" s="162">
        <v>0</v>
      </c>
      <c r="BR457" s="162">
        <v>0</v>
      </c>
      <c r="BS457" s="162">
        <v>0</v>
      </c>
      <c r="BT457" s="162">
        <v>0</v>
      </c>
      <c r="BU457" s="162">
        <v>0</v>
      </c>
      <c r="BV457" s="162">
        <v>0</v>
      </c>
      <c r="BW457" s="162"/>
      <c r="BX457" s="162"/>
      <c r="BY457" s="162">
        <v>0</v>
      </c>
      <c r="BZ457" s="162">
        <v>0</v>
      </c>
      <c r="CA457" s="162">
        <v>0</v>
      </c>
      <c r="CB457" s="162">
        <v>0</v>
      </c>
      <c r="CC457" s="162">
        <v>0</v>
      </c>
      <c r="CD457" s="162">
        <v>0</v>
      </c>
      <c r="CE457" s="162">
        <f>VLOOKUP(I457,[120]REV33!$A:$O,11,0)</f>
        <v>0</v>
      </c>
      <c r="CF457" s="162">
        <f>VLOOKUP(I457,[120]REV33!$A:$O,12,0)</f>
        <v>0</v>
      </c>
      <c r="CG457" s="162"/>
      <c r="CH457" s="162"/>
      <c r="CI457" s="162"/>
      <c r="CJ457" s="162"/>
      <c r="CK457" s="162"/>
      <c r="CL457" s="162"/>
      <c r="CM457" s="162"/>
      <c r="CN457" s="162"/>
      <c r="CO457" s="162">
        <v>0</v>
      </c>
      <c r="CP457" s="162">
        <v>0</v>
      </c>
      <c r="CQ457" s="162">
        <v>0</v>
      </c>
      <c r="CR457" s="162">
        <v>0</v>
      </c>
      <c r="CS457" s="162">
        <v>0</v>
      </c>
      <c r="CT457" s="162">
        <v>0</v>
      </c>
      <c r="CU457" s="162">
        <v>0</v>
      </c>
      <c r="CV457" s="162">
        <v>0</v>
      </c>
      <c r="CW457" s="209">
        <f t="shared" si="500"/>
        <v>0</v>
      </c>
      <c r="CX457" s="209">
        <f t="shared" si="501"/>
        <v>0</v>
      </c>
      <c r="CY457" s="206" t="s">
        <v>1580</v>
      </c>
      <c r="CZ457" s="156"/>
      <c r="DD457" s="157"/>
      <c r="DE457" s="152" t="str">
        <f t="shared" si="480"/>
        <v>0</v>
      </c>
      <c r="DF457" s="152" t="str">
        <f t="shared" si="481"/>
        <v>0</v>
      </c>
      <c r="DG457" s="153"/>
      <c r="DH457" s="158"/>
      <c r="DI457" s="156"/>
      <c r="DJ457" s="174"/>
      <c r="DK457" s="175"/>
      <c r="DL457" s="156"/>
      <c r="DN457" s="429"/>
      <c r="DO457" s="240"/>
      <c r="DP457" s="189"/>
      <c r="DQ457" s="189"/>
      <c r="DR457" s="189"/>
      <c r="DS457" s="160"/>
      <c r="DT457" s="159"/>
      <c r="DU457" s="152">
        <f t="shared" si="504"/>
        <v>0</v>
      </c>
      <c r="DV457" s="152">
        <f t="shared" si="505"/>
        <v>0</v>
      </c>
      <c r="ES457" s="152">
        <f t="shared" si="506"/>
        <v>0</v>
      </c>
      <c r="ET457" s="151">
        <f t="shared" si="507"/>
        <v>0</v>
      </c>
      <c r="EU457" s="153"/>
      <c r="EV457" s="153"/>
      <c r="EW457" s="153"/>
      <c r="EX457" s="153"/>
      <c r="EY457" s="152">
        <f t="shared" si="482"/>
        <v>0</v>
      </c>
      <c r="EZ457" s="152">
        <f t="shared" si="483"/>
        <v>0</v>
      </c>
      <c r="FA457" s="152">
        <f t="shared" si="484"/>
        <v>0</v>
      </c>
      <c r="FB457" s="152">
        <f t="shared" si="485"/>
        <v>0</v>
      </c>
      <c r="FC457" s="151" t="str">
        <f t="shared" si="486"/>
        <v>Đủ</v>
      </c>
    </row>
    <row r="458" spans="1:159" s="155" customFormat="1" ht="34.5" hidden="1" customHeight="1">
      <c r="A458" s="208" t="str">
        <f t="shared" si="491"/>
        <v>Hiện</v>
      </c>
      <c r="B458" s="151" t="str">
        <f t="shared" si="502"/>
        <v>Đủ</v>
      </c>
      <c r="C458" s="409">
        <f t="shared" si="503"/>
        <v>0</v>
      </c>
      <c r="D458" s="154" t="s">
        <v>435</v>
      </c>
      <c r="E458" s="154"/>
      <c r="F458" s="154"/>
      <c r="G458" s="151"/>
      <c r="H458" s="364"/>
      <c r="I458" s="163" t="s">
        <v>1542</v>
      </c>
      <c r="J458" s="164" t="s">
        <v>922</v>
      </c>
      <c r="K458" s="171" t="s">
        <v>1543</v>
      </c>
      <c r="L458" s="171" t="s">
        <v>838</v>
      </c>
      <c r="M458" s="163" t="s">
        <v>345</v>
      </c>
      <c r="N458" s="173"/>
      <c r="O458" s="419">
        <v>67</v>
      </c>
      <c r="P458" s="205"/>
      <c r="S458" s="161"/>
      <c r="T458" s="162"/>
      <c r="U458" s="162"/>
      <c r="V458" s="162"/>
      <c r="W458" s="162"/>
      <c r="X458" s="162"/>
      <c r="Y458" s="162"/>
      <c r="Z458" s="162"/>
      <c r="AA458" s="162"/>
      <c r="AB458" s="162"/>
      <c r="AC458" s="162"/>
      <c r="AD458" s="162"/>
      <c r="AE458" s="162"/>
      <c r="AF458" s="162"/>
      <c r="AG458" s="162"/>
      <c r="AH458" s="162"/>
      <c r="AI458" s="162"/>
      <c r="AJ458" s="162"/>
      <c r="AK458" s="162"/>
      <c r="AL458" s="162"/>
      <c r="AM458" s="162"/>
      <c r="AN458" s="162"/>
      <c r="AO458" s="162"/>
      <c r="AP458" s="162"/>
      <c r="AQ458" s="162"/>
      <c r="AR458" s="162"/>
      <c r="AS458" s="162"/>
      <c r="AT458" s="162"/>
      <c r="AU458" s="162"/>
      <c r="AV458" s="162"/>
      <c r="AW458" s="162"/>
      <c r="AX458" s="162"/>
      <c r="AY458" s="162"/>
      <c r="AZ458" s="162"/>
      <c r="BA458" s="162"/>
      <c r="BB458" s="162"/>
      <c r="BC458" s="162">
        <v>67</v>
      </c>
      <c r="BD458" s="162">
        <v>0</v>
      </c>
      <c r="BE458" s="162">
        <v>0</v>
      </c>
      <c r="BF458" s="162">
        <v>0</v>
      </c>
      <c r="BG458" s="162">
        <v>0</v>
      </c>
      <c r="BH458" s="162">
        <v>0</v>
      </c>
      <c r="BI458" s="162">
        <v>0</v>
      </c>
      <c r="BJ458" s="162">
        <v>0</v>
      </c>
      <c r="BK458" s="162">
        <v>0</v>
      </c>
      <c r="BL458" s="162">
        <v>0</v>
      </c>
      <c r="BM458" s="162">
        <v>0</v>
      </c>
      <c r="BN458" s="162">
        <v>0</v>
      </c>
      <c r="BO458" s="162"/>
      <c r="BP458" s="162"/>
      <c r="BQ458" s="162">
        <v>0</v>
      </c>
      <c r="BR458" s="162">
        <v>0</v>
      </c>
      <c r="BS458" s="162">
        <v>0</v>
      </c>
      <c r="BT458" s="162">
        <v>0</v>
      </c>
      <c r="BU458" s="162">
        <v>0</v>
      </c>
      <c r="BV458" s="162">
        <v>0</v>
      </c>
      <c r="BW458" s="162"/>
      <c r="BX458" s="162"/>
      <c r="BY458" s="162">
        <v>0</v>
      </c>
      <c r="BZ458" s="162">
        <v>0</v>
      </c>
      <c r="CA458" s="162">
        <v>0</v>
      </c>
      <c r="CB458" s="162">
        <v>0</v>
      </c>
      <c r="CC458" s="162">
        <v>0</v>
      </c>
      <c r="CD458" s="162">
        <v>0</v>
      </c>
      <c r="CE458" s="162">
        <f>VLOOKUP(I458,[120]REV33!$A:$O,11,0)</f>
        <v>0</v>
      </c>
      <c r="CF458" s="162">
        <f>VLOOKUP(I458,[120]REV33!$A:$O,12,0)</f>
        <v>0</v>
      </c>
      <c r="CG458" s="162"/>
      <c r="CH458" s="162"/>
      <c r="CI458" s="162"/>
      <c r="CJ458" s="162"/>
      <c r="CK458" s="162"/>
      <c r="CL458" s="162"/>
      <c r="CM458" s="162"/>
      <c r="CN458" s="162"/>
      <c r="CO458" s="162">
        <v>0</v>
      </c>
      <c r="CP458" s="162">
        <v>0</v>
      </c>
      <c r="CQ458" s="162">
        <v>103</v>
      </c>
      <c r="CR458" s="162">
        <v>0</v>
      </c>
      <c r="CS458" s="162">
        <v>146</v>
      </c>
      <c r="CT458" s="162">
        <v>0</v>
      </c>
      <c r="CU458" s="162">
        <v>0</v>
      </c>
      <c r="CV458" s="162">
        <v>0</v>
      </c>
      <c r="CW458" s="209">
        <f t="shared" si="500"/>
        <v>316</v>
      </c>
      <c r="CX458" s="209">
        <f t="shared" si="501"/>
        <v>0</v>
      </c>
      <c r="CY458" s="375" t="s">
        <v>2879</v>
      </c>
      <c r="CZ458" s="156"/>
      <c r="DD458" s="157"/>
      <c r="DE458" s="152">
        <f t="shared" si="480"/>
        <v>316</v>
      </c>
      <c r="DF458" s="152" t="str">
        <f t="shared" si="481"/>
        <v>0</v>
      </c>
      <c r="DG458" s="153"/>
      <c r="DH458" s="158" t="s">
        <v>2241</v>
      </c>
      <c r="DI458" s="156" t="s">
        <v>435</v>
      </c>
      <c r="DJ458" s="171" t="s">
        <v>1543</v>
      </c>
      <c r="DK458" s="175"/>
      <c r="DL458" s="156" t="s">
        <v>477</v>
      </c>
      <c r="DM458" s="187">
        <v>45937</v>
      </c>
      <c r="DN458" s="429">
        <v>67</v>
      </c>
      <c r="DO458" s="240" t="s">
        <v>477</v>
      </c>
      <c r="DP458" s="189">
        <v>5550</v>
      </c>
      <c r="DQ458" s="181">
        <f t="shared" ref="DQ458:DQ460" si="508">DP458*DN458*1.1</f>
        <v>409035.00000000006</v>
      </c>
      <c r="DR458" s="446">
        <f t="shared" ref="DR458:DR460" si="509">(DQ458-DS458)/DS458</f>
        <v>0.10000000000000016</v>
      </c>
      <c r="DS458" s="195">
        <f t="shared" ref="DS458:DS460" si="510">DP458*DN458</f>
        <v>371850</v>
      </c>
      <c r="DT458" s="159">
        <v>45954</v>
      </c>
      <c r="DU458" s="152">
        <f t="shared" si="504"/>
        <v>316</v>
      </c>
      <c r="DV458" s="152">
        <f t="shared" si="505"/>
        <v>0</v>
      </c>
      <c r="ES458" s="152">
        <f t="shared" si="506"/>
        <v>0</v>
      </c>
      <c r="ET458" s="151">
        <f t="shared" si="507"/>
        <v>0</v>
      </c>
      <c r="EU458" s="153"/>
      <c r="EV458" s="153"/>
      <c r="EW458" s="153"/>
      <c r="EX458" s="153"/>
      <c r="EY458" s="152">
        <f t="shared" si="482"/>
        <v>316</v>
      </c>
      <c r="EZ458" s="152">
        <f t="shared" si="483"/>
        <v>0</v>
      </c>
      <c r="FA458" s="152">
        <f t="shared" si="484"/>
        <v>0</v>
      </c>
      <c r="FB458" s="152">
        <f t="shared" si="485"/>
        <v>0</v>
      </c>
      <c r="FC458" s="151" t="str">
        <f t="shared" si="486"/>
        <v>Đủ</v>
      </c>
    </row>
    <row r="459" spans="1:159" s="155" customFormat="1" ht="34.5" hidden="1" customHeight="1">
      <c r="A459" s="208" t="str">
        <f t="shared" si="491"/>
        <v>ok</v>
      </c>
      <c r="B459" s="151"/>
      <c r="C459" s="409"/>
      <c r="D459" s="154"/>
      <c r="E459" s="154"/>
      <c r="F459" s="154"/>
      <c r="G459" s="151"/>
      <c r="H459" s="364"/>
      <c r="I459" s="163" t="s">
        <v>1542</v>
      </c>
      <c r="J459" s="164" t="s">
        <v>922</v>
      </c>
      <c r="K459" s="171" t="s">
        <v>1543</v>
      </c>
      <c r="L459" s="171" t="s">
        <v>838</v>
      </c>
      <c r="M459" s="163" t="s">
        <v>345</v>
      </c>
      <c r="N459" s="173"/>
      <c r="O459" s="419"/>
      <c r="P459" s="205"/>
      <c r="S459" s="161"/>
      <c r="T459" s="162"/>
      <c r="U459" s="162"/>
      <c r="V459" s="162"/>
      <c r="W459" s="162"/>
      <c r="X459" s="162"/>
      <c r="Y459" s="162"/>
      <c r="Z459" s="162"/>
      <c r="AA459" s="162"/>
      <c r="AB459" s="162"/>
      <c r="AC459" s="162"/>
      <c r="AD459" s="162"/>
      <c r="AE459" s="162"/>
      <c r="AF459" s="162"/>
      <c r="AG459" s="162"/>
      <c r="AH459" s="162"/>
      <c r="AI459" s="162"/>
      <c r="AJ459" s="162"/>
      <c r="AK459" s="162"/>
      <c r="AL459" s="162"/>
      <c r="AM459" s="162"/>
      <c r="AN459" s="162"/>
      <c r="AO459" s="162"/>
      <c r="AP459" s="162"/>
      <c r="AQ459" s="162"/>
      <c r="AR459" s="162"/>
      <c r="AS459" s="162"/>
      <c r="AT459" s="162"/>
      <c r="AU459" s="162"/>
      <c r="AV459" s="162"/>
      <c r="AW459" s="162"/>
      <c r="AX459" s="162"/>
      <c r="AY459" s="162"/>
      <c r="AZ459" s="162"/>
      <c r="BA459" s="162"/>
      <c r="BB459" s="162"/>
      <c r="BC459" s="162"/>
      <c r="BD459" s="162"/>
      <c r="BE459" s="162"/>
      <c r="BF459" s="162"/>
      <c r="BG459" s="162"/>
      <c r="BH459" s="162"/>
      <c r="BI459" s="162"/>
      <c r="BJ459" s="162"/>
      <c r="BK459" s="162"/>
      <c r="BL459" s="162"/>
      <c r="BM459" s="162"/>
      <c r="BN459" s="162"/>
      <c r="BO459" s="162"/>
      <c r="BP459" s="162"/>
      <c r="BQ459" s="162"/>
      <c r="BR459" s="162"/>
      <c r="BS459" s="162"/>
      <c r="BT459" s="162"/>
      <c r="BU459" s="162"/>
      <c r="BV459" s="162"/>
      <c r="BW459" s="162"/>
      <c r="BX459" s="162"/>
      <c r="BY459" s="162"/>
      <c r="BZ459" s="162"/>
      <c r="CA459" s="162"/>
      <c r="CB459" s="162"/>
      <c r="CC459" s="162"/>
      <c r="CD459" s="162"/>
      <c r="CE459" s="162"/>
      <c r="CF459" s="162"/>
      <c r="CG459" s="162"/>
      <c r="CH459" s="162"/>
      <c r="CI459" s="162"/>
      <c r="CJ459" s="162"/>
      <c r="CK459" s="162"/>
      <c r="CL459" s="162"/>
      <c r="CM459" s="162"/>
      <c r="CN459" s="162"/>
      <c r="CO459" s="162"/>
      <c r="CP459" s="162"/>
      <c r="CQ459" s="162"/>
      <c r="CR459" s="162"/>
      <c r="CS459" s="162"/>
      <c r="CT459" s="162"/>
      <c r="CU459" s="162"/>
      <c r="CV459" s="162"/>
      <c r="CW459" s="209"/>
      <c r="CX459" s="209"/>
      <c r="CY459" s="375"/>
      <c r="CZ459" s="156"/>
      <c r="DD459" s="157"/>
      <c r="DE459" s="152"/>
      <c r="DF459" s="152"/>
      <c r="DG459" s="153"/>
      <c r="DH459" s="158" t="s">
        <v>2891</v>
      </c>
      <c r="DI459" s="156" t="s">
        <v>435</v>
      </c>
      <c r="DJ459" s="758" t="s">
        <v>2875</v>
      </c>
      <c r="DK459" s="175" t="s">
        <v>943</v>
      </c>
      <c r="DL459" s="156" t="s">
        <v>477</v>
      </c>
      <c r="DM459" s="158" t="s">
        <v>374</v>
      </c>
      <c r="DN459" s="429">
        <v>146</v>
      </c>
      <c r="DO459" s="240" t="s">
        <v>477</v>
      </c>
      <c r="DP459" s="195">
        <v>5550</v>
      </c>
      <c r="DQ459" s="181">
        <f t="shared" si="508"/>
        <v>891330.00000000012</v>
      </c>
      <c r="DR459" s="446">
        <f t="shared" si="509"/>
        <v>0.10000000000000014</v>
      </c>
      <c r="DS459" s="195">
        <f t="shared" si="510"/>
        <v>810300</v>
      </c>
      <c r="DT459" s="159">
        <v>46108</v>
      </c>
      <c r="DU459" s="152"/>
      <c r="DV459" s="152"/>
      <c r="ES459" s="152"/>
      <c r="ET459" s="151"/>
      <c r="EU459" s="153"/>
      <c r="EV459" s="153"/>
      <c r="EW459" s="153"/>
      <c r="EX459" s="153"/>
      <c r="EY459" s="152"/>
      <c r="EZ459" s="152"/>
      <c r="FA459" s="152"/>
      <c r="FB459" s="152"/>
      <c r="FC459" s="151"/>
    </row>
    <row r="460" spans="1:159" s="155" customFormat="1" ht="34.5" hidden="1" customHeight="1">
      <c r="A460" s="208" t="str">
        <f t="shared" si="491"/>
        <v>ok</v>
      </c>
      <c r="B460" s="151"/>
      <c r="C460" s="409"/>
      <c r="D460" s="154"/>
      <c r="E460" s="154"/>
      <c r="F460" s="154"/>
      <c r="G460" s="151"/>
      <c r="H460" s="364"/>
      <c r="I460" s="163" t="s">
        <v>1542</v>
      </c>
      <c r="J460" s="164" t="s">
        <v>922</v>
      </c>
      <c r="K460" s="171" t="s">
        <v>1543</v>
      </c>
      <c r="L460" s="171" t="s">
        <v>838</v>
      </c>
      <c r="M460" s="1261" t="s">
        <v>345</v>
      </c>
      <c r="N460" s="1274"/>
      <c r="O460" s="1275"/>
      <c r="P460" s="1276"/>
      <c r="Q460" s="1265"/>
      <c r="R460" s="1265"/>
      <c r="S460" s="1266"/>
      <c r="T460" s="1267"/>
      <c r="U460" s="1267"/>
      <c r="V460" s="1267"/>
      <c r="W460" s="1267"/>
      <c r="X460" s="1267"/>
      <c r="Y460" s="1267"/>
      <c r="Z460" s="1267"/>
      <c r="AA460" s="1267"/>
      <c r="AB460" s="1267"/>
      <c r="AC460" s="1267"/>
      <c r="AD460" s="1267"/>
      <c r="AE460" s="1267"/>
      <c r="AF460" s="1267"/>
      <c r="AG460" s="1267"/>
      <c r="AH460" s="1267"/>
      <c r="AI460" s="1267"/>
      <c r="AJ460" s="1267"/>
      <c r="AK460" s="1267"/>
      <c r="AL460" s="1267"/>
      <c r="AM460" s="1267"/>
      <c r="AN460" s="1267"/>
      <c r="AO460" s="1267"/>
      <c r="AP460" s="1267"/>
      <c r="AQ460" s="1267"/>
      <c r="AR460" s="1267"/>
      <c r="AS460" s="1267"/>
      <c r="AT460" s="1267"/>
      <c r="AU460" s="1267"/>
      <c r="AV460" s="1267"/>
      <c r="AW460" s="1267"/>
      <c r="AX460" s="1267"/>
      <c r="AY460" s="1267"/>
      <c r="AZ460" s="1267"/>
      <c r="BA460" s="1267"/>
      <c r="BB460" s="1267"/>
      <c r="BC460" s="1267"/>
      <c r="BD460" s="1267"/>
      <c r="BE460" s="1267"/>
      <c r="BF460" s="1267"/>
      <c r="BG460" s="1267"/>
      <c r="BH460" s="1267"/>
      <c r="BI460" s="1267"/>
      <c r="BJ460" s="1267"/>
      <c r="BK460" s="1267"/>
      <c r="BL460" s="1267"/>
      <c r="BM460" s="1267"/>
      <c r="BN460" s="1267"/>
      <c r="BO460" s="1267"/>
      <c r="BP460" s="1267"/>
      <c r="BQ460" s="1267"/>
      <c r="BR460" s="1267"/>
      <c r="BS460" s="1267"/>
      <c r="BT460" s="1267"/>
      <c r="BU460" s="1267"/>
      <c r="BV460" s="1267"/>
      <c r="BW460" s="1267"/>
      <c r="BX460" s="1267"/>
      <c r="BY460" s="1267"/>
      <c r="BZ460" s="1267"/>
      <c r="CA460" s="1267"/>
      <c r="CB460" s="1267"/>
      <c r="CC460" s="1267"/>
      <c r="CD460" s="1267"/>
      <c r="CE460" s="1267"/>
      <c r="CF460" s="1267"/>
      <c r="CG460" s="1267"/>
      <c r="CH460" s="1267"/>
      <c r="CI460" s="1267"/>
      <c r="CJ460" s="1267"/>
      <c r="CK460" s="1267"/>
      <c r="CL460" s="1267"/>
      <c r="CM460" s="1267"/>
      <c r="CN460" s="1267"/>
      <c r="CO460" s="1267"/>
      <c r="CP460" s="1267"/>
      <c r="CQ460" s="1267"/>
      <c r="CR460" s="1267"/>
      <c r="CS460" s="1267"/>
      <c r="CT460" s="1267"/>
      <c r="CU460" s="1267"/>
      <c r="CV460" s="1267"/>
      <c r="CW460" s="1268"/>
      <c r="CX460" s="1268"/>
      <c r="CY460" s="1277"/>
      <c r="CZ460" s="1270"/>
      <c r="DA460" s="1265"/>
      <c r="DB460" s="1265"/>
      <c r="DC460" s="1265"/>
      <c r="DD460" s="1271"/>
      <c r="DE460" s="1272"/>
      <c r="DF460" s="1272"/>
      <c r="DG460" s="1273"/>
      <c r="DH460" s="158" t="s">
        <v>2871</v>
      </c>
      <c r="DI460" s="156" t="s">
        <v>435</v>
      </c>
      <c r="DJ460" s="174" t="s">
        <v>1274</v>
      </c>
      <c r="DK460" s="175" t="s">
        <v>2874</v>
      </c>
      <c r="DL460" s="1282" t="s">
        <v>477</v>
      </c>
      <c r="DM460" s="1282" t="s">
        <v>374</v>
      </c>
      <c r="DN460" s="1280">
        <v>103</v>
      </c>
      <c r="DO460" s="1282" t="s">
        <v>477</v>
      </c>
      <c r="DP460" s="1280">
        <v>5550</v>
      </c>
      <c r="DQ460" s="181">
        <f t="shared" si="508"/>
        <v>628815</v>
      </c>
      <c r="DR460" s="446">
        <f t="shared" si="509"/>
        <v>0.1</v>
      </c>
      <c r="DS460" s="195">
        <f t="shared" si="510"/>
        <v>571650</v>
      </c>
      <c r="DT460" s="159">
        <v>46086</v>
      </c>
      <c r="DU460" s="152"/>
      <c r="DV460" s="152"/>
      <c r="ES460" s="152"/>
      <c r="ET460" s="151"/>
      <c r="EU460" s="153"/>
      <c r="EV460" s="153"/>
      <c r="EW460" s="153"/>
      <c r="EX460" s="153"/>
      <c r="EY460" s="152"/>
      <c r="EZ460" s="152"/>
      <c r="FA460" s="152"/>
      <c r="FB460" s="152"/>
      <c r="FC460" s="151"/>
    </row>
    <row r="461" spans="1:159" s="155" customFormat="1" ht="14" hidden="1" customHeight="1">
      <c r="A461" s="1260" t="str">
        <f t="shared" si="491"/>
        <v>Hiện</v>
      </c>
      <c r="B461" s="151" t="str">
        <f t="shared" si="502"/>
        <v>Đủ</v>
      </c>
      <c r="C461" s="409">
        <f t="shared" si="503"/>
        <v>0</v>
      </c>
      <c r="D461" s="154"/>
      <c r="E461" s="154"/>
      <c r="F461" s="154"/>
      <c r="G461" s="151"/>
      <c r="H461" s="364"/>
      <c r="I461" s="171" t="s">
        <v>1544</v>
      </c>
      <c r="J461" s="164" t="s">
        <v>922</v>
      </c>
      <c r="K461" s="171" t="s">
        <v>1545</v>
      </c>
      <c r="L461" s="171" t="s">
        <v>838</v>
      </c>
      <c r="M461" s="163" t="s">
        <v>345</v>
      </c>
      <c r="N461" s="173"/>
      <c r="O461" s="419">
        <v>67</v>
      </c>
      <c r="P461" s="205"/>
      <c r="S461" s="161"/>
      <c r="T461" s="162"/>
      <c r="U461" s="162"/>
      <c r="V461" s="162"/>
      <c r="W461" s="162"/>
      <c r="X461" s="162"/>
      <c r="Y461" s="162"/>
      <c r="Z461" s="162"/>
      <c r="AA461" s="162"/>
      <c r="AB461" s="162"/>
      <c r="AC461" s="162"/>
      <c r="AD461" s="162"/>
      <c r="AE461" s="162"/>
      <c r="AF461" s="162"/>
      <c r="AG461" s="162"/>
      <c r="AH461" s="162"/>
      <c r="AI461" s="162"/>
      <c r="AJ461" s="162"/>
      <c r="AK461" s="162"/>
      <c r="AL461" s="162"/>
      <c r="AM461" s="162"/>
      <c r="AN461" s="162"/>
      <c r="AO461" s="162"/>
      <c r="AP461" s="162"/>
      <c r="AQ461" s="162"/>
      <c r="AR461" s="162"/>
      <c r="AS461" s="162"/>
      <c r="AT461" s="162"/>
      <c r="AU461" s="162"/>
      <c r="AV461" s="162"/>
      <c r="AW461" s="162"/>
      <c r="AX461" s="162"/>
      <c r="AY461" s="162"/>
      <c r="AZ461" s="162"/>
      <c r="BA461" s="162"/>
      <c r="BB461" s="162"/>
      <c r="BC461" s="162">
        <v>67</v>
      </c>
      <c r="BD461" s="162">
        <v>0</v>
      </c>
      <c r="BE461" s="162">
        <v>-67</v>
      </c>
      <c r="BF461" s="162">
        <v>0</v>
      </c>
      <c r="BG461" s="162">
        <v>0</v>
      </c>
      <c r="BH461" s="162">
        <v>0</v>
      </c>
      <c r="BI461" s="162">
        <v>0</v>
      </c>
      <c r="BJ461" s="162">
        <v>0</v>
      </c>
      <c r="BK461" s="162">
        <v>0</v>
      </c>
      <c r="BL461" s="162">
        <v>0</v>
      </c>
      <c r="BM461" s="162">
        <v>0</v>
      </c>
      <c r="BN461" s="162">
        <v>0</v>
      </c>
      <c r="BO461" s="162"/>
      <c r="BP461" s="162"/>
      <c r="BQ461" s="162">
        <v>0</v>
      </c>
      <c r="BR461" s="162">
        <v>0</v>
      </c>
      <c r="BS461" s="162">
        <v>0</v>
      </c>
      <c r="BT461" s="162">
        <v>0</v>
      </c>
      <c r="BU461" s="162">
        <v>0</v>
      </c>
      <c r="BV461" s="162">
        <v>0</v>
      </c>
      <c r="BW461" s="162"/>
      <c r="BX461" s="162"/>
      <c r="BY461" s="162">
        <v>0</v>
      </c>
      <c r="BZ461" s="162">
        <v>0</v>
      </c>
      <c r="CA461" s="162">
        <v>0</v>
      </c>
      <c r="CB461" s="162">
        <v>0</v>
      </c>
      <c r="CC461" s="162">
        <v>0</v>
      </c>
      <c r="CD461" s="162">
        <v>0</v>
      </c>
      <c r="CE461" s="162">
        <f>VLOOKUP(I461,[120]REV33!$A:$O,11,0)</f>
        <v>0</v>
      </c>
      <c r="CF461" s="162">
        <f>VLOOKUP(I461,[120]REV33!$A:$O,12,0)</f>
        <v>0</v>
      </c>
      <c r="CG461" s="162"/>
      <c r="CH461" s="162"/>
      <c r="CI461" s="162"/>
      <c r="CJ461" s="162"/>
      <c r="CK461" s="162"/>
      <c r="CL461" s="162"/>
      <c r="CM461" s="162"/>
      <c r="CN461" s="162"/>
      <c r="CO461" s="162">
        <v>0</v>
      </c>
      <c r="CP461" s="162">
        <v>0</v>
      </c>
      <c r="CQ461" s="162">
        <v>0</v>
      </c>
      <c r="CR461" s="162">
        <v>0</v>
      </c>
      <c r="CS461" s="162">
        <v>0</v>
      </c>
      <c r="CT461" s="162">
        <v>0</v>
      </c>
      <c r="CU461" s="162">
        <v>0</v>
      </c>
      <c r="CV461" s="162">
        <v>0</v>
      </c>
      <c r="CW461" s="209">
        <f t="shared" ref="CW461:CW468" si="511">Q461+S461+U461+W461+Y461+AA461+AC461+AE461+AG461+AI461+AK461+AM461+AO461+AQ461+AS461+AU461+AW461+AY461+BA461+BC461+BE461+BG461+BI461+BK461+BM461+BO461+BQ461+BS461+BU461+BW461+BY461+CA461+CC461+CE461+CG461+CI461+CK461+CM461+CO461+CQ461+CS461+CU461</f>
        <v>0</v>
      </c>
      <c r="CX461" s="209">
        <f t="shared" ref="CX461:CX468" si="512">R461+T461+V461+X461+Z461+AB461+AD461+AF461+AH461+AJ461+AL461+AN461+AP461+AR461+AT461+AV461+AX461+AZ461+BB461+BD461+BF461+BH461+BJ461+BL461+BN461+BP461+BR461+BT461+BV461+BX461+BZ461+CB461+CD461+CF461+CH461+CJ461+CL461+CN461+CP461+CR461+CT461+CV461</f>
        <v>0</v>
      </c>
      <c r="CY461" s="206" t="s">
        <v>1580</v>
      </c>
      <c r="CZ461" s="156"/>
      <c r="DD461" s="157"/>
      <c r="DE461" s="152" t="str">
        <f t="shared" si="480"/>
        <v>0</v>
      </c>
      <c r="DF461" s="152" t="str">
        <f t="shared" si="481"/>
        <v>0</v>
      </c>
      <c r="DG461" s="153"/>
      <c r="DH461" s="158"/>
      <c r="DI461" s="156"/>
      <c r="DJ461" s="174"/>
      <c r="DK461" s="175"/>
      <c r="DL461" s="156"/>
      <c r="DN461" s="429"/>
      <c r="DO461" s="240"/>
      <c r="DP461" s="189"/>
      <c r="DQ461" s="189"/>
      <c r="DR461" s="189"/>
      <c r="DS461" s="160"/>
      <c r="DT461" s="159"/>
      <c r="DU461" s="152">
        <f t="shared" ref="DU461:DU477" si="513">SUMIF($I:$I,I461,$DN:$DN)</f>
        <v>0</v>
      </c>
      <c r="DV461" s="152">
        <f t="shared" ref="DV461:DV468" si="514">SUMIF($I:$I,I461,$DO:$DO)</f>
        <v>0</v>
      </c>
      <c r="ES461" s="152">
        <f t="shared" ref="ES461:ES468" si="515">SUMIF($I:$I,I461,$EG:$EG)</f>
        <v>0</v>
      </c>
      <c r="ET461" s="151">
        <f t="shared" ref="ET461:ET468" si="516">SUMIF($I:$I,I461,$EH:$EH)</f>
        <v>0</v>
      </c>
      <c r="EU461" s="153"/>
      <c r="EV461" s="153"/>
      <c r="EW461" s="153"/>
      <c r="EX461" s="153"/>
      <c r="EY461" s="152">
        <f t="shared" si="482"/>
        <v>0</v>
      </c>
      <c r="EZ461" s="152">
        <f t="shared" si="483"/>
        <v>0</v>
      </c>
      <c r="FA461" s="152">
        <f t="shared" si="484"/>
        <v>0</v>
      </c>
      <c r="FB461" s="152">
        <f t="shared" si="485"/>
        <v>0</v>
      </c>
      <c r="FC461" s="151" t="str">
        <f t="shared" si="486"/>
        <v>Đủ</v>
      </c>
    </row>
    <row r="462" spans="1:159" s="155" customFormat="1" ht="14" hidden="1" customHeight="1">
      <c r="A462" s="208" t="str">
        <f t="shared" si="491"/>
        <v>Hiện</v>
      </c>
      <c r="B462" s="151" t="str">
        <f t="shared" si="502"/>
        <v>Thừa</v>
      </c>
      <c r="C462" s="409">
        <f t="shared" si="503"/>
        <v>-65</v>
      </c>
      <c r="D462" s="154"/>
      <c r="E462" s="154"/>
      <c r="F462" s="154"/>
      <c r="G462" s="151"/>
      <c r="H462" s="364"/>
      <c r="I462" s="171" t="s">
        <v>1546</v>
      </c>
      <c r="J462" s="164" t="s">
        <v>1547</v>
      </c>
      <c r="K462" s="171" t="s">
        <v>1548</v>
      </c>
      <c r="L462" s="171" t="s">
        <v>838</v>
      </c>
      <c r="M462" s="163" t="s">
        <v>345</v>
      </c>
      <c r="N462" s="173"/>
      <c r="O462" s="419">
        <v>3935</v>
      </c>
      <c r="P462" s="205"/>
      <c r="S462" s="161"/>
      <c r="T462" s="162"/>
      <c r="U462" s="162"/>
      <c r="V462" s="162"/>
      <c r="W462" s="162"/>
      <c r="X462" s="162"/>
      <c r="Y462" s="162"/>
      <c r="Z462" s="162"/>
      <c r="AA462" s="162"/>
      <c r="AB462" s="162"/>
      <c r="AC462" s="162"/>
      <c r="AD462" s="162"/>
      <c r="AE462" s="162"/>
      <c r="AF462" s="162"/>
      <c r="AG462" s="162"/>
      <c r="AH462" s="162"/>
      <c r="AI462" s="162"/>
      <c r="AJ462" s="162"/>
      <c r="AK462" s="162"/>
      <c r="AL462" s="162"/>
      <c r="AM462" s="162"/>
      <c r="AN462" s="162"/>
      <c r="AO462" s="162"/>
      <c r="AP462" s="162"/>
      <c r="AQ462" s="162"/>
      <c r="AR462" s="162"/>
      <c r="AS462" s="162"/>
      <c r="AT462" s="162"/>
      <c r="AU462" s="162"/>
      <c r="AV462" s="162"/>
      <c r="AW462" s="162"/>
      <c r="AX462" s="162"/>
      <c r="AY462" s="162"/>
      <c r="AZ462" s="162"/>
      <c r="BA462" s="162"/>
      <c r="BB462" s="162"/>
      <c r="BC462" s="162">
        <v>3935</v>
      </c>
      <c r="BD462" s="162">
        <v>0</v>
      </c>
      <c r="BE462" s="162">
        <v>0</v>
      </c>
      <c r="BF462" s="162">
        <v>0</v>
      </c>
      <c r="BG462" s="162">
        <v>0</v>
      </c>
      <c r="BH462" s="162">
        <v>0</v>
      </c>
      <c r="BI462" s="162">
        <v>0</v>
      </c>
      <c r="BJ462" s="162">
        <v>0</v>
      </c>
      <c r="BK462" s="162">
        <v>0</v>
      </c>
      <c r="BL462" s="162">
        <v>0</v>
      </c>
      <c r="BM462" s="162">
        <v>0</v>
      </c>
      <c r="BN462" s="162">
        <v>0</v>
      </c>
      <c r="BO462" s="162"/>
      <c r="BP462" s="162"/>
      <c r="BQ462" s="162">
        <v>0</v>
      </c>
      <c r="BR462" s="162">
        <v>0</v>
      </c>
      <c r="BS462" s="162">
        <v>0</v>
      </c>
      <c r="BT462" s="162">
        <v>0</v>
      </c>
      <c r="BU462" s="162">
        <v>0</v>
      </c>
      <c r="BV462" s="162">
        <v>0</v>
      </c>
      <c r="BW462" s="162"/>
      <c r="BX462" s="162"/>
      <c r="BY462" s="162">
        <v>0</v>
      </c>
      <c r="BZ462" s="162">
        <v>0</v>
      </c>
      <c r="CA462" s="162">
        <v>0</v>
      </c>
      <c r="CB462" s="162">
        <v>0</v>
      </c>
      <c r="CC462" s="162">
        <v>0</v>
      </c>
      <c r="CD462" s="162">
        <v>0</v>
      </c>
      <c r="CE462" s="162">
        <f>VLOOKUP(I462,[120]REV33!$A:$O,11,0)</f>
        <v>0</v>
      </c>
      <c r="CF462" s="162">
        <f>VLOOKUP(I462,[120]REV33!$A:$O,12,0)</f>
        <v>0</v>
      </c>
      <c r="CG462" s="162"/>
      <c r="CH462" s="162"/>
      <c r="CI462" s="162"/>
      <c r="CJ462" s="162"/>
      <c r="CK462" s="162"/>
      <c r="CL462" s="162"/>
      <c r="CM462" s="162"/>
      <c r="CN462" s="162"/>
      <c r="CO462" s="162">
        <v>0</v>
      </c>
      <c r="CP462" s="162">
        <v>0</v>
      </c>
      <c r="CQ462" s="162">
        <v>0</v>
      </c>
      <c r="CR462" s="162">
        <v>0</v>
      </c>
      <c r="CS462" s="162">
        <v>0</v>
      </c>
      <c r="CT462" s="162">
        <v>0</v>
      </c>
      <c r="CU462" s="162">
        <v>0</v>
      </c>
      <c r="CV462" s="162">
        <v>0</v>
      </c>
      <c r="CW462" s="209">
        <f t="shared" si="511"/>
        <v>3935</v>
      </c>
      <c r="CX462" s="209">
        <f t="shared" si="512"/>
        <v>0</v>
      </c>
      <c r="CY462" s="206" t="s">
        <v>1558</v>
      </c>
      <c r="CZ462" s="156"/>
      <c r="DD462" s="157"/>
      <c r="DE462" s="152">
        <f t="shared" si="480"/>
        <v>3935</v>
      </c>
      <c r="DF462" s="152" t="str">
        <f t="shared" si="481"/>
        <v>0</v>
      </c>
      <c r="DG462" s="153"/>
      <c r="DH462" s="158" t="s">
        <v>1630</v>
      </c>
      <c r="DI462" s="156" t="s">
        <v>1629</v>
      </c>
      <c r="DJ462" s="174" t="s">
        <v>1631</v>
      </c>
      <c r="DK462" s="175"/>
      <c r="DL462" s="156" t="s">
        <v>477</v>
      </c>
      <c r="DM462" s="187">
        <v>45938</v>
      </c>
      <c r="DN462" s="429">
        <v>4000</v>
      </c>
      <c r="DO462" s="240" t="s">
        <v>477</v>
      </c>
      <c r="DP462" s="189">
        <v>1990</v>
      </c>
      <c r="DQ462" s="181">
        <f>DP462*DN462*1.08</f>
        <v>8596800</v>
      </c>
      <c r="DR462" s="446">
        <f>(DQ462-DS462)/DS462</f>
        <v>0.08</v>
      </c>
      <c r="DS462" s="160">
        <f>DP462*DN462</f>
        <v>7960000</v>
      </c>
      <c r="DT462" s="159">
        <v>45946</v>
      </c>
      <c r="DU462" s="152">
        <f t="shared" si="513"/>
        <v>4000</v>
      </c>
      <c r="DV462" s="152">
        <f t="shared" si="514"/>
        <v>0</v>
      </c>
      <c r="ES462" s="152">
        <f t="shared" si="515"/>
        <v>0</v>
      </c>
      <c r="ET462" s="151">
        <f t="shared" si="516"/>
        <v>0</v>
      </c>
      <c r="EU462" s="153"/>
      <c r="EV462" s="153"/>
      <c r="EW462" s="153"/>
      <c r="EX462" s="153"/>
      <c r="EY462" s="152">
        <f t="shared" si="482"/>
        <v>4000</v>
      </c>
      <c r="EZ462" s="152">
        <f t="shared" si="483"/>
        <v>0</v>
      </c>
      <c r="FA462" s="152">
        <f t="shared" si="484"/>
        <v>-65</v>
      </c>
      <c r="FB462" s="152">
        <f t="shared" si="485"/>
        <v>0</v>
      </c>
      <c r="FC462" s="151" t="str">
        <f t="shared" si="486"/>
        <v>Thừa</v>
      </c>
    </row>
    <row r="463" spans="1:159" s="155" customFormat="1" ht="35.5" hidden="1" customHeight="1">
      <c r="A463" s="208" t="str">
        <f t="shared" si="491"/>
        <v>Hiện</v>
      </c>
      <c r="B463" s="151" t="str">
        <f>CONCATENATE(FC463," Đã Hủy")</f>
        <v>Đủ Đã Hủy</v>
      </c>
      <c r="C463" s="409">
        <f t="shared" si="503"/>
        <v>0</v>
      </c>
      <c r="D463" s="154" t="s">
        <v>1594</v>
      </c>
      <c r="E463" s="425"/>
      <c r="F463" s="154"/>
      <c r="G463" s="151"/>
      <c r="H463" s="364"/>
      <c r="I463" s="164" t="s">
        <v>1549</v>
      </c>
      <c r="J463" s="164" t="s">
        <v>1550</v>
      </c>
      <c r="K463" s="171" t="s">
        <v>1551</v>
      </c>
      <c r="L463" s="171" t="s">
        <v>838</v>
      </c>
      <c r="M463" s="163" t="s">
        <v>77</v>
      </c>
      <c r="N463" s="173"/>
      <c r="O463" s="419">
        <v>688</v>
      </c>
      <c r="P463" s="205"/>
      <c r="S463" s="161"/>
      <c r="T463" s="162"/>
      <c r="U463" s="162"/>
      <c r="V463" s="162"/>
      <c r="W463" s="162"/>
      <c r="X463" s="162"/>
      <c r="Y463" s="162"/>
      <c r="Z463" s="162"/>
      <c r="AA463" s="162"/>
      <c r="AB463" s="162"/>
      <c r="AC463" s="162"/>
      <c r="AD463" s="162"/>
      <c r="AE463" s="162"/>
      <c r="AF463" s="162"/>
      <c r="AG463" s="162"/>
      <c r="AH463" s="162"/>
      <c r="AI463" s="162"/>
      <c r="AJ463" s="162"/>
      <c r="AK463" s="162"/>
      <c r="AL463" s="162"/>
      <c r="AM463" s="162"/>
      <c r="AN463" s="162"/>
      <c r="AO463" s="162"/>
      <c r="AP463" s="162"/>
      <c r="AQ463" s="162"/>
      <c r="AR463" s="162"/>
      <c r="AS463" s="162"/>
      <c r="AT463" s="162"/>
      <c r="AU463" s="162"/>
      <c r="AV463" s="162"/>
      <c r="AW463" s="162"/>
      <c r="AX463" s="162"/>
      <c r="AY463" s="162"/>
      <c r="AZ463" s="162"/>
      <c r="BA463" s="162"/>
      <c r="BB463" s="162"/>
      <c r="BC463" s="162">
        <v>688</v>
      </c>
      <c r="BD463" s="162">
        <v>0</v>
      </c>
      <c r="BE463" s="162">
        <v>0</v>
      </c>
      <c r="BF463" s="162">
        <v>0</v>
      </c>
      <c r="BG463" s="162">
        <v>0</v>
      </c>
      <c r="BH463" s="162">
        <v>0</v>
      </c>
      <c r="BI463" s="162">
        <v>0</v>
      </c>
      <c r="BJ463" s="162">
        <v>0</v>
      </c>
      <c r="BK463" s="162">
        <v>0</v>
      </c>
      <c r="BL463" s="162">
        <v>0</v>
      </c>
      <c r="BM463" s="162">
        <v>0</v>
      </c>
      <c r="BN463" s="162">
        <v>0</v>
      </c>
      <c r="BO463" s="162"/>
      <c r="BP463" s="162"/>
      <c r="BQ463" s="162">
        <v>0</v>
      </c>
      <c r="BR463" s="162">
        <v>0</v>
      </c>
      <c r="BS463" s="162">
        <v>0</v>
      </c>
      <c r="BT463" s="162">
        <v>0</v>
      </c>
      <c r="BU463" s="162">
        <v>0</v>
      </c>
      <c r="BV463" s="162">
        <v>0</v>
      </c>
      <c r="BW463" s="162"/>
      <c r="BX463" s="162"/>
      <c r="BY463" s="162">
        <v>0</v>
      </c>
      <c r="BZ463" s="162">
        <v>0</v>
      </c>
      <c r="CA463" s="162">
        <v>-688</v>
      </c>
      <c r="CB463" s="162">
        <v>0</v>
      </c>
      <c r="CC463" s="162">
        <v>0</v>
      </c>
      <c r="CD463" s="162">
        <v>0</v>
      </c>
      <c r="CE463" s="162">
        <f>VLOOKUP(I463,[120]REV33!$A:$O,11,0)</f>
        <v>0</v>
      </c>
      <c r="CF463" s="162">
        <f>VLOOKUP(I463,[120]REV33!$A:$O,12,0)</f>
        <v>0</v>
      </c>
      <c r="CG463" s="162"/>
      <c r="CH463" s="162"/>
      <c r="CI463" s="162"/>
      <c r="CJ463" s="162"/>
      <c r="CK463" s="162"/>
      <c r="CL463" s="162"/>
      <c r="CM463" s="162"/>
      <c r="CN463" s="162"/>
      <c r="CO463" s="162">
        <v>0</v>
      </c>
      <c r="CP463" s="162">
        <v>0</v>
      </c>
      <c r="CQ463" s="162">
        <v>0</v>
      </c>
      <c r="CR463" s="162">
        <v>0</v>
      </c>
      <c r="CS463" s="162">
        <v>0</v>
      </c>
      <c r="CT463" s="162">
        <v>0</v>
      </c>
      <c r="CU463" s="162">
        <v>0</v>
      </c>
      <c r="CV463" s="162">
        <v>0</v>
      </c>
      <c r="CW463" s="209">
        <f t="shared" si="511"/>
        <v>0</v>
      </c>
      <c r="CX463" s="209">
        <f t="shared" si="512"/>
        <v>0</v>
      </c>
      <c r="CY463" s="375" t="s">
        <v>2324</v>
      </c>
      <c r="CZ463" s="156"/>
      <c r="DD463" s="157"/>
      <c r="DE463" s="152" t="str">
        <f t="shared" si="480"/>
        <v>0</v>
      </c>
      <c r="DF463" s="152" t="str">
        <f t="shared" si="481"/>
        <v>0</v>
      </c>
      <c r="DG463" s="153"/>
      <c r="DH463" s="158"/>
      <c r="DI463" s="156"/>
      <c r="DJ463" s="174"/>
      <c r="DK463" s="175"/>
      <c r="DL463" s="156"/>
      <c r="DN463" s="429"/>
      <c r="DO463" s="240"/>
      <c r="DP463" s="189"/>
      <c r="DQ463" s="189"/>
      <c r="DR463" s="189"/>
      <c r="DS463" s="160"/>
      <c r="DT463" s="159"/>
      <c r="DU463" s="152">
        <f t="shared" si="513"/>
        <v>0</v>
      </c>
      <c r="DV463" s="152">
        <f t="shared" si="514"/>
        <v>0</v>
      </c>
      <c r="ES463" s="152">
        <f t="shared" si="515"/>
        <v>0</v>
      </c>
      <c r="ET463" s="151">
        <f t="shared" si="516"/>
        <v>0</v>
      </c>
      <c r="EU463" s="153"/>
      <c r="EV463" s="153"/>
      <c r="EW463" s="153"/>
      <c r="EX463" s="153"/>
      <c r="EY463" s="152">
        <f t="shared" si="482"/>
        <v>0</v>
      </c>
      <c r="EZ463" s="152">
        <f t="shared" si="483"/>
        <v>0</v>
      </c>
      <c r="FA463" s="152">
        <f t="shared" si="484"/>
        <v>0</v>
      </c>
      <c r="FB463" s="152">
        <f t="shared" si="485"/>
        <v>0</v>
      </c>
      <c r="FC463" s="151" t="str">
        <f t="shared" si="486"/>
        <v>Đủ</v>
      </c>
    </row>
    <row r="464" spans="1:159" s="155" customFormat="1" ht="14" hidden="1" customHeight="1">
      <c r="A464" s="208" t="str">
        <f t="shared" si="491"/>
        <v>Hiện</v>
      </c>
      <c r="B464" s="151" t="str">
        <f>CONCATENATE(FC464," Hủy")</f>
        <v>Đủ Hủy</v>
      </c>
      <c r="C464" s="409">
        <f t="shared" si="503"/>
        <v>0</v>
      </c>
      <c r="D464" s="154" t="s">
        <v>1594</v>
      </c>
      <c r="E464" s="425" t="s">
        <v>1659</v>
      </c>
      <c r="F464" s="154"/>
      <c r="G464" s="151"/>
      <c r="H464" s="364"/>
      <c r="I464" s="164" t="s">
        <v>1552</v>
      </c>
      <c r="J464" s="164" t="s">
        <v>1553</v>
      </c>
      <c r="K464" s="171" t="s">
        <v>1554</v>
      </c>
      <c r="L464" s="171" t="s">
        <v>838</v>
      </c>
      <c r="M464" s="163" t="s">
        <v>77</v>
      </c>
      <c r="N464" s="173"/>
      <c r="O464" s="419">
        <v>1028</v>
      </c>
      <c r="P464" s="205"/>
      <c r="S464" s="161"/>
      <c r="T464" s="162"/>
      <c r="U464" s="162"/>
      <c r="V464" s="162"/>
      <c r="W464" s="162"/>
      <c r="X464" s="162"/>
      <c r="Y464" s="162"/>
      <c r="Z464" s="162"/>
      <c r="AA464" s="162"/>
      <c r="AB464" s="162"/>
      <c r="AC464" s="162"/>
      <c r="AD464" s="162"/>
      <c r="AE464" s="162"/>
      <c r="AF464" s="162"/>
      <c r="AG464" s="162"/>
      <c r="AH464" s="162"/>
      <c r="AI464" s="162"/>
      <c r="AJ464" s="162"/>
      <c r="AK464" s="162"/>
      <c r="AL464" s="162"/>
      <c r="AM464" s="162"/>
      <c r="AN464" s="162"/>
      <c r="AO464" s="162"/>
      <c r="AP464" s="162"/>
      <c r="AQ464" s="162"/>
      <c r="AR464" s="162"/>
      <c r="AS464" s="162"/>
      <c r="AT464" s="162"/>
      <c r="AU464" s="162"/>
      <c r="AV464" s="162"/>
      <c r="AW464" s="162"/>
      <c r="AX464" s="162"/>
      <c r="AY464" s="162"/>
      <c r="AZ464" s="162"/>
      <c r="BA464" s="162"/>
      <c r="BB464" s="162"/>
      <c r="BC464" s="162">
        <v>1028</v>
      </c>
      <c r="BD464" s="162">
        <v>0</v>
      </c>
      <c r="BE464" s="162">
        <v>0</v>
      </c>
      <c r="BF464" s="162">
        <v>0</v>
      </c>
      <c r="BG464" s="162">
        <v>0</v>
      </c>
      <c r="BH464" s="162">
        <v>0</v>
      </c>
      <c r="BI464" s="162">
        <v>0</v>
      </c>
      <c r="BJ464" s="162">
        <v>0</v>
      </c>
      <c r="BK464" s="162">
        <v>0</v>
      </c>
      <c r="BL464" s="162">
        <v>0</v>
      </c>
      <c r="BM464" s="162">
        <v>0</v>
      </c>
      <c r="BN464" s="162">
        <v>0</v>
      </c>
      <c r="BO464" s="162"/>
      <c r="BP464" s="162"/>
      <c r="BQ464" s="162">
        <v>0</v>
      </c>
      <c r="BR464" s="162">
        <v>0</v>
      </c>
      <c r="BS464" s="162">
        <v>0</v>
      </c>
      <c r="BT464" s="162">
        <v>0</v>
      </c>
      <c r="BU464" s="162">
        <v>0</v>
      </c>
      <c r="BV464" s="162">
        <v>0</v>
      </c>
      <c r="BW464" s="162"/>
      <c r="BX464" s="162"/>
      <c r="BY464" s="162">
        <v>0</v>
      </c>
      <c r="BZ464" s="162">
        <v>0</v>
      </c>
      <c r="CA464" s="162">
        <v>-1028</v>
      </c>
      <c r="CB464" s="162">
        <v>0</v>
      </c>
      <c r="CC464" s="162">
        <v>0</v>
      </c>
      <c r="CD464" s="162">
        <v>0</v>
      </c>
      <c r="CE464" s="162">
        <f>VLOOKUP(I464,[120]REV33!$A:$O,11,0)</f>
        <v>0</v>
      </c>
      <c r="CF464" s="162">
        <f>VLOOKUP(I464,[120]REV33!$A:$O,12,0)</f>
        <v>0</v>
      </c>
      <c r="CG464" s="162"/>
      <c r="CH464" s="162"/>
      <c r="CI464" s="162"/>
      <c r="CJ464" s="162"/>
      <c r="CK464" s="162"/>
      <c r="CL464" s="162"/>
      <c r="CM464" s="162"/>
      <c r="CN464" s="162"/>
      <c r="CO464" s="162">
        <v>0</v>
      </c>
      <c r="CP464" s="162">
        <v>0</v>
      </c>
      <c r="CQ464" s="162">
        <v>0</v>
      </c>
      <c r="CR464" s="162">
        <v>0</v>
      </c>
      <c r="CS464" s="162">
        <v>0</v>
      </c>
      <c r="CT464" s="162">
        <v>0</v>
      </c>
      <c r="CU464" s="162">
        <v>0</v>
      </c>
      <c r="CV464" s="162">
        <v>0</v>
      </c>
      <c r="CW464" s="209">
        <f t="shared" si="511"/>
        <v>0</v>
      </c>
      <c r="CX464" s="209">
        <f t="shared" si="512"/>
        <v>0</v>
      </c>
      <c r="CY464" s="375" t="s">
        <v>2324</v>
      </c>
      <c r="CZ464" s="156"/>
      <c r="DD464" s="157"/>
      <c r="DE464" s="152" t="str">
        <f t="shared" si="480"/>
        <v>0</v>
      </c>
      <c r="DF464" s="152" t="str">
        <f t="shared" si="481"/>
        <v>0</v>
      </c>
      <c r="DG464" s="153"/>
      <c r="DH464" s="158"/>
      <c r="DI464" s="156"/>
      <c r="DJ464" s="174"/>
      <c r="DK464" s="175"/>
      <c r="DL464" s="156"/>
      <c r="DN464" s="429"/>
      <c r="DO464" s="240"/>
      <c r="DP464" s="189"/>
      <c r="DQ464" s="189"/>
      <c r="DR464" s="189"/>
      <c r="DS464" s="160"/>
      <c r="DT464" s="159"/>
      <c r="DU464" s="152">
        <f t="shared" si="513"/>
        <v>0</v>
      </c>
      <c r="DV464" s="152">
        <f t="shared" si="514"/>
        <v>0</v>
      </c>
      <c r="ES464" s="152">
        <f t="shared" si="515"/>
        <v>0</v>
      </c>
      <c r="ET464" s="151">
        <f t="shared" si="516"/>
        <v>0</v>
      </c>
      <c r="EU464" s="153"/>
      <c r="EV464" s="153"/>
      <c r="EW464" s="153"/>
      <c r="EX464" s="153"/>
      <c r="EY464" s="152">
        <f t="shared" si="482"/>
        <v>0</v>
      </c>
      <c r="EZ464" s="152">
        <f t="shared" si="483"/>
        <v>0</v>
      </c>
      <c r="FA464" s="152">
        <f t="shared" si="484"/>
        <v>0</v>
      </c>
      <c r="FB464" s="152">
        <f t="shared" si="485"/>
        <v>0</v>
      </c>
      <c r="FC464" s="151" t="str">
        <f t="shared" si="486"/>
        <v>Đủ</v>
      </c>
    </row>
    <row r="465" spans="1:168" s="202" customFormat="1" ht="14" hidden="1" customHeight="1">
      <c r="A465" s="208" t="str">
        <f t="shared" si="491"/>
        <v>Hiện</v>
      </c>
      <c r="B465" s="151" t="str">
        <f t="shared" ref="B465:B473" si="517">FC465</f>
        <v>Đủ</v>
      </c>
      <c r="C465" s="409">
        <f t="shared" ref="C465:C473" si="518">FA465</f>
        <v>0</v>
      </c>
      <c r="D465" s="154"/>
      <c r="E465" s="154"/>
      <c r="F465" s="154"/>
      <c r="G465" s="151"/>
      <c r="H465" s="364"/>
      <c r="I465" s="164" t="s">
        <v>1598</v>
      </c>
      <c r="J465" s="164" t="s">
        <v>1599</v>
      </c>
      <c r="K465" s="435" t="s">
        <v>1600</v>
      </c>
      <c r="L465" s="163" t="s">
        <v>753</v>
      </c>
      <c r="M465" s="163" t="s">
        <v>345</v>
      </c>
      <c r="N465" s="173">
        <v>0</v>
      </c>
      <c r="O465" s="419">
        <v>48</v>
      </c>
      <c r="P465" s="416">
        <f>+O465*N465</f>
        <v>0</v>
      </c>
      <c r="Q465" s="155"/>
      <c r="R465" s="155"/>
      <c r="S465" s="161"/>
      <c r="T465" s="162"/>
      <c r="U465" s="162"/>
      <c r="V465" s="162"/>
      <c r="W465" s="162"/>
      <c r="X465" s="162"/>
      <c r="Y465" s="162"/>
      <c r="Z465" s="162"/>
      <c r="AA465" s="162"/>
      <c r="AB465" s="162"/>
      <c r="AC465" s="162"/>
      <c r="AD465" s="162"/>
      <c r="AE465" s="162"/>
      <c r="AF465" s="162"/>
      <c r="AG465" s="162"/>
      <c r="AH465" s="162"/>
      <c r="AI465" s="162"/>
      <c r="AJ465" s="162"/>
      <c r="AK465" s="162"/>
      <c r="AL465" s="162"/>
      <c r="AM465" s="162"/>
      <c r="AN465" s="162"/>
      <c r="AO465" s="162"/>
      <c r="AP465" s="162"/>
      <c r="AQ465" s="162"/>
      <c r="AR465" s="162"/>
      <c r="AS465" s="162"/>
      <c r="AT465" s="162"/>
      <c r="AU465" s="162"/>
      <c r="AV465" s="162"/>
      <c r="AW465" s="162"/>
      <c r="AX465" s="162"/>
      <c r="AY465" s="162"/>
      <c r="AZ465" s="162"/>
      <c r="BA465" s="162"/>
      <c r="BB465" s="162"/>
      <c r="BC465" s="162"/>
      <c r="BD465" s="162"/>
      <c r="BE465" s="162"/>
      <c r="BF465" s="162"/>
      <c r="BG465" s="162">
        <v>50</v>
      </c>
      <c r="BH465" s="162">
        <v>0</v>
      </c>
      <c r="BI465" s="162">
        <v>0</v>
      </c>
      <c r="BJ465" s="162">
        <v>0</v>
      </c>
      <c r="BK465" s="162">
        <v>0</v>
      </c>
      <c r="BL465" s="162">
        <v>0</v>
      </c>
      <c r="BM465" s="162">
        <v>0</v>
      </c>
      <c r="BN465" s="162">
        <v>0</v>
      </c>
      <c r="BO465" s="162"/>
      <c r="BP465" s="162"/>
      <c r="BQ465" s="162">
        <v>0</v>
      </c>
      <c r="BR465" s="162">
        <v>0</v>
      </c>
      <c r="BS465" s="162">
        <v>0</v>
      </c>
      <c r="BT465" s="162">
        <v>0</v>
      </c>
      <c r="BU465" s="162">
        <v>0</v>
      </c>
      <c r="BV465" s="162">
        <v>0</v>
      </c>
      <c r="BW465" s="162"/>
      <c r="BX465" s="162"/>
      <c r="BY465" s="162">
        <v>0</v>
      </c>
      <c r="BZ465" s="162">
        <v>0</v>
      </c>
      <c r="CA465" s="162">
        <v>0</v>
      </c>
      <c r="CB465" s="162">
        <v>0</v>
      </c>
      <c r="CC465" s="162">
        <v>0</v>
      </c>
      <c r="CD465" s="162">
        <v>0</v>
      </c>
      <c r="CE465" s="162">
        <f>VLOOKUP(I465,[120]REV33!$A:$O,11,0)</f>
        <v>0</v>
      </c>
      <c r="CF465" s="162">
        <f>VLOOKUP(I465,[120]REV33!$A:$O,12,0)</f>
        <v>0</v>
      </c>
      <c r="CG465" s="162"/>
      <c r="CH465" s="162"/>
      <c r="CI465" s="162"/>
      <c r="CJ465" s="162"/>
      <c r="CK465" s="162"/>
      <c r="CL465" s="162"/>
      <c r="CM465" s="162"/>
      <c r="CN465" s="162"/>
      <c r="CO465" s="162">
        <v>0</v>
      </c>
      <c r="CP465" s="162">
        <v>0</v>
      </c>
      <c r="CQ465" s="162">
        <v>0</v>
      </c>
      <c r="CR465" s="162">
        <v>0</v>
      </c>
      <c r="CS465" s="162">
        <v>0</v>
      </c>
      <c r="CT465" s="162">
        <v>0</v>
      </c>
      <c r="CU465" s="162">
        <v>0</v>
      </c>
      <c r="CV465" s="162">
        <v>0</v>
      </c>
      <c r="CW465" s="209">
        <f t="shared" si="511"/>
        <v>50</v>
      </c>
      <c r="CX465" s="209">
        <f t="shared" si="512"/>
        <v>0</v>
      </c>
      <c r="CY465" s="206" t="s">
        <v>1628</v>
      </c>
      <c r="CZ465" s="156"/>
      <c r="DA465" s="155"/>
      <c r="DB465" s="155"/>
      <c r="DC465" s="155"/>
      <c r="DD465" s="157"/>
      <c r="DE465" s="152">
        <f t="shared" si="480"/>
        <v>50</v>
      </c>
      <c r="DF465" s="152" t="str">
        <f t="shared" si="481"/>
        <v>0</v>
      </c>
      <c r="DG465" s="153"/>
      <c r="DH465" s="158" t="s">
        <v>1676</v>
      </c>
      <c r="DI465" s="156" t="s">
        <v>435</v>
      </c>
      <c r="DJ465" s="174" t="s">
        <v>1600</v>
      </c>
      <c r="DK465" s="175"/>
      <c r="DL465" s="240" t="s">
        <v>477</v>
      </c>
      <c r="DM465" s="187">
        <v>45950</v>
      </c>
      <c r="DN465" s="429">
        <v>50</v>
      </c>
      <c r="DO465" s="240" t="s">
        <v>477</v>
      </c>
      <c r="DP465" s="273">
        <v>90000</v>
      </c>
      <c r="DQ465" s="181">
        <f>DP465*DN465*1.1</f>
        <v>4950000</v>
      </c>
      <c r="DR465" s="446">
        <f>(DQ465-DS465)/DS465</f>
        <v>0.1</v>
      </c>
      <c r="DS465" s="160">
        <f>DP465*DN465</f>
        <v>4500000</v>
      </c>
      <c r="DT465" s="159">
        <v>45954</v>
      </c>
      <c r="DU465" s="152">
        <f t="shared" si="513"/>
        <v>50</v>
      </c>
      <c r="DV465" s="152">
        <f t="shared" si="514"/>
        <v>0</v>
      </c>
      <c r="DW465" s="155"/>
      <c r="DX465" s="155"/>
      <c r="DY465" s="155"/>
      <c r="DZ465" s="155"/>
      <c r="EA465" s="155"/>
      <c r="EB465" s="155"/>
      <c r="EC465" s="155"/>
      <c r="ED465" s="155"/>
      <c r="EE465" s="155"/>
      <c r="EF465" s="155"/>
      <c r="EG465" s="155"/>
      <c r="EH465" s="155"/>
      <c r="EI465" s="155"/>
      <c r="EJ465" s="155"/>
      <c r="EK465" s="155"/>
      <c r="EL465" s="155"/>
      <c r="EM465" s="155"/>
      <c r="EN465" s="155"/>
      <c r="EO465" s="155"/>
      <c r="EP465" s="155"/>
      <c r="EQ465" s="155"/>
      <c r="ER465" s="155"/>
      <c r="ES465" s="152">
        <f t="shared" si="515"/>
        <v>0</v>
      </c>
      <c r="ET465" s="151">
        <f t="shared" si="516"/>
        <v>0</v>
      </c>
      <c r="EU465" s="153"/>
      <c r="EV465" s="153"/>
      <c r="EW465" s="153"/>
      <c r="EX465" s="153"/>
      <c r="EY465" s="152">
        <f t="shared" si="482"/>
        <v>50</v>
      </c>
      <c r="EZ465" s="152">
        <f t="shared" si="483"/>
        <v>0</v>
      </c>
      <c r="FA465" s="152">
        <f t="shared" si="484"/>
        <v>0</v>
      </c>
      <c r="FB465" s="152">
        <f t="shared" si="485"/>
        <v>0</v>
      </c>
      <c r="FC465" s="151" t="str">
        <f t="shared" si="486"/>
        <v>Đủ</v>
      </c>
      <c r="FD465" s="155"/>
      <c r="FE465" s="155"/>
      <c r="FF465" s="155"/>
      <c r="FG465" s="204"/>
      <c r="FH465" s="204"/>
      <c r="FI465" s="204"/>
      <c r="FJ465" s="204"/>
      <c r="FK465" s="204"/>
      <c r="FL465" s="204"/>
    </row>
    <row r="466" spans="1:168" s="202" customFormat="1" ht="16.5" hidden="1">
      <c r="A466" s="208" t="str">
        <f t="shared" si="491"/>
        <v>Hiện</v>
      </c>
      <c r="B466" s="151" t="str">
        <f t="shared" si="517"/>
        <v>Đủ</v>
      </c>
      <c r="C466" s="409">
        <f t="shared" si="518"/>
        <v>0</v>
      </c>
      <c r="D466" s="154"/>
      <c r="E466" s="154"/>
      <c r="F466" s="154"/>
      <c r="G466" s="151"/>
      <c r="H466" s="364"/>
      <c r="I466" s="164" t="s">
        <v>1601</v>
      </c>
      <c r="J466" s="164" t="s">
        <v>1602</v>
      </c>
      <c r="K466" s="171" t="s">
        <v>1603</v>
      </c>
      <c r="L466" s="163" t="s">
        <v>838</v>
      </c>
      <c r="M466" s="163" t="s">
        <v>345</v>
      </c>
      <c r="N466" s="173">
        <v>0</v>
      </c>
      <c r="O466" s="419">
        <v>72</v>
      </c>
      <c r="P466" s="416"/>
      <c r="Q466" s="155"/>
      <c r="R466" s="155"/>
      <c r="S466" s="161"/>
      <c r="T466" s="162"/>
      <c r="U466" s="162"/>
      <c r="V466" s="162"/>
      <c r="W466" s="162"/>
      <c r="X466" s="162"/>
      <c r="Y466" s="162"/>
      <c r="Z466" s="162"/>
      <c r="AA466" s="162"/>
      <c r="AB466" s="162"/>
      <c r="AC466" s="162"/>
      <c r="AD466" s="162"/>
      <c r="AE466" s="162"/>
      <c r="AF466" s="162"/>
      <c r="AG466" s="162"/>
      <c r="AH466" s="162"/>
      <c r="AI466" s="162"/>
      <c r="AJ466" s="162"/>
      <c r="AK466" s="162"/>
      <c r="AL466" s="162"/>
      <c r="AM466" s="162"/>
      <c r="AN466" s="162"/>
      <c r="AO466" s="162"/>
      <c r="AP466" s="162"/>
      <c r="AQ466" s="162"/>
      <c r="AR466" s="162"/>
      <c r="AS466" s="162"/>
      <c r="AT466" s="162"/>
      <c r="AU466" s="162"/>
      <c r="AV466" s="162"/>
      <c r="AW466" s="162"/>
      <c r="AX466" s="162"/>
      <c r="AY466" s="162"/>
      <c r="AZ466" s="162"/>
      <c r="BA466" s="162"/>
      <c r="BB466" s="162"/>
      <c r="BC466" s="162"/>
      <c r="BD466" s="162"/>
      <c r="BE466" s="162"/>
      <c r="BF466" s="162"/>
      <c r="BG466" s="162">
        <v>72</v>
      </c>
      <c r="BH466" s="162">
        <v>0</v>
      </c>
      <c r="BI466" s="162">
        <v>8</v>
      </c>
      <c r="BJ466" s="162">
        <v>0</v>
      </c>
      <c r="BK466" s="162">
        <v>0</v>
      </c>
      <c r="BL466" s="162">
        <v>0</v>
      </c>
      <c r="BM466" s="162">
        <v>0</v>
      </c>
      <c r="BN466" s="162">
        <v>0</v>
      </c>
      <c r="BO466" s="162"/>
      <c r="BP466" s="162"/>
      <c r="BQ466" s="162">
        <v>0</v>
      </c>
      <c r="BR466" s="162">
        <v>0</v>
      </c>
      <c r="BS466" s="162">
        <v>0</v>
      </c>
      <c r="BT466" s="162">
        <v>0</v>
      </c>
      <c r="BU466" s="162">
        <v>0</v>
      </c>
      <c r="BV466" s="162">
        <v>0</v>
      </c>
      <c r="BW466" s="162"/>
      <c r="BX466" s="162"/>
      <c r="BY466" s="162">
        <v>0</v>
      </c>
      <c r="BZ466" s="162">
        <v>0</v>
      </c>
      <c r="CA466" s="162">
        <v>0</v>
      </c>
      <c r="CB466" s="162">
        <v>0</v>
      </c>
      <c r="CC466" s="162">
        <v>0</v>
      </c>
      <c r="CD466" s="162">
        <v>0</v>
      </c>
      <c r="CE466" s="162">
        <f>VLOOKUP(I466,[120]REV33!$A:$O,11,0)</f>
        <v>0</v>
      </c>
      <c r="CF466" s="162">
        <f>VLOOKUP(I466,[120]REV33!$A:$O,12,0)</f>
        <v>0</v>
      </c>
      <c r="CG466" s="162"/>
      <c r="CH466" s="162"/>
      <c r="CI466" s="162"/>
      <c r="CJ466" s="162"/>
      <c r="CK466" s="162"/>
      <c r="CL466" s="162"/>
      <c r="CM466" s="162"/>
      <c r="CN466" s="162"/>
      <c r="CO466" s="162">
        <v>0</v>
      </c>
      <c r="CP466" s="162">
        <v>0</v>
      </c>
      <c r="CQ466" s="162">
        <v>0</v>
      </c>
      <c r="CR466" s="162">
        <v>0</v>
      </c>
      <c r="CS466" s="162">
        <v>0</v>
      </c>
      <c r="CT466" s="162">
        <v>0</v>
      </c>
      <c r="CU466" s="162">
        <v>0</v>
      </c>
      <c r="CV466" s="162">
        <v>0</v>
      </c>
      <c r="CW466" s="209">
        <f t="shared" si="511"/>
        <v>80</v>
      </c>
      <c r="CX466" s="209">
        <f t="shared" si="512"/>
        <v>0</v>
      </c>
      <c r="CY466" s="206" t="s">
        <v>1646</v>
      </c>
      <c r="CZ466" s="156"/>
      <c r="DA466" s="155"/>
      <c r="DB466" s="155"/>
      <c r="DC466" s="155"/>
      <c r="DD466" s="157"/>
      <c r="DE466" s="152">
        <f t="shared" si="480"/>
        <v>80</v>
      </c>
      <c r="DF466" s="152" t="str">
        <f t="shared" si="481"/>
        <v>0</v>
      </c>
      <c r="DG466" s="153"/>
      <c r="DH466" s="158" t="s">
        <v>2240</v>
      </c>
      <c r="DI466" s="156" t="s">
        <v>435</v>
      </c>
      <c r="DJ466" s="171" t="s">
        <v>1603</v>
      </c>
      <c r="DK466" s="175"/>
      <c r="DL466" s="240" t="s">
        <v>477</v>
      </c>
      <c r="DM466" s="187">
        <v>45980</v>
      </c>
      <c r="DN466" s="429">
        <v>80</v>
      </c>
      <c r="DO466" s="240" t="s">
        <v>477</v>
      </c>
      <c r="DP466" s="273">
        <v>32000</v>
      </c>
      <c r="DQ466" s="181">
        <f>DP466*DN466*1.1</f>
        <v>2816000</v>
      </c>
      <c r="DR466" s="446">
        <f>(DQ466-DS466)/DS466</f>
        <v>0.1</v>
      </c>
      <c r="DS466" s="160">
        <f>DP466*DN466</f>
        <v>2560000</v>
      </c>
      <c r="DT466" s="159" t="s">
        <v>1896</v>
      </c>
      <c r="DU466" s="152">
        <f t="shared" si="513"/>
        <v>80</v>
      </c>
      <c r="DV466" s="152">
        <f t="shared" si="514"/>
        <v>0</v>
      </c>
      <c r="DW466" s="155"/>
      <c r="DX466" s="155"/>
      <c r="DY466" s="155"/>
      <c r="DZ466" s="155"/>
      <c r="EA466" s="155"/>
      <c r="EB466" s="155"/>
      <c r="EC466" s="155"/>
      <c r="ED466" s="155"/>
      <c r="EE466" s="155"/>
      <c r="EF466" s="155"/>
      <c r="EG466" s="155"/>
      <c r="EH466" s="155"/>
      <c r="EI466" s="155"/>
      <c r="EJ466" s="155"/>
      <c r="EK466" s="155"/>
      <c r="EL466" s="155"/>
      <c r="EM466" s="155"/>
      <c r="EN466" s="155"/>
      <c r="EO466" s="155"/>
      <c r="EP466" s="155"/>
      <c r="EQ466" s="155"/>
      <c r="ER466" s="155"/>
      <c r="ES466" s="152">
        <f t="shared" si="515"/>
        <v>0</v>
      </c>
      <c r="ET466" s="151">
        <f t="shared" si="516"/>
        <v>0</v>
      </c>
      <c r="EU466" s="153"/>
      <c r="EV466" s="153"/>
      <c r="EW466" s="153"/>
      <c r="EX466" s="153"/>
      <c r="EY466" s="152">
        <f t="shared" si="482"/>
        <v>80</v>
      </c>
      <c r="EZ466" s="152">
        <f t="shared" si="483"/>
        <v>0</v>
      </c>
      <c r="FA466" s="152">
        <f t="shared" si="484"/>
        <v>0</v>
      </c>
      <c r="FB466" s="152">
        <f t="shared" si="485"/>
        <v>0</v>
      </c>
      <c r="FC466" s="151" t="str">
        <f t="shared" si="486"/>
        <v>Đủ</v>
      </c>
      <c r="FD466" s="155"/>
      <c r="FE466" s="155"/>
      <c r="FF466" s="155"/>
      <c r="FG466" s="204"/>
      <c r="FH466" s="204"/>
      <c r="FI466" s="204"/>
      <c r="FJ466" s="204"/>
      <c r="FK466" s="204"/>
      <c r="FL466" s="204"/>
    </row>
    <row r="467" spans="1:168" s="202" customFormat="1" ht="18.5" hidden="1" customHeight="1">
      <c r="A467" s="208" t="str">
        <f t="shared" si="491"/>
        <v>Hiện</v>
      </c>
      <c r="B467" s="151" t="str">
        <f t="shared" si="517"/>
        <v>Đủ</v>
      </c>
      <c r="C467" s="409">
        <f t="shared" si="518"/>
        <v>0</v>
      </c>
      <c r="D467" s="154"/>
      <c r="E467" s="154"/>
      <c r="F467" s="154"/>
      <c r="G467" s="151"/>
      <c r="H467" s="364"/>
      <c r="I467" s="164" t="s">
        <v>1604</v>
      </c>
      <c r="J467" s="164" t="s">
        <v>1602</v>
      </c>
      <c r="K467" s="171" t="s">
        <v>1605</v>
      </c>
      <c r="L467" s="163" t="s">
        <v>838</v>
      </c>
      <c r="M467" s="163" t="s">
        <v>345</v>
      </c>
      <c r="N467" s="173">
        <v>0</v>
      </c>
      <c r="O467" s="419">
        <v>72</v>
      </c>
      <c r="P467" s="416"/>
      <c r="Q467" s="155"/>
      <c r="R467" s="155"/>
      <c r="S467" s="161"/>
      <c r="T467" s="162"/>
      <c r="U467" s="162"/>
      <c r="V467" s="162"/>
      <c r="W467" s="162"/>
      <c r="X467" s="162"/>
      <c r="Y467" s="162"/>
      <c r="Z467" s="162"/>
      <c r="AA467" s="162"/>
      <c r="AB467" s="162"/>
      <c r="AC467" s="162"/>
      <c r="AD467" s="162"/>
      <c r="AE467" s="162"/>
      <c r="AF467" s="162"/>
      <c r="AG467" s="162"/>
      <c r="AH467" s="162"/>
      <c r="AI467" s="162"/>
      <c r="AJ467" s="162"/>
      <c r="AK467" s="162"/>
      <c r="AL467" s="162"/>
      <c r="AM467" s="162"/>
      <c r="AN467" s="162"/>
      <c r="AO467" s="162"/>
      <c r="AP467" s="162"/>
      <c r="AQ467" s="162"/>
      <c r="AR467" s="162"/>
      <c r="AS467" s="162"/>
      <c r="AT467" s="162"/>
      <c r="AU467" s="162"/>
      <c r="AV467" s="162"/>
      <c r="AW467" s="162"/>
      <c r="AX467" s="162"/>
      <c r="AY467" s="162"/>
      <c r="AZ467" s="162"/>
      <c r="BA467" s="162"/>
      <c r="BB467" s="162"/>
      <c r="BC467" s="162"/>
      <c r="BD467" s="162"/>
      <c r="BE467" s="162"/>
      <c r="BF467" s="162"/>
      <c r="BG467" s="162">
        <v>72</v>
      </c>
      <c r="BH467" s="162">
        <v>0</v>
      </c>
      <c r="BI467" s="162">
        <v>8</v>
      </c>
      <c r="BJ467" s="162">
        <v>0</v>
      </c>
      <c r="BK467" s="162">
        <v>0</v>
      </c>
      <c r="BL467" s="162">
        <v>0</v>
      </c>
      <c r="BM467" s="162">
        <v>0</v>
      </c>
      <c r="BN467" s="162">
        <v>0</v>
      </c>
      <c r="BO467" s="162"/>
      <c r="BP467" s="162"/>
      <c r="BQ467" s="162">
        <v>0</v>
      </c>
      <c r="BR467" s="162">
        <v>0</v>
      </c>
      <c r="BS467" s="162">
        <v>0</v>
      </c>
      <c r="BT467" s="162">
        <v>0</v>
      </c>
      <c r="BU467" s="162">
        <v>0</v>
      </c>
      <c r="BV467" s="162">
        <v>0</v>
      </c>
      <c r="BW467" s="162"/>
      <c r="BX467" s="162"/>
      <c r="BY467" s="162">
        <v>0</v>
      </c>
      <c r="BZ467" s="162">
        <v>0</v>
      </c>
      <c r="CA467" s="162">
        <v>0</v>
      </c>
      <c r="CB467" s="162">
        <v>0</v>
      </c>
      <c r="CC467" s="162">
        <v>0</v>
      </c>
      <c r="CD467" s="162">
        <v>0</v>
      </c>
      <c r="CE467" s="162">
        <f>VLOOKUP(I467,[120]REV33!$A:$O,11,0)</f>
        <v>0</v>
      </c>
      <c r="CF467" s="162">
        <f>VLOOKUP(I467,[120]REV33!$A:$O,12,0)</f>
        <v>0</v>
      </c>
      <c r="CG467" s="162"/>
      <c r="CH467" s="162"/>
      <c r="CI467" s="162"/>
      <c r="CJ467" s="162"/>
      <c r="CK467" s="162"/>
      <c r="CL467" s="162"/>
      <c r="CM467" s="162"/>
      <c r="CN467" s="162"/>
      <c r="CO467" s="162">
        <v>0</v>
      </c>
      <c r="CP467" s="162">
        <v>0</v>
      </c>
      <c r="CQ467" s="162">
        <v>0</v>
      </c>
      <c r="CR467" s="162">
        <v>0</v>
      </c>
      <c r="CS467" s="162">
        <v>0</v>
      </c>
      <c r="CT467" s="162">
        <v>0</v>
      </c>
      <c r="CU467" s="162">
        <v>0</v>
      </c>
      <c r="CV467" s="162">
        <v>0</v>
      </c>
      <c r="CW467" s="209">
        <f t="shared" si="511"/>
        <v>80</v>
      </c>
      <c r="CX467" s="209">
        <f t="shared" si="512"/>
        <v>0</v>
      </c>
      <c r="CY467" s="206" t="s">
        <v>1646</v>
      </c>
      <c r="CZ467" s="156"/>
      <c r="DA467" s="155"/>
      <c r="DB467" s="155"/>
      <c r="DC467" s="155"/>
      <c r="DD467" s="157"/>
      <c r="DE467" s="152">
        <f t="shared" si="480"/>
        <v>80</v>
      </c>
      <c r="DF467" s="152" t="str">
        <f t="shared" si="481"/>
        <v>0</v>
      </c>
      <c r="DG467" s="153"/>
      <c r="DH467" s="158" t="s">
        <v>2240</v>
      </c>
      <c r="DI467" s="156" t="s">
        <v>435</v>
      </c>
      <c r="DJ467" s="171" t="s">
        <v>1605</v>
      </c>
      <c r="DK467" s="175"/>
      <c r="DL467" s="240" t="s">
        <v>477</v>
      </c>
      <c r="DM467" s="187">
        <v>45980</v>
      </c>
      <c r="DN467" s="429">
        <v>80</v>
      </c>
      <c r="DO467" s="240" t="s">
        <v>477</v>
      </c>
      <c r="DP467" s="273">
        <v>29000</v>
      </c>
      <c r="DQ467" s="181">
        <f>DP467*DN467*1.1</f>
        <v>2552000</v>
      </c>
      <c r="DR467" s="446">
        <f>(DQ467-DS467)/DS467</f>
        <v>0.1</v>
      </c>
      <c r="DS467" s="160">
        <f>DP467*DN467</f>
        <v>2320000</v>
      </c>
      <c r="DT467" s="159" t="s">
        <v>1896</v>
      </c>
      <c r="DU467" s="152">
        <f t="shared" si="513"/>
        <v>80</v>
      </c>
      <c r="DV467" s="152">
        <f t="shared" si="514"/>
        <v>0</v>
      </c>
      <c r="DW467" s="155"/>
      <c r="DX467" s="155"/>
      <c r="DY467" s="155"/>
      <c r="DZ467" s="155"/>
      <c r="EA467" s="155"/>
      <c r="EB467" s="155"/>
      <c r="EC467" s="155"/>
      <c r="ED467" s="155"/>
      <c r="EE467" s="155"/>
      <c r="EF467" s="155"/>
      <c r="EG467" s="155"/>
      <c r="EH467" s="155"/>
      <c r="EI467" s="155"/>
      <c r="EJ467" s="155"/>
      <c r="EK467" s="155"/>
      <c r="EL467" s="155"/>
      <c r="EM467" s="155"/>
      <c r="EN467" s="155"/>
      <c r="EO467" s="155"/>
      <c r="EP467" s="155"/>
      <c r="EQ467" s="155"/>
      <c r="ER467" s="155"/>
      <c r="ES467" s="152">
        <f t="shared" si="515"/>
        <v>0</v>
      </c>
      <c r="ET467" s="151">
        <f t="shared" si="516"/>
        <v>0</v>
      </c>
      <c r="EU467" s="153"/>
      <c r="EV467" s="153"/>
      <c r="EW467" s="153"/>
      <c r="EX467" s="153"/>
      <c r="EY467" s="152">
        <f t="shared" si="482"/>
        <v>80</v>
      </c>
      <c r="EZ467" s="152">
        <f t="shared" si="483"/>
        <v>0</v>
      </c>
      <c r="FA467" s="152">
        <f t="shared" si="484"/>
        <v>0</v>
      </c>
      <c r="FB467" s="152">
        <f t="shared" si="485"/>
        <v>0</v>
      </c>
      <c r="FC467" s="151" t="str">
        <f t="shared" si="486"/>
        <v>Đủ</v>
      </c>
      <c r="FD467" s="155"/>
      <c r="FE467" s="155"/>
      <c r="FF467" s="155"/>
      <c r="FG467" s="204"/>
      <c r="FH467" s="204"/>
      <c r="FI467" s="204"/>
      <c r="FJ467" s="204"/>
      <c r="FK467" s="204"/>
      <c r="FL467" s="204"/>
    </row>
    <row r="468" spans="1:168" s="202" customFormat="1" ht="14" hidden="1" customHeight="1">
      <c r="A468" s="208" t="str">
        <f t="shared" si="491"/>
        <v>Hiện</v>
      </c>
      <c r="B468" s="151" t="str">
        <f t="shared" si="517"/>
        <v>Đủ</v>
      </c>
      <c r="C468" s="434">
        <f t="shared" si="518"/>
        <v>0</v>
      </c>
      <c r="D468" s="154"/>
      <c r="E468" s="154"/>
      <c r="F468" s="154"/>
      <c r="G468" s="151"/>
      <c r="H468" s="364"/>
      <c r="I468" s="163" t="s">
        <v>1639</v>
      </c>
      <c r="J468" s="164" t="s">
        <v>751</v>
      </c>
      <c r="K468" s="436" t="s">
        <v>1640</v>
      </c>
      <c r="L468" s="163" t="s">
        <v>753</v>
      </c>
      <c r="M468" s="163" t="s">
        <v>345</v>
      </c>
      <c r="N468" s="173">
        <v>0</v>
      </c>
      <c r="O468" s="419">
        <f>264*1.05</f>
        <v>277.2</v>
      </c>
      <c r="P468" s="416"/>
      <c r="Q468" s="155"/>
      <c r="R468" s="155"/>
      <c r="S468" s="161"/>
      <c r="T468" s="162"/>
      <c r="U468" s="162"/>
      <c r="V468" s="162"/>
      <c r="W468" s="162"/>
      <c r="X468" s="162"/>
      <c r="Y468" s="162"/>
      <c r="Z468" s="162"/>
      <c r="AA468" s="162"/>
      <c r="AB468" s="162"/>
      <c r="AC468" s="162"/>
      <c r="AD468" s="162"/>
      <c r="AE468" s="162"/>
      <c r="AF468" s="162"/>
      <c r="AG468" s="162"/>
      <c r="AH468" s="162"/>
      <c r="AI468" s="162"/>
      <c r="AJ468" s="162"/>
      <c r="AK468" s="162"/>
      <c r="AL468" s="162"/>
      <c r="AM468" s="162"/>
      <c r="AN468" s="162"/>
      <c r="AO468" s="162"/>
      <c r="AP468" s="162"/>
      <c r="AQ468" s="162"/>
      <c r="AR468" s="162"/>
      <c r="AS468" s="162"/>
      <c r="AT468" s="162"/>
      <c r="AU468" s="162"/>
      <c r="AV468" s="162"/>
      <c r="AW468" s="162"/>
      <c r="AX468" s="162"/>
      <c r="AY468" s="162"/>
      <c r="AZ468" s="162"/>
      <c r="BA468" s="162"/>
      <c r="BB468" s="162"/>
      <c r="BC468" s="162"/>
      <c r="BD468" s="162"/>
      <c r="BE468" s="162"/>
      <c r="BF468" s="162"/>
      <c r="BG468" s="162"/>
      <c r="BH468" s="162"/>
      <c r="BI468" s="162">
        <v>277.2</v>
      </c>
      <c r="BJ468" s="162">
        <v>0</v>
      </c>
      <c r="BK468" s="162">
        <v>0</v>
      </c>
      <c r="BL468" s="162">
        <v>0</v>
      </c>
      <c r="BM468" s="162">
        <v>0</v>
      </c>
      <c r="BN468" s="162">
        <v>0</v>
      </c>
      <c r="BO468" s="162"/>
      <c r="BP468" s="162"/>
      <c r="BQ468" s="162">
        <v>0</v>
      </c>
      <c r="BR468" s="162">
        <v>0</v>
      </c>
      <c r="BS468" s="162">
        <v>0</v>
      </c>
      <c r="BT468" s="162">
        <v>0</v>
      </c>
      <c r="BU468" s="162">
        <v>0</v>
      </c>
      <c r="BV468" s="162">
        <v>0</v>
      </c>
      <c r="BW468" s="162"/>
      <c r="BX468" s="162"/>
      <c r="BY468" s="162">
        <v>0</v>
      </c>
      <c r="BZ468" s="162">
        <v>0</v>
      </c>
      <c r="CA468" s="162">
        <v>0</v>
      </c>
      <c r="CB468" s="162">
        <v>0</v>
      </c>
      <c r="CC468" s="162">
        <v>0</v>
      </c>
      <c r="CD468" s="162">
        <v>0</v>
      </c>
      <c r="CE468" s="162">
        <f>VLOOKUP(I468,[120]REV33!$A:$O,11,0)</f>
        <v>0</v>
      </c>
      <c r="CF468" s="162">
        <f>VLOOKUP(I468,[120]REV33!$A:$O,12,0)</f>
        <v>0</v>
      </c>
      <c r="CG468" s="162"/>
      <c r="CH468" s="162"/>
      <c r="CI468" s="162"/>
      <c r="CJ468" s="162"/>
      <c r="CK468" s="162"/>
      <c r="CL468" s="162"/>
      <c r="CM468" s="997">
        <v>211</v>
      </c>
      <c r="CN468" s="162"/>
      <c r="CO468" s="162">
        <v>0</v>
      </c>
      <c r="CP468" s="162">
        <v>0</v>
      </c>
      <c r="CQ468" s="162">
        <v>0</v>
      </c>
      <c r="CR468" s="162">
        <v>0</v>
      </c>
      <c r="CS468" s="162">
        <v>0</v>
      </c>
      <c r="CT468" s="162">
        <v>0</v>
      </c>
      <c r="CU468" s="162">
        <v>0</v>
      </c>
      <c r="CV468" s="162">
        <v>0</v>
      </c>
      <c r="CW468" s="209">
        <f t="shared" si="511"/>
        <v>488.2</v>
      </c>
      <c r="CX468" s="209">
        <f t="shared" si="512"/>
        <v>0</v>
      </c>
      <c r="CY468" s="206" t="s">
        <v>2599</v>
      </c>
      <c r="CZ468" s="156"/>
      <c r="DA468" s="155"/>
      <c r="DB468" s="155"/>
      <c r="DC468" s="155"/>
      <c r="DD468" s="157"/>
      <c r="DE468" s="152">
        <f t="shared" si="480"/>
        <v>488.2</v>
      </c>
      <c r="DF468" s="152" t="str">
        <f t="shared" si="481"/>
        <v>0</v>
      </c>
      <c r="DG468" s="153"/>
      <c r="DH468" s="158" t="s">
        <v>374</v>
      </c>
      <c r="DI468" s="156" t="s">
        <v>435</v>
      </c>
      <c r="DJ468" s="436" t="s">
        <v>1640</v>
      </c>
      <c r="DK468" s="175"/>
      <c r="DL468" s="156" t="s">
        <v>477</v>
      </c>
      <c r="DM468" s="155" t="s">
        <v>374</v>
      </c>
      <c r="DN468" s="429">
        <v>277.2</v>
      </c>
      <c r="DO468" s="240" t="s">
        <v>477</v>
      </c>
      <c r="DP468" s="189">
        <v>5080</v>
      </c>
      <c r="DQ468" s="189">
        <f>DP468*DN468*1.08</f>
        <v>1520830.08</v>
      </c>
      <c r="DR468" s="1006">
        <v>0.1</v>
      </c>
      <c r="DS468" s="160">
        <f>DP468*DN468</f>
        <v>1408176</v>
      </c>
      <c r="DT468" s="159">
        <v>45978</v>
      </c>
      <c r="DU468" s="152">
        <f t="shared" si="513"/>
        <v>488.2</v>
      </c>
      <c r="DV468" s="152">
        <f t="shared" si="514"/>
        <v>0</v>
      </c>
      <c r="DW468" s="155"/>
      <c r="DX468" s="155"/>
      <c r="DY468" s="155"/>
      <c r="DZ468" s="155"/>
      <c r="EA468" s="155"/>
      <c r="EB468" s="155"/>
      <c r="EC468" s="155"/>
      <c r="ED468" s="155"/>
      <c r="EE468" s="155"/>
      <c r="EF468" s="155"/>
      <c r="EG468" s="155"/>
      <c r="EH468" s="155"/>
      <c r="EI468" s="155"/>
      <c r="EJ468" s="155"/>
      <c r="EK468" s="155"/>
      <c r="EL468" s="155"/>
      <c r="EM468" s="155"/>
      <c r="EN468" s="155"/>
      <c r="EO468" s="155"/>
      <c r="EP468" s="155"/>
      <c r="EQ468" s="155"/>
      <c r="ER468" s="155"/>
      <c r="ES468" s="152">
        <f t="shared" si="515"/>
        <v>0</v>
      </c>
      <c r="ET468" s="151">
        <f t="shared" si="516"/>
        <v>0</v>
      </c>
      <c r="EU468" s="153"/>
      <c r="EV468" s="153"/>
      <c r="EW468" s="153"/>
      <c r="EX468" s="153"/>
      <c r="EY468" s="152">
        <f t="shared" si="482"/>
        <v>488.2</v>
      </c>
      <c r="EZ468" s="152">
        <f t="shared" si="483"/>
        <v>0</v>
      </c>
      <c r="FA468" s="152">
        <f t="shared" si="484"/>
        <v>0</v>
      </c>
      <c r="FB468" s="152">
        <f t="shared" si="485"/>
        <v>0</v>
      </c>
      <c r="FC468" s="151" t="str">
        <f t="shared" si="486"/>
        <v>Đủ</v>
      </c>
      <c r="FD468" s="155"/>
      <c r="FE468" s="155"/>
      <c r="FF468" s="155"/>
      <c r="FG468" s="204"/>
      <c r="FH468" s="204"/>
      <c r="FI468" s="204"/>
      <c r="FJ468" s="204"/>
      <c r="FK468" s="204"/>
      <c r="FL468" s="204"/>
    </row>
    <row r="469" spans="1:168" s="202" customFormat="1" ht="14" hidden="1" customHeight="1">
      <c r="A469" s="208" t="str">
        <f t="shared" ref="A469:A473" si="519">IF(I469=I468,"ok","Hiện")</f>
        <v>ok</v>
      </c>
      <c r="B469" s="151"/>
      <c r="C469" s="434"/>
      <c r="D469" s="154"/>
      <c r="E469" s="154"/>
      <c r="F469" s="154"/>
      <c r="G469" s="151"/>
      <c r="H469" s="364"/>
      <c r="I469" s="163" t="s">
        <v>1639</v>
      </c>
      <c r="J469" s="164" t="s">
        <v>751</v>
      </c>
      <c r="K469" s="436" t="s">
        <v>1640</v>
      </c>
      <c r="L469" s="163" t="s">
        <v>753</v>
      </c>
      <c r="M469" s="163" t="s">
        <v>345</v>
      </c>
      <c r="N469" s="173"/>
      <c r="O469" s="419"/>
      <c r="P469" s="416"/>
      <c r="Q469" s="155"/>
      <c r="R469" s="155"/>
      <c r="S469" s="161"/>
      <c r="T469" s="162"/>
      <c r="U469" s="162"/>
      <c r="V469" s="162"/>
      <c r="W469" s="162"/>
      <c r="X469" s="162"/>
      <c r="Y469" s="162"/>
      <c r="Z469" s="162"/>
      <c r="AA469" s="162"/>
      <c r="AB469" s="162"/>
      <c r="AC469" s="162"/>
      <c r="AD469" s="162"/>
      <c r="AE469" s="162"/>
      <c r="AF469" s="162"/>
      <c r="AG469" s="162"/>
      <c r="AH469" s="162"/>
      <c r="AI469" s="162"/>
      <c r="AJ469" s="162"/>
      <c r="AK469" s="162"/>
      <c r="AL469" s="162"/>
      <c r="AM469" s="162"/>
      <c r="AN469" s="162"/>
      <c r="AO469" s="162"/>
      <c r="AP469" s="162"/>
      <c r="AQ469" s="162"/>
      <c r="AR469" s="162"/>
      <c r="AS469" s="162"/>
      <c r="AT469" s="162"/>
      <c r="AU469" s="162"/>
      <c r="AV469" s="162"/>
      <c r="AW469" s="162"/>
      <c r="AX469" s="162"/>
      <c r="AY469" s="162"/>
      <c r="AZ469" s="162"/>
      <c r="BA469" s="162"/>
      <c r="BB469" s="162"/>
      <c r="BC469" s="162"/>
      <c r="BD469" s="162"/>
      <c r="BE469" s="162"/>
      <c r="BF469" s="162"/>
      <c r="BG469" s="162"/>
      <c r="BH469" s="162"/>
      <c r="BI469" s="162"/>
      <c r="BJ469" s="162"/>
      <c r="BK469" s="162"/>
      <c r="BL469" s="162"/>
      <c r="BM469" s="162"/>
      <c r="BN469" s="162"/>
      <c r="BO469" s="162"/>
      <c r="BP469" s="162"/>
      <c r="BQ469" s="162"/>
      <c r="BR469" s="162"/>
      <c r="BS469" s="162"/>
      <c r="BT469" s="162"/>
      <c r="BU469" s="162"/>
      <c r="BV469" s="162"/>
      <c r="BW469" s="162"/>
      <c r="BX469" s="162"/>
      <c r="BY469" s="162"/>
      <c r="BZ469" s="162"/>
      <c r="CA469" s="162"/>
      <c r="CB469" s="162"/>
      <c r="CC469" s="162"/>
      <c r="CD469" s="162"/>
      <c r="CE469" s="162"/>
      <c r="CF469" s="162"/>
      <c r="CG469" s="162"/>
      <c r="CH469" s="162"/>
      <c r="CI469" s="162"/>
      <c r="CJ469" s="162"/>
      <c r="CK469" s="162"/>
      <c r="CL469" s="162"/>
      <c r="CM469" s="997"/>
      <c r="CN469" s="162"/>
      <c r="CO469" s="162"/>
      <c r="CP469" s="162"/>
      <c r="CQ469" s="162"/>
      <c r="CR469" s="162"/>
      <c r="CS469" s="162"/>
      <c r="CT469" s="162"/>
      <c r="CU469" s="162"/>
      <c r="CV469" s="162"/>
      <c r="CW469" s="209"/>
      <c r="CX469" s="209"/>
      <c r="CY469" s="206"/>
      <c r="CZ469" s="156"/>
      <c r="DA469" s="155"/>
      <c r="DB469" s="155"/>
      <c r="DC469" s="155"/>
      <c r="DD469" s="157"/>
      <c r="DE469" s="152"/>
      <c r="DF469" s="152"/>
      <c r="DG469" s="153"/>
      <c r="DH469" s="158" t="s">
        <v>2602</v>
      </c>
      <c r="DI469" s="156" t="s">
        <v>435</v>
      </c>
      <c r="DJ469" s="436" t="s">
        <v>1640</v>
      </c>
      <c r="DK469" s="175"/>
      <c r="DL469" s="156" t="s">
        <v>477</v>
      </c>
      <c r="DM469" s="187">
        <v>46076</v>
      </c>
      <c r="DN469" s="429">
        <v>211</v>
      </c>
      <c r="DO469" s="240" t="s">
        <v>477</v>
      </c>
      <c r="DP469" s="189">
        <v>5080</v>
      </c>
      <c r="DQ469" s="189">
        <f t="shared" ref="DQ469:DQ471" si="520">DP469*DN469*1.08</f>
        <v>1157630.4000000001</v>
      </c>
      <c r="DR469" s="1006">
        <v>0.1</v>
      </c>
      <c r="DS469" s="160">
        <f t="shared" ref="DS469:DS471" si="521">DP469*DN469</f>
        <v>1071880</v>
      </c>
      <c r="DT469" s="159">
        <v>46080</v>
      </c>
      <c r="DU469" s="152">
        <f t="shared" si="513"/>
        <v>488.2</v>
      </c>
      <c r="DV469" s="152"/>
      <c r="DW469" s="155"/>
      <c r="DX469" s="155"/>
      <c r="DY469" s="155"/>
      <c r="DZ469" s="155"/>
      <c r="EA469" s="155"/>
      <c r="EB469" s="155"/>
      <c r="EC469" s="155"/>
      <c r="ED469" s="155"/>
      <c r="EE469" s="155"/>
      <c r="EF469" s="155"/>
      <c r="EG469" s="155"/>
      <c r="EH469" s="155"/>
      <c r="EI469" s="155"/>
      <c r="EJ469" s="155"/>
      <c r="EK469" s="155"/>
      <c r="EL469" s="155"/>
      <c r="EM469" s="155"/>
      <c r="EN469" s="155"/>
      <c r="EO469" s="155"/>
      <c r="EP469" s="155"/>
      <c r="EQ469" s="155"/>
      <c r="ER469" s="155"/>
      <c r="ES469" s="152"/>
      <c r="ET469" s="151"/>
      <c r="EU469" s="153"/>
      <c r="EV469" s="153"/>
      <c r="EW469" s="153"/>
      <c r="EX469" s="153"/>
      <c r="EY469" s="152"/>
      <c r="EZ469" s="152"/>
      <c r="FA469" s="152"/>
      <c r="FB469" s="152"/>
      <c r="FC469" s="151"/>
      <c r="FD469" s="155"/>
      <c r="FE469" s="155"/>
      <c r="FF469" s="155"/>
      <c r="FG469" s="204"/>
      <c r="FH469" s="204"/>
      <c r="FI469" s="204"/>
      <c r="FJ469" s="204"/>
      <c r="FK469" s="204"/>
      <c r="FL469" s="204"/>
    </row>
    <row r="470" spans="1:168" s="202" customFormat="1" ht="14" hidden="1" customHeight="1">
      <c r="A470" s="208" t="str">
        <f t="shared" si="519"/>
        <v>Hiện</v>
      </c>
      <c r="B470" s="151" t="str">
        <f t="shared" si="517"/>
        <v>Đủ</v>
      </c>
      <c r="C470" s="434">
        <f t="shared" si="518"/>
        <v>0</v>
      </c>
      <c r="D470" s="154"/>
      <c r="E470" s="154"/>
      <c r="F470" s="154"/>
      <c r="G470" s="151"/>
      <c r="H470" s="364"/>
      <c r="I470" s="163" t="s">
        <v>1641</v>
      </c>
      <c r="J470" s="164" t="s">
        <v>751</v>
      </c>
      <c r="K470" s="436" t="s">
        <v>1642</v>
      </c>
      <c r="L470" s="163" t="s">
        <v>753</v>
      </c>
      <c r="M470" s="163" t="s">
        <v>345</v>
      </c>
      <c r="N470" s="173">
        <v>0</v>
      </c>
      <c r="O470" s="419">
        <f>516*1.05</f>
        <v>541.80000000000007</v>
      </c>
      <c r="P470" s="416"/>
      <c r="Q470" s="155"/>
      <c r="R470" s="155"/>
      <c r="S470" s="161"/>
      <c r="T470" s="162"/>
      <c r="U470" s="162"/>
      <c r="V470" s="162"/>
      <c r="W470" s="162"/>
      <c r="X470" s="162"/>
      <c r="Y470" s="162"/>
      <c r="Z470" s="162"/>
      <c r="AA470" s="162"/>
      <c r="AB470" s="162"/>
      <c r="AC470" s="162"/>
      <c r="AD470" s="162"/>
      <c r="AE470" s="162"/>
      <c r="AF470" s="162"/>
      <c r="AG470" s="162"/>
      <c r="AH470" s="162"/>
      <c r="AI470" s="162"/>
      <c r="AJ470" s="162"/>
      <c r="AK470" s="162"/>
      <c r="AL470" s="162"/>
      <c r="AM470" s="162"/>
      <c r="AN470" s="162"/>
      <c r="AO470" s="162"/>
      <c r="AP470" s="162"/>
      <c r="AQ470" s="162"/>
      <c r="AR470" s="162"/>
      <c r="AS470" s="162"/>
      <c r="AT470" s="162"/>
      <c r="AU470" s="162"/>
      <c r="AV470" s="162"/>
      <c r="AW470" s="162"/>
      <c r="AX470" s="162"/>
      <c r="AY470" s="162"/>
      <c r="AZ470" s="162"/>
      <c r="BA470" s="162"/>
      <c r="BB470" s="162"/>
      <c r="BC470" s="162"/>
      <c r="BD470" s="162"/>
      <c r="BE470" s="162"/>
      <c r="BF470" s="162"/>
      <c r="BG470" s="162"/>
      <c r="BH470" s="162"/>
      <c r="BI470" s="162">
        <v>541.80000000000007</v>
      </c>
      <c r="BJ470" s="162">
        <v>0</v>
      </c>
      <c r="BK470" s="162">
        <v>0</v>
      </c>
      <c r="BL470" s="162">
        <v>0</v>
      </c>
      <c r="BM470" s="162">
        <v>0</v>
      </c>
      <c r="BN470" s="162">
        <v>0</v>
      </c>
      <c r="BO470" s="162"/>
      <c r="BP470" s="162"/>
      <c r="BQ470" s="162">
        <v>0</v>
      </c>
      <c r="BR470" s="162">
        <v>0</v>
      </c>
      <c r="BS470" s="162">
        <v>0</v>
      </c>
      <c r="BT470" s="162">
        <v>0</v>
      </c>
      <c r="BU470" s="162">
        <v>0</v>
      </c>
      <c r="BV470" s="162">
        <v>0</v>
      </c>
      <c r="BW470" s="162"/>
      <c r="BX470" s="162"/>
      <c r="BY470" s="162">
        <v>0</v>
      </c>
      <c r="BZ470" s="162">
        <v>0</v>
      </c>
      <c r="CA470" s="162">
        <v>0</v>
      </c>
      <c r="CB470" s="162">
        <v>0</v>
      </c>
      <c r="CC470" s="162">
        <v>0</v>
      </c>
      <c r="CD470" s="162">
        <v>0</v>
      </c>
      <c r="CE470" s="162">
        <f>VLOOKUP(I470,[120]REV33!$A:$O,11,0)</f>
        <v>0</v>
      </c>
      <c r="CF470" s="162">
        <f>VLOOKUP(I470,[120]REV33!$A:$O,12,0)</f>
        <v>0</v>
      </c>
      <c r="CG470" s="162"/>
      <c r="CH470" s="162"/>
      <c r="CI470" s="162"/>
      <c r="CJ470" s="162"/>
      <c r="CK470" s="162"/>
      <c r="CL470" s="162"/>
      <c r="CM470" s="997">
        <v>361</v>
      </c>
      <c r="CN470" s="162"/>
      <c r="CO470" s="162">
        <v>0</v>
      </c>
      <c r="CP470" s="162">
        <v>0</v>
      </c>
      <c r="CQ470" s="162">
        <v>0</v>
      </c>
      <c r="CR470" s="162">
        <v>0</v>
      </c>
      <c r="CS470" s="162">
        <v>0</v>
      </c>
      <c r="CT470" s="162">
        <v>0</v>
      </c>
      <c r="CU470" s="162">
        <v>0</v>
      </c>
      <c r="CV470" s="162">
        <v>0</v>
      </c>
      <c r="CW470" s="209">
        <f>Q470+S470+U470+W470+Y470+AA470+AC470+AE470+AG470+AI470+AK470+AM470+AO470+AQ470+AS470+AU470+AW470+AY470+BA470+BC470+BE470+BG470+BI470+BK470+BM470+BO470+BQ470+BS470+BU470+BW470+BY470+CA470+CC470+CE470+CG470+CI470+CK470+CM470+CO470+CQ470+CS470+CU470</f>
        <v>902.80000000000007</v>
      </c>
      <c r="CX470" s="209">
        <f>R470+T470+V470+X470+Z470+AB470+AD470+AF470+AH470+AJ470+AL470+AN470+AP470+AR470+AT470+AV470+AX470+AZ470+BB470+BD470+BF470+BH470+BJ470+BL470+BN470+BP470+BR470+BT470+BV470+BX470+BZ470+CB470+CD470+CF470+CH470+CJ470+CL470+CN470+CP470+CR470+CT470+CV470</f>
        <v>0</v>
      </c>
      <c r="CY470" s="206" t="s">
        <v>2599</v>
      </c>
      <c r="CZ470" s="156"/>
      <c r="DA470" s="155"/>
      <c r="DB470" s="155"/>
      <c r="DC470" s="155"/>
      <c r="DD470" s="157"/>
      <c r="DE470" s="152">
        <f>IF(CW470&gt;DA470,CW470-DA470,"0")</f>
        <v>902.80000000000007</v>
      </c>
      <c r="DF470" s="152" t="str">
        <f>IF(CX470&gt;DB470,CX470-DB470,"0")</f>
        <v>0</v>
      </c>
      <c r="DG470" s="153"/>
      <c r="DH470" s="158" t="s">
        <v>374</v>
      </c>
      <c r="DI470" s="156" t="s">
        <v>435</v>
      </c>
      <c r="DJ470" s="436" t="s">
        <v>1642</v>
      </c>
      <c r="DK470" s="175"/>
      <c r="DL470" s="156" t="s">
        <v>477</v>
      </c>
      <c r="DM470" s="155" t="s">
        <v>374</v>
      </c>
      <c r="DN470" s="429">
        <v>541.80000000000007</v>
      </c>
      <c r="DO470" s="240" t="s">
        <v>477</v>
      </c>
      <c r="DP470" s="189">
        <v>6080</v>
      </c>
      <c r="DQ470" s="189">
        <f t="shared" si="520"/>
        <v>3557675.5200000009</v>
      </c>
      <c r="DR470" s="1006">
        <v>0.1</v>
      </c>
      <c r="DS470" s="160">
        <f t="shared" si="521"/>
        <v>3294144.0000000005</v>
      </c>
      <c r="DT470" s="159">
        <v>45978</v>
      </c>
      <c r="DU470" s="152">
        <f t="shared" si="513"/>
        <v>902.80000000000007</v>
      </c>
      <c r="DV470" s="152">
        <f>SUMIF($I:$I,I470,$DO:$DO)</f>
        <v>0</v>
      </c>
      <c r="DW470" s="155"/>
      <c r="DX470" s="155"/>
      <c r="DY470" s="155"/>
      <c r="DZ470" s="155"/>
      <c r="EA470" s="155"/>
      <c r="EB470" s="155"/>
      <c r="EC470" s="155"/>
      <c r="ED470" s="155"/>
      <c r="EE470" s="155"/>
      <c r="EF470" s="155"/>
      <c r="EG470" s="155"/>
      <c r="EH470" s="155"/>
      <c r="EI470" s="155"/>
      <c r="EJ470" s="155"/>
      <c r="EK470" s="155"/>
      <c r="EL470" s="155"/>
      <c r="EM470" s="155"/>
      <c r="EN470" s="155"/>
      <c r="EO470" s="155"/>
      <c r="EP470" s="155"/>
      <c r="EQ470" s="155"/>
      <c r="ER470" s="155"/>
      <c r="ES470" s="152">
        <f>SUMIF($I:$I,I470,$EG:$EG)</f>
        <v>0</v>
      </c>
      <c r="ET470" s="151">
        <f>SUMIF($I:$I,I470,$EH:$EH)</f>
        <v>0</v>
      </c>
      <c r="EU470" s="153"/>
      <c r="EV470" s="153"/>
      <c r="EW470" s="153"/>
      <c r="EX470" s="153"/>
      <c r="EY470" s="152">
        <f>DU470+ES470</f>
        <v>902.80000000000007</v>
      </c>
      <c r="EZ470" s="152">
        <f>DV470+ET470</f>
        <v>0</v>
      </c>
      <c r="FA470" s="152">
        <f t="shared" ref="FA470" si="522">DE470-EY470</f>
        <v>0</v>
      </c>
      <c r="FB470" s="152">
        <f t="shared" ref="FB470" si="523">DF470-EZ470</f>
        <v>0</v>
      </c>
      <c r="FC470" s="151" t="str">
        <f>IF(FA470&lt;0,"Thừa",IF(FA470=0,"Đủ","Thiếu"))</f>
        <v>Đủ</v>
      </c>
      <c r="FD470" s="155"/>
      <c r="FE470" s="155"/>
      <c r="FF470" s="155"/>
      <c r="FG470" s="204"/>
      <c r="FH470" s="204"/>
      <c r="FI470" s="204"/>
      <c r="FJ470" s="204"/>
      <c r="FK470" s="204"/>
      <c r="FL470" s="204"/>
    </row>
    <row r="471" spans="1:168" s="202" customFormat="1" ht="14" hidden="1" customHeight="1">
      <c r="A471" s="208" t="str">
        <f t="shared" si="519"/>
        <v>ok</v>
      </c>
      <c r="B471" s="151"/>
      <c r="C471" s="434"/>
      <c r="D471" s="154"/>
      <c r="E471" s="154"/>
      <c r="F471" s="154"/>
      <c r="G471" s="151"/>
      <c r="H471" s="364"/>
      <c r="I471" s="163" t="s">
        <v>1641</v>
      </c>
      <c r="J471" s="164" t="s">
        <v>751</v>
      </c>
      <c r="K471" s="436" t="s">
        <v>1642</v>
      </c>
      <c r="L471" s="163" t="s">
        <v>753</v>
      </c>
      <c r="M471" s="163" t="s">
        <v>345</v>
      </c>
      <c r="N471" s="173"/>
      <c r="O471" s="419"/>
      <c r="P471" s="416"/>
      <c r="Q471" s="155"/>
      <c r="R471" s="155"/>
      <c r="S471" s="161"/>
      <c r="T471" s="162"/>
      <c r="U471" s="162"/>
      <c r="V471" s="162"/>
      <c r="W471" s="162"/>
      <c r="X471" s="162"/>
      <c r="Y471" s="162"/>
      <c r="Z471" s="162"/>
      <c r="AA471" s="162"/>
      <c r="AB471" s="162"/>
      <c r="AC471" s="162"/>
      <c r="AD471" s="162"/>
      <c r="AE471" s="162"/>
      <c r="AF471" s="162"/>
      <c r="AG471" s="162"/>
      <c r="AH471" s="162"/>
      <c r="AI471" s="162"/>
      <c r="AJ471" s="162"/>
      <c r="AK471" s="162"/>
      <c r="AL471" s="162"/>
      <c r="AM471" s="162"/>
      <c r="AN471" s="162"/>
      <c r="AO471" s="162"/>
      <c r="AP471" s="162"/>
      <c r="AQ471" s="162"/>
      <c r="AR471" s="162"/>
      <c r="AS471" s="162"/>
      <c r="AT471" s="162"/>
      <c r="AU471" s="162"/>
      <c r="AV471" s="162"/>
      <c r="AW471" s="162"/>
      <c r="AX471" s="162"/>
      <c r="AY471" s="162"/>
      <c r="AZ471" s="162"/>
      <c r="BA471" s="162"/>
      <c r="BB471" s="162"/>
      <c r="BC471" s="162"/>
      <c r="BD471" s="162"/>
      <c r="BE471" s="162"/>
      <c r="BF471" s="162"/>
      <c r="BG471" s="162"/>
      <c r="BH471" s="162"/>
      <c r="BI471" s="162"/>
      <c r="BJ471" s="162"/>
      <c r="BK471" s="162"/>
      <c r="BL471" s="162"/>
      <c r="BM471" s="162"/>
      <c r="BN471" s="162"/>
      <c r="BO471" s="162"/>
      <c r="BP471" s="162"/>
      <c r="BQ471" s="162"/>
      <c r="BR471" s="162"/>
      <c r="BS471" s="162"/>
      <c r="BT471" s="162"/>
      <c r="BU471" s="162"/>
      <c r="BV471" s="162"/>
      <c r="BW471" s="162"/>
      <c r="BX471" s="162"/>
      <c r="BY471" s="162"/>
      <c r="BZ471" s="162"/>
      <c r="CA471" s="162"/>
      <c r="CB471" s="162"/>
      <c r="CC471" s="162"/>
      <c r="CD471" s="162"/>
      <c r="CE471" s="162"/>
      <c r="CF471" s="162"/>
      <c r="CG471" s="162"/>
      <c r="CH471" s="162"/>
      <c r="CI471" s="162"/>
      <c r="CJ471" s="162"/>
      <c r="CK471" s="162"/>
      <c r="CL471" s="162"/>
      <c r="CM471" s="997"/>
      <c r="CN471" s="162"/>
      <c r="CO471" s="162"/>
      <c r="CP471" s="162"/>
      <c r="CQ471" s="162"/>
      <c r="CR471" s="162"/>
      <c r="CS471" s="162"/>
      <c r="CT471" s="162"/>
      <c r="CU471" s="162"/>
      <c r="CV471" s="162"/>
      <c r="CW471" s="209"/>
      <c r="CX471" s="209"/>
      <c r="CY471" s="206"/>
      <c r="CZ471" s="156"/>
      <c r="DA471" s="155"/>
      <c r="DB471" s="155"/>
      <c r="DC471" s="155"/>
      <c r="DD471" s="157"/>
      <c r="DE471" s="152"/>
      <c r="DF471" s="152"/>
      <c r="DG471" s="153"/>
      <c r="DH471" s="158" t="s">
        <v>2602</v>
      </c>
      <c r="DI471" s="156" t="s">
        <v>435</v>
      </c>
      <c r="DJ471" s="436" t="s">
        <v>1642</v>
      </c>
      <c r="DK471" s="175"/>
      <c r="DL471" s="156" t="s">
        <v>477</v>
      </c>
      <c r="DM471" s="187">
        <v>46076</v>
      </c>
      <c r="DN471" s="429">
        <v>361</v>
      </c>
      <c r="DO471" s="240" t="s">
        <v>477</v>
      </c>
      <c r="DP471" s="189">
        <v>6080</v>
      </c>
      <c r="DQ471" s="189">
        <f t="shared" si="520"/>
        <v>2370470.4000000004</v>
      </c>
      <c r="DR471" s="1006">
        <v>0.1</v>
      </c>
      <c r="DS471" s="160">
        <f t="shared" si="521"/>
        <v>2194880</v>
      </c>
      <c r="DT471" s="159">
        <v>46080</v>
      </c>
      <c r="DU471" s="152">
        <f t="shared" si="513"/>
        <v>902.80000000000007</v>
      </c>
      <c r="DV471" s="152"/>
      <c r="DW471" s="155"/>
      <c r="DX471" s="155"/>
      <c r="DY471" s="155"/>
      <c r="DZ471" s="155"/>
      <c r="EA471" s="155"/>
      <c r="EB471" s="155"/>
      <c r="EC471" s="155"/>
      <c r="ED471" s="155"/>
      <c r="EE471" s="155"/>
      <c r="EF471" s="155"/>
      <c r="EG471" s="155"/>
      <c r="EH471" s="155"/>
      <c r="EI471" s="155"/>
      <c r="EJ471" s="155"/>
      <c r="EK471" s="155"/>
      <c r="EL471" s="155"/>
      <c r="EM471" s="155"/>
      <c r="EN471" s="155"/>
      <c r="EO471" s="155"/>
      <c r="EP471" s="155"/>
      <c r="EQ471" s="155"/>
      <c r="ER471" s="155"/>
      <c r="ES471" s="152"/>
      <c r="ET471" s="151"/>
      <c r="EU471" s="153"/>
      <c r="EV471" s="153"/>
      <c r="EW471" s="153"/>
      <c r="EX471" s="153"/>
      <c r="EY471" s="152"/>
      <c r="EZ471" s="152"/>
      <c r="FA471" s="152"/>
      <c r="FB471" s="152"/>
      <c r="FC471" s="151"/>
      <c r="FD471" s="155"/>
      <c r="FE471" s="155"/>
      <c r="FF471" s="155"/>
      <c r="FG471" s="204"/>
      <c r="FH471" s="204"/>
      <c r="FI471" s="204"/>
      <c r="FJ471" s="204"/>
      <c r="FK471" s="204"/>
      <c r="FL471" s="204"/>
    </row>
    <row r="472" spans="1:168" s="202" customFormat="1" ht="14" hidden="1" customHeight="1">
      <c r="A472" s="208" t="str">
        <f t="shared" si="519"/>
        <v>Hiện</v>
      </c>
      <c r="B472" s="151" t="str">
        <f t="shared" si="517"/>
        <v>Đủ</v>
      </c>
      <c r="C472" s="409">
        <f t="shared" si="518"/>
        <v>0</v>
      </c>
      <c r="D472" s="154"/>
      <c r="E472" s="154"/>
      <c r="F472" s="154"/>
      <c r="G472" s="151"/>
      <c r="H472" s="364"/>
      <c r="I472" s="164" t="s">
        <v>1660</v>
      </c>
      <c r="J472" s="164" t="s">
        <v>1661</v>
      </c>
      <c r="K472" s="436" t="s">
        <v>1662</v>
      </c>
      <c r="L472" s="163" t="s">
        <v>74</v>
      </c>
      <c r="M472" s="163" t="s">
        <v>345</v>
      </c>
      <c r="N472" s="173">
        <v>0</v>
      </c>
      <c r="O472" s="419">
        <v>5</v>
      </c>
      <c r="P472" s="416"/>
      <c r="Q472" s="155"/>
      <c r="R472" s="155"/>
      <c r="S472" s="161"/>
      <c r="T472" s="162"/>
      <c r="U472" s="162"/>
      <c r="V472" s="162"/>
      <c r="W472" s="162"/>
      <c r="X472" s="162"/>
      <c r="Y472" s="162"/>
      <c r="Z472" s="162"/>
      <c r="AA472" s="162"/>
      <c r="AB472" s="162"/>
      <c r="AC472" s="162"/>
      <c r="AD472" s="162"/>
      <c r="AE472" s="162"/>
      <c r="AF472" s="162"/>
      <c r="AG472" s="162"/>
      <c r="AH472" s="162"/>
      <c r="AI472" s="162"/>
      <c r="AJ472" s="162"/>
      <c r="AK472" s="162"/>
      <c r="AL472" s="162"/>
      <c r="AM472" s="162"/>
      <c r="AN472" s="162"/>
      <c r="AO472" s="162"/>
      <c r="AP472" s="162"/>
      <c r="AQ472" s="162"/>
      <c r="AR472" s="162"/>
      <c r="AS472" s="162"/>
      <c r="AT472" s="162"/>
      <c r="AU472" s="162"/>
      <c r="AV472" s="162"/>
      <c r="AW472" s="162"/>
      <c r="AX472" s="162"/>
      <c r="AY472" s="162"/>
      <c r="AZ472" s="162"/>
      <c r="BA472" s="162"/>
      <c r="BB472" s="162"/>
      <c r="BC472" s="162"/>
      <c r="BD472" s="162"/>
      <c r="BE472" s="162"/>
      <c r="BF472" s="162"/>
      <c r="BG472" s="162"/>
      <c r="BH472" s="162"/>
      <c r="BI472" s="162"/>
      <c r="BJ472" s="162"/>
      <c r="BK472" s="162"/>
      <c r="BL472" s="162"/>
      <c r="BM472" s="162">
        <v>5</v>
      </c>
      <c r="BN472" s="162">
        <v>0</v>
      </c>
      <c r="BO472" s="162"/>
      <c r="BP472" s="162"/>
      <c r="BQ472" s="162">
        <v>0</v>
      </c>
      <c r="BR472" s="162">
        <v>0</v>
      </c>
      <c r="BS472" s="162">
        <v>0</v>
      </c>
      <c r="BT472" s="162">
        <v>0</v>
      </c>
      <c r="BU472" s="162">
        <v>0</v>
      </c>
      <c r="BV472" s="162">
        <v>0</v>
      </c>
      <c r="BW472" s="162"/>
      <c r="BX472" s="162"/>
      <c r="BY472" s="162">
        <v>0</v>
      </c>
      <c r="BZ472" s="162">
        <v>0</v>
      </c>
      <c r="CA472" s="162">
        <v>0</v>
      </c>
      <c r="CB472" s="162">
        <v>0</v>
      </c>
      <c r="CC472" s="162">
        <v>0</v>
      </c>
      <c r="CD472" s="162">
        <v>0</v>
      </c>
      <c r="CE472" s="162">
        <f>VLOOKUP(I472,[120]REV33!$A:$O,11,0)</f>
        <v>0</v>
      </c>
      <c r="CF472" s="162">
        <f>VLOOKUP(I472,[120]REV33!$A:$O,12,0)</f>
        <v>0</v>
      </c>
      <c r="CG472" s="162"/>
      <c r="CH472" s="162"/>
      <c r="CI472" s="162"/>
      <c r="CJ472" s="162"/>
      <c r="CK472" s="162"/>
      <c r="CL472" s="162"/>
      <c r="CM472" s="162"/>
      <c r="CN472" s="162"/>
      <c r="CO472" s="162">
        <v>0</v>
      </c>
      <c r="CP472" s="162">
        <v>0</v>
      </c>
      <c r="CQ472" s="162">
        <v>0</v>
      </c>
      <c r="CR472" s="162">
        <v>0</v>
      </c>
      <c r="CS472" s="162">
        <v>0</v>
      </c>
      <c r="CT472" s="162">
        <v>0</v>
      </c>
      <c r="CU472" s="162">
        <v>0</v>
      </c>
      <c r="CV472" s="162">
        <v>0</v>
      </c>
      <c r="CW472" s="209">
        <f t="shared" ref="CW472:CW477" si="524">Q472+S472+U472+W472+Y472+AA472+AC472+AE472+AG472+AI472+AK472+AM472+AO472+AQ472+AS472+AU472+AW472+AY472+BA472+BC472+BE472+BG472+BI472+BK472+BM472+BO472+BQ472+BS472+BU472+BW472+BY472+CA472+CC472+CE472+CG472+CI472+CK472+CM472+CO472+CQ472+CS472+CU472</f>
        <v>5</v>
      </c>
      <c r="CX472" s="209">
        <f t="shared" ref="CX472:CX477" si="525">R472+T472+V472+X472+Z472+AB472+AD472+AF472+AH472+AJ472+AL472+AN472+AP472+AR472+AT472+AV472+AX472+AZ472+BB472+BD472+BF472+BH472+BJ472+BL472+BN472+BP472+BR472+BT472+BV472+BX472+BZ472+CB472+CD472+CF472+CH472+CJ472+CL472+CN472+CP472+CR472+CT472+CV472</f>
        <v>0</v>
      </c>
      <c r="CY472" s="206" t="s">
        <v>1884</v>
      </c>
      <c r="CZ472" s="156"/>
      <c r="DA472" s="155"/>
      <c r="DB472" s="155"/>
      <c r="DC472" s="155"/>
      <c r="DD472" s="157"/>
      <c r="DE472" s="152">
        <f t="shared" ref="DE472:DE477" si="526">IF(CW472&gt;DA472,CW472-DA472,"0")</f>
        <v>5</v>
      </c>
      <c r="DF472" s="152" t="str">
        <f t="shared" ref="DF472:DF477" si="527">IF(CX472&gt;DB472,CX472-DB472,"0")</f>
        <v>0</v>
      </c>
      <c r="DG472" s="153"/>
      <c r="DH472" s="158" t="s">
        <v>1703</v>
      </c>
      <c r="DI472" s="156" t="s">
        <v>1702</v>
      </c>
      <c r="DJ472" s="436" t="s">
        <v>1662</v>
      </c>
      <c r="DK472" s="175"/>
      <c r="DL472" s="156" t="s">
        <v>477</v>
      </c>
      <c r="DM472" s="187">
        <v>45961</v>
      </c>
      <c r="DN472" s="429">
        <v>5</v>
      </c>
      <c r="DO472" s="240" t="s">
        <v>477</v>
      </c>
      <c r="DP472" s="189">
        <f>2250000/5</f>
        <v>450000</v>
      </c>
      <c r="DQ472" s="181">
        <f>DP472*DN472*1.1</f>
        <v>2475000</v>
      </c>
      <c r="DR472" s="446">
        <f>(DQ472-DS472)/DS472</f>
        <v>0.1</v>
      </c>
      <c r="DS472" s="160">
        <f>DP472*DN472</f>
        <v>2250000</v>
      </c>
      <c r="DT472" s="159">
        <v>45961</v>
      </c>
      <c r="DU472" s="152">
        <f t="shared" si="513"/>
        <v>5</v>
      </c>
      <c r="DV472" s="152">
        <f t="shared" ref="DV472:DV477" si="528">SUMIF($I:$I,I472,$DO:$DO)</f>
        <v>0</v>
      </c>
      <c r="DW472" s="155"/>
      <c r="DX472" s="155"/>
      <c r="DY472" s="155"/>
      <c r="DZ472" s="155"/>
      <c r="EA472" s="155"/>
      <c r="EB472" s="155"/>
      <c r="EC472" s="155"/>
      <c r="ED472" s="155"/>
      <c r="EE472" s="155"/>
      <c r="EF472" s="155"/>
      <c r="EG472" s="155"/>
      <c r="EH472" s="155"/>
      <c r="EI472" s="155"/>
      <c r="EJ472" s="155"/>
      <c r="EK472" s="155"/>
      <c r="EL472" s="155"/>
      <c r="EM472" s="155"/>
      <c r="EN472" s="155"/>
      <c r="EO472" s="155"/>
      <c r="EP472" s="155"/>
      <c r="EQ472" s="155"/>
      <c r="ER472" s="155"/>
      <c r="ES472" s="152">
        <f t="shared" ref="ES472:ES477" si="529">SUMIF($I:$I,I472,$EG:$EG)</f>
        <v>0</v>
      </c>
      <c r="ET472" s="151">
        <f t="shared" ref="ET472:ET477" si="530">SUMIF($I:$I,I472,$EH:$EH)</f>
        <v>0</v>
      </c>
      <c r="EU472" s="153"/>
      <c r="EV472" s="153"/>
      <c r="EW472" s="153"/>
      <c r="EX472" s="153"/>
      <c r="EY472" s="152">
        <f t="shared" ref="EY472:EY477" si="531">DU472+ES472</f>
        <v>5</v>
      </c>
      <c r="EZ472" s="152">
        <f t="shared" ref="EZ472:EZ477" si="532">DV472+ET472</f>
        <v>0</v>
      </c>
      <c r="FA472" s="152">
        <f t="shared" ref="FA472:FA477" si="533">DE472-EY472</f>
        <v>0</v>
      </c>
      <c r="FB472" s="152">
        <f t="shared" ref="FB472:FB477" si="534">DF472-EZ472</f>
        <v>0</v>
      </c>
      <c r="FC472" s="151" t="str">
        <f t="shared" ref="FC472:FC477" si="535">IF(FA472&lt;0,"Thừa",IF(FA472=0,"Đủ","Thiếu"))</f>
        <v>Đủ</v>
      </c>
      <c r="FD472" s="155"/>
      <c r="FE472" s="155"/>
      <c r="FF472" s="155"/>
      <c r="FG472" s="204"/>
      <c r="FH472" s="204"/>
      <c r="FI472" s="204"/>
      <c r="FJ472" s="204"/>
      <c r="FK472" s="204"/>
      <c r="FL472" s="204"/>
    </row>
    <row r="473" spans="1:168" s="202" customFormat="1" ht="14" hidden="1" customHeight="1">
      <c r="A473" s="208" t="str">
        <f t="shared" si="519"/>
        <v>Hiện</v>
      </c>
      <c r="B473" s="151" t="str">
        <f t="shared" si="517"/>
        <v>Đủ</v>
      </c>
      <c r="C473" s="409">
        <f t="shared" si="518"/>
        <v>0</v>
      </c>
      <c r="D473" s="154" t="s">
        <v>1677</v>
      </c>
      <c r="E473" s="154"/>
      <c r="F473" s="154"/>
      <c r="G473" s="151"/>
      <c r="H473" s="364"/>
      <c r="I473" s="164" t="s">
        <v>1663</v>
      </c>
      <c r="J473" s="164" t="s">
        <v>1664</v>
      </c>
      <c r="K473" s="436" t="s">
        <v>1665</v>
      </c>
      <c r="L473" s="163" t="s">
        <v>1666</v>
      </c>
      <c r="M473" s="163" t="s">
        <v>345</v>
      </c>
      <c r="N473" s="173">
        <v>0</v>
      </c>
      <c r="O473" s="419">
        <v>50</v>
      </c>
      <c r="P473" s="416"/>
      <c r="Q473" s="155"/>
      <c r="R473" s="155"/>
      <c r="S473" s="161"/>
      <c r="T473" s="162"/>
      <c r="U473" s="162"/>
      <c r="V473" s="162"/>
      <c r="W473" s="162"/>
      <c r="X473" s="162"/>
      <c r="Y473" s="162"/>
      <c r="Z473" s="162"/>
      <c r="AA473" s="162"/>
      <c r="AB473" s="162"/>
      <c r="AC473" s="162"/>
      <c r="AD473" s="162"/>
      <c r="AE473" s="162"/>
      <c r="AF473" s="162"/>
      <c r="AG473" s="162"/>
      <c r="AH473" s="162"/>
      <c r="AI473" s="162"/>
      <c r="AJ473" s="162"/>
      <c r="AK473" s="162"/>
      <c r="AL473" s="162"/>
      <c r="AM473" s="162"/>
      <c r="AN473" s="162"/>
      <c r="AO473" s="162"/>
      <c r="AP473" s="162"/>
      <c r="AQ473" s="162"/>
      <c r="AR473" s="162"/>
      <c r="AS473" s="162"/>
      <c r="AT473" s="162"/>
      <c r="AU473" s="162"/>
      <c r="AV473" s="162"/>
      <c r="AW473" s="162"/>
      <c r="AX473" s="162"/>
      <c r="AY473" s="162"/>
      <c r="AZ473" s="162"/>
      <c r="BA473" s="162"/>
      <c r="BB473" s="162"/>
      <c r="BC473" s="162"/>
      <c r="BD473" s="162"/>
      <c r="BE473" s="162"/>
      <c r="BF473" s="162"/>
      <c r="BG473" s="162"/>
      <c r="BH473" s="162"/>
      <c r="BI473" s="162"/>
      <c r="BJ473" s="162"/>
      <c r="BK473" s="162"/>
      <c r="BL473" s="162"/>
      <c r="BM473" s="162">
        <v>50</v>
      </c>
      <c r="BN473" s="162">
        <v>0</v>
      </c>
      <c r="BO473" s="162"/>
      <c r="BP473" s="162"/>
      <c r="BQ473" s="162">
        <v>0</v>
      </c>
      <c r="BR473" s="162">
        <v>0</v>
      </c>
      <c r="BS473" s="162">
        <v>0</v>
      </c>
      <c r="BT473" s="162">
        <v>0</v>
      </c>
      <c r="BU473" s="162">
        <v>0</v>
      </c>
      <c r="BV473" s="162">
        <v>0</v>
      </c>
      <c r="BW473" s="162"/>
      <c r="BX473" s="162"/>
      <c r="BY473" s="162">
        <v>0</v>
      </c>
      <c r="BZ473" s="162">
        <v>0</v>
      </c>
      <c r="CA473" s="162">
        <v>0</v>
      </c>
      <c r="CB473" s="162">
        <v>0</v>
      </c>
      <c r="CC473" s="162">
        <v>0</v>
      </c>
      <c r="CD473" s="162">
        <v>0</v>
      </c>
      <c r="CE473" s="162">
        <f>VLOOKUP(I473,[120]REV33!$A:$O,11,0)</f>
        <v>0</v>
      </c>
      <c r="CF473" s="162">
        <f>VLOOKUP(I473,[120]REV33!$A:$O,12,0)</f>
        <v>0</v>
      </c>
      <c r="CG473" s="162"/>
      <c r="CH473" s="162"/>
      <c r="CI473" s="162"/>
      <c r="CJ473" s="162"/>
      <c r="CK473" s="162"/>
      <c r="CL473" s="162"/>
      <c r="CM473" s="162"/>
      <c r="CN473" s="162"/>
      <c r="CO473" s="162">
        <v>0</v>
      </c>
      <c r="CP473" s="162">
        <v>0</v>
      </c>
      <c r="CQ473" s="162">
        <v>0</v>
      </c>
      <c r="CR473" s="162">
        <v>0</v>
      </c>
      <c r="CS473" s="162">
        <v>0</v>
      </c>
      <c r="CT473" s="162">
        <v>0</v>
      </c>
      <c r="CU473" s="162">
        <v>0</v>
      </c>
      <c r="CV473" s="162">
        <v>0</v>
      </c>
      <c r="CW473" s="209">
        <f t="shared" si="524"/>
        <v>50</v>
      </c>
      <c r="CX473" s="209">
        <f t="shared" si="525"/>
        <v>0</v>
      </c>
      <c r="CY473" s="206" t="s">
        <v>1884</v>
      </c>
      <c r="CZ473" s="156"/>
      <c r="DA473" s="155"/>
      <c r="DB473" s="155"/>
      <c r="DC473" s="155"/>
      <c r="DD473" s="157"/>
      <c r="DE473" s="152">
        <f t="shared" si="526"/>
        <v>50</v>
      </c>
      <c r="DF473" s="152" t="str">
        <f t="shared" si="527"/>
        <v>0</v>
      </c>
      <c r="DG473" s="153"/>
      <c r="DH473" s="158" t="s">
        <v>1900</v>
      </c>
      <c r="DI473" s="156" t="s">
        <v>1899</v>
      </c>
      <c r="DJ473" s="164" t="s">
        <v>1664</v>
      </c>
      <c r="DK473" s="175"/>
      <c r="DL473" s="240" t="s">
        <v>477</v>
      </c>
      <c r="DM473" s="187">
        <v>45967</v>
      </c>
      <c r="DN473" s="429">
        <v>50</v>
      </c>
      <c r="DO473" s="240" t="s">
        <v>477</v>
      </c>
      <c r="DP473" s="189">
        <v>10000</v>
      </c>
      <c r="DQ473" s="181">
        <f>DP473*DN473*1.1</f>
        <v>550000</v>
      </c>
      <c r="DR473" s="446">
        <f>(DQ473-DS473)/DS473</f>
        <v>0.1</v>
      </c>
      <c r="DS473" s="160">
        <f>DP473*DN473</f>
        <v>500000</v>
      </c>
      <c r="DT473" s="187">
        <v>45967</v>
      </c>
      <c r="DU473" s="152">
        <f t="shared" si="513"/>
        <v>50</v>
      </c>
      <c r="DV473" s="152">
        <f t="shared" si="528"/>
        <v>0</v>
      </c>
      <c r="DW473" s="155"/>
      <c r="DX473" s="155"/>
      <c r="DY473" s="155"/>
      <c r="DZ473" s="155"/>
      <c r="EA473" s="155"/>
      <c r="EB473" s="155"/>
      <c r="EC473" s="155"/>
      <c r="ED473" s="155"/>
      <c r="EE473" s="155"/>
      <c r="EF473" s="155"/>
      <c r="EG473" s="155"/>
      <c r="EH473" s="155"/>
      <c r="EI473" s="155"/>
      <c r="EJ473" s="155"/>
      <c r="EK473" s="155"/>
      <c r="EL473" s="155"/>
      <c r="EM473" s="155"/>
      <c r="EN473" s="155"/>
      <c r="EO473" s="155"/>
      <c r="EP473" s="155"/>
      <c r="EQ473" s="155"/>
      <c r="ER473" s="155"/>
      <c r="ES473" s="152">
        <f t="shared" si="529"/>
        <v>0</v>
      </c>
      <c r="ET473" s="151">
        <f t="shared" si="530"/>
        <v>0</v>
      </c>
      <c r="EU473" s="153"/>
      <c r="EV473" s="153"/>
      <c r="EW473" s="153"/>
      <c r="EX473" s="153"/>
      <c r="EY473" s="152">
        <f t="shared" si="531"/>
        <v>50</v>
      </c>
      <c r="EZ473" s="152">
        <f t="shared" si="532"/>
        <v>0</v>
      </c>
      <c r="FA473" s="152">
        <f t="shared" si="533"/>
        <v>0</v>
      </c>
      <c r="FB473" s="152">
        <f t="shared" si="534"/>
        <v>0</v>
      </c>
      <c r="FC473" s="151" t="str">
        <f t="shared" si="535"/>
        <v>Đủ</v>
      </c>
      <c r="FD473" s="155"/>
      <c r="FE473" s="155"/>
      <c r="FF473" s="155"/>
      <c r="FG473" s="204"/>
      <c r="FH473" s="204"/>
      <c r="FI473" s="204"/>
      <c r="FJ473" s="204"/>
      <c r="FK473" s="204"/>
      <c r="FL473" s="204"/>
    </row>
    <row r="474" spans="1:168" s="202" customFormat="1" ht="14" hidden="1" customHeight="1">
      <c r="A474" s="208" t="str">
        <f t="shared" ref="A474" si="536">IF(I474=I473,"ok","Hiện")</f>
        <v>Hiện</v>
      </c>
      <c r="B474" s="151" t="str">
        <f t="shared" ref="B474" si="537">FC474</f>
        <v>Đủ</v>
      </c>
      <c r="C474" s="409">
        <f t="shared" ref="C474" si="538">FA474</f>
        <v>0</v>
      </c>
      <c r="D474" s="154" t="s">
        <v>1773</v>
      </c>
      <c r="E474" s="154"/>
      <c r="F474" s="154"/>
      <c r="G474" s="151"/>
      <c r="H474" s="364"/>
      <c r="I474" s="164" t="s">
        <v>1771</v>
      </c>
      <c r="J474" s="164" t="s">
        <v>1293</v>
      </c>
      <c r="K474" s="436" t="s">
        <v>1772</v>
      </c>
      <c r="L474" s="163" t="s">
        <v>535</v>
      </c>
      <c r="M474" s="437" t="s">
        <v>345</v>
      </c>
      <c r="N474" s="173">
        <v>0</v>
      </c>
      <c r="O474" s="419">
        <v>3</v>
      </c>
      <c r="P474" s="416"/>
      <c r="Q474" s="155"/>
      <c r="R474" s="155"/>
      <c r="S474" s="161"/>
      <c r="T474" s="162"/>
      <c r="U474" s="162"/>
      <c r="V474" s="162"/>
      <c r="W474" s="162"/>
      <c r="X474" s="162"/>
      <c r="Y474" s="162"/>
      <c r="Z474" s="162"/>
      <c r="AA474" s="162"/>
      <c r="AB474" s="162"/>
      <c r="AC474" s="162"/>
      <c r="AD474" s="162"/>
      <c r="AE474" s="162"/>
      <c r="AF474" s="162"/>
      <c r="AG474" s="162"/>
      <c r="AH474" s="162"/>
      <c r="AI474" s="162"/>
      <c r="AJ474" s="162"/>
      <c r="AK474" s="162"/>
      <c r="AL474" s="162"/>
      <c r="AM474" s="162"/>
      <c r="AN474" s="162"/>
      <c r="AO474" s="162"/>
      <c r="AP474" s="162"/>
      <c r="AQ474" s="162"/>
      <c r="AR474" s="162"/>
      <c r="AS474" s="162"/>
      <c r="AT474" s="162"/>
      <c r="AU474" s="162"/>
      <c r="AV474" s="162"/>
      <c r="AW474" s="162"/>
      <c r="AX474" s="162"/>
      <c r="AY474" s="162"/>
      <c r="AZ474" s="162"/>
      <c r="BA474" s="162"/>
      <c r="BB474" s="162"/>
      <c r="BC474" s="162"/>
      <c r="BD474" s="162"/>
      <c r="BE474" s="162"/>
      <c r="BF474" s="162"/>
      <c r="BG474" s="162"/>
      <c r="BH474" s="162"/>
      <c r="BI474" s="162"/>
      <c r="BJ474" s="162"/>
      <c r="BK474" s="162"/>
      <c r="BL474" s="162"/>
      <c r="BM474" s="162"/>
      <c r="BN474" s="162"/>
      <c r="BO474" s="162">
        <v>3</v>
      </c>
      <c r="BP474" s="162"/>
      <c r="BQ474" s="162">
        <v>0</v>
      </c>
      <c r="BR474" s="162">
        <v>0</v>
      </c>
      <c r="BS474" s="162">
        <v>0</v>
      </c>
      <c r="BT474" s="162">
        <v>0</v>
      </c>
      <c r="BU474" s="162">
        <v>0</v>
      </c>
      <c r="BV474" s="162">
        <v>0</v>
      </c>
      <c r="BW474" s="162"/>
      <c r="BX474" s="162"/>
      <c r="BY474" s="162">
        <v>0</v>
      </c>
      <c r="BZ474" s="162">
        <v>0</v>
      </c>
      <c r="CA474" s="162">
        <v>0</v>
      </c>
      <c r="CB474" s="162">
        <v>0</v>
      </c>
      <c r="CC474" s="162">
        <v>0</v>
      </c>
      <c r="CD474" s="162">
        <v>0</v>
      </c>
      <c r="CE474" s="162">
        <f>VLOOKUP(I474,[120]REV33!$A:$O,11,0)</f>
        <v>0</v>
      </c>
      <c r="CF474" s="162">
        <f>VLOOKUP(I474,[120]REV33!$A:$O,12,0)</f>
        <v>0</v>
      </c>
      <c r="CG474" s="162"/>
      <c r="CH474" s="162"/>
      <c r="CI474" s="162"/>
      <c r="CJ474" s="162"/>
      <c r="CK474" s="162"/>
      <c r="CL474" s="162"/>
      <c r="CM474" s="162"/>
      <c r="CN474" s="162"/>
      <c r="CO474" s="162">
        <v>0</v>
      </c>
      <c r="CP474" s="162">
        <v>0</v>
      </c>
      <c r="CQ474" s="162">
        <v>0</v>
      </c>
      <c r="CR474" s="162">
        <v>0</v>
      </c>
      <c r="CS474" s="162">
        <v>0</v>
      </c>
      <c r="CT474" s="162">
        <v>0</v>
      </c>
      <c r="CU474" s="162">
        <v>0</v>
      </c>
      <c r="CV474" s="162">
        <v>0</v>
      </c>
      <c r="CW474" s="209">
        <f t="shared" si="524"/>
        <v>3</v>
      </c>
      <c r="CX474" s="209">
        <f t="shared" si="525"/>
        <v>0</v>
      </c>
      <c r="CY474" s="438" t="s">
        <v>1775</v>
      </c>
      <c r="CZ474" s="156"/>
      <c r="DA474" s="155"/>
      <c r="DB474" s="155"/>
      <c r="DC474" s="155"/>
      <c r="DD474" s="157"/>
      <c r="DE474" s="152">
        <f t="shared" si="526"/>
        <v>3</v>
      </c>
      <c r="DF474" s="152" t="str">
        <f t="shared" si="527"/>
        <v>0</v>
      </c>
      <c r="DG474" s="153"/>
      <c r="DH474" s="158" t="s">
        <v>2212</v>
      </c>
      <c r="DI474" s="156" t="s">
        <v>435</v>
      </c>
      <c r="DJ474" s="436" t="s">
        <v>1772</v>
      </c>
      <c r="DK474" s="175"/>
      <c r="DL474" s="227" t="s">
        <v>477</v>
      </c>
      <c r="DM474" s="187">
        <v>45956</v>
      </c>
      <c r="DN474" s="429">
        <v>3</v>
      </c>
      <c r="DO474" s="227" t="s">
        <v>477</v>
      </c>
      <c r="DP474" s="189">
        <v>5586000</v>
      </c>
      <c r="DQ474" s="181">
        <f>DP474*DN474*1.1</f>
        <v>18433800</v>
      </c>
      <c r="DR474" s="446">
        <f>(DQ474-DS474)/DS474</f>
        <v>0.1</v>
      </c>
      <c r="DS474" s="182">
        <f>DP474*DN474</f>
        <v>16758000</v>
      </c>
      <c r="DT474" s="159">
        <v>45960</v>
      </c>
      <c r="DU474" s="152">
        <f t="shared" si="513"/>
        <v>3</v>
      </c>
      <c r="DV474" s="152">
        <f t="shared" si="528"/>
        <v>0</v>
      </c>
      <c r="DW474" s="155"/>
      <c r="DX474" s="155"/>
      <c r="DY474" s="155"/>
      <c r="DZ474" s="155"/>
      <c r="EA474" s="155"/>
      <c r="EB474" s="155"/>
      <c r="EC474" s="155"/>
      <c r="ED474" s="155"/>
      <c r="EE474" s="155"/>
      <c r="EF474" s="155"/>
      <c r="EG474" s="155"/>
      <c r="EH474" s="155"/>
      <c r="EI474" s="155"/>
      <c r="EJ474" s="155"/>
      <c r="EK474" s="155"/>
      <c r="EL474" s="155"/>
      <c r="EM474" s="155"/>
      <c r="EN474" s="155"/>
      <c r="EO474" s="155"/>
      <c r="EP474" s="155"/>
      <c r="EQ474" s="155"/>
      <c r="ER474" s="155"/>
      <c r="ES474" s="152">
        <f t="shared" si="529"/>
        <v>0</v>
      </c>
      <c r="ET474" s="151">
        <f t="shared" si="530"/>
        <v>0</v>
      </c>
      <c r="EU474" s="153"/>
      <c r="EV474" s="153"/>
      <c r="EW474" s="153"/>
      <c r="EX474" s="153"/>
      <c r="EY474" s="152">
        <f t="shared" si="531"/>
        <v>3</v>
      </c>
      <c r="EZ474" s="152">
        <f t="shared" si="532"/>
        <v>0</v>
      </c>
      <c r="FA474" s="152">
        <f t="shared" si="533"/>
        <v>0</v>
      </c>
      <c r="FB474" s="152">
        <f t="shared" si="534"/>
        <v>0</v>
      </c>
      <c r="FC474" s="151" t="str">
        <f t="shared" si="535"/>
        <v>Đủ</v>
      </c>
      <c r="FD474" s="155"/>
      <c r="FE474" s="155"/>
      <c r="FF474" s="155"/>
      <c r="FG474" s="204"/>
      <c r="FH474" s="204"/>
      <c r="FI474" s="204"/>
      <c r="FJ474" s="204"/>
      <c r="FK474" s="204"/>
      <c r="FL474" s="204"/>
    </row>
    <row r="475" spans="1:168" s="202" customFormat="1" ht="14" hidden="1" customHeight="1">
      <c r="A475" s="208" t="str">
        <f t="shared" ref="A475:A477" si="539">IF(I475=I474,"ok","Hiện")</f>
        <v>Hiện</v>
      </c>
      <c r="B475" s="151" t="str">
        <f t="shared" ref="B475:B477" si="540">FC475</f>
        <v>Đủ</v>
      </c>
      <c r="C475" s="409">
        <f t="shared" ref="C475:C477" si="541">FA475</f>
        <v>0</v>
      </c>
      <c r="D475" s="154"/>
      <c r="E475" s="154"/>
      <c r="F475" s="154"/>
      <c r="G475" s="151"/>
      <c r="H475" s="364"/>
      <c r="I475" s="163" t="s">
        <v>2592</v>
      </c>
      <c r="J475" s="164" t="s">
        <v>751</v>
      </c>
      <c r="K475" s="171" t="s">
        <v>1082</v>
      </c>
      <c r="L475" s="164" t="s">
        <v>753</v>
      </c>
      <c r="M475" s="1278" t="s">
        <v>345</v>
      </c>
      <c r="N475" s="1274"/>
      <c r="O475" s="1275">
        <v>16</v>
      </c>
      <c r="P475" s="1274">
        <v>0</v>
      </c>
      <c r="Q475" s="1265"/>
      <c r="R475" s="1265"/>
      <c r="S475" s="1266"/>
      <c r="T475" s="1267"/>
      <c r="U475" s="1267"/>
      <c r="V475" s="1267"/>
      <c r="W475" s="1267"/>
      <c r="X475" s="1267"/>
      <c r="Y475" s="1267"/>
      <c r="Z475" s="1267"/>
      <c r="AA475" s="1267"/>
      <c r="AB475" s="1267"/>
      <c r="AC475" s="1267"/>
      <c r="AD475" s="1267"/>
      <c r="AE475" s="1267"/>
      <c r="AF475" s="1267"/>
      <c r="AG475" s="1267"/>
      <c r="AH475" s="1267"/>
      <c r="AI475" s="1267"/>
      <c r="AJ475" s="1267"/>
      <c r="AK475" s="1267"/>
      <c r="AL475" s="1267"/>
      <c r="AM475" s="1267"/>
      <c r="AN475" s="1267"/>
      <c r="AO475" s="1267"/>
      <c r="AP475" s="1267"/>
      <c r="AQ475" s="1267"/>
      <c r="AR475" s="1267"/>
      <c r="AS475" s="1267"/>
      <c r="AT475" s="1267"/>
      <c r="AU475" s="1267"/>
      <c r="AV475" s="1267"/>
      <c r="AW475" s="1267"/>
      <c r="AX475" s="1267"/>
      <c r="AY475" s="1267"/>
      <c r="AZ475" s="1267"/>
      <c r="BA475" s="1267"/>
      <c r="BB475" s="1267"/>
      <c r="BC475" s="1267"/>
      <c r="BD475" s="1267"/>
      <c r="BE475" s="1267"/>
      <c r="BF475" s="1267"/>
      <c r="BG475" s="1267"/>
      <c r="BH475" s="1267"/>
      <c r="BI475" s="1267"/>
      <c r="BJ475" s="1267"/>
      <c r="BK475" s="1267"/>
      <c r="BL475" s="1267"/>
      <c r="BM475" s="1267"/>
      <c r="BN475" s="1267"/>
      <c r="BO475" s="1267"/>
      <c r="BP475" s="1267"/>
      <c r="BQ475" s="1267"/>
      <c r="BR475" s="1267"/>
      <c r="BS475" s="1267"/>
      <c r="BT475" s="1267"/>
      <c r="BU475" s="1267"/>
      <c r="BV475" s="1267"/>
      <c r="BW475" s="1267"/>
      <c r="BX475" s="1267"/>
      <c r="BY475" s="1267"/>
      <c r="BZ475" s="1267"/>
      <c r="CA475" s="1267"/>
      <c r="CB475" s="1267"/>
      <c r="CC475" s="1267"/>
      <c r="CD475" s="1267"/>
      <c r="CE475" s="1267"/>
      <c r="CF475" s="1267"/>
      <c r="CG475" s="1267"/>
      <c r="CH475" s="1267"/>
      <c r="CI475" s="1267"/>
      <c r="CJ475" s="1267"/>
      <c r="CK475" s="1267"/>
      <c r="CL475" s="1267"/>
      <c r="CM475" s="1267"/>
      <c r="CN475" s="1267"/>
      <c r="CO475" s="1267">
        <v>16</v>
      </c>
      <c r="CP475" s="1267">
        <v>0</v>
      </c>
      <c r="CQ475" s="1267">
        <v>0</v>
      </c>
      <c r="CR475" s="1267">
        <v>0</v>
      </c>
      <c r="CS475" s="162">
        <v>0</v>
      </c>
      <c r="CT475" s="162">
        <v>0</v>
      </c>
      <c r="CU475" s="162">
        <v>0</v>
      </c>
      <c r="CV475" s="162">
        <v>0</v>
      </c>
      <c r="CW475" s="209">
        <f t="shared" si="524"/>
        <v>16</v>
      </c>
      <c r="CX475" s="209">
        <f t="shared" si="525"/>
        <v>0</v>
      </c>
      <c r="CY475" s="1279" t="s">
        <v>2598</v>
      </c>
      <c r="CZ475" s="1270"/>
      <c r="DA475" s="1265"/>
      <c r="DB475" s="1265"/>
      <c r="DC475" s="1265"/>
      <c r="DD475" s="1271"/>
      <c r="DE475" s="1272">
        <f t="shared" si="526"/>
        <v>16</v>
      </c>
      <c r="DF475" s="1272" t="str">
        <f t="shared" si="527"/>
        <v>0</v>
      </c>
      <c r="DG475" s="1273"/>
      <c r="DH475" s="158" t="s">
        <v>2871</v>
      </c>
      <c r="DI475" s="156" t="s">
        <v>435</v>
      </c>
      <c r="DJ475" s="174" t="s">
        <v>2089</v>
      </c>
      <c r="DK475" s="175" t="s">
        <v>1184</v>
      </c>
      <c r="DL475" s="1282" t="s">
        <v>477</v>
      </c>
      <c r="DM475" s="1282" t="s">
        <v>374</v>
      </c>
      <c r="DN475" s="1280">
        <v>16</v>
      </c>
      <c r="DO475" s="1282" t="s">
        <v>477</v>
      </c>
      <c r="DP475" s="1280">
        <v>9420</v>
      </c>
      <c r="DQ475" s="181">
        <f t="shared" ref="DQ475:DQ477" si="542">DP475*DN475*1.1</f>
        <v>165792</v>
      </c>
      <c r="DR475" s="446">
        <f t="shared" ref="DR475:DR477" si="543">(DQ475-DS475)/DS475</f>
        <v>0.1</v>
      </c>
      <c r="DS475" s="195">
        <f t="shared" ref="DS475:DS477" si="544">DP475*DN475</f>
        <v>150720</v>
      </c>
      <c r="DT475" s="159">
        <v>46086</v>
      </c>
      <c r="DU475" s="152">
        <f t="shared" si="513"/>
        <v>16</v>
      </c>
      <c r="DV475" s="152">
        <f t="shared" si="528"/>
        <v>0</v>
      </c>
      <c r="DW475" s="155"/>
      <c r="DX475" s="155"/>
      <c r="DY475" s="155"/>
      <c r="DZ475" s="155"/>
      <c r="EA475" s="155"/>
      <c r="EB475" s="155"/>
      <c r="EC475" s="155"/>
      <c r="ED475" s="155"/>
      <c r="EE475" s="155"/>
      <c r="EF475" s="155"/>
      <c r="EG475" s="155"/>
      <c r="EH475" s="155"/>
      <c r="EI475" s="155"/>
      <c r="EJ475" s="155"/>
      <c r="EK475" s="155"/>
      <c r="EL475" s="155"/>
      <c r="EM475" s="155"/>
      <c r="EN475" s="155"/>
      <c r="EO475" s="155"/>
      <c r="EP475" s="155"/>
      <c r="EQ475" s="155"/>
      <c r="ER475" s="155"/>
      <c r="ES475" s="152">
        <f t="shared" si="529"/>
        <v>0</v>
      </c>
      <c r="ET475" s="151">
        <f t="shared" si="530"/>
        <v>0</v>
      </c>
      <c r="EU475" s="153"/>
      <c r="EV475" s="153"/>
      <c r="EW475" s="153"/>
      <c r="EX475" s="153"/>
      <c r="EY475" s="152">
        <f t="shared" si="531"/>
        <v>16</v>
      </c>
      <c r="EZ475" s="152">
        <f t="shared" si="532"/>
        <v>0</v>
      </c>
      <c r="FA475" s="152">
        <f t="shared" si="533"/>
        <v>0</v>
      </c>
      <c r="FB475" s="152">
        <f t="shared" si="534"/>
        <v>0</v>
      </c>
      <c r="FC475" s="151" t="str">
        <f t="shared" si="535"/>
        <v>Đủ</v>
      </c>
      <c r="FD475" s="155"/>
      <c r="FE475" s="155"/>
      <c r="FF475" s="155"/>
      <c r="FG475" s="204"/>
      <c r="FH475" s="204"/>
      <c r="FI475" s="204"/>
      <c r="FJ475" s="204"/>
      <c r="FK475" s="204"/>
      <c r="FL475" s="204"/>
    </row>
    <row r="476" spans="1:168" s="202" customFormat="1" ht="14" hidden="1" customHeight="1">
      <c r="A476" s="208" t="str">
        <f t="shared" si="539"/>
        <v>Hiện</v>
      </c>
      <c r="B476" s="151" t="str">
        <f t="shared" si="540"/>
        <v>Đủ</v>
      </c>
      <c r="C476" s="409">
        <f t="shared" si="541"/>
        <v>0</v>
      </c>
      <c r="D476" s="154"/>
      <c r="E476" s="154"/>
      <c r="F476" s="154"/>
      <c r="G476" s="151"/>
      <c r="H476" s="364"/>
      <c r="I476" s="163" t="s">
        <v>2593</v>
      </c>
      <c r="J476" s="164" t="s">
        <v>751</v>
      </c>
      <c r="K476" s="171" t="s">
        <v>1092</v>
      </c>
      <c r="L476" s="164" t="s">
        <v>753</v>
      </c>
      <c r="M476" s="1278" t="s">
        <v>345</v>
      </c>
      <c r="N476" s="1274"/>
      <c r="O476" s="1275">
        <v>160</v>
      </c>
      <c r="P476" s="1274">
        <v>0</v>
      </c>
      <c r="Q476" s="1265"/>
      <c r="R476" s="1265"/>
      <c r="S476" s="1266"/>
      <c r="T476" s="1267"/>
      <c r="U476" s="1267"/>
      <c r="V476" s="1267"/>
      <c r="W476" s="1267"/>
      <c r="X476" s="1267"/>
      <c r="Y476" s="1267"/>
      <c r="Z476" s="1267"/>
      <c r="AA476" s="1267"/>
      <c r="AB476" s="1267"/>
      <c r="AC476" s="1267"/>
      <c r="AD476" s="1267"/>
      <c r="AE476" s="1267"/>
      <c r="AF476" s="1267"/>
      <c r="AG476" s="1267"/>
      <c r="AH476" s="1267"/>
      <c r="AI476" s="1267"/>
      <c r="AJ476" s="1267"/>
      <c r="AK476" s="1267"/>
      <c r="AL476" s="1267"/>
      <c r="AM476" s="1267"/>
      <c r="AN476" s="1267"/>
      <c r="AO476" s="1267"/>
      <c r="AP476" s="1267"/>
      <c r="AQ476" s="1267"/>
      <c r="AR476" s="1267"/>
      <c r="AS476" s="1267"/>
      <c r="AT476" s="1267"/>
      <c r="AU476" s="1267"/>
      <c r="AV476" s="1267"/>
      <c r="AW476" s="1267"/>
      <c r="AX476" s="1267"/>
      <c r="AY476" s="1267"/>
      <c r="AZ476" s="1267"/>
      <c r="BA476" s="1267"/>
      <c r="BB476" s="1267"/>
      <c r="BC476" s="1267"/>
      <c r="BD476" s="1267"/>
      <c r="BE476" s="1267"/>
      <c r="BF476" s="1267"/>
      <c r="BG476" s="1267"/>
      <c r="BH476" s="1267"/>
      <c r="BI476" s="1267"/>
      <c r="BJ476" s="1267"/>
      <c r="BK476" s="1267"/>
      <c r="BL476" s="1267"/>
      <c r="BM476" s="1267"/>
      <c r="BN476" s="1267"/>
      <c r="BO476" s="1267"/>
      <c r="BP476" s="1267"/>
      <c r="BQ476" s="1267"/>
      <c r="BR476" s="1267"/>
      <c r="BS476" s="1267"/>
      <c r="BT476" s="1267"/>
      <c r="BU476" s="1267"/>
      <c r="BV476" s="1267"/>
      <c r="BW476" s="1267"/>
      <c r="BX476" s="1267"/>
      <c r="BY476" s="1267"/>
      <c r="BZ476" s="1267"/>
      <c r="CA476" s="1267"/>
      <c r="CB476" s="1267"/>
      <c r="CC476" s="1267"/>
      <c r="CD476" s="1267"/>
      <c r="CE476" s="1267"/>
      <c r="CF476" s="1267"/>
      <c r="CG476" s="1267"/>
      <c r="CH476" s="1267"/>
      <c r="CI476" s="1267"/>
      <c r="CJ476" s="1267"/>
      <c r="CK476" s="1267"/>
      <c r="CL476" s="1267"/>
      <c r="CM476" s="1267"/>
      <c r="CN476" s="1267"/>
      <c r="CO476" s="1267">
        <v>160</v>
      </c>
      <c r="CP476" s="1267">
        <v>0</v>
      </c>
      <c r="CQ476" s="1267">
        <v>0</v>
      </c>
      <c r="CR476" s="1267">
        <v>0</v>
      </c>
      <c r="CS476" s="162">
        <v>0</v>
      </c>
      <c r="CT476" s="162">
        <v>0</v>
      </c>
      <c r="CU476" s="162">
        <v>0</v>
      </c>
      <c r="CV476" s="162">
        <v>0</v>
      </c>
      <c r="CW476" s="209">
        <f t="shared" si="524"/>
        <v>160</v>
      </c>
      <c r="CX476" s="209">
        <f t="shared" si="525"/>
        <v>0</v>
      </c>
      <c r="CY476" s="1279" t="s">
        <v>2598</v>
      </c>
      <c r="CZ476" s="1270"/>
      <c r="DA476" s="1265"/>
      <c r="DB476" s="1265"/>
      <c r="DC476" s="1265"/>
      <c r="DD476" s="1271"/>
      <c r="DE476" s="1272">
        <f t="shared" si="526"/>
        <v>160</v>
      </c>
      <c r="DF476" s="1272" t="str">
        <f t="shared" si="527"/>
        <v>0</v>
      </c>
      <c r="DG476" s="1273"/>
      <c r="DH476" s="158" t="s">
        <v>2871</v>
      </c>
      <c r="DI476" s="156" t="s">
        <v>435</v>
      </c>
      <c r="DJ476" s="174" t="s">
        <v>1211</v>
      </c>
      <c r="DK476" s="175" t="s">
        <v>1184</v>
      </c>
      <c r="DL476" s="1282" t="s">
        <v>477</v>
      </c>
      <c r="DM476" s="1282" t="s">
        <v>374</v>
      </c>
      <c r="DN476" s="1280">
        <v>160</v>
      </c>
      <c r="DO476" s="1282" t="s">
        <v>477</v>
      </c>
      <c r="DP476" s="1280">
        <v>11760</v>
      </c>
      <c r="DQ476" s="181">
        <f t="shared" si="542"/>
        <v>2069760.0000000002</v>
      </c>
      <c r="DR476" s="446">
        <f t="shared" si="543"/>
        <v>0.10000000000000013</v>
      </c>
      <c r="DS476" s="195">
        <f t="shared" si="544"/>
        <v>1881600</v>
      </c>
      <c r="DT476" s="159">
        <v>46086</v>
      </c>
      <c r="DU476" s="152">
        <f t="shared" si="513"/>
        <v>160</v>
      </c>
      <c r="DV476" s="152">
        <f t="shared" si="528"/>
        <v>0</v>
      </c>
      <c r="DW476" s="155"/>
      <c r="DX476" s="155"/>
      <c r="DY476" s="155"/>
      <c r="DZ476" s="155"/>
      <c r="EA476" s="155"/>
      <c r="EB476" s="155"/>
      <c r="EC476" s="155"/>
      <c r="ED476" s="155"/>
      <c r="EE476" s="155"/>
      <c r="EF476" s="155"/>
      <c r="EG476" s="155"/>
      <c r="EH476" s="155"/>
      <c r="EI476" s="155"/>
      <c r="EJ476" s="155"/>
      <c r="EK476" s="155"/>
      <c r="EL476" s="155"/>
      <c r="EM476" s="155"/>
      <c r="EN476" s="155"/>
      <c r="EO476" s="155"/>
      <c r="EP476" s="155"/>
      <c r="EQ476" s="155"/>
      <c r="ER476" s="155"/>
      <c r="ES476" s="152">
        <f t="shared" si="529"/>
        <v>0</v>
      </c>
      <c r="ET476" s="151">
        <f t="shared" si="530"/>
        <v>0</v>
      </c>
      <c r="EU476" s="153"/>
      <c r="EV476" s="153"/>
      <c r="EW476" s="153"/>
      <c r="EX476" s="153"/>
      <c r="EY476" s="152">
        <f t="shared" si="531"/>
        <v>160</v>
      </c>
      <c r="EZ476" s="152">
        <f t="shared" si="532"/>
        <v>0</v>
      </c>
      <c r="FA476" s="152">
        <f t="shared" si="533"/>
        <v>0</v>
      </c>
      <c r="FB476" s="152">
        <f t="shared" si="534"/>
        <v>0</v>
      </c>
      <c r="FC476" s="151" t="str">
        <f t="shared" si="535"/>
        <v>Đủ</v>
      </c>
      <c r="FD476" s="155"/>
      <c r="FE476" s="155"/>
      <c r="FF476" s="155"/>
      <c r="FG476" s="204"/>
      <c r="FH476" s="204"/>
      <c r="FI476" s="204"/>
      <c r="FJ476" s="204"/>
      <c r="FK476" s="204"/>
      <c r="FL476" s="204"/>
    </row>
    <row r="477" spans="1:168" s="202" customFormat="1" ht="14" hidden="1" customHeight="1">
      <c r="A477" s="208" t="str">
        <f t="shared" si="539"/>
        <v>Hiện</v>
      </c>
      <c r="B477" s="151" t="str">
        <f t="shared" si="540"/>
        <v>Đủ</v>
      </c>
      <c r="C477" s="409">
        <f t="shared" si="541"/>
        <v>0</v>
      </c>
      <c r="D477" s="154"/>
      <c r="E477" s="154"/>
      <c r="F477" s="154"/>
      <c r="G477" s="151"/>
      <c r="H477" s="364"/>
      <c r="I477" s="163" t="s">
        <v>2594</v>
      </c>
      <c r="J477" s="164" t="s">
        <v>751</v>
      </c>
      <c r="K477" s="435" t="s">
        <v>2595</v>
      </c>
      <c r="L477" s="164" t="s">
        <v>838</v>
      </c>
      <c r="M477" s="1278" t="s">
        <v>345</v>
      </c>
      <c r="N477" s="1274"/>
      <c r="O477" s="1275">
        <v>10</v>
      </c>
      <c r="P477" s="1274">
        <v>0</v>
      </c>
      <c r="Q477" s="1265"/>
      <c r="R477" s="1265"/>
      <c r="S477" s="1266"/>
      <c r="T477" s="1267"/>
      <c r="U477" s="1267"/>
      <c r="V477" s="1267"/>
      <c r="W477" s="1267"/>
      <c r="X477" s="1267"/>
      <c r="Y477" s="1267"/>
      <c r="Z477" s="1267"/>
      <c r="AA477" s="1267"/>
      <c r="AB477" s="1267"/>
      <c r="AC477" s="1267"/>
      <c r="AD477" s="1267"/>
      <c r="AE477" s="1267"/>
      <c r="AF477" s="1267"/>
      <c r="AG477" s="1267"/>
      <c r="AH477" s="1267"/>
      <c r="AI477" s="1267"/>
      <c r="AJ477" s="1267"/>
      <c r="AK477" s="1267"/>
      <c r="AL477" s="1267"/>
      <c r="AM477" s="1267"/>
      <c r="AN477" s="1267"/>
      <c r="AO477" s="1267"/>
      <c r="AP477" s="1267"/>
      <c r="AQ477" s="1267"/>
      <c r="AR477" s="1267"/>
      <c r="AS477" s="1267"/>
      <c r="AT477" s="1267"/>
      <c r="AU477" s="1267"/>
      <c r="AV477" s="1267"/>
      <c r="AW477" s="1267"/>
      <c r="AX477" s="1267"/>
      <c r="AY477" s="1267"/>
      <c r="AZ477" s="1267"/>
      <c r="BA477" s="1267"/>
      <c r="BB477" s="1267"/>
      <c r="BC477" s="1267"/>
      <c r="BD477" s="1267"/>
      <c r="BE477" s="1267"/>
      <c r="BF477" s="1267"/>
      <c r="BG477" s="1267"/>
      <c r="BH477" s="1267"/>
      <c r="BI477" s="1267"/>
      <c r="BJ477" s="1267"/>
      <c r="BK477" s="1267"/>
      <c r="BL477" s="1267"/>
      <c r="BM477" s="1267"/>
      <c r="BN477" s="1267"/>
      <c r="BO477" s="1267"/>
      <c r="BP477" s="1267"/>
      <c r="BQ477" s="1267"/>
      <c r="BR477" s="1267"/>
      <c r="BS477" s="1267"/>
      <c r="BT477" s="1267"/>
      <c r="BU477" s="1267"/>
      <c r="BV477" s="1267"/>
      <c r="BW477" s="1267"/>
      <c r="BX477" s="1267"/>
      <c r="BY477" s="1267"/>
      <c r="BZ477" s="1267"/>
      <c r="CA477" s="1267"/>
      <c r="CB477" s="1267"/>
      <c r="CC477" s="1267"/>
      <c r="CD477" s="1267"/>
      <c r="CE477" s="1267"/>
      <c r="CF477" s="1267"/>
      <c r="CG477" s="1267"/>
      <c r="CH477" s="1267"/>
      <c r="CI477" s="1267"/>
      <c r="CJ477" s="1267"/>
      <c r="CK477" s="1267"/>
      <c r="CL477" s="1267"/>
      <c r="CM477" s="1267"/>
      <c r="CN477" s="1267"/>
      <c r="CO477" s="1267">
        <v>10</v>
      </c>
      <c r="CP477" s="1267">
        <v>0</v>
      </c>
      <c r="CQ477" s="1267">
        <v>0</v>
      </c>
      <c r="CR477" s="1267">
        <v>0</v>
      </c>
      <c r="CS477" s="162">
        <v>0</v>
      </c>
      <c r="CT477" s="162">
        <v>0</v>
      </c>
      <c r="CU477" s="162">
        <v>0</v>
      </c>
      <c r="CV477" s="162">
        <v>0</v>
      </c>
      <c r="CW477" s="209">
        <f t="shared" si="524"/>
        <v>10</v>
      </c>
      <c r="CX477" s="209">
        <f t="shared" si="525"/>
        <v>0</v>
      </c>
      <c r="CY477" s="1279" t="s">
        <v>2598</v>
      </c>
      <c r="CZ477" s="1270"/>
      <c r="DA477" s="1265"/>
      <c r="DB477" s="1265"/>
      <c r="DC477" s="1265"/>
      <c r="DD477" s="1271"/>
      <c r="DE477" s="1272">
        <f t="shared" si="526"/>
        <v>10</v>
      </c>
      <c r="DF477" s="1272" t="str">
        <f t="shared" si="527"/>
        <v>0</v>
      </c>
      <c r="DG477" s="1273"/>
      <c r="DH477" s="158" t="s">
        <v>2871</v>
      </c>
      <c r="DI477" s="156" t="s">
        <v>435</v>
      </c>
      <c r="DJ477" s="174" t="s">
        <v>1231</v>
      </c>
      <c r="DK477" s="1284" t="s">
        <v>1228</v>
      </c>
      <c r="DL477" s="1282" t="s">
        <v>477</v>
      </c>
      <c r="DM477" s="1282" t="s">
        <v>374</v>
      </c>
      <c r="DN477" s="1280">
        <v>10</v>
      </c>
      <c r="DO477" s="1282" t="s">
        <v>477</v>
      </c>
      <c r="DP477" s="1280">
        <v>10200</v>
      </c>
      <c r="DQ477" s="181">
        <f t="shared" si="542"/>
        <v>112200.00000000001</v>
      </c>
      <c r="DR477" s="446">
        <f t="shared" si="543"/>
        <v>0.10000000000000014</v>
      </c>
      <c r="DS477" s="195">
        <f t="shared" si="544"/>
        <v>102000</v>
      </c>
      <c r="DT477" s="159">
        <v>46086</v>
      </c>
      <c r="DU477" s="152">
        <f t="shared" si="513"/>
        <v>10</v>
      </c>
      <c r="DV477" s="152">
        <f t="shared" si="528"/>
        <v>0</v>
      </c>
      <c r="DW477" s="155"/>
      <c r="DX477" s="155"/>
      <c r="DY477" s="155"/>
      <c r="DZ477" s="155"/>
      <c r="EA477" s="155"/>
      <c r="EB477" s="155"/>
      <c r="EC477" s="155"/>
      <c r="ED477" s="155"/>
      <c r="EE477" s="155"/>
      <c r="EF477" s="155"/>
      <c r="EG477" s="155"/>
      <c r="EH477" s="155"/>
      <c r="EI477" s="155"/>
      <c r="EJ477" s="155"/>
      <c r="EK477" s="155"/>
      <c r="EL477" s="155"/>
      <c r="EM477" s="155"/>
      <c r="EN477" s="155"/>
      <c r="EO477" s="155"/>
      <c r="EP477" s="155"/>
      <c r="EQ477" s="155"/>
      <c r="ER477" s="155"/>
      <c r="ES477" s="152">
        <f t="shared" si="529"/>
        <v>0</v>
      </c>
      <c r="ET477" s="151">
        <f t="shared" si="530"/>
        <v>0</v>
      </c>
      <c r="EU477" s="153"/>
      <c r="EV477" s="153"/>
      <c r="EW477" s="153"/>
      <c r="EX477" s="153"/>
      <c r="EY477" s="152">
        <f t="shared" si="531"/>
        <v>10</v>
      </c>
      <c r="EZ477" s="152">
        <f t="shared" si="532"/>
        <v>0</v>
      </c>
      <c r="FA477" s="152">
        <f t="shared" si="533"/>
        <v>0</v>
      </c>
      <c r="FB477" s="152">
        <f t="shared" si="534"/>
        <v>0</v>
      </c>
      <c r="FC477" s="151" t="str">
        <f t="shared" si="535"/>
        <v>Đủ</v>
      </c>
      <c r="FD477" s="155"/>
      <c r="FE477" s="155"/>
      <c r="FF477" s="155"/>
      <c r="FG477" s="204"/>
      <c r="FH477" s="204"/>
      <c r="FI477" s="204"/>
      <c r="FJ477" s="204"/>
      <c r="FK477" s="204"/>
      <c r="FL477" s="204"/>
    </row>
    <row r="478" spans="1:168" s="201" customFormat="1" ht="73.5" hidden="1" customHeight="1">
      <c r="A478" s="278"/>
      <c r="B478" s="284"/>
      <c r="C478" s="284"/>
      <c r="D478" s="284"/>
      <c r="E478" s="284"/>
      <c r="F478" s="284"/>
      <c r="G478" s="284"/>
      <c r="H478" s="284"/>
      <c r="I478" s="285" t="s">
        <v>222</v>
      </c>
      <c r="J478" s="286" t="s">
        <v>223</v>
      </c>
      <c r="K478" s="70"/>
      <c r="L478" s="287"/>
      <c r="M478" s="69"/>
      <c r="N478" s="69"/>
      <c r="O478" s="70"/>
      <c r="P478" s="288"/>
      <c r="Q478" s="289"/>
      <c r="R478" s="290"/>
      <c r="S478" s="290"/>
      <c r="T478" s="290"/>
      <c r="U478" s="290"/>
      <c r="V478" s="290"/>
      <c r="W478" s="290"/>
      <c r="X478" s="290"/>
      <c r="Y478" s="290"/>
      <c r="Z478" s="290"/>
      <c r="AA478" s="290"/>
      <c r="AB478" s="290"/>
      <c r="AC478" s="290"/>
      <c r="AD478" s="290"/>
      <c r="AE478" s="290"/>
      <c r="AF478" s="290"/>
      <c r="AG478" s="290"/>
      <c r="AH478" s="290"/>
      <c r="AI478" s="290"/>
      <c r="AJ478" s="290"/>
      <c r="AK478" s="290"/>
      <c r="AL478" s="290"/>
      <c r="AM478" s="290"/>
      <c r="AN478" s="290"/>
      <c r="AO478" s="291"/>
      <c r="AP478" s="291"/>
      <c r="AQ478" s="290"/>
      <c r="AR478" s="290"/>
      <c r="AS478" s="290"/>
      <c r="AT478" s="290"/>
      <c r="AU478" s="290"/>
      <c r="AV478" s="290"/>
      <c r="AW478" s="290"/>
      <c r="AX478" s="290"/>
      <c r="AY478" s="291"/>
      <c r="AZ478" s="291"/>
      <c r="BA478" s="290"/>
      <c r="BB478" s="290"/>
      <c r="BC478" s="290"/>
      <c r="BD478" s="290"/>
      <c r="BE478" s="290"/>
      <c r="BF478" s="290"/>
      <c r="BG478" s="290"/>
      <c r="BH478" s="290"/>
      <c r="BI478" s="290"/>
      <c r="BJ478" s="290"/>
      <c r="BK478" s="290"/>
      <c r="BL478" s="290"/>
      <c r="BM478" s="290"/>
      <c r="BN478" s="290"/>
      <c r="BO478" s="290"/>
      <c r="BP478" s="290"/>
      <c r="BQ478" s="290"/>
      <c r="BR478" s="290"/>
      <c r="BS478" s="290"/>
      <c r="BT478" s="290"/>
      <c r="BU478" s="290"/>
      <c r="BV478" s="290"/>
      <c r="BW478" s="760"/>
      <c r="BX478" s="760"/>
      <c r="BY478" s="760"/>
      <c r="BZ478" s="760"/>
      <c r="CA478" s="760"/>
      <c r="CB478" s="760"/>
      <c r="CC478" s="760"/>
      <c r="CD478" s="760"/>
      <c r="CE478" s="760"/>
      <c r="CF478" s="760"/>
      <c r="CG478" s="760"/>
      <c r="CH478" s="760"/>
      <c r="CI478" s="760"/>
      <c r="CJ478" s="760"/>
      <c r="CK478" s="760"/>
      <c r="CL478" s="760"/>
      <c r="CM478" s="760"/>
      <c r="CN478" s="760"/>
      <c r="CO478" s="760"/>
      <c r="CP478" s="760"/>
      <c r="CQ478" s="760"/>
      <c r="CR478" s="760"/>
      <c r="CS478" s="760"/>
      <c r="CT478" s="760"/>
      <c r="CU478" s="760"/>
      <c r="CV478" s="760"/>
      <c r="CW478" s="292">
        <f t="shared" ref="CW478:EB478" si="545">SUM(CW479:CW847)</f>
        <v>53806.102723999997</v>
      </c>
      <c r="CX478" s="292">
        <f t="shared" si="545"/>
        <v>167233.81346800004</v>
      </c>
      <c r="CY478" s="292">
        <f t="shared" si="545"/>
        <v>0</v>
      </c>
      <c r="CZ478" s="292">
        <f t="shared" si="545"/>
        <v>0</v>
      </c>
      <c r="DA478" s="292">
        <f t="shared" si="545"/>
        <v>14559.671200000001</v>
      </c>
      <c r="DB478" s="292">
        <f t="shared" si="545"/>
        <v>6861.4896000000008</v>
      </c>
      <c r="DC478" s="292">
        <f t="shared" si="545"/>
        <v>0</v>
      </c>
      <c r="DD478" s="292">
        <f t="shared" si="545"/>
        <v>0</v>
      </c>
      <c r="DE478" s="292">
        <f t="shared" si="545"/>
        <v>39246.431524</v>
      </c>
      <c r="DF478" s="292">
        <f t="shared" si="545"/>
        <v>160372.32386799998</v>
      </c>
      <c r="DG478" s="292">
        <f t="shared" si="545"/>
        <v>91588</v>
      </c>
      <c r="DH478" s="292">
        <f t="shared" si="545"/>
        <v>0</v>
      </c>
      <c r="DI478" s="292">
        <f t="shared" si="545"/>
        <v>0</v>
      </c>
      <c r="DJ478" s="292">
        <f t="shared" si="545"/>
        <v>0</v>
      </c>
      <c r="DK478" s="292">
        <f t="shared" si="545"/>
        <v>0</v>
      </c>
      <c r="DL478" s="292">
        <f t="shared" si="545"/>
        <v>165254.09999999995</v>
      </c>
      <c r="DM478" s="292">
        <f t="shared" si="545"/>
        <v>7672173</v>
      </c>
      <c r="DN478" s="998">
        <f t="shared" si="545"/>
        <v>48456.55</v>
      </c>
      <c r="DO478" s="292">
        <f t="shared" si="545"/>
        <v>174616.49999999994</v>
      </c>
      <c r="DP478" s="292">
        <f t="shared" si="545"/>
        <v>21186167.850000009</v>
      </c>
      <c r="DQ478" s="292">
        <f t="shared" si="545"/>
        <v>4634261605.9678802</v>
      </c>
      <c r="DR478" s="292">
        <f t="shared" si="545"/>
        <v>18.35999999999995</v>
      </c>
      <c r="DS478" s="292">
        <f t="shared" si="545"/>
        <v>4227979301.8798904</v>
      </c>
      <c r="DT478" s="292">
        <f t="shared" si="545"/>
        <v>9328198</v>
      </c>
      <c r="DU478" s="292">
        <f t="shared" si="545"/>
        <v>50356.55</v>
      </c>
      <c r="DV478" s="292">
        <f t="shared" si="545"/>
        <v>186254.41999999995</v>
      </c>
      <c r="DW478" s="292">
        <f t="shared" si="545"/>
        <v>0</v>
      </c>
      <c r="DX478" s="292">
        <f t="shared" si="545"/>
        <v>0</v>
      </c>
      <c r="DY478" s="292">
        <f t="shared" si="545"/>
        <v>0</v>
      </c>
      <c r="DZ478" s="292">
        <f t="shared" si="545"/>
        <v>0</v>
      </c>
      <c r="EA478" s="292">
        <f t="shared" si="545"/>
        <v>0</v>
      </c>
      <c r="EB478" s="292">
        <f t="shared" si="545"/>
        <v>0</v>
      </c>
      <c r="EC478" s="292">
        <f t="shared" ref="EC478:FD478" si="546">SUM(EC479:EC847)</f>
        <v>0</v>
      </c>
      <c r="ED478" s="292">
        <f t="shared" si="546"/>
        <v>0</v>
      </c>
      <c r="EE478" s="292">
        <f t="shared" si="546"/>
        <v>0</v>
      </c>
      <c r="EF478" s="292">
        <f t="shared" si="546"/>
        <v>0</v>
      </c>
      <c r="EG478" s="292">
        <f t="shared" si="546"/>
        <v>0</v>
      </c>
      <c r="EH478" s="292">
        <f t="shared" si="546"/>
        <v>0</v>
      </c>
      <c r="EI478" s="292">
        <f t="shared" si="546"/>
        <v>0</v>
      </c>
      <c r="EJ478" s="292">
        <f t="shared" si="546"/>
        <v>0</v>
      </c>
      <c r="EK478" s="292">
        <f t="shared" si="546"/>
        <v>0</v>
      </c>
      <c r="EL478" s="292">
        <f t="shared" si="546"/>
        <v>0</v>
      </c>
      <c r="EM478" s="292">
        <f t="shared" si="546"/>
        <v>0</v>
      </c>
      <c r="EN478" s="292">
        <f t="shared" si="546"/>
        <v>0</v>
      </c>
      <c r="EO478" s="292">
        <f t="shared" si="546"/>
        <v>0</v>
      </c>
      <c r="EP478" s="292">
        <f t="shared" si="546"/>
        <v>0</v>
      </c>
      <c r="EQ478" s="292">
        <f t="shared" si="546"/>
        <v>0</v>
      </c>
      <c r="ER478" s="292">
        <f t="shared" si="546"/>
        <v>0</v>
      </c>
      <c r="ES478" s="292">
        <f t="shared" si="546"/>
        <v>0</v>
      </c>
      <c r="ET478" s="292">
        <f t="shared" si="546"/>
        <v>0</v>
      </c>
      <c r="EU478" s="292">
        <f t="shared" si="546"/>
        <v>0</v>
      </c>
      <c r="EV478" s="292">
        <f t="shared" si="546"/>
        <v>0</v>
      </c>
      <c r="EW478" s="292">
        <f t="shared" si="546"/>
        <v>0</v>
      </c>
      <c r="EX478" s="292">
        <f t="shared" si="546"/>
        <v>0</v>
      </c>
      <c r="EY478" s="292">
        <f t="shared" si="546"/>
        <v>48456.55</v>
      </c>
      <c r="EZ478" s="292">
        <f t="shared" si="546"/>
        <v>174616.49999999997</v>
      </c>
      <c r="FA478" s="292">
        <f t="shared" si="546"/>
        <v>-9210.1184759999996</v>
      </c>
      <c r="FB478" s="292">
        <f t="shared" si="546"/>
        <v>-14244.176132000008</v>
      </c>
      <c r="FC478" s="292">
        <f t="shared" si="546"/>
        <v>0</v>
      </c>
      <c r="FD478" s="292">
        <f t="shared" si="546"/>
        <v>0</v>
      </c>
      <c r="FE478" s="264"/>
      <c r="FF478" s="264"/>
      <c r="FG478" s="203"/>
      <c r="FH478" s="203"/>
      <c r="FI478" s="203"/>
      <c r="FJ478" s="203"/>
      <c r="FK478" s="203"/>
      <c r="FL478" s="203"/>
    </row>
    <row r="479" spans="1:168" s="155" customFormat="1" ht="73.5" hidden="1" customHeight="1">
      <c r="A479" s="208" t="str">
        <f t="shared" ref="A479:A510" si="547">IF(I479=I478,"ok","Hiện")</f>
        <v>Hiện</v>
      </c>
      <c r="B479" s="154" t="str">
        <f t="shared" ref="B479:B481" si="548">FC479</f>
        <v>Đủ</v>
      </c>
      <c r="C479" s="154">
        <f t="shared" ref="C479:C481" si="549">FA479</f>
        <v>0</v>
      </c>
      <c r="D479" s="154"/>
      <c r="E479" s="154"/>
      <c r="F479" s="344" t="s">
        <v>1728</v>
      </c>
      <c r="G479" s="154"/>
      <c r="H479" s="705"/>
      <c r="I479" s="253" t="s">
        <v>343</v>
      </c>
      <c r="J479" s="254" t="s">
        <v>344</v>
      </c>
      <c r="K479" s="254" t="s">
        <v>344</v>
      </c>
      <c r="L479" s="255" t="s">
        <v>720</v>
      </c>
      <c r="M479" s="256" t="s">
        <v>345</v>
      </c>
      <c r="N479" s="190"/>
      <c r="O479" s="191">
        <v>10</v>
      </c>
      <c r="P479" s="207"/>
      <c r="S479" s="192"/>
      <c r="T479" s="193"/>
      <c r="U479" s="193">
        <v>10</v>
      </c>
      <c r="V479" s="193"/>
      <c r="W479" s="193">
        <v>0</v>
      </c>
      <c r="X479" s="193">
        <v>0</v>
      </c>
      <c r="Y479" s="193">
        <v>0</v>
      </c>
      <c r="Z479" s="193">
        <v>0</v>
      </c>
      <c r="AA479" s="193">
        <v>0</v>
      </c>
      <c r="AB479" s="193">
        <v>0</v>
      </c>
      <c r="AC479" s="193">
        <v>0</v>
      </c>
      <c r="AD479" s="193">
        <v>0</v>
      </c>
      <c r="AE479" s="193">
        <v>0</v>
      </c>
      <c r="AF479" s="193">
        <v>0</v>
      </c>
      <c r="AG479" s="193">
        <v>0</v>
      </c>
      <c r="AH479" s="193">
        <v>0</v>
      </c>
      <c r="AI479" s="193">
        <f>VLOOKUP(I479,'[119]MTO-rev09'!$A:$O,11,0)</f>
        <v>0</v>
      </c>
      <c r="AJ479" s="193">
        <f>VLOOKUP(I479,'[119]MTO-rev09'!$A:$O,12,0)</f>
        <v>0</v>
      </c>
      <c r="AK479" s="193">
        <v>0</v>
      </c>
      <c r="AL479" s="193">
        <v>0</v>
      </c>
      <c r="AM479" s="193"/>
      <c r="AN479" s="193"/>
      <c r="AO479" s="193">
        <v>0</v>
      </c>
      <c r="AP479" s="193">
        <v>0</v>
      </c>
      <c r="AQ479" s="193">
        <v>0</v>
      </c>
      <c r="AR479" s="193">
        <v>0</v>
      </c>
      <c r="AS479" s="193">
        <v>0</v>
      </c>
      <c r="AT479" s="193">
        <v>0</v>
      </c>
      <c r="AU479" s="162">
        <v>0</v>
      </c>
      <c r="AV479" s="162">
        <v>0</v>
      </c>
      <c r="AW479" s="162">
        <v>0</v>
      </c>
      <c r="AX479" s="162">
        <v>0</v>
      </c>
      <c r="AY479" s="162">
        <v>0</v>
      </c>
      <c r="AZ479" s="162">
        <v>0</v>
      </c>
      <c r="BA479" s="162"/>
      <c r="BB479" s="162"/>
      <c r="BC479" s="162">
        <v>0</v>
      </c>
      <c r="BD479" s="162">
        <v>0</v>
      </c>
      <c r="BE479" s="162">
        <v>0</v>
      </c>
      <c r="BF479" s="162">
        <v>0</v>
      </c>
      <c r="BG479" s="162">
        <v>0</v>
      </c>
      <c r="BH479" s="162">
        <v>0</v>
      </c>
      <c r="BI479" s="162">
        <v>0</v>
      </c>
      <c r="BJ479" s="162">
        <v>0</v>
      </c>
      <c r="BK479" s="162">
        <v>0</v>
      </c>
      <c r="BL479" s="162">
        <v>0</v>
      </c>
      <c r="BM479" s="162">
        <v>0</v>
      </c>
      <c r="BN479" s="162">
        <v>0</v>
      </c>
      <c r="BO479" s="162"/>
      <c r="BP479" s="162"/>
      <c r="BQ479" s="162">
        <v>0</v>
      </c>
      <c r="BR479" s="162">
        <v>0</v>
      </c>
      <c r="BS479" s="162">
        <v>0</v>
      </c>
      <c r="BT479" s="162">
        <v>0</v>
      </c>
      <c r="BU479" s="162">
        <v>0</v>
      </c>
      <c r="BV479" s="162">
        <v>0</v>
      </c>
      <c r="BW479" s="162"/>
      <c r="BX479" s="162"/>
      <c r="BY479" s="162">
        <v>0</v>
      </c>
      <c r="BZ479" s="162">
        <v>0</v>
      </c>
      <c r="CA479" s="162">
        <v>0</v>
      </c>
      <c r="CB479" s="162">
        <v>0</v>
      </c>
      <c r="CC479" s="162">
        <v>0</v>
      </c>
      <c r="CD479" s="162">
        <v>0</v>
      </c>
      <c r="CE479" s="162">
        <f>VLOOKUP(I479,[120]REV33!$A:$O,11,0)</f>
        <v>0</v>
      </c>
      <c r="CF479" s="162">
        <f>VLOOKUP(I479,[120]REV33!$A:$O,12,0)</f>
        <v>0</v>
      </c>
      <c r="CG479" s="162"/>
      <c r="CH479" s="162"/>
      <c r="CI479" s="162"/>
      <c r="CJ479" s="162"/>
      <c r="CK479" s="162"/>
      <c r="CL479" s="162"/>
      <c r="CM479" s="162"/>
      <c r="CN479" s="162"/>
      <c r="CO479" s="162">
        <v>0</v>
      </c>
      <c r="CP479" s="162">
        <v>0</v>
      </c>
      <c r="CQ479" s="162">
        <v>0</v>
      </c>
      <c r="CR479" s="162">
        <v>0</v>
      </c>
      <c r="CS479" s="162">
        <v>0</v>
      </c>
      <c r="CT479" s="162">
        <v>0</v>
      </c>
      <c r="CU479" s="162">
        <v>0</v>
      </c>
      <c r="CV479" s="162">
        <v>0</v>
      </c>
      <c r="CW479" s="209">
        <f>Q479+S479+U479+W479+Y479+AA479+AC479+AE479+AG479+AI479+AK479+AM479+AO479+AQ479+AS479+AU479+AW479+AY479+BA479+BC479+BE479+BG479+BI479+BK479+BM479+BO479+BQ479+BS479+BU479+BW479+BY479+CA479+CC479+CE479+CG479+CI479+CK479+CM479+CO479+CQ479+CS479+CU479</f>
        <v>10</v>
      </c>
      <c r="CX479" s="209">
        <f>R479+T479+V479+X479+Z479+AB479+AD479+AF479+AH479+AJ479+AL479+AN479+AP479+AR479+AT479+AV479+AX479+AZ479+BB479+BD479+BF479+BH479+BJ479+BL479+BN479+BP479+BR479+BT479+BV479+BX479+BZ479+CB479+CD479+CF479+CH479+CJ479+CL479+CN479+CP479+CR479+CT479+CV479</f>
        <v>0</v>
      </c>
      <c r="CY479" s="257" t="s">
        <v>351</v>
      </c>
      <c r="CZ479" s="156"/>
      <c r="DE479" s="152">
        <f>IF(CW479&gt;DA479,CW479-DA479,"0")</f>
        <v>10</v>
      </c>
      <c r="DF479" s="152" t="str">
        <f>IF(CX479&gt;DB479,CX479-DB479,"0")</f>
        <v>0</v>
      </c>
      <c r="DG479" s="158">
        <v>45794</v>
      </c>
      <c r="DH479" s="267" t="s">
        <v>1698</v>
      </c>
      <c r="DI479" s="267" t="s">
        <v>1678</v>
      </c>
      <c r="DJ479" s="706" t="s">
        <v>1008</v>
      </c>
      <c r="DK479" s="186"/>
      <c r="DL479" s="156" t="s">
        <v>477</v>
      </c>
      <c r="DM479" s="187">
        <v>45832</v>
      </c>
      <c r="DN479" s="429">
        <v>2</v>
      </c>
      <c r="DO479" s="240" t="s">
        <v>477</v>
      </c>
      <c r="DP479" s="188">
        <v>2100000</v>
      </c>
      <c r="DQ479" s="181">
        <f>DP479*DN479*1.08</f>
        <v>4536000</v>
      </c>
      <c r="DR479" s="446">
        <f>(DQ479-DS479)/DS479</f>
        <v>0.08</v>
      </c>
      <c r="DS479" s="160">
        <f>DP479*DN479</f>
        <v>4200000</v>
      </c>
      <c r="DT479" s="159">
        <v>45796</v>
      </c>
      <c r="DU479" s="152">
        <f>SUMIF($I:$I,I479,$DN:$DN)</f>
        <v>10</v>
      </c>
      <c r="DV479" s="152">
        <f>SUMIF($I:$I,I479,$DO:$DO)</f>
        <v>0</v>
      </c>
      <c r="ES479" s="152">
        <f>SUMIF($I:$I,I479,$EG:$EG)</f>
        <v>0</v>
      </c>
      <c r="ET479" s="151">
        <f>SUMIF($I:$I,I479,$EH:$EH)</f>
        <v>0</v>
      </c>
      <c r="EU479" s="153"/>
      <c r="EV479" s="153"/>
      <c r="EW479" s="153"/>
      <c r="EX479" s="153"/>
      <c r="EY479" s="152">
        <f>DU479+ES479</f>
        <v>10</v>
      </c>
      <c r="EZ479" s="152">
        <f>DV479+ET479</f>
        <v>0</v>
      </c>
      <c r="FA479" s="152">
        <f t="shared" ref="FA479" si="550">DE479-EY479</f>
        <v>0</v>
      </c>
      <c r="FB479" s="152">
        <f t="shared" ref="FB479" si="551">DF479-EZ479</f>
        <v>0</v>
      </c>
      <c r="FC479" s="151" t="str">
        <f>IF(FA479&lt;0,"Thừa",IF(FA479=0,"Đủ","Thiếu"))</f>
        <v>Đủ</v>
      </c>
    </row>
    <row r="480" spans="1:168" s="202" customFormat="1" ht="73.5" hidden="1" customHeight="1">
      <c r="A480" s="208" t="str">
        <f t="shared" si="547"/>
        <v>ok</v>
      </c>
      <c r="B480" s="154"/>
      <c r="C480" s="154"/>
      <c r="D480" s="154"/>
      <c r="E480" s="154"/>
      <c r="F480" s="344" t="s">
        <v>1728</v>
      </c>
      <c r="G480" s="154"/>
      <c r="H480" s="705"/>
      <c r="I480" s="253" t="s">
        <v>343</v>
      </c>
      <c r="J480" s="254" t="s">
        <v>344</v>
      </c>
      <c r="K480" s="254" t="s">
        <v>344</v>
      </c>
      <c r="L480" s="255" t="s">
        <v>720</v>
      </c>
      <c r="M480" s="256" t="s">
        <v>345</v>
      </c>
      <c r="N480" s="190"/>
      <c r="O480" s="191"/>
      <c r="P480" s="207"/>
      <c r="Q480" s="155"/>
      <c r="R480" s="155"/>
      <c r="S480" s="192"/>
      <c r="T480" s="193"/>
      <c r="U480" s="193"/>
      <c r="V480" s="193"/>
      <c r="W480" s="193"/>
      <c r="X480" s="193"/>
      <c r="Y480" s="193"/>
      <c r="Z480" s="193"/>
      <c r="AA480" s="193"/>
      <c r="AB480" s="193"/>
      <c r="AC480" s="193"/>
      <c r="AD480" s="193"/>
      <c r="AE480" s="193"/>
      <c r="AF480" s="193"/>
      <c r="AG480" s="193"/>
      <c r="AH480" s="193"/>
      <c r="AI480" s="193"/>
      <c r="AJ480" s="193"/>
      <c r="AK480" s="193"/>
      <c r="AL480" s="193"/>
      <c r="AM480" s="193"/>
      <c r="AN480" s="193"/>
      <c r="AO480" s="193"/>
      <c r="AP480" s="193"/>
      <c r="AQ480" s="193"/>
      <c r="AR480" s="193"/>
      <c r="AS480" s="193"/>
      <c r="AT480" s="193"/>
      <c r="AU480" s="193"/>
      <c r="AV480" s="193"/>
      <c r="AW480" s="193"/>
      <c r="AX480" s="193"/>
      <c r="AY480" s="193"/>
      <c r="AZ480" s="193"/>
      <c r="BA480" s="193"/>
      <c r="BB480" s="193"/>
      <c r="BC480" s="193"/>
      <c r="BD480" s="193"/>
      <c r="BE480" s="193"/>
      <c r="BF480" s="193"/>
      <c r="BG480" s="193"/>
      <c r="BH480" s="193"/>
      <c r="BI480" s="193"/>
      <c r="BJ480" s="193"/>
      <c r="BK480" s="193"/>
      <c r="BL480" s="193"/>
      <c r="BM480" s="193"/>
      <c r="BN480" s="193"/>
      <c r="BO480" s="193"/>
      <c r="BP480" s="193"/>
      <c r="BQ480" s="193"/>
      <c r="BR480" s="193"/>
      <c r="BS480" s="193"/>
      <c r="BT480" s="193"/>
      <c r="BU480" s="193"/>
      <c r="BV480" s="193"/>
      <c r="BW480" s="193"/>
      <c r="BX480" s="193"/>
      <c r="BY480" s="193"/>
      <c r="BZ480" s="193"/>
      <c r="CA480" s="193"/>
      <c r="CB480" s="193"/>
      <c r="CC480" s="193"/>
      <c r="CD480" s="193"/>
      <c r="CE480" s="193"/>
      <c r="CF480" s="193"/>
      <c r="CG480" s="193"/>
      <c r="CH480" s="193"/>
      <c r="CI480" s="193"/>
      <c r="CJ480" s="193"/>
      <c r="CK480" s="193"/>
      <c r="CL480" s="193"/>
      <c r="CM480" s="193"/>
      <c r="CN480" s="193"/>
      <c r="CO480" s="193"/>
      <c r="CP480" s="193"/>
      <c r="CQ480" s="193"/>
      <c r="CR480" s="193"/>
      <c r="CS480" s="193"/>
      <c r="CT480" s="193"/>
      <c r="CU480" s="193"/>
      <c r="CV480" s="193"/>
      <c r="CW480" s="160"/>
      <c r="CX480" s="160"/>
      <c r="CY480" s="257"/>
      <c r="CZ480" s="156"/>
      <c r="DA480" s="155"/>
      <c r="DB480" s="155"/>
      <c r="DC480" s="155"/>
      <c r="DD480" s="155"/>
      <c r="DE480" s="262"/>
      <c r="DF480" s="262"/>
      <c r="DG480" s="158"/>
      <c r="DH480" s="267" t="s">
        <v>1697</v>
      </c>
      <c r="DI480" s="267" t="s">
        <v>1678</v>
      </c>
      <c r="DJ480" s="706" t="s">
        <v>1008</v>
      </c>
      <c r="DK480" s="186"/>
      <c r="DL480" s="156" t="s">
        <v>477</v>
      </c>
      <c r="DM480" s="187">
        <v>45833</v>
      </c>
      <c r="DN480" s="429">
        <v>8</v>
      </c>
      <c r="DO480" s="240" t="s">
        <v>477</v>
      </c>
      <c r="DP480" s="188">
        <v>2100000</v>
      </c>
      <c r="DQ480" s="181">
        <f>DP480*DN480*1.08</f>
        <v>18144000</v>
      </c>
      <c r="DR480" s="446">
        <f>(DQ480-DS480)/DS480</f>
        <v>0.08</v>
      </c>
      <c r="DS480" s="160">
        <f>DP480*DN480</f>
        <v>16800000</v>
      </c>
      <c r="DT480" s="159">
        <v>45796</v>
      </c>
      <c r="DU480" s="262"/>
      <c r="DV480" s="262"/>
      <c r="DW480" s="155"/>
      <c r="DX480" s="155"/>
      <c r="DY480" s="155"/>
      <c r="DZ480" s="155"/>
      <c r="EA480" s="155"/>
      <c r="EB480" s="155"/>
      <c r="EC480" s="155"/>
      <c r="ED480" s="155"/>
      <c r="EE480" s="155"/>
      <c r="EF480" s="155"/>
      <c r="EG480" s="155"/>
      <c r="EH480" s="155"/>
      <c r="EI480" s="155"/>
      <c r="EJ480" s="155"/>
      <c r="EK480" s="155"/>
      <c r="EL480" s="155"/>
      <c r="EM480" s="155"/>
      <c r="EN480" s="155"/>
      <c r="EO480" s="155"/>
      <c r="EP480" s="155"/>
      <c r="EQ480" s="155"/>
      <c r="ER480" s="155"/>
      <c r="ES480" s="262"/>
      <c r="ET480" s="154"/>
      <c r="EU480" s="158"/>
      <c r="EV480" s="158"/>
      <c r="EW480" s="158"/>
      <c r="EX480" s="158"/>
      <c r="EY480" s="262"/>
      <c r="EZ480" s="262"/>
      <c r="FA480" s="262"/>
      <c r="FB480" s="262"/>
      <c r="FC480" s="154"/>
      <c r="FD480" s="155"/>
      <c r="FE480" s="155"/>
      <c r="FF480" s="155"/>
      <c r="FG480" s="204"/>
      <c r="FH480" s="204"/>
      <c r="FI480" s="204"/>
      <c r="FJ480" s="204"/>
      <c r="FK480" s="204"/>
      <c r="FL480" s="204"/>
    </row>
    <row r="481" spans="1:159" s="155" customFormat="1" ht="73.5" hidden="1" customHeight="1">
      <c r="A481" s="208" t="str">
        <f t="shared" si="547"/>
        <v>Hiện</v>
      </c>
      <c r="B481" s="154" t="str">
        <f t="shared" si="548"/>
        <v>Đủ</v>
      </c>
      <c r="C481" s="154">
        <f t="shared" si="549"/>
        <v>0</v>
      </c>
      <c r="D481" s="154"/>
      <c r="E481" s="154"/>
      <c r="F481" s="344" t="s">
        <v>1728</v>
      </c>
      <c r="G481" s="154"/>
      <c r="H481" s="705"/>
      <c r="I481" s="253" t="s">
        <v>346</v>
      </c>
      <c r="J481" s="258" t="s">
        <v>347</v>
      </c>
      <c r="K481" s="254" t="s">
        <v>348</v>
      </c>
      <c r="L481" s="255" t="s">
        <v>349</v>
      </c>
      <c r="M481" s="256" t="s">
        <v>44</v>
      </c>
      <c r="N481" s="259"/>
      <c r="O481" s="191">
        <v>200</v>
      </c>
      <c r="P481" s="207"/>
      <c r="S481" s="192"/>
      <c r="T481" s="193"/>
      <c r="U481" s="193">
        <v>200</v>
      </c>
      <c r="V481" s="193"/>
      <c r="W481" s="193">
        <v>0</v>
      </c>
      <c r="X481" s="193">
        <v>0</v>
      </c>
      <c r="Y481" s="193">
        <v>0</v>
      </c>
      <c r="Z481" s="193">
        <v>0</v>
      </c>
      <c r="AA481" s="193">
        <v>0</v>
      </c>
      <c r="AB481" s="193">
        <v>0</v>
      </c>
      <c r="AC481" s="193">
        <v>0</v>
      </c>
      <c r="AD481" s="193">
        <v>0</v>
      </c>
      <c r="AE481" s="193">
        <v>0</v>
      </c>
      <c r="AF481" s="193">
        <v>0</v>
      </c>
      <c r="AG481" s="193">
        <v>0</v>
      </c>
      <c r="AH481" s="193">
        <v>0</v>
      </c>
      <c r="AI481" s="193">
        <f>VLOOKUP(I481,'[119]MTO-rev09'!$A:$O,11,0)</f>
        <v>0</v>
      </c>
      <c r="AJ481" s="193">
        <f>VLOOKUP(I481,'[119]MTO-rev09'!$A:$O,12,0)</f>
        <v>0</v>
      </c>
      <c r="AK481" s="193">
        <v>0</v>
      </c>
      <c r="AL481" s="193">
        <v>0</v>
      </c>
      <c r="AM481" s="193"/>
      <c r="AN481" s="193"/>
      <c r="AO481" s="193">
        <v>0</v>
      </c>
      <c r="AP481" s="193">
        <v>0</v>
      </c>
      <c r="AQ481" s="193">
        <v>0</v>
      </c>
      <c r="AR481" s="193">
        <v>0</v>
      </c>
      <c r="AS481" s="193">
        <v>0</v>
      </c>
      <c r="AT481" s="193">
        <v>0</v>
      </c>
      <c r="AU481" s="162">
        <v>0</v>
      </c>
      <c r="AV481" s="162">
        <v>0</v>
      </c>
      <c r="AW481" s="162">
        <v>0</v>
      </c>
      <c r="AX481" s="162">
        <v>0</v>
      </c>
      <c r="AY481" s="162">
        <v>0</v>
      </c>
      <c r="AZ481" s="162">
        <v>0</v>
      </c>
      <c r="BA481" s="162"/>
      <c r="BB481" s="162"/>
      <c r="BC481" s="162">
        <v>0</v>
      </c>
      <c r="BD481" s="162">
        <v>0</v>
      </c>
      <c r="BE481" s="162">
        <v>0</v>
      </c>
      <c r="BF481" s="162">
        <v>0</v>
      </c>
      <c r="BG481" s="162">
        <v>0</v>
      </c>
      <c r="BH481" s="162">
        <v>0</v>
      </c>
      <c r="BI481" s="162">
        <v>0</v>
      </c>
      <c r="BJ481" s="162">
        <v>0</v>
      </c>
      <c r="BK481" s="162">
        <v>0</v>
      </c>
      <c r="BL481" s="162">
        <v>0</v>
      </c>
      <c r="BM481" s="162">
        <v>0</v>
      </c>
      <c r="BN481" s="162">
        <v>0</v>
      </c>
      <c r="BO481" s="162"/>
      <c r="BP481" s="162"/>
      <c r="BQ481" s="162">
        <v>0</v>
      </c>
      <c r="BR481" s="162">
        <v>0</v>
      </c>
      <c r="BS481" s="162">
        <v>0</v>
      </c>
      <c r="BT481" s="162">
        <v>0</v>
      </c>
      <c r="BU481" s="162">
        <v>0</v>
      </c>
      <c r="BV481" s="162">
        <v>0</v>
      </c>
      <c r="BW481" s="162"/>
      <c r="BX481" s="162"/>
      <c r="BY481" s="162">
        <v>0</v>
      </c>
      <c r="BZ481" s="162">
        <v>0</v>
      </c>
      <c r="CA481" s="162">
        <v>0</v>
      </c>
      <c r="CB481" s="162">
        <v>0</v>
      </c>
      <c r="CC481" s="162">
        <v>0</v>
      </c>
      <c r="CD481" s="162">
        <v>0</v>
      </c>
      <c r="CE481" s="162">
        <f>VLOOKUP(I481,[120]REV33!$A:$O,11,0)</f>
        <v>0</v>
      </c>
      <c r="CF481" s="162">
        <f>VLOOKUP(I481,[120]REV33!$A:$O,12,0)</f>
        <v>0</v>
      </c>
      <c r="CG481" s="162"/>
      <c r="CH481" s="162"/>
      <c r="CI481" s="162"/>
      <c r="CJ481" s="162"/>
      <c r="CK481" s="162"/>
      <c r="CL481" s="162"/>
      <c r="CM481" s="162"/>
      <c r="CN481" s="162"/>
      <c r="CO481" s="162">
        <v>0</v>
      </c>
      <c r="CP481" s="162">
        <v>0</v>
      </c>
      <c r="CQ481" s="162">
        <v>0</v>
      </c>
      <c r="CR481" s="162">
        <v>0</v>
      </c>
      <c r="CS481" s="162">
        <v>0</v>
      </c>
      <c r="CT481" s="162">
        <v>0</v>
      </c>
      <c r="CU481" s="162">
        <v>0</v>
      </c>
      <c r="CV481" s="162">
        <v>0</v>
      </c>
      <c r="CW481" s="209">
        <f t="shared" ref="CW481:CW484" si="552">Q481+S481+U481+W481+Y481+AA481+AC481+AE481+AG481+AI481+AK481+AM481+AO481+AQ481+AS481+AU481+AW481+AY481+BA481+BC481+BE481+BG481+BI481+BK481+BM481+BO481+BQ481+BS481+BU481+BW481+BY481+CA481+CC481+CE481+CG481+CI481+CK481+CM481+CO481+CQ481+CS481+CU481</f>
        <v>200</v>
      </c>
      <c r="CX481" s="209">
        <f t="shared" ref="CX481:CX484" si="553">R481+T481+V481+X481+Z481+AB481+AD481+AF481+AH481+AJ481+AL481+AN481+AP481+AR481+AT481+AV481+AX481+AZ481+BB481+BD481+BF481+BH481+BJ481+BL481+BN481+BP481+BR481+BT481+BV481+BX481+BZ481+CB481+CD481+CF481+CH481+CJ481+CL481+CN481+CP481+CR481+CT481+CV481</f>
        <v>0</v>
      </c>
      <c r="CY481" s="257" t="s">
        <v>352</v>
      </c>
      <c r="CZ481" s="156"/>
      <c r="DA481" s="155">
        <v>200</v>
      </c>
      <c r="DB481" s="155">
        <v>0</v>
      </c>
      <c r="DD481" s="155" t="s">
        <v>679</v>
      </c>
      <c r="DE481" s="152" t="str">
        <f t="shared" ref="DE481:DE484" si="554">IF(CW481&gt;DA481,CW481-DA481,"0")</f>
        <v>0</v>
      </c>
      <c r="DF481" s="152" t="str">
        <f t="shared" ref="DF481:DF484" si="555">IF(CX481&gt;DB481,CX481-DB481,"0")</f>
        <v>0</v>
      </c>
      <c r="DG481" s="158">
        <v>45794</v>
      </c>
      <c r="DH481" s="158"/>
      <c r="DI481" s="156"/>
      <c r="DJ481" s="260"/>
      <c r="DK481" s="186"/>
      <c r="DL481" s="156"/>
      <c r="DM481" s="187"/>
      <c r="DN481" s="429"/>
      <c r="DO481" s="240"/>
      <c r="DP481" s="189"/>
      <c r="DQ481" s="189"/>
      <c r="DR481" s="189"/>
      <c r="DS481" s="160"/>
      <c r="DT481" s="159"/>
      <c r="DU481" s="152">
        <f>SUMIF($I:$I,I481,$DN:$DN)</f>
        <v>0</v>
      </c>
      <c r="DV481" s="152">
        <f>SUMIF($I:$I,I481,$DO:$DO)</f>
        <v>0</v>
      </c>
      <c r="ES481" s="152">
        <f>SUMIF($I:$I,I481,$EG:$EG)</f>
        <v>0</v>
      </c>
      <c r="ET481" s="151">
        <f>SUMIF($I:$I,I481,$EH:$EH)</f>
        <v>0</v>
      </c>
      <c r="EU481" s="153"/>
      <c r="EV481" s="153"/>
      <c r="EW481" s="153"/>
      <c r="EX481" s="153"/>
      <c r="EY481" s="152">
        <f t="shared" ref="EY481:EY484" si="556">DU481+ES481</f>
        <v>0</v>
      </c>
      <c r="EZ481" s="152">
        <f t="shared" ref="EZ481:EZ484" si="557">DV481+ET481</f>
        <v>0</v>
      </c>
      <c r="FA481" s="152">
        <f t="shared" ref="FA481:FA484" si="558">DE481-EY481</f>
        <v>0</v>
      </c>
      <c r="FB481" s="152">
        <f t="shared" ref="FB481:FB484" si="559">DF481-EZ481</f>
        <v>0</v>
      </c>
      <c r="FC481" s="151" t="str">
        <f t="shared" ref="FC481:FC484" si="560">IF(FA481&lt;0,"Thừa",IF(FA481=0,"Đủ","Thiếu"))</f>
        <v>Đủ</v>
      </c>
    </row>
    <row r="482" spans="1:159" s="155" customFormat="1" ht="14" hidden="1" customHeight="1">
      <c r="A482" s="208" t="str">
        <f t="shared" si="547"/>
        <v>Hiện</v>
      </c>
      <c r="B482" s="154" t="str">
        <f t="shared" ref="B482:B494" si="561">FC482</f>
        <v>Đủ</v>
      </c>
      <c r="C482" s="154">
        <f t="shared" ref="C482:C590" si="562">FA482</f>
        <v>0</v>
      </c>
      <c r="D482" s="154"/>
      <c r="E482" s="154"/>
      <c r="F482" s="344" t="s">
        <v>1728</v>
      </c>
      <c r="G482" s="154"/>
      <c r="H482" s="154"/>
      <c r="I482" s="253" t="s">
        <v>1028</v>
      </c>
      <c r="J482" s="254" t="s">
        <v>235</v>
      </c>
      <c r="K482" s="253" t="s">
        <v>290</v>
      </c>
      <c r="L482" s="261" t="s">
        <v>399</v>
      </c>
      <c r="M482" s="256" t="s">
        <v>44</v>
      </c>
      <c r="N482" s="259">
        <v>23.549999999999997</v>
      </c>
      <c r="O482" s="194">
        <f>+P482/N482</f>
        <v>1.1804670912951172</v>
      </c>
      <c r="P482" s="190">
        <v>27.800000000000004</v>
      </c>
      <c r="AO482" s="193">
        <v>0</v>
      </c>
      <c r="AP482" s="193">
        <v>0</v>
      </c>
      <c r="AQ482" s="193">
        <v>0</v>
      </c>
      <c r="AR482" s="193">
        <v>0</v>
      </c>
      <c r="AS482" s="193">
        <v>0</v>
      </c>
      <c r="AT482" s="193">
        <v>0</v>
      </c>
      <c r="AU482" s="162">
        <v>0</v>
      </c>
      <c r="AV482" s="162">
        <v>0</v>
      </c>
      <c r="AW482" s="162">
        <v>0</v>
      </c>
      <c r="AX482" s="162">
        <v>0</v>
      </c>
      <c r="AY482" s="162">
        <v>0</v>
      </c>
      <c r="AZ482" s="162">
        <v>0</v>
      </c>
      <c r="BA482" s="162"/>
      <c r="BB482" s="162"/>
      <c r="BC482" s="162">
        <v>0</v>
      </c>
      <c r="BD482" s="162">
        <v>0</v>
      </c>
      <c r="BE482" s="162">
        <v>0</v>
      </c>
      <c r="BF482" s="162">
        <v>0</v>
      </c>
      <c r="BG482" s="162">
        <v>0</v>
      </c>
      <c r="BH482" s="162">
        <v>0</v>
      </c>
      <c r="BI482" s="162">
        <v>0</v>
      </c>
      <c r="BJ482" s="162">
        <v>0</v>
      </c>
      <c r="BK482" s="162">
        <v>0</v>
      </c>
      <c r="BL482" s="162">
        <v>0</v>
      </c>
      <c r="BM482" s="162">
        <v>0</v>
      </c>
      <c r="BN482" s="162">
        <v>0</v>
      </c>
      <c r="BO482" s="162"/>
      <c r="BP482" s="162"/>
      <c r="BQ482" s="162">
        <v>0</v>
      </c>
      <c r="BR482" s="162">
        <v>0</v>
      </c>
      <c r="BS482" s="162">
        <v>0</v>
      </c>
      <c r="BT482" s="162">
        <v>0</v>
      </c>
      <c r="BU482" s="162">
        <v>0</v>
      </c>
      <c r="BV482" s="162">
        <v>0</v>
      </c>
      <c r="BW482" s="162"/>
      <c r="BX482" s="162"/>
      <c r="BY482" s="162">
        <v>0</v>
      </c>
      <c r="BZ482" s="162">
        <v>0</v>
      </c>
      <c r="CA482" s="162">
        <v>0</v>
      </c>
      <c r="CB482" s="162">
        <v>0</v>
      </c>
      <c r="CC482" s="162">
        <v>0</v>
      </c>
      <c r="CD482" s="162">
        <v>0</v>
      </c>
      <c r="CE482" s="162">
        <f>VLOOKUP(I482,[120]REV33!$A:$O,11,0)</f>
        <v>0</v>
      </c>
      <c r="CF482" s="162">
        <f>VLOOKUP(I482,[120]REV33!$A:$O,12,0)</f>
        <v>0</v>
      </c>
      <c r="CG482" s="162"/>
      <c r="CH482" s="162"/>
      <c r="CI482" s="162"/>
      <c r="CJ482" s="162"/>
      <c r="CK482" s="162"/>
      <c r="CL482" s="162"/>
      <c r="CM482" s="162"/>
      <c r="CN482" s="162"/>
      <c r="CO482" s="162">
        <v>0</v>
      </c>
      <c r="CP482" s="162">
        <v>0</v>
      </c>
      <c r="CQ482" s="162">
        <v>0</v>
      </c>
      <c r="CR482" s="162">
        <v>0</v>
      </c>
      <c r="CS482" s="162">
        <v>0</v>
      </c>
      <c r="CT482" s="162">
        <v>0</v>
      </c>
      <c r="CU482" s="162">
        <v>0</v>
      </c>
      <c r="CV482" s="162">
        <v>0</v>
      </c>
      <c r="CW482" s="209">
        <f t="shared" si="552"/>
        <v>0</v>
      </c>
      <c r="CX482" s="209">
        <f t="shared" si="553"/>
        <v>0</v>
      </c>
      <c r="CY482" s="257" t="s">
        <v>1156</v>
      </c>
      <c r="CZ482" s="156"/>
      <c r="DD482" s="154"/>
      <c r="DE482" s="152" t="str">
        <f t="shared" si="554"/>
        <v>0</v>
      </c>
      <c r="DF482" s="152" t="str">
        <f t="shared" si="555"/>
        <v>0</v>
      </c>
      <c r="DG482" s="158"/>
      <c r="DH482" s="158"/>
      <c r="DI482" s="156"/>
      <c r="DJ482" s="260"/>
      <c r="DK482" s="186"/>
      <c r="DL482" s="156"/>
      <c r="DM482" s="187"/>
      <c r="DN482" s="429"/>
      <c r="DO482" s="240"/>
      <c r="DP482" s="156"/>
      <c r="DQ482" s="156"/>
      <c r="DR482" s="156"/>
      <c r="DS482" s="156"/>
      <c r="DT482" s="159"/>
      <c r="DU482" s="152">
        <f>SUMIF($I:$I,I482,$DN:$DN)</f>
        <v>0</v>
      </c>
      <c r="DV482" s="152">
        <f>SUMIF($I:$I,I482,$DO:$DO)</f>
        <v>0</v>
      </c>
      <c r="ES482" s="152">
        <f>SUMIF($I:$I,I482,$EG:$EG)</f>
        <v>0</v>
      </c>
      <c r="ET482" s="151">
        <f>SUMIF($I:$I,I482,$EH:$EH)</f>
        <v>0</v>
      </c>
      <c r="EU482" s="153"/>
      <c r="EV482" s="153"/>
      <c r="EW482" s="153"/>
      <c r="EX482" s="153"/>
      <c r="EY482" s="152">
        <f t="shared" si="556"/>
        <v>0</v>
      </c>
      <c r="EZ482" s="152">
        <f t="shared" si="557"/>
        <v>0</v>
      </c>
      <c r="FA482" s="152">
        <f t="shared" si="558"/>
        <v>0</v>
      </c>
      <c r="FB482" s="152">
        <f t="shared" si="559"/>
        <v>0</v>
      </c>
      <c r="FC482" s="151" t="str">
        <f t="shared" si="560"/>
        <v>Đủ</v>
      </c>
    </row>
    <row r="483" spans="1:159" s="155" customFormat="1" ht="14" hidden="1" customHeight="1">
      <c r="A483" s="208" t="str">
        <f t="shared" si="547"/>
        <v>Hiện</v>
      </c>
      <c r="B483" s="154" t="str">
        <f t="shared" si="561"/>
        <v>Đủ</v>
      </c>
      <c r="C483" s="154">
        <f t="shared" si="562"/>
        <v>0</v>
      </c>
      <c r="D483" s="154"/>
      <c r="E483" s="154"/>
      <c r="F483" s="344" t="s">
        <v>1728</v>
      </c>
      <c r="G483" s="154"/>
      <c r="H483" s="154"/>
      <c r="I483" s="253" t="s">
        <v>1029</v>
      </c>
      <c r="J483" s="254" t="s">
        <v>235</v>
      </c>
      <c r="K483" s="253" t="s">
        <v>296</v>
      </c>
      <c r="L483" s="261" t="s">
        <v>399</v>
      </c>
      <c r="M483" s="256" t="s">
        <v>44</v>
      </c>
      <c r="N483" s="259">
        <v>62.8</v>
      </c>
      <c r="O483" s="194">
        <f t="shared" ref="O483:O494" si="563">+P483/N483</f>
        <v>4.6649681528662432</v>
      </c>
      <c r="P483" s="190">
        <v>292.96000000000004</v>
      </c>
      <c r="AO483" s="193">
        <v>0</v>
      </c>
      <c r="AP483" s="193">
        <v>0</v>
      </c>
      <c r="AQ483" s="193">
        <v>0</v>
      </c>
      <c r="AR483" s="193">
        <v>0</v>
      </c>
      <c r="AS483" s="193">
        <v>0</v>
      </c>
      <c r="AT483" s="193">
        <v>0</v>
      </c>
      <c r="AU483" s="162">
        <v>0</v>
      </c>
      <c r="AV483" s="162">
        <v>0</v>
      </c>
      <c r="AW483" s="162">
        <v>0</v>
      </c>
      <c r="AX483" s="162">
        <v>0</v>
      </c>
      <c r="AY483" s="162">
        <v>0</v>
      </c>
      <c r="AZ483" s="162">
        <v>0</v>
      </c>
      <c r="BA483" s="162"/>
      <c r="BB483" s="162"/>
      <c r="BC483" s="162">
        <v>0</v>
      </c>
      <c r="BD483" s="162">
        <v>0</v>
      </c>
      <c r="BE483" s="162">
        <v>0</v>
      </c>
      <c r="BF483" s="162">
        <v>0</v>
      </c>
      <c r="BG483" s="162">
        <v>0</v>
      </c>
      <c r="BH483" s="162">
        <v>0</v>
      </c>
      <c r="BI483" s="162">
        <v>0</v>
      </c>
      <c r="BJ483" s="162">
        <v>0</v>
      </c>
      <c r="BK483" s="162">
        <v>0</v>
      </c>
      <c r="BL483" s="162">
        <v>0</v>
      </c>
      <c r="BM483" s="162">
        <v>0</v>
      </c>
      <c r="BN483" s="162">
        <v>0</v>
      </c>
      <c r="BO483" s="162"/>
      <c r="BP483" s="162"/>
      <c r="BQ483" s="162">
        <v>0</v>
      </c>
      <c r="BR483" s="162">
        <v>0</v>
      </c>
      <c r="BS483" s="162">
        <v>0</v>
      </c>
      <c r="BT483" s="162">
        <v>0</v>
      </c>
      <c r="BU483" s="162">
        <v>0</v>
      </c>
      <c r="BV483" s="162">
        <v>0</v>
      </c>
      <c r="BW483" s="162"/>
      <c r="BX483" s="162"/>
      <c r="BY483" s="162">
        <v>0</v>
      </c>
      <c r="BZ483" s="162">
        <v>0</v>
      </c>
      <c r="CA483" s="162">
        <v>0</v>
      </c>
      <c r="CB483" s="162">
        <v>0</v>
      </c>
      <c r="CC483" s="162">
        <v>0</v>
      </c>
      <c r="CD483" s="162">
        <v>0</v>
      </c>
      <c r="CE483" s="162">
        <f>VLOOKUP(I483,[120]REV33!$A:$O,11,0)</f>
        <v>0</v>
      </c>
      <c r="CF483" s="162">
        <f>VLOOKUP(I483,[120]REV33!$A:$O,12,0)</f>
        <v>0</v>
      </c>
      <c r="CG483" s="162"/>
      <c r="CH483" s="162"/>
      <c r="CI483" s="162"/>
      <c r="CJ483" s="162"/>
      <c r="CK483" s="162"/>
      <c r="CL483" s="162"/>
      <c r="CM483" s="162"/>
      <c r="CN483" s="162"/>
      <c r="CO483" s="162">
        <v>0</v>
      </c>
      <c r="CP483" s="162">
        <v>0</v>
      </c>
      <c r="CQ483" s="162">
        <v>0</v>
      </c>
      <c r="CR483" s="162">
        <v>0</v>
      </c>
      <c r="CS483" s="162">
        <v>0</v>
      </c>
      <c r="CT483" s="162">
        <v>0</v>
      </c>
      <c r="CU483" s="162">
        <v>0</v>
      </c>
      <c r="CV483" s="162">
        <v>0</v>
      </c>
      <c r="CW483" s="209">
        <f t="shared" si="552"/>
        <v>0</v>
      </c>
      <c r="CX483" s="209">
        <f t="shared" si="553"/>
        <v>0</v>
      </c>
      <c r="CY483" s="257" t="s">
        <v>1885</v>
      </c>
      <c r="CZ483" s="156"/>
      <c r="DE483" s="152" t="str">
        <f t="shared" si="554"/>
        <v>0</v>
      </c>
      <c r="DF483" s="152" t="str">
        <f t="shared" si="555"/>
        <v>0</v>
      </c>
      <c r="DG483" s="158"/>
      <c r="DH483" s="187"/>
      <c r="DI483" s="156"/>
      <c r="DJ483" s="213"/>
      <c r="DK483" s="186"/>
      <c r="DL483" s="156"/>
      <c r="DM483" s="187"/>
      <c r="DN483" s="429"/>
      <c r="DO483" s="240"/>
      <c r="DP483" s="156"/>
      <c r="DQ483" s="156"/>
      <c r="DR483" s="156"/>
      <c r="DS483" s="156"/>
      <c r="DT483" s="159"/>
      <c r="DU483" s="152">
        <f>SUMIF($I:$I,I483,$DN:$DN)</f>
        <v>0</v>
      </c>
      <c r="DV483" s="152">
        <f>SUMIF($I:$I,I483,$DO:$DO)</f>
        <v>0</v>
      </c>
      <c r="ES483" s="152">
        <f>SUMIF($I:$I,I483,$EG:$EG)</f>
        <v>0</v>
      </c>
      <c r="ET483" s="151">
        <f>SUMIF($I:$I,I483,$EH:$EH)</f>
        <v>0</v>
      </c>
      <c r="EU483" s="153"/>
      <c r="EV483" s="153"/>
      <c r="EW483" s="153"/>
      <c r="EX483" s="153"/>
      <c r="EY483" s="152">
        <f t="shared" si="556"/>
        <v>0</v>
      </c>
      <c r="EZ483" s="152">
        <f t="shared" si="557"/>
        <v>0</v>
      </c>
      <c r="FA483" s="152">
        <f t="shared" si="558"/>
        <v>0</v>
      </c>
      <c r="FB483" s="152">
        <f t="shared" si="559"/>
        <v>0</v>
      </c>
      <c r="FC483" s="151" t="str">
        <f t="shared" si="560"/>
        <v>Đủ</v>
      </c>
    </row>
    <row r="484" spans="1:159" s="155" customFormat="1" ht="14" hidden="1" customHeight="1">
      <c r="A484" s="208" t="str">
        <f t="shared" si="547"/>
        <v>Hiện</v>
      </c>
      <c r="B484" s="154" t="str">
        <f t="shared" si="561"/>
        <v>Đủ</v>
      </c>
      <c r="C484" s="154">
        <f t="shared" si="562"/>
        <v>0</v>
      </c>
      <c r="D484" s="154"/>
      <c r="E484" s="154"/>
      <c r="F484" s="344" t="s">
        <v>1728</v>
      </c>
      <c r="G484" s="154"/>
      <c r="H484" s="154"/>
      <c r="I484" s="253" t="s">
        <v>1030</v>
      </c>
      <c r="J484" s="254" t="s">
        <v>235</v>
      </c>
      <c r="K484" s="253" t="s">
        <v>55</v>
      </c>
      <c r="L484" s="261" t="s">
        <v>399</v>
      </c>
      <c r="M484" s="256" t="s">
        <v>44</v>
      </c>
      <c r="N484" s="259">
        <v>78.5</v>
      </c>
      <c r="O484" s="194">
        <f t="shared" si="563"/>
        <v>20.051974522292994</v>
      </c>
      <c r="P484" s="190">
        <v>1574.08</v>
      </c>
      <c r="AO484" s="193">
        <v>24</v>
      </c>
      <c r="AP484" s="193">
        <v>1884</v>
      </c>
      <c r="AQ484" s="193">
        <v>0</v>
      </c>
      <c r="AR484" s="193">
        <v>0</v>
      </c>
      <c r="AS484" s="193">
        <v>0</v>
      </c>
      <c r="AT484" s="193">
        <v>0</v>
      </c>
      <c r="AU484" s="162">
        <v>0</v>
      </c>
      <c r="AV484" s="162">
        <v>0</v>
      </c>
      <c r="AW484" s="162">
        <v>0</v>
      </c>
      <c r="AX484" s="162">
        <v>0</v>
      </c>
      <c r="AY484" s="162">
        <v>0</v>
      </c>
      <c r="AZ484" s="162">
        <v>0</v>
      </c>
      <c r="BA484" s="162"/>
      <c r="BB484" s="162"/>
      <c r="BC484" s="162">
        <v>0</v>
      </c>
      <c r="BD484" s="162">
        <v>0</v>
      </c>
      <c r="BE484" s="162">
        <v>0</v>
      </c>
      <c r="BF484" s="162">
        <v>0</v>
      </c>
      <c r="BG484" s="162">
        <v>0</v>
      </c>
      <c r="BH484" s="162">
        <v>0</v>
      </c>
      <c r="BI484" s="162">
        <v>0</v>
      </c>
      <c r="BJ484" s="162">
        <v>0</v>
      </c>
      <c r="BK484" s="162">
        <v>0</v>
      </c>
      <c r="BL484" s="162">
        <v>0</v>
      </c>
      <c r="BM484" s="162">
        <v>0</v>
      </c>
      <c r="BN484" s="162">
        <v>0</v>
      </c>
      <c r="BO484" s="162"/>
      <c r="BP484" s="162"/>
      <c r="BQ484" s="162">
        <v>24</v>
      </c>
      <c r="BR484" s="162">
        <v>1884</v>
      </c>
      <c r="BS484" s="162">
        <v>0</v>
      </c>
      <c r="BT484" s="162">
        <v>0</v>
      </c>
      <c r="BU484" s="162">
        <v>0</v>
      </c>
      <c r="BV484" s="162">
        <v>0</v>
      </c>
      <c r="BW484" s="162"/>
      <c r="BX484" s="162"/>
      <c r="BY484" s="162">
        <v>0</v>
      </c>
      <c r="BZ484" s="162">
        <v>0</v>
      </c>
      <c r="CA484" s="162">
        <v>0</v>
      </c>
      <c r="CB484" s="162">
        <v>0</v>
      </c>
      <c r="CC484" s="162">
        <v>0</v>
      </c>
      <c r="CD484" s="162">
        <v>0</v>
      </c>
      <c r="CE484" s="162">
        <f>VLOOKUP(I484,[120]REV33!$A:$O,11,0)</f>
        <v>0</v>
      </c>
      <c r="CF484" s="162">
        <f>VLOOKUP(I484,[120]REV33!$A:$O,12,0)</f>
        <v>0</v>
      </c>
      <c r="CG484" s="162"/>
      <c r="CH484" s="162"/>
      <c r="CI484" s="162"/>
      <c r="CJ484" s="162"/>
      <c r="CK484" s="162"/>
      <c r="CL484" s="162"/>
      <c r="CM484" s="162"/>
      <c r="CN484" s="162"/>
      <c r="CO484" s="162">
        <v>0</v>
      </c>
      <c r="CP484" s="162">
        <v>0</v>
      </c>
      <c r="CQ484" s="162">
        <v>0</v>
      </c>
      <c r="CR484" s="162">
        <v>0</v>
      </c>
      <c r="CS484" s="162">
        <v>0</v>
      </c>
      <c r="CT484" s="162">
        <v>0</v>
      </c>
      <c r="CU484" s="162">
        <v>0</v>
      </c>
      <c r="CV484" s="162">
        <v>0</v>
      </c>
      <c r="CW484" s="209">
        <f t="shared" si="552"/>
        <v>48</v>
      </c>
      <c r="CX484" s="209">
        <f t="shared" si="553"/>
        <v>3768</v>
      </c>
      <c r="CY484" s="257" t="s">
        <v>1886</v>
      </c>
      <c r="CZ484" s="156"/>
      <c r="DE484" s="152">
        <f t="shared" si="554"/>
        <v>48</v>
      </c>
      <c r="DF484" s="152">
        <f t="shared" si="555"/>
        <v>3768</v>
      </c>
      <c r="DG484" s="158"/>
      <c r="DH484" s="187" t="s">
        <v>1692</v>
      </c>
      <c r="DI484" s="156" t="s">
        <v>45</v>
      </c>
      <c r="DJ484" s="213" t="s">
        <v>1453</v>
      </c>
      <c r="DK484" s="186"/>
      <c r="DL484" s="156">
        <v>1884</v>
      </c>
      <c r="DM484" s="187">
        <v>45904</v>
      </c>
      <c r="DN484" s="429">
        <v>24</v>
      </c>
      <c r="DO484" s="240">
        <v>1884</v>
      </c>
      <c r="DP484" s="240">
        <v>13181.82</v>
      </c>
      <c r="DQ484" s="181">
        <f>DP484*DO484*1.1</f>
        <v>27318003.767999999</v>
      </c>
      <c r="DR484" s="446">
        <f>(DQ484-DS484)/DS484</f>
        <v>0.10000000000000002</v>
      </c>
      <c r="DS484" s="240">
        <f t="shared" ref="DS484:DS491" si="564">DP484*DO484</f>
        <v>24834548.879999999</v>
      </c>
      <c r="DT484" s="159">
        <v>45909</v>
      </c>
      <c r="DU484" s="152">
        <f>SUMIF($I:$I,I484,$DN:$DN)</f>
        <v>48</v>
      </c>
      <c r="DV484" s="152">
        <f>SUMIF($I:$I,I484,$DO:$DO)</f>
        <v>3768</v>
      </c>
      <c r="ES484" s="152">
        <f>SUMIF($I:$I,I484,$EG:$EG)</f>
        <v>0</v>
      </c>
      <c r="ET484" s="151">
        <f>SUMIF($I:$I,I484,$EH:$EH)</f>
        <v>0</v>
      </c>
      <c r="EU484" s="153"/>
      <c r="EV484" s="153"/>
      <c r="EW484" s="153"/>
      <c r="EX484" s="153"/>
      <c r="EY484" s="152">
        <f t="shared" si="556"/>
        <v>48</v>
      </c>
      <c r="EZ484" s="152">
        <f t="shared" si="557"/>
        <v>3768</v>
      </c>
      <c r="FA484" s="152">
        <f t="shared" si="558"/>
        <v>0</v>
      </c>
      <c r="FB484" s="152">
        <f t="shared" si="559"/>
        <v>0</v>
      </c>
      <c r="FC484" s="151" t="str">
        <f t="shared" si="560"/>
        <v>Đủ</v>
      </c>
    </row>
    <row r="485" spans="1:159" s="155" customFormat="1" ht="14" hidden="1" customHeight="1">
      <c r="A485" s="208" t="str">
        <f t="shared" si="547"/>
        <v>ok</v>
      </c>
      <c r="B485" s="154"/>
      <c r="C485" s="154"/>
      <c r="D485" s="154"/>
      <c r="E485" s="154"/>
      <c r="F485" s="344"/>
      <c r="G485" s="154"/>
      <c r="H485" s="154"/>
      <c r="I485" s="253" t="s">
        <v>1030</v>
      </c>
      <c r="J485" s="254" t="s">
        <v>235</v>
      </c>
      <c r="K485" s="253" t="s">
        <v>55</v>
      </c>
      <c r="L485" s="261" t="s">
        <v>399</v>
      </c>
      <c r="M485" s="256" t="s">
        <v>44</v>
      </c>
      <c r="N485" s="259"/>
      <c r="O485" s="194"/>
      <c r="P485" s="190"/>
      <c r="AO485" s="193"/>
      <c r="AP485" s="193"/>
      <c r="AQ485" s="193"/>
      <c r="AR485" s="193"/>
      <c r="AS485" s="193"/>
      <c r="AT485" s="193"/>
      <c r="AU485" s="162"/>
      <c r="AV485" s="162"/>
      <c r="AW485" s="162"/>
      <c r="AX485" s="162"/>
      <c r="AY485" s="162"/>
      <c r="AZ485" s="162"/>
      <c r="BA485" s="162"/>
      <c r="BB485" s="162"/>
      <c r="BC485" s="162"/>
      <c r="BD485" s="162"/>
      <c r="BE485" s="162"/>
      <c r="BF485" s="162"/>
      <c r="BG485" s="162"/>
      <c r="BH485" s="162"/>
      <c r="BI485" s="162"/>
      <c r="BJ485" s="162"/>
      <c r="BK485" s="162"/>
      <c r="BL485" s="162"/>
      <c r="BM485" s="162"/>
      <c r="BN485" s="162"/>
      <c r="BO485" s="162"/>
      <c r="BP485" s="162"/>
      <c r="BQ485" s="162"/>
      <c r="BR485" s="162"/>
      <c r="BS485" s="162"/>
      <c r="BT485" s="162"/>
      <c r="BU485" s="162"/>
      <c r="BV485" s="162"/>
      <c r="BW485" s="162"/>
      <c r="BX485" s="162"/>
      <c r="BY485" s="162"/>
      <c r="BZ485" s="162"/>
      <c r="CA485" s="162"/>
      <c r="CB485" s="162"/>
      <c r="CC485" s="162"/>
      <c r="CD485" s="162"/>
      <c r="CE485" s="162"/>
      <c r="CF485" s="162"/>
      <c r="CG485" s="162"/>
      <c r="CH485" s="162"/>
      <c r="CI485" s="162"/>
      <c r="CJ485" s="162"/>
      <c r="CK485" s="162"/>
      <c r="CL485" s="162"/>
      <c r="CM485" s="162"/>
      <c r="CN485" s="162"/>
      <c r="CO485" s="162"/>
      <c r="CP485" s="162"/>
      <c r="CQ485" s="162"/>
      <c r="CR485" s="162"/>
      <c r="CS485" s="162"/>
      <c r="CT485" s="162"/>
      <c r="CU485" s="162"/>
      <c r="CV485" s="162"/>
      <c r="CW485" s="209"/>
      <c r="CX485" s="209"/>
      <c r="CY485" s="257"/>
      <c r="CZ485" s="156"/>
      <c r="DE485" s="152"/>
      <c r="DF485" s="152"/>
      <c r="DG485" s="158"/>
      <c r="DH485" s="187" t="s">
        <v>2181</v>
      </c>
      <c r="DI485" s="156" t="s">
        <v>1901</v>
      </c>
      <c r="DJ485" s="506" t="s">
        <v>2182</v>
      </c>
      <c r="DK485" s="186"/>
      <c r="DL485" s="707">
        <v>1884</v>
      </c>
      <c r="DM485" s="187">
        <v>45972</v>
      </c>
      <c r="DN485" s="1004">
        <v>24</v>
      </c>
      <c r="DO485" s="707">
        <v>1884</v>
      </c>
      <c r="DP485" s="505">
        <v>13636.36</v>
      </c>
      <c r="DQ485" s="181">
        <f>DP485*DO485*(1+DR485)</f>
        <v>28259992.464000005</v>
      </c>
      <c r="DR485" s="446">
        <v>0.1</v>
      </c>
      <c r="DS485" s="240">
        <f t="shared" si="564"/>
        <v>25690902.240000002</v>
      </c>
      <c r="DT485" s="159">
        <v>45978</v>
      </c>
      <c r="DU485" s="152"/>
      <c r="DV485" s="152"/>
      <c r="ES485" s="152"/>
      <c r="ET485" s="151"/>
      <c r="EU485" s="153"/>
      <c r="EV485" s="153"/>
      <c r="EW485" s="153"/>
      <c r="EX485" s="153"/>
      <c r="EY485" s="152"/>
      <c r="EZ485" s="152"/>
      <c r="FA485" s="152"/>
      <c r="FB485" s="152"/>
      <c r="FC485" s="151"/>
    </row>
    <row r="486" spans="1:159" s="155" customFormat="1" ht="14" hidden="1" customHeight="1">
      <c r="A486" s="208" t="str">
        <f t="shared" si="547"/>
        <v>Hiện</v>
      </c>
      <c r="B486" s="154" t="str">
        <f t="shared" si="561"/>
        <v>Đủ</v>
      </c>
      <c r="C486" s="154">
        <f t="shared" si="562"/>
        <v>0</v>
      </c>
      <c r="D486" s="154"/>
      <c r="E486" s="154"/>
      <c r="F486" s="344" t="s">
        <v>1728</v>
      </c>
      <c r="G486" s="154"/>
      <c r="H486" s="154"/>
      <c r="I486" s="253" t="s">
        <v>1031</v>
      </c>
      <c r="J486" s="254" t="s">
        <v>235</v>
      </c>
      <c r="K486" s="253" t="s">
        <v>56</v>
      </c>
      <c r="L486" s="261" t="s">
        <v>399</v>
      </c>
      <c r="M486" s="256" t="s">
        <v>44</v>
      </c>
      <c r="N486" s="259">
        <v>94.199999999999989</v>
      </c>
      <c r="O486" s="194">
        <f t="shared" si="563"/>
        <v>20.453078556263272</v>
      </c>
      <c r="P486" s="190">
        <v>1926.6799999999998</v>
      </c>
      <c r="AO486" s="193">
        <v>24</v>
      </c>
      <c r="AP486" s="193">
        <v>2260.7999999999997</v>
      </c>
      <c r="AQ486" s="193">
        <v>0</v>
      </c>
      <c r="AR486" s="193">
        <v>0</v>
      </c>
      <c r="AS486" s="193">
        <v>0</v>
      </c>
      <c r="AT486" s="193">
        <v>0</v>
      </c>
      <c r="AU486" s="162">
        <v>0</v>
      </c>
      <c r="AV486" s="162">
        <v>0</v>
      </c>
      <c r="AW486" s="162">
        <v>0</v>
      </c>
      <c r="AX486" s="162">
        <v>0</v>
      </c>
      <c r="AY486" s="162">
        <v>0</v>
      </c>
      <c r="AZ486" s="162">
        <v>0</v>
      </c>
      <c r="BA486" s="162"/>
      <c r="BB486" s="162"/>
      <c r="BC486" s="162">
        <v>0</v>
      </c>
      <c r="BD486" s="162">
        <v>0</v>
      </c>
      <c r="BE486" s="162">
        <v>0</v>
      </c>
      <c r="BF486" s="162">
        <v>0</v>
      </c>
      <c r="BG486" s="162">
        <v>0</v>
      </c>
      <c r="BH486" s="162">
        <v>0</v>
      </c>
      <c r="BI486" s="162">
        <v>0</v>
      </c>
      <c r="BJ486" s="162">
        <v>0</v>
      </c>
      <c r="BK486" s="162">
        <v>0</v>
      </c>
      <c r="BL486" s="162">
        <v>0</v>
      </c>
      <c r="BM486" s="162">
        <v>0</v>
      </c>
      <c r="BN486" s="162">
        <v>0</v>
      </c>
      <c r="BO486" s="162"/>
      <c r="BP486" s="162"/>
      <c r="BQ486" s="162">
        <v>24</v>
      </c>
      <c r="BR486" s="162">
        <v>2260.7999999999997</v>
      </c>
      <c r="BS486" s="162">
        <v>0</v>
      </c>
      <c r="BT486" s="162">
        <v>0</v>
      </c>
      <c r="BU486" s="162">
        <v>0</v>
      </c>
      <c r="BV486" s="162">
        <v>0</v>
      </c>
      <c r="BW486" s="162"/>
      <c r="BX486" s="162"/>
      <c r="BY486" s="162">
        <v>0</v>
      </c>
      <c r="BZ486" s="162">
        <v>0</v>
      </c>
      <c r="CA486" s="162">
        <v>0</v>
      </c>
      <c r="CB486" s="162">
        <v>0</v>
      </c>
      <c r="CC486" s="162">
        <v>0</v>
      </c>
      <c r="CD486" s="162">
        <v>0</v>
      </c>
      <c r="CE486" s="162">
        <f>VLOOKUP(I486,[120]REV33!$A:$O,11,0)</f>
        <v>0</v>
      </c>
      <c r="CF486" s="162">
        <f>VLOOKUP(I486,[120]REV33!$A:$O,12,0)</f>
        <v>0</v>
      </c>
      <c r="CG486" s="162"/>
      <c r="CH486" s="162"/>
      <c r="CI486" s="162"/>
      <c r="CJ486" s="162"/>
      <c r="CK486" s="162"/>
      <c r="CL486" s="162"/>
      <c r="CM486" s="162"/>
      <c r="CN486" s="162"/>
      <c r="CO486" s="162">
        <v>0</v>
      </c>
      <c r="CP486" s="162">
        <v>0</v>
      </c>
      <c r="CQ486" s="162">
        <v>0</v>
      </c>
      <c r="CR486" s="162">
        <v>0</v>
      </c>
      <c r="CS486" s="162">
        <v>0</v>
      </c>
      <c r="CT486" s="162">
        <v>0</v>
      </c>
      <c r="CU486" s="162">
        <v>0</v>
      </c>
      <c r="CV486" s="162">
        <v>0</v>
      </c>
      <c r="CW486" s="209">
        <f>Q486+S486+U486+W486+Y486+AA486+AC486+AE486+AG486+AI486+AK486+AM486+AO486+AQ486+AS486+AU486+AW486+AY486+BA486+BC486+BE486+BG486+BI486+BK486+BM486+BO486+BQ486+BS486+BU486+BW486+BY486+CA486+CC486+CE486+CG486+CI486+CK486+CM486+CO486+CQ486+CS486+CU486</f>
        <v>48</v>
      </c>
      <c r="CX486" s="209">
        <f>R486+T486+V486+X486+Z486+AB486+AD486+AF486+AH486+AJ486+AL486+AN486+AP486+AR486+AT486+AV486+AX486+AZ486+BB486+BD486+BF486+BH486+BJ486+BL486+BN486+BP486+BR486+BT486+BV486+BX486+BZ486+CB486+CD486+CF486+CH486+CJ486+CL486+CN486+CP486+CR486+CT486+CV486</f>
        <v>4521.5999999999995</v>
      </c>
      <c r="CY486" s="257" t="s">
        <v>1887</v>
      </c>
      <c r="CZ486" s="156"/>
      <c r="DE486" s="152">
        <f>IF(CW486&gt;DA486,CW486-DA486,"0")</f>
        <v>48</v>
      </c>
      <c r="DF486" s="152">
        <f>IF(CX486&gt;DB486,CX486-DB486,"0")</f>
        <v>4521.5999999999995</v>
      </c>
      <c r="DG486" s="158"/>
      <c r="DH486" s="187" t="s">
        <v>1692</v>
      </c>
      <c r="DI486" s="156" t="s">
        <v>45</v>
      </c>
      <c r="DJ486" s="383" t="s">
        <v>1454</v>
      </c>
      <c r="DK486" s="186"/>
      <c r="DL486" s="156">
        <v>2260.8000000000002</v>
      </c>
      <c r="DM486" s="187">
        <v>45904</v>
      </c>
      <c r="DN486" s="242">
        <v>24</v>
      </c>
      <c r="DO486" s="240">
        <v>2260.8000000000002</v>
      </c>
      <c r="DP486" s="240">
        <v>13181.82</v>
      </c>
      <c r="DQ486" s="181">
        <f>DP486*DO486*1.1</f>
        <v>32781604.521600008</v>
      </c>
      <c r="DR486" s="446">
        <f>(DQ486-DS486)/DS486</f>
        <v>0.10000000000000014</v>
      </c>
      <c r="DS486" s="240">
        <f t="shared" si="564"/>
        <v>29801458.656000003</v>
      </c>
      <c r="DT486" s="159">
        <v>45909</v>
      </c>
      <c r="DU486" s="152">
        <f>SUMIF($I:$I,I486,$DN:$DN)</f>
        <v>48</v>
      </c>
      <c r="DV486" s="152">
        <f>SUMIF($I:$I,I486,$DO:$DO)</f>
        <v>4521.8</v>
      </c>
      <c r="ES486" s="152">
        <f>SUMIF($I:$I,I486,$EG:$EG)</f>
        <v>0</v>
      </c>
      <c r="ET486" s="151">
        <f>SUMIF($I:$I,I486,$EH:$EH)</f>
        <v>0</v>
      </c>
      <c r="EU486" s="153"/>
      <c r="EV486" s="153"/>
      <c r="EW486" s="153"/>
      <c r="EX486" s="153"/>
      <c r="EY486" s="152">
        <f>DU486+ES486</f>
        <v>48</v>
      </c>
      <c r="EZ486" s="152">
        <f>DV486+ET486</f>
        <v>4521.8</v>
      </c>
      <c r="FA486" s="152">
        <f t="shared" ref="FA486" si="565">DE486-EY486</f>
        <v>0</v>
      </c>
      <c r="FB486" s="152">
        <f t="shared" ref="FB486" si="566">DF486-EZ486</f>
        <v>-0.2000000000007276</v>
      </c>
      <c r="FC486" s="151" t="str">
        <f>IF(FA486&lt;0,"Thừa",IF(FA486=0,"Đủ","Thiếu"))</f>
        <v>Đủ</v>
      </c>
    </row>
    <row r="487" spans="1:159" s="155" customFormat="1" ht="14" hidden="1" customHeight="1">
      <c r="A487" s="208" t="str">
        <f t="shared" si="547"/>
        <v>ok</v>
      </c>
      <c r="B487" s="154"/>
      <c r="C487" s="154"/>
      <c r="D487" s="154"/>
      <c r="E487" s="154"/>
      <c r="F487" s="344"/>
      <c r="G487" s="154"/>
      <c r="H487" s="154"/>
      <c r="I487" s="253" t="s">
        <v>1031</v>
      </c>
      <c r="J487" s="254" t="s">
        <v>235</v>
      </c>
      <c r="K487" s="253" t="s">
        <v>56</v>
      </c>
      <c r="L487" s="261" t="s">
        <v>399</v>
      </c>
      <c r="M487" s="256" t="s">
        <v>44</v>
      </c>
      <c r="N487" s="259"/>
      <c r="O487" s="194"/>
      <c r="P487" s="190"/>
      <c r="AO487" s="193"/>
      <c r="AP487" s="193"/>
      <c r="AQ487" s="193"/>
      <c r="AR487" s="193"/>
      <c r="AS487" s="193"/>
      <c r="AT487" s="193"/>
      <c r="AU487" s="162"/>
      <c r="AV487" s="162"/>
      <c r="AW487" s="162"/>
      <c r="AX487" s="162"/>
      <c r="AY487" s="162"/>
      <c r="AZ487" s="162"/>
      <c r="BA487" s="162"/>
      <c r="BB487" s="162"/>
      <c r="BC487" s="162"/>
      <c r="BD487" s="162"/>
      <c r="BE487" s="162"/>
      <c r="BF487" s="162"/>
      <c r="BG487" s="162"/>
      <c r="BH487" s="162"/>
      <c r="BI487" s="162"/>
      <c r="BJ487" s="162"/>
      <c r="BK487" s="162"/>
      <c r="BL487" s="162"/>
      <c r="BM487" s="162"/>
      <c r="BN487" s="162"/>
      <c r="BO487" s="162"/>
      <c r="BP487" s="162"/>
      <c r="BQ487" s="162"/>
      <c r="BR487" s="162"/>
      <c r="BS487" s="162"/>
      <c r="BT487" s="162"/>
      <c r="BU487" s="162"/>
      <c r="BV487" s="162"/>
      <c r="BW487" s="162"/>
      <c r="BX487" s="162"/>
      <c r="BY487" s="162"/>
      <c r="BZ487" s="162"/>
      <c r="CA487" s="162"/>
      <c r="CB487" s="162"/>
      <c r="CC487" s="162"/>
      <c r="CD487" s="162"/>
      <c r="CE487" s="162"/>
      <c r="CF487" s="162"/>
      <c r="CG487" s="162"/>
      <c r="CH487" s="162"/>
      <c r="CI487" s="162"/>
      <c r="CJ487" s="162"/>
      <c r="CK487" s="162"/>
      <c r="CL487" s="162"/>
      <c r="CM487" s="162"/>
      <c r="CN487" s="162"/>
      <c r="CO487" s="162"/>
      <c r="CP487" s="162"/>
      <c r="CQ487" s="162"/>
      <c r="CR487" s="162"/>
      <c r="CS487" s="162"/>
      <c r="CT487" s="162"/>
      <c r="CU487" s="162"/>
      <c r="CV487" s="162"/>
      <c r="CW487" s="209"/>
      <c r="CX487" s="209"/>
      <c r="CY487" s="257"/>
      <c r="CZ487" s="156"/>
      <c r="DE487" s="152"/>
      <c r="DF487" s="152"/>
      <c r="DG487" s="158"/>
      <c r="DH487" s="187" t="s">
        <v>2181</v>
      </c>
      <c r="DI487" s="156" t="s">
        <v>1901</v>
      </c>
      <c r="DJ487" s="506" t="s">
        <v>2183</v>
      </c>
      <c r="DK487" s="186"/>
      <c r="DL487" s="505">
        <v>2261</v>
      </c>
      <c r="DM487" s="187">
        <v>45972</v>
      </c>
      <c r="DN487" s="1004">
        <v>24</v>
      </c>
      <c r="DO487" s="505">
        <v>2261</v>
      </c>
      <c r="DP487" s="505">
        <v>13636.36</v>
      </c>
      <c r="DQ487" s="181">
        <f>DP487*DO487*(1+DR487)</f>
        <v>33914990.956</v>
      </c>
      <c r="DR487" s="446">
        <v>0.1</v>
      </c>
      <c r="DS487" s="240">
        <f t="shared" si="564"/>
        <v>30831809.960000001</v>
      </c>
      <c r="DT487" s="159">
        <v>45982</v>
      </c>
      <c r="DU487" s="152"/>
      <c r="DV487" s="152"/>
      <c r="ES487" s="152"/>
      <c r="ET487" s="151"/>
      <c r="EU487" s="153"/>
      <c r="EV487" s="153"/>
      <c r="EW487" s="153"/>
      <c r="EX487" s="153"/>
      <c r="EY487" s="152"/>
      <c r="EZ487" s="152"/>
      <c r="FA487" s="152"/>
      <c r="FB487" s="152"/>
      <c r="FC487" s="151"/>
    </row>
    <row r="488" spans="1:159" s="155" customFormat="1" ht="14" hidden="1" customHeight="1">
      <c r="A488" s="208" t="str">
        <f t="shared" si="547"/>
        <v>Hiện</v>
      </c>
      <c r="B488" s="154" t="str">
        <f t="shared" si="561"/>
        <v>Đủ</v>
      </c>
      <c r="C488" s="154">
        <f t="shared" si="562"/>
        <v>0</v>
      </c>
      <c r="D488" s="154"/>
      <c r="E488" s="154"/>
      <c r="F488" s="344" t="s">
        <v>1728</v>
      </c>
      <c r="G488" s="154"/>
      <c r="H488" s="154"/>
      <c r="I488" s="253" t="s">
        <v>1032</v>
      </c>
      <c r="J488" s="254" t="s">
        <v>235</v>
      </c>
      <c r="K488" s="253" t="s">
        <v>1033</v>
      </c>
      <c r="L488" s="261" t="s">
        <v>399</v>
      </c>
      <c r="M488" s="256" t="s">
        <v>44</v>
      </c>
      <c r="N488" s="259">
        <v>117.75</v>
      </c>
      <c r="O488" s="194">
        <f t="shared" si="563"/>
        <v>43.894012738853483</v>
      </c>
      <c r="P488" s="190">
        <v>5168.5199999999977</v>
      </c>
      <c r="AO488" s="193">
        <v>48</v>
      </c>
      <c r="AP488" s="193">
        <v>5652</v>
      </c>
      <c r="AQ488" s="193">
        <v>0</v>
      </c>
      <c r="AR488" s="193">
        <v>0</v>
      </c>
      <c r="AS488" s="193">
        <v>0</v>
      </c>
      <c r="AT488" s="193">
        <v>0</v>
      </c>
      <c r="AU488" s="162">
        <v>0</v>
      </c>
      <c r="AV488" s="162">
        <v>0</v>
      </c>
      <c r="AW488" s="162">
        <v>0</v>
      </c>
      <c r="AX488" s="162">
        <v>0</v>
      </c>
      <c r="AY488" s="162">
        <v>0</v>
      </c>
      <c r="AZ488" s="162">
        <v>0</v>
      </c>
      <c r="BA488" s="162"/>
      <c r="BB488" s="162"/>
      <c r="BC488" s="162">
        <v>0</v>
      </c>
      <c r="BD488" s="162">
        <v>0</v>
      </c>
      <c r="BE488" s="162">
        <v>0</v>
      </c>
      <c r="BF488" s="162">
        <v>0</v>
      </c>
      <c r="BG488" s="162">
        <v>0</v>
      </c>
      <c r="BH488" s="162">
        <v>0</v>
      </c>
      <c r="BI488" s="162">
        <v>0</v>
      </c>
      <c r="BJ488" s="162">
        <v>0</v>
      </c>
      <c r="BK488" s="162">
        <v>0</v>
      </c>
      <c r="BL488" s="162">
        <v>0</v>
      </c>
      <c r="BM488" s="162">
        <v>0</v>
      </c>
      <c r="BN488" s="162">
        <v>0</v>
      </c>
      <c r="BO488" s="162"/>
      <c r="BP488" s="162"/>
      <c r="BQ488" s="162">
        <v>12</v>
      </c>
      <c r="BR488" s="162">
        <v>1413</v>
      </c>
      <c r="BS488" s="162">
        <v>0</v>
      </c>
      <c r="BT488" s="162">
        <v>0</v>
      </c>
      <c r="BU488" s="162">
        <v>0</v>
      </c>
      <c r="BV488" s="162">
        <v>0</v>
      </c>
      <c r="BW488" s="162"/>
      <c r="BX488" s="162"/>
      <c r="BY488" s="162">
        <v>0</v>
      </c>
      <c r="BZ488" s="162">
        <v>0</v>
      </c>
      <c r="CA488" s="162">
        <v>0</v>
      </c>
      <c r="CB488" s="162">
        <v>0</v>
      </c>
      <c r="CC488" s="162">
        <v>0</v>
      </c>
      <c r="CD488" s="162">
        <v>0</v>
      </c>
      <c r="CE488" s="162">
        <f>VLOOKUP(I488,[120]REV33!$A:$O,11,0)</f>
        <v>0</v>
      </c>
      <c r="CF488" s="162">
        <f>VLOOKUP(I488,[120]REV33!$A:$O,12,0)</f>
        <v>0</v>
      </c>
      <c r="CG488" s="162"/>
      <c r="CH488" s="162"/>
      <c r="CI488" s="162"/>
      <c r="CJ488" s="162"/>
      <c r="CK488" s="162"/>
      <c r="CL488" s="162"/>
      <c r="CM488" s="162"/>
      <c r="CN488" s="162"/>
      <c r="CO488" s="162">
        <v>0</v>
      </c>
      <c r="CP488" s="162">
        <v>0</v>
      </c>
      <c r="CQ488" s="162">
        <v>0</v>
      </c>
      <c r="CR488" s="162">
        <v>0</v>
      </c>
      <c r="CS488" s="162">
        <v>0</v>
      </c>
      <c r="CT488" s="162">
        <v>0</v>
      </c>
      <c r="CU488" s="162">
        <v>0</v>
      </c>
      <c r="CV488" s="162">
        <v>0</v>
      </c>
      <c r="CW488" s="209">
        <f>Q488+S488+U488+W488+Y488+AA488+AC488+AE488+AG488+AI488+AK488+AM488+AO488+AQ488+AS488+AU488+AW488+AY488+BA488+BC488+BE488+BG488+BI488+BK488+BM488+BO488+BQ488+BS488+BU488+BW488+BY488+CA488+CC488+CE488+CG488+CI488+CK488+CM488+CO488+CQ488+CS488+CU488</f>
        <v>60</v>
      </c>
      <c r="CX488" s="209">
        <f>R488+T488+V488+X488+Z488+AB488+AD488+AF488+AH488+AJ488+AL488+AN488+AP488+AR488+AT488+AV488+AX488+AZ488+BB488+BD488+BF488+BH488+BJ488+BL488+BN488+BP488+BR488+BT488+BV488+BX488+BZ488+CB488+CD488+CF488+CH488+CJ488+CL488+CN488+CP488+CR488+CT488+CV488</f>
        <v>7065</v>
      </c>
      <c r="CY488" s="257" t="s">
        <v>1888</v>
      </c>
      <c r="CZ488" s="156"/>
      <c r="DE488" s="152">
        <f>IF(CW488&gt;DA488,CW488-DA488,"0")</f>
        <v>60</v>
      </c>
      <c r="DF488" s="152">
        <f>IF(CX488&gt;DB488,CX488-DB488,"0")</f>
        <v>7065</v>
      </c>
      <c r="DG488" s="158"/>
      <c r="DH488" s="187" t="s">
        <v>1692</v>
      </c>
      <c r="DI488" s="156" t="s">
        <v>45</v>
      </c>
      <c r="DJ488" s="213" t="s">
        <v>1455</v>
      </c>
      <c r="DK488" s="186"/>
      <c r="DL488" s="156">
        <v>6028.8</v>
      </c>
      <c r="DM488" s="187">
        <v>45904</v>
      </c>
      <c r="DN488" s="429">
        <v>48</v>
      </c>
      <c r="DO488" s="240">
        <v>6028.8</v>
      </c>
      <c r="DP488" s="280">
        <v>13272.73</v>
      </c>
      <c r="DQ488" s="181">
        <f>DP488*DO488*1.1</f>
        <v>88020498.086400002</v>
      </c>
      <c r="DR488" s="446">
        <f>(DQ488-DS488)/DS488</f>
        <v>0.10000000000000006</v>
      </c>
      <c r="DS488" s="281">
        <f t="shared" si="564"/>
        <v>80018634.623999998</v>
      </c>
      <c r="DT488" s="159">
        <v>45909</v>
      </c>
      <c r="DU488" s="152">
        <f>SUMIF($I:$I,I488,$DN:$DN)</f>
        <v>60</v>
      </c>
      <c r="DV488" s="152">
        <f>SUMIF($I:$I,I488,$DO:$DO)</f>
        <v>7535.8</v>
      </c>
      <c r="ES488" s="152">
        <f>SUMIF($I:$I,I488,$EG:$EG)</f>
        <v>0</v>
      </c>
      <c r="ET488" s="151">
        <f>SUMIF($I:$I,I488,$EH:$EH)</f>
        <v>0</v>
      </c>
      <c r="EU488" s="153"/>
      <c r="EV488" s="153"/>
      <c r="EW488" s="153"/>
      <c r="EX488" s="153"/>
      <c r="EY488" s="152">
        <f>DU488+ES488</f>
        <v>60</v>
      </c>
      <c r="EZ488" s="152">
        <f>DV488+ET488</f>
        <v>7535.8</v>
      </c>
      <c r="FA488" s="152">
        <f t="shared" ref="FA488" si="567">DE488-EY488</f>
        <v>0</v>
      </c>
      <c r="FB488" s="152">
        <f t="shared" ref="FB488" si="568">DF488-EZ488</f>
        <v>-470.80000000000018</v>
      </c>
      <c r="FC488" s="151" t="str">
        <f>IF(FA488&lt;0,"Thừa",IF(FA488=0,"Đủ","Thiếu"))</f>
        <v>Đủ</v>
      </c>
    </row>
    <row r="489" spans="1:159" s="155" customFormat="1" ht="14" hidden="1" customHeight="1">
      <c r="A489" s="208" t="str">
        <f t="shared" si="547"/>
        <v>ok</v>
      </c>
      <c r="B489" s="154"/>
      <c r="C489" s="154"/>
      <c r="D489" s="154"/>
      <c r="E489" s="154"/>
      <c r="F489" s="344"/>
      <c r="G489" s="154"/>
      <c r="H489" s="154"/>
      <c r="I489" s="253" t="s">
        <v>1032</v>
      </c>
      <c r="J489" s="254" t="s">
        <v>235</v>
      </c>
      <c r="K489" s="253" t="s">
        <v>1033</v>
      </c>
      <c r="L489" s="261" t="s">
        <v>399</v>
      </c>
      <c r="M489" s="256" t="s">
        <v>44</v>
      </c>
      <c r="N489" s="259"/>
      <c r="O489" s="194"/>
      <c r="P489" s="190"/>
      <c r="AO489" s="193"/>
      <c r="AP489" s="193"/>
      <c r="AQ489" s="193"/>
      <c r="AR489" s="193"/>
      <c r="AS489" s="193"/>
      <c r="AT489" s="193"/>
      <c r="AU489" s="162"/>
      <c r="AV489" s="162"/>
      <c r="AW489" s="162"/>
      <c r="AX489" s="162"/>
      <c r="AY489" s="162"/>
      <c r="AZ489" s="162"/>
      <c r="BA489" s="162"/>
      <c r="BB489" s="162"/>
      <c r="BC489" s="162"/>
      <c r="BD489" s="162"/>
      <c r="BE489" s="162"/>
      <c r="BF489" s="162"/>
      <c r="BG489" s="162"/>
      <c r="BH489" s="162"/>
      <c r="BI489" s="162"/>
      <c r="BJ489" s="162"/>
      <c r="BK489" s="162"/>
      <c r="BL489" s="162"/>
      <c r="BM489" s="162"/>
      <c r="BN489" s="162"/>
      <c r="BO489" s="162"/>
      <c r="BP489" s="162"/>
      <c r="BQ489" s="162"/>
      <c r="BR489" s="162"/>
      <c r="BS489" s="162"/>
      <c r="BT489" s="162"/>
      <c r="BU489" s="162"/>
      <c r="BV489" s="162"/>
      <c r="BW489" s="162"/>
      <c r="BX489" s="162"/>
      <c r="BY489" s="162"/>
      <c r="BZ489" s="162"/>
      <c r="CA489" s="162"/>
      <c r="CB489" s="162"/>
      <c r="CC489" s="162"/>
      <c r="CD489" s="162"/>
      <c r="CE489" s="162"/>
      <c r="CF489" s="162"/>
      <c r="CG489" s="162"/>
      <c r="CH489" s="162"/>
      <c r="CI489" s="162"/>
      <c r="CJ489" s="162"/>
      <c r="CK489" s="162"/>
      <c r="CL489" s="162"/>
      <c r="CM489" s="162"/>
      <c r="CN489" s="162"/>
      <c r="CO489" s="162"/>
      <c r="CP489" s="162"/>
      <c r="CQ489" s="162"/>
      <c r="CR489" s="162"/>
      <c r="CS489" s="162"/>
      <c r="CT489" s="162"/>
      <c r="CU489" s="162"/>
      <c r="CV489" s="162"/>
      <c r="CW489" s="209"/>
      <c r="CX489" s="209"/>
      <c r="CY489" s="257"/>
      <c r="CZ489" s="156"/>
      <c r="DE489" s="152"/>
      <c r="DF489" s="152"/>
      <c r="DG489" s="158"/>
      <c r="DH489" s="187" t="s">
        <v>2181</v>
      </c>
      <c r="DI489" s="156" t="s">
        <v>1901</v>
      </c>
      <c r="DJ489" s="506" t="s">
        <v>2184</v>
      </c>
      <c r="DK489" s="186"/>
      <c r="DL489" s="505">
        <v>1507</v>
      </c>
      <c r="DM489" s="187">
        <v>45972</v>
      </c>
      <c r="DN489" s="1004">
        <v>12</v>
      </c>
      <c r="DO489" s="505">
        <v>1507</v>
      </c>
      <c r="DP489" s="505">
        <v>14000</v>
      </c>
      <c r="DQ489" s="181">
        <f>DP489*DO489*(1+DR489)</f>
        <v>23207800.000000004</v>
      </c>
      <c r="DR489" s="446">
        <v>0.1</v>
      </c>
      <c r="DS489" s="240">
        <f t="shared" si="564"/>
        <v>21098000</v>
      </c>
      <c r="DT489" s="159">
        <v>45976</v>
      </c>
      <c r="DU489" s="152"/>
      <c r="DV489" s="152"/>
      <c r="ES489" s="152"/>
      <c r="ET489" s="151"/>
      <c r="EU489" s="153"/>
      <c r="EV489" s="153"/>
      <c r="EW489" s="153"/>
      <c r="EX489" s="153"/>
      <c r="EY489" s="152"/>
      <c r="EZ489" s="152"/>
      <c r="FA489" s="152"/>
      <c r="FB489" s="152"/>
      <c r="FC489" s="151"/>
    </row>
    <row r="490" spans="1:159" s="155" customFormat="1" ht="14" hidden="1" customHeight="1">
      <c r="A490" s="208" t="str">
        <f t="shared" si="547"/>
        <v>Hiện</v>
      </c>
      <c r="B490" s="154" t="str">
        <f t="shared" si="561"/>
        <v>Đủ</v>
      </c>
      <c r="C490" s="154">
        <f t="shared" si="562"/>
        <v>0</v>
      </c>
      <c r="D490" s="154"/>
      <c r="E490" s="154"/>
      <c r="F490" s="344" t="s">
        <v>1728</v>
      </c>
      <c r="G490" s="154"/>
      <c r="H490" s="154"/>
      <c r="I490" s="253" t="s">
        <v>1034</v>
      </c>
      <c r="J490" s="254" t="s">
        <v>235</v>
      </c>
      <c r="K490" s="253" t="s">
        <v>58</v>
      </c>
      <c r="L490" s="261" t="s">
        <v>399</v>
      </c>
      <c r="M490" s="256" t="s">
        <v>44</v>
      </c>
      <c r="N490" s="259">
        <v>157</v>
      </c>
      <c r="O490" s="194">
        <f t="shared" si="563"/>
        <v>25.477707006369425</v>
      </c>
      <c r="P490" s="190">
        <v>3999.9999999999995</v>
      </c>
      <c r="AO490" s="193">
        <v>48</v>
      </c>
      <c r="AP490" s="193">
        <v>7536</v>
      </c>
      <c r="AQ490" s="193">
        <v>0</v>
      </c>
      <c r="AR490" s="193">
        <v>0</v>
      </c>
      <c r="AS490" s="193">
        <v>0</v>
      </c>
      <c r="AT490" s="193">
        <v>0</v>
      </c>
      <c r="AU490" s="162">
        <v>0</v>
      </c>
      <c r="AV490" s="162">
        <v>0</v>
      </c>
      <c r="AW490" s="162">
        <v>0</v>
      </c>
      <c r="AX490" s="162">
        <v>0</v>
      </c>
      <c r="AY490" s="162">
        <v>0</v>
      </c>
      <c r="AZ490" s="162">
        <v>0</v>
      </c>
      <c r="BA490" s="162"/>
      <c r="BB490" s="162"/>
      <c r="BC490" s="162">
        <v>0</v>
      </c>
      <c r="BD490" s="162">
        <v>0</v>
      </c>
      <c r="BE490" s="162">
        <v>0</v>
      </c>
      <c r="BF490" s="162">
        <v>0</v>
      </c>
      <c r="BG490" s="162">
        <v>0</v>
      </c>
      <c r="BH490" s="162">
        <v>0</v>
      </c>
      <c r="BI490" s="162">
        <v>0</v>
      </c>
      <c r="BJ490" s="162">
        <v>0</v>
      </c>
      <c r="BK490" s="162">
        <v>0</v>
      </c>
      <c r="BL490" s="162">
        <v>0</v>
      </c>
      <c r="BM490" s="162">
        <v>0</v>
      </c>
      <c r="BN490" s="162">
        <v>0</v>
      </c>
      <c r="BO490" s="162"/>
      <c r="BP490" s="162"/>
      <c r="BQ490" s="162">
        <v>24</v>
      </c>
      <c r="BR490" s="162">
        <v>3768</v>
      </c>
      <c r="BS490" s="162">
        <v>0</v>
      </c>
      <c r="BT490" s="162">
        <v>0</v>
      </c>
      <c r="BU490" s="162">
        <v>0</v>
      </c>
      <c r="BV490" s="162">
        <v>0</v>
      </c>
      <c r="BW490" s="162"/>
      <c r="BX490" s="162"/>
      <c r="BY490" s="162">
        <v>0</v>
      </c>
      <c r="BZ490" s="162">
        <v>0</v>
      </c>
      <c r="CA490" s="162">
        <v>0</v>
      </c>
      <c r="CB490" s="162">
        <v>0</v>
      </c>
      <c r="CC490" s="162">
        <v>0</v>
      </c>
      <c r="CD490" s="162">
        <v>0</v>
      </c>
      <c r="CE490" s="162">
        <f>VLOOKUP(I490,[120]REV33!$A:$O,11,0)</f>
        <v>0</v>
      </c>
      <c r="CF490" s="162">
        <f>VLOOKUP(I490,[120]REV33!$A:$O,12,0)</f>
        <v>0</v>
      </c>
      <c r="CG490" s="162"/>
      <c r="CH490" s="162"/>
      <c r="CI490" s="162"/>
      <c r="CJ490" s="162"/>
      <c r="CK490" s="162"/>
      <c r="CL490" s="162"/>
      <c r="CM490" s="162"/>
      <c r="CN490" s="162"/>
      <c r="CO490" s="162">
        <v>0</v>
      </c>
      <c r="CP490" s="162">
        <v>0</v>
      </c>
      <c r="CQ490" s="162">
        <v>0</v>
      </c>
      <c r="CR490" s="162">
        <v>0</v>
      </c>
      <c r="CS490" s="162">
        <v>0</v>
      </c>
      <c r="CT490" s="162">
        <v>0</v>
      </c>
      <c r="CU490" s="162">
        <v>0</v>
      </c>
      <c r="CV490" s="162">
        <v>0</v>
      </c>
      <c r="CW490" s="209">
        <f>Q490+S490+U490+W490+Y490+AA490+AC490+AE490+AG490+AI490+AK490+AM490+AO490+AQ490+AS490+AU490+AW490+AY490+BA490+BC490+BE490+BG490+BI490+BK490+BM490+BO490+BQ490+BS490+BU490+BW490+BY490+CA490+CC490+CE490+CG490+CI490+CK490+CM490+CO490+CQ490+CS490+CU490</f>
        <v>72</v>
      </c>
      <c r="CX490" s="209">
        <f>R490+T490+V490+X490+Z490+AB490+AD490+AF490+AH490+AJ490+AL490+AN490+AP490+AR490+AT490+AV490+AX490+AZ490+BB490+BD490+BF490+BH490+BJ490+BL490+BN490+BP490+BR490+BT490+BV490+BX490+BZ490+CB490+CD490+CF490+CH490+CJ490+CL490+CN490+CP490+CR490+CT490+CV490</f>
        <v>11304</v>
      </c>
      <c r="CY490" s="257" t="s">
        <v>1889</v>
      </c>
      <c r="CZ490" s="156"/>
      <c r="DE490" s="152">
        <f>IF(CW490&gt;DA490,CW490-DA490,"0")</f>
        <v>72</v>
      </c>
      <c r="DF490" s="152">
        <f>IF(CX490&gt;DB490,CX490-DB490,"0")</f>
        <v>11304</v>
      </c>
      <c r="DG490" s="158"/>
      <c r="DH490" s="187" t="s">
        <v>1692</v>
      </c>
      <c r="DI490" s="156" t="s">
        <v>45</v>
      </c>
      <c r="DJ490" s="213" t="s">
        <v>1456</v>
      </c>
      <c r="DK490" s="186"/>
      <c r="DL490" s="156">
        <v>7536</v>
      </c>
      <c r="DM490" s="187">
        <v>45904</v>
      </c>
      <c r="DN490" s="429">
        <v>48</v>
      </c>
      <c r="DO490" s="240">
        <v>7536</v>
      </c>
      <c r="DP490" s="280">
        <v>13818.18</v>
      </c>
      <c r="DQ490" s="181">
        <f>DP490*DO490*1.1</f>
        <v>114547184.92800002</v>
      </c>
      <c r="DR490" s="446">
        <f>(DQ490-DS490)/DS490</f>
        <v>0.10000000000000013</v>
      </c>
      <c r="DS490" s="281">
        <f t="shared" si="564"/>
        <v>104133804.48</v>
      </c>
      <c r="DT490" s="159">
        <v>45909</v>
      </c>
      <c r="DU490" s="152">
        <f>SUMIF($I:$I,I490,$DN:$DN)</f>
        <v>72</v>
      </c>
      <c r="DV490" s="152">
        <f>SUMIF($I:$I,I490,$DO:$DO)</f>
        <v>11304</v>
      </c>
      <c r="ES490" s="152">
        <f>SUMIF($I:$I,I490,$EG:$EG)</f>
        <v>0</v>
      </c>
      <c r="ET490" s="151">
        <f>SUMIF($I:$I,I490,$EH:$EH)</f>
        <v>0</v>
      </c>
      <c r="EU490" s="153"/>
      <c r="EV490" s="153"/>
      <c r="EW490" s="153"/>
      <c r="EX490" s="153"/>
      <c r="EY490" s="152">
        <f>DU490+ES490</f>
        <v>72</v>
      </c>
      <c r="EZ490" s="152">
        <f>DV490+ET490</f>
        <v>11304</v>
      </c>
      <c r="FA490" s="152">
        <f t="shared" ref="FA490" si="569">DE490-EY490</f>
        <v>0</v>
      </c>
      <c r="FB490" s="152">
        <f t="shared" ref="FB490" si="570">DF490-EZ490</f>
        <v>0</v>
      </c>
      <c r="FC490" s="151" t="str">
        <f>IF(FA490&lt;0,"Thừa",IF(FA490=0,"Đủ","Thiếu"))</f>
        <v>Đủ</v>
      </c>
    </row>
    <row r="491" spans="1:159" s="155" customFormat="1" ht="14" hidden="1" customHeight="1">
      <c r="A491" s="208" t="str">
        <f t="shared" si="547"/>
        <v>ok</v>
      </c>
      <c r="B491" s="154"/>
      <c r="C491" s="154"/>
      <c r="D491" s="154"/>
      <c r="E491" s="154"/>
      <c r="F491" s="344"/>
      <c r="G491" s="154"/>
      <c r="H491" s="154"/>
      <c r="I491" s="253" t="s">
        <v>1034</v>
      </c>
      <c r="J491" s="254" t="s">
        <v>235</v>
      </c>
      <c r="K491" s="253" t="s">
        <v>58</v>
      </c>
      <c r="L491" s="261" t="s">
        <v>399</v>
      </c>
      <c r="M491" s="256" t="s">
        <v>44</v>
      </c>
      <c r="N491" s="259"/>
      <c r="O491" s="194"/>
      <c r="P491" s="190"/>
      <c r="AO491" s="193"/>
      <c r="AP491" s="193"/>
      <c r="AQ491" s="193"/>
      <c r="AR491" s="193"/>
      <c r="AS491" s="193"/>
      <c r="AT491" s="193"/>
      <c r="AU491" s="162"/>
      <c r="AV491" s="162"/>
      <c r="AW491" s="162"/>
      <c r="AX491" s="162"/>
      <c r="AY491" s="162"/>
      <c r="AZ491" s="162"/>
      <c r="BA491" s="162"/>
      <c r="BB491" s="162"/>
      <c r="BC491" s="162"/>
      <c r="BD491" s="162"/>
      <c r="BE491" s="162"/>
      <c r="BF491" s="162"/>
      <c r="BG491" s="162"/>
      <c r="BH491" s="162"/>
      <c r="BI491" s="162"/>
      <c r="BJ491" s="162"/>
      <c r="BK491" s="162"/>
      <c r="BL491" s="162"/>
      <c r="BM491" s="162"/>
      <c r="BN491" s="162"/>
      <c r="BO491" s="162"/>
      <c r="BP491" s="162"/>
      <c r="BQ491" s="162"/>
      <c r="BR491" s="162"/>
      <c r="BS491" s="162"/>
      <c r="BT491" s="162"/>
      <c r="BU491" s="162"/>
      <c r="BV491" s="162"/>
      <c r="BW491" s="162"/>
      <c r="BX491" s="162"/>
      <c r="BY491" s="162"/>
      <c r="BZ491" s="162"/>
      <c r="CA491" s="162"/>
      <c r="CB491" s="162"/>
      <c r="CC491" s="162"/>
      <c r="CD491" s="162"/>
      <c r="CE491" s="162"/>
      <c r="CF491" s="162"/>
      <c r="CG491" s="162"/>
      <c r="CH491" s="162"/>
      <c r="CI491" s="162"/>
      <c r="CJ491" s="162"/>
      <c r="CK491" s="162"/>
      <c r="CL491" s="162"/>
      <c r="CM491" s="162"/>
      <c r="CN491" s="162"/>
      <c r="CO491" s="162"/>
      <c r="CP491" s="162"/>
      <c r="CQ491" s="162"/>
      <c r="CR491" s="162"/>
      <c r="CS491" s="162"/>
      <c r="CT491" s="162"/>
      <c r="CU491" s="162"/>
      <c r="CV491" s="162"/>
      <c r="CW491" s="209"/>
      <c r="CX491" s="209"/>
      <c r="CY491" s="257"/>
      <c r="CZ491" s="156"/>
      <c r="DE491" s="152"/>
      <c r="DF491" s="152"/>
      <c r="DG491" s="158"/>
      <c r="DH491" s="187" t="s">
        <v>2181</v>
      </c>
      <c r="DI491" s="156" t="s">
        <v>1901</v>
      </c>
      <c r="DJ491" s="506" t="s">
        <v>2185</v>
      </c>
      <c r="DK491" s="186"/>
      <c r="DL491" s="505">
        <v>3768</v>
      </c>
      <c r="DM491" s="187">
        <v>45972</v>
      </c>
      <c r="DN491" s="1004">
        <v>24</v>
      </c>
      <c r="DO491" s="505">
        <v>3768</v>
      </c>
      <c r="DP491" s="505">
        <v>14181.82</v>
      </c>
      <c r="DQ491" s="181">
        <f>DP491*DO491*(1+DR491)</f>
        <v>58780807.536000006</v>
      </c>
      <c r="DR491" s="446">
        <v>0.1</v>
      </c>
      <c r="DS491" s="240">
        <f t="shared" si="564"/>
        <v>53437097.759999998</v>
      </c>
      <c r="DT491" s="159">
        <v>45978</v>
      </c>
      <c r="DU491" s="152"/>
      <c r="DV491" s="152"/>
      <c r="ES491" s="152"/>
      <c r="ET491" s="151"/>
      <c r="EU491" s="153"/>
      <c r="EV491" s="153"/>
      <c r="EW491" s="153"/>
      <c r="EX491" s="153"/>
      <c r="EY491" s="152"/>
      <c r="EZ491" s="152"/>
      <c r="FA491" s="152"/>
      <c r="FB491" s="152"/>
      <c r="FC491" s="151"/>
    </row>
    <row r="492" spans="1:159" s="155" customFormat="1" ht="13" hidden="1" customHeight="1">
      <c r="A492" s="208" t="str">
        <f t="shared" si="547"/>
        <v>Hiện</v>
      </c>
      <c r="B492" s="154" t="str">
        <f t="shared" si="561"/>
        <v>Đủ</v>
      </c>
      <c r="C492" s="154">
        <f t="shared" si="562"/>
        <v>0</v>
      </c>
      <c r="D492" s="154"/>
      <c r="E492" s="154"/>
      <c r="F492" s="344" t="s">
        <v>1728</v>
      </c>
      <c r="G492" s="154"/>
      <c r="H492" s="154"/>
      <c r="I492" s="253" t="s">
        <v>1035</v>
      </c>
      <c r="J492" s="254" t="s">
        <v>235</v>
      </c>
      <c r="K492" s="253" t="s">
        <v>1036</v>
      </c>
      <c r="L492" s="261" t="s">
        <v>399</v>
      </c>
      <c r="M492" s="256" t="s">
        <v>44</v>
      </c>
      <c r="N492" s="259">
        <v>196.25</v>
      </c>
      <c r="O492" s="194">
        <f t="shared" si="563"/>
        <v>4.100484076433121</v>
      </c>
      <c r="P492" s="190">
        <v>804.72</v>
      </c>
      <c r="AO492" s="193">
        <v>0</v>
      </c>
      <c r="AP492" s="193">
        <v>0</v>
      </c>
      <c r="AQ492" s="193">
        <v>0</v>
      </c>
      <c r="AR492" s="193">
        <v>0</v>
      </c>
      <c r="AS492" s="193">
        <v>0</v>
      </c>
      <c r="AT492" s="193">
        <v>0</v>
      </c>
      <c r="AU492" s="162">
        <v>0</v>
      </c>
      <c r="AV492" s="162">
        <v>0</v>
      </c>
      <c r="AW492" s="162">
        <v>0</v>
      </c>
      <c r="AX492" s="162">
        <v>0</v>
      </c>
      <c r="AY492" s="162">
        <v>0</v>
      </c>
      <c r="AZ492" s="162">
        <v>0</v>
      </c>
      <c r="BA492" s="162"/>
      <c r="BB492" s="162"/>
      <c r="BC492" s="162">
        <v>0</v>
      </c>
      <c r="BD492" s="162">
        <v>0</v>
      </c>
      <c r="BE492" s="162">
        <v>0</v>
      </c>
      <c r="BF492" s="162">
        <v>0</v>
      </c>
      <c r="BG492" s="162">
        <v>0</v>
      </c>
      <c r="BH492" s="162">
        <v>0</v>
      </c>
      <c r="BI492" s="162">
        <v>0</v>
      </c>
      <c r="BJ492" s="162">
        <v>0</v>
      </c>
      <c r="BK492" s="162">
        <v>0</v>
      </c>
      <c r="BL492" s="162">
        <v>0</v>
      </c>
      <c r="BM492" s="162">
        <v>0</v>
      </c>
      <c r="BN492" s="162">
        <v>0</v>
      </c>
      <c r="BO492" s="162"/>
      <c r="BP492" s="162"/>
      <c r="BQ492" s="162">
        <v>0</v>
      </c>
      <c r="BR492" s="162">
        <v>0</v>
      </c>
      <c r="BS492" s="162">
        <v>0</v>
      </c>
      <c r="BT492" s="162">
        <v>0</v>
      </c>
      <c r="BU492" s="162">
        <v>0</v>
      </c>
      <c r="BV492" s="162">
        <v>0</v>
      </c>
      <c r="BW492" s="162"/>
      <c r="BX492" s="162"/>
      <c r="BY492" s="162">
        <v>0</v>
      </c>
      <c r="BZ492" s="162">
        <v>0</v>
      </c>
      <c r="CA492" s="162">
        <v>0</v>
      </c>
      <c r="CB492" s="162">
        <v>0</v>
      </c>
      <c r="CC492" s="162">
        <v>0</v>
      </c>
      <c r="CD492" s="162">
        <v>0</v>
      </c>
      <c r="CE492" s="162">
        <f>VLOOKUP(I492,[120]REV33!$A:$O,11,0)</f>
        <v>0</v>
      </c>
      <c r="CF492" s="162">
        <f>VLOOKUP(I492,[120]REV33!$A:$O,12,0)</f>
        <v>0</v>
      </c>
      <c r="CG492" s="162"/>
      <c r="CH492" s="162"/>
      <c r="CI492" s="162"/>
      <c r="CJ492" s="162"/>
      <c r="CK492" s="162"/>
      <c r="CL492" s="162"/>
      <c r="CM492" s="162"/>
      <c r="CN492" s="162"/>
      <c r="CO492" s="162">
        <v>0</v>
      </c>
      <c r="CP492" s="162">
        <v>0</v>
      </c>
      <c r="CQ492" s="162">
        <v>0</v>
      </c>
      <c r="CR492" s="162">
        <v>0</v>
      </c>
      <c r="CS492" s="162">
        <v>0</v>
      </c>
      <c r="CT492" s="162">
        <v>0</v>
      </c>
      <c r="CU492" s="162">
        <v>0</v>
      </c>
      <c r="CV492" s="162">
        <v>0</v>
      </c>
      <c r="CW492" s="209">
        <f t="shared" ref="CW492:CW495" si="571">Q492+S492+U492+W492+Y492+AA492+AC492+AE492+AG492+AI492+AK492+AM492+AO492+AQ492+AS492+AU492+AW492+AY492+BA492+BC492+BE492+BG492+BI492+BK492+BM492+BO492+BQ492+BS492+BU492+BW492+BY492+CA492+CC492+CE492+CG492+CI492+CK492+CM492+CO492+CQ492+CS492+CU492</f>
        <v>0</v>
      </c>
      <c r="CX492" s="209">
        <f t="shared" ref="CX492:CX495" si="572">R492+T492+V492+X492+Z492+AB492+AD492+AF492+AH492+AJ492+AL492+AN492+AP492+AR492+AT492+AV492+AX492+AZ492+BB492+BD492+BF492+BH492+BJ492+BL492+BN492+BP492+BR492+BT492+BV492+BX492+BZ492+CB492+CD492+CF492+CH492+CJ492+CL492+CN492+CP492+CR492+CT492+CV492</f>
        <v>0</v>
      </c>
      <c r="CY492" s="257" t="s">
        <v>1890</v>
      </c>
      <c r="CZ492" s="156"/>
      <c r="DE492" s="152" t="str">
        <f t="shared" ref="DE492:DE495" si="573">IF(CW492&gt;DA492,CW492-DA492,"0")</f>
        <v>0</v>
      </c>
      <c r="DF492" s="152" t="str">
        <f t="shared" ref="DF492:DF495" si="574">IF(CX492&gt;DB492,CX492-DB492,"0")</f>
        <v>0</v>
      </c>
      <c r="DG492" s="158"/>
      <c r="DH492" s="187"/>
      <c r="DI492" s="156"/>
      <c r="DJ492" s="213"/>
      <c r="DK492" s="186"/>
      <c r="DL492" s="156"/>
      <c r="DM492" s="187"/>
      <c r="DN492" s="429"/>
      <c r="DO492" s="240"/>
      <c r="DP492" s="189"/>
      <c r="DQ492" s="189"/>
      <c r="DR492" s="189"/>
      <c r="DS492" s="156"/>
      <c r="DT492" s="159"/>
      <c r="DU492" s="152">
        <f>SUMIF($I:$I,I492,$DN:$DN)</f>
        <v>0</v>
      </c>
      <c r="DV492" s="152">
        <f>SUMIF($I:$I,I492,$DO:$DO)</f>
        <v>0</v>
      </c>
      <c r="ES492" s="152">
        <f>SUMIF($I:$I,I492,$EG:$EG)</f>
        <v>0</v>
      </c>
      <c r="ET492" s="151">
        <f>SUMIF($I:$I,I492,$EH:$EH)</f>
        <v>0</v>
      </c>
      <c r="EU492" s="153"/>
      <c r="EV492" s="153"/>
      <c r="EW492" s="153"/>
      <c r="EX492" s="153"/>
      <c r="EY492" s="152">
        <f t="shared" ref="EY492:EY495" si="575">DU492+ES492</f>
        <v>0</v>
      </c>
      <c r="EZ492" s="152">
        <f t="shared" ref="EZ492:EZ495" si="576">DV492+ET492</f>
        <v>0</v>
      </c>
      <c r="FA492" s="152">
        <f t="shared" ref="FA492:FA495" si="577">DE492-EY492</f>
        <v>0</v>
      </c>
      <c r="FB492" s="152">
        <f t="shared" ref="FB492:FB495" si="578">DF492-EZ492</f>
        <v>0</v>
      </c>
      <c r="FC492" s="151" t="str">
        <f t="shared" ref="FC492:FC495" si="579">IF(FA492&lt;0,"Thừa",IF(FA492=0,"Đủ","Thiếu"))</f>
        <v>Đủ</v>
      </c>
    </row>
    <row r="493" spans="1:159" s="155" customFormat="1" ht="14" hidden="1" customHeight="1">
      <c r="A493" s="208" t="str">
        <f t="shared" si="547"/>
        <v>Hiện</v>
      </c>
      <c r="B493" s="154" t="str">
        <f t="shared" si="561"/>
        <v>Đủ</v>
      </c>
      <c r="C493" s="154">
        <f t="shared" si="562"/>
        <v>0</v>
      </c>
      <c r="D493" s="154"/>
      <c r="E493" s="154"/>
      <c r="F493" s="344" t="s">
        <v>1728</v>
      </c>
      <c r="G493" s="154"/>
      <c r="H493" s="154"/>
      <c r="I493" s="253" t="s">
        <v>1037</v>
      </c>
      <c r="J493" s="254" t="s">
        <v>235</v>
      </c>
      <c r="K493" s="253" t="s">
        <v>1038</v>
      </c>
      <c r="L493" s="261" t="s">
        <v>399</v>
      </c>
      <c r="M493" s="256" t="s">
        <v>44</v>
      </c>
      <c r="N493" s="259">
        <v>235.5</v>
      </c>
      <c r="O493" s="194">
        <f t="shared" si="563"/>
        <v>34.907176220806797</v>
      </c>
      <c r="P493" s="190">
        <v>8220.6400000000012</v>
      </c>
      <c r="AO493" s="193">
        <v>48</v>
      </c>
      <c r="AP493" s="193">
        <v>11304</v>
      </c>
      <c r="AQ493" s="193">
        <v>0</v>
      </c>
      <c r="AR493" s="193">
        <v>0</v>
      </c>
      <c r="AS493" s="193">
        <v>0</v>
      </c>
      <c r="AT493" s="193">
        <v>0</v>
      </c>
      <c r="AU493" s="162">
        <v>0</v>
      </c>
      <c r="AV493" s="162">
        <v>0</v>
      </c>
      <c r="AW493" s="162">
        <v>0</v>
      </c>
      <c r="AX493" s="162">
        <v>0</v>
      </c>
      <c r="AY493" s="162">
        <v>0</v>
      </c>
      <c r="AZ493" s="162">
        <v>0</v>
      </c>
      <c r="BA493" s="162"/>
      <c r="BB493" s="162"/>
      <c r="BC493" s="162">
        <v>0</v>
      </c>
      <c r="BD493" s="162">
        <v>0</v>
      </c>
      <c r="BE493" s="162">
        <v>0</v>
      </c>
      <c r="BF493" s="162">
        <v>0</v>
      </c>
      <c r="BG493" s="162">
        <v>0</v>
      </c>
      <c r="BH493" s="162">
        <v>0</v>
      </c>
      <c r="BI493" s="162">
        <v>0</v>
      </c>
      <c r="BJ493" s="162">
        <v>0</v>
      </c>
      <c r="BK493" s="162">
        <v>0</v>
      </c>
      <c r="BL493" s="162">
        <v>0</v>
      </c>
      <c r="BM493" s="162">
        <v>0</v>
      </c>
      <c r="BN493" s="162">
        <v>0</v>
      </c>
      <c r="BO493" s="162"/>
      <c r="BP493" s="162"/>
      <c r="BQ493" s="162">
        <v>0</v>
      </c>
      <c r="BR493" s="162">
        <v>0</v>
      </c>
      <c r="BS493" s="162">
        <v>0</v>
      </c>
      <c r="BT493" s="162">
        <v>0</v>
      </c>
      <c r="BU493" s="162">
        <v>0</v>
      </c>
      <c r="BV493" s="162">
        <v>0</v>
      </c>
      <c r="BW493" s="162"/>
      <c r="BX493" s="162"/>
      <c r="BY493" s="162">
        <v>0</v>
      </c>
      <c r="BZ493" s="162">
        <v>0</v>
      </c>
      <c r="CA493" s="162">
        <v>0</v>
      </c>
      <c r="CB493" s="162">
        <v>0</v>
      </c>
      <c r="CC493" s="162">
        <v>0</v>
      </c>
      <c r="CD493" s="162">
        <v>0</v>
      </c>
      <c r="CE493" s="162">
        <f>VLOOKUP(I493,[120]REV33!$A:$O,11,0)</f>
        <v>0</v>
      </c>
      <c r="CF493" s="162">
        <f>VLOOKUP(I493,[120]REV33!$A:$O,12,0)</f>
        <v>0</v>
      </c>
      <c r="CG493" s="162"/>
      <c r="CH493" s="162"/>
      <c r="CI493" s="162"/>
      <c r="CJ493" s="162"/>
      <c r="CK493" s="162"/>
      <c r="CL493" s="162"/>
      <c r="CM493" s="162"/>
      <c r="CN493" s="162"/>
      <c r="CO493" s="162">
        <v>0</v>
      </c>
      <c r="CP493" s="162">
        <v>0</v>
      </c>
      <c r="CQ493" s="162">
        <v>0</v>
      </c>
      <c r="CR493" s="162">
        <v>0</v>
      </c>
      <c r="CS493" s="162">
        <v>0</v>
      </c>
      <c r="CT493" s="162">
        <v>0</v>
      </c>
      <c r="CU493" s="162">
        <v>0</v>
      </c>
      <c r="CV493" s="162">
        <v>0</v>
      </c>
      <c r="CW493" s="209">
        <f t="shared" si="571"/>
        <v>48</v>
      </c>
      <c r="CX493" s="209">
        <f t="shared" si="572"/>
        <v>11304</v>
      </c>
      <c r="CY493" s="257" t="s">
        <v>1891</v>
      </c>
      <c r="CZ493" s="156"/>
      <c r="DE493" s="152">
        <f t="shared" si="573"/>
        <v>48</v>
      </c>
      <c r="DF493" s="152">
        <f t="shared" si="574"/>
        <v>11304</v>
      </c>
      <c r="DG493" s="158"/>
      <c r="DH493" s="158" t="s">
        <v>1509</v>
      </c>
      <c r="DI493" s="156" t="s">
        <v>1507</v>
      </c>
      <c r="DJ493" s="260" t="s">
        <v>1508</v>
      </c>
      <c r="DK493" s="186" t="s">
        <v>371</v>
      </c>
      <c r="DL493" s="156">
        <v>11304</v>
      </c>
      <c r="DM493" s="187">
        <v>45904</v>
      </c>
      <c r="DN493" s="429">
        <v>48</v>
      </c>
      <c r="DO493" s="708">
        <v>11304</v>
      </c>
      <c r="DP493" s="709">
        <f>14090.91/1.1</f>
        <v>12809.918181818181</v>
      </c>
      <c r="DQ493" s="181">
        <f>DP493*DO493*1.1</f>
        <v>159283646.64000002</v>
      </c>
      <c r="DR493" s="446">
        <f>(DQ493-DS493)/DS493</f>
        <v>0.10000000000000012</v>
      </c>
      <c r="DS493" s="160">
        <f>DP493*DO493</f>
        <v>144803315.12727273</v>
      </c>
      <c r="DT493" s="159"/>
      <c r="DU493" s="152">
        <f>SUMIF($I:$I,I493,$DN:$DN)</f>
        <v>48</v>
      </c>
      <c r="DV493" s="152">
        <f>SUMIF($I:$I,I493,$DO:$DO)</f>
        <v>11304</v>
      </c>
      <c r="ES493" s="152">
        <f>SUMIF($I:$I,I493,$EG:$EG)</f>
        <v>0</v>
      </c>
      <c r="ET493" s="151">
        <f>SUMIF($I:$I,I493,$EH:$EH)</f>
        <v>0</v>
      </c>
      <c r="EU493" s="153"/>
      <c r="EV493" s="153"/>
      <c r="EW493" s="153"/>
      <c r="EX493" s="153"/>
      <c r="EY493" s="152">
        <f t="shared" si="575"/>
        <v>48</v>
      </c>
      <c r="EZ493" s="152">
        <f t="shared" si="576"/>
        <v>11304</v>
      </c>
      <c r="FA493" s="152">
        <f t="shared" si="577"/>
        <v>0</v>
      </c>
      <c r="FB493" s="152">
        <f t="shared" si="578"/>
        <v>0</v>
      </c>
      <c r="FC493" s="151" t="str">
        <f t="shared" si="579"/>
        <v>Đủ</v>
      </c>
    </row>
    <row r="494" spans="1:159" s="155" customFormat="1" ht="14" hidden="1" customHeight="1">
      <c r="A494" s="208" t="str">
        <f t="shared" si="547"/>
        <v>Hiện</v>
      </c>
      <c r="B494" s="154" t="str">
        <f t="shared" si="561"/>
        <v>Đủ</v>
      </c>
      <c r="C494" s="154">
        <f t="shared" si="562"/>
        <v>0</v>
      </c>
      <c r="D494" s="154" t="s">
        <v>1315</v>
      </c>
      <c r="E494" s="154"/>
      <c r="F494" s="344" t="s">
        <v>1728</v>
      </c>
      <c r="G494" s="154"/>
      <c r="H494" s="154"/>
      <c r="I494" s="253" t="s">
        <v>1039</v>
      </c>
      <c r="J494" s="254" t="s">
        <v>235</v>
      </c>
      <c r="K494" s="253" t="s">
        <v>1040</v>
      </c>
      <c r="L494" s="261" t="s">
        <v>399</v>
      </c>
      <c r="M494" s="256" t="s">
        <v>44</v>
      </c>
      <c r="N494" s="259">
        <v>274.75</v>
      </c>
      <c r="O494" s="194">
        <f t="shared" si="563"/>
        <v>4.0735213830755237</v>
      </c>
      <c r="P494" s="190">
        <v>1119.2</v>
      </c>
      <c r="AO494" s="193">
        <v>6</v>
      </c>
      <c r="AP494" s="193">
        <v>1648.5</v>
      </c>
      <c r="AQ494" s="193">
        <v>0</v>
      </c>
      <c r="AR494" s="193">
        <v>0</v>
      </c>
      <c r="AS494" s="193">
        <v>0</v>
      </c>
      <c r="AT494" s="193">
        <v>0</v>
      </c>
      <c r="AU494" s="162">
        <v>0</v>
      </c>
      <c r="AV494" s="162">
        <v>0</v>
      </c>
      <c r="AW494" s="162">
        <v>0</v>
      </c>
      <c r="AX494" s="162">
        <v>0</v>
      </c>
      <c r="AY494" s="162">
        <v>0</v>
      </c>
      <c r="AZ494" s="162">
        <v>0</v>
      </c>
      <c r="BA494" s="162"/>
      <c r="BB494" s="162"/>
      <c r="BC494" s="162">
        <v>0</v>
      </c>
      <c r="BD494" s="162">
        <v>0</v>
      </c>
      <c r="BE494" s="162">
        <v>0</v>
      </c>
      <c r="BF494" s="162">
        <v>0</v>
      </c>
      <c r="BG494" s="162">
        <v>0</v>
      </c>
      <c r="BH494" s="162">
        <v>0</v>
      </c>
      <c r="BI494" s="162">
        <v>0</v>
      </c>
      <c r="BJ494" s="162">
        <v>0</v>
      </c>
      <c r="BK494" s="162">
        <v>0</v>
      </c>
      <c r="BL494" s="162">
        <v>0</v>
      </c>
      <c r="BM494" s="162">
        <v>0</v>
      </c>
      <c r="BN494" s="162">
        <v>0</v>
      </c>
      <c r="BO494" s="162"/>
      <c r="BP494" s="162"/>
      <c r="BQ494" s="162">
        <v>0</v>
      </c>
      <c r="BR494" s="162">
        <v>0</v>
      </c>
      <c r="BS494" s="162">
        <v>0</v>
      </c>
      <c r="BT494" s="162">
        <v>0</v>
      </c>
      <c r="BU494" s="162">
        <v>0</v>
      </c>
      <c r="BV494" s="162">
        <v>0</v>
      </c>
      <c r="BW494" s="162"/>
      <c r="BX494" s="162"/>
      <c r="BY494" s="162">
        <v>0</v>
      </c>
      <c r="BZ494" s="162">
        <v>0</v>
      </c>
      <c r="CA494" s="162">
        <v>0</v>
      </c>
      <c r="CB494" s="162">
        <v>0</v>
      </c>
      <c r="CC494" s="162">
        <v>0</v>
      </c>
      <c r="CD494" s="162">
        <v>0</v>
      </c>
      <c r="CE494" s="162">
        <f>VLOOKUP(I494,[120]REV33!$A:$O,11,0)</f>
        <v>0</v>
      </c>
      <c r="CF494" s="162">
        <f>VLOOKUP(I494,[120]REV33!$A:$O,12,0)</f>
        <v>0</v>
      </c>
      <c r="CG494" s="162"/>
      <c r="CH494" s="162"/>
      <c r="CI494" s="162"/>
      <c r="CJ494" s="162"/>
      <c r="CK494" s="162"/>
      <c r="CL494" s="162"/>
      <c r="CM494" s="162"/>
      <c r="CN494" s="162"/>
      <c r="CO494" s="162">
        <v>0</v>
      </c>
      <c r="CP494" s="162">
        <v>0</v>
      </c>
      <c r="CQ494" s="162">
        <v>0</v>
      </c>
      <c r="CR494" s="162">
        <v>0</v>
      </c>
      <c r="CS494" s="162">
        <v>0</v>
      </c>
      <c r="CT494" s="162">
        <v>0</v>
      </c>
      <c r="CU494" s="162">
        <v>0</v>
      </c>
      <c r="CV494" s="162">
        <v>0</v>
      </c>
      <c r="CW494" s="209">
        <f t="shared" si="571"/>
        <v>6</v>
      </c>
      <c r="CX494" s="209">
        <f t="shared" si="572"/>
        <v>1648.5</v>
      </c>
      <c r="CY494" s="257" t="s">
        <v>1157</v>
      </c>
      <c r="CZ494" s="156"/>
      <c r="DA494" s="155">
        <v>6</v>
      </c>
      <c r="DB494" s="155">
        <v>1648.5</v>
      </c>
      <c r="DD494" s="155" t="s">
        <v>1354</v>
      </c>
      <c r="DE494" s="152" t="str">
        <f t="shared" si="573"/>
        <v>0</v>
      </c>
      <c r="DF494" s="152" t="str">
        <f t="shared" si="574"/>
        <v>0</v>
      </c>
      <c r="DG494" s="158"/>
      <c r="DH494" s="158"/>
      <c r="DI494" s="156"/>
      <c r="DJ494" s="260"/>
      <c r="DK494" s="186"/>
      <c r="DL494" s="156"/>
      <c r="DM494" s="187"/>
      <c r="DN494" s="429"/>
      <c r="DO494" s="240"/>
      <c r="DP494" s="189"/>
      <c r="DQ494" s="189"/>
      <c r="DR494" s="189"/>
      <c r="DS494" s="160"/>
      <c r="DT494" s="159"/>
      <c r="DU494" s="152">
        <f>SUMIF($I:$I,I494,$DN:$DN)</f>
        <v>0</v>
      </c>
      <c r="DV494" s="152">
        <f>SUMIF($I:$I,I494,$DO:$DO)</f>
        <v>0</v>
      </c>
      <c r="ES494" s="152">
        <f>SUMIF($I:$I,I494,$EG:$EG)</f>
        <v>0</v>
      </c>
      <c r="ET494" s="151">
        <f>SUMIF($I:$I,I494,$EH:$EH)</f>
        <v>0</v>
      </c>
      <c r="EU494" s="153"/>
      <c r="EV494" s="153"/>
      <c r="EW494" s="153"/>
      <c r="EX494" s="153"/>
      <c r="EY494" s="152">
        <f t="shared" si="575"/>
        <v>0</v>
      </c>
      <c r="EZ494" s="152">
        <f t="shared" si="576"/>
        <v>0</v>
      </c>
      <c r="FA494" s="152">
        <f t="shared" si="577"/>
        <v>0</v>
      </c>
      <c r="FB494" s="152">
        <f t="shared" si="578"/>
        <v>0</v>
      </c>
      <c r="FC494" s="151" t="str">
        <f t="shared" si="579"/>
        <v>Đủ</v>
      </c>
    </row>
    <row r="495" spans="1:159" s="155" customFormat="1" ht="14" hidden="1" customHeight="1">
      <c r="A495" s="208" t="str">
        <f t="shared" si="547"/>
        <v>Hiện</v>
      </c>
      <c r="B495" s="154" t="str">
        <f>CONCATENATE(FC495," Thiếu ít lấy chỗ khác sang")</f>
        <v>Thiếu Thiếu ít lấy chỗ khác sang</v>
      </c>
      <c r="C495" s="154">
        <f t="shared" si="562"/>
        <v>2</v>
      </c>
      <c r="D495" s="154"/>
      <c r="E495" s="154"/>
      <c r="F495" s="344" t="s">
        <v>1728</v>
      </c>
      <c r="G495" s="702" t="s">
        <v>1304</v>
      </c>
      <c r="H495" s="702"/>
      <c r="I495" s="254" t="s">
        <v>1041</v>
      </c>
      <c r="J495" s="254" t="s">
        <v>267</v>
      </c>
      <c r="K495" s="253" t="s">
        <v>307</v>
      </c>
      <c r="L495" s="261" t="s">
        <v>399</v>
      </c>
      <c r="M495" s="256" t="s">
        <v>61</v>
      </c>
      <c r="N495" s="259">
        <v>19.899999999999999</v>
      </c>
      <c r="O495" s="191">
        <v>45.391999999999996</v>
      </c>
      <c r="P495" s="190">
        <v>855.2</v>
      </c>
      <c r="AO495" s="234">
        <v>36</v>
      </c>
      <c r="AP495" s="193">
        <v>716.4</v>
      </c>
      <c r="AQ495" s="193">
        <v>0</v>
      </c>
      <c r="AR495" s="193">
        <v>0</v>
      </c>
      <c r="AS495" s="193">
        <v>0</v>
      </c>
      <c r="AT495" s="193">
        <v>0</v>
      </c>
      <c r="AU495" s="162">
        <v>0</v>
      </c>
      <c r="AV495" s="162">
        <v>0</v>
      </c>
      <c r="AW495" s="162">
        <v>0</v>
      </c>
      <c r="AX495" s="162">
        <v>0</v>
      </c>
      <c r="AY495" s="162">
        <v>0</v>
      </c>
      <c r="AZ495" s="162">
        <v>0</v>
      </c>
      <c r="BA495" s="162"/>
      <c r="BB495" s="162"/>
      <c r="BC495" s="162">
        <v>0</v>
      </c>
      <c r="BD495" s="162">
        <v>0</v>
      </c>
      <c r="BE495" s="162">
        <v>0</v>
      </c>
      <c r="BF495" s="162">
        <v>0</v>
      </c>
      <c r="BG495" s="162">
        <v>0</v>
      </c>
      <c r="BH495" s="162">
        <v>0</v>
      </c>
      <c r="BI495" s="162">
        <v>0</v>
      </c>
      <c r="BJ495" s="162">
        <v>0</v>
      </c>
      <c r="BK495" s="162">
        <v>0</v>
      </c>
      <c r="BL495" s="162">
        <v>0</v>
      </c>
      <c r="BM495" s="162">
        <v>48</v>
      </c>
      <c r="BN495" s="162">
        <v>955.19999999999993</v>
      </c>
      <c r="BO495" s="162"/>
      <c r="BP495" s="162"/>
      <c r="BQ495" s="162">
        <v>74</v>
      </c>
      <c r="BR495" s="162">
        <v>1472.6</v>
      </c>
      <c r="BS495" s="162">
        <v>0</v>
      </c>
      <c r="BT495" s="162">
        <v>0</v>
      </c>
      <c r="BU495" s="162">
        <v>0</v>
      </c>
      <c r="BV495" s="162">
        <v>0</v>
      </c>
      <c r="BW495" s="162"/>
      <c r="BX495" s="162"/>
      <c r="BY495" s="162">
        <v>0</v>
      </c>
      <c r="BZ495" s="162">
        <v>0</v>
      </c>
      <c r="CA495" s="162">
        <v>0</v>
      </c>
      <c r="CB495" s="162">
        <v>0</v>
      </c>
      <c r="CC495" s="162">
        <v>0</v>
      </c>
      <c r="CD495" s="162">
        <v>0</v>
      </c>
      <c r="CE495" s="162">
        <f>VLOOKUP(I495,[120]REV33!$A:$O,11,0)</f>
        <v>0</v>
      </c>
      <c r="CF495" s="162">
        <f>VLOOKUP(I495,[120]REV33!$A:$O,12,0)</f>
        <v>0</v>
      </c>
      <c r="CG495" s="162"/>
      <c r="CH495" s="162"/>
      <c r="CI495" s="162"/>
      <c r="CJ495" s="162"/>
      <c r="CK495" s="162"/>
      <c r="CL495" s="162"/>
      <c r="CM495" s="162"/>
      <c r="CN495" s="162"/>
      <c r="CO495" s="162">
        <v>0</v>
      </c>
      <c r="CP495" s="162">
        <v>0</v>
      </c>
      <c r="CQ495" s="162">
        <v>0</v>
      </c>
      <c r="CR495" s="162">
        <v>0</v>
      </c>
      <c r="CS495" s="162">
        <v>0</v>
      </c>
      <c r="CT495" s="162">
        <v>0</v>
      </c>
      <c r="CU495" s="162">
        <v>0</v>
      </c>
      <c r="CV495" s="162">
        <v>0</v>
      </c>
      <c r="CW495" s="209">
        <f t="shared" si="571"/>
        <v>158</v>
      </c>
      <c r="CX495" s="209">
        <f t="shared" si="572"/>
        <v>3144.2</v>
      </c>
      <c r="CY495" s="257" t="s">
        <v>1892</v>
      </c>
      <c r="CZ495" s="156"/>
      <c r="DE495" s="152">
        <f t="shared" si="573"/>
        <v>158</v>
      </c>
      <c r="DF495" s="152">
        <f t="shared" si="574"/>
        <v>3144.2</v>
      </c>
      <c r="DG495" s="158"/>
      <c r="DH495" s="187" t="s">
        <v>1692</v>
      </c>
      <c r="DI495" s="156" t="s">
        <v>45</v>
      </c>
      <c r="DJ495" s="704" t="s">
        <v>1415</v>
      </c>
      <c r="DK495" s="186"/>
      <c r="DL495" s="156">
        <v>856.8</v>
      </c>
      <c r="DM495" s="187">
        <v>45904</v>
      </c>
      <c r="DN495" s="429">
        <v>36</v>
      </c>
      <c r="DO495" s="240">
        <v>856.8</v>
      </c>
      <c r="DP495" s="280">
        <v>17636.36</v>
      </c>
      <c r="DQ495" s="181">
        <f t="shared" ref="DQ495:DQ523" si="580">DP495*DO495*1.1</f>
        <v>16621916.572800001</v>
      </c>
      <c r="DR495" s="446">
        <f t="shared" ref="DR495:DR523" si="581">(DQ495-DS495)/DS495</f>
        <v>0.1000000000000001</v>
      </c>
      <c r="DS495" s="281">
        <f t="shared" ref="DS495:DS523" si="582">DP495*DO495</f>
        <v>15110833.248</v>
      </c>
      <c r="DT495" s="159">
        <v>45907</v>
      </c>
      <c r="DU495" s="152">
        <f>SUMIF($I:$I,I495,$DN:$DN)</f>
        <v>156</v>
      </c>
      <c r="DV495" s="152">
        <f>SUMIF($I:$I,I495,$DO:$DO)</f>
        <v>3688.8</v>
      </c>
      <c r="ES495" s="152">
        <f>SUMIF($I:$I,I495,$EG:$EG)</f>
        <v>0</v>
      </c>
      <c r="ET495" s="151">
        <f>SUMIF($I:$I,I495,$EH:$EH)</f>
        <v>0</v>
      </c>
      <c r="EU495" s="153"/>
      <c r="EV495" s="153"/>
      <c r="EW495" s="153"/>
      <c r="EX495" s="153"/>
      <c r="EY495" s="152">
        <f t="shared" si="575"/>
        <v>156</v>
      </c>
      <c r="EZ495" s="152">
        <f t="shared" si="576"/>
        <v>3688.8</v>
      </c>
      <c r="FA495" s="152">
        <f t="shared" si="577"/>
        <v>2</v>
      </c>
      <c r="FB495" s="152">
        <f t="shared" si="578"/>
        <v>-544.60000000000036</v>
      </c>
      <c r="FC495" s="151" t="str">
        <f t="shared" si="579"/>
        <v>Thiếu</v>
      </c>
    </row>
    <row r="496" spans="1:159" s="155" customFormat="1" ht="14" hidden="1" customHeight="1">
      <c r="A496" s="208" t="str">
        <f t="shared" si="547"/>
        <v>ok</v>
      </c>
      <c r="B496" s="154"/>
      <c r="C496" s="154"/>
      <c r="D496" s="154"/>
      <c r="E496" s="154"/>
      <c r="F496" s="344"/>
      <c r="G496" s="702"/>
      <c r="H496" s="702"/>
      <c r="I496" s="254" t="s">
        <v>1041</v>
      </c>
      <c r="J496" s="254" t="s">
        <v>267</v>
      </c>
      <c r="K496" s="253" t="s">
        <v>307</v>
      </c>
      <c r="L496" s="261" t="s">
        <v>399</v>
      </c>
      <c r="M496" s="256" t="s">
        <v>61</v>
      </c>
      <c r="N496" s="259"/>
      <c r="O496" s="191"/>
      <c r="P496" s="190"/>
      <c r="AO496" s="234"/>
      <c r="AP496" s="193"/>
      <c r="AQ496" s="193"/>
      <c r="AR496" s="193"/>
      <c r="AS496" s="193"/>
      <c r="AT496" s="193"/>
      <c r="AU496" s="162"/>
      <c r="AV496" s="162"/>
      <c r="AW496" s="162"/>
      <c r="AX496" s="162"/>
      <c r="AY496" s="162"/>
      <c r="AZ496" s="162"/>
      <c r="BA496" s="162"/>
      <c r="BB496" s="162"/>
      <c r="BC496" s="162"/>
      <c r="BD496" s="162"/>
      <c r="BE496" s="162"/>
      <c r="BF496" s="162"/>
      <c r="BG496" s="162"/>
      <c r="BH496" s="162"/>
      <c r="BI496" s="162"/>
      <c r="BJ496" s="162"/>
      <c r="BK496" s="162"/>
      <c r="BL496" s="162"/>
      <c r="BM496" s="162"/>
      <c r="BN496" s="162"/>
      <c r="BO496" s="162"/>
      <c r="BP496" s="162"/>
      <c r="BQ496" s="162"/>
      <c r="BR496" s="162"/>
      <c r="BS496" s="162"/>
      <c r="BT496" s="162"/>
      <c r="BU496" s="162"/>
      <c r="BV496" s="162"/>
      <c r="BW496" s="162"/>
      <c r="BX496" s="162"/>
      <c r="BY496" s="162"/>
      <c r="BZ496" s="162"/>
      <c r="CA496" s="162"/>
      <c r="CB496" s="162"/>
      <c r="CC496" s="162"/>
      <c r="CD496" s="162"/>
      <c r="CE496" s="162"/>
      <c r="CF496" s="162"/>
      <c r="CG496" s="162"/>
      <c r="CH496" s="162"/>
      <c r="CI496" s="162"/>
      <c r="CJ496" s="162"/>
      <c r="CK496" s="162"/>
      <c r="CL496" s="162"/>
      <c r="CM496" s="162"/>
      <c r="CN496" s="162"/>
      <c r="CO496" s="162"/>
      <c r="CP496" s="162"/>
      <c r="CQ496" s="162"/>
      <c r="CR496" s="162"/>
      <c r="CS496" s="162"/>
      <c r="CT496" s="162"/>
      <c r="CU496" s="162"/>
      <c r="CV496" s="162"/>
      <c r="CW496" s="209"/>
      <c r="CX496" s="209"/>
      <c r="CY496" s="257"/>
      <c r="CZ496" s="156"/>
      <c r="DE496" s="152"/>
      <c r="DF496" s="152"/>
      <c r="DG496" s="158"/>
      <c r="DH496" s="187" t="s">
        <v>2181</v>
      </c>
      <c r="DI496" s="156" t="s">
        <v>1901</v>
      </c>
      <c r="DJ496" s="506" t="s">
        <v>2186</v>
      </c>
      <c r="DK496" s="186"/>
      <c r="DL496" s="505">
        <v>1699</v>
      </c>
      <c r="DM496" s="187">
        <v>45972</v>
      </c>
      <c r="DN496" s="1004">
        <v>72</v>
      </c>
      <c r="DO496" s="505">
        <v>1699</v>
      </c>
      <c r="DP496" s="505">
        <v>17545.45</v>
      </c>
      <c r="DQ496" s="181">
        <f>DP496*DO496*(1+DR496)</f>
        <v>32790691.505000003</v>
      </c>
      <c r="DR496" s="446">
        <v>0.1</v>
      </c>
      <c r="DS496" s="240">
        <f>DP496*DO496</f>
        <v>29809719.550000001</v>
      </c>
      <c r="DT496" s="159">
        <v>45976</v>
      </c>
      <c r="DU496" s="152"/>
      <c r="DV496" s="152"/>
      <c r="ES496" s="152"/>
      <c r="ET496" s="151"/>
      <c r="EU496" s="153"/>
      <c r="EV496" s="153"/>
      <c r="EW496" s="153"/>
      <c r="EX496" s="153"/>
      <c r="EY496" s="152"/>
      <c r="EZ496" s="152"/>
      <c r="FA496" s="152"/>
      <c r="FB496" s="152"/>
      <c r="FC496" s="151"/>
    </row>
    <row r="497" spans="1:159" s="155" customFormat="1" ht="14" hidden="1" customHeight="1">
      <c r="A497" s="208" t="str">
        <f t="shared" si="547"/>
        <v>ok</v>
      </c>
      <c r="B497" s="154"/>
      <c r="C497" s="154"/>
      <c r="D497" s="154"/>
      <c r="E497" s="154"/>
      <c r="F497" s="344" t="s">
        <v>1728</v>
      </c>
      <c r="G497" s="702"/>
      <c r="H497" s="702"/>
      <c r="I497" s="254" t="s">
        <v>1041</v>
      </c>
      <c r="J497" s="254" t="s">
        <v>267</v>
      </c>
      <c r="K497" s="253" t="s">
        <v>307</v>
      </c>
      <c r="L497" s="261" t="s">
        <v>399</v>
      </c>
      <c r="M497" s="256" t="s">
        <v>61</v>
      </c>
      <c r="N497" s="259"/>
      <c r="O497" s="191"/>
      <c r="P497" s="190"/>
      <c r="AO497" s="234"/>
      <c r="AP497" s="193"/>
      <c r="AQ497" s="193"/>
      <c r="AR497" s="193"/>
      <c r="AS497" s="193"/>
      <c r="AT497" s="193"/>
      <c r="AU497" s="162"/>
      <c r="AV497" s="162"/>
      <c r="AW497" s="162"/>
      <c r="AX497" s="162"/>
      <c r="AY497" s="162"/>
      <c r="AZ497" s="162"/>
      <c r="BA497" s="162"/>
      <c r="BB497" s="162"/>
      <c r="BC497" s="162"/>
      <c r="BD497" s="162"/>
      <c r="BE497" s="162"/>
      <c r="BF497" s="162"/>
      <c r="BG497" s="162"/>
      <c r="BH497" s="162"/>
      <c r="BI497" s="162"/>
      <c r="BJ497" s="162"/>
      <c r="BK497" s="162"/>
      <c r="BL497" s="162"/>
      <c r="BM497" s="162"/>
      <c r="BN497" s="162"/>
      <c r="BO497" s="162"/>
      <c r="BP497" s="162"/>
      <c r="BQ497" s="162"/>
      <c r="BR497" s="162"/>
      <c r="BS497" s="162"/>
      <c r="BT497" s="162"/>
      <c r="BU497" s="162"/>
      <c r="BV497" s="162"/>
      <c r="BW497" s="162"/>
      <c r="BX497" s="162"/>
      <c r="BY497" s="162"/>
      <c r="BZ497" s="162"/>
      <c r="CA497" s="162"/>
      <c r="CB497" s="162"/>
      <c r="CC497" s="162"/>
      <c r="CD497" s="162"/>
      <c r="CE497" s="162"/>
      <c r="CF497" s="162"/>
      <c r="CG497" s="162"/>
      <c r="CH497" s="162"/>
      <c r="CI497" s="162"/>
      <c r="CJ497" s="162"/>
      <c r="CK497" s="162"/>
      <c r="CL497" s="162"/>
      <c r="CM497" s="162"/>
      <c r="CN497" s="162"/>
      <c r="CO497" s="162"/>
      <c r="CP497" s="162"/>
      <c r="CQ497" s="162"/>
      <c r="CR497" s="162"/>
      <c r="CS497" s="162"/>
      <c r="CT497" s="162"/>
      <c r="CU497" s="162"/>
      <c r="CV497" s="162"/>
      <c r="CW497" s="209"/>
      <c r="CX497" s="209"/>
      <c r="CY497" s="257"/>
      <c r="CZ497" s="156"/>
      <c r="DE497" s="152"/>
      <c r="DF497" s="152"/>
      <c r="DG497" s="158"/>
      <c r="DH497" s="158" t="s">
        <v>374</v>
      </c>
      <c r="DI497" s="156" t="s">
        <v>1511</v>
      </c>
      <c r="DJ497" s="704" t="s">
        <v>1675</v>
      </c>
      <c r="DK497" s="186"/>
      <c r="DL497" s="240">
        <v>1133</v>
      </c>
      <c r="DM497" s="187" t="s">
        <v>374</v>
      </c>
      <c r="DN497" s="429">
        <v>48</v>
      </c>
      <c r="DO497" s="240">
        <v>1133</v>
      </c>
      <c r="DP497" s="189">
        <f>19300/1.1</f>
        <v>17545.454545454544</v>
      </c>
      <c r="DQ497" s="181">
        <f t="shared" si="580"/>
        <v>21866900</v>
      </c>
      <c r="DR497" s="446">
        <f t="shared" si="581"/>
        <v>0.1</v>
      </c>
      <c r="DS497" s="281">
        <f t="shared" si="582"/>
        <v>19879000</v>
      </c>
      <c r="DT497" s="159">
        <v>45954</v>
      </c>
      <c r="DU497" s="152">
        <f>SUMIF($I:$I,I497,$DN:$DN)</f>
        <v>156</v>
      </c>
      <c r="DV497" s="152"/>
      <c r="ES497" s="152"/>
      <c r="ET497" s="151"/>
      <c r="EU497" s="153"/>
      <c r="EV497" s="153"/>
      <c r="EW497" s="153"/>
      <c r="EX497" s="153"/>
      <c r="EY497" s="152"/>
      <c r="EZ497" s="152"/>
      <c r="FA497" s="152"/>
      <c r="FB497" s="152"/>
      <c r="FC497" s="151"/>
    </row>
    <row r="498" spans="1:159" s="155" customFormat="1" ht="14" hidden="1" customHeight="1">
      <c r="A498" s="208" t="str">
        <f t="shared" si="547"/>
        <v>Hiện</v>
      </c>
      <c r="B498" s="154" t="str">
        <f>FC498</f>
        <v>Thừa</v>
      </c>
      <c r="C498" s="154">
        <f t="shared" si="562"/>
        <v>-4.7347479999999678</v>
      </c>
      <c r="D498" s="154"/>
      <c r="E498" s="154"/>
      <c r="F498" s="344" t="s">
        <v>1728</v>
      </c>
      <c r="G498" s="702" t="s">
        <v>1305</v>
      </c>
      <c r="H498" s="702" t="s">
        <v>1305</v>
      </c>
      <c r="I498" s="253" t="s">
        <v>1042</v>
      </c>
      <c r="J498" s="254" t="s">
        <v>267</v>
      </c>
      <c r="K498" s="253" t="s">
        <v>1043</v>
      </c>
      <c r="L498" s="261" t="s">
        <v>399</v>
      </c>
      <c r="M498" s="256" t="s">
        <v>61</v>
      </c>
      <c r="N498" s="259">
        <v>35.6</v>
      </c>
      <c r="O498" s="191">
        <v>159.30024</v>
      </c>
      <c r="P498" s="190">
        <v>5570.72</v>
      </c>
      <c r="AO498" s="234">
        <v>167.265252</v>
      </c>
      <c r="AP498" s="193">
        <v>5954.6429711999999</v>
      </c>
      <c r="AQ498" s="193">
        <v>0</v>
      </c>
      <c r="AR498" s="193">
        <v>0</v>
      </c>
      <c r="AS498" s="193">
        <v>0</v>
      </c>
      <c r="AT498" s="193">
        <v>0</v>
      </c>
      <c r="AU498" s="162">
        <v>0</v>
      </c>
      <c r="AV498" s="162">
        <v>0</v>
      </c>
      <c r="AW498" s="162">
        <v>0</v>
      </c>
      <c r="AX498" s="162">
        <v>0</v>
      </c>
      <c r="AY498" s="162">
        <v>0</v>
      </c>
      <c r="AZ498" s="162">
        <v>0</v>
      </c>
      <c r="BA498" s="162"/>
      <c r="BB498" s="162"/>
      <c r="BC498" s="162">
        <v>0</v>
      </c>
      <c r="BD498" s="162">
        <v>0</v>
      </c>
      <c r="BE498" s="162">
        <v>0</v>
      </c>
      <c r="BF498" s="162">
        <v>0</v>
      </c>
      <c r="BG498" s="162">
        <v>0</v>
      </c>
      <c r="BH498" s="162">
        <v>0</v>
      </c>
      <c r="BI498" s="162">
        <v>0</v>
      </c>
      <c r="BJ498" s="162">
        <v>0</v>
      </c>
      <c r="BK498" s="162">
        <v>0</v>
      </c>
      <c r="BL498" s="162">
        <v>0</v>
      </c>
      <c r="BM498" s="162">
        <v>0</v>
      </c>
      <c r="BN498" s="162">
        <v>0</v>
      </c>
      <c r="BO498" s="162"/>
      <c r="BP498" s="162"/>
      <c r="BQ498" s="162">
        <v>140</v>
      </c>
      <c r="BR498" s="162">
        <v>4984</v>
      </c>
      <c r="BS498" s="162">
        <v>0</v>
      </c>
      <c r="BT498" s="162">
        <v>0</v>
      </c>
      <c r="BU498" s="162">
        <v>0</v>
      </c>
      <c r="BV498" s="162">
        <v>0</v>
      </c>
      <c r="BW498" s="162"/>
      <c r="BX498" s="162"/>
      <c r="BY498" s="162">
        <v>0</v>
      </c>
      <c r="BZ498" s="162">
        <v>0</v>
      </c>
      <c r="CA498" s="162">
        <v>0</v>
      </c>
      <c r="CB498" s="162">
        <v>0</v>
      </c>
      <c r="CC498" s="162">
        <v>0</v>
      </c>
      <c r="CD498" s="162">
        <v>0</v>
      </c>
      <c r="CE498" s="162">
        <f>VLOOKUP(I498,[120]REV33!$A:$O,11,0)</f>
        <v>0</v>
      </c>
      <c r="CF498" s="162">
        <f>VLOOKUP(I498,[120]REV33!$A:$O,12,0)</f>
        <v>0</v>
      </c>
      <c r="CG498" s="162"/>
      <c r="CH498" s="162"/>
      <c r="CI498" s="162"/>
      <c r="CJ498" s="162"/>
      <c r="CK498" s="162"/>
      <c r="CL498" s="162"/>
      <c r="CM498" s="162"/>
      <c r="CN498" s="162"/>
      <c r="CO498" s="162">
        <v>0</v>
      </c>
      <c r="CP498" s="162">
        <v>0</v>
      </c>
      <c r="CQ498" s="162">
        <v>0</v>
      </c>
      <c r="CR498" s="162">
        <v>0</v>
      </c>
      <c r="CS498" s="162">
        <v>0</v>
      </c>
      <c r="CT498" s="162">
        <v>0</v>
      </c>
      <c r="CU498" s="162">
        <v>0</v>
      </c>
      <c r="CV498" s="162">
        <v>0</v>
      </c>
      <c r="CW498" s="209">
        <f>Q498+S498+U498+W498+Y498+AA498+AC498+AE498+AG498+AI498+AK498+AM498+AO498+AQ498+AS498+AU498+AW498+AY498+BA498+BC498+BE498+BG498+BI498+BK498+BM498+BO498+BQ498+BS498+BU498+BW498+BY498+CA498+CC498+CE498+CG498+CI498+CK498+CM498+CO498+CQ498+CS498+CU498</f>
        <v>307.26525200000003</v>
      </c>
      <c r="CX498" s="209">
        <f>R498+T498+V498+X498+Z498+AB498+AD498+AF498+AH498+AJ498+AL498+AN498+AP498+AR498+AT498+AV498+AX498+AZ498+BB498+BD498+BF498+BH498+BJ498+BL498+BN498+BP498+BR498+BT498+BV498+BX498+BZ498+CB498+CD498+CF498+CH498+CJ498+CL498+CN498+CP498+CR498+CT498+CV498</f>
        <v>10938.642971199999</v>
      </c>
      <c r="CY498" s="257" t="s">
        <v>1892</v>
      </c>
      <c r="CZ498" s="156"/>
      <c r="DA498" s="155">
        <v>12</v>
      </c>
      <c r="DB498" s="155">
        <f>DA498*N498</f>
        <v>427.20000000000005</v>
      </c>
      <c r="DC498" s="155" t="s">
        <v>383</v>
      </c>
      <c r="DE498" s="152">
        <f>IF(CW498&gt;DA498,CW498-DA498,"0")</f>
        <v>295.26525200000003</v>
      </c>
      <c r="DF498" s="152">
        <f>IF(CX498&gt;DB498,CX498-DB498,"0")</f>
        <v>10511.442971199998</v>
      </c>
      <c r="DG498" s="158"/>
      <c r="DH498" s="187" t="s">
        <v>1692</v>
      </c>
      <c r="DI498" s="156" t="s">
        <v>45</v>
      </c>
      <c r="DJ498" s="704" t="s">
        <v>1416</v>
      </c>
      <c r="DK498" s="186"/>
      <c r="DL498" s="156">
        <v>7185.6</v>
      </c>
      <c r="DM498" s="187">
        <v>45904</v>
      </c>
      <c r="DN498" s="429">
        <v>144</v>
      </c>
      <c r="DO498" s="240">
        <v>7185.6</v>
      </c>
      <c r="DP498" s="280">
        <v>17636.36</v>
      </c>
      <c r="DQ498" s="181">
        <f t="shared" si="580"/>
        <v>139400611.25760001</v>
      </c>
      <c r="DR498" s="446">
        <f t="shared" si="581"/>
        <v>0.1</v>
      </c>
      <c r="DS498" s="281">
        <f t="shared" si="582"/>
        <v>126727828.41600001</v>
      </c>
      <c r="DT498" s="159">
        <v>45907</v>
      </c>
      <c r="DU498" s="152">
        <f>SUMIF($I:$I,I498,$DN:$DN)</f>
        <v>300</v>
      </c>
      <c r="DV498" s="152">
        <f>SUMIF($I:$I,I498,$DO:$DO)</f>
        <v>14970.4</v>
      </c>
      <c r="ES498" s="152">
        <f>SUMIF($I:$I,I498,$EG:$EG)</f>
        <v>0</v>
      </c>
      <c r="ET498" s="151">
        <f>SUMIF($I:$I,I498,$EH:$EH)</f>
        <v>0</v>
      </c>
      <c r="EU498" s="153"/>
      <c r="EV498" s="153"/>
      <c r="EW498" s="153"/>
      <c r="EX498" s="153"/>
      <c r="EY498" s="152">
        <f>DU498+ES498</f>
        <v>300</v>
      </c>
      <c r="EZ498" s="152">
        <f>DV498+ET498</f>
        <v>14970.4</v>
      </c>
      <c r="FA498" s="152">
        <f t="shared" ref="FA498" si="583">DE498-EY498</f>
        <v>-4.7347479999999678</v>
      </c>
      <c r="FB498" s="152">
        <f t="shared" ref="FB498" si="584">DF498-EZ498</f>
        <v>-4458.9570288000014</v>
      </c>
      <c r="FC498" s="151" t="str">
        <f>IF(FA498&lt;0,"Thừa",IF(FA498=0,"Đủ","Thiếu"))</f>
        <v>Thừa</v>
      </c>
    </row>
    <row r="499" spans="1:159" s="155" customFormat="1" ht="14" hidden="1" customHeight="1">
      <c r="A499" s="208" t="str">
        <f t="shared" si="547"/>
        <v>ok</v>
      </c>
      <c r="B499" s="154"/>
      <c r="C499" s="154"/>
      <c r="D499" s="154"/>
      <c r="E499" s="154"/>
      <c r="F499" s="344"/>
      <c r="G499" s="702"/>
      <c r="H499" s="702"/>
      <c r="I499" s="253" t="s">
        <v>1042</v>
      </c>
      <c r="J499" s="254" t="s">
        <v>267</v>
      </c>
      <c r="K499" s="253" t="s">
        <v>1043</v>
      </c>
      <c r="L499" s="261" t="s">
        <v>399</v>
      </c>
      <c r="M499" s="256" t="s">
        <v>61</v>
      </c>
      <c r="N499" s="259"/>
      <c r="O499" s="191"/>
      <c r="P499" s="190"/>
      <c r="AO499" s="234"/>
      <c r="AP499" s="193"/>
      <c r="AQ499" s="193"/>
      <c r="AR499" s="193"/>
      <c r="AS499" s="193"/>
      <c r="AT499" s="193"/>
      <c r="AU499" s="162"/>
      <c r="AV499" s="162"/>
      <c r="AW499" s="162"/>
      <c r="AX499" s="162"/>
      <c r="AY499" s="162"/>
      <c r="AZ499" s="162"/>
      <c r="BA499" s="162"/>
      <c r="BB499" s="162"/>
      <c r="BC499" s="162"/>
      <c r="BD499" s="162"/>
      <c r="BE499" s="162"/>
      <c r="BF499" s="162"/>
      <c r="BG499" s="162"/>
      <c r="BH499" s="162"/>
      <c r="BI499" s="162"/>
      <c r="BJ499" s="162"/>
      <c r="BK499" s="162"/>
      <c r="BL499" s="162"/>
      <c r="BM499" s="162"/>
      <c r="BN499" s="162"/>
      <c r="BO499" s="162"/>
      <c r="BP499" s="162"/>
      <c r="BQ499" s="162"/>
      <c r="BR499" s="162"/>
      <c r="BS499" s="162"/>
      <c r="BT499" s="162"/>
      <c r="BU499" s="162"/>
      <c r="BV499" s="162"/>
      <c r="BW499" s="162"/>
      <c r="BX499" s="162"/>
      <c r="BY499" s="162"/>
      <c r="BZ499" s="162"/>
      <c r="CA499" s="162"/>
      <c r="CB499" s="162"/>
      <c r="CC499" s="162"/>
      <c r="CD499" s="162"/>
      <c r="CE499" s="162"/>
      <c r="CF499" s="162"/>
      <c r="CG499" s="162"/>
      <c r="CH499" s="162"/>
      <c r="CI499" s="162"/>
      <c r="CJ499" s="162"/>
      <c r="CK499" s="162"/>
      <c r="CL499" s="162"/>
      <c r="CM499" s="162"/>
      <c r="CN499" s="162"/>
      <c r="CO499" s="162"/>
      <c r="CP499" s="162"/>
      <c r="CQ499" s="162"/>
      <c r="CR499" s="162"/>
      <c r="CS499" s="162"/>
      <c r="CT499" s="162"/>
      <c r="CU499" s="162"/>
      <c r="CV499" s="162"/>
      <c r="CW499" s="209"/>
      <c r="CX499" s="209"/>
      <c r="CY499" s="257"/>
      <c r="CZ499" s="156"/>
      <c r="DE499" s="152"/>
      <c r="DF499" s="152"/>
      <c r="DG499" s="158"/>
      <c r="DH499" s="187" t="s">
        <v>2181</v>
      </c>
      <c r="DI499" s="156" t="s">
        <v>1901</v>
      </c>
      <c r="DJ499" s="506" t="s">
        <v>2187</v>
      </c>
      <c r="DK499" s="186"/>
      <c r="DL499" s="505">
        <v>7186</v>
      </c>
      <c r="DM499" s="187">
        <v>45972</v>
      </c>
      <c r="DN499" s="1004">
        <v>144</v>
      </c>
      <c r="DO499" s="505">
        <v>7186</v>
      </c>
      <c r="DP499" s="505">
        <v>17545.45</v>
      </c>
      <c r="DQ499" s="181">
        <f>DP499*DO499*(1+DR499)</f>
        <v>138689764.07000002</v>
      </c>
      <c r="DR499" s="446">
        <v>0.1</v>
      </c>
      <c r="DS499" s="240">
        <f>DP499*DO499</f>
        <v>126081603.7</v>
      </c>
      <c r="DT499" s="159">
        <v>45976</v>
      </c>
      <c r="DU499" s="152"/>
      <c r="DV499" s="152"/>
      <c r="ES499" s="152"/>
      <c r="ET499" s="151"/>
      <c r="EU499" s="153"/>
      <c r="EV499" s="153"/>
      <c r="EW499" s="153"/>
      <c r="EX499" s="153"/>
      <c r="EY499" s="152"/>
      <c r="EZ499" s="152"/>
      <c r="FA499" s="152"/>
      <c r="FB499" s="152"/>
      <c r="FC499" s="151"/>
    </row>
    <row r="500" spans="1:159" s="155" customFormat="1" ht="14" hidden="1" customHeight="1">
      <c r="A500" s="208" t="str">
        <f t="shared" si="547"/>
        <v>ok</v>
      </c>
      <c r="B500" s="154"/>
      <c r="C500" s="154"/>
      <c r="D500" s="154"/>
      <c r="E500" s="154"/>
      <c r="F500" s="344" t="s">
        <v>1728</v>
      </c>
      <c r="G500" s="702"/>
      <c r="H500" s="702"/>
      <c r="I500" s="253" t="s">
        <v>1042</v>
      </c>
      <c r="J500" s="254" t="s">
        <v>267</v>
      </c>
      <c r="K500" s="253" t="s">
        <v>1043</v>
      </c>
      <c r="L500" s="261" t="s">
        <v>399</v>
      </c>
      <c r="M500" s="256" t="s">
        <v>61</v>
      </c>
      <c r="N500" s="259"/>
      <c r="O500" s="191"/>
      <c r="P500" s="190"/>
      <c r="AO500" s="234"/>
      <c r="AP500" s="193"/>
      <c r="AQ500" s="193"/>
      <c r="AR500" s="193"/>
      <c r="AS500" s="193"/>
      <c r="AT500" s="193"/>
      <c r="AU500" s="162"/>
      <c r="AV500" s="162"/>
      <c r="AW500" s="162"/>
      <c r="AX500" s="162"/>
      <c r="AY500" s="162"/>
      <c r="AZ500" s="162"/>
      <c r="BA500" s="162"/>
      <c r="BB500" s="162"/>
      <c r="BC500" s="162"/>
      <c r="BD500" s="162"/>
      <c r="BE500" s="162"/>
      <c r="BF500" s="162"/>
      <c r="BG500" s="162"/>
      <c r="BH500" s="162"/>
      <c r="BI500" s="162"/>
      <c r="BJ500" s="162"/>
      <c r="BK500" s="162"/>
      <c r="BL500" s="162"/>
      <c r="BM500" s="162"/>
      <c r="BN500" s="162"/>
      <c r="BO500" s="162"/>
      <c r="BP500" s="162"/>
      <c r="BQ500" s="162"/>
      <c r="BR500" s="162"/>
      <c r="BS500" s="162"/>
      <c r="BT500" s="162"/>
      <c r="BU500" s="162"/>
      <c r="BV500" s="162"/>
      <c r="BW500" s="162"/>
      <c r="BX500" s="162"/>
      <c r="BY500" s="162"/>
      <c r="BZ500" s="162"/>
      <c r="CA500" s="162"/>
      <c r="CB500" s="162"/>
      <c r="CC500" s="162"/>
      <c r="CD500" s="162"/>
      <c r="CE500" s="162"/>
      <c r="CF500" s="162"/>
      <c r="CG500" s="162"/>
      <c r="CH500" s="162"/>
      <c r="CI500" s="162"/>
      <c r="CJ500" s="162"/>
      <c r="CK500" s="162"/>
      <c r="CL500" s="162"/>
      <c r="CM500" s="162"/>
      <c r="CN500" s="162"/>
      <c r="CO500" s="162"/>
      <c r="CP500" s="162"/>
      <c r="CQ500" s="162"/>
      <c r="CR500" s="162"/>
      <c r="CS500" s="162"/>
      <c r="CT500" s="162"/>
      <c r="CU500" s="162"/>
      <c r="CV500" s="162"/>
      <c r="CW500" s="209"/>
      <c r="CX500" s="209"/>
      <c r="CY500" s="257"/>
      <c r="CZ500" s="156"/>
      <c r="DE500" s="152"/>
      <c r="DF500" s="152"/>
      <c r="DG500" s="158"/>
      <c r="DH500" s="158" t="s">
        <v>1693</v>
      </c>
      <c r="DI500" s="156" t="s">
        <v>45</v>
      </c>
      <c r="DJ500" s="213" t="s">
        <v>1459</v>
      </c>
      <c r="DK500" s="186"/>
      <c r="DL500" s="156">
        <v>598.79999999999995</v>
      </c>
      <c r="DM500" s="187">
        <v>45908</v>
      </c>
      <c r="DN500" s="429">
        <v>12</v>
      </c>
      <c r="DO500" s="240">
        <v>598.79999999999995</v>
      </c>
      <c r="DP500" s="189">
        <v>17636.36</v>
      </c>
      <c r="DQ500" s="181">
        <f t="shared" si="580"/>
        <v>11616717.604799999</v>
      </c>
      <c r="DR500" s="446">
        <f t="shared" si="581"/>
        <v>0.10000000000000002</v>
      </c>
      <c r="DS500" s="160">
        <f t="shared" si="582"/>
        <v>10560652.367999999</v>
      </c>
      <c r="DT500" s="159">
        <v>45910</v>
      </c>
      <c r="DU500" s="152"/>
      <c r="DV500" s="152"/>
      <c r="ES500" s="152"/>
      <c r="ET500" s="151"/>
      <c r="EU500" s="158"/>
      <c r="EV500" s="158"/>
      <c r="EW500" s="158"/>
      <c r="EX500" s="158"/>
      <c r="EY500" s="152"/>
      <c r="EZ500" s="152"/>
      <c r="FA500" s="152"/>
      <c r="FB500" s="152"/>
      <c r="FC500" s="151"/>
    </row>
    <row r="501" spans="1:159" s="155" customFormat="1" ht="13" hidden="1" customHeight="1">
      <c r="A501" s="208" t="str">
        <f t="shared" si="547"/>
        <v>Hiện</v>
      </c>
      <c r="B501" s="151" t="str">
        <f>CONCATENATE(FC501," bù C15 sang")</f>
        <v>Thiếu bù C15 sang</v>
      </c>
      <c r="C501" s="154">
        <f t="shared" si="562"/>
        <v>2.2531999999999925</v>
      </c>
      <c r="D501" s="154"/>
      <c r="E501" s="154" t="s">
        <v>1306</v>
      </c>
      <c r="F501" s="344" t="s">
        <v>1728</v>
      </c>
      <c r="G501" s="702" t="s">
        <v>1306</v>
      </c>
      <c r="H501" s="702" t="s">
        <v>1306</v>
      </c>
      <c r="I501" s="253" t="s">
        <v>1044</v>
      </c>
      <c r="J501" s="254" t="s">
        <v>267</v>
      </c>
      <c r="K501" s="253" t="s">
        <v>1045</v>
      </c>
      <c r="L501" s="261" t="s">
        <v>399</v>
      </c>
      <c r="M501" s="256" t="s">
        <v>61</v>
      </c>
      <c r="N501" s="259">
        <v>50.5</v>
      </c>
      <c r="O501" s="191">
        <v>215.38400000000001</v>
      </c>
      <c r="P501" s="190">
        <v>10872.240000000002</v>
      </c>
      <c r="AO501" s="234">
        <v>226.15320000000003</v>
      </c>
      <c r="AP501" s="193">
        <v>11420.736600000002</v>
      </c>
      <c r="AQ501" s="193">
        <v>0</v>
      </c>
      <c r="AR501" s="193">
        <v>0</v>
      </c>
      <c r="AS501" s="193">
        <v>0</v>
      </c>
      <c r="AT501" s="193">
        <v>0</v>
      </c>
      <c r="AU501" s="162">
        <v>-75</v>
      </c>
      <c r="AV501" s="162">
        <v>-3787.5</v>
      </c>
      <c r="AW501" s="162">
        <v>0</v>
      </c>
      <c r="AX501" s="162">
        <v>0</v>
      </c>
      <c r="AY501" s="162">
        <v>0</v>
      </c>
      <c r="AZ501" s="162">
        <v>0</v>
      </c>
      <c r="BA501" s="162"/>
      <c r="BB501" s="162"/>
      <c r="BC501" s="162">
        <v>0</v>
      </c>
      <c r="BD501" s="162">
        <v>0</v>
      </c>
      <c r="BE501" s="162">
        <v>0</v>
      </c>
      <c r="BF501" s="162">
        <v>0</v>
      </c>
      <c r="BG501" s="162">
        <v>0</v>
      </c>
      <c r="BH501" s="162">
        <v>0</v>
      </c>
      <c r="BI501" s="162">
        <v>0</v>
      </c>
      <c r="BJ501" s="162">
        <v>0</v>
      </c>
      <c r="BK501" s="162">
        <v>0</v>
      </c>
      <c r="BL501" s="162">
        <v>0</v>
      </c>
      <c r="BM501" s="162">
        <v>0</v>
      </c>
      <c r="BN501" s="162">
        <v>0</v>
      </c>
      <c r="BO501" s="162"/>
      <c r="BP501" s="162"/>
      <c r="BQ501" s="162">
        <v>0</v>
      </c>
      <c r="BR501" s="162">
        <v>0</v>
      </c>
      <c r="BS501" s="162">
        <v>109.1</v>
      </c>
      <c r="BT501" s="162">
        <v>5509.5499999999993</v>
      </c>
      <c r="BU501" s="162">
        <v>0</v>
      </c>
      <c r="BV501" s="162">
        <v>0</v>
      </c>
      <c r="BW501" s="162"/>
      <c r="BX501" s="162"/>
      <c r="BY501" s="162">
        <v>0</v>
      </c>
      <c r="BZ501" s="162">
        <v>0</v>
      </c>
      <c r="CA501" s="162">
        <v>0</v>
      </c>
      <c r="CB501" s="162">
        <v>0</v>
      </c>
      <c r="CC501" s="162">
        <v>0</v>
      </c>
      <c r="CD501" s="162">
        <v>0</v>
      </c>
      <c r="CE501" s="162">
        <f>VLOOKUP(I501,[120]REV33!$A:$O,11,0)</f>
        <v>0</v>
      </c>
      <c r="CF501" s="162">
        <f>VLOOKUP(I501,[120]REV33!$A:$O,12,0)</f>
        <v>0</v>
      </c>
      <c r="CG501" s="162"/>
      <c r="CH501" s="162"/>
      <c r="CI501" s="162"/>
      <c r="CJ501" s="162"/>
      <c r="CK501" s="162"/>
      <c r="CL501" s="162"/>
      <c r="CM501" s="162"/>
      <c r="CN501" s="162"/>
      <c r="CO501" s="162">
        <v>0</v>
      </c>
      <c r="CP501" s="162">
        <v>0</v>
      </c>
      <c r="CQ501" s="162">
        <v>0</v>
      </c>
      <c r="CR501" s="162">
        <v>0</v>
      </c>
      <c r="CS501" s="162">
        <v>0</v>
      </c>
      <c r="CT501" s="162">
        <v>0</v>
      </c>
      <c r="CU501" s="162">
        <v>0</v>
      </c>
      <c r="CV501" s="162">
        <v>0</v>
      </c>
      <c r="CW501" s="209">
        <f>Q501+S501+U501+W501+Y501+AA501+AC501+AE501+AG501+AI501+AK501+AM501+AO501+AQ501+AS501+AU501+AW501+AY501+BA501+BC501+BE501+BG501+BI501+BK501+BM501+BO501+BQ501+BS501+BU501+BW501+BY501+CA501+CC501+CE501+CG501+CI501+CK501+CM501+CO501+CQ501+CS501+CU501</f>
        <v>260.25319999999999</v>
      </c>
      <c r="CX501" s="209">
        <f>R501+T501+V501+X501+Z501+AB501+AD501+AF501+AH501+AJ501+AL501+AN501+AP501+AR501+AT501+AV501+AX501+AZ501+BB501+BD501+BF501+BH501+BJ501+BL501+BN501+BP501+BR501+BT501+BV501+BX501+BZ501+CB501+CD501+CF501+CH501+CJ501+CL501+CN501+CP501+CR501+CT501+CV501</f>
        <v>13142.786600000001</v>
      </c>
      <c r="CY501" s="257" t="s">
        <v>2054</v>
      </c>
      <c r="CZ501" s="156"/>
      <c r="DA501" s="155">
        <v>18</v>
      </c>
      <c r="DB501" s="155">
        <f>DA501*N501</f>
        <v>909</v>
      </c>
      <c r="DC501" s="155" t="s">
        <v>383</v>
      </c>
      <c r="DE501" s="152">
        <f>IF(CW501&gt;DA501,CW501-DA501,"0")</f>
        <v>242.25319999999999</v>
      </c>
      <c r="DF501" s="152">
        <f>IF(CX501&gt;DB501,CX501-DB501,"0")</f>
        <v>12233.786600000001</v>
      </c>
      <c r="DG501" s="158"/>
      <c r="DH501" s="187" t="s">
        <v>1692</v>
      </c>
      <c r="DI501" s="156" t="s">
        <v>45</v>
      </c>
      <c r="DJ501" s="704" t="s">
        <v>1417</v>
      </c>
      <c r="DK501" s="186"/>
      <c r="DL501" s="156">
        <v>6950.4</v>
      </c>
      <c r="DM501" s="187">
        <v>45904</v>
      </c>
      <c r="DN501" s="429">
        <v>96</v>
      </c>
      <c r="DO501" s="240">
        <v>6950.4</v>
      </c>
      <c r="DP501" s="280">
        <v>17636.36</v>
      </c>
      <c r="DQ501" s="181">
        <f t="shared" si="580"/>
        <v>134837732.19840002</v>
      </c>
      <c r="DR501" s="446">
        <f t="shared" si="581"/>
        <v>0.10000000000000017</v>
      </c>
      <c r="DS501" s="281">
        <f t="shared" si="582"/>
        <v>122579756.544</v>
      </c>
      <c r="DT501" s="159">
        <v>45907</v>
      </c>
      <c r="DU501" s="152">
        <f>SUMIF($I:$I,I501,$DN:$DN)</f>
        <v>240</v>
      </c>
      <c r="DV501" s="152">
        <f>SUMIF($I:$I,I501,$DO:$DO)</f>
        <v>17304</v>
      </c>
      <c r="ES501" s="152">
        <f>SUMIF($I:$I,I501,$EG:$EG)</f>
        <v>0</v>
      </c>
      <c r="ET501" s="151">
        <f>SUMIF($I:$I,I501,$EH:$EH)</f>
        <v>0</v>
      </c>
      <c r="EU501" s="153"/>
      <c r="EV501" s="153"/>
      <c r="EW501" s="153"/>
      <c r="EX501" s="153"/>
      <c r="EY501" s="152">
        <f>DU501+ES501</f>
        <v>240</v>
      </c>
      <c r="EZ501" s="152">
        <f>DV501+ET501</f>
        <v>17304</v>
      </c>
      <c r="FA501" s="152">
        <f t="shared" ref="FA501" si="585">DE501-EY501</f>
        <v>2.2531999999999925</v>
      </c>
      <c r="FB501" s="152">
        <f t="shared" ref="FB501" si="586">DF501-EZ501</f>
        <v>-5070.2133999999987</v>
      </c>
      <c r="FC501" s="151" t="str">
        <f>IF(FA501&lt;0,"Thừa",IF(FA501=0,"Đủ","Thiếu"))</f>
        <v>Thiếu</v>
      </c>
    </row>
    <row r="502" spans="1:159" s="155" customFormat="1" ht="13" hidden="1" customHeight="1">
      <c r="A502" s="208" t="str">
        <f t="shared" si="547"/>
        <v>ok</v>
      </c>
      <c r="B502" s="151"/>
      <c r="C502" s="154"/>
      <c r="D502" s="154"/>
      <c r="E502" s="154"/>
      <c r="F502" s="344"/>
      <c r="G502" s="702"/>
      <c r="H502" s="702"/>
      <c r="I502" s="253" t="s">
        <v>1044</v>
      </c>
      <c r="J502" s="254" t="s">
        <v>267</v>
      </c>
      <c r="K502" s="253" t="s">
        <v>1045</v>
      </c>
      <c r="L502" s="261" t="s">
        <v>399</v>
      </c>
      <c r="M502" s="256" t="s">
        <v>61</v>
      </c>
      <c r="N502" s="259"/>
      <c r="O502" s="191"/>
      <c r="P502" s="190"/>
      <c r="AO502" s="234"/>
      <c r="AP502" s="193"/>
      <c r="AQ502" s="193"/>
      <c r="AR502" s="193"/>
      <c r="AS502" s="193"/>
      <c r="AT502" s="193"/>
      <c r="AU502" s="162"/>
      <c r="AV502" s="162"/>
      <c r="AW502" s="162"/>
      <c r="AX502" s="162"/>
      <c r="AY502" s="162"/>
      <c r="AZ502" s="162"/>
      <c r="BA502" s="162"/>
      <c r="BB502" s="162"/>
      <c r="BC502" s="162"/>
      <c r="BD502" s="162"/>
      <c r="BE502" s="162"/>
      <c r="BF502" s="162"/>
      <c r="BG502" s="162"/>
      <c r="BH502" s="162"/>
      <c r="BI502" s="162"/>
      <c r="BJ502" s="162"/>
      <c r="BK502" s="162"/>
      <c r="BL502" s="162"/>
      <c r="BM502" s="162"/>
      <c r="BN502" s="162"/>
      <c r="BO502" s="162"/>
      <c r="BP502" s="162"/>
      <c r="BQ502" s="162"/>
      <c r="BR502" s="162"/>
      <c r="BS502" s="162"/>
      <c r="BT502" s="162"/>
      <c r="BU502" s="162"/>
      <c r="BV502" s="162"/>
      <c r="BW502" s="162"/>
      <c r="BX502" s="162"/>
      <c r="BY502" s="162"/>
      <c r="BZ502" s="162"/>
      <c r="CA502" s="162"/>
      <c r="CB502" s="162"/>
      <c r="CC502" s="162"/>
      <c r="CD502" s="162"/>
      <c r="CE502" s="162"/>
      <c r="CF502" s="162"/>
      <c r="CG502" s="162"/>
      <c r="CH502" s="162"/>
      <c r="CI502" s="162"/>
      <c r="CJ502" s="162"/>
      <c r="CK502" s="162"/>
      <c r="CL502" s="162"/>
      <c r="CM502" s="162"/>
      <c r="CN502" s="162"/>
      <c r="CO502" s="162"/>
      <c r="CP502" s="162"/>
      <c r="CQ502" s="162"/>
      <c r="CR502" s="162"/>
      <c r="CS502" s="162"/>
      <c r="CT502" s="162"/>
      <c r="CU502" s="162"/>
      <c r="CV502" s="162"/>
      <c r="CW502" s="209"/>
      <c r="CX502" s="209"/>
      <c r="CY502" s="257"/>
      <c r="CZ502" s="156"/>
      <c r="DE502" s="152"/>
      <c r="DF502" s="152"/>
      <c r="DG502" s="158"/>
      <c r="DH502" s="377" t="s">
        <v>2174</v>
      </c>
      <c r="DI502" s="153" t="s">
        <v>1496</v>
      </c>
      <c r="DJ502" s="701" t="s">
        <v>2178</v>
      </c>
      <c r="DK502" s="405" t="s">
        <v>2180</v>
      </c>
      <c r="DL502" s="156"/>
      <c r="DM502" s="153">
        <v>45972</v>
      </c>
      <c r="DN502" s="228">
        <v>120</v>
      </c>
      <c r="DO502" s="240">
        <v>8616</v>
      </c>
      <c r="DP502" s="280">
        <v>17454.55</v>
      </c>
      <c r="DQ502" s="181">
        <f>DP502*DO502*(1+DR502)</f>
        <v>165427243.07999998</v>
      </c>
      <c r="DR502" s="446">
        <v>0.1</v>
      </c>
      <c r="DS502" s="182">
        <f>DO502*DP502</f>
        <v>150388402.79999998</v>
      </c>
      <c r="DT502" s="275">
        <v>45976</v>
      </c>
      <c r="DU502" s="152"/>
      <c r="DV502" s="152"/>
      <c r="ES502" s="152"/>
      <c r="ET502" s="151"/>
      <c r="EU502" s="153"/>
      <c r="EV502" s="153"/>
      <c r="EW502" s="153"/>
      <c r="EX502" s="153"/>
      <c r="EY502" s="152"/>
      <c r="EZ502" s="152"/>
      <c r="FA502" s="152"/>
      <c r="FB502" s="152"/>
      <c r="FC502" s="151"/>
    </row>
    <row r="503" spans="1:159" s="155" customFormat="1" ht="13" hidden="1" customHeight="1">
      <c r="A503" s="208" t="str">
        <f t="shared" si="547"/>
        <v>ok</v>
      </c>
      <c r="B503" s="154"/>
      <c r="C503" s="154"/>
      <c r="D503" s="154"/>
      <c r="E503" s="154"/>
      <c r="F503" s="344" t="s">
        <v>1728</v>
      </c>
      <c r="G503" s="702"/>
      <c r="H503" s="702"/>
      <c r="I503" s="253" t="s">
        <v>1044</v>
      </c>
      <c r="J503" s="254" t="s">
        <v>267</v>
      </c>
      <c r="K503" s="253" t="s">
        <v>1045</v>
      </c>
      <c r="L503" s="261" t="s">
        <v>399</v>
      </c>
      <c r="M503" s="256" t="s">
        <v>61</v>
      </c>
      <c r="N503" s="259"/>
      <c r="O503" s="191"/>
      <c r="P503" s="190"/>
      <c r="AO503" s="234"/>
      <c r="AP503" s="193"/>
      <c r="AQ503" s="193"/>
      <c r="AR503" s="193"/>
      <c r="AS503" s="193"/>
      <c r="AT503" s="193"/>
      <c r="AU503" s="162"/>
      <c r="AV503" s="162"/>
      <c r="AW503" s="162"/>
      <c r="AX503" s="162"/>
      <c r="AY503" s="162"/>
      <c r="AZ503" s="162"/>
      <c r="BA503" s="162"/>
      <c r="BB503" s="162"/>
      <c r="BC503" s="162"/>
      <c r="BD503" s="162"/>
      <c r="BE503" s="162"/>
      <c r="BF503" s="162"/>
      <c r="BG503" s="162"/>
      <c r="BH503" s="162"/>
      <c r="BI503" s="162"/>
      <c r="BJ503" s="162"/>
      <c r="BK503" s="162"/>
      <c r="BL503" s="162"/>
      <c r="BM503" s="162"/>
      <c r="BN503" s="162"/>
      <c r="BO503" s="162"/>
      <c r="BP503" s="162"/>
      <c r="BQ503" s="162"/>
      <c r="BR503" s="162"/>
      <c r="BS503" s="162"/>
      <c r="BT503" s="162"/>
      <c r="BU503" s="162"/>
      <c r="BV503" s="162"/>
      <c r="BW503" s="162"/>
      <c r="BX503" s="162"/>
      <c r="BY503" s="162"/>
      <c r="BZ503" s="162"/>
      <c r="CA503" s="162"/>
      <c r="CB503" s="162"/>
      <c r="CC503" s="162"/>
      <c r="CD503" s="162"/>
      <c r="CE503" s="162"/>
      <c r="CF503" s="162"/>
      <c r="CG503" s="162"/>
      <c r="CH503" s="162"/>
      <c r="CI503" s="162"/>
      <c r="CJ503" s="162"/>
      <c r="CK503" s="162"/>
      <c r="CL503" s="162"/>
      <c r="CM503" s="162"/>
      <c r="CN503" s="162"/>
      <c r="CO503" s="162"/>
      <c r="CP503" s="162"/>
      <c r="CQ503" s="162"/>
      <c r="CR503" s="162"/>
      <c r="CS503" s="162"/>
      <c r="CT503" s="162"/>
      <c r="CU503" s="162"/>
      <c r="CV503" s="162"/>
      <c r="CW503" s="209"/>
      <c r="CX503" s="209"/>
      <c r="CY503" s="257"/>
      <c r="CZ503" s="156"/>
      <c r="DE503" s="152"/>
      <c r="DF503" s="152"/>
      <c r="DG503" s="158"/>
      <c r="DH503" s="158" t="s">
        <v>1693</v>
      </c>
      <c r="DI503" s="156" t="s">
        <v>45</v>
      </c>
      <c r="DJ503" s="213" t="s">
        <v>1460</v>
      </c>
      <c r="DK503" s="186"/>
      <c r="DL503" s="156">
        <v>1737.6</v>
      </c>
      <c r="DM503" s="187">
        <v>45908</v>
      </c>
      <c r="DN503" s="429">
        <v>24</v>
      </c>
      <c r="DO503" s="240">
        <v>1737.6</v>
      </c>
      <c r="DP503" s="189">
        <v>17636.36</v>
      </c>
      <c r="DQ503" s="181">
        <f t="shared" si="580"/>
        <v>33709433.049600005</v>
      </c>
      <c r="DR503" s="446">
        <f t="shared" si="581"/>
        <v>0.10000000000000017</v>
      </c>
      <c r="DS503" s="160">
        <f t="shared" si="582"/>
        <v>30644939.136</v>
      </c>
      <c r="DT503" s="159">
        <v>45910</v>
      </c>
      <c r="DU503" s="152"/>
      <c r="DV503" s="152"/>
      <c r="ES503" s="152"/>
      <c r="ET503" s="151"/>
      <c r="EU503" s="158"/>
      <c r="EV503" s="158"/>
      <c r="EW503" s="158"/>
      <c r="EX503" s="158"/>
      <c r="EY503" s="152"/>
      <c r="EZ503" s="152"/>
      <c r="FA503" s="152"/>
      <c r="FB503" s="152"/>
      <c r="FC503" s="151"/>
    </row>
    <row r="504" spans="1:159" s="155" customFormat="1" ht="14" hidden="1" customHeight="1">
      <c r="A504" s="208" t="str">
        <f t="shared" si="547"/>
        <v>Hiện</v>
      </c>
      <c r="B504" s="154" t="str">
        <f>FC504</f>
        <v>Thừa</v>
      </c>
      <c r="C504" s="154">
        <f t="shared" si="562"/>
        <v>-10.32</v>
      </c>
      <c r="D504" s="154"/>
      <c r="E504" s="154"/>
      <c r="F504" s="344" t="s">
        <v>1728</v>
      </c>
      <c r="G504" s="702" t="s">
        <v>1306</v>
      </c>
      <c r="H504" s="702" t="s">
        <v>1306</v>
      </c>
      <c r="I504" s="253" t="s">
        <v>1046</v>
      </c>
      <c r="J504" s="254" t="s">
        <v>267</v>
      </c>
      <c r="K504" s="253" t="s">
        <v>1047</v>
      </c>
      <c r="L504" s="261" t="s">
        <v>399</v>
      </c>
      <c r="M504" s="256" t="s">
        <v>61</v>
      </c>
      <c r="N504" s="259">
        <v>68.099999999999994</v>
      </c>
      <c r="O504" s="191">
        <v>31.6</v>
      </c>
      <c r="P504" s="190">
        <v>2152.2399999999998</v>
      </c>
      <c r="AO504" s="234">
        <v>33.18</v>
      </c>
      <c r="AP504" s="193">
        <v>2259.558</v>
      </c>
      <c r="AQ504" s="193">
        <v>0</v>
      </c>
      <c r="AR504" s="193">
        <v>0</v>
      </c>
      <c r="AS504" s="193">
        <v>0</v>
      </c>
      <c r="AT504" s="193">
        <v>0</v>
      </c>
      <c r="AU504" s="162">
        <v>0</v>
      </c>
      <c r="AV504" s="162">
        <v>0</v>
      </c>
      <c r="AW504" s="162">
        <v>0</v>
      </c>
      <c r="AX504" s="162">
        <v>0</v>
      </c>
      <c r="AY504" s="162">
        <v>0</v>
      </c>
      <c r="AZ504" s="162">
        <v>0</v>
      </c>
      <c r="BA504" s="162"/>
      <c r="BB504" s="162"/>
      <c r="BC504" s="162">
        <v>0</v>
      </c>
      <c r="BD504" s="162">
        <v>0</v>
      </c>
      <c r="BE504" s="162">
        <v>0</v>
      </c>
      <c r="BF504" s="162">
        <v>0</v>
      </c>
      <c r="BG504" s="162">
        <v>0</v>
      </c>
      <c r="BH504" s="162">
        <v>0</v>
      </c>
      <c r="BI504" s="162">
        <v>0</v>
      </c>
      <c r="BJ504" s="162">
        <v>0</v>
      </c>
      <c r="BK504" s="162">
        <v>0</v>
      </c>
      <c r="BL504" s="162">
        <v>0</v>
      </c>
      <c r="BM504" s="162">
        <v>0</v>
      </c>
      <c r="BN504" s="162">
        <v>0</v>
      </c>
      <c r="BO504" s="162"/>
      <c r="BP504" s="162"/>
      <c r="BQ504" s="162">
        <v>28.5</v>
      </c>
      <c r="BR504" s="162">
        <v>1940.85</v>
      </c>
      <c r="BS504" s="162">
        <v>0</v>
      </c>
      <c r="BT504" s="162">
        <v>0</v>
      </c>
      <c r="BU504" s="162">
        <v>0</v>
      </c>
      <c r="BV504" s="162">
        <v>0</v>
      </c>
      <c r="BW504" s="162"/>
      <c r="BX504" s="162"/>
      <c r="BY504" s="162">
        <v>0</v>
      </c>
      <c r="BZ504" s="162">
        <v>0</v>
      </c>
      <c r="CA504" s="162">
        <v>0</v>
      </c>
      <c r="CB504" s="162">
        <v>0</v>
      </c>
      <c r="CC504" s="162">
        <v>0</v>
      </c>
      <c r="CD504" s="162">
        <v>0</v>
      </c>
      <c r="CE504" s="162">
        <f>VLOOKUP(I504,[120]REV33!$A:$O,11,0)</f>
        <v>0</v>
      </c>
      <c r="CF504" s="162">
        <f>VLOOKUP(I504,[120]REV33!$A:$O,12,0)</f>
        <v>0</v>
      </c>
      <c r="CG504" s="162"/>
      <c r="CH504" s="162"/>
      <c r="CI504" s="162"/>
      <c r="CJ504" s="162"/>
      <c r="CK504" s="162"/>
      <c r="CL504" s="162"/>
      <c r="CM504" s="162"/>
      <c r="CN504" s="162"/>
      <c r="CO504" s="162">
        <v>0</v>
      </c>
      <c r="CP504" s="162">
        <v>0</v>
      </c>
      <c r="CQ504" s="162">
        <v>0</v>
      </c>
      <c r="CR504" s="162">
        <v>0</v>
      </c>
      <c r="CS504" s="162">
        <v>0</v>
      </c>
      <c r="CT504" s="162">
        <v>0</v>
      </c>
      <c r="CU504" s="162">
        <v>0</v>
      </c>
      <c r="CV504" s="162">
        <v>0</v>
      </c>
      <c r="CW504" s="209">
        <f>Q504+S504+U504+W504+Y504+AA504+AC504+AE504+AG504+AI504+AK504+AM504+AO504+AQ504+AS504+AU504+AW504+AY504+BA504+BC504+BE504+BG504+BI504+BK504+BM504+BO504+BQ504+BS504+BU504+BW504+BY504+CA504+CC504+CE504+CG504+CI504+CK504+CM504+CO504+CQ504+CS504+CU504</f>
        <v>61.68</v>
      </c>
      <c r="CX504" s="209">
        <f>R504+T504+V504+X504+Z504+AB504+AD504+AF504+AH504+AJ504+AL504+AN504+AP504+AR504+AT504+AV504+AX504+AZ504+BB504+BD504+BF504+BH504+BJ504+BL504+BN504+BP504+BR504+BT504+BV504+BX504+BZ504+CB504+CD504+CF504+CH504+CJ504+CL504+CN504+CP504+CR504+CT504+CV504</f>
        <v>4200.4079999999994</v>
      </c>
      <c r="CY504" s="257" t="s">
        <v>1892</v>
      </c>
      <c r="CZ504" s="156"/>
      <c r="DE504" s="152">
        <f>IF(CW504&gt;DA504,CW504-DA504,"0")</f>
        <v>61.68</v>
      </c>
      <c r="DF504" s="152">
        <f>IF(CX504&gt;DB504,CX504-DB504,"0")</f>
        <v>4200.4079999999994</v>
      </c>
      <c r="DG504" s="158"/>
      <c r="DH504" s="187" t="s">
        <v>1692</v>
      </c>
      <c r="DI504" s="156" t="s">
        <v>45</v>
      </c>
      <c r="DJ504" s="704" t="s">
        <v>1418</v>
      </c>
      <c r="DK504" s="186"/>
      <c r="DL504" s="156">
        <v>2606.4</v>
      </c>
      <c r="DM504" s="187">
        <v>45904</v>
      </c>
      <c r="DN504" s="429">
        <v>36</v>
      </c>
      <c r="DO504" s="240">
        <v>2606.4</v>
      </c>
      <c r="DP504" s="280">
        <v>17636.36</v>
      </c>
      <c r="DQ504" s="181">
        <f t="shared" si="580"/>
        <v>50564149.574400008</v>
      </c>
      <c r="DR504" s="446">
        <f t="shared" si="581"/>
        <v>0.10000000000000007</v>
      </c>
      <c r="DS504" s="281">
        <f t="shared" si="582"/>
        <v>45967408.704000004</v>
      </c>
      <c r="DT504" s="159">
        <v>45907</v>
      </c>
      <c r="DU504" s="152">
        <f>SUMIF($I:$I,I504,$DN:$DN)</f>
        <v>72</v>
      </c>
      <c r="DV504" s="152">
        <f>SUMIF($I:$I,I504,$DO:$DO)</f>
        <v>5191.3999999999996</v>
      </c>
      <c r="ES504" s="152">
        <f>SUMIF($I:$I,I504,$EG:$EG)</f>
        <v>0</v>
      </c>
      <c r="ET504" s="151">
        <f>SUMIF($I:$I,I504,$EH:$EH)</f>
        <v>0</v>
      </c>
      <c r="EU504" s="153"/>
      <c r="EV504" s="153"/>
      <c r="EW504" s="153"/>
      <c r="EX504" s="153"/>
      <c r="EY504" s="152">
        <f>DU504+ES504</f>
        <v>72</v>
      </c>
      <c r="EZ504" s="152">
        <f>DV504+ET504</f>
        <v>5191.3999999999996</v>
      </c>
      <c r="FA504" s="152">
        <f t="shared" ref="FA504" si="587">DE504-EY504</f>
        <v>-10.32</v>
      </c>
      <c r="FB504" s="152">
        <f t="shared" ref="FB504" si="588">DF504-EZ504</f>
        <v>-990.99200000000019</v>
      </c>
      <c r="FC504" s="151" t="str">
        <f>IF(FA504&lt;0,"Thừa",IF(FA504=0,"Đủ","Thiếu"))</f>
        <v>Thừa</v>
      </c>
    </row>
    <row r="505" spans="1:159" s="155" customFormat="1" ht="14" hidden="1" customHeight="1">
      <c r="A505" s="208" t="str">
        <f t="shared" si="547"/>
        <v>ok</v>
      </c>
      <c r="B505" s="154"/>
      <c r="C505" s="154"/>
      <c r="D505" s="154"/>
      <c r="E505" s="154"/>
      <c r="F505" s="344"/>
      <c r="G505" s="702"/>
      <c r="H505" s="702"/>
      <c r="I505" s="253" t="s">
        <v>1046</v>
      </c>
      <c r="J505" s="254" t="s">
        <v>267</v>
      </c>
      <c r="K505" s="253" t="s">
        <v>1047</v>
      </c>
      <c r="L505" s="261" t="s">
        <v>399</v>
      </c>
      <c r="M505" s="256" t="s">
        <v>61</v>
      </c>
      <c r="N505" s="259"/>
      <c r="O505" s="191"/>
      <c r="P505" s="190"/>
      <c r="AO505" s="234"/>
      <c r="AP505" s="193"/>
      <c r="AQ505" s="193"/>
      <c r="AR505" s="193"/>
      <c r="AS505" s="193"/>
      <c r="AT505" s="193"/>
      <c r="AU505" s="162"/>
      <c r="AV505" s="162"/>
      <c r="AW505" s="162"/>
      <c r="AX505" s="162"/>
      <c r="AY505" s="162"/>
      <c r="AZ505" s="162"/>
      <c r="BA505" s="162"/>
      <c r="BB505" s="162"/>
      <c r="BC505" s="162"/>
      <c r="BD505" s="162"/>
      <c r="BE505" s="162"/>
      <c r="BF505" s="162"/>
      <c r="BG505" s="162"/>
      <c r="BH505" s="162"/>
      <c r="BI505" s="162"/>
      <c r="BJ505" s="162"/>
      <c r="BK505" s="162"/>
      <c r="BL505" s="162"/>
      <c r="BM505" s="162"/>
      <c r="BN505" s="162"/>
      <c r="BO505" s="162"/>
      <c r="BP505" s="162"/>
      <c r="BQ505" s="162"/>
      <c r="BR505" s="162"/>
      <c r="BS505" s="162"/>
      <c r="BT505" s="162"/>
      <c r="BU505" s="162"/>
      <c r="BV505" s="162"/>
      <c r="BW505" s="162"/>
      <c r="BX505" s="162"/>
      <c r="BY505" s="162"/>
      <c r="BZ505" s="162"/>
      <c r="CA505" s="162"/>
      <c r="CB505" s="162"/>
      <c r="CC505" s="162"/>
      <c r="CD505" s="162"/>
      <c r="CE505" s="162"/>
      <c r="CF505" s="162"/>
      <c r="CG505" s="162"/>
      <c r="CH505" s="162"/>
      <c r="CI505" s="162"/>
      <c r="CJ505" s="162"/>
      <c r="CK505" s="162"/>
      <c r="CL505" s="162"/>
      <c r="CM505" s="162"/>
      <c r="CN505" s="162"/>
      <c r="CO505" s="162"/>
      <c r="CP505" s="162"/>
      <c r="CQ505" s="162"/>
      <c r="CR505" s="162"/>
      <c r="CS505" s="162"/>
      <c r="CT505" s="162"/>
      <c r="CU505" s="162"/>
      <c r="CV505" s="162"/>
      <c r="CW505" s="209"/>
      <c r="CX505" s="209"/>
      <c r="CY505" s="257"/>
      <c r="CZ505" s="156"/>
      <c r="DE505" s="152"/>
      <c r="DF505" s="152"/>
      <c r="DG505" s="158"/>
      <c r="DH505" s="187" t="s">
        <v>2181</v>
      </c>
      <c r="DI505" s="156" t="s">
        <v>1901</v>
      </c>
      <c r="DJ505" s="506" t="s">
        <v>2188</v>
      </c>
      <c r="DK505" s="186"/>
      <c r="DL505" s="505">
        <v>2585</v>
      </c>
      <c r="DM505" s="187">
        <v>45972</v>
      </c>
      <c r="DN505" s="1004">
        <v>36</v>
      </c>
      <c r="DO505" s="505">
        <v>2585</v>
      </c>
      <c r="DP505" s="505">
        <v>17545.45</v>
      </c>
      <c r="DQ505" s="181">
        <f>DP505*DO505*(1+DR505)</f>
        <v>49890487.075000003</v>
      </c>
      <c r="DR505" s="446">
        <v>0.1</v>
      </c>
      <c r="DS505" s="240">
        <f>DP505*DO505</f>
        <v>45354988.25</v>
      </c>
      <c r="DT505" s="159">
        <v>45976</v>
      </c>
      <c r="DU505" s="152"/>
      <c r="DV505" s="152"/>
      <c r="ES505" s="152"/>
      <c r="ET505" s="151"/>
      <c r="EU505" s="153"/>
      <c r="EV505" s="153"/>
      <c r="EW505" s="153"/>
      <c r="EX505" s="153"/>
      <c r="EY505" s="152"/>
      <c r="EZ505" s="152"/>
      <c r="FA505" s="152"/>
      <c r="FB505" s="152"/>
      <c r="FC505" s="151"/>
    </row>
    <row r="506" spans="1:159" s="155" customFormat="1" ht="14" hidden="1" customHeight="1">
      <c r="A506" s="208" t="str">
        <f t="shared" si="547"/>
        <v>Hiện</v>
      </c>
      <c r="B506" s="154" t="str">
        <f>FC506</f>
        <v>Đủ</v>
      </c>
      <c r="C506" s="154">
        <f t="shared" si="562"/>
        <v>0</v>
      </c>
      <c r="D506" s="154"/>
      <c r="E506" s="154"/>
      <c r="F506" s="344" t="s">
        <v>1728</v>
      </c>
      <c r="G506" s="702" t="s">
        <v>1307</v>
      </c>
      <c r="H506" s="702" t="s">
        <v>1307</v>
      </c>
      <c r="I506" s="253" t="s">
        <v>1048</v>
      </c>
      <c r="J506" s="254" t="s">
        <v>267</v>
      </c>
      <c r="K506" s="253" t="s">
        <v>521</v>
      </c>
      <c r="L506" s="261" t="s">
        <v>399</v>
      </c>
      <c r="M506" s="256" t="s">
        <v>61</v>
      </c>
      <c r="N506" s="259">
        <v>33.700000000000003</v>
      </c>
      <c r="O506" s="191">
        <v>47.664000000000001</v>
      </c>
      <c r="P506" s="190">
        <v>1606.56</v>
      </c>
      <c r="AO506" s="234">
        <v>50.047200000000004</v>
      </c>
      <c r="AP506" s="193">
        <v>1686.5906400000003</v>
      </c>
      <c r="AQ506" s="193">
        <v>0</v>
      </c>
      <c r="AR506" s="193">
        <v>0</v>
      </c>
      <c r="AS506" s="193">
        <v>0</v>
      </c>
      <c r="AT506" s="193">
        <v>0</v>
      </c>
      <c r="AU506" s="162">
        <v>0</v>
      </c>
      <c r="AV506" s="162">
        <v>0</v>
      </c>
      <c r="AW506" s="162">
        <v>0</v>
      </c>
      <c r="AX506" s="162">
        <v>0</v>
      </c>
      <c r="AY506" s="162">
        <v>0</v>
      </c>
      <c r="AZ506" s="162">
        <v>0</v>
      </c>
      <c r="BA506" s="162"/>
      <c r="BB506" s="162"/>
      <c r="BC506" s="162">
        <v>0</v>
      </c>
      <c r="BD506" s="162">
        <v>0</v>
      </c>
      <c r="BE506" s="162">
        <v>0</v>
      </c>
      <c r="BF506" s="162">
        <v>0</v>
      </c>
      <c r="BG506" s="162">
        <v>0</v>
      </c>
      <c r="BH506" s="162">
        <v>0</v>
      </c>
      <c r="BI506" s="162">
        <v>0</v>
      </c>
      <c r="BJ506" s="162">
        <v>0</v>
      </c>
      <c r="BK506" s="162">
        <v>0</v>
      </c>
      <c r="BL506" s="162">
        <v>0</v>
      </c>
      <c r="BM506" s="162">
        <v>0</v>
      </c>
      <c r="BN506" s="162">
        <v>0</v>
      </c>
      <c r="BO506" s="162"/>
      <c r="BP506" s="162"/>
      <c r="BQ506" s="162">
        <v>42</v>
      </c>
      <c r="BR506" s="162">
        <v>1415.4</v>
      </c>
      <c r="BS506" s="162">
        <v>0</v>
      </c>
      <c r="BT506" s="162">
        <v>0</v>
      </c>
      <c r="BU506" s="162">
        <v>0</v>
      </c>
      <c r="BV506" s="162">
        <v>0</v>
      </c>
      <c r="BW506" s="162"/>
      <c r="BX506" s="162"/>
      <c r="BY506" s="162">
        <v>0</v>
      </c>
      <c r="BZ506" s="162">
        <v>0</v>
      </c>
      <c r="CA506" s="162">
        <v>0</v>
      </c>
      <c r="CB506" s="162">
        <v>0</v>
      </c>
      <c r="CC506" s="162">
        <v>0</v>
      </c>
      <c r="CD506" s="162">
        <v>0</v>
      </c>
      <c r="CE506" s="162">
        <f>VLOOKUP(I506,[120]REV33!$A:$O,11,0)</f>
        <v>0</v>
      </c>
      <c r="CF506" s="162">
        <f>VLOOKUP(I506,[120]REV33!$A:$O,12,0)</f>
        <v>0</v>
      </c>
      <c r="CG506" s="162"/>
      <c r="CH506" s="162"/>
      <c r="CI506" s="162"/>
      <c r="CJ506" s="162"/>
      <c r="CK506" s="162"/>
      <c r="CL506" s="162"/>
      <c r="CM506" s="162"/>
      <c r="CN506" s="162"/>
      <c r="CO506" s="162">
        <v>0</v>
      </c>
      <c r="CP506" s="162">
        <v>0</v>
      </c>
      <c r="CQ506" s="162">
        <v>0</v>
      </c>
      <c r="CR506" s="162">
        <v>0</v>
      </c>
      <c r="CS506" s="162">
        <v>0</v>
      </c>
      <c r="CT506" s="162">
        <v>0</v>
      </c>
      <c r="CU506" s="162">
        <v>0</v>
      </c>
      <c r="CV506" s="162">
        <v>0</v>
      </c>
      <c r="CW506" s="209">
        <f>Q506+S506+U506+W506+Y506+AA506+AC506+AE506+AG506+AI506+AK506+AM506+AO506+AQ506+AS506+AU506+AW506+AY506+BA506+BC506+BE506+BG506+BI506+BK506+BM506+BO506+BQ506+BS506+BU506+BW506+BY506+CA506+CC506+CE506+CG506+CI506+CK506+CM506+CO506+CQ506+CS506+CU506</f>
        <v>92.047200000000004</v>
      </c>
      <c r="CX506" s="209">
        <f>R506+T506+V506+X506+Z506+AB506+AD506+AF506+AH506+AJ506+AL506+AN506+AP506+AR506+AT506+AV506+AX506+AZ506+BB506+BD506+BF506+BH506+BJ506+BL506+BN506+BP506+BR506+BT506+BV506+BX506+BZ506+CB506+CD506+CF506+CH506+CJ506+CL506+CN506+CP506+CR506+CT506+CV506</f>
        <v>3101.9906400000004</v>
      </c>
      <c r="CY506" s="257" t="s">
        <v>1892</v>
      </c>
      <c r="CZ506" s="156"/>
      <c r="DA506" s="155">
        <v>2.0472000000000037</v>
      </c>
      <c r="DB506" s="155">
        <f>DA506*N506</f>
        <v>68.990640000000127</v>
      </c>
      <c r="DC506" s="155" t="s">
        <v>383</v>
      </c>
      <c r="DE506" s="152">
        <f>IF(CW506&gt;DA506,CW506-DA506,"0")</f>
        <v>90</v>
      </c>
      <c r="DF506" s="152">
        <f>IF(CX506&gt;DB506,CX506-DB506,"0")</f>
        <v>3033.0000000000005</v>
      </c>
      <c r="DG506" s="158"/>
      <c r="DH506" s="187" t="s">
        <v>1692</v>
      </c>
      <c r="DI506" s="156" t="s">
        <v>45</v>
      </c>
      <c r="DJ506" s="704" t="s">
        <v>1419</v>
      </c>
      <c r="DK506" s="186"/>
      <c r="DL506" s="156">
        <v>1512</v>
      </c>
      <c r="DM506" s="187">
        <v>45904</v>
      </c>
      <c r="DN506" s="429">
        <v>48</v>
      </c>
      <c r="DO506" s="240">
        <v>1512</v>
      </c>
      <c r="DP506" s="280">
        <v>17636.36</v>
      </c>
      <c r="DQ506" s="181">
        <f t="shared" si="580"/>
        <v>29332793.952000003</v>
      </c>
      <c r="DR506" s="446">
        <f t="shared" si="581"/>
        <v>0.10000000000000012</v>
      </c>
      <c r="DS506" s="281">
        <f t="shared" si="582"/>
        <v>26666176.32</v>
      </c>
      <c r="DT506" s="159">
        <v>45907</v>
      </c>
      <c r="DU506" s="152">
        <f>SUMIF($I:$I,I506,$DN:$DN)</f>
        <v>90</v>
      </c>
      <c r="DV506" s="152">
        <f>SUMIF($I:$I,I506,$DO:$DO)</f>
        <v>2818</v>
      </c>
      <c r="ES506" s="152">
        <f>SUMIF($I:$I,I506,$EG:$EG)</f>
        <v>0</v>
      </c>
      <c r="ET506" s="151">
        <f>SUMIF($I:$I,I506,$EH:$EH)</f>
        <v>0</v>
      </c>
      <c r="EU506" s="153"/>
      <c r="EV506" s="153"/>
      <c r="EW506" s="153"/>
      <c r="EX506" s="153"/>
      <c r="EY506" s="152">
        <f>DU506+ES506</f>
        <v>90</v>
      </c>
      <c r="EZ506" s="152">
        <f>DV506+ET506</f>
        <v>2818</v>
      </c>
      <c r="FA506" s="152">
        <f t="shared" ref="FA506" si="589">DE506-EY506</f>
        <v>0</v>
      </c>
      <c r="FB506" s="152">
        <f t="shared" ref="FB506" si="590">DF506-EZ506</f>
        <v>215.00000000000045</v>
      </c>
      <c r="FC506" s="151" t="str">
        <f>IF(FA506&lt;0,"Thừa",IF(FA506=0,"Đủ","Thiếu"))</f>
        <v>Đủ</v>
      </c>
    </row>
    <row r="507" spans="1:159" s="155" customFormat="1" ht="14" hidden="1" customHeight="1">
      <c r="A507" s="208" t="str">
        <f t="shared" si="547"/>
        <v>ok</v>
      </c>
      <c r="B507" s="154"/>
      <c r="C507" s="154"/>
      <c r="D507" s="154"/>
      <c r="E507" s="154"/>
      <c r="F507" s="344"/>
      <c r="G507" s="702"/>
      <c r="H507" s="702"/>
      <c r="I507" s="253" t="s">
        <v>1048</v>
      </c>
      <c r="J507" s="254" t="s">
        <v>267</v>
      </c>
      <c r="K507" s="253" t="s">
        <v>521</v>
      </c>
      <c r="L507" s="261" t="s">
        <v>399</v>
      </c>
      <c r="M507" s="256" t="s">
        <v>61</v>
      </c>
      <c r="N507" s="259"/>
      <c r="O507" s="191"/>
      <c r="P507" s="190"/>
      <c r="AO507" s="234"/>
      <c r="AP507" s="193"/>
      <c r="AQ507" s="193"/>
      <c r="AR507" s="193"/>
      <c r="AS507" s="193"/>
      <c r="AT507" s="193"/>
      <c r="AU507" s="162"/>
      <c r="AV507" s="162"/>
      <c r="AW507" s="162"/>
      <c r="AX507" s="162"/>
      <c r="AY507" s="162"/>
      <c r="AZ507" s="162"/>
      <c r="BA507" s="162"/>
      <c r="BB507" s="162"/>
      <c r="BC507" s="162"/>
      <c r="BD507" s="162"/>
      <c r="BE507" s="162"/>
      <c r="BF507" s="162"/>
      <c r="BG507" s="162"/>
      <c r="BH507" s="162"/>
      <c r="BI507" s="162"/>
      <c r="BJ507" s="162"/>
      <c r="BK507" s="162"/>
      <c r="BL507" s="162"/>
      <c r="BM507" s="162"/>
      <c r="BN507" s="162"/>
      <c r="BO507" s="162"/>
      <c r="BP507" s="162"/>
      <c r="BQ507" s="162"/>
      <c r="BR507" s="162"/>
      <c r="BS507" s="162"/>
      <c r="BT507" s="162"/>
      <c r="BU507" s="162"/>
      <c r="BV507" s="162"/>
      <c r="BW507" s="162"/>
      <c r="BX507" s="162"/>
      <c r="BY507" s="162"/>
      <c r="BZ507" s="162"/>
      <c r="CA507" s="162"/>
      <c r="CB507" s="162"/>
      <c r="CC507" s="162"/>
      <c r="CD507" s="162"/>
      <c r="CE507" s="162"/>
      <c r="CF507" s="162"/>
      <c r="CG507" s="162"/>
      <c r="CH507" s="162"/>
      <c r="CI507" s="162"/>
      <c r="CJ507" s="162"/>
      <c r="CK507" s="162"/>
      <c r="CL507" s="162"/>
      <c r="CM507" s="162"/>
      <c r="CN507" s="162"/>
      <c r="CO507" s="162"/>
      <c r="CP507" s="162"/>
      <c r="CQ507" s="162"/>
      <c r="CR507" s="162"/>
      <c r="CS507" s="162"/>
      <c r="CT507" s="162"/>
      <c r="CU507" s="162"/>
      <c r="CV507" s="162"/>
      <c r="CW507" s="209"/>
      <c r="CX507" s="209"/>
      <c r="CY507" s="257"/>
      <c r="CZ507" s="156"/>
      <c r="DE507" s="152"/>
      <c r="DF507" s="152"/>
      <c r="DG507" s="158"/>
      <c r="DH507" s="187" t="s">
        <v>2181</v>
      </c>
      <c r="DI507" s="156" t="s">
        <v>1901</v>
      </c>
      <c r="DJ507" s="506" t="s">
        <v>2189</v>
      </c>
      <c r="DK507" s="186"/>
      <c r="DL507" s="505">
        <v>1306</v>
      </c>
      <c r="DM507" s="187">
        <v>45972</v>
      </c>
      <c r="DN507" s="1004">
        <v>42</v>
      </c>
      <c r="DO507" s="505">
        <v>1306</v>
      </c>
      <c r="DP507" s="505">
        <v>17545.45</v>
      </c>
      <c r="DQ507" s="181">
        <f>DP507*DO507*(1+DR507)</f>
        <v>25205793.470000003</v>
      </c>
      <c r="DR507" s="446">
        <v>0.1</v>
      </c>
      <c r="DS507" s="240">
        <f>DP507*DO507</f>
        <v>22914357.699999999</v>
      </c>
      <c r="DT507" s="159">
        <v>45976</v>
      </c>
      <c r="DU507" s="152"/>
      <c r="DV507" s="152"/>
      <c r="ES507" s="152"/>
      <c r="ET507" s="151"/>
      <c r="EU507" s="153"/>
      <c r="EV507" s="153"/>
      <c r="EW507" s="153"/>
      <c r="EX507" s="153"/>
      <c r="EY507" s="152"/>
      <c r="EZ507" s="152"/>
      <c r="FA507" s="152"/>
      <c r="FB507" s="152"/>
      <c r="FC507" s="151"/>
    </row>
    <row r="508" spans="1:159" s="155" customFormat="1" ht="14" hidden="1" customHeight="1">
      <c r="A508" s="208" t="str">
        <f t="shared" si="547"/>
        <v>Hiện</v>
      </c>
      <c r="B508" s="154" t="str">
        <f>FC508</f>
        <v>Thừa</v>
      </c>
      <c r="C508" s="154">
        <f t="shared" si="562"/>
        <v>-3.4058399999999907</v>
      </c>
      <c r="D508" s="154"/>
      <c r="E508" s="154"/>
      <c r="F508" s="344" t="s">
        <v>1728</v>
      </c>
      <c r="G508" s="702" t="s">
        <v>1306</v>
      </c>
      <c r="H508" s="702" t="s">
        <v>1306</v>
      </c>
      <c r="I508" s="253" t="s">
        <v>1049</v>
      </c>
      <c r="J508" s="254" t="s">
        <v>267</v>
      </c>
      <c r="K508" s="253" t="s">
        <v>1050</v>
      </c>
      <c r="L508" s="261" t="s">
        <v>399</v>
      </c>
      <c r="M508" s="256" t="s">
        <v>61</v>
      </c>
      <c r="N508" s="259">
        <v>71.400000000000006</v>
      </c>
      <c r="O508" s="191">
        <v>53.899200000000008</v>
      </c>
      <c r="P508" s="190">
        <v>3747.44</v>
      </c>
      <c r="AO508" s="234">
        <v>56.594160000000009</v>
      </c>
      <c r="AP508" s="193">
        <v>4040.8230240000012</v>
      </c>
      <c r="AQ508" s="193">
        <v>0</v>
      </c>
      <c r="AR508" s="193">
        <v>0</v>
      </c>
      <c r="AS508" s="193">
        <v>0</v>
      </c>
      <c r="AT508" s="193">
        <v>0</v>
      </c>
      <c r="AU508" s="162">
        <v>0</v>
      </c>
      <c r="AV508" s="162">
        <v>0</v>
      </c>
      <c r="AW508" s="162">
        <v>0</v>
      </c>
      <c r="AX508" s="162">
        <v>0</v>
      </c>
      <c r="AY508" s="162">
        <v>0</v>
      </c>
      <c r="AZ508" s="162">
        <v>0</v>
      </c>
      <c r="BA508" s="162"/>
      <c r="BB508" s="162"/>
      <c r="BC508" s="162">
        <v>0</v>
      </c>
      <c r="BD508" s="162">
        <v>0</v>
      </c>
      <c r="BE508" s="162">
        <v>0</v>
      </c>
      <c r="BF508" s="162">
        <v>0</v>
      </c>
      <c r="BG508" s="162">
        <v>0</v>
      </c>
      <c r="BH508" s="162">
        <v>0</v>
      </c>
      <c r="BI508" s="162">
        <v>0</v>
      </c>
      <c r="BJ508" s="162">
        <v>0</v>
      </c>
      <c r="BK508" s="162">
        <v>0</v>
      </c>
      <c r="BL508" s="162">
        <v>0</v>
      </c>
      <c r="BM508" s="162">
        <v>0</v>
      </c>
      <c r="BN508" s="162">
        <v>0</v>
      </c>
      <c r="BO508" s="162"/>
      <c r="BP508" s="162"/>
      <c r="BQ508" s="162">
        <v>0</v>
      </c>
      <c r="BR508" s="162">
        <v>0</v>
      </c>
      <c r="BS508" s="162">
        <v>0</v>
      </c>
      <c r="BT508" s="162">
        <v>0</v>
      </c>
      <c r="BU508" s="162">
        <v>0</v>
      </c>
      <c r="BV508" s="162">
        <v>0</v>
      </c>
      <c r="BW508" s="162"/>
      <c r="BX508" s="162"/>
      <c r="BY508" s="162">
        <v>0</v>
      </c>
      <c r="BZ508" s="162">
        <v>0</v>
      </c>
      <c r="CA508" s="162">
        <v>0</v>
      </c>
      <c r="CB508" s="162">
        <v>0</v>
      </c>
      <c r="CC508" s="162">
        <v>0</v>
      </c>
      <c r="CD508" s="162">
        <v>0</v>
      </c>
      <c r="CE508" s="162">
        <f>VLOOKUP(I508,[120]REV33!$A:$O,11,0)</f>
        <v>0</v>
      </c>
      <c r="CF508" s="162">
        <f>VLOOKUP(I508,[120]REV33!$A:$O,12,0)</f>
        <v>0</v>
      </c>
      <c r="CG508" s="162"/>
      <c r="CH508" s="162"/>
      <c r="CI508" s="162"/>
      <c r="CJ508" s="162"/>
      <c r="CK508" s="162"/>
      <c r="CL508" s="162"/>
      <c r="CM508" s="162"/>
      <c r="CN508" s="162"/>
      <c r="CO508" s="162">
        <v>0</v>
      </c>
      <c r="CP508" s="162">
        <v>0</v>
      </c>
      <c r="CQ508" s="162">
        <v>0</v>
      </c>
      <c r="CR508" s="162">
        <v>0</v>
      </c>
      <c r="CS508" s="162">
        <v>0</v>
      </c>
      <c r="CT508" s="162">
        <v>0</v>
      </c>
      <c r="CU508" s="162">
        <v>0</v>
      </c>
      <c r="CV508" s="162">
        <v>0</v>
      </c>
      <c r="CW508" s="209">
        <f t="shared" ref="CW508:CW510" si="591">Q508+S508+U508+W508+Y508+AA508+AC508+AE508+AG508+AI508+AK508+AM508+AO508+AQ508+AS508+AU508+AW508+AY508+BA508+BC508+BE508+BG508+BI508+BK508+BM508+BO508+BQ508+BS508+BU508+BW508+BY508+CA508+CC508+CE508+CG508+CI508+CK508+CM508+CO508+CQ508+CS508+CU508</f>
        <v>56.594160000000009</v>
      </c>
      <c r="CX508" s="209">
        <f t="shared" ref="CX508:CX510" si="592">R508+T508+V508+X508+Z508+AB508+AD508+AF508+AH508+AJ508+AL508+AN508+AP508+AR508+AT508+AV508+AX508+AZ508+BB508+BD508+BF508+BH508+BJ508+BL508+BN508+BP508+BR508+BT508+BV508+BX508+BZ508+CB508+CD508+CF508+CH508+CJ508+CL508+CN508+CP508+CR508+CT508+CV508</f>
        <v>4040.8230240000012</v>
      </c>
      <c r="CY508" s="257" t="s">
        <v>1157</v>
      </c>
      <c r="CZ508" s="156"/>
      <c r="DE508" s="152">
        <f t="shared" ref="DE508:DE510" si="593">IF(CW508&gt;DA508,CW508-DA508,"0")</f>
        <v>56.594160000000009</v>
      </c>
      <c r="DF508" s="152">
        <f t="shared" ref="DF508:DF510" si="594">IF(CX508&gt;DB508,CX508-DB508,"0")</f>
        <v>4040.8230240000012</v>
      </c>
      <c r="DG508" s="158"/>
      <c r="DH508" s="187" t="s">
        <v>1692</v>
      </c>
      <c r="DI508" s="156" t="s">
        <v>45</v>
      </c>
      <c r="DJ508" s="704" t="s">
        <v>1420</v>
      </c>
      <c r="DK508" s="186"/>
      <c r="DL508" s="156">
        <v>4344</v>
      </c>
      <c r="DM508" s="187">
        <v>45904</v>
      </c>
      <c r="DN508" s="429">
        <v>60</v>
      </c>
      <c r="DO508" s="240">
        <v>4344</v>
      </c>
      <c r="DP508" s="280">
        <v>17636.36</v>
      </c>
      <c r="DQ508" s="181">
        <f t="shared" si="580"/>
        <v>84273582.624000013</v>
      </c>
      <c r="DR508" s="446">
        <f t="shared" si="581"/>
        <v>0.10000000000000012</v>
      </c>
      <c r="DS508" s="281">
        <f t="shared" si="582"/>
        <v>76612347.840000004</v>
      </c>
      <c r="DT508" s="159">
        <v>45907</v>
      </c>
      <c r="DU508" s="152">
        <f>SUMIF($I:$I,I508,$DN:$DN)</f>
        <v>60</v>
      </c>
      <c r="DV508" s="152">
        <f>SUMIF($I:$I,I508,$DO:$DO)</f>
        <v>4344</v>
      </c>
      <c r="ES508" s="152">
        <f>SUMIF($I:$I,I508,$EG:$EG)</f>
        <v>0</v>
      </c>
      <c r="ET508" s="151">
        <f>SUMIF($I:$I,I508,$EH:$EH)</f>
        <v>0</v>
      </c>
      <c r="EU508" s="153"/>
      <c r="EV508" s="153"/>
      <c r="EW508" s="153"/>
      <c r="EX508" s="153"/>
      <c r="EY508" s="152">
        <f t="shared" ref="EY508:EY510" si="595">DU508+ES508</f>
        <v>60</v>
      </c>
      <c r="EZ508" s="152">
        <f t="shared" ref="EZ508:EZ510" si="596">DV508+ET508</f>
        <v>4344</v>
      </c>
      <c r="FA508" s="152">
        <f t="shared" ref="FA508:FA510" si="597">DE508-EY508</f>
        <v>-3.4058399999999907</v>
      </c>
      <c r="FB508" s="152">
        <f t="shared" ref="FB508:FB510" si="598">DF508-EZ508</f>
        <v>-303.17697599999883</v>
      </c>
      <c r="FC508" s="151" t="str">
        <f t="shared" ref="FC508:FC510" si="599">IF(FA508&lt;0,"Thừa",IF(FA508=0,"Đủ","Thiếu"))</f>
        <v>Thừa</v>
      </c>
    </row>
    <row r="509" spans="1:159" s="155" customFormat="1" ht="45" hidden="1" customHeight="1">
      <c r="A509" s="208" t="str">
        <f t="shared" si="547"/>
        <v>Hiện</v>
      </c>
      <c r="B509" s="154" t="str">
        <f>CONCATENATE(FC509," Đã đủ")</f>
        <v>Thiếu Đã đủ</v>
      </c>
      <c r="C509" s="154">
        <f t="shared" si="562"/>
        <v>84</v>
      </c>
      <c r="D509" s="154" t="s">
        <v>1355</v>
      </c>
      <c r="E509" s="154"/>
      <c r="F509" s="344" t="s">
        <v>1728</v>
      </c>
      <c r="G509" s="702" t="s">
        <v>1308</v>
      </c>
      <c r="H509" s="702" t="s">
        <v>1308</v>
      </c>
      <c r="I509" s="253" t="s">
        <v>1051</v>
      </c>
      <c r="J509" s="254" t="s">
        <v>267</v>
      </c>
      <c r="K509" s="253" t="s">
        <v>312</v>
      </c>
      <c r="L509" s="261" t="s">
        <v>399</v>
      </c>
      <c r="M509" s="256" t="s">
        <v>61</v>
      </c>
      <c r="N509" s="259">
        <v>117</v>
      </c>
      <c r="O509" s="191">
        <v>102.7578</v>
      </c>
      <c r="P509" s="190">
        <v>11345.16</v>
      </c>
      <c r="AO509" s="234">
        <v>108</v>
      </c>
      <c r="AP509" s="193">
        <v>12636</v>
      </c>
      <c r="AQ509" s="193">
        <v>0</v>
      </c>
      <c r="AR509" s="193">
        <v>0</v>
      </c>
      <c r="AS509" s="193">
        <v>0</v>
      </c>
      <c r="AT509" s="193">
        <v>0</v>
      </c>
      <c r="AU509" s="162">
        <v>0</v>
      </c>
      <c r="AV509" s="162">
        <v>0</v>
      </c>
      <c r="AW509" s="162">
        <v>0</v>
      </c>
      <c r="AX509" s="162">
        <v>0</v>
      </c>
      <c r="AY509" s="162">
        <v>0</v>
      </c>
      <c r="AZ509" s="162">
        <v>0</v>
      </c>
      <c r="BA509" s="162"/>
      <c r="BB509" s="162"/>
      <c r="BC509" s="162">
        <v>0</v>
      </c>
      <c r="BD509" s="162">
        <v>0</v>
      </c>
      <c r="BE509" s="162">
        <v>0</v>
      </c>
      <c r="BF509" s="162">
        <v>0</v>
      </c>
      <c r="BG509" s="162">
        <v>0</v>
      </c>
      <c r="BH509" s="162">
        <v>0</v>
      </c>
      <c r="BI509" s="162">
        <v>0</v>
      </c>
      <c r="BJ509" s="162">
        <v>0</v>
      </c>
      <c r="BK509" s="162">
        <v>0</v>
      </c>
      <c r="BL509" s="162">
        <v>0</v>
      </c>
      <c r="BM509" s="162">
        <v>0</v>
      </c>
      <c r="BN509" s="162">
        <v>0</v>
      </c>
      <c r="BO509" s="162"/>
      <c r="BP509" s="162"/>
      <c r="BQ509" s="162">
        <v>0</v>
      </c>
      <c r="BR509" s="162">
        <v>0</v>
      </c>
      <c r="BS509" s="162">
        <v>0</v>
      </c>
      <c r="BT509" s="162">
        <v>0</v>
      </c>
      <c r="BU509" s="162">
        <v>0</v>
      </c>
      <c r="BV509" s="162">
        <v>0</v>
      </c>
      <c r="BW509" s="162"/>
      <c r="BX509" s="162"/>
      <c r="BY509" s="162">
        <v>0</v>
      </c>
      <c r="BZ509" s="162">
        <v>0</v>
      </c>
      <c r="CA509" s="162">
        <v>0</v>
      </c>
      <c r="CB509" s="162">
        <v>0</v>
      </c>
      <c r="CC509" s="162">
        <v>0</v>
      </c>
      <c r="CD509" s="162">
        <v>0</v>
      </c>
      <c r="CE509" s="162">
        <f>VLOOKUP(I509,[120]REV33!$A:$O,11,0)</f>
        <v>0</v>
      </c>
      <c r="CF509" s="162">
        <f>VLOOKUP(I509,[120]REV33!$A:$O,12,0)</f>
        <v>0</v>
      </c>
      <c r="CG509" s="162"/>
      <c r="CH509" s="162"/>
      <c r="CI509" s="162"/>
      <c r="CJ509" s="162"/>
      <c r="CK509" s="162"/>
      <c r="CL509" s="162"/>
      <c r="CM509" s="162"/>
      <c r="CN509" s="162"/>
      <c r="CO509" s="162">
        <v>0</v>
      </c>
      <c r="CP509" s="162">
        <v>0</v>
      </c>
      <c r="CQ509" s="162">
        <v>0</v>
      </c>
      <c r="CR509" s="162">
        <v>0</v>
      </c>
      <c r="CS509" s="162">
        <v>0</v>
      </c>
      <c r="CT509" s="162">
        <v>0</v>
      </c>
      <c r="CU509" s="162">
        <v>0</v>
      </c>
      <c r="CV509" s="162">
        <v>0</v>
      </c>
      <c r="CW509" s="209">
        <f t="shared" si="591"/>
        <v>108</v>
      </c>
      <c r="CX509" s="209">
        <f t="shared" si="592"/>
        <v>12636</v>
      </c>
      <c r="CY509" s="257" t="s">
        <v>1158</v>
      </c>
      <c r="CZ509" s="156"/>
      <c r="DE509" s="152">
        <f t="shared" si="593"/>
        <v>108</v>
      </c>
      <c r="DF509" s="152">
        <f t="shared" si="594"/>
        <v>12636</v>
      </c>
      <c r="DG509" s="158"/>
      <c r="DH509" s="187" t="s">
        <v>1692</v>
      </c>
      <c r="DI509" s="156" t="s">
        <v>45</v>
      </c>
      <c r="DJ509" s="260" t="s">
        <v>1421</v>
      </c>
      <c r="DK509" s="186"/>
      <c r="DL509" s="156">
        <v>3288</v>
      </c>
      <c r="DM509" s="187">
        <v>45904</v>
      </c>
      <c r="DN509" s="429">
        <v>24</v>
      </c>
      <c r="DO509" s="240">
        <v>3288</v>
      </c>
      <c r="DP509" s="280">
        <v>14545.45</v>
      </c>
      <c r="DQ509" s="181">
        <f t="shared" si="580"/>
        <v>52607983.560000002</v>
      </c>
      <c r="DR509" s="446">
        <f t="shared" si="581"/>
        <v>0.10000000000000002</v>
      </c>
      <c r="DS509" s="281">
        <f t="shared" si="582"/>
        <v>47825439.600000001</v>
      </c>
      <c r="DT509" s="159">
        <v>45910</v>
      </c>
      <c r="DU509" s="152">
        <f>SUMIF($I:$I,I509,$DN:$DN)</f>
        <v>24</v>
      </c>
      <c r="DV509" s="152">
        <f>SUMIF($I:$I,I509,$DO:$DO)</f>
        <v>3288</v>
      </c>
      <c r="ES509" s="152">
        <f>SUMIF($I:$I,I509,$EG:$EG)</f>
        <v>0</v>
      </c>
      <c r="ET509" s="151">
        <f>SUMIF($I:$I,I509,$EH:$EH)</f>
        <v>0</v>
      </c>
      <c r="EU509" s="153"/>
      <c r="EV509" s="153"/>
      <c r="EW509" s="153"/>
      <c r="EX509" s="153"/>
      <c r="EY509" s="152">
        <f t="shared" si="595"/>
        <v>24</v>
      </c>
      <c r="EZ509" s="152">
        <f t="shared" si="596"/>
        <v>3288</v>
      </c>
      <c r="FA509" s="152">
        <f t="shared" si="597"/>
        <v>84</v>
      </c>
      <c r="FB509" s="152">
        <f t="shared" si="598"/>
        <v>9348</v>
      </c>
      <c r="FC509" s="151" t="str">
        <f t="shared" si="599"/>
        <v>Thiếu</v>
      </c>
    </row>
    <row r="510" spans="1:159" s="155" customFormat="1" ht="29.5" hidden="1" customHeight="1">
      <c r="A510" s="208" t="str">
        <f t="shared" si="547"/>
        <v>Hiện</v>
      </c>
      <c r="B510" s="154" t="str">
        <f>FC510</f>
        <v>Thừa</v>
      </c>
      <c r="C510" s="154">
        <f t="shared" si="562"/>
        <v>-7.4759999999999991</v>
      </c>
      <c r="D510" s="262"/>
      <c r="E510" s="154"/>
      <c r="F510" s="344" t="s">
        <v>1728</v>
      </c>
      <c r="G510" s="702"/>
      <c r="H510" s="260" t="s">
        <v>1516</v>
      </c>
      <c r="I510" s="253" t="s">
        <v>1052</v>
      </c>
      <c r="J510" s="254" t="s">
        <v>267</v>
      </c>
      <c r="K510" s="253" t="s">
        <v>1053</v>
      </c>
      <c r="L510" s="261" t="s">
        <v>399</v>
      </c>
      <c r="M510" s="256" t="s">
        <v>61</v>
      </c>
      <c r="N510" s="259">
        <v>134.9</v>
      </c>
      <c r="O510" s="191">
        <v>72.88</v>
      </c>
      <c r="P510" s="190">
        <v>9798.76</v>
      </c>
      <c r="AO510" s="234">
        <v>76.524000000000001</v>
      </c>
      <c r="AP510" s="193">
        <v>10323.087600000001</v>
      </c>
      <c r="AQ510" s="193">
        <v>0</v>
      </c>
      <c r="AR510" s="193">
        <v>0</v>
      </c>
      <c r="AS510" s="193">
        <v>0</v>
      </c>
      <c r="AT510" s="193">
        <v>0</v>
      </c>
      <c r="AU510" s="162">
        <v>0</v>
      </c>
      <c r="AV510" s="162">
        <v>0</v>
      </c>
      <c r="AW510" s="162">
        <v>0</v>
      </c>
      <c r="AX510" s="162">
        <v>0</v>
      </c>
      <c r="AY510" s="162">
        <v>0</v>
      </c>
      <c r="AZ510" s="162">
        <v>0</v>
      </c>
      <c r="BA510" s="162"/>
      <c r="BB510" s="162"/>
      <c r="BC510" s="162">
        <v>0</v>
      </c>
      <c r="BD510" s="162">
        <v>0</v>
      </c>
      <c r="BE510" s="162">
        <v>0</v>
      </c>
      <c r="BF510" s="162">
        <v>0</v>
      </c>
      <c r="BG510" s="162">
        <v>0</v>
      </c>
      <c r="BH510" s="162">
        <v>0</v>
      </c>
      <c r="BI510" s="162">
        <v>0</v>
      </c>
      <c r="BJ510" s="162">
        <v>0</v>
      </c>
      <c r="BK510" s="162">
        <v>0</v>
      </c>
      <c r="BL510" s="162">
        <v>0</v>
      </c>
      <c r="BM510" s="162">
        <v>0</v>
      </c>
      <c r="BN510" s="162">
        <v>0</v>
      </c>
      <c r="BO510" s="162"/>
      <c r="BP510" s="162"/>
      <c r="BQ510" s="162">
        <v>0</v>
      </c>
      <c r="BR510" s="162">
        <v>0</v>
      </c>
      <c r="BS510" s="162">
        <v>0</v>
      </c>
      <c r="BT510" s="162">
        <v>0</v>
      </c>
      <c r="BU510" s="162">
        <v>0</v>
      </c>
      <c r="BV510" s="162">
        <v>0</v>
      </c>
      <c r="BW510" s="162"/>
      <c r="BX510" s="162"/>
      <c r="BY510" s="162">
        <v>0</v>
      </c>
      <c r="BZ510" s="162">
        <v>0</v>
      </c>
      <c r="CA510" s="162">
        <v>0</v>
      </c>
      <c r="CB510" s="162">
        <v>0</v>
      </c>
      <c r="CC510" s="162">
        <v>0</v>
      </c>
      <c r="CD510" s="162">
        <v>0</v>
      </c>
      <c r="CE510" s="162">
        <f>VLOOKUP(I510,[120]REV33!$A:$O,11,0)</f>
        <v>0</v>
      </c>
      <c r="CF510" s="162">
        <f>VLOOKUP(I510,[120]REV33!$A:$O,12,0)</f>
        <v>0</v>
      </c>
      <c r="CG510" s="162"/>
      <c r="CH510" s="162"/>
      <c r="CI510" s="162"/>
      <c r="CJ510" s="162"/>
      <c r="CK510" s="162"/>
      <c r="CL510" s="162"/>
      <c r="CM510" s="162"/>
      <c r="CN510" s="162"/>
      <c r="CO510" s="162">
        <v>0</v>
      </c>
      <c r="CP510" s="162">
        <v>0</v>
      </c>
      <c r="CQ510" s="162">
        <v>0</v>
      </c>
      <c r="CR510" s="162">
        <v>0</v>
      </c>
      <c r="CS510" s="162">
        <v>0</v>
      </c>
      <c r="CT510" s="162">
        <v>0</v>
      </c>
      <c r="CU510" s="162">
        <v>0</v>
      </c>
      <c r="CV510" s="162">
        <v>0</v>
      </c>
      <c r="CW510" s="209">
        <f t="shared" si="591"/>
        <v>76.524000000000001</v>
      </c>
      <c r="CX510" s="209">
        <f t="shared" si="592"/>
        <v>10323.087600000001</v>
      </c>
      <c r="CY510" s="257" t="s">
        <v>1157</v>
      </c>
      <c r="CZ510" s="156"/>
      <c r="DE510" s="152">
        <f t="shared" si="593"/>
        <v>76.524000000000001</v>
      </c>
      <c r="DF510" s="152">
        <f t="shared" si="594"/>
        <v>10323.087600000001</v>
      </c>
      <c r="DG510" s="158"/>
      <c r="DH510" s="158" t="s">
        <v>1512</v>
      </c>
      <c r="DI510" s="156" t="s">
        <v>1511</v>
      </c>
      <c r="DJ510" s="260" t="s">
        <v>1515</v>
      </c>
      <c r="DK510" s="186"/>
      <c r="DL510" s="156">
        <v>4860</v>
      </c>
      <c r="DM510" s="187">
        <v>45909</v>
      </c>
      <c r="DN510" s="429">
        <f>3*12</f>
        <v>36</v>
      </c>
      <c r="DO510" s="240">
        <v>4860</v>
      </c>
      <c r="DP510" s="189">
        <v>14090.91</v>
      </c>
      <c r="DQ510" s="181">
        <f t="shared" si="580"/>
        <v>75330004.859999999</v>
      </c>
      <c r="DR510" s="446">
        <f t="shared" si="581"/>
        <v>0.10000000000000009</v>
      </c>
      <c r="DS510" s="160">
        <f t="shared" si="582"/>
        <v>68481822.599999994</v>
      </c>
      <c r="DT510" s="159">
        <v>45936</v>
      </c>
      <c r="DU510" s="152">
        <f>SUMIF($I:$I,I510,$DN:$DN)</f>
        <v>84</v>
      </c>
      <c r="DV510" s="152">
        <f>SUMIF($I:$I,I510,$DO:$DO)</f>
        <v>11436</v>
      </c>
      <c r="ES510" s="152">
        <f>SUMIF($I:$I,I510,$EG:$EG)</f>
        <v>0</v>
      </c>
      <c r="ET510" s="151">
        <f>SUMIF($I:$I,I510,$EH:$EH)</f>
        <v>0</v>
      </c>
      <c r="EU510" s="153"/>
      <c r="EV510" s="153"/>
      <c r="EW510" s="153"/>
      <c r="EX510" s="153"/>
      <c r="EY510" s="152">
        <f t="shared" si="595"/>
        <v>84</v>
      </c>
      <c r="EZ510" s="152">
        <f t="shared" si="596"/>
        <v>11436</v>
      </c>
      <c r="FA510" s="152">
        <f t="shared" si="597"/>
        <v>-7.4759999999999991</v>
      </c>
      <c r="FB510" s="152">
        <f t="shared" si="598"/>
        <v>-1112.9123999999993</v>
      </c>
      <c r="FC510" s="151" t="str">
        <f t="shared" si="599"/>
        <v>Thừa</v>
      </c>
    </row>
    <row r="511" spans="1:159" s="155" customFormat="1" ht="14" hidden="1" customHeight="1">
      <c r="A511" s="208" t="str">
        <f t="shared" ref="A511:A542" si="600">IF(I511=I510,"ok","Hiện")</f>
        <v>ok</v>
      </c>
      <c r="B511" s="154"/>
      <c r="C511" s="154"/>
      <c r="D511" s="154"/>
      <c r="E511" s="154"/>
      <c r="F511" s="344" t="s">
        <v>1728</v>
      </c>
      <c r="G511" s="702"/>
      <c r="H511" s="702"/>
      <c r="I511" s="253" t="s">
        <v>1052</v>
      </c>
      <c r="J511" s="254" t="s">
        <v>267</v>
      </c>
      <c r="K511" s="253" t="s">
        <v>1053</v>
      </c>
      <c r="L511" s="261" t="s">
        <v>399</v>
      </c>
      <c r="M511" s="256" t="s">
        <v>61</v>
      </c>
      <c r="N511" s="259"/>
      <c r="O511" s="191"/>
      <c r="P511" s="190"/>
      <c r="AO511" s="234"/>
      <c r="AP511" s="193"/>
      <c r="AQ511" s="193"/>
      <c r="AR511" s="193"/>
      <c r="AS511" s="193"/>
      <c r="AT511" s="193"/>
      <c r="AU511" s="162"/>
      <c r="AV511" s="162"/>
      <c r="AW511" s="162"/>
      <c r="AX511" s="162"/>
      <c r="AY511" s="162"/>
      <c r="AZ511" s="162"/>
      <c r="BA511" s="162"/>
      <c r="BB511" s="162"/>
      <c r="BC511" s="162"/>
      <c r="BD511" s="162"/>
      <c r="BE511" s="162"/>
      <c r="BF511" s="162"/>
      <c r="BG511" s="162"/>
      <c r="BH511" s="162"/>
      <c r="BI511" s="162"/>
      <c r="BJ511" s="162"/>
      <c r="BK511" s="162"/>
      <c r="BL511" s="162"/>
      <c r="BM511" s="162"/>
      <c r="BN511" s="162"/>
      <c r="BO511" s="162"/>
      <c r="BP511" s="162"/>
      <c r="BQ511" s="162"/>
      <c r="BR511" s="162"/>
      <c r="BS511" s="162"/>
      <c r="BT511" s="162"/>
      <c r="BU511" s="162"/>
      <c r="BV511" s="162"/>
      <c r="BW511" s="162"/>
      <c r="BX511" s="162"/>
      <c r="BY511" s="162"/>
      <c r="BZ511" s="162"/>
      <c r="CA511" s="162"/>
      <c r="CB511" s="162"/>
      <c r="CC511" s="162"/>
      <c r="CD511" s="162"/>
      <c r="CE511" s="162"/>
      <c r="CF511" s="162"/>
      <c r="CG511" s="162"/>
      <c r="CH511" s="162"/>
      <c r="CI511" s="162"/>
      <c r="CJ511" s="162"/>
      <c r="CK511" s="162"/>
      <c r="CL511" s="162"/>
      <c r="CM511" s="162"/>
      <c r="CN511" s="162"/>
      <c r="CO511" s="162"/>
      <c r="CP511" s="162"/>
      <c r="CQ511" s="162"/>
      <c r="CR511" s="162"/>
      <c r="CS511" s="162"/>
      <c r="CT511" s="162"/>
      <c r="CU511" s="162"/>
      <c r="CV511" s="162"/>
      <c r="CW511" s="209"/>
      <c r="CX511" s="209"/>
      <c r="CY511" s="257"/>
      <c r="CZ511" s="156"/>
      <c r="DE511" s="152"/>
      <c r="DF511" s="152"/>
      <c r="DG511" s="158"/>
      <c r="DH511" s="158" t="s">
        <v>1693</v>
      </c>
      <c r="DI511" s="156" t="s">
        <v>45</v>
      </c>
      <c r="DJ511" s="213" t="s">
        <v>1461</v>
      </c>
      <c r="DK511" s="186"/>
      <c r="DL511" s="156">
        <v>3288</v>
      </c>
      <c r="DM511" s="187">
        <v>45908</v>
      </c>
      <c r="DN511" s="429">
        <v>24</v>
      </c>
      <c r="DO511" s="240">
        <v>3288</v>
      </c>
      <c r="DP511" s="189">
        <v>14545.45</v>
      </c>
      <c r="DQ511" s="181">
        <f t="shared" si="580"/>
        <v>52607983.560000002</v>
      </c>
      <c r="DR511" s="446">
        <f t="shared" si="581"/>
        <v>0.10000000000000002</v>
      </c>
      <c r="DS511" s="160">
        <f t="shared" si="582"/>
        <v>47825439.600000001</v>
      </c>
      <c r="DT511" s="159">
        <v>45910</v>
      </c>
      <c r="DU511" s="152"/>
      <c r="DV511" s="152"/>
      <c r="ES511" s="152"/>
      <c r="ET511" s="151"/>
      <c r="EU511" s="158"/>
      <c r="EV511" s="158"/>
      <c r="EW511" s="158"/>
      <c r="EX511" s="158"/>
      <c r="EY511" s="152"/>
      <c r="EZ511" s="152"/>
      <c r="FA511" s="152"/>
      <c r="FB511" s="152"/>
      <c r="FC511" s="151"/>
    </row>
    <row r="512" spans="1:159" s="155" customFormat="1" ht="14" hidden="1" customHeight="1">
      <c r="A512" s="208" t="str">
        <f t="shared" si="600"/>
        <v>ok</v>
      </c>
      <c r="B512" s="154"/>
      <c r="C512" s="154"/>
      <c r="D512" s="154"/>
      <c r="E512" s="154"/>
      <c r="F512" s="344" t="s">
        <v>1728</v>
      </c>
      <c r="G512" s="702"/>
      <c r="H512" s="702"/>
      <c r="I512" s="253" t="s">
        <v>1052</v>
      </c>
      <c r="J512" s="254" t="s">
        <v>267</v>
      </c>
      <c r="K512" s="253" t="s">
        <v>1053</v>
      </c>
      <c r="L512" s="261" t="s">
        <v>399</v>
      </c>
      <c r="M512" s="256" t="s">
        <v>61</v>
      </c>
      <c r="N512" s="259"/>
      <c r="O512" s="191"/>
      <c r="P512" s="190"/>
      <c r="AO512" s="234"/>
      <c r="AP512" s="193"/>
      <c r="AQ512" s="193"/>
      <c r="AR512" s="193"/>
      <c r="AS512" s="193"/>
      <c r="AT512" s="193"/>
      <c r="AU512" s="162"/>
      <c r="AV512" s="162"/>
      <c r="AW512" s="162"/>
      <c r="AX512" s="162"/>
      <c r="AY512" s="162"/>
      <c r="AZ512" s="162"/>
      <c r="BA512" s="162"/>
      <c r="BB512" s="162"/>
      <c r="BC512" s="162"/>
      <c r="BD512" s="162"/>
      <c r="BE512" s="162"/>
      <c r="BF512" s="162"/>
      <c r="BG512" s="162"/>
      <c r="BH512" s="162"/>
      <c r="BI512" s="162"/>
      <c r="BJ512" s="162"/>
      <c r="BK512" s="162"/>
      <c r="BL512" s="162"/>
      <c r="BM512" s="162"/>
      <c r="BN512" s="162"/>
      <c r="BO512" s="162"/>
      <c r="BP512" s="162"/>
      <c r="BQ512" s="162"/>
      <c r="BR512" s="162"/>
      <c r="BS512" s="162"/>
      <c r="BT512" s="162"/>
      <c r="BU512" s="162"/>
      <c r="BV512" s="162"/>
      <c r="BW512" s="162"/>
      <c r="BX512" s="162"/>
      <c r="BY512" s="162"/>
      <c r="BZ512" s="162"/>
      <c r="CA512" s="162"/>
      <c r="CB512" s="162"/>
      <c r="CC512" s="162"/>
      <c r="CD512" s="162"/>
      <c r="CE512" s="162"/>
      <c r="CF512" s="162"/>
      <c r="CG512" s="162"/>
      <c r="CH512" s="162"/>
      <c r="CI512" s="162"/>
      <c r="CJ512" s="162"/>
      <c r="CK512" s="162"/>
      <c r="CL512" s="162"/>
      <c r="CM512" s="162"/>
      <c r="CN512" s="162"/>
      <c r="CO512" s="162"/>
      <c r="CP512" s="162"/>
      <c r="CQ512" s="162"/>
      <c r="CR512" s="162"/>
      <c r="CS512" s="162"/>
      <c r="CT512" s="162"/>
      <c r="CU512" s="162"/>
      <c r="CV512" s="162"/>
      <c r="CW512" s="209"/>
      <c r="CX512" s="209"/>
      <c r="CY512" s="257"/>
      <c r="CZ512" s="156"/>
      <c r="DE512" s="152"/>
      <c r="DF512" s="152"/>
      <c r="DG512" s="158"/>
      <c r="DH512" s="187" t="s">
        <v>1560</v>
      </c>
      <c r="DI512" s="156" t="s">
        <v>45</v>
      </c>
      <c r="DJ512" s="701" t="s">
        <v>1590</v>
      </c>
      <c r="DK512" s="213" t="s">
        <v>87</v>
      </c>
      <c r="DL512" s="156">
        <v>3288</v>
      </c>
      <c r="DM512" s="153">
        <v>45933</v>
      </c>
      <c r="DN512" s="429">
        <v>24</v>
      </c>
      <c r="DO512" s="240">
        <v>3288</v>
      </c>
      <c r="DP512" s="189">
        <v>15000</v>
      </c>
      <c r="DQ512" s="181">
        <f t="shared" si="580"/>
        <v>54252000.000000007</v>
      </c>
      <c r="DR512" s="446">
        <f t="shared" si="581"/>
        <v>0.10000000000000014</v>
      </c>
      <c r="DS512" s="160">
        <f t="shared" si="582"/>
        <v>49320000</v>
      </c>
      <c r="DT512" s="275">
        <v>45939</v>
      </c>
      <c r="DU512" s="152"/>
      <c r="DV512" s="152"/>
      <c r="ES512" s="152"/>
      <c r="ET512" s="151"/>
      <c r="EU512" s="158"/>
      <c r="EV512" s="158"/>
      <c r="EW512" s="158"/>
      <c r="EX512" s="158"/>
      <c r="EY512" s="152"/>
      <c r="EZ512" s="152"/>
      <c r="FA512" s="152"/>
      <c r="FB512" s="152"/>
      <c r="FC512" s="151"/>
    </row>
    <row r="513" spans="1:162" s="155" customFormat="1" ht="14" hidden="1" customHeight="1">
      <c r="A513" s="208" t="str">
        <f t="shared" si="600"/>
        <v>Hiện</v>
      </c>
      <c r="B513" s="154" t="str">
        <f>FC513</f>
        <v>Đủ</v>
      </c>
      <c r="C513" s="154">
        <f t="shared" si="562"/>
        <v>0</v>
      </c>
      <c r="D513" s="154" t="s">
        <v>383</v>
      </c>
      <c r="E513" s="154"/>
      <c r="F513" s="344" t="s">
        <v>1728</v>
      </c>
      <c r="G513" s="702" t="s">
        <v>1309</v>
      </c>
      <c r="H513" s="702" t="s">
        <v>1309</v>
      </c>
      <c r="I513" s="253" t="s">
        <v>1054</v>
      </c>
      <c r="J513" s="254" t="s">
        <v>277</v>
      </c>
      <c r="K513" s="253" t="s">
        <v>1055</v>
      </c>
      <c r="L513" s="261" t="s">
        <v>399</v>
      </c>
      <c r="M513" s="256" t="s">
        <v>61</v>
      </c>
      <c r="N513" s="259">
        <v>10.6</v>
      </c>
      <c r="O513" s="191">
        <v>35.344000000000001</v>
      </c>
      <c r="P513" s="190">
        <v>368.96</v>
      </c>
      <c r="AO513" s="234">
        <v>37.111200000000004</v>
      </c>
      <c r="AP513" s="193">
        <v>393.37872000000004</v>
      </c>
      <c r="AQ513" s="193">
        <v>0</v>
      </c>
      <c r="AR513" s="193">
        <v>0</v>
      </c>
      <c r="AS513" s="193">
        <v>0</v>
      </c>
      <c r="AT513" s="193">
        <v>0</v>
      </c>
      <c r="AU513" s="162">
        <v>0</v>
      </c>
      <c r="AV513" s="162">
        <v>0</v>
      </c>
      <c r="AW513" s="162">
        <v>0</v>
      </c>
      <c r="AX513" s="162">
        <v>0</v>
      </c>
      <c r="AY513" s="162">
        <v>0</v>
      </c>
      <c r="AZ513" s="162">
        <v>0</v>
      </c>
      <c r="BA513" s="162"/>
      <c r="BB513" s="162"/>
      <c r="BC513" s="162">
        <v>0</v>
      </c>
      <c r="BD513" s="162">
        <v>0</v>
      </c>
      <c r="BE513" s="162">
        <v>0</v>
      </c>
      <c r="BF513" s="162">
        <v>0</v>
      </c>
      <c r="BG513" s="162">
        <v>0</v>
      </c>
      <c r="BH513" s="162">
        <v>0</v>
      </c>
      <c r="BI513" s="162">
        <v>0</v>
      </c>
      <c r="BJ513" s="162">
        <v>0</v>
      </c>
      <c r="BK513" s="162">
        <v>0</v>
      </c>
      <c r="BL513" s="162">
        <v>0</v>
      </c>
      <c r="BM513" s="162">
        <v>0</v>
      </c>
      <c r="BN513" s="162">
        <v>0</v>
      </c>
      <c r="BO513" s="162"/>
      <c r="BP513" s="162"/>
      <c r="BQ513" s="162">
        <v>0</v>
      </c>
      <c r="BR513" s="162">
        <v>0</v>
      </c>
      <c r="BS513" s="162">
        <v>0</v>
      </c>
      <c r="BT513" s="162">
        <v>0</v>
      </c>
      <c r="BU513" s="162">
        <v>0</v>
      </c>
      <c r="BV513" s="162">
        <v>0</v>
      </c>
      <c r="BW513" s="162"/>
      <c r="BX513" s="162"/>
      <c r="BY513" s="162">
        <v>0</v>
      </c>
      <c r="BZ513" s="162">
        <v>0</v>
      </c>
      <c r="CA513" s="162">
        <v>0</v>
      </c>
      <c r="CB513" s="162">
        <v>0</v>
      </c>
      <c r="CC513" s="162">
        <v>0</v>
      </c>
      <c r="CD513" s="162">
        <v>0</v>
      </c>
      <c r="CE513" s="162">
        <f>VLOOKUP(I513,[120]REV33!$A:$O,11,0)</f>
        <v>0</v>
      </c>
      <c r="CF513" s="162">
        <f>VLOOKUP(I513,[120]REV33!$A:$O,12,0)</f>
        <v>0</v>
      </c>
      <c r="CG513" s="162"/>
      <c r="CH513" s="162"/>
      <c r="CI513" s="162"/>
      <c r="CJ513" s="162"/>
      <c r="CK513" s="162"/>
      <c r="CL513" s="162"/>
      <c r="CM513" s="162"/>
      <c r="CN513" s="162"/>
      <c r="CO513" s="162">
        <v>0</v>
      </c>
      <c r="CP513" s="162">
        <v>0</v>
      </c>
      <c r="CQ513" s="162">
        <v>0</v>
      </c>
      <c r="CR513" s="162">
        <v>0</v>
      </c>
      <c r="CS513" s="162">
        <v>0</v>
      </c>
      <c r="CT513" s="162">
        <v>0</v>
      </c>
      <c r="CU513" s="162">
        <v>0</v>
      </c>
      <c r="CV513" s="162">
        <v>0</v>
      </c>
      <c r="CW513" s="209">
        <f t="shared" ref="CW513:CW514" si="601">Q513+S513+U513+W513+Y513+AA513+AC513+AE513+AG513+AI513+AK513+AM513+AO513+AQ513+AS513+AU513+AW513+AY513+BA513+BC513+BE513+BG513+BI513+BK513+BM513+BO513+BQ513+BS513+BU513+BW513+BY513+CA513+CC513+CE513+CG513+CI513+CK513+CM513+CO513+CQ513+CS513+CU513</f>
        <v>37.111200000000004</v>
      </c>
      <c r="CX513" s="209">
        <f t="shared" ref="CX513:CX514" si="602">R513+T513+V513+X513+Z513+AB513+AD513+AF513+AH513+AJ513+AL513+AN513+AP513+AR513+AT513+AV513+AX513+AZ513+BB513+BD513+BF513+BH513+BJ513+BL513+BN513+BP513+BR513+BT513+BV513+BX513+BZ513+CB513+CD513+CF513+CH513+CJ513+CL513+CN513+CP513+CR513+CT513+CV513</f>
        <v>393.37872000000004</v>
      </c>
      <c r="CY513" s="257" t="s">
        <v>1157</v>
      </c>
      <c r="CZ513" s="156"/>
      <c r="DA513" s="155">
        <v>1.1112000000000037</v>
      </c>
      <c r="DB513" s="155">
        <f>DA513*N513</f>
        <v>11.778720000000039</v>
      </c>
      <c r="DC513" s="155" t="s">
        <v>383</v>
      </c>
      <c r="DE513" s="152">
        <f t="shared" ref="DE513:DE514" si="603">IF(CW513&gt;DA513,CW513-DA513,"0")</f>
        <v>36</v>
      </c>
      <c r="DF513" s="152">
        <f t="shared" ref="DF513:DF514" si="604">IF(CX513&gt;DB513,CX513-DB513,"0")</f>
        <v>381.6</v>
      </c>
      <c r="DG513" s="158"/>
      <c r="DH513" s="187" t="s">
        <v>1692</v>
      </c>
      <c r="DI513" s="156" t="s">
        <v>45</v>
      </c>
      <c r="DJ513" s="704" t="s">
        <v>1422</v>
      </c>
      <c r="DK513" s="186"/>
      <c r="DL513" s="156">
        <v>482.4</v>
      </c>
      <c r="DM513" s="187">
        <v>45904</v>
      </c>
      <c r="DN513" s="429">
        <v>36</v>
      </c>
      <c r="DO513" s="240">
        <v>482.4</v>
      </c>
      <c r="DP513" s="280">
        <v>17636.36</v>
      </c>
      <c r="DQ513" s="181">
        <f t="shared" si="580"/>
        <v>9358558.0703999996</v>
      </c>
      <c r="DR513" s="446">
        <f t="shared" si="581"/>
        <v>0.10000000000000005</v>
      </c>
      <c r="DS513" s="281">
        <f t="shared" si="582"/>
        <v>8507780.0639999993</v>
      </c>
      <c r="DT513" s="159">
        <v>45907</v>
      </c>
      <c r="DU513" s="152">
        <f>SUMIF($I:$I,I513,$DN:$DN)</f>
        <v>36</v>
      </c>
      <c r="DV513" s="152">
        <f>SUMIF($I:$I,I513,$DO:$DO)</f>
        <v>482.4</v>
      </c>
      <c r="ES513" s="152">
        <f>SUMIF($I:$I,I513,$EG:$EG)</f>
        <v>0</v>
      </c>
      <c r="ET513" s="151">
        <f>SUMIF($I:$I,I513,$EH:$EH)</f>
        <v>0</v>
      </c>
      <c r="EU513" s="153"/>
      <c r="EV513" s="153"/>
      <c r="EW513" s="153"/>
      <c r="EX513" s="153"/>
      <c r="EY513" s="152">
        <f t="shared" ref="EY513:EY514" si="605">DU513+ES513</f>
        <v>36</v>
      </c>
      <c r="EZ513" s="152">
        <f t="shared" ref="EZ513:EZ514" si="606">DV513+ET513</f>
        <v>482.4</v>
      </c>
      <c r="FA513" s="152">
        <f t="shared" ref="FA513:FA514" si="607">DE513-EY513</f>
        <v>0</v>
      </c>
      <c r="FB513" s="152">
        <f t="shared" ref="FB513:FB514" si="608">DF513-EZ513</f>
        <v>-100.79999999999995</v>
      </c>
      <c r="FC513" s="151" t="str">
        <f t="shared" ref="FC513:FC514" si="609">IF(FA513&lt;0,"Thừa",IF(FA513=0,"Đủ","Thiếu"))</f>
        <v>Đủ</v>
      </c>
    </row>
    <row r="514" spans="1:162" s="155" customFormat="1" ht="25" hidden="1" customHeight="1">
      <c r="A514" s="208" t="str">
        <f t="shared" si="600"/>
        <v>Hiện</v>
      </c>
      <c r="B514" s="154" t="str">
        <f>FC514</f>
        <v>Thừa</v>
      </c>
      <c r="C514" s="154">
        <f t="shared" si="562"/>
        <v>-2.5</v>
      </c>
      <c r="D514" s="154"/>
      <c r="E514" s="154"/>
      <c r="F514" s="344" t="s">
        <v>1728</v>
      </c>
      <c r="G514" s="702" t="s">
        <v>1310</v>
      </c>
      <c r="H514" s="260" t="s">
        <v>1517</v>
      </c>
      <c r="I514" s="254" t="s">
        <v>1056</v>
      </c>
      <c r="J514" s="254" t="s">
        <v>277</v>
      </c>
      <c r="K514" s="253" t="s">
        <v>444</v>
      </c>
      <c r="L514" s="261" t="s">
        <v>399</v>
      </c>
      <c r="M514" s="256" t="s">
        <v>61</v>
      </c>
      <c r="N514" s="259">
        <v>25.3</v>
      </c>
      <c r="O514" s="191">
        <v>144.28547999999998</v>
      </c>
      <c r="P514" s="190">
        <v>3715.6000000000004</v>
      </c>
      <c r="AO514" s="234">
        <v>204</v>
      </c>
      <c r="AP514" s="193">
        <v>5161.2</v>
      </c>
      <c r="AQ514" s="193">
        <v>0</v>
      </c>
      <c r="AR514" s="193">
        <v>0</v>
      </c>
      <c r="AS514" s="193">
        <v>0</v>
      </c>
      <c r="AT514" s="193">
        <v>0</v>
      </c>
      <c r="AU514" s="162">
        <v>0</v>
      </c>
      <c r="AV514" s="162">
        <v>0</v>
      </c>
      <c r="AW514" s="162">
        <v>0</v>
      </c>
      <c r="AX514" s="162">
        <v>0</v>
      </c>
      <c r="AY514" s="162">
        <v>132</v>
      </c>
      <c r="AZ514" s="162">
        <v>3339.6</v>
      </c>
      <c r="BA514" s="162"/>
      <c r="BB514" s="162"/>
      <c r="BC514" s="162">
        <v>-46</v>
      </c>
      <c r="BD514" s="162">
        <v>-1163.8</v>
      </c>
      <c r="BE514" s="162">
        <v>0</v>
      </c>
      <c r="BF514" s="162">
        <v>0</v>
      </c>
      <c r="BG514" s="162">
        <v>0</v>
      </c>
      <c r="BH514" s="162">
        <v>0</v>
      </c>
      <c r="BI514" s="162">
        <v>0</v>
      </c>
      <c r="BJ514" s="162">
        <v>0</v>
      </c>
      <c r="BK514" s="162">
        <v>0</v>
      </c>
      <c r="BL514" s="162">
        <v>0</v>
      </c>
      <c r="BM514" s="162">
        <v>46.5</v>
      </c>
      <c r="BN514" s="162">
        <v>1176.45</v>
      </c>
      <c r="BO514" s="162"/>
      <c r="BP514" s="162"/>
      <c r="BQ514" s="162">
        <v>45</v>
      </c>
      <c r="BR514" s="162">
        <v>1138.5</v>
      </c>
      <c r="BS514" s="162">
        <v>0</v>
      </c>
      <c r="BT514" s="162">
        <v>0</v>
      </c>
      <c r="BU514" s="162">
        <v>0</v>
      </c>
      <c r="BV514" s="162">
        <v>0</v>
      </c>
      <c r="BW514" s="162"/>
      <c r="BX514" s="162"/>
      <c r="BY514" s="162">
        <v>0</v>
      </c>
      <c r="BZ514" s="162">
        <v>0</v>
      </c>
      <c r="CA514" s="162">
        <v>0</v>
      </c>
      <c r="CB514" s="162">
        <v>0</v>
      </c>
      <c r="CC514" s="162">
        <v>0</v>
      </c>
      <c r="CD514" s="162">
        <v>0</v>
      </c>
      <c r="CE514" s="162">
        <f>VLOOKUP(I514,[120]REV33!$A:$O,11,0)</f>
        <v>0</v>
      </c>
      <c r="CF514" s="162">
        <f>VLOOKUP(I514,[120]REV33!$A:$O,12,0)</f>
        <v>0</v>
      </c>
      <c r="CG514" s="162"/>
      <c r="CH514" s="162"/>
      <c r="CI514" s="162"/>
      <c r="CJ514" s="162"/>
      <c r="CK514" s="162"/>
      <c r="CL514" s="162"/>
      <c r="CM514" s="162"/>
      <c r="CN514" s="162"/>
      <c r="CO514" s="162">
        <v>0</v>
      </c>
      <c r="CP514" s="162">
        <v>0</v>
      </c>
      <c r="CQ514" s="162">
        <v>0</v>
      </c>
      <c r="CR514" s="162">
        <v>0</v>
      </c>
      <c r="CS514" s="162">
        <v>0</v>
      </c>
      <c r="CT514" s="162">
        <v>0</v>
      </c>
      <c r="CU514" s="162">
        <v>0</v>
      </c>
      <c r="CV514" s="162">
        <v>0</v>
      </c>
      <c r="CW514" s="209">
        <f t="shared" si="601"/>
        <v>381.5</v>
      </c>
      <c r="CX514" s="209">
        <f t="shared" si="602"/>
        <v>9651.9499999999989</v>
      </c>
      <c r="CY514" s="257" t="s">
        <v>1893</v>
      </c>
      <c r="CZ514" s="156"/>
      <c r="DE514" s="152">
        <f t="shared" si="603"/>
        <v>381.5</v>
      </c>
      <c r="DF514" s="152">
        <f t="shared" si="604"/>
        <v>9651.9499999999989</v>
      </c>
      <c r="DG514" s="158"/>
      <c r="DH514" s="187" t="s">
        <v>1692</v>
      </c>
      <c r="DI514" s="156" t="s">
        <v>45</v>
      </c>
      <c r="DJ514" s="260" t="s">
        <v>1423</v>
      </c>
      <c r="DK514" s="186"/>
      <c r="DL514" s="156">
        <v>2547.7199999999998</v>
      </c>
      <c r="DM514" s="187">
        <v>45904</v>
      </c>
      <c r="DN514" s="429">
        <v>84</v>
      </c>
      <c r="DO514" s="240">
        <v>2547.7199999999998</v>
      </c>
      <c r="DP514" s="280">
        <v>17636.36</v>
      </c>
      <c r="DQ514" s="181">
        <f t="shared" si="580"/>
        <v>49425757.809119999</v>
      </c>
      <c r="DR514" s="446">
        <f t="shared" si="581"/>
        <v>0.1000000000000001</v>
      </c>
      <c r="DS514" s="281">
        <f t="shared" si="582"/>
        <v>44932507.099199995</v>
      </c>
      <c r="DT514" s="159">
        <v>45907</v>
      </c>
      <c r="DU514" s="152">
        <f>SUMIF($I:$I,I514,$DN:$DN)</f>
        <v>384</v>
      </c>
      <c r="DV514" s="152">
        <f>SUMIF($I:$I,I514,$DO:$DO)</f>
        <v>11637.919999999998</v>
      </c>
      <c r="ES514" s="152">
        <f>SUMIF($I:$I,I514,$EG:$EG)</f>
        <v>0</v>
      </c>
      <c r="ET514" s="151">
        <f>SUMIF($I:$I,I514,$EH:$EH)</f>
        <v>0</v>
      </c>
      <c r="EU514" s="153"/>
      <c r="EV514" s="153"/>
      <c r="EW514" s="153"/>
      <c r="EX514" s="153"/>
      <c r="EY514" s="152">
        <f t="shared" si="605"/>
        <v>384</v>
      </c>
      <c r="EZ514" s="152">
        <f t="shared" si="606"/>
        <v>11637.919999999998</v>
      </c>
      <c r="FA514" s="152">
        <f t="shared" si="607"/>
        <v>-2.5</v>
      </c>
      <c r="FB514" s="152">
        <f t="shared" si="608"/>
        <v>-1985.9699999999993</v>
      </c>
      <c r="FC514" s="151" t="str">
        <f t="shared" si="609"/>
        <v>Thừa</v>
      </c>
    </row>
    <row r="515" spans="1:162" s="155" customFormat="1" ht="25" hidden="1" customHeight="1">
      <c r="A515" s="208" t="str">
        <f t="shared" si="600"/>
        <v>ok</v>
      </c>
      <c r="B515" s="154"/>
      <c r="C515" s="154"/>
      <c r="D515" s="154"/>
      <c r="E515" s="154"/>
      <c r="F515" s="344"/>
      <c r="G515" s="702"/>
      <c r="H515" s="260"/>
      <c r="I515" s="254" t="s">
        <v>1056</v>
      </c>
      <c r="J515" s="254" t="s">
        <v>277</v>
      </c>
      <c r="K515" s="253" t="s">
        <v>444</v>
      </c>
      <c r="L515" s="261" t="s">
        <v>399</v>
      </c>
      <c r="M515" s="256" t="s">
        <v>61</v>
      </c>
      <c r="N515" s="259"/>
      <c r="O515" s="191"/>
      <c r="P515" s="190"/>
      <c r="AO515" s="234"/>
      <c r="AP515" s="193"/>
      <c r="AQ515" s="193"/>
      <c r="AR515" s="193"/>
      <c r="AS515" s="193"/>
      <c r="AT515" s="193"/>
      <c r="AU515" s="162"/>
      <c r="AV515" s="162"/>
      <c r="AW515" s="162"/>
      <c r="AX515" s="162"/>
      <c r="AY515" s="162"/>
      <c r="AZ515" s="162"/>
      <c r="BA515" s="162"/>
      <c r="BB515" s="162"/>
      <c r="BC515" s="162"/>
      <c r="BD515" s="162"/>
      <c r="BE515" s="162"/>
      <c r="BF515" s="162"/>
      <c r="BG515" s="162"/>
      <c r="BH515" s="162"/>
      <c r="BI515" s="162"/>
      <c r="BJ515" s="162"/>
      <c r="BK515" s="162"/>
      <c r="BL515" s="162"/>
      <c r="BM515" s="162"/>
      <c r="BN515" s="162"/>
      <c r="BO515" s="162"/>
      <c r="BP515" s="162"/>
      <c r="BQ515" s="162"/>
      <c r="BR515" s="162"/>
      <c r="BS515" s="162"/>
      <c r="BT515" s="162"/>
      <c r="BU515" s="162"/>
      <c r="BV515" s="162"/>
      <c r="BW515" s="162"/>
      <c r="BX515" s="162"/>
      <c r="BY515" s="162"/>
      <c r="BZ515" s="162"/>
      <c r="CA515" s="162"/>
      <c r="CB515" s="162"/>
      <c r="CC515" s="162"/>
      <c r="CD515" s="162"/>
      <c r="CE515" s="162"/>
      <c r="CF515" s="162"/>
      <c r="CG515" s="162"/>
      <c r="CH515" s="162"/>
      <c r="CI515" s="162"/>
      <c r="CJ515" s="162"/>
      <c r="CK515" s="162"/>
      <c r="CL515" s="162"/>
      <c r="CM515" s="162"/>
      <c r="CN515" s="162"/>
      <c r="CO515" s="162"/>
      <c r="CP515" s="162"/>
      <c r="CQ515" s="162"/>
      <c r="CR515" s="162"/>
      <c r="CS515" s="162"/>
      <c r="CT515" s="162"/>
      <c r="CU515" s="162"/>
      <c r="CV515" s="162"/>
      <c r="CW515" s="209"/>
      <c r="CX515" s="209"/>
      <c r="CY515" s="257"/>
      <c r="CZ515" s="156"/>
      <c r="DE515" s="152"/>
      <c r="DF515" s="152"/>
      <c r="DG515" s="158"/>
      <c r="DH515" s="187" t="s">
        <v>2181</v>
      </c>
      <c r="DI515" s="156" t="s">
        <v>1901</v>
      </c>
      <c r="DJ515" s="506" t="s">
        <v>2190</v>
      </c>
      <c r="DK515" s="186"/>
      <c r="DL515" s="505">
        <v>2909</v>
      </c>
      <c r="DM515" s="187">
        <v>45972</v>
      </c>
      <c r="DN515" s="1004">
        <v>96</v>
      </c>
      <c r="DO515" s="505">
        <v>2909</v>
      </c>
      <c r="DP515" s="505">
        <v>17545.45</v>
      </c>
      <c r="DQ515" s="181">
        <f>DP515*DO515*(1+DR515)</f>
        <v>56143685.455000013</v>
      </c>
      <c r="DR515" s="446">
        <v>0.1</v>
      </c>
      <c r="DS515" s="240">
        <f>DP515*DO515</f>
        <v>51039714.050000004</v>
      </c>
      <c r="DT515" s="159">
        <v>45976</v>
      </c>
      <c r="DU515" s="152"/>
      <c r="DV515" s="152"/>
      <c r="ES515" s="152"/>
      <c r="ET515" s="151"/>
      <c r="EU515" s="153"/>
      <c r="EV515" s="153"/>
      <c r="EW515" s="153"/>
      <c r="EX515" s="153"/>
      <c r="EY515" s="152"/>
      <c r="EZ515" s="152"/>
      <c r="FA515" s="152"/>
      <c r="FB515" s="152"/>
      <c r="FC515" s="151"/>
    </row>
    <row r="516" spans="1:162" s="155" customFormat="1" ht="25" hidden="1" customHeight="1">
      <c r="A516" s="208" t="str">
        <f t="shared" si="600"/>
        <v>ok</v>
      </c>
      <c r="B516" s="154"/>
      <c r="C516" s="154"/>
      <c r="D516" s="154"/>
      <c r="E516" s="154"/>
      <c r="F516" s="344" t="s">
        <v>1728</v>
      </c>
      <c r="G516" s="702"/>
      <c r="H516" s="702"/>
      <c r="I516" s="253" t="s">
        <v>1056</v>
      </c>
      <c r="J516" s="254" t="s">
        <v>277</v>
      </c>
      <c r="K516" s="253" t="s">
        <v>444</v>
      </c>
      <c r="L516" s="261" t="s">
        <v>399</v>
      </c>
      <c r="M516" s="256" t="s">
        <v>61</v>
      </c>
      <c r="N516" s="259"/>
      <c r="O516" s="191"/>
      <c r="P516" s="190"/>
      <c r="AO516" s="234"/>
      <c r="AP516" s="193"/>
      <c r="AQ516" s="193"/>
      <c r="AR516" s="193"/>
      <c r="AS516" s="193"/>
      <c r="AT516" s="193"/>
      <c r="AU516" s="162"/>
      <c r="AV516" s="162"/>
      <c r="AW516" s="162"/>
      <c r="AX516" s="162"/>
      <c r="AY516" s="162"/>
      <c r="AZ516" s="162"/>
      <c r="BA516" s="162"/>
      <c r="BB516" s="162"/>
      <c r="BC516" s="162"/>
      <c r="BD516" s="162"/>
      <c r="BE516" s="162"/>
      <c r="BF516" s="162"/>
      <c r="BG516" s="162"/>
      <c r="BH516" s="162"/>
      <c r="BI516" s="162"/>
      <c r="BJ516" s="162"/>
      <c r="BK516" s="162"/>
      <c r="BL516" s="162"/>
      <c r="BM516" s="162"/>
      <c r="BN516" s="162"/>
      <c r="BO516" s="162"/>
      <c r="BP516" s="162"/>
      <c r="BQ516" s="162"/>
      <c r="BR516" s="162"/>
      <c r="BS516" s="162"/>
      <c r="BT516" s="162"/>
      <c r="BU516" s="162"/>
      <c r="BV516" s="162"/>
      <c r="BW516" s="162"/>
      <c r="BX516" s="162"/>
      <c r="BY516" s="162"/>
      <c r="BZ516" s="162"/>
      <c r="CA516" s="162"/>
      <c r="CB516" s="162"/>
      <c r="CC516" s="162"/>
      <c r="CD516" s="162"/>
      <c r="CE516" s="162"/>
      <c r="CF516" s="162"/>
      <c r="CG516" s="162"/>
      <c r="CH516" s="162"/>
      <c r="CI516" s="162"/>
      <c r="CJ516" s="162"/>
      <c r="CK516" s="162"/>
      <c r="CL516" s="162"/>
      <c r="CM516" s="162"/>
      <c r="CN516" s="162"/>
      <c r="CO516" s="162"/>
      <c r="CP516" s="162"/>
      <c r="CQ516" s="162"/>
      <c r="CR516" s="162"/>
      <c r="CS516" s="162"/>
      <c r="CT516" s="162"/>
      <c r="CU516" s="162"/>
      <c r="CV516" s="162"/>
      <c r="CW516" s="209"/>
      <c r="CX516" s="209"/>
      <c r="CY516" s="710"/>
      <c r="CZ516" s="156"/>
      <c r="DE516" s="152" t="str">
        <f t="shared" ref="DE516" si="610">IF(CW516&gt;DA516,CW516-DA516,"0")</f>
        <v>0</v>
      </c>
      <c r="DF516" s="152" t="str">
        <f t="shared" ref="DF516" si="611">IF(CX516&gt;DB516,CX516-DB516,"0")</f>
        <v>0</v>
      </c>
      <c r="DG516" s="158"/>
      <c r="DH516" s="158" t="s">
        <v>1512</v>
      </c>
      <c r="DI516" s="156" t="s">
        <v>1511</v>
      </c>
      <c r="DJ516" s="260" t="s">
        <v>1513</v>
      </c>
      <c r="DK516" s="186"/>
      <c r="DL516" s="156">
        <v>3636</v>
      </c>
      <c r="DM516" s="187">
        <v>45909</v>
      </c>
      <c r="DN516" s="429">
        <f>10*12</f>
        <v>120</v>
      </c>
      <c r="DO516" s="240">
        <v>3636</v>
      </c>
      <c r="DP516" s="189">
        <v>17454.55</v>
      </c>
      <c r="DQ516" s="181">
        <f t="shared" si="580"/>
        <v>69811218.180000007</v>
      </c>
      <c r="DR516" s="446">
        <f t="shared" si="581"/>
        <v>0.10000000000000016</v>
      </c>
      <c r="DS516" s="160">
        <f t="shared" si="582"/>
        <v>63464743.799999997</v>
      </c>
      <c r="DT516" s="159">
        <v>45925</v>
      </c>
      <c r="DU516" s="152"/>
      <c r="DV516" s="152">
        <f>SUMIF($I:$I,I516,$DO:$DO)</f>
        <v>11637.919999999998</v>
      </c>
      <c r="ES516" s="152"/>
      <c r="ET516" s="151"/>
      <c r="EU516" s="153"/>
      <c r="EV516" s="153"/>
      <c r="EW516" s="153"/>
      <c r="EX516" s="153"/>
      <c r="EY516" s="152"/>
      <c r="EZ516" s="152"/>
      <c r="FA516" s="152"/>
      <c r="FB516" s="152"/>
      <c r="FC516" s="151"/>
    </row>
    <row r="517" spans="1:162" s="155" customFormat="1" ht="25" hidden="1" customHeight="1">
      <c r="A517" s="208" t="str">
        <f t="shared" si="600"/>
        <v>ok</v>
      </c>
      <c r="B517" s="154"/>
      <c r="C517" s="154"/>
      <c r="D517" s="154"/>
      <c r="E517" s="154"/>
      <c r="F517" s="344" t="s">
        <v>1728</v>
      </c>
      <c r="G517" s="702"/>
      <c r="H517" s="702"/>
      <c r="I517" s="253" t="s">
        <v>1056</v>
      </c>
      <c r="J517" s="254" t="s">
        <v>277</v>
      </c>
      <c r="K517" s="253" t="s">
        <v>444</v>
      </c>
      <c r="L517" s="261" t="s">
        <v>399</v>
      </c>
      <c r="M517" s="256" t="s">
        <v>61</v>
      </c>
      <c r="N517" s="259"/>
      <c r="O517" s="191"/>
      <c r="P517" s="190"/>
      <c r="AO517" s="234"/>
      <c r="AP517" s="193"/>
      <c r="AQ517" s="193"/>
      <c r="AR517" s="193"/>
      <c r="AS517" s="193"/>
      <c r="AT517" s="193"/>
      <c r="AU517" s="162"/>
      <c r="AV517" s="162"/>
      <c r="AW517" s="162"/>
      <c r="AX517" s="162"/>
      <c r="AY517" s="162"/>
      <c r="AZ517" s="162"/>
      <c r="BA517" s="162"/>
      <c r="BB517" s="162"/>
      <c r="BC517" s="162"/>
      <c r="BD517" s="162"/>
      <c r="BE517" s="162"/>
      <c r="BF517" s="162"/>
      <c r="BG517" s="162"/>
      <c r="BH517" s="162"/>
      <c r="BI517" s="162"/>
      <c r="BJ517" s="162"/>
      <c r="BK517" s="162"/>
      <c r="BL517" s="162"/>
      <c r="BM517" s="162"/>
      <c r="BN517" s="162"/>
      <c r="BO517" s="162"/>
      <c r="BP517" s="162"/>
      <c r="BQ517" s="162"/>
      <c r="BR517" s="162"/>
      <c r="BS517" s="162"/>
      <c r="BT517" s="162"/>
      <c r="BU517" s="162"/>
      <c r="BV517" s="162"/>
      <c r="BW517" s="162"/>
      <c r="BX517" s="162"/>
      <c r="BY517" s="162"/>
      <c r="BZ517" s="162"/>
      <c r="CA517" s="162"/>
      <c r="CB517" s="162"/>
      <c r="CC517" s="162"/>
      <c r="CD517" s="162"/>
      <c r="CE517" s="162"/>
      <c r="CF517" s="162"/>
      <c r="CG517" s="162"/>
      <c r="CH517" s="162"/>
      <c r="CI517" s="162"/>
      <c r="CJ517" s="162"/>
      <c r="CK517" s="162"/>
      <c r="CL517" s="162"/>
      <c r="CM517" s="162"/>
      <c r="CN517" s="162"/>
      <c r="CO517" s="162"/>
      <c r="CP517" s="162"/>
      <c r="CQ517" s="162"/>
      <c r="CR517" s="162"/>
      <c r="CS517" s="162"/>
      <c r="CT517" s="162"/>
      <c r="CU517" s="162"/>
      <c r="CV517" s="162"/>
      <c r="CW517" s="209"/>
      <c r="CX517" s="209"/>
      <c r="CY517" s="710"/>
      <c r="CZ517" s="156"/>
      <c r="DE517" s="152"/>
      <c r="DF517" s="152"/>
      <c r="DG517" s="158"/>
      <c r="DH517" s="187" t="s">
        <v>1560</v>
      </c>
      <c r="DI517" s="156" t="s">
        <v>45</v>
      </c>
      <c r="DJ517" s="701" t="s">
        <v>1591</v>
      </c>
      <c r="DK517" s="213" t="s">
        <v>87</v>
      </c>
      <c r="DL517" s="156">
        <v>2545.1999999999998</v>
      </c>
      <c r="DM517" s="153">
        <v>45933</v>
      </c>
      <c r="DN517" s="429">
        <v>84</v>
      </c>
      <c r="DO517" s="240">
        <v>2545.1999999999998</v>
      </c>
      <c r="DP517" s="189">
        <v>18000</v>
      </c>
      <c r="DQ517" s="181">
        <f t="shared" si="580"/>
        <v>50394960.000000007</v>
      </c>
      <c r="DR517" s="446">
        <f t="shared" si="581"/>
        <v>0.10000000000000016</v>
      </c>
      <c r="DS517" s="160">
        <f t="shared" si="582"/>
        <v>45813600</v>
      </c>
      <c r="DT517" s="275">
        <v>45939</v>
      </c>
      <c r="DU517" s="152"/>
      <c r="DV517" s="152"/>
      <c r="ES517" s="152"/>
      <c r="ET517" s="151"/>
      <c r="EU517" s="153"/>
      <c r="EV517" s="153"/>
      <c r="EW517" s="153"/>
      <c r="EX517" s="153"/>
      <c r="EY517" s="152"/>
      <c r="EZ517" s="152"/>
      <c r="FA517" s="152"/>
      <c r="FB517" s="152"/>
      <c r="FC517" s="151"/>
    </row>
    <row r="518" spans="1:162" s="155" customFormat="1" ht="14" hidden="1" customHeight="1">
      <c r="A518" s="208" t="str">
        <f t="shared" si="600"/>
        <v>Hiện</v>
      </c>
      <c r="B518" s="154" t="str">
        <f>CONCATENATE(FC518," Thiếu ít đủ")</f>
        <v>Thiếu Thiếu ít đủ</v>
      </c>
      <c r="C518" s="154">
        <f t="shared" si="562"/>
        <v>0.75739999999996144</v>
      </c>
      <c r="D518" s="154"/>
      <c r="E518" s="154"/>
      <c r="F518" s="344" t="s">
        <v>1728</v>
      </c>
      <c r="G518" s="702" t="s">
        <v>1898</v>
      </c>
      <c r="H518" s="260" t="s">
        <v>1518</v>
      </c>
      <c r="I518" s="254" t="s">
        <v>1057</v>
      </c>
      <c r="J518" s="254" t="s">
        <v>277</v>
      </c>
      <c r="K518" s="253" t="s">
        <v>1058</v>
      </c>
      <c r="L518" s="261" t="s">
        <v>399</v>
      </c>
      <c r="M518" s="256" t="s">
        <v>61</v>
      </c>
      <c r="N518" s="259">
        <v>29.4</v>
      </c>
      <c r="O518" s="191">
        <v>247.38800000000001</v>
      </c>
      <c r="P518" s="190">
        <v>7219.119999999999</v>
      </c>
      <c r="AO518" s="234">
        <v>259.75740000000002</v>
      </c>
      <c r="AP518" s="193">
        <v>7636.8675600000006</v>
      </c>
      <c r="AQ518" s="193">
        <v>0</v>
      </c>
      <c r="AR518" s="193">
        <v>0</v>
      </c>
      <c r="AS518" s="193">
        <v>0</v>
      </c>
      <c r="AT518" s="193">
        <v>0</v>
      </c>
      <c r="AU518" s="162">
        <v>0</v>
      </c>
      <c r="AV518" s="162">
        <v>0</v>
      </c>
      <c r="AW518" s="162">
        <v>213</v>
      </c>
      <c r="AX518" s="162">
        <v>6262.2</v>
      </c>
      <c r="AY518" s="162">
        <v>0</v>
      </c>
      <c r="AZ518" s="162">
        <v>0</v>
      </c>
      <c r="BA518" s="162"/>
      <c r="BB518" s="162"/>
      <c r="BC518" s="162">
        <v>0</v>
      </c>
      <c r="BD518" s="162">
        <v>0</v>
      </c>
      <c r="BE518" s="162">
        <v>0</v>
      </c>
      <c r="BF518" s="162">
        <v>0</v>
      </c>
      <c r="BG518" s="162">
        <v>0</v>
      </c>
      <c r="BH518" s="162">
        <v>0</v>
      </c>
      <c r="BI518" s="162">
        <v>0</v>
      </c>
      <c r="BJ518" s="162">
        <v>0</v>
      </c>
      <c r="BK518" s="162">
        <v>0</v>
      </c>
      <c r="BL518" s="162">
        <v>0</v>
      </c>
      <c r="BM518" s="162">
        <v>0</v>
      </c>
      <c r="BN518" s="162">
        <v>0</v>
      </c>
      <c r="BO518" s="162"/>
      <c r="BP518" s="162"/>
      <c r="BQ518" s="162">
        <v>416</v>
      </c>
      <c r="BR518" s="162">
        <v>12230.4</v>
      </c>
      <c r="BS518" s="162">
        <v>0</v>
      </c>
      <c r="BT518" s="162">
        <v>0</v>
      </c>
      <c r="BU518" s="162">
        <v>0</v>
      </c>
      <c r="BV518" s="162">
        <v>0</v>
      </c>
      <c r="BW518" s="162"/>
      <c r="BX518" s="162"/>
      <c r="BY518" s="162">
        <v>0</v>
      </c>
      <c r="BZ518" s="162">
        <v>0</v>
      </c>
      <c r="CA518" s="162">
        <v>0</v>
      </c>
      <c r="CB518" s="162">
        <v>0</v>
      </c>
      <c r="CC518" s="162">
        <v>0</v>
      </c>
      <c r="CD518" s="162">
        <v>0</v>
      </c>
      <c r="CE518" s="162">
        <f>VLOOKUP(I518,[120]REV33!$A:$O,11,0)</f>
        <v>0</v>
      </c>
      <c r="CF518" s="162">
        <f>VLOOKUP(I518,[120]REV33!$A:$O,12,0)</f>
        <v>0</v>
      </c>
      <c r="CG518" s="162"/>
      <c r="CH518" s="162"/>
      <c r="CI518" s="162"/>
      <c r="CJ518" s="162"/>
      <c r="CK518" s="162"/>
      <c r="CL518" s="162"/>
      <c r="CM518" s="162"/>
      <c r="CN518" s="162"/>
      <c r="CO518" s="162">
        <v>0</v>
      </c>
      <c r="CP518" s="162">
        <v>0</v>
      </c>
      <c r="CQ518" s="162">
        <v>0</v>
      </c>
      <c r="CR518" s="162">
        <v>0</v>
      </c>
      <c r="CS518" s="162">
        <v>0</v>
      </c>
      <c r="CT518" s="162">
        <v>0</v>
      </c>
      <c r="CU518" s="162">
        <v>0</v>
      </c>
      <c r="CV518" s="162">
        <v>0</v>
      </c>
      <c r="CW518" s="209">
        <f>Q518+S518+U518+W518+Y518+AA518+AC518+AE518+AG518+AI518+AK518+AM518+AO518+AQ518+AS518+AU518+AW518+AY518+BA518+BC518+BE518+BG518+BI518+BK518+BM518+BO518+BQ518+BS518+BU518+BW518+BY518+CA518+CC518+CE518+CG518+CI518+CK518+CM518+CO518+CQ518+CS518+CU518</f>
        <v>888.75739999999996</v>
      </c>
      <c r="CX518" s="209">
        <f>R518+T518+V518+X518+Z518+AB518+AD518+AF518+AH518+AJ518+AL518+AN518+AP518+AR518+AT518+AV518+AX518+AZ518+BB518+BD518+BF518+BH518+BJ518+BL518+BN518+BP518+BR518+BT518+BV518+BX518+BZ518+CB518+CD518+CF518+CH518+CJ518+CL518+CN518+CP518+CR518+CT518+CV518</f>
        <v>26129.467559999997</v>
      </c>
      <c r="CY518" s="257" t="s">
        <v>1892</v>
      </c>
      <c r="CZ518" s="156"/>
      <c r="DE518" s="152">
        <f>IF(CW518&gt;DA518,CW518-DA518,"0")</f>
        <v>888.75739999999996</v>
      </c>
      <c r="DF518" s="152">
        <f>IF(CX518&gt;DB518,CX518-DB518,"0")</f>
        <v>26129.467559999997</v>
      </c>
      <c r="DG518" s="158"/>
      <c r="DH518" s="187" t="s">
        <v>1692</v>
      </c>
      <c r="DI518" s="156" t="s">
        <v>45</v>
      </c>
      <c r="DJ518" s="260" t="s">
        <v>1424</v>
      </c>
      <c r="DK518" s="186"/>
      <c r="DL518" s="156">
        <v>4982.3999999999996</v>
      </c>
      <c r="DM518" s="187">
        <v>45904</v>
      </c>
      <c r="DN518" s="429">
        <v>144</v>
      </c>
      <c r="DO518" s="240">
        <v>4982.3999999999996</v>
      </c>
      <c r="DP518" s="280">
        <v>18000</v>
      </c>
      <c r="DQ518" s="181">
        <f t="shared" si="580"/>
        <v>98651520.000000015</v>
      </c>
      <c r="DR518" s="446">
        <f t="shared" si="581"/>
        <v>0.10000000000000017</v>
      </c>
      <c r="DS518" s="281">
        <f t="shared" si="582"/>
        <v>89683200</v>
      </c>
      <c r="DT518" s="159">
        <v>45907</v>
      </c>
      <c r="DU518" s="152">
        <f>SUMIF($I:$I,I518,$DN:$DN)</f>
        <v>888</v>
      </c>
      <c r="DV518" s="152">
        <f>SUMIF($I:$I,I518,$DO:$DO)</f>
        <v>30724.800000000003</v>
      </c>
      <c r="ES518" s="152">
        <f>SUMIF($I:$I,I518,$EG:$EG)</f>
        <v>0</v>
      </c>
      <c r="ET518" s="151">
        <f>SUMIF($I:$I,I518,$EH:$EH)</f>
        <v>0</v>
      </c>
      <c r="EU518" s="153"/>
      <c r="EV518" s="153"/>
      <c r="EW518" s="153"/>
      <c r="EX518" s="153"/>
      <c r="EY518" s="152">
        <f>DU518+ES518</f>
        <v>888</v>
      </c>
      <c r="EZ518" s="152">
        <f>DV518+ET518</f>
        <v>30724.800000000003</v>
      </c>
      <c r="FA518" s="152">
        <f t="shared" ref="FA518" si="612">DE518-EY518</f>
        <v>0.75739999999996144</v>
      </c>
      <c r="FB518" s="152">
        <f t="shared" ref="FB518" si="613">DF518-EZ518</f>
        <v>-4595.3324400000056</v>
      </c>
      <c r="FC518" s="151" t="str">
        <f>IF(FA518&lt;0,"Thừa",IF(FA518=0,"Đủ","Thiếu"))</f>
        <v>Thiếu</v>
      </c>
    </row>
    <row r="519" spans="1:162" s="263" customFormat="1" ht="14" hidden="1" customHeight="1">
      <c r="A519" s="208" t="str">
        <f t="shared" si="600"/>
        <v>ok</v>
      </c>
      <c r="B519" s="154"/>
      <c r="C519" s="154"/>
      <c r="D519" s="154"/>
      <c r="E519" s="154"/>
      <c r="F519" s="344"/>
      <c r="G519" s="702"/>
      <c r="H519" s="260"/>
      <c r="I519" s="254" t="s">
        <v>1057</v>
      </c>
      <c r="J519" s="254" t="s">
        <v>277</v>
      </c>
      <c r="K519" s="253" t="s">
        <v>1058</v>
      </c>
      <c r="L519" s="261" t="s">
        <v>399</v>
      </c>
      <c r="M519" s="256" t="s">
        <v>61</v>
      </c>
      <c r="N519" s="259"/>
      <c r="O519" s="191"/>
      <c r="P519" s="190"/>
      <c r="Q519" s="155"/>
      <c r="R519" s="155"/>
      <c r="S519" s="155"/>
      <c r="T519" s="155"/>
      <c r="U519" s="155"/>
      <c r="V519" s="155"/>
      <c r="W519" s="155"/>
      <c r="X519" s="155"/>
      <c r="Y519" s="155"/>
      <c r="Z519" s="155"/>
      <c r="AA519" s="155"/>
      <c r="AB519" s="155"/>
      <c r="AC519" s="155"/>
      <c r="AD519" s="155"/>
      <c r="AE519" s="155"/>
      <c r="AF519" s="155"/>
      <c r="AG519" s="155"/>
      <c r="AH519" s="155"/>
      <c r="AI519" s="155"/>
      <c r="AJ519" s="155"/>
      <c r="AK519" s="155"/>
      <c r="AL519" s="155"/>
      <c r="AM519" s="155"/>
      <c r="AN519" s="155"/>
      <c r="AO519" s="234"/>
      <c r="AP519" s="193"/>
      <c r="AQ519" s="193"/>
      <c r="AR519" s="193"/>
      <c r="AS519" s="193"/>
      <c r="AT519" s="193"/>
      <c r="AU519" s="162"/>
      <c r="AV519" s="162"/>
      <c r="AW519" s="162"/>
      <c r="AX519" s="162"/>
      <c r="AY519" s="162"/>
      <c r="AZ519" s="162"/>
      <c r="BA519" s="162"/>
      <c r="BB519" s="162"/>
      <c r="BC519" s="162"/>
      <c r="BD519" s="162"/>
      <c r="BE519" s="162"/>
      <c r="BF519" s="162"/>
      <c r="BG519" s="162"/>
      <c r="BH519" s="162"/>
      <c r="BI519" s="162"/>
      <c r="BJ519" s="162"/>
      <c r="BK519" s="162"/>
      <c r="BL519" s="162"/>
      <c r="BM519" s="162"/>
      <c r="BN519" s="162"/>
      <c r="BO519" s="162"/>
      <c r="BP519" s="162"/>
      <c r="BQ519" s="162"/>
      <c r="BR519" s="162"/>
      <c r="BS519" s="162"/>
      <c r="BT519" s="162"/>
      <c r="BU519" s="162"/>
      <c r="BV519" s="162"/>
      <c r="BW519" s="162"/>
      <c r="BX519" s="162"/>
      <c r="BY519" s="162"/>
      <c r="BZ519" s="162"/>
      <c r="CA519" s="162"/>
      <c r="CB519" s="162"/>
      <c r="CC519" s="162"/>
      <c r="CD519" s="162"/>
      <c r="CE519" s="162"/>
      <c r="CF519" s="162"/>
      <c r="CG519" s="162"/>
      <c r="CH519" s="162"/>
      <c r="CI519" s="162"/>
      <c r="CJ519" s="162"/>
      <c r="CK519" s="162"/>
      <c r="CL519" s="162"/>
      <c r="CM519" s="162"/>
      <c r="CN519" s="162"/>
      <c r="CO519" s="162"/>
      <c r="CP519" s="162"/>
      <c r="CQ519" s="162"/>
      <c r="CR519" s="162"/>
      <c r="CS519" s="162"/>
      <c r="CT519" s="162"/>
      <c r="CU519" s="162"/>
      <c r="CV519" s="162"/>
      <c r="CW519" s="209"/>
      <c r="CX519" s="209"/>
      <c r="CY519" s="257"/>
      <c r="CZ519" s="156"/>
      <c r="DA519" s="155"/>
      <c r="DB519" s="155"/>
      <c r="DC519" s="155"/>
      <c r="DD519" s="155"/>
      <c r="DE519" s="152"/>
      <c r="DF519" s="152"/>
      <c r="DG519" s="158"/>
      <c r="DH519" s="187" t="s">
        <v>2181</v>
      </c>
      <c r="DI519" s="156" t="s">
        <v>1901</v>
      </c>
      <c r="DJ519" s="506" t="s">
        <v>2191</v>
      </c>
      <c r="DK519" s="186"/>
      <c r="DL519" s="505">
        <v>14532</v>
      </c>
      <c r="DM519" s="187">
        <v>45972</v>
      </c>
      <c r="DN519" s="1004">
        <f>35*12</f>
        <v>420</v>
      </c>
      <c r="DO519" s="505">
        <v>14532</v>
      </c>
      <c r="DP519" s="505">
        <v>17545.45</v>
      </c>
      <c r="DQ519" s="181">
        <f>DP519*DO519*(1+DR519)</f>
        <v>280467527.34000003</v>
      </c>
      <c r="DR519" s="446">
        <v>0.1</v>
      </c>
      <c r="DS519" s="240">
        <f>DP519*DO519</f>
        <v>254970479.40000001</v>
      </c>
      <c r="DT519" s="159">
        <v>45976</v>
      </c>
      <c r="DU519" s="152"/>
      <c r="DV519" s="152"/>
      <c r="DW519" s="155"/>
      <c r="DX519" s="155"/>
      <c r="DY519" s="155"/>
      <c r="DZ519" s="155"/>
      <c r="EA519" s="155"/>
      <c r="EB519" s="155"/>
      <c r="EC519" s="155"/>
      <c r="ED519" s="155"/>
      <c r="EE519" s="155"/>
      <c r="EF519" s="155"/>
      <c r="EG519" s="155"/>
      <c r="EH519" s="155"/>
      <c r="EI519" s="155"/>
      <c r="EJ519" s="155"/>
      <c r="EK519" s="155"/>
      <c r="EL519" s="155"/>
      <c r="EM519" s="155"/>
      <c r="EN519" s="155"/>
      <c r="EO519" s="155"/>
      <c r="EP519" s="155"/>
      <c r="EQ519" s="155"/>
      <c r="ER519" s="155"/>
      <c r="ES519" s="152"/>
      <c r="ET519" s="151"/>
      <c r="EU519" s="153"/>
      <c r="EV519" s="153"/>
      <c r="EW519" s="153"/>
      <c r="EX519" s="153"/>
      <c r="EY519" s="152"/>
      <c r="EZ519" s="152"/>
      <c r="FA519" s="152"/>
      <c r="FB519" s="152"/>
      <c r="FC519" s="151"/>
      <c r="FD519" s="155"/>
      <c r="FE519" s="155"/>
      <c r="FF519" s="155"/>
    </row>
    <row r="520" spans="1:162" s="263" customFormat="1" ht="14" hidden="1" customHeight="1">
      <c r="A520" s="208" t="str">
        <f t="shared" si="600"/>
        <v>ok</v>
      </c>
      <c r="B520" s="154"/>
      <c r="C520" s="154"/>
      <c r="D520" s="154"/>
      <c r="E520" s="154"/>
      <c r="F520" s="344" t="s">
        <v>1728</v>
      </c>
      <c r="G520" s="702"/>
      <c r="H520" s="702"/>
      <c r="I520" s="253" t="s">
        <v>1057</v>
      </c>
      <c r="J520" s="254" t="s">
        <v>277</v>
      </c>
      <c r="K520" s="253" t="s">
        <v>1058</v>
      </c>
      <c r="L520" s="261" t="s">
        <v>399</v>
      </c>
      <c r="M520" s="256" t="s">
        <v>61</v>
      </c>
      <c r="N520" s="259"/>
      <c r="O520" s="191"/>
      <c r="P520" s="190"/>
      <c r="Q520" s="155"/>
      <c r="R520" s="155"/>
      <c r="S520" s="155"/>
      <c r="T520" s="155"/>
      <c r="U520" s="155"/>
      <c r="V520" s="155"/>
      <c r="W520" s="155"/>
      <c r="X520" s="155"/>
      <c r="Y520" s="155"/>
      <c r="Z520" s="155"/>
      <c r="AA520" s="155"/>
      <c r="AB520" s="155"/>
      <c r="AC520" s="155"/>
      <c r="AD520" s="155"/>
      <c r="AE520" s="155"/>
      <c r="AF520" s="155"/>
      <c r="AG520" s="155"/>
      <c r="AH520" s="155"/>
      <c r="AI520" s="155"/>
      <c r="AJ520" s="155"/>
      <c r="AK520" s="155"/>
      <c r="AL520" s="155"/>
      <c r="AM520" s="155"/>
      <c r="AN520" s="155"/>
      <c r="AO520" s="234"/>
      <c r="AP520" s="193"/>
      <c r="AQ520" s="193"/>
      <c r="AR520" s="193"/>
      <c r="AS520" s="193"/>
      <c r="AT520" s="193"/>
      <c r="AU520" s="162"/>
      <c r="AV520" s="162"/>
      <c r="AW520" s="162"/>
      <c r="AX520" s="162"/>
      <c r="AY520" s="162"/>
      <c r="AZ520" s="162"/>
      <c r="BA520" s="162"/>
      <c r="BB520" s="162"/>
      <c r="BC520" s="162"/>
      <c r="BD520" s="162"/>
      <c r="BE520" s="162"/>
      <c r="BF520" s="162"/>
      <c r="BG520" s="162"/>
      <c r="BH520" s="162"/>
      <c r="BI520" s="162"/>
      <c r="BJ520" s="162"/>
      <c r="BK520" s="162"/>
      <c r="BL520" s="162"/>
      <c r="BM520" s="162"/>
      <c r="BN520" s="162"/>
      <c r="BO520" s="162"/>
      <c r="BP520" s="162"/>
      <c r="BQ520" s="162"/>
      <c r="BR520" s="162"/>
      <c r="BS520" s="162"/>
      <c r="BT520" s="162"/>
      <c r="BU520" s="162"/>
      <c r="BV520" s="162"/>
      <c r="BW520" s="162"/>
      <c r="BX520" s="162"/>
      <c r="BY520" s="162"/>
      <c r="BZ520" s="162"/>
      <c r="CA520" s="162"/>
      <c r="CB520" s="162"/>
      <c r="CC520" s="162"/>
      <c r="CD520" s="162"/>
      <c r="CE520" s="162"/>
      <c r="CF520" s="162"/>
      <c r="CG520" s="162"/>
      <c r="CH520" s="162"/>
      <c r="CI520" s="162"/>
      <c r="CJ520" s="162"/>
      <c r="CK520" s="162"/>
      <c r="CL520" s="162"/>
      <c r="CM520" s="162"/>
      <c r="CN520" s="162"/>
      <c r="CO520" s="162"/>
      <c r="CP520" s="162"/>
      <c r="CQ520" s="162"/>
      <c r="CR520" s="162"/>
      <c r="CS520" s="162"/>
      <c r="CT520" s="162"/>
      <c r="CU520" s="162"/>
      <c r="CV520" s="162"/>
      <c r="CW520" s="209"/>
      <c r="CX520" s="209"/>
      <c r="CY520" s="257"/>
      <c r="CZ520" s="156"/>
      <c r="DA520" s="155"/>
      <c r="DB520" s="155"/>
      <c r="DC520" s="155"/>
      <c r="DD520" s="155"/>
      <c r="DE520" s="152"/>
      <c r="DF520" s="152"/>
      <c r="DG520" s="158"/>
      <c r="DH520" s="158" t="s">
        <v>1693</v>
      </c>
      <c r="DI520" s="156" t="s">
        <v>45</v>
      </c>
      <c r="DJ520" s="213" t="s">
        <v>1462</v>
      </c>
      <c r="DK520" s="186"/>
      <c r="DL520" s="156">
        <v>8304</v>
      </c>
      <c r="DM520" s="187">
        <v>45908</v>
      </c>
      <c r="DN520" s="429">
        <v>240</v>
      </c>
      <c r="DO520" s="240">
        <v>8304</v>
      </c>
      <c r="DP520" s="189">
        <v>18000</v>
      </c>
      <c r="DQ520" s="181">
        <f t="shared" si="580"/>
        <v>164419200</v>
      </c>
      <c r="DR520" s="446">
        <f t="shared" si="581"/>
        <v>0.1</v>
      </c>
      <c r="DS520" s="160">
        <f t="shared" si="582"/>
        <v>149472000</v>
      </c>
      <c r="DT520" s="159">
        <v>45910</v>
      </c>
      <c r="DU520" s="152"/>
      <c r="DV520" s="152"/>
      <c r="DW520" s="155"/>
      <c r="DX520" s="155"/>
      <c r="DY520" s="155"/>
      <c r="DZ520" s="155"/>
      <c r="EA520" s="155"/>
      <c r="EB520" s="155"/>
      <c r="EC520" s="155"/>
      <c r="ED520" s="155"/>
      <c r="EE520" s="155"/>
      <c r="EF520" s="155"/>
      <c r="EG520" s="155"/>
      <c r="EH520" s="155"/>
      <c r="EI520" s="155"/>
      <c r="EJ520" s="155"/>
      <c r="EK520" s="155"/>
      <c r="EL520" s="155"/>
      <c r="EM520" s="155"/>
      <c r="EN520" s="155"/>
      <c r="EO520" s="155"/>
      <c r="EP520" s="155"/>
      <c r="EQ520" s="155"/>
      <c r="ER520" s="155"/>
      <c r="ES520" s="152"/>
      <c r="ET520" s="151"/>
      <c r="EU520" s="158"/>
      <c r="EV520" s="158"/>
      <c r="EW520" s="158"/>
      <c r="EX520" s="158"/>
      <c r="EY520" s="152"/>
      <c r="EZ520" s="152"/>
      <c r="FA520" s="152"/>
      <c r="FB520" s="152"/>
      <c r="FC520" s="151"/>
      <c r="FD520" s="155"/>
      <c r="FE520" s="155"/>
      <c r="FF520" s="155"/>
    </row>
    <row r="521" spans="1:162" s="263" customFormat="1" ht="14" hidden="1" customHeight="1">
      <c r="A521" s="208" t="str">
        <f t="shared" si="600"/>
        <v>ok</v>
      </c>
      <c r="B521" s="154"/>
      <c r="C521" s="154"/>
      <c r="D521" s="154"/>
      <c r="E521" s="154"/>
      <c r="F521" s="344" t="s">
        <v>1728</v>
      </c>
      <c r="G521" s="702"/>
      <c r="H521" s="702"/>
      <c r="I521" s="253" t="s">
        <v>1057</v>
      </c>
      <c r="J521" s="254" t="s">
        <v>277</v>
      </c>
      <c r="K521" s="253" t="s">
        <v>1058</v>
      </c>
      <c r="L521" s="261" t="s">
        <v>399</v>
      </c>
      <c r="M521" s="256" t="s">
        <v>61</v>
      </c>
      <c r="N521" s="259"/>
      <c r="O521" s="191"/>
      <c r="P521" s="190"/>
      <c r="Q521" s="155"/>
      <c r="R521" s="155"/>
      <c r="S521" s="155"/>
      <c r="T521" s="155"/>
      <c r="U521" s="155"/>
      <c r="V521" s="155"/>
      <c r="W521" s="155"/>
      <c r="X521" s="155"/>
      <c r="Y521" s="155"/>
      <c r="Z521" s="155"/>
      <c r="AA521" s="155"/>
      <c r="AB521" s="155"/>
      <c r="AC521" s="155"/>
      <c r="AD521" s="155"/>
      <c r="AE521" s="155"/>
      <c r="AF521" s="155"/>
      <c r="AG521" s="155"/>
      <c r="AH521" s="155"/>
      <c r="AI521" s="155"/>
      <c r="AJ521" s="155"/>
      <c r="AK521" s="155"/>
      <c r="AL521" s="155"/>
      <c r="AM521" s="155"/>
      <c r="AN521" s="155"/>
      <c r="AO521" s="234"/>
      <c r="AP521" s="193"/>
      <c r="AQ521" s="193"/>
      <c r="AR521" s="193"/>
      <c r="AS521" s="193"/>
      <c r="AT521" s="193"/>
      <c r="AU521" s="162"/>
      <c r="AV521" s="162"/>
      <c r="AW521" s="162"/>
      <c r="AX521" s="162"/>
      <c r="AY521" s="162"/>
      <c r="AZ521" s="162"/>
      <c r="BA521" s="162"/>
      <c r="BB521" s="162"/>
      <c r="BC521" s="162"/>
      <c r="BD521" s="162"/>
      <c r="BE521" s="162"/>
      <c r="BF521" s="162"/>
      <c r="BG521" s="162"/>
      <c r="BH521" s="162"/>
      <c r="BI521" s="162"/>
      <c r="BJ521" s="162"/>
      <c r="BK521" s="162"/>
      <c r="BL521" s="162"/>
      <c r="BM521" s="162"/>
      <c r="BN521" s="162"/>
      <c r="BO521" s="162"/>
      <c r="BP521" s="162"/>
      <c r="BQ521" s="162"/>
      <c r="BR521" s="162"/>
      <c r="BS521" s="162"/>
      <c r="BT521" s="162"/>
      <c r="BU521" s="162"/>
      <c r="BV521" s="162"/>
      <c r="BW521" s="162"/>
      <c r="BX521" s="162"/>
      <c r="BY521" s="162"/>
      <c r="BZ521" s="162"/>
      <c r="CA521" s="162"/>
      <c r="CB521" s="162"/>
      <c r="CC521" s="162"/>
      <c r="CD521" s="162"/>
      <c r="CE521" s="162"/>
      <c r="CF521" s="162"/>
      <c r="CG521" s="162"/>
      <c r="CH521" s="162"/>
      <c r="CI521" s="162"/>
      <c r="CJ521" s="162"/>
      <c r="CK521" s="162"/>
      <c r="CL521" s="162"/>
      <c r="CM521" s="162"/>
      <c r="CN521" s="162"/>
      <c r="CO521" s="162"/>
      <c r="CP521" s="162"/>
      <c r="CQ521" s="162"/>
      <c r="CR521" s="162"/>
      <c r="CS521" s="162"/>
      <c r="CT521" s="162"/>
      <c r="CU521" s="162"/>
      <c r="CV521" s="162"/>
      <c r="CW521" s="209"/>
      <c r="CX521" s="209"/>
      <c r="CY521" s="257"/>
      <c r="CZ521" s="156"/>
      <c r="DA521" s="155"/>
      <c r="DB521" s="155"/>
      <c r="DC521" s="155"/>
      <c r="DD521" s="155"/>
      <c r="DE521" s="152"/>
      <c r="DF521" s="152"/>
      <c r="DG521" s="158"/>
      <c r="DH521" s="187" t="s">
        <v>1560</v>
      </c>
      <c r="DI521" s="156" t="s">
        <v>45</v>
      </c>
      <c r="DJ521" s="701" t="s">
        <v>1592</v>
      </c>
      <c r="DK521" s="213" t="s">
        <v>87</v>
      </c>
      <c r="DL521" s="156">
        <v>2906.4</v>
      </c>
      <c r="DM521" s="153">
        <v>45933</v>
      </c>
      <c r="DN521" s="429">
        <v>84</v>
      </c>
      <c r="DO521" s="240">
        <v>2906.4</v>
      </c>
      <c r="DP521" s="189">
        <v>18000</v>
      </c>
      <c r="DQ521" s="181">
        <f t="shared" si="580"/>
        <v>57546720.000000007</v>
      </c>
      <c r="DR521" s="446">
        <f t="shared" si="581"/>
        <v>0.10000000000000014</v>
      </c>
      <c r="DS521" s="160">
        <f t="shared" si="582"/>
        <v>52315200</v>
      </c>
      <c r="DT521" s="275">
        <v>45939</v>
      </c>
      <c r="DU521" s="152"/>
      <c r="DV521" s="152"/>
      <c r="DW521" s="155"/>
      <c r="DX521" s="155"/>
      <c r="DY521" s="155"/>
      <c r="DZ521" s="155"/>
      <c r="EA521" s="155"/>
      <c r="EB521" s="155"/>
      <c r="EC521" s="155"/>
      <c r="ED521" s="155"/>
      <c r="EE521" s="155"/>
      <c r="EF521" s="155"/>
      <c r="EG521" s="155"/>
      <c r="EH521" s="155"/>
      <c r="EI521" s="155"/>
      <c r="EJ521" s="155"/>
      <c r="EK521" s="155"/>
      <c r="EL521" s="155"/>
      <c r="EM521" s="155"/>
      <c r="EN521" s="155"/>
      <c r="EO521" s="155"/>
      <c r="EP521" s="155"/>
      <c r="EQ521" s="155"/>
      <c r="ER521" s="155"/>
      <c r="ES521" s="152"/>
      <c r="ET521" s="151"/>
      <c r="EU521" s="158"/>
      <c r="EV521" s="158"/>
      <c r="EW521" s="158"/>
      <c r="EX521" s="158"/>
      <c r="EY521" s="152"/>
      <c r="EZ521" s="152"/>
      <c r="FA521" s="152"/>
      <c r="FB521" s="152"/>
      <c r="FC521" s="151"/>
      <c r="FD521" s="155"/>
      <c r="FE521" s="155"/>
      <c r="FF521" s="155"/>
    </row>
    <row r="522" spans="1:162" s="263" customFormat="1" ht="14" hidden="1" customHeight="1">
      <c r="A522" s="208" t="str">
        <f t="shared" si="600"/>
        <v>Hiện</v>
      </c>
      <c r="B522" s="154" t="str">
        <f>FC522</f>
        <v>Đủ</v>
      </c>
      <c r="C522" s="154">
        <f t="shared" si="562"/>
        <v>0</v>
      </c>
      <c r="D522" s="154"/>
      <c r="E522" s="154"/>
      <c r="F522" s="344" t="s">
        <v>1728</v>
      </c>
      <c r="G522" s="702" t="s">
        <v>1311</v>
      </c>
      <c r="H522" s="260" t="s">
        <v>1519</v>
      </c>
      <c r="I522" s="253" t="s">
        <v>1059</v>
      </c>
      <c r="J522" s="254" t="s">
        <v>277</v>
      </c>
      <c r="K522" s="253" t="s">
        <v>1060</v>
      </c>
      <c r="L522" s="261" t="s">
        <v>399</v>
      </c>
      <c r="M522" s="256" t="s">
        <v>61</v>
      </c>
      <c r="N522" s="259">
        <v>33.200000000000003</v>
      </c>
      <c r="O522" s="191">
        <v>55.546560000000007</v>
      </c>
      <c r="P522" s="190">
        <v>1775.8</v>
      </c>
      <c r="Q522" s="155"/>
      <c r="R522" s="155"/>
      <c r="S522" s="155"/>
      <c r="T522" s="155"/>
      <c r="U522" s="155"/>
      <c r="V522" s="155"/>
      <c r="W522" s="155"/>
      <c r="X522" s="155"/>
      <c r="Y522" s="155"/>
      <c r="Z522" s="155"/>
      <c r="AA522" s="155"/>
      <c r="AB522" s="155"/>
      <c r="AC522" s="155"/>
      <c r="AD522" s="155"/>
      <c r="AE522" s="155"/>
      <c r="AF522" s="155"/>
      <c r="AG522" s="155"/>
      <c r="AH522" s="155"/>
      <c r="AI522" s="155"/>
      <c r="AJ522" s="155"/>
      <c r="AK522" s="155"/>
      <c r="AL522" s="155"/>
      <c r="AM522" s="155"/>
      <c r="AN522" s="155"/>
      <c r="AO522" s="234">
        <v>48</v>
      </c>
      <c r="AP522" s="193">
        <v>1593.6000000000001</v>
      </c>
      <c r="AQ522" s="193">
        <v>0</v>
      </c>
      <c r="AR522" s="193">
        <v>0</v>
      </c>
      <c r="AS522" s="193">
        <v>0</v>
      </c>
      <c r="AT522" s="193">
        <v>0</v>
      </c>
      <c r="AU522" s="162">
        <v>0</v>
      </c>
      <c r="AV522" s="162">
        <v>0</v>
      </c>
      <c r="AW522" s="162">
        <v>0</v>
      </c>
      <c r="AX522" s="162">
        <v>0</v>
      </c>
      <c r="AY522" s="162">
        <v>0</v>
      </c>
      <c r="AZ522" s="162">
        <v>0</v>
      </c>
      <c r="BA522" s="162"/>
      <c r="BB522" s="162"/>
      <c r="BC522" s="162">
        <v>0</v>
      </c>
      <c r="BD522" s="162">
        <v>0</v>
      </c>
      <c r="BE522" s="162">
        <v>0</v>
      </c>
      <c r="BF522" s="162">
        <v>0</v>
      </c>
      <c r="BG522" s="162">
        <v>0</v>
      </c>
      <c r="BH522" s="162">
        <v>0</v>
      </c>
      <c r="BI522" s="162">
        <v>0</v>
      </c>
      <c r="BJ522" s="162">
        <v>0</v>
      </c>
      <c r="BK522" s="162">
        <v>0</v>
      </c>
      <c r="BL522" s="162">
        <v>0</v>
      </c>
      <c r="BM522" s="162">
        <v>0</v>
      </c>
      <c r="BN522" s="162">
        <v>0</v>
      </c>
      <c r="BO522" s="162"/>
      <c r="BP522" s="162"/>
      <c r="BQ522" s="162">
        <v>0</v>
      </c>
      <c r="BR522" s="162">
        <v>0</v>
      </c>
      <c r="BS522" s="162">
        <v>0</v>
      </c>
      <c r="BT522" s="162">
        <v>0</v>
      </c>
      <c r="BU522" s="162">
        <v>0</v>
      </c>
      <c r="BV522" s="162">
        <v>0</v>
      </c>
      <c r="BW522" s="162"/>
      <c r="BX522" s="162"/>
      <c r="BY522" s="162">
        <v>0</v>
      </c>
      <c r="BZ522" s="162">
        <v>0</v>
      </c>
      <c r="CA522" s="162">
        <v>0</v>
      </c>
      <c r="CB522" s="162">
        <v>0</v>
      </c>
      <c r="CC522" s="162">
        <v>0</v>
      </c>
      <c r="CD522" s="162">
        <v>0</v>
      </c>
      <c r="CE522" s="162">
        <f>VLOOKUP(I522,[120]REV33!$A:$O,11,0)</f>
        <v>0</v>
      </c>
      <c r="CF522" s="162">
        <f>VLOOKUP(I522,[120]REV33!$A:$O,12,0)</f>
        <v>0</v>
      </c>
      <c r="CG522" s="162"/>
      <c r="CH522" s="162"/>
      <c r="CI522" s="162"/>
      <c r="CJ522" s="162"/>
      <c r="CK522" s="162"/>
      <c r="CL522" s="162"/>
      <c r="CM522" s="162"/>
      <c r="CN522" s="162"/>
      <c r="CO522" s="162">
        <v>0</v>
      </c>
      <c r="CP522" s="162">
        <v>0</v>
      </c>
      <c r="CQ522" s="162">
        <v>0</v>
      </c>
      <c r="CR522" s="162">
        <v>0</v>
      </c>
      <c r="CS522" s="162">
        <v>0</v>
      </c>
      <c r="CT522" s="162">
        <v>0</v>
      </c>
      <c r="CU522" s="162">
        <v>0</v>
      </c>
      <c r="CV522" s="162">
        <v>0</v>
      </c>
      <c r="CW522" s="209">
        <f t="shared" ref="CW522:CW523" si="614">Q522+S522+U522+W522+Y522+AA522+AC522+AE522+AG522+AI522+AK522+AM522+AO522+AQ522+AS522+AU522+AW522+AY522+BA522+BC522+BE522+BG522+BI522+BK522+BM522+BO522+BQ522+BS522+BU522+BW522+BY522+CA522+CC522+CE522+CG522+CI522+CK522+CM522+CO522+CQ522+CS522+CU522</f>
        <v>48</v>
      </c>
      <c r="CX522" s="209">
        <f t="shared" ref="CX522:CX523" si="615">R522+T522+V522+X522+Z522+AB522+AD522+AF522+AH522+AJ522+AL522+AN522+AP522+AR522+AT522+AV522+AX522+AZ522+BB522+BD522+BF522+BH522+BJ522+BL522+BN522+BP522+BR522+BT522+BV522+BX522+BZ522+CB522+CD522+CF522+CH522+CJ522+CL522+CN522+CP522+CR522+CT522+CV522</f>
        <v>1593.6000000000001</v>
      </c>
      <c r="CY522" s="257" t="s">
        <v>1158</v>
      </c>
      <c r="CZ522" s="156"/>
      <c r="DA522" s="155"/>
      <c r="DB522" s="155"/>
      <c r="DC522" s="155"/>
      <c r="DD522" s="155"/>
      <c r="DE522" s="152">
        <f t="shared" ref="DE522:DE523" si="616">IF(CW522&gt;DA522,CW522-DA522,"0")</f>
        <v>48</v>
      </c>
      <c r="DF522" s="152">
        <f t="shared" ref="DF522:DF523" si="617">IF(CX522&gt;DB522,CX522-DB522,"0")</f>
        <v>1593.6000000000001</v>
      </c>
      <c r="DG522" s="158"/>
      <c r="DH522" s="187" t="s">
        <v>1560</v>
      </c>
      <c r="DI522" s="156" t="s">
        <v>45</v>
      </c>
      <c r="DJ522" s="701" t="s">
        <v>1593</v>
      </c>
      <c r="DK522" s="213" t="s">
        <v>87</v>
      </c>
      <c r="DL522" s="156">
        <v>1660.8</v>
      </c>
      <c r="DM522" s="153">
        <v>45933</v>
      </c>
      <c r="DN522" s="429">
        <v>48</v>
      </c>
      <c r="DO522" s="240">
        <v>1660.8</v>
      </c>
      <c r="DP522" s="189">
        <v>18000</v>
      </c>
      <c r="DQ522" s="181">
        <f t="shared" si="580"/>
        <v>32883840.000000004</v>
      </c>
      <c r="DR522" s="446">
        <f t="shared" si="581"/>
        <v>0.10000000000000013</v>
      </c>
      <c r="DS522" s="160">
        <f t="shared" si="582"/>
        <v>29894400</v>
      </c>
      <c r="DT522" s="275">
        <v>45939</v>
      </c>
      <c r="DU522" s="152">
        <f>SUMIF($I:$I,I522,$DN:$DN)</f>
        <v>48</v>
      </c>
      <c r="DV522" s="152">
        <f>SUMIF($I:$I,I522,$DO:$DO)</f>
        <v>1660.8</v>
      </c>
      <c r="DW522" s="155"/>
      <c r="DX522" s="155"/>
      <c r="DY522" s="155"/>
      <c r="DZ522" s="155"/>
      <c r="EA522" s="155"/>
      <c r="EB522" s="155"/>
      <c r="EC522" s="155"/>
      <c r="ED522" s="155"/>
      <c r="EE522" s="155"/>
      <c r="EF522" s="155"/>
      <c r="EG522" s="155"/>
      <c r="EH522" s="155"/>
      <c r="EI522" s="155"/>
      <c r="EJ522" s="155"/>
      <c r="EK522" s="155"/>
      <c r="EL522" s="155"/>
      <c r="EM522" s="155"/>
      <c r="EN522" s="155"/>
      <c r="EO522" s="155"/>
      <c r="EP522" s="155"/>
      <c r="EQ522" s="155"/>
      <c r="ER522" s="155"/>
      <c r="ES522" s="152">
        <f>SUMIF($I:$I,I522,$EG:$EG)</f>
        <v>0</v>
      </c>
      <c r="ET522" s="151">
        <f>SUMIF($I:$I,I522,$EH:$EH)</f>
        <v>0</v>
      </c>
      <c r="EU522" s="153"/>
      <c r="EV522" s="153"/>
      <c r="EW522" s="153"/>
      <c r="EX522" s="153"/>
      <c r="EY522" s="152">
        <f t="shared" ref="EY522:EY523" si="618">DU522+ES522</f>
        <v>48</v>
      </c>
      <c r="EZ522" s="152">
        <f t="shared" ref="EZ522:EZ523" si="619">DV522+ET522</f>
        <v>1660.8</v>
      </c>
      <c r="FA522" s="152">
        <f t="shared" ref="FA522:FA523" si="620">DE522-EY522</f>
        <v>0</v>
      </c>
      <c r="FB522" s="152">
        <f t="shared" ref="FB522:FB523" si="621">DF522-EZ522</f>
        <v>-67.199999999999818</v>
      </c>
      <c r="FC522" s="151" t="str">
        <f t="shared" ref="FC522:FC523" si="622">IF(FA522&lt;0,"Thừa",IF(FA522=0,"Đủ","Thiếu"))</f>
        <v>Đủ</v>
      </c>
      <c r="FD522" s="155"/>
      <c r="FE522" s="155"/>
      <c r="FF522" s="155"/>
    </row>
    <row r="523" spans="1:162" s="155" customFormat="1" ht="14" hidden="1" customHeight="1">
      <c r="A523" s="208" t="str">
        <f t="shared" si="600"/>
        <v>Hiện</v>
      </c>
      <c r="B523" s="154" t="str">
        <f>FC523</f>
        <v>Đủ</v>
      </c>
      <c r="C523" s="154">
        <f t="shared" si="562"/>
        <v>0</v>
      </c>
      <c r="D523" s="154"/>
      <c r="E523" s="154"/>
      <c r="F523" s="344" t="s">
        <v>1728</v>
      </c>
      <c r="G523" s="260" t="s">
        <v>1897</v>
      </c>
      <c r="H523" s="702" t="s">
        <v>1312</v>
      </c>
      <c r="I523" s="253" t="s">
        <v>1061</v>
      </c>
      <c r="J523" s="254" t="s">
        <v>277</v>
      </c>
      <c r="K523" s="253" t="s">
        <v>317</v>
      </c>
      <c r="L523" s="261" t="s">
        <v>399</v>
      </c>
      <c r="M523" s="256" t="s">
        <v>61</v>
      </c>
      <c r="N523" s="259">
        <v>37.9</v>
      </c>
      <c r="O523" s="191">
        <v>13.76</v>
      </c>
      <c r="P523" s="190">
        <v>521.96</v>
      </c>
      <c r="AO523" s="234">
        <v>12</v>
      </c>
      <c r="AP523" s="193">
        <v>454.79999999999995</v>
      </c>
      <c r="AQ523" s="193">
        <v>0</v>
      </c>
      <c r="AR523" s="193">
        <v>0</v>
      </c>
      <c r="AS523" s="193">
        <v>0</v>
      </c>
      <c r="AT523" s="193">
        <v>0</v>
      </c>
      <c r="AU523" s="162">
        <v>0</v>
      </c>
      <c r="AV523" s="162">
        <v>0</v>
      </c>
      <c r="AW523" s="162">
        <v>0</v>
      </c>
      <c r="AX523" s="162">
        <v>0</v>
      </c>
      <c r="AY523" s="162">
        <v>0</v>
      </c>
      <c r="AZ523" s="162">
        <v>0</v>
      </c>
      <c r="BA523" s="162"/>
      <c r="BB523" s="162"/>
      <c r="BC523" s="162">
        <v>0</v>
      </c>
      <c r="BD523" s="162">
        <v>0</v>
      </c>
      <c r="BE523" s="162">
        <v>0</v>
      </c>
      <c r="BF523" s="162">
        <v>0</v>
      </c>
      <c r="BG523" s="162">
        <v>0</v>
      </c>
      <c r="BH523" s="162">
        <v>0</v>
      </c>
      <c r="BI523" s="162">
        <v>0</v>
      </c>
      <c r="BJ523" s="162">
        <v>0</v>
      </c>
      <c r="BK523" s="162">
        <v>0</v>
      </c>
      <c r="BL523" s="162">
        <v>0</v>
      </c>
      <c r="BM523" s="162">
        <v>0</v>
      </c>
      <c r="BN523" s="162">
        <v>0</v>
      </c>
      <c r="BO523" s="162"/>
      <c r="BP523" s="162"/>
      <c r="BQ523" s="162">
        <v>12</v>
      </c>
      <c r="BR523" s="162">
        <v>454.79999999999995</v>
      </c>
      <c r="BS523" s="162">
        <v>0</v>
      </c>
      <c r="BT523" s="162">
        <v>0</v>
      </c>
      <c r="BU523" s="162">
        <v>0</v>
      </c>
      <c r="BV523" s="162">
        <v>0</v>
      </c>
      <c r="BW523" s="162"/>
      <c r="BX523" s="162"/>
      <c r="BY523" s="162">
        <v>0</v>
      </c>
      <c r="BZ523" s="162">
        <v>0</v>
      </c>
      <c r="CA523" s="162">
        <v>0</v>
      </c>
      <c r="CB523" s="162">
        <v>0</v>
      </c>
      <c r="CC523" s="162">
        <v>0</v>
      </c>
      <c r="CD523" s="162">
        <v>0</v>
      </c>
      <c r="CE523" s="162">
        <f>VLOOKUP(I523,[120]REV33!$A:$O,11,0)</f>
        <v>0</v>
      </c>
      <c r="CF523" s="162">
        <f>VLOOKUP(I523,[120]REV33!$A:$O,12,0)</f>
        <v>0</v>
      </c>
      <c r="CG523" s="162"/>
      <c r="CH523" s="162"/>
      <c r="CI523" s="162"/>
      <c r="CJ523" s="162"/>
      <c r="CK523" s="162"/>
      <c r="CL523" s="162"/>
      <c r="CM523" s="162"/>
      <c r="CN523" s="162"/>
      <c r="CO523" s="162">
        <v>0</v>
      </c>
      <c r="CP523" s="162">
        <v>0</v>
      </c>
      <c r="CQ523" s="162">
        <v>0</v>
      </c>
      <c r="CR523" s="162">
        <v>0</v>
      </c>
      <c r="CS523" s="162">
        <v>0</v>
      </c>
      <c r="CT523" s="162">
        <v>0</v>
      </c>
      <c r="CU523" s="162">
        <v>0</v>
      </c>
      <c r="CV523" s="162">
        <v>0</v>
      </c>
      <c r="CW523" s="209">
        <f t="shared" si="614"/>
        <v>24</v>
      </c>
      <c r="CX523" s="209">
        <f t="shared" si="615"/>
        <v>909.59999999999991</v>
      </c>
      <c r="CY523" s="257" t="s">
        <v>1892</v>
      </c>
      <c r="CZ523" s="156"/>
      <c r="DE523" s="152">
        <f t="shared" si="616"/>
        <v>24</v>
      </c>
      <c r="DF523" s="152">
        <f t="shared" si="617"/>
        <v>909.59999999999991</v>
      </c>
      <c r="DG523" s="158"/>
      <c r="DH523" s="187" t="s">
        <v>1692</v>
      </c>
      <c r="DI523" s="156" t="s">
        <v>45</v>
      </c>
      <c r="DJ523" s="260" t="s">
        <v>1425</v>
      </c>
      <c r="DK523" s="186"/>
      <c r="DL523" s="156">
        <v>457.2</v>
      </c>
      <c r="DM523" s="187">
        <v>45904</v>
      </c>
      <c r="DN523" s="429">
        <v>12</v>
      </c>
      <c r="DO523" s="240">
        <v>457.2</v>
      </c>
      <c r="DP523" s="280">
        <v>18000</v>
      </c>
      <c r="DQ523" s="181">
        <f t="shared" si="580"/>
        <v>9052560</v>
      </c>
      <c r="DR523" s="446">
        <f t="shared" si="581"/>
        <v>0.1</v>
      </c>
      <c r="DS523" s="281">
        <f t="shared" si="582"/>
        <v>8229600</v>
      </c>
      <c r="DT523" s="159">
        <v>45907</v>
      </c>
      <c r="DU523" s="152">
        <f>SUMIF($I:$I,I523,$DN:$DN)</f>
        <v>24</v>
      </c>
      <c r="DV523" s="152">
        <f>SUMIF($I:$I,I523,$DO:$DO)</f>
        <v>914.2</v>
      </c>
      <c r="ES523" s="152">
        <f>SUMIF($I:$I,I523,$EG:$EG)</f>
        <v>0</v>
      </c>
      <c r="ET523" s="151">
        <f>SUMIF($I:$I,I523,$EH:$EH)</f>
        <v>0</v>
      </c>
      <c r="EU523" s="153"/>
      <c r="EV523" s="153"/>
      <c r="EW523" s="153"/>
      <c r="EX523" s="153"/>
      <c r="EY523" s="152">
        <f t="shared" si="618"/>
        <v>24</v>
      </c>
      <c r="EZ523" s="152">
        <f t="shared" si="619"/>
        <v>914.2</v>
      </c>
      <c r="FA523" s="152">
        <f t="shared" si="620"/>
        <v>0</v>
      </c>
      <c r="FB523" s="152">
        <f t="shared" si="621"/>
        <v>-4.6000000000001364</v>
      </c>
      <c r="FC523" s="151" t="str">
        <f t="shared" si="622"/>
        <v>Đủ</v>
      </c>
    </row>
    <row r="524" spans="1:162" s="155" customFormat="1" ht="14" hidden="1" customHeight="1">
      <c r="A524" s="208" t="str">
        <f t="shared" si="600"/>
        <v>ok</v>
      </c>
      <c r="B524" s="154"/>
      <c r="C524" s="154"/>
      <c r="D524" s="154"/>
      <c r="E524" s="154"/>
      <c r="F524" s="344"/>
      <c r="G524" s="260"/>
      <c r="H524" s="702"/>
      <c r="I524" s="253" t="s">
        <v>1061</v>
      </c>
      <c r="J524" s="254" t="s">
        <v>277</v>
      </c>
      <c r="K524" s="253" t="s">
        <v>317</v>
      </c>
      <c r="L524" s="261" t="s">
        <v>399</v>
      </c>
      <c r="M524" s="256" t="s">
        <v>61</v>
      </c>
      <c r="N524" s="259"/>
      <c r="O524" s="191"/>
      <c r="P524" s="190"/>
      <c r="AO524" s="234"/>
      <c r="AP524" s="193"/>
      <c r="AQ524" s="193"/>
      <c r="AR524" s="193"/>
      <c r="AS524" s="193"/>
      <c r="AT524" s="193"/>
      <c r="AU524" s="162"/>
      <c r="AV524" s="162"/>
      <c r="AW524" s="162"/>
      <c r="AX524" s="162"/>
      <c r="AY524" s="162"/>
      <c r="AZ524" s="162"/>
      <c r="BA524" s="162"/>
      <c r="BB524" s="162"/>
      <c r="BC524" s="162"/>
      <c r="BD524" s="162"/>
      <c r="BE524" s="162"/>
      <c r="BF524" s="162"/>
      <c r="BG524" s="162"/>
      <c r="BH524" s="162"/>
      <c r="BI524" s="162"/>
      <c r="BJ524" s="162"/>
      <c r="BK524" s="162"/>
      <c r="BL524" s="162"/>
      <c r="BM524" s="162"/>
      <c r="BN524" s="162"/>
      <c r="BO524" s="162"/>
      <c r="BP524" s="162"/>
      <c r="BQ524" s="162"/>
      <c r="BR524" s="162"/>
      <c r="BS524" s="162"/>
      <c r="BT524" s="162"/>
      <c r="BU524" s="162"/>
      <c r="BV524" s="162"/>
      <c r="BW524" s="162"/>
      <c r="BX524" s="162"/>
      <c r="BY524" s="162"/>
      <c r="BZ524" s="162"/>
      <c r="CA524" s="162"/>
      <c r="CB524" s="162"/>
      <c r="CC524" s="162"/>
      <c r="CD524" s="162"/>
      <c r="CE524" s="162"/>
      <c r="CF524" s="162"/>
      <c r="CG524" s="162"/>
      <c r="CH524" s="162"/>
      <c r="CI524" s="162"/>
      <c r="CJ524" s="162"/>
      <c r="CK524" s="162"/>
      <c r="CL524" s="162"/>
      <c r="CM524" s="162"/>
      <c r="CN524" s="162"/>
      <c r="CO524" s="162"/>
      <c r="CP524" s="162"/>
      <c r="CQ524" s="162"/>
      <c r="CR524" s="162"/>
      <c r="CS524" s="162"/>
      <c r="CT524" s="162"/>
      <c r="CU524" s="162"/>
      <c r="CV524" s="162"/>
      <c r="CW524" s="209"/>
      <c r="CX524" s="209"/>
      <c r="CY524" s="257"/>
      <c r="CZ524" s="156"/>
      <c r="DE524" s="152"/>
      <c r="DF524" s="152"/>
      <c r="DG524" s="158"/>
      <c r="DH524" s="187" t="s">
        <v>2181</v>
      </c>
      <c r="DI524" s="156" t="s">
        <v>1901</v>
      </c>
      <c r="DJ524" s="506" t="s">
        <v>2192</v>
      </c>
      <c r="DK524" s="186"/>
      <c r="DL524" s="505">
        <v>457</v>
      </c>
      <c r="DM524" s="187">
        <v>45972</v>
      </c>
      <c r="DN524" s="1004">
        <v>12</v>
      </c>
      <c r="DO524" s="505">
        <v>457</v>
      </c>
      <c r="DP524" s="505">
        <v>17545.45</v>
      </c>
      <c r="DQ524" s="181">
        <f>DP524*DO524*(1+DR524)</f>
        <v>8820097.7150000017</v>
      </c>
      <c r="DR524" s="446">
        <v>0.1</v>
      </c>
      <c r="DS524" s="240">
        <f>DP524*DO524</f>
        <v>8018270.6500000004</v>
      </c>
      <c r="DT524" s="159">
        <v>45976</v>
      </c>
      <c r="DU524" s="152"/>
      <c r="DV524" s="152"/>
      <c r="ES524" s="152"/>
      <c r="ET524" s="151"/>
      <c r="EU524" s="153"/>
      <c r="EV524" s="153"/>
      <c r="EW524" s="153"/>
      <c r="EX524" s="153"/>
      <c r="EY524" s="152"/>
      <c r="EZ524" s="152"/>
      <c r="FA524" s="152"/>
      <c r="FB524" s="152"/>
      <c r="FC524" s="151"/>
    </row>
    <row r="525" spans="1:162" s="155" customFormat="1" ht="14" hidden="1" customHeight="1">
      <c r="A525" s="208" t="str">
        <f t="shared" si="600"/>
        <v>Hiện</v>
      </c>
      <c r="B525" s="154" t="str">
        <f>CONCATENATE(FC525," Bỏ")</f>
        <v>Đủ Bỏ</v>
      </c>
      <c r="C525" s="154">
        <f t="shared" si="562"/>
        <v>0</v>
      </c>
      <c r="D525" s="154"/>
      <c r="E525" s="154"/>
      <c r="F525" s="344" t="s">
        <v>1728</v>
      </c>
      <c r="G525" s="702" t="s">
        <v>1313</v>
      </c>
      <c r="H525" s="702" t="s">
        <v>1313</v>
      </c>
      <c r="I525" s="253" t="s">
        <v>1062</v>
      </c>
      <c r="J525" s="254" t="s">
        <v>277</v>
      </c>
      <c r="K525" s="253" t="s">
        <v>1063</v>
      </c>
      <c r="L525" s="261" t="s">
        <v>399</v>
      </c>
      <c r="M525" s="256" t="s">
        <v>61</v>
      </c>
      <c r="N525" s="259">
        <v>61.2</v>
      </c>
      <c r="O525" s="191">
        <v>66.564400000000006</v>
      </c>
      <c r="P525" s="190">
        <v>4010.7600000000007</v>
      </c>
      <c r="AO525" s="234">
        <v>69.892620000000008</v>
      </c>
      <c r="AP525" s="193">
        <v>4277.4283440000008</v>
      </c>
      <c r="AQ525" s="193">
        <v>0</v>
      </c>
      <c r="AR525" s="193">
        <v>0</v>
      </c>
      <c r="AS525" s="193">
        <v>0</v>
      </c>
      <c r="AT525" s="193">
        <v>0</v>
      </c>
      <c r="AU525" s="162">
        <v>0</v>
      </c>
      <c r="AV525" s="162">
        <v>0</v>
      </c>
      <c r="AW525" s="162">
        <v>0</v>
      </c>
      <c r="AX525" s="162">
        <v>0</v>
      </c>
      <c r="AY525" s="162">
        <f>-AO525</f>
        <v>-69.892620000000008</v>
      </c>
      <c r="AZ525" s="162">
        <f>-AP525</f>
        <v>-4277.4283440000008</v>
      </c>
      <c r="BA525" s="162"/>
      <c r="BB525" s="162"/>
      <c r="BC525" s="162">
        <v>0</v>
      </c>
      <c r="BD525" s="162">
        <v>0</v>
      </c>
      <c r="BE525" s="162">
        <v>0</v>
      </c>
      <c r="BF525" s="162">
        <v>0</v>
      </c>
      <c r="BG525" s="162">
        <v>0</v>
      </c>
      <c r="BH525" s="162">
        <v>0</v>
      </c>
      <c r="BI525" s="162">
        <v>0</v>
      </c>
      <c r="BJ525" s="162">
        <v>0</v>
      </c>
      <c r="BK525" s="162">
        <v>0</v>
      </c>
      <c r="BL525" s="162">
        <v>0</v>
      </c>
      <c r="BM525" s="162">
        <v>0</v>
      </c>
      <c r="BN525" s="162">
        <v>0</v>
      </c>
      <c r="BO525" s="162"/>
      <c r="BP525" s="162"/>
      <c r="BQ525" s="162">
        <v>0</v>
      </c>
      <c r="BR525" s="162">
        <v>0</v>
      </c>
      <c r="BS525" s="162">
        <v>0</v>
      </c>
      <c r="BT525" s="162">
        <v>0</v>
      </c>
      <c r="BU525" s="162">
        <v>0</v>
      </c>
      <c r="BV525" s="162">
        <v>0</v>
      </c>
      <c r="BW525" s="162"/>
      <c r="BX525" s="162"/>
      <c r="BY525" s="162">
        <v>0</v>
      </c>
      <c r="BZ525" s="162">
        <v>0</v>
      </c>
      <c r="CA525" s="162">
        <v>0</v>
      </c>
      <c r="CB525" s="162">
        <v>0</v>
      </c>
      <c r="CC525" s="162">
        <v>0</v>
      </c>
      <c r="CD525" s="162">
        <v>0</v>
      </c>
      <c r="CE525" s="162">
        <f>VLOOKUP(I525,[120]REV33!$A:$O,11,0)</f>
        <v>0</v>
      </c>
      <c r="CF525" s="162">
        <f>VLOOKUP(I525,[120]REV33!$A:$O,12,0)</f>
        <v>0</v>
      </c>
      <c r="CG525" s="162"/>
      <c r="CH525" s="162"/>
      <c r="CI525" s="162"/>
      <c r="CJ525" s="162"/>
      <c r="CK525" s="162"/>
      <c r="CL525" s="162"/>
      <c r="CM525" s="162"/>
      <c r="CN525" s="162"/>
      <c r="CO525" s="162">
        <v>0</v>
      </c>
      <c r="CP525" s="162">
        <v>0</v>
      </c>
      <c r="CQ525" s="162">
        <v>0</v>
      </c>
      <c r="CR525" s="162">
        <v>0</v>
      </c>
      <c r="CS525" s="162">
        <v>0</v>
      </c>
      <c r="CT525" s="162">
        <v>0</v>
      </c>
      <c r="CU525" s="162">
        <v>0</v>
      </c>
      <c r="CV525" s="162">
        <v>0</v>
      </c>
      <c r="CW525" s="209">
        <f t="shared" ref="CW525:CW526" si="623">Q525+S525+U525+W525+Y525+AA525+AC525+AE525+AG525+AI525+AK525+AM525+AO525+AQ525+AS525+AU525+AW525+AY525+BA525+BC525+BE525+BG525+BI525+BK525+BM525+BO525+BQ525+BS525+BU525+BW525+BY525+CA525+CC525+CE525+CG525+CI525+CK525+CM525+CO525+CQ525+CS525+CU525</f>
        <v>0</v>
      </c>
      <c r="CX525" s="209">
        <f t="shared" ref="CX525:CX526" si="624">R525+T525+V525+X525+Z525+AB525+AD525+AF525+AH525+AJ525+AL525+AN525+AP525+AR525+AT525+AV525+AX525+AZ525+BB525+BD525+BF525+BH525+BJ525+BL525+BN525+BP525+BR525+BT525+BV525+BX525+BZ525+CB525+CD525+CF525+CH525+CJ525+CL525+CN525+CP525+CR525+CT525+CV525</f>
        <v>0</v>
      </c>
      <c r="CY525" s="257" t="s">
        <v>1476</v>
      </c>
      <c r="CZ525" s="156"/>
      <c r="DE525" s="152" t="str">
        <f t="shared" ref="DE525:DE526" si="625">IF(CW525&gt;DA525,CW525-DA525,"0")</f>
        <v>0</v>
      </c>
      <c r="DF525" s="152" t="str">
        <f t="shared" ref="DF525:DF526" si="626">IF(CX525&gt;DB525,CX525-DB525,"0")</f>
        <v>0</v>
      </c>
      <c r="DG525" s="158"/>
      <c r="DH525" s="158"/>
      <c r="DI525" s="156"/>
      <c r="DJ525" s="260"/>
      <c r="DK525" s="186"/>
      <c r="DL525" s="156"/>
      <c r="DM525" s="187"/>
      <c r="DN525" s="429"/>
      <c r="DO525" s="240"/>
      <c r="DP525" s="189">
        <v>0</v>
      </c>
      <c r="DQ525" s="189"/>
      <c r="DR525" s="189"/>
      <c r="DS525" s="160"/>
      <c r="DT525" s="159"/>
      <c r="DU525" s="152">
        <f>SUMIF($I:$I,I525,$DN:$DN)</f>
        <v>0</v>
      </c>
      <c r="DV525" s="152">
        <f>SUMIF($I:$I,I525,$DO:$DO)</f>
        <v>0</v>
      </c>
      <c r="ES525" s="152">
        <f>SUMIF($I:$I,I525,$EG:$EG)</f>
        <v>0</v>
      </c>
      <c r="ET525" s="151">
        <f>SUMIF($I:$I,I525,$EH:$EH)</f>
        <v>0</v>
      </c>
      <c r="EU525" s="153"/>
      <c r="EV525" s="153"/>
      <c r="EW525" s="153"/>
      <c r="EX525" s="153"/>
      <c r="EY525" s="152">
        <f t="shared" ref="EY525:EY526" si="627">DU525+ES525</f>
        <v>0</v>
      </c>
      <c r="EZ525" s="152">
        <f t="shared" ref="EZ525:EZ526" si="628">DV525+ET525</f>
        <v>0</v>
      </c>
      <c r="FA525" s="152">
        <f t="shared" ref="FA525:FA526" si="629">DE525-EY525</f>
        <v>0</v>
      </c>
      <c r="FB525" s="152">
        <f t="shared" ref="FB525:FB526" si="630">DF525-EZ525</f>
        <v>0</v>
      </c>
      <c r="FC525" s="151" t="str">
        <f t="shared" ref="FC525:FC526" si="631">IF(FA525&lt;0,"Thừa",IF(FA525=0,"Đủ","Thiếu"))</f>
        <v>Đủ</v>
      </c>
    </row>
    <row r="526" spans="1:162" s="155" customFormat="1" ht="14" hidden="1" customHeight="1">
      <c r="A526" s="208" t="str">
        <f t="shared" si="600"/>
        <v>Hiện</v>
      </c>
      <c r="B526" s="154" t="str">
        <f t="shared" ref="B526:B554" si="632">FC526</f>
        <v>Thừa</v>
      </c>
      <c r="C526" s="154">
        <f t="shared" si="562"/>
        <v>-5</v>
      </c>
      <c r="D526" s="154"/>
      <c r="E526" s="154"/>
      <c r="F526" s="344" t="s">
        <v>1728</v>
      </c>
      <c r="G526" s="702" t="s">
        <v>1309</v>
      </c>
      <c r="H526" s="702" t="s">
        <v>1669</v>
      </c>
      <c r="I526" s="254" t="s">
        <v>1064</v>
      </c>
      <c r="J526" s="254" t="s">
        <v>277</v>
      </c>
      <c r="K526" s="253" t="s">
        <v>698</v>
      </c>
      <c r="L526" s="261" t="s">
        <v>399</v>
      </c>
      <c r="M526" s="256" t="s">
        <v>61</v>
      </c>
      <c r="N526" s="259">
        <v>13.3</v>
      </c>
      <c r="O526" s="191">
        <v>99.536000000000001</v>
      </c>
      <c r="P526" s="190">
        <v>1317.3999999999999</v>
      </c>
      <c r="AO526" s="234">
        <v>104.51280000000001</v>
      </c>
      <c r="AP526" s="193">
        <v>1390.0202400000003</v>
      </c>
      <c r="AQ526" s="193">
        <v>0</v>
      </c>
      <c r="AR526" s="193">
        <v>0</v>
      </c>
      <c r="AS526" s="193">
        <v>0</v>
      </c>
      <c r="AT526" s="193">
        <v>0</v>
      </c>
      <c r="AU526" s="162">
        <v>0</v>
      </c>
      <c r="AV526" s="162">
        <v>0</v>
      </c>
      <c r="AW526" s="162">
        <v>0</v>
      </c>
      <c r="AX526" s="162">
        <v>0</v>
      </c>
      <c r="AY526" s="162">
        <v>0</v>
      </c>
      <c r="AZ526" s="162">
        <v>0</v>
      </c>
      <c r="BA526" s="162"/>
      <c r="BB526" s="162"/>
      <c r="BC526" s="162">
        <v>0</v>
      </c>
      <c r="BD526" s="162">
        <v>0</v>
      </c>
      <c r="BE526" s="162">
        <v>0</v>
      </c>
      <c r="BF526" s="162">
        <v>0</v>
      </c>
      <c r="BG526" s="162">
        <v>0</v>
      </c>
      <c r="BH526" s="162">
        <v>0</v>
      </c>
      <c r="BI526" s="162">
        <v>0</v>
      </c>
      <c r="BJ526" s="162">
        <v>0</v>
      </c>
      <c r="BK526" s="162">
        <v>0</v>
      </c>
      <c r="BL526" s="162">
        <v>0</v>
      </c>
      <c r="BM526" s="162">
        <v>40</v>
      </c>
      <c r="BN526" s="162">
        <v>532</v>
      </c>
      <c r="BO526" s="162"/>
      <c r="BP526" s="162"/>
      <c r="BQ526" s="162">
        <v>135</v>
      </c>
      <c r="BR526" s="162">
        <v>0</v>
      </c>
      <c r="BS526" s="162">
        <v>0</v>
      </c>
      <c r="BT526" s="162">
        <v>0</v>
      </c>
      <c r="BU526" s="162">
        <v>0</v>
      </c>
      <c r="BV526" s="162">
        <v>0</v>
      </c>
      <c r="BW526" s="162"/>
      <c r="BX526" s="162"/>
      <c r="BY526" s="162">
        <v>0</v>
      </c>
      <c r="BZ526" s="162">
        <v>0</v>
      </c>
      <c r="CA526" s="162">
        <v>0</v>
      </c>
      <c r="CB526" s="162">
        <v>0</v>
      </c>
      <c r="CC526" s="162">
        <v>0</v>
      </c>
      <c r="CD526" s="162">
        <v>0</v>
      </c>
      <c r="CE526" s="162">
        <f>VLOOKUP(I526,[120]REV33!$A:$O,11,0)</f>
        <v>0</v>
      </c>
      <c r="CF526" s="162">
        <f>VLOOKUP(I526,[120]REV33!$A:$O,12,0)</f>
        <v>0</v>
      </c>
      <c r="CG526" s="162"/>
      <c r="CH526" s="162"/>
      <c r="CI526" s="162"/>
      <c r="CJ526" s="162"/>
      <c r="CK526" s="162"/>
      <c r="CL526" s="162"/>
      <c r="CM526" s="162"/>
      <c r="CN526" s="162"/>
      <c r="CO526" s="162">
        <v>0</v>
      </c>
      <c r="CP526" s="162">
        <v>0</v>
      </c>
      <c r="CQ526" s="162">
        <v>0</v>
      </c>
      <c r="CR526" s="162">
        <v>0</v>
      </c>
      <c r="CS526" s="162">
        <v>0</v>
      </c>
      <c r="CT526" s="162">
        <v>0</v>
      </c>
      <c r="CU526" s="162">
        <v>0</v>
      </c>
      <c r="CV526" s="162">
        <v>0</v>
      </c>
      <c r="CW526" s="209">
        <f t="shared" si="623"/>
        <v>279.51280000000003</v>
      </c>
      <c r="CX526" s="209">
        <f t="shared" si="624"/>
        <v>1922.0202400000003</v>
      </c>
      <c r="CY526" s="257" t="s">
        <v>1892</v>
      </c>
      <c r="CZ526" s="156"/>
      <c r="DA526" s="155">
        <v>8.5128000000000128</v>
      </c>
      <c r="DB526" s="155">
        <f>DA526*N526</f>
        <v>113.22024000000017</v>
      </c>
      <c r="DD526" s="155" t="s">
        <v>1490</v>
      </c>
      <c r="DE526" s="152">
        <f t="shared" si="625"/>
        <v>271</v>
      </c>
      <c r="DF526" s="152">
        <f t="shared" si="626"/>
        <v>1808.8000000000002</v>
      </c>
      <c r="DG526" s="158"/>
      <c r="DH526" s="187" t="s">
        <v>1692</v>
      </c>
      <c r="DI526" s="156" t="s">
        <v>45</v>
      </c>
      <c r="DJ526" s="704" t="s">
        <v>1426</v>
      </c>
      <c r="DK526" s="186"/>
      <c r="DL526" s="156">
        <v>1286.4000000000001</v>
      </c>
      <c r="DM526" s="187">
        <v>45904</v>
      </c>
      <c r="DN526" s="429">
        <v>96</v>
      </c>
      <c r="DO526" s="240">
        <v>1286.4000000000001</v>
      </c>
      <c r="DP526" s="280">
        <v>17636.36</v>
      </c>
      <c r="DQ526" s="181">
        <f>DP526*DO526*1.1</f>
        <v>24956154.854400001</v>
      </c>
      <c r="DR526" s="446">
        <f>(DQ526-DS526)/DS526</f>
        <v>0.10000000000000003</v>
      </c>
      <c r="DS526" s="281">
        <f>DP526*DO526</f>
        <v>22687413.504000001</v>
      </c>
      <c r="DT526" s="159">
        <v>45907</v>
      </c>
      <c r="DU526" s="152">
        <f>SUMIF($I:$I,I526,$DN:$DN)</f>
        <v>276</v>
      </c>
      <c r="DV526" s="152">
        <f>SUMIF($I:$I,I526,$DO:$DO)</f>
        <v>3698.4</v>
      </c>
      <c r="ES526" s="152">
        <f>SUMIF($I:$I,I526,$EG:$EG)</f>
        <v>0</v>
      </c>
      <c r="ET526" s="151">
        <f>SUMIF($I:$I,I526,$EH:$EH)</f>
        <v>0</v>
      </c>
      <c r="EU526" s="153"/>
      <c r="EV526" s="153"/>
      <c r="EW526" s="153"/>
      <c r="EX526" s="153"/>
      <c r="EY526" s="152">
        <f t="shared" si="627"/>
        <v>276</v>
      </c>
      <c r="EZ526" s="152">
        <f t="shared" si="628"/>
        <v>3698.4</v>
      </c>
      <c r="FA526" s="152">
        <f t="shared" si="629"/>
        <v>-5</v>
      </c>
      <c r="FB526" s="152">
        <f t="shared" si="630"/>
        <v>-1889.6</v>
      </c>
      <c r="FC526" s="151" t="str">
        <f t="shared" si="631"/>
        <v>Thừa</v>
      </c>
    </row>
    <row r="527" spans="1:162" s="155" customFormat="1" ht="14" hidden="1" customHeight="1">
      <c r="A527" s="208" t="str">
        <f t="shared" si="600"/>
        <v>ok</v>
      </c>
      <c r="B527" s="154"/>
      <c r="C527" s="154"/>
      <c r="D527" s="154"/>
      <c r="E527" s="154"/>
      <c r="F527" s="344"/>
      <c r="G527" s="702"/>
      <c r="H527" s="702"/>
      <c r="I527" s="254" t="s">
        <v>1064</v>
      </c>
      <c r="J527" s="254" t="s">
        <v>277</v>
      </c>
      <c r="K527" s="253" t="s">
        <v>698</v>
      </c>
      <c r="L527" s="261" t="s">
        <v>399</v>
      </c>
      <c r="M527" s="256" t="s">
        <v>61</v>
      </c>
      <c r="N527" s="259"/>
      <c r="O527" s="191"/>
      <c r="P527" s="190"/>
      <c r="AO527" s="234"/>
      <c r="AP527" s="193"/>
      <c r="AQ527" s="193"/>
      <c r="AR527" s="193"/>
      <c r="AS527" s="193"/>
      <c r="AT527" s="193"/>
      <c r="AU527" s="162"/>
      <c r="AV527" s="162"/>
      <c r="AW527" s="162"/>
      <c r="AX527" s="162"/>
      <c r="AY527" s="162"/>
      <c r="AZ527" s="162"/>
      <c r="BA527" s="162"/>
      <c r="BB527" s="162"/>
      <c r="BC527" s="162"/>
      <c r="BD527" s="162"/>
      <c r="BE527" s="162"/>
      <c r="BF527" s="162"/>
      <c r="BG527" s="162"/>
      <c r="BH527" s="162"/>
      <c r="BI527" s="162"/>
      <c r="BJ527" s="162"/>
      <c r="BK527" s="162"/>
      <c r="BL527" s="162"/>
      <c r="BM527" s="162"/>
      <c r="BN527" s="162"/>
      <c r="BO527" s="162"/>
      <c r="BP527" s="162"/>
      <c r="BQ527" s="162"/>
      <c r="BR527" s="162"/>
      <c r="BS527" s="162"/>
      <c r="BT527" s="162"/>
      <c r="BU527" s="162"/>
      <c r="BV527" s="162"/>
      <c r="BW527" s="162"/>
      <c r="BX527" s="162"/>
      <c r="BY527" s="162"/>
      <c r="BZ527" s="162"/>
      <c r="CA527" s="162"/>
      <c r="CB527" s="162"/>
      <c r="CC527" s="162"/>
      <c r="CD527" s="162"/>
      <c r="CE527" s="162"/>
      <c r="CF527" s="162"/>
      <c r="CG527" s="162"/>
      <c r="CH527" s="162"/>
      <c r="CI527" s="162"/>
      <c r="CJ527" s="162"/>
      <c r="CK527" s="162"/>
      <c r="CL527" s="162"/>
      <c r="CM527" s="162"/>
      <c r="CN527" s="162"/>
      <c r="CO527" s="162"/>
      <c r="CP527" s="162"/>
      <c r="CQ527" s="162"/>
      <c r="CR527" s="162"/>
      <c r="CS527" s="162"/>
      <c r="CT527" s="162"/>
      <c r="CU527" s="162"/>
      <c r="CV527" s="162"/>
      <c r="CW527" s="209"/>
      <c r="CX527" s="209"/>
      <c r="CY527" s="257"/>
      <c r="CZ527" s="156"/>
      <c r="DE527" s="152"/>
      <c r="DF527" s="152"/>
      <c r="DG527" s="158"/>
      <c r="DH527" s="187" t="s">
        <v>2181</v>
      </c>
      <c r="DI527" s="156" t="s">
        <v>1901</v>
      </c>
      <c r="DJ527" s="506" t="s">
        <v>2193</v>
      </c>
      <c r="DK527" s="186"/>
      <c r="DL527" s="156">
        <v>1769</v>
      </c>
      <c r="DM527" s="187">
        <v>45972</v>
      </c>
      <c r="DN527" s="1004">
        <v>132</v>
      </c>
      <c r="DO527" s="505">
        <v>1769</v>
      </c>
      <c r="DP527" s="505">
        <v>17545.45</v>
      </c>
      <c r="DQ527" s="181">
        <f>DP527*DO527*(1+DR527)</f>
        <v>34141691.155000001</v>
      </c>
      <c r="DR527" s="446">
        <v>0.1</v>
      </c>
      <c r="DS527" s="240">
        <f>DP527*DO527</f>
        <v>31037901.050000001</v>
      </c>
      <c r="DT527" s="159">
        <v>45978</v>
      </c>
      <c r="DU527" s="152"/>
      <c r="DV527" s="152"/>
      <c r="ES527" s="152"/>
      <c r="ET527" s="151"/>
      <c r="EU527" s="153"/>
      <c r="EV527" s="153"/>
      <c r="EW527" s="153"/>
      <c r="EX527" s="153"/>
      <c r="EY527" s="152"/>
      <c r="EZ527" s="152"/>
      <c r="FA527" s="152"/>
      <c r="FB527" s="152"/>
      <c r="FC527" s="151"/>
    </row>
    <row r="528" spans="1:162" s="155" customFormat="1" ht="14" hidden="1" customHeight="1">
      <c r="A528" s="208" t="str">
        <f t="shared" si="600"/>
        <v>ok</v>
      </c>
      <c r="B528" s="154"/>
      <c r="C528" s="154"/>
      <c r="D528" s="154"/>
      <c r="E528" s="154"/>
      <c r="F528" s="344" t="s">
        <v>1728</v>
      </c>
      <c r="G528" s="702"/>
      <c r="H528" s="702"/>
      <c r="I528" s="254" t="s">
        <v>1064</v>
      </c>
      <c r="J528" s="254" t="s">
        <v>277</v>
      </c>
      <c r="K528" s="253" t="s">
        <v>698</v>
      </c>
      <c r="L528" s="261" t="s">
        <v>399</v>
      </c>
      <c r="M528" s="256" t="s">
        <v>61</v>
      </c>
      <c r="N528" s="259"/>
      <c r="O528" s="191"/>
      <c r="P528" s="190"/>
      <c r="AO528" s="234"/>
      <c r="AP528" s="193"/>
      <c r="AQ528" s="193"/>
      <c r="AR528" s="193"/>
      <c r="AS528" s="193"/>
      <c r="AT528" s="193"/>
      <c r="AU528" s="162"/>
      <c r="AV528" s="162"/>
      <c r="AW528" s="162"/>
      <c r="AX528" s="162"/>
      <c r="AY528" s="162"/>
      <c r="AZ528" s="162"/>
      <c r="BA528" s="162"/>
      <c r="BB528" s="162"/>
      <c r="BC528" s="162"/>
      <c r="BD528" s="162"/>
      <c r="BE528" s="162"/>
      <c r="BF528" s="162"/>
      <c r="BG528" s="162"/>
      <c r="BH528" s="162"/>
      <c r="BI528" s="162"/>
      <c r="BJ528" s="162"/>
      <c r="BK528" s="162"/>
      <c r="BL528" s="162"/>
      <c r="BM528" s="162"/>
      <c r="BN528" s="162"/>
      <c r="BO528" s="162"/>
      <c r="BP528" s="162"/>
      <c r="BQ528" s="162"/>
      <c r="BR528" s="162"/>
      <c r="BS528" s="162"/>
      <c r="BT528" s="162"/>
      <c r="BU528" s="162"/>
      <c r="BV528" s="162"/>
      <c r="BW528" s="162"/>
      <c r="BX528" s="162"/>
      <c r="BY528" s="162"/>
      <c r="BZ528" s="162"/>
      <c r="CA528" s="162"/>
      <c r="CB528" s="162"/>
      <c r="CC528" s="162"/>
      <c r="CD528" s="162"/>
      <c r="CE528" s="162"/>
      <c r="CF528" s="162"/>
      <c r="CG528" s="162"/>
      <c r="CH528" s="162"/>
      <c r="CI528" s="162"/>
      <c r="CJ528" s="162"/>
      <c r="CK528" s="162"/>
      <c r="CL528" s="162"/>
      <c r="CM528" s="162"/>
      <c r="CN528" s="162"/>
      <c r="CO528" s="162"/>
      <c r="CP528" s="162"/>
      <c r="CQ528" s="162"/>
      <c r="CR528" s="162"/>
      <c r="CS528" s="162"/>
      <c r="CT528" s="162"/>
      <c r="CU528" s="162"/>
      <c r="CV528" s="162"/>
      <c r="CW528" s="209"/>
      <c r="CX528" s="209"/>
      <c r="CY528" s="257"/>
      <c r="CZ528" s="156"/>
      <c r="DE528" s="152"/>
      <c r="DF528" s="152"/>
      <c r="DG528" s="158"/>
      <c r="DH528" s="187" t="s">
        <v>1700</v>
      </c>
      <c r="DI528" s="156" t="s">
        <v>1511</v>
      </c>
      <c r="DJ528" s="711" t="s">
        <v>1701</v>
      </c>
      <c r="DK528" s="186"/>
      <c r="DL528" s="155">
        <v>643</v>
      </c>
      <c r="DM528" s="187">
        <v>45961</v>
      </c>
      <c r="DN528" s="429">
        <f>4*12</f>
        <v>48</v>
      </c>
      <c r="DO528" s="155">
        <v>643</v>
      </c>
      <c r="DP528" s="240">
        <v>17545.45</v>
      </c>
      <c r="DQ528" s="181">
        <f>DP528*DO528*1.1</f>
        <v>12409896.785</v>
      </c>
      <c r="DR528" s="446">
        <f>(DQ528-DS528)/DS528</f>
        <v>0.10000000000000005</v>
      </c>
      <c r="DS528" s="281">
        <f>DP528*DO528</f>
        <v>11281724.35</v>
      </c>
      <c r="DT528" s="159">
        <v>45961</v>
      </c>
      <c r="DU528" s="152"/>
      <c r="DV528" s="152"/>
      <c r="ES528" s="152"/>
      <c r="ET528" s="151"/>
      <c r="EU528" s="153"/>
      <c r="EV528" s="153"/>
      <c r="EW528" s="153"/>
      <c r="EX528" s="153"/>
      <c r="EY528" s="152"/>
      <c r="EZ528" s="152"/>
      <c r="FA528" s="152"/>
      <c r="FB528" s="152"/>
      <c r="FC528" s="151"/>
    </row>
    <row r="529" spans="1:162" s="155" customFormat="1" ht="14" hidden="1" customHeight="1">
      <c r="A529" s="208" t="str">
        <f t="shared" si="600"/>
        <v>Hiện</v>
      </c>
      <c r="B529" s="154" t="str">
        <f t="shared" si="632"/>
        <v>Thừa</v>
      </c>
      <c r="C529" s="154">
        <f t="shared" si="562"/>
        <v>-9.3887999999999998</v>
      </c>
      <c r="D529" s="154"/>
      <c r="E529" s="154"/>
      <c r="F529" s="344" t="s">
        <v>1728</v>
      </c>
      <c r="G529" s="702" t="s">
        <v>1314</v>
      </c>
      <c r="H529" s="702" t="s">
        <v>1314</v>
      </c>
      <c r="I529" s="253" t="s">
        <v>1065</v>
      </c>
      <c r="J529" s="254" t="s">
        <v>277</v>
      </c>
      <c r="K529" s="253" t="s">
        <v>523</v>
      </c>
      <c r="L529" s="261" t="s">
        <v>399</v>
      </c>
      <c r="M529" s="256" t="s">
        <v>61</v>
      </c>
      <c r="N529" s="259">
        <v>18.8</v>
      </c>
      <c r="O529" s="191">
        <v>25.343999999999998</v>
      </c>
      <c r="P529" s="190">
        <v>480.8</v>
      </c>
      <c r="AO529" s="234">
        <v>26.6112</v>
      </c>
      <c r="AP529" s="193">
        <v>500.29056000000003</v>
      </c>
      <c r="AQ529" s="193">
        <v>0</v>
      </c>
      <c r="AR529" s="193">
        <v>0</v>
      </c>
      <c r="AS529" s="193">
        <v>0</v>
      </c>
      <c r="AT529" s="193">
        <v>0</v>
      </c>
      <c r="AU529" s="162">
        <v>0</v>
      </c>
      <c r="AV529" s="162">
        <v>0</v>
      </c>
      <c r="AW529" s="162">
        <v>0</v>
      </c>
      <c r="AX529" s="162">
        <v>0</v>
      </c>
      <c r="AY529" s="162">
        <v>0</v>
      </c>
      <c r="AZ529" s="162">
        <v>0</v>
      </c>
      <c r="BA529" s="162"/>
      <c r="BB529" s="162"/>
      <c r="BC529" s="162">
        <v>0</v>
      </c>
      <c r="BD529" s="162">
        <v>0</v>
      </c>
      <c r="BE529" s="162">
        <v>0</v>
      </c>
      <c r="BF529" s="162">
        <v>0</v>
      </c>
      <c r="BG529" s="162">
        <v>0</v>
      </c>
      <c r="BH529" s="162">
        <v>0</v>
      </c>
      <c r="BI529" s="162">
        <v>0</v>
      </c>
      <c r="BJ529" s="162">
        <v>0</v>
      </c>
      <c r="BK529" s="162">
        <v>0</v>
      </c>
      <c r="BL529" s="162">
        <v>0</v>
      </c>
      <c r="BM529" s="162">
        <v>0</v>
      </c>
      <c r="BN529" s="162">
        <v>0</v>
      </c>
      <c r="BO529" s="162"/>
      <c r="BP529" s="162"/>
      <c r="BQ529" s="162">
        <v>0</v>
      </c>
      <c r="BR529" s="162">
        <v>0</v>
      </c>
      <c r="BS529" s="162">
        <v>0</v>
      </c>
      <c r="BT529" s="162">
        <v>0</v>
      </c>
      <c r="BU529" s="162">
        <v>0</v>
      </c>
      <c r="BV529" s="162">
        <v>0</v>
      </c>
      <c r="BW529" s="162"/>
      <c r="BX529" s="162"/>
      <c r="BY529" s="162">
        <v>0</v>
      </c>
      <c r="BZ529" s="162">
        <v>0</v>
      </c>
      <c r="CA529" s="162">
        <v>0</v>
      </c>
      <c r="CB529" s="162">
        <v>0</v>
      </c>
      <c r="CC529" s="162">
        <v>0</v>
      </c>
      <c r="CD529" s="162">
        <v>0</v>
      </c>
      <c r="CE529" s="162">
        <f>VLOOKUP(I529,[120]REV33!$A:$O,11,0)</f>
        <v>0</v>
      </c>
      <c r="CF529" s="162">
        <f>VLOOKUP(I529,[120]REV33!$A:$O,12,0)</f>
        <v>0</v>
      </c>
      <c r="CG529" s="162"/>
      <c r="CH529" s="162"/>
      <c r="CI529" s="162"/>
      <c r="CJ529" s="162"/>
      <c r="CK529" s="162"/>
      <c r="CL529" s="162"/>
      <c r="CM529" s="162"/>
      <c r="CN529" s="162"/>
      <c r="CO529" s="162">
        <v>0</v>
      </c>
      <c r="CP529" s="162">
        <v>0</v>
      </c>
      <c r="CQ529" s="162">
        <v>0</v>
      </c>
      <c r="CR529" s="162">
        <v>0</v>
      </c>
      <c r="CS529" s="162">
        <v>0</v>
      </c>
      <c r="CT529" s="162">
        <v>0</v>
      </c>
      <c r="CU529" s="162">
        <v>0</v>
      </c>
      <c r="CV529" s="162">
        <v>0</v>
      </c>
      <c r="CW529" s="209">
        <f t="shared" ref="CW529:CW530" si="633">Q529+S529+U529+W529+Y529+AA529+AC529+AE529+AG529+AI529+AK529+AM529+AO529+AQ529+AS529+AU529+AW529+AY529+BA529+BC529+BE529+BG529+BI529+BK529+BM529+BO529+BQ529+BS529+BU529+BW529+BY529+CA529+CC529+CE529+CG529+CI529+CK529+CM529+CO529+CQ529+CS529+CU529</f>
        <v>26.6112</v>
      </c>
      <c r="CX529" s="209">
        <f t="shared" ref="CX529:CX530" si="634">R529+T529+V529+X529+Z529+AB529+AD529+AF529+AH529+AJ529+AL529+AN529+AP529+AR529+AT529+AV529+AX529+AZ529+BB529+BD529+BF529+BH529+BJ529+BL529+BN529+BP529+BR529+BT529+BV529+BX529+BZ529+CB529+CD529+CF529+CH529+CJ529+CL529+CN529+CP529+CR529+CT529+CV529</f>
        <v>500.29056000000003</v>
      </c>
      <c r="CY529" s="257" t="s">
        <v>1157</v>
      </c>
      <c r="CZ529" s="156"/>
      <c r="DE529" s="152">
        <f t="shared" ref="DE529:DE530" si="635">IF(CW529&gt;DA529,CW529-DA529,"0")</f>
        <v>26.6112</v>
      </c>
      <c r="DF529" s="152">
        <f t="shared" ref="DF529:DF530" si="636">IF(CX529&gt;DB529,CX529-DB529,"0")</f>
        <v>500.29056000000003</v>
      </c>
      <c r="DG529" s="158"/>
      <c r="DH529" s="158" t="s">
        <v>1512</v>
      </c>
      <c r="DI529" s="156" t="s">
        <v>1511</v>
      </c>
      <c r="DJ529" s="260" t="s">
        <v>1514</v>
      </c>
      <c r="DK529" s="186"/>
      <c r="DL529" s="156">
        <v>864</v>
      </c>
      <c r="DM529" s="187">
        <v>45909</v>
      </c>
      <c r="DN529" s="429">
        <f>36</f>
        <v>36</v>
      </c>
      <c r="DO529" s="240">
        <v>864</v>
      </c>
      <c r="DP529" s="189">
        <v>17272.73</v>
      </c>
      <c r="DQ529" s="181">
        <f>DP529*DO529*1.1</f>
        <v>16416002.592</v>
      </c>
      <c r="DR529" s="446">
        <f>(DQ529-DS529)/DS529</f>
        <v>0.1000000000000001</v>
      </c>
      <c r="DS529" s="160">
        <f>DP529*DO529</f>
        <v>14923638.719999999</v>
      </c>
      <c r="DT529" s="159">
        <v>45925</v>
      </c>
      <c r="DU529" s="152">
        <f>SUMIF($I:$I,I529,$DN:$DN)</f>
        <v>36</v>
      </c>
      <c r="DV529" s="152">
        <f>SUMIF($I:$I,I529,$DO:$DO)</f>
        <v>864</v>
      </c>
      <c r="ES529" s="152">
        <f>SUMIF($I:$I,I529,$EG:$EG)</f>
        <v>0</v>
      </c>
      <c r="ET529" s="151">
        <f>SUMIF($I:$I,I529,$EH:$EH)</f>
        <v>0</v>
      </c>
      <c r="EU529" s="153"/>
      <c r="EV529" s="153"/>
      <c r="EW529" s="153"/>
      <c r="EX529" s="153"/>
      <c r="EY529" s="152">
        <f t="shared" ref="EY529:EY530" si="637">DU529+ES529</f>
        <v>36</v>
      </c>
      <c r="EZ529" s="152">
        <f t="shared" ref="EZ529:EZ530" si="638">DV529+ET529</f>
        <v>864</v>
      </c>
      <c r="FA529" s="152">
        <f t="shared" ref="FA529:FA530" si="639">DE529-EY529</f>
        <v>-9.3887999999999998</v>
      </c>
      <c r="FB529" s="152">
        <f t="shared" ref="FB529:FB530" si="640">DF529-EZ529</f>
        <v>-363.70943999999997</v>
      </c>
      <c r="FC529" s="151" t="str">
        <f t="shared" ref="FC529:FC530" si="641">IF(FA529&lt;0,"Thừa",IF(FA529=0,"Đủ","Thiếu"))</f>
        <v>Thừa</v>
      </c>
    </row>
    <row r="530" spans="1:162" s="155" customFormat="1" ht="23" hidden="1" customHeight="1">
      <c r="A530" s="208" t="str">
        <f t="shared" si="600"/>
        <v>Hiện</v>
      </c>
      <c r="B530" s="154" t="str">
        <f>FC530</f>
        <v>Thừa</v>
      </c>
      <c r="C530" s="154">
        <f t="shared" si="562"/>
        <v>-3</v>
      </c>
      <c r="D530" s="154"/>
      <c r="E530" s="154"/>
      <c r="F530" s="344"/>
      <c r="H530" s="154"/>
      <c r="I530" s="253" t="s">
        <v>1066</v>
      </c>
      <c r="J530" s="254" t="s">
        <v>284</v>
      </c>
      <c r="K530" s="253" t="s">
        <v>1067</v>
      </c>
      <c r="L530" s="261" t="s">
        <v>399</v>
      </c>
      <c r="M530" s="256" t="s">
        <v>61</v>
      </c>
      <c r="N530" s="259">
        <v>23</v>
      </c>
      <c r="O530" s="191">
        <v>3.2</v>
      </c>
      <c r="P530" s="190">
        <v>72.44</v>
      </c>
      <c r="AO530" s="234">
        <v>6</v>
      </c>
      <c r="AP530" s="193">
        <v>138</v>
      </c>
      <c r="AQ530" s="193">
        <v>0</v>
      </c>
      <c r="AR530" s="193">
        <v>0</v>
      </c>
      <c r="AS530" s="193">
        <v>0</v>
      </c>
      <c r="AT530" s="193">
        <v>0</v>
      </c>
      <c r="AU530" s="162">
        <v>0</v>
      </c>
      <c r="AV530" s="162">
        <v>0</v>
      </c>
      <c r="AW530" s="162">
        <v>0</v>
      </c>
      <c r="AX530" s="162">
        <v>0</v>
      </c>
      <c r="AY530" s="162">
        <v>0</v>
      </c>
      <c r="AZ530" s="162">
        <v>0</v>
      </c>
      <c r="BA530" s="162"/>
      <c r="BB530" s="162"/>
      <c r="BC530" s="162">
        <v>0</v>
      </c>
      <c r="BD530" s="162">
        <v>0</v>
      </c>
      <c r="BE530" s="162">
        <v>0</v>
      </c>
      <c r="BF530" s="162">
        <v>0</v>
      </c>
      <c r="BG530" s="162">
        <v>0</v>
      </c>
      <c r="BH530" s="162">
        <v>0</v>
      </c>
      <c r="BI530" s="162">
        <v>0</v>
      </c>
      <c r="BJ530" s="162">
        <v>0</v>
      </c>
      <c r="BK530" s="162">
        <v>0</v>
      </c>
      <c r="BL530" s="162">
        <v>0</v>
      </c>
      <c r="BM530" s="162">
        <v>0</v>
      </c>
      <c r="BN530" s="162">
        <v>0</v>
      </c>
      <c r="BO530" s="162"/>
      <c r="BP530" s="162"/>
      <c r="BQ530" s="162">
        <v>3</v>
      </c>
      <c r="BR530" s="162">
        <v>69</v>
      </c>
      <c r="BS530" s="162">
        <v>0</v>
      </c>
      <c r="BT530" s="162">
        <v>0</v>
      </c>
      <c r="BU530" s="162">
        <v>0</v>
      </c>
      <c r="BV530" s="162">
        <v>0</v>
      </c>
      <c r="BW530" s="162"/>
      <c r="BX530" s="162"/>
      <c r="BY530" s="162">
        <v>0</v>
      </c>
      <c r="BZ530" s="162">
        <v>0</v>
      </c>
      <c r="CA530" s="162">
        <v>0</v>
      </c>
      <c r="CB530" s="162">
        <v>0</v>
      </c>
      <c r="CC530" s="162">
        <v>0</v>
      </c>
      <c r="CD530" s="162">
        <v>0</v>
      </c>
      <c r="CE530" s="162">
        <f>VLOOKUP(I530,[120]REV33!$A:$O,11,0)</f>
        <v>0</v>
      </c>
      <c r="CF530" s="162">
        <f>VLOOKUP(I530,[120]REV33!$A:$O,12,0)</f>
        <v>0</v>
      </c>
      <c r="CG530" s="162"/>
      <c r="CH530" s="162"/>
      <c r="CI530" s="162"/>
      <c r="CJ530" s="162"/>
      <c r="CK530" s="162"/>
      <c r="CL530" s="162"/>
      <c r="CM530" s="162"/>
      <c r="CN530" s="162"/>
      <c r="CO530" s="162">
        <v>0</v>
      </c>
      <c r="CP530" s="162">
        <v>0</v>
      </c>
      <c r="CQ530" s="162">
        <v>0</v>
      </c>
      <c r="CR530" s="162">
        <v>0</v>
      </c>
      <c r="CS530" s="162">
        <v>0</v>
      </c>
      <c r="CT530" s="162">
        <v>0</v>
      </c>
      <c r="CU530" s="162">
        <v>0</v>
      </c>
      <c r="CV530" s="162">
        <v>0</v>
      </c>
      <c r="CW530" s="209">
        <f t="shared" si="633"/>
        <v>9</v>
      </c>
      <c r="CX530" s="209">
        <f t="shared" si="634"/>
        <v>207</v>
      </c>
      <c r="CY530" s="257" t="s">
        <v>1892</v>
      </c>
      <c r="CZ530" s="156"/>
      <c r="DA530" s="155">
        <v>6</v>
      </c>
      <c r="DB530" s="155">
        <v>138</v>
      </c>
      <c r="DD530" s="155" t="s">
        <v>1429</v>
      </c>
      <c r="DE530" s="152">
        <f t="shared" si="635"/>
        <v>3</v>
      </c>
      <c r="DF530" s="152">
        <f t="shared" si="636"/>
        <v>69</v>
      </c>
      <c r="DG530" s="158"/>
      <c r="DH530" s="187" t="s">
        <v>2181</v>
      </c>
      <c r="DI530" s="156" t="s">
        <v>1901</v>
      </c>
      <c r="DJ530" s="506" t="s">
        <v>2194</v>
      </c>
      <c r="DK530" s="186"/>
      <c r="DL530" s="505">
        <v>138</v>
      </c>
      <c r="DM530" s="187">
        <v>45972</v>
      </c>
      <c r="DN530" s="1004">
        <v>6</v>
      </c>
      <c r="DO530" s="505">
        <v>138</v>
      </c>
      <c r="DP530" s="505">
        <v>15909.09</v>
      </c>
      <c r="DQ530" s="181">
        <f>DP530*DO530*(1+DR530)</f>
        <v>2414999.8620000002</v>
      </c>
      <c r="DR530" s="446">
        <v>0.1</v>
      </c>
      <c r="DS530" s="240">
        <f>DP530*DO530</f>
        <v>2195454.42</v>
      </c>
      <c r="DT530" s="159">
        <v>45976</v>
      </c>
      <c r="DU530" s="152">
        <f>SUMIF($I:$I,I530,$DN:$DN)</f>
        <v>6</v>
      </c>
      <c r="DV530" s="152">
        <f>SUMIF($I:$I,I530,$DO:$DO)</f>
        <v>138</v>
      </c>
      <c r="ES530" s="152">
        <f>SUMIF($I:$I,I530,$EG:$EG)</f>
        <v>0</v>
      </c>
      <c r="ET530" s="151">
        <f>SUMIF($I:$I,I530,$EH:$EH)</f>
        <v>0</v>
      </c>
      <c r="EU530" s="153"/>
      <c r="EV530" s="153"/>
      <c r="EW530" s="153"/>
      <c r="EX530" s="153"/>
      <c r="EY530" s="152">
        <f t="shared" si="637"/>
        <v>6</v>
      </c>
      <c r="EZ530" s="152">
        <f t="shared" si="638"/>
        <v>138</v>
      </c>
      <c r="FA530" s="152">
        <f t="shared" si="639"/>
        <v>-3</v>
      </c>
      <c r="FB530" s="152">
        <f t="shared" si="640"/>
        <v>-69</v>
      </c>
      <c r="FC530" s="151" t="str">
        <f t="shared" si="641"/>
        <v>Thừa</v>
      </c>
    </row>
    <row r="531" spans="1:162" s="155" customFormat="1" ht="23" hidden="1" customHeight="1">
      <c r="A531" s="208" t="str">
        <f t="shared" si="600"/>
        <v>ok</v>
      </c>
      <c r="B531" s="154"/>
      <c r="C531" s="154"/>
      <c r="D531" s="154"/>
      <c r="E531" s="154"/>
      <c r="F531" s="344"/>
      <c r="H531" s="154"/>
      <c r="I531" s="253" t="s">
        <v>1066</v>
      </c>
      <c r="J531" s="254" t="s">
        <v>284</v>
      </c>
      <c r="K531" s="253" t="s">
        <v>1067</v>
      </c>
      <c r="L531" s="261" t="s">
        <v>399</v>
      </c>
      <c r="M531" s="256" t="s">
        <v>61</v>
      </c>
      <c r="N531" s="259"/>
      <c r="O531" s="191"/>
      <c r="P531" s="190"/>
      <c r="AO531" s="234"/>
      <c r="AP531" s="193"/>
      <c r="AQ531" s="193"/>
      <c r="AR531" s="193"/>
      <c r="AS531" s="193"/>
      <c r="AT531" s="193"/>
      <c r="AU531" s="162"/>
      <c r="AV531" s="162"/>
      <c r="AW531" s="162"/>
      <c r="AX531" s="162"/>
      <c r="AY531" s="162"/>
      <c r="AZ531" s="162"/>
      <c r="BA531" s="162"/>
      <c r="BB531" s="162"/>
      <c r="BC531" s="162"/>
      <c r="BD531" s="162"/>
      <c r="BE531" s="162"/>
      <c r="BF531" s="162"/>
      <c r="BG531" s="162"/>
      <c r="BH531" s="162"/>
      <c r="BI531" s="162"/>
      <c r="BJ531" s="162"/>
      <c r="BK531" s="162"/>
      <c r="BL531" s="162"/>
      <c r="BM531" s="162"/>
      <c r="BN531" s="162"/>
      <c r="BO531" s="162"/>
      <c r="BP531" s="162"/>
      <c r="BQ531" s="162"/>
      <c r="BR531" s="162"/>
      <c r="BS531" s="162"/>
      <c r="BT531" s="162"/>
      <c r="BU531" s="162"/>
      <c r="BV531" s="162"/>
      <c r="BW531" s="162"/>
      <c r="BX531" s="162"/>
      <c r="BY531" s="162"/>
      <c r="BZ531" s="162"/>
      <c r="CA531" s="162"/>
      <c r="CB531" s="162"/>
      <c r="CC531" s="162"/>
      <c r="CD531" s="162"/>
      <c r="CE531" s="162"/>
      <c r="CF531" s="162"/>
      <c r="CG531" s="162"/>
      <c r="CH531" s="162"/>
      <c r="CI531" s="162"/>
      <c r="CJ531" s="162"/>
      <c r="CK531" s="162"/>
      <c r="CL531" s="162"/>
      <c r="CM531" s="162"/>
      <c r="CN531" s="162"/>
      <c r="CO531" s="162"/>
      <c r="CP531" s="162"/>
      <c r="CQ531" s="162"/>
      <c r="CR531" s="162"/>
      <c r="CS531" s="162"/>
      <c r="CT531" s="162"/>
      <c r="CU531" s="162"/>
      <c r="CV531" s="162"/>
      <c r="CW531" s="209"/>
      <c r="CX531" s="209"/>
      <c r="CY531" s="257"/>
      <c r="CZ531" s="156"/>
      <c r="DE531" s="152"/>
      <c r="DF531" s="152"/>
      <c r="DG531" s="158"/>
      <c r="DH531" s="158"/>
      <c r="DI531" s="156"/>
      <c r="DJ531" s="260"/>
      <c r="DK531" s="186"/>
      <c r="DL531" s="156"/>
      <c r="DM531" s="187"/>
      <c r="DN531" s="429"/>
      <c r="DO531" s="240"/>
      <c r="DP531" s="189"/>
      <c r="DQ531" s="189"/>
      <c r="DR531" s="189"/>
      <c r="DS531" s="160"/>
      <c r="DT531" s="159"/>
      <c r="DU531" s="152"/>
      <c r="DV531" s="152"/>
      <c r="ES531" s="152"/>
      <c r="ET531" s="151"/>
      <c r="EU531" s="153"/>
      <c r="EV531" s="153"/>
      <c r="EW531" s="153"/>
      <c r="EX531" s="153"/>
      <c r="EY531" s="152"/>
      <c r="EZ531" s="152"/>
      <c r="FA531" s="152"/>
      <c r="FB531" s="152"/>
      <c r="FC531" s="151"/>
    </row>
    <row r="532" spans="1:162" s="155" customFormat="1" ht="14" hidden="1" customHeight="1">
      <c r="A532" s="208" t="str">
        <f t="shared" si="600"/>
        <v>Hiện</v>
      </c>
      <c r="B532" s="154" t="str">
        <f t="shared" si="632"/>
        <v>Thừa</v>
      </c>
      <c r="C532" s="154">
        <f t="shared" si="562"/>
        <v>-3.593687999999986</v>
      </c>
      <c r="D532" s="154"/>
      <c r="E532" s="154"/>
      <c r="F532" s="344" t="s">
        <v>1728</v>
      </c>
      <c r="G532" s="154" t="s">
        <v>1181</v>
      </c>
      <c r="H532" s="154"/>
      <c r="I532" s="253" t="s">
        <v>1068</v>
      </c>
      <c r="J532" s="254" t="s">
        <v>284</v>
      </c>
      <c r="K532" s="253" t="s">
        <v>1069</v>
      </c>
      <c r="L532" s="261" t="s">
        <v>399</v>
      </c>
      <c r="M532" s="256" t="s">
        <v>61</v>
      </c>
      <c r="N532" s="259">
        <v>6.9</v>
      </c>
      <c r="O532" s="191">
        <v>36.577440000000003</v>
      </c>
      <c r="P532" s="190">
        <v>250.16</v>
      </c>
      <c r="AO532" s="234">
        <v>38.406312000000007</v>
      </c>
      <c r="AP532" s="193">
        <v>265.00355280000008</v>
      </c>
      <c r="AQ532" s="193">
        <v>0</v>
      </c>
      <c r="AR532" s="193">
        <v>0</v>
      </c>
      <c r="AS532" s="193">
        <v>0</v>
      </c>
      <c r="AT532" s="193">
        <v>0</v>
      </c>
      <c r="AU532" s="162">
        <v>0</v>
      </c>
      <c r="AV532" s="162">
        <v>0</v>
      </c>
      <c r="AW532" s="162">
        <v>0</v>
      </c>
      <c r="AX532" s="162">
        <v>0</v>
      </c>
      <c r="AY532" s="162">
        <v>0</v>
      </c>
      <c r="AZ532" s="162">
        <v>0</v>
      </c>
      <c r="BA532" s="162"/>
      <c r="BB532" s="162"/>
      <c r="BC532" s="162">
        <v>0</v>
      </c>
      <c r="BD532" s="162">
        <v>0</v>
      </c>
      <c r="BE532" s="162">
        <v>0</v>
      </c>
      <c r="BF532" s="162">
        <v>0</v>
      </c>
      <c r="BG532" s="162">
        <v>0</v>
      </c>
      <c r="BH532" s="162">
        <v>0</v>
      </c>
      <c r="BI532" s="162">
        <v>0</v>
      </c>
      <c r="BJ532" s="162">
        <v>0</v>
      </c>
      <c r="BK532" s="162">
        <v>0</v>
      </c>
      <c r="BL532" s="162">
        <v>0</v>
      </c>
      <c r="BM532" s="162">
        <v>0</v>
      </c>
      <c r="BN532" s="162">
        <v>0</v>
      </c>
      <c r="BO532" s="162"/>
      <c r="BP532" s="162"/>
      <c r="BQ532" s="162">
        <v>36</v>
      </c>
      <c r="BR532" s="162">
        <v>248.4</v>
      </c>
      <c r="BS532" s="162">
        <v>0</v>
      </c>
      <c r="BT532" s="162">
        <v>0</v>
      </c>
      <c r="BU532" s="162">
        <v>0</v>
      </c>
      <c r="BV532" s="162">
        <v>0</v>
      </c>
      <c r="BW532" s="162"/>
      <c r="BX532" s="162"/>
      <c r="BY532" s="162">
        <v>0</v>
      </c>
      <c r="BZ532" s="162">
        <v>0</v>
      </c>
      <c r="CA532" s="162">
        <v>0</v>
      </c>
      <c r="CB532" s="162">
        <v>0</v>
      </c>
      <c r="CC532" s="162">
        <v>0</v>
      </c>
      <c r="CD532" s="162">
        <v>0</v>
      </c>
      <c r="CE532" s="162">
        <f>VLOOKUP(I532,[120]REV33!$A:$O,11,0)</f>
        <v>0</v>
      </c>
      <c r="CF532" s="162">
        <f>VLOOKUP(I532,[120]REV33!$A:$O,12,0)</f>
        <v>0</v>
      </c>
      <c r="CG532" s="162"/>
      <c r="CH532" s="162"/>
      <c r="CI532" s="162"/>
      <c r="CJ532" s="162"/>
      <c r="CK532" s="162"/>
      <c r="CL532" s="162"/>
      <c r="CM532" s="162"/>
      <c r="CN532" s="162"/>
      <c r="CO532" s="162">
        <v>0</v>
      </c>
      <c r="CP532" s="162">
        <v>0</v>
      </c>
      <c r="CQ532" s="162">
        <v>0</v>
      </c>
      <c r="CR532" s="162">
        <v>0</v>
      </c>
      <c r="CS532" s="162">
        <v>0</v>
      </c>
      <c r="CT532" s="162">
        <v>0</v>
      </c>
      <c r="CU532" s="162">
        <v>0</v>
      </c>
      <c r="CV532" s="162">
        <v>0</v>
      </c>
      <c r="CW532" s="209">
        <f>Q532+S532+U532+W532+Y532+AA532+AC532+AE532+AG532+AI532+AK532+AM532+AO532+AQ532+AS532+AU532+AW532+AY532+BA532+BC532+BE532+BG532+BI532+BK532+BM532+BO532+BQ532+BS532+BU532+BW532+BY532+CA532+CC532+CE532+CG532+CI532+CK532+CM532+CO532+CQ532+CS532+CU532</f>
        <v>74.406312000000014</v>
      </c>
      <c r="CX532" s="209">
        <f>R532+T532+V532+X532+Z532+AB532+AD532+AF532+AH532+AJ532+AL532+AN532+AP532+AR532+AT532+AV532+AX532+AZ532+BB532+BD532+BF532+BH532+BJ532+BL532+BN532+BP532+BR532+BT532+BV532+BX532+BZ532+CB532+CD532+CF532+CH532+CJ532+CL532+CN532+CP532+CR532+CT532+CV532</f>
        <v>513.40355280000006</v>
      </c>
      <c r="CY532" s="257" t="s">
        <v>1892</v>
      </c>
      <c r="CZ532" s="156"/>
      <c r="DE532" s="152">
        <f>IF(CW532&gt;DA532,CW532-DA532,"0")</f>
        <v>74.406312000000014</v>
      </c>
      <c r="DF532" s="152">
        <f>IF(CX532&gt;DB532,CX532-DB532,"0")</f>
        <v>513.40355280000006</v>
      </c>
      <c r="DG532" s="158"/>
      <c r="DH532" s="187" t="s">
        <v>1692</v>
      </c>
      <c r="DI532" s="156" t="s">
        <v>45</v>
      </c>
      <c r="DJ532" s="704" t="s">
        <v>1427</v>
      </c>
      <c r="DK532" s="186"/>
      <c r="DL532" s="156">
        <v>334.18</v>
      </c>
      <c r="DM532" s="187">
        <v>45904</v>
      </c>
      <c r="DN532" s="429">
        <v>42</v>
      </c>
      <c r="DO532" s="240">
        <v>334.18</v>
      </c>
      <c r="DP532" s="280">
        <v>14181.82</v>
      </c>
      <c r="DQ532" s="181">
        <f>DP532*DO532*1.1</f>
        <v>5213208.6683600005</v>
      </c>
      <c r="DR532" s="446">
        <f>(DQ532-DS532)/DS532</f>
        <v>0.10000000000000016</v>
      </c>
      <c r="DS532" s="281">
        <f>DP532*DO532</f>
        <v>4739280.6075999998</v>
      </c>
      <c r="DT532" s="159">
        <v>45907</v>
      </c>
      <c r="DU532" s="152">
        <f>SUMIF($I:$I,I532,$DN:$DN)</f>
        <v>78</v>
      </c>
      <c r="DV532" s="152">
        <f>SUMIF($I:$I,I532,$DO:$DO)</f>
        <v>581.18000000000006</v>
      </c>
      <c r="ES532" s="152">
        <f>SUMIF($I:$I,I532,$EG:$EG)</f>
        <v>0</v>
      </c>
      <c r="ET532" s="151">
        <f>SUMIF($I:$I,I532,$EH:$EH)</f>
        <v>0</v>
      </c>
      <c r="EU532" s="153"/>
      <c r="EV532" s="153"/>
      <c r="EW532" s="153"/>
      <c r="EX532" s="153"/>
      <c r="EY532" s="152">
        <f>DU532+ES532</f>
        <v>78</v>
      </c>
      <c r="EZ532" s="152">
        <f>DV532+ET532</f>
        <v>581.18000000000006</v>
      </c>
      <c r="FA532" s="152">
        <f t="shared" ref="FA532" si="642">DE532-EY532</f>
        <v>-3.593687999999986</v>
      </c>
      <c r="FB532" s="152">
        <f t="shared" ref="FB532" si="643">DF532-EZ532</f>
        <v>-67.776447200000007</v>
      </c>
      <c r="FC532" s="151" t="str">
        <f>IF(FA532&lt;0,"Thừa",IF(FA532=0,"Đủ","Thiếu"))</f>
        <v>Thừa</v>
      </c>
    </row>
    <row r="533" spans="1:162" s="155" customFormat="1" ht="14" hidden="1" customHeight="1">
      <c r="A533" s="208" t="str">
        <f t="shared" si="600"/>
        <v>ok</v>
      </c>
      <c r="B533" s="154"/>
      <c r="C533" s="154"/>
      <c r="D533" s="154"/>
      <c r="E533" s="154"/>
      <c r="F533" s="344"/>
      <c r="G533" s="154"/>
      <c r="H533" s="154"/>
      <c r="I533" s="253" t="s">
        <v>1068</v>
      </c>
      <c r="J533" s="254" t="s">
        <v>284</v>
      </c>
      <c r="K533" s="253" t="s">
        <v>1069</v>
      </c>
      <c r="L533" s="261" t="s">
        <v>399</v>
      </c>
      <c r="M533" s="256" t="s">
        <v>61</v>
      </c>
      <c r="N533" s="259"/>
      <c r="O533" s="191"/>
      <c r="P533" s="190"/>
      <c r="AO533" s="234"/>
      <c r="AP533" s="193"/>
      <c r="AQ533" s="193"/>
      <c r="AR533" s="193"/>
      <c r="AS533" s="193"/>
      <c r="AT533" s="193"/>
      <c r="AU533" s="162"/>
      <c r="AV533" s="162"/>
      <c r="AW533" s="162"/>
      <c r="AX533" s="162"/>
      <c r="AY533" s="162"/>
      <c r="AZ533" s="162"/>
      <c r="BA533" s="162"/>
      <c r="BB533" s="162"/>
      <c r="BC533" s="162"/>
      <c r="BD533" s="162"/>
      <c r="BE533" s="162"/>
      <c r="BF533" s="162"/>
      <c r="BG533" s="162"/>
      <c r="BH533" s="162"/>
      <c r="BI533" s="162"/>
      <c r="BJ533" s="162"/>
      <c r="BK533" s="162"/>
      <c r="BL533" s="162"/>
      <c r="BM533" s="162"/>
      <c r="BN533" s="162"/>
      <c r="BO533" s="162"/>
      <c r="BP533" s="162"/>
      <c r="BQ533" s="162"/>
      <c r="BR533" s="162"/>
      <c r="BS533" s="162"/>
      <c r="BT533" s="162"/>
      <c r="BU533" s="162"/>
      <c r="BV533" s="162"/>
      <c r="BW533" s="162"/>
      <c r="BX533" s="162"/>
      <c r="BY533" s="162"/>
      <c r="BZ533" s="162"/>
      <c r="CA533" s="162"/>
      <c r="CB533" s="162"/>
      <c r="CC533" s="162"/>
      <c r="CD533" s="162"/>
      <c r="CE533" s="162"/>
      <c r="CF533" s="162"/>
      <c r="CG533" s="162"/>
      <c r="CH533" s="162"/>
      <c r="CI533" s="162"/>
      <c r="CJ533" s="162"/>
      <c r="CK533" s="162"/>
      <c r="CL533" s="162"/>
      <c r="CM533" s="162"/>
      <c r="CN533" s="162"/>
      <c r="CO533" s="162"/>
      <c r="CP533" s="162"/>
      <c r="CQ533" s="162"/>
      <c r="CR533" s="162"/>
      <c r="CS533" s="162"/>
      <c r="CT533" s="162"/>
      <c r="CU533" s="162"/>
      <c r="CV533" s="162"/>
      <c r="CW533" s="209"/>
      <c r="CX533" s="209"/>
      <c r="CY533" s="257"/>
      <c r="CZ533" s="156"/>
      <c r="DE533" s="152"/>
      <c r="DF533" s="152"/>
      <c r="DG533" s="158"/>
      <c r="DH533" s="187" t="s">
        <v>2181</v>
      </c>
      <c r="DI533" s="156" t="s">
        <v>1901</v>
      </c>
      <c r="DJ533" s="506" t="s">
        <v>2196</v>
      </c>
      <c r="DK533" s="186"/>
      <c r="DL533" s="505">
        <v>247</v>
      </c>
      <c r="DM533" s="187">
        <v>45972</v>
      </c>
      <c r="DN533" s="1004">
        <v>36</v>
      </c>
      <c r="DO533" s="505">
        <v>247</v>
      </c>
      <c r="DP533" s="505">
        <v>13909.09</v>
      </c>
      <c r="DQ533" s="181">
        <f>DP533*DO533*(1+DR533)</f>
        <v>3779099.7530000005</v>
      </c>
      <c r="DR533" s="446">
        <v>0.1</v>
      </c>
      <c r="DS533" s="240">
        <f>DP533*DO533</f>
        <v>3435545.23</v>
      </c>
      <c r="DT533" s="159">
        <v>45976</v>
      </c>
      <c r="DU533" s="152"/>
      <c r="DV533" s="152"/>
      <c r="ES533" s="152"/>
      <c r="ET533" s="151"/>
      <c r="EU533" s="153"/>
      <c r="EV533" s="153"/>
      <c r="EW533" s="153"/>
      <c r="EX533" s="153"/>
      <c r="EY533" s="152"/>
      <c r="EZ533" s="152"/>
      <c r="FA533" s="152"/>
      <c r="FB533" s="152"/>
      <c r="FC533" s="151"/>
    </row>
    <row r="534" spans="1:162" s="155" customFormat="1" ht="14" hidden="1" customHeight="1">
      <c r="A534" s="208" t="str">
        <f t="shared" si="600"/>
        <v>Hiện</v>
      </c>
      <c r="B534" s="154" t="str">
        <f t="shared" si="632"/>
        <v>Thừa</v>
      </c>
      <c r="C534" s="154">
        <f t="shared" si="562"/>
        <v>-2.1599999999999966</v>
      </c>
      <c r="D534" s="154"/>
      <c r="E534" s="154"/>
      <c r="F534" s="344" t="s">
        <v>1728</v>
      </c>
      <c r="G534" s="154" t="s">
        <v>1182</v>
      </c>
      <c r="H534" s="154"/>
      <c r="I534" s="253" t="s">
        <v>1070</v>
      </c>
      <c r="J534" s="254" t="s">
        <v>284</v>
      </c>
      <c r="K534" s="253" t="s">
        <v>1071</v>
      </c>
      <c r="L534" s="261" t="s">
        <v>399</v>
      </c>
      <c r="M534" s="256" t="s">
        <v>61</v>
      </c>
      <c r="N534" s="259">
        <v>9.6</v>
      </c>
      <c r="O534" s="191">
        <v>20.8</v>
      </c>
      <c r="P534" s="190">
        <v>198.24</v>
      </c>
      <c r="AO534" s="234">
        <v>21.840000000000003</v>
      </c>
      <c r="AP534" s="193">
        <v>209.66400000000002</v>
      </c>
      <c r="AQ534" s="193">
        <v>0</v>
      </c>
      <c r="AR534" s="193">
        <v>0</v>
      </c>
      <c r="AS534" s="193">
        <v>0</v>
      </c>
      <c r="AT534" s="193">
        <v>0</v>
      </c>
      <c r="AU534" s="162">
        <v>0</v>
      </c>
      <c r="AV534" s="162">
        <v>0</v>
      </c>
      <c r="AW534" s="162">
        <v>0</v>
      </c>
      <c r="AX534" s="162">
        <v>0</v>
      </c>
      <c r="AY534" s="162">
        <v>0</v>
      </c>
      <c r="AZ534" s="162">
        <v>0</v>
      </c>
      <c r="BA534" s="162"/>
      <c r="BB534" s="162"/>
      <c r="BC534" s="162">
        <v>0</v>
      </c>
      <c r="BD534" s="162">
        <v>0</v>
      </c>
      <c r="BE534" s="162">
        <v>0</v>
      </c>
      <c r="BF534" s="162">
        <v>0</v>
      </c>
      <c r="BG534" s="162">
        <v>0</v>
      </c>
      <c r="BH534" s="162">
        <v>0</v>
      </c>
      <c r="BI534" s="162">
        <v>0</v>
      </c>
      <c r="BJ534" s="162">
        <v>0</v>
      </c>
      <c r="BK534" s="162">
        <v>0</v>
      </c>
      <c r="BL534" s="162">
        <v>0</v>
      </c>
      <c r="BM534" s="162">
        <v>0</v>
      </c>
      <c r="BN534" s="162">
        <v>0</v>
      </c>
      <c r="BO534" s="162"/>
      <c r="BP534" s="162"/>
      <c r="BQ534" s="162">
        <v>18</v>
      </c>
      <c r="BR534" s="162">
        <v>172.79999999999998</v>
      </c>
      <c r="BS534" s="162">
        <v>0</v>
      </c>
      <c r="BT534" s="162">
        <v>0</v>
      </c>
      <c r="BU534" s="162">
        <v>0</v>
      </c>
      <c r="BV534" s="162">
        <v>0</v>
      </c>
      <c r="BW534" s="162"/>
      <c r="BX534" s="162"/>
      <c r="BY534" s="162">
        <v>0</v>
      </c>
      <c r="BZ534" s="162">
        <v>0</v>
      </c>
      <c r="CA534" s="162">
        <v>0</v>
      </c>
      <c r="CB534" s="162">
        <v>0</v>
      </c>
      <c r="CC534" s="162">
        <v>0</v>
      </c>
      <c r="CD534" s="162">
        <v>0</v>
      </c>
      <c r="CE534" s="162">
        <f>VLOOKUP(I534,[120]REV33!$A:$O,11,0)</f>
        <v>0</v>
      </c>
      <c r="CF534" s="162">
        <f>VLOOKUP(I534,[120]REV33!$A:$O,12,0)</f>
        <v>0</v>
      </c>
      <c r="CG534" s="162"/>
      <c r="CH534" s="162"/>
      <c r="CI534" s="162"/>
      <c r="CJ534" s="162"/>
      <c r="CK534" s="162"/>
      <c r="CL534" s="162"/>
      <c r="CM534" s="162"/>
      <c r="CN534" s="162"/>
      <c r="CO534" s="162">
        <v>0</v>
      </c>
      <c r="CP534" s="162">
        <v>0</v>
      </c>
      <c r="CQ534" s="162">
        <v>0</v>
      </c>
      <c r="CR534" s="162">
        <v>0</v>
      </c>
      <c r="CS534" s="162">
        <v>0</v>
      </c>
      <c r="CT534" s="162">
        <v>0</v>
      </c>
      <c r="CU534" s="162">
        <v>0</v>
      </c>
      <c r="CV534" s="162">
        <v>0</v>
      </c>
      <c r="CW534" s="209">
        <f>Q534+S534+U534+W534+Y534+AA534+AC534+AE534+AG534+AI534+AK534+AM534+AO534+AQ534+AS534+AU534+AW534+AY534+BA534+BC534+BE534+BG534+BI534+BK534+BM534+BO534+BQ534+BS534+BU534+BW534+BY534+CA534+CC534+CE534+CG534+CI534+CK534+CM534+CO534+CQ534+CS534+CU534</f>
        <v>39.840000000000003</v>
      </c>
      <c r="CX534" s="209">
        <f>R534+T534+V534+X534+Z534+AB534+AD534+AF534+AH534+AJ534+AL534+AN534+AP534+AR534+AT534+AV534+AX534+AZ534+BB534+BD534+BF534+BH534+BJ534+BL534+BN534+BP534+BR534+BT534+BV534+BX534+BZ534+CB534+CD534+CF534+CH534+CJ534+CL534+CN534+CP534+CR534+CT534+CV534</f>
        <v>382.464</v>
      </c>
      <c r="CY534" s="257" t="s">
        <v>1892</v>
      </c>
      <c r="CZ534" s="156"/>
      <c r="DE534" s="152">
        <f>IF(CW534&gt;DA534,CW534-DA534,"0")</f>
        <v>39.840000000000003</v>
      </c>
      <c r="DF534" s="152">
        <f>IF(CX534&gt;DB534,CX534-DB534,"0")</f>
        <v>382.464</v>
      </c>
      <c r="DG534" s="158"/>
      <c r="DH534" s="187" t="s">
        <v>1692</v>
      </c>
      <c r="DI534" s="156" t="s">
        <v>45</v>
      </c>
      <c r="DJ534" s="704" t="s">
        <v>1428</v>
      </c>
      <c r="DK534" s="186"/>
      <c r="DL534" s="156">
        <v>232</v>
      </c>
      <c r="DM534" s="187">
        <v>45904</v>
      </c>
      <c r="DN534" s="429">
        <v>24</v>
      </c>
      <c r="DO534" s="240">
        <v>232</v>
      </c>
      <c r="DP534" s="280">
        <v>14181.82</v>
      </c>
      <c r="DQ534" s="181">
        <f>DP534*DO534*1.1</f>
        <v>3619200.4640000002</v>
      </c>
      <c r="DR534" s="446">
        <f>(DQ534-DS534)/DS534</f>
        <v>0.10000000000000013</v>
      </c>
      <c r="DS534" s="281">
        <f>DP534*DO534</f>
        <v>3290182.2399999998</v>
      </c>
      <c r="DT534" s="159">
        <v>45907</v>
      </c>
      <c r="DU534" s="152">
        <f>SUMIF($I:$I,I534,$DN:$DN)</f>
        <v>42</v>
      </c>
      <c r="DV534" s="152">
        <f>SUMIF($I:$I,I534,$DO:$DO)</f>
        <v>405</v>
      </c>
      <c r="ES534" s="152">
        <f>SUMIF($I:$I,I534,$EG:$EG)</f>
        <v>0</v>
      </c>
      <c r="ET534" s="151">
        <f>SUMIF($I:$I,I534,$EH:$EH)</f>
        <v>0</v>
      </c>
      <c r="EU534" s="153"/>
      <c r="EV534" s="153"/>
      <c r="EW534" s="153"/>
      <c r="EX534" s="153"/>
      <c r="EY534" s="152">
        <f>DU534+ES534</f>
        <v>42</v>
      </c>
      <c r="EZ534" s="152">
        <f>DV534+ET534</f>
        <v>405</v>
      </c>
      <c r="FA534" s="152">
        <f t="shared" ref="FA534" si="644">DE534-EY534</f>
        <v>-2.1599999999999966</v>
      </c>
      <c r="FB534" s="152">
        <f t="shared" ref="FB534" si="645">DF534-EZ534</f>
        <v>-22.536000000000001</v>
      </c>
      <c r="FC534" s="151" t="str">
        <f>IF(FA534&lt;0,"Thừa",IF(FA534=0,"Đủ","Thiếu"))</f>
        <v>Thừa</v>
      </c>
    </row>
    <row r="535" spans="1:162" s="155" customFormat="1" ht="14" hidden="1" customHeight="1">
      <c r="A535" s="208" t="str">
        <f t="shared" si="600"/>
        <v>ok</v>
      </c>
      <c r="B535" s="154"/>
      <c r="C535" s="154"/>
      <c r="D535" s="154"/>
      <c r="E535" s="154"/>
      <c r="F535" s="344"/>
      <c r="G535" s="154"/>
      <c r="H535" s="154"/>
      <c r="I535" s="253" t="s">
        <v>1070</v>
      </c>
      <c r="J535" s="254" t="s">
        <v>284</v>
      </c>
      <c r="K535" s="253" t="s">
        <v>1071</v>
      </c>
      <c r="L535" s="261" t="s">
        <v>399</v>
      </c>
      <c r="M535" s="256" t="s">
        <v>61</v>
      </c>
      <c r="N535" s="259"/>
      <c r="O535" s="191"/>
      <c r="P535" s="190"/>
      <c r="AO535" s="234"/>
      <c r="AP535" s="193"/>
      <c r="AQ535" s="193"/>
      <c r="AR535" s="193"/>
      <c r="AS535" s="193"/>
      <c r="AT535" s="193"/>
      <c r="AU535" s="162"/>
      <c r="AV535" s="162"/>
      <c r="AW535" s="162"/>
      <c r="AX535" s="162"/>
      <c r="AY535" s="162"/>
      <c r="AZ535" s="162"/>
      <c r="BA535" s="162"/>
      <c r="BB535" s="162"/>
      <c r="BC535" s="162"/>
      <c r="BD535" s="162"/>
      <c r="BE535" s="162"/>
      <c r="BF535" s="162"/>
      <c r="BG535" s="162"/>
      <c r="BH535" s="162"/>
      <c r="BI535" s="162"/>
      <c r="BJ535" s="162"/>
      <c r="BK535" s="162"/>
      <c r="BL535" s="162"/>
      <c r="BM535" s="162"/>
      <c r="BN535" s="162"/>
      <c r="BO535" s="162"/>
      <c r="BP535" s="162"/>
      <c r="BQ535" s="162"/>
      <c r="BR535" s="162"/>
      <c r="BS535" s="162"/>
      <c r="BT535" s="162"/>
      <c r="BU535" s="162"/>
      <c r="BV535" s="162"/>
      <c r="BW535" s="162"/>
      <c r="BX535" s="162"/>
      <c r="BY535" s="162"/>
      <c r="BZ535" s="162"/>
      <c r="CA535" s="162"/>
      <c r="CB535" s="162"/>
      <c r="CC535" s="162"/>
      <c r="CD535" s="162"/>
      <c r="CE535" s="162"/>
      <c r="CF535" s="162"/>
      <c r="CG535" s="162"/>
      <c r="CH535" s="162"/>
      <c r="CI535" s="162"/>
      <c r="CJ535" s="162"/>
      <c r="CK535" s="162"/>
      <c r="CL535" s="162"/>
      <c r="CM535" s="162"/>
      <c r="CN535" s="162"/>
      <c r="CO535" s="162"/>
      <c r="CP535" s="162"/>
      <c r="CQ535" s="162"/>
      <c r="CR535" s="162"/>
      <c r="CS535" s="162"/>
      <c r="CT535" s="162"/>
      <c r="CU535" s="162"/>
      <c r="CV535" s="162"/>
      <c r="CW535" s="209"/>
      <c r="CX535" s="209"/>
      <c r="CY535" s="257"/>
      <c r="CZ535" s="156"/>
      <c r="DE535" s="152"/>
      <c r="DF535" s="152"/>
      <c r="DG535" s="158"/>
      <c r="DH535" s="187" t="s">
        <v>2181</v>
      </c>
      <c r="DI535" s="156" t="s">
        <v>1901</v>
      </c>
      <c r="DJ535" s="506" t="s">
        <v>2195</v>
      </c>
      <c r="DK535" s="186"/>
      <c r="DL535" s="505">
        <v>173</v>
      </c>
      <c r="DM535" s="187">
        <v>45972</v>
      </c>
      <c r="DN535" s="1004">
        <v>18</v>
      </c>
      <c r="DO535" s="505">
        <v>173</v>
      </c>
      <c r="DP535" s="505">
        <v>13909.09</v>
      </c>
      <c r="DQ535" s="181">
        <f>DP535*DO535*(1+DR535)</f>
        <v>2646899.827</v>
      </c>
      <c r="DR535" s="446">
        <v>0.1</v>
      </c>
      <c r="DS535" s="240">
        <f>DP535*DO535</f>
        <v>2406272.5699999998</v>
      </c>
      <c r="DT535" s="159">
        <v>45976</v>
      </c>
      <c r="DU535" s="152"/>
      <c r="DV535" s="152"/>
      <c r="ES535" s="152"/>
      <c r="ET535" s="151"/>
      <c r="EU535" s="153"/>
      <c r="EV535" s="153"/>
      <c r="EW535" s="153"/>
      <c r="EX535" s="153"/>
      <c r="EY535" s="152"/>
      <c r="EZ535" s="152"/>
      <c r="FA535" s="152"/>
      <c r="FB535" s="152"/>
      <c r="FC535" s="151"/>
    </row>
    <row r="536" spans="1:162" s="155" customFormat="1" ht="14" hidden="1" customHeight="1">
      <c r="A536" s="208" t="str">
        <f t="shared" si="600"/>
        <v>Hiện</v>
      </c>
      <c r="B536" s="154" t="str">
        <f t="shared" si="632"/>
        <v>Đủ</v>
      </c>
      <c r="C536" s="154">
        <f t="shared" si="562"/>
        <v>0</v>
      </c>
      <c r="D536" s="154"/>
      <c r="E536" s="154"/>
      <c r="F536" s="344" t="s">
        <v>1728</v>
      </c>
      <c r="G536" s="154"/>
      <c r="H536" s="154"/>
      <c r="I536" s="256" t="s">
        <v>1072</v>
      </c>
      <c r="J536" s="254" t="s">
        <v>751</v>
      </c>
      <c r="K536" s="253" t="s">
        <v>1073</v>
      </c>
      <c r="L536" s="261"/>
      <c r="M536" s="256" t="s">
        <v>1074</v>
      </c>
      <c r="N536" s="259"/>
      <c r="O536" s="191">
        <v>32</v>
      </c>
      <c r="P536" s="190"/>
      <c r="AO536" s="234">
        <v>32</v>
      </c>
      <c r="AP536" s="193">
        <v>0</v>
      </c>
      <c r="AQ536" s="193">
        <v>0</v>
      </c>
      <c r="AR536" s="193">
        <v>0</v>
      </c>
      <c r="AS536" s="193">
        <v>0</v>
      </c>
      <c r="AT536" s="193">
        <v>0</v>
      </c>
      <c r="AU536" s="162">
        <v>0</v>
      </c>
      <c r="AV536" s="162">
        <v>0</v>
      </c>
      <c r="AW536" s="162">
        <v>0</v>
      </c>
      <c r="AX536" s="162">
        <v>0</v>
      </c>
      <c r="AY536" s="162">
        <v>0</v>
      </c>
      <c r="AZ536" s="162">
        <v>0</v>
      </c>
      <c r="BA536" s="162"/>
      <c r="BB536" s="162"/>
      <c r="BC536" s="162">
        <v>0</v>
      </c>
      <c r="BD536" s="162">
        <v>0</v>
      </c>
      <c r="BE536" s="162">
        <v>0</v>
      </c>
      <c r="BF536" s="162">
        <v>0</v>
      </c>
      <c r="BG536" s="162">
        <v>0</v>
      </c>
      <c r="BH536" s="162">
        <v>0</v>
      </c>
      <c r="BI536" s="162">
        <v>0</v>
      </c>
      <c r="BJ536" s="162">
        <v>0</v>
      </c>
      <c r="BK536" s="162">
        <v>0</v>
      </c>
      <c r="BL536" s="162">
        <v>0</v>
      </c>
      <c r="BM536" s="162">
        <v>0</v>
      </c>
      <c r="BN536" s="162">
        <v>0</v>
      </c>
      <c r="BO536" s="162"/>
      <c r="BP536" s="162"/>
      <c r="BQ536" s="162">
        <v>0</v>
      </c>
      <c r="BR536" s="162">
        <v>0</v>
      </c>
      <c r="BS536" s="162">
        <v>0</v>
      </c>
      <c r="BT536" s="162">
        <v>0</v>
      </c>
      <c r="BU536" s="162">
        <v>0</v>
      </c>
      <c r="BV536" s="162">
        <v>0</v>
      </c>
      <c r="BW536" s="162"/>
      <c r="BX536" s="162"/>
      <c r="BY536" s="162">
        <v>0</v>
      </c>
      <c r="BZ536" s="162">
        <v>0</v>
      </c>
      <c r="CA536" s="162">
        <v>0</v>
      </c>
      <c r="CB536" s="162">
        <v>0</v>
      </c>
      <c r="CC536" s="162">
        <v>0</v>
      </c>
      <c r="CD536" s="162">
        <v>0</v>
      </c>
      <c r="CE536" s="162">
        <f>VLOOKUP(I536,[120]REV33!$A:$O,11,0)</f>
        <v>0</v>
      </c>
      <c r="CF536" s="162">
        <f>VLOOKUP(I536,[120]REV33!$A:$O,12,0)</f>
        <v>0</v>
      </c>
      <c r="CG536" s="162"/>
      <c r="CH536" s="162"/>
      <c r="CI536" s="162"/>
      <c r="CJ536" s="162"/>
      <c r="CK536" s="162"/>
      <c r="CL536" s="162"/>
      <c r="CM536" s="162"/>
      <c r="CN536" s="162"/>
      <c r="CO536" s="162">
        <v>0</v>
      </c>
      <c r="CP536" s="162">
        <v>0</v>
      </c>
      <c r="CQ536" s="162">
        <v>0</v>
      </c>
      <c r="CR536" s="162">
        <v>0</v>
      </c>
      <c r="CS536" s="162">
        <v>0</v>
      </c>
      <c r="CT536" s="162">
        <v>0</v>
      </c>
      <c r="CU536" s="162">
        <v>0</v>
      </c>
      <c r="CV536" s="162">
        <v>0</v>
      </c>
      <c r="CW536" s="209">
        <f t="shared" ref="CW536:CW537" si="646">Q536+S536+U536+W536+Y536+AA536+AC536+AE536+AG536+AI536+AK536+AM536+AO536+AQ536+AS536+AU536+AW536+AY536+BA536+BC536+BE536+BG536+BI536+BK536+BM536+BO536+BQ536+BS536+BU536+BW536+BY536+CA536+CC536+CE536+CG536+CI536+CK536+CM536+CO536+CQ536+CS536+CU536</f>
        <v>32</v>
      </c>
      <c r="CX536" s="209">
        <f t="shared" ref="CX536:CX537" si="647">R536+T536+V536+X536+Z536+AB536+AD536+AF536+AH536+AJ536+AL536+AN536+AP536+AR536+AT536+AV536+AX536+AZ536+BB536+BD536+BF536+BH536+BJ536+BL536+BN536+BP536+BR536+BT536+BV536+BX536+BZ536+CB536+CD536+CF536+CH536+CJ536+CL536+CN536+CP536+CR536+CT536+CV536</f>
        <v>0</v>
      </c>
      <c r="CY536" s="257" t="s">
        <v>1157</v>
      </c>
      <c r="CZ536" s="156"/>
      <c r="DA536" s="155">
        <v>32</v>
      </c>
      <c r="DE536" s="152" t="str">
        <f t="shared" ref="DE536:DE537" si="648">IF(CW536&gt;DA536,CW536-DA536,"0")</f>
        <v>0</v>
      </c>
      <c r="DF536" s="152" t="str">
        <f t="shared" ref="DF536:DF537" si="649">IF(CX536&gt;DB536,CX536-DB536,"0")</f>
        <v>0</v>
      </c>
      <c r="DG536" s="158"/>
      <c r="DH536" s="158"/>
      <c r="DI536" s="156"/>
      <c r="DJ536" s="506"/>
      <c r="DK536" s="186"/>
      <c r="DL536" s="505"/>
      <c r="DM536" s="187"/>
      <c r="DN536" s="1004"/>
      <c r="DO536" s="505"/>
      <c r="DP536" s="505"/>
      <c r="DQ536" s="181"/>
      <c r="DR536" s="446"/>
      <c r="DS536" s="240"/>
      <c r="DT536" s="159"/>
      <c r="DU536" s="152">
        <f>SUMIF($I:$I,I536,$DN:$DN)</f>
        <v>0</v>
      </c>
      <c r="DV536" s="152">
        <f>SUMIF($I:$I,I536,$DO:$DO)</f>
        <v>0</v>
      </c>
      <c r="ES536" s="152">
        <f>SUMIF($I:$I,I536,$EG:$EG)</f>
        <v>0</v>
      </c>
      <c r="ET536" s="151">
        <f>SUMIF($I:$I,I536,$EH:$EH)</f>
        <v>0</v>
      </c>
      <c r="EU536" s="153"/>
      <c r="EV536" s="153"/>
      <c r="EW536" s="153"/>
      <c r="EX536" s="153"/>
      <c r="EY536" s="152">
        <f t="shared" ref="EY536:EY537" si="650">DU536+ES536</f>
        <v>0</v>
      </c>
      <c r="EZ536" s="152">
        <f t="shared" ref="EZ536:EZ537" si="651">DV536+ET536</f>
        <v>0</v>
      </c>
      <c r="FA536" s="152">
        <f t="shared" ref="FA536:FA537" si="652">DE536-EY536</f>
        <v>0</v>
      </c>
      <c r="FB536" s="152">
        <f t="shared" ref="FB536:FB537" si="653">DF536-EZ536</f>
        <v>0</v>
      </c>
      <c r="FC536" s="151" t="str">
        <f t="shared" ref="FC536:FC537" si="654">IF(FA536&lt;0,"Thừa",IF(FA536=0,"Đủ","Thiếu"))</f>
        <v>Đủ</v>
      </c>
    </row>
    <row r="537" spans="1:162" s="155" customFormat="1" ht="14" hidden="1" customHeight="1">
      <c r="A537" s="208" t="str">
        <f t="shared" si="600"/>
        <v>Hiện</v>
      </c>
      <c r="B537" s="154" t="str">
        <f t="shared" si="632"/>
        <v>Đủ</v>
      </c>
      <c r="C537" s="154">
        <f t="shared" si="562"/>
        <v>0</v>
      </c>
      <c r="D537" s="154"/>
      <c r="E537" s="154"/>
      <c r="F537" s="344" t="s">
        <v>1728</v>
      </c>
      <c r="G537" s="154"/>
      <c r="H537" s="154"/>
      <c r="I537" s="256" t="s">
        <v>1075</v>
      </c>
      <c r="J537" s="254" t="s">
        <v>751</v>
      </c>
      <c r="K537" s="253" t="s">
        <v>777</v>
      </c>
      <c r="L537" s="261"/>
      <c r="M537" s="256" t="s">
        <v>1074</v>
      </c>
      <c r="N537" s="259"/>
      <c r="O537" s="191">
        <v>272</v>
      </c>
      <c r="P537" s="190"/>
      <c r="AO537" s="234">
        <v>272</v>
      </c>
      <c r="AP537" s="193">
        <v>0</v>
      </c>
      <c r="AQ537" s="193">
        <v>0</v>
      </c>
      <c r="AR537" s="193">
        <v>0</v>
      </c>
      <c r="AS537" s="193">
        <v>0</v>
      </c>
      <c r="AT537" s="193">
        <v>0</v>
      </c>
      <c r="AU537" s="162">
        <v>0</v>
      </c>
      <c r="AV537" s="162">
        <v>0</v>
      </c>
      <c r="AW537" s="162">
        <v>64</v>
      </c>
      <c r="AX537" s="162">
        <v>0</v>
      </c>
      <c r="AY537" s="162">
        <v>0</v>
      </c>
      <c r="AZ537" s="162">
        <v>0</v>
      </c>
      <c r="BA537" s="162"/>
      <c r="BB537" s="162"/>
      <c r="BC537" s="162">
        <v>0</v>
      </c>
      <c r="BD537" s="162">
        <v>0</v>
      </c>
      <c r="BE537" s="162">
        <v>0</v>
      </c>
      <c r="BF537" s="162">
        <v>0</v>
      </c>
      <c r="BG537" s="162">
        <v>0</v>
      </c>
      <c r="BH537" s="162">
        <v>0</v>
      </c>
      <c r="BI537" s="162">
        <v>0</v>
      </c>
      <c r="BJ537" s="162">
        <v>0</v>
      </c>
      <c r="BK537" s="162">
        <v>0</v>
      </c>
      <c r="BL537" s="162">
        <v>0</v>
      </c>
      <c r="BM537" s="162">
        <v>0</v>
      </c>
      <c r="BN537" s="162">
        <v>0</v>
      </c>
      <c r="BO537" s="162"/>
      <c r="BP537" s="162"/>
      <c r="BQ537" s="162">
        <v>788</v>
      </c>
      <c r="BR537" s="162">
        <v>0</v>
      </c>
      <c r="BS537" s="162">
        <v>0</v>
      </c>
      <c r="BT537" s="162">
        <v>0</v>
      </c>
      <c r="BU537" s="162">
        <v>0</v>
      </c>
      <c r="BV537" s="162">
        <v>0</v>
      </c>
      <c r="BW537" s="162"/>
      <c r="BX537" s="162"/>
      <c r="BY537" s="162">
        <v>0</v>
      </c>
      <c r="BZ537" s="162">
        <v>0</v>
      </c>
      <c r="CA537" s="162">
        <v>0</v>
      </c>
      <c r="CB537" s="162">
        <v>0</v>
      </c>
      <c r="CC537" s="162">
        <v>0</v>
      </c>
      <c r="CD537" s="162">
        <v>0</v>
      </c>
      <c r="CE537" s="162">
        <f>VLOOKUP(I537,[120]REV33!$A:$O,11,0)</f>
        <v>0</v>
      </c>
      <c r="CF537" s="162">
        <f>VLOOKUP(I537,[120]REV33!$A:$O,12,0)</f>
        <v>0</v>
      </c>
      <c r="CG537" s="162"/>
      <c r="CH537" s="162"/>
      <c r="CI537" s="162"/>
      <c r="CJ537" s="162"/>
      <c r="CK537" s="162"/>
      <c r="CL537" s="162"/>
      <c r="CM537" s="162"/>
      <c r="CN537" s="162"/>
      <c r="CO537" s="162">
        <v>0</v>
      </c>
      <c r="CP537" s="162">
        <v>0</v>
      </c>
      <c r="CQ537" s="162">
        <v>0</v>
      </c>
      <c r="CR537" s="162">
        <v>0</v>
      </c>
      <c r="CS537" s="162">
        <v>0</v>
      </c>
      <c r="CT537" s="162">
        <v>0</v>
      </c>
      <c r="CU537" s="162">
        <v>0</v>
      </c>
      <c r="CV537" s="162">
        <v>0</v>
      </c>
      <c r="CW537" s="209">
        <f t="shared" si="646"/>
        <v>1124</v>
      </c>
      <c r="CX537" s="209">
        <f t="shared" si="647"/>
        <v>0</v>
      </c>
      <c r="CY537" s="257" t="s">
        <v>1894</v>
      </c>
      <c r="CZ537" s="156"/>
      <c r="DA537" s="155">
        <v>272</v>
      </c>
      <c r="DE537" s="152">
        <f t="shared" si="648"/>
        <v>852</v>
      </c>
      <c r="DF537" s="152" t="str">
        <f t="shared" si="649"/>
        <v>0</v>
      </c>
      <c r="DG537" s="158"/>
      <c r="DH537" s="158" t="s">
        <v>1583</v>
      </c>
      <c r="DI537" s="156" t="s">
        <v>435</v>
      </c>
      <c r="DJ537" s="253" t="s">
        <v>777</v>
      </c>
      <c r="DK537" s="186"/>
      <c r="DL537" s="156" t="s">
        <v>477</v>
      </c>
      <c r="DM537" s="187">
        <v>45916</v>
      </c>
      <c r="DN537" s="716">
        <v>64</v>
      </c>
      <c r="DO537" s="240" t="s">
        <v>477</v>
      </c>
      <c r="DP537" s="189">
        <v>6700</v>
      </c>
      <c r="DQ537" s="181">
        <f>DP537*DN537*1.1</f>
        <v>471680.00000000006</v>
      </c>
      <c r="DR537" s="446">
        <f>(DQ537-DS537)/DS537</f>
        <v>0.10000000000000013</v>
      </c>
      <c r="DS537" s="160">
        <f t="shared" ref="DS537:DS556" si="655">DP537*DN537</f>
        <v>428800</v>
      </c>
      <c r="DT537" s="159">
        <v>45922</v>
      </c>
      <c r="DU537" s="152">
        <f>SUMIF($I:$I,I537,$DN:$DN)</f>
        <v>852</v>
      </c>
      <c r="DV537" s="152">
        <f>SUMIF($I:$I,I537,$DO:$DO)</f>
        <v>0</v>
      </c>
      <c r="ES537" s="152">
        <f>SUMIF($I:$I,I537,$EG:$EG)</f>
        <v>0</v>
      </c>
      <c r="ET537" s="151">
        <f>SUMIF($I:$I,I537,$EH:$EH)</f>
        <v>0</v>
      </c>
      <c r="EU537" s="153"/>
      <c r="EV537" s="153"/>
      <c r="EW537" s="153"/>
      <c r="EX537" s="153"/>
      <c r="EY537" s="152">
        <f t="shared" si="650"/>
        <v>852</v>
      </c>
      <c r="EZ537" s="152">
        <f t="shared" si="651"/>
        <v>0</v>
      </c>
      <c r="FA537" s="152">
        <f t="shared" si="652"/>
        <v>0</v>
      </c>
      <c r="FB537" s="152">
        <f t="shared" si="653"/>
        <v>0</v>
      </c>
      <c r="FC537" s="151" t="str">
        <f t="shared" si="654"/>
        <v>Đủ</v>
      </c>
    </row>
    <row r="538" spans="1:162" s="263" customFormat="1" ht="14" hidden="1" customHeight="1">
      <c r="A538" s="208" t="str">
        <f t="shared" si="600"/>
        <v>ok</v>
      </c>
      <c r="B538" s="154"/>
      <c r="C538" s="154"/>
      <c r="D538" s="154"/>
      <c r="E538" s="154"/>
      <c r="F538" s="344"/>
      <c r="G538" s="154"/>
      <c r="H538" s="154"/>
      <c r="I538" s="256" t="s">
        <v>1075</v>
      </c>
      <c r="J538" s="254" t="s">
        <v>751</v>
      </c>
      <c r="K538" s="253" t="s">
        <v>777</v>
      </c>
      <c r="L538" s="261"/>
      <c r="M538" s="256" t="s">
        <v>1074</v>
      </c>
      <c r="N538" s="259"/>
      <c r="O538" s="191"/>
      <c r="P538" s="190"/>
      <c r="Q538" s="155"/>
      <c r="R538" s="155"/>
      <c r="S538" s="155"/>
      <c r="T538" s="155"/>
      <c r="U538" s="155"/>
      <c r="V538" s="155"/>
      <c r="W538" s="155"/>
      <c r="X538" s="155"/>
      <c r="Y538" s="155"/>
      <c r="Z538" s="155"/>
      <c r="AA538" s="155"/>
      <c r="AB538" s="155"/>
      <c r="AC538" s="155"/>
      <c r="AD538" s="155"/>
      <c r="AE538" s="155"/>
      <c r="AF538" s="155"/>
      <c r="AG538" s="155"/>
      <c r="AH538" s="155"/>
      <c r="AI538" s="155"/>
      <c r="AJ538" s="155"/>
      <c r="AK538" s="155"/>
      <c r="AL538" s="155"/>
      <c r="AM538" s="155"/>
      <c r="AN538" s="155"/>
      <c r="AO538" s="234"/>
      <c r="AP538" s="193"/>
      <c r="AQ538" s="193"/>
      <c r="AR538" s="193"/>
      <c r="AS538" s="193"/>
      <c r="AT538" s="193"/>
      <c r="AU538" s="162"/>
      <c r="AV538" s="162"/>
      <c r="AW538" s="162"/>
      <c r="AX538" s="162"/>
      <c r="AY538" s="162"/>
      <c r="AZ538" s="162"/>
      <c r="BA538" s="162"/>
      <c r="BB538" s="162"/>
      <c r="BC538" s="162"/>
      <c r="BD538" s="162"/>
      <c r="BE538" s="162"/>
      <c r="BF538" s="162"/>
      <c r="BG538" s="162"/>
      <c r="BH538" s="162"/>
      <c r="BI538" s="162"/>
      <c r="BJ538" s="162"/>
      <c r="BK538" s="162"/>
      <c r="BL538" s="162"/>
      <c r="BM538" s="162"/>
      <c r="BN538" s="162"/>
      <c r="BO538" s="162"/>
      <c r="BP538" s="162"/>
      <c r="BQ538" s="162"/>
      <c r="BR538" s="162"/>
      <c r="BS538" s="162"/>
      <c r="BT538" s="162"/>
      <c r="BU538" s="162"/>
      <c r="BV538" s="162"/>
      <c r="BW538" s="162"/>
      <c r="BX538" s="162"/>
      <c r="BY538" s="162"/>
      <c r="BZ538" s="162"/>
      <c r="CA538" s="162"/>
      <c r="CB538" s="162"/>
      <c r="CC538" s="162"/>
      <c r="CD538" s="162"/>
      <c r="CE538" s="162"/>
      <c r="CF538" s="162"/>
      <c r="CG538" s="162"/>
      <c r="CH538" s="162"/>
      <c r="CI538" s="162"/>
      <c r="CJ538" s="162"/>
      <c r="CK538" s="162"/>
      <c r="CL538" s="162"/>
      <c r="CM538" s="162"/>
      <c r="CN538" s="162"/>
      <c r="CO538" s="162"/>
      <c r="CP538" s="162"/>
      <c r="CQ538" s="162"/>
      <c r="CR538" s="162"/>
      <c r="CS538" s="162"/>
      <c r="CT538" s="162"/>
      <c r="CU538" s="162"/>
      <c r="CV538" s="162"/>
      <c r="CW538" s="209"/>
      <c r="CX538" s="209"/>
      <c r="CY538" s="257"/>
      <c r="CZ538" s="156"/>
      <c r="DA538" s="155"/>
      <c r="DB538" s="155"/>
      <c r="DC538" s="155"/>
      <c r="DD538" s="155"/>
      <c r="DE538" s="152"/>
      <c r="DF538" s="152"/>
      <c r="DG538" s="158"/>
      <c r="DH538" s="158" t="s">
        <v>2242</v>
      </c>
      <c r="DI538" s="156" t="s">
        <v>2041</v>
      </c>
      <c r="DJ538" s="253" t="s">
        <v>2338</v>
      </c>
      <c r="DK538" s="186" t="s">
        <v>2339</v>
      </c>
      <c r="DL538" s="156" t="s">
        <v>477</v>
      </c>
      <c r="DM538" s="187">
        <v>45982</v>
      </c>
      <c r="DN538" s="716">
        <v>788</v>
      </c>
      <c r="DO538" s="240" t="s">
        <v>477</v>
      </c>
      <c r="DP538" s="189">
        <v>4600</v>
      </c>
      <c r="DQ538" s="181">
        <f>DP538*DN538*(1+DR538)</f>
        <v>3914784.0000000005</v>
      </c>
      <c r="DR538" s="446">
        <v>0.08</v>
      </c>
      <c r="DS538" s="160">
        <f t="shared" si="655"/>
        <v>3624800</v>
      </c>
      <c r="DT538" s="159">
        <v>45982</v>
      </c>
      <c r="DU538" s="152"/>
      <c r="DV538" s="152"/>
      <c r="DW538" s="155"/>
      <c r="DX538" s="155"/>
      <c r="DY538" s="155"/>
      <c r="DZ538" s="155"/>
      <c r="EA538" s="155"/>
      <c r="EB538" s="155"/>
      <c r="EC538" s="155"/>
      <c r="ED538" s="155"/>
      <c r="EE538" s="155"/>
      <c r="EF538" s="155"/>
      <c r="EG538" s="155"/>
      <c r="EH538" s="155"/>
      <c r="EI538" s="155"/>
      <c r="EJ538" s="155"/>
      <c r="EK538" s="155"/>
      <c r="EL538" s="155"/>
      <c r="EM538" s="155"/>
      <c r="EN538" s="155"/>
      <c r="EO538" s="155"/>
      <c r="EP538" s="155"/>
      <c r="EQ538" s="155"/>
      <c r="ER538" s="155"/>
      <c r="ES538" s="152"/>
      <c r="ET538" s="151"/>
      <c r="EU538" s="153"/>
      <c r="EV538" s="153"/>
      <c r="EW538" s="153"/>
      <c r="EX538" s="153"/>
      <c r="EY538" s="152"/>
      <c r="EZ538" s="152"/>
      <c r="FA538" s="152"/>
      <c r="FB538" s="152"/>
      <c r="FC538" s="151"/>
      <c r="FD538" s="155"/>
      <c r="FE538" s="155"/>
      <c r="FF538" s="155"/>
    </row>
    <row r="539" spans="1:162" s="263" customFormat="1" ht="14" hidden="1" customHeight="1">
      <c r="A539" s="208" t="str">
        <f t="shared" si="600"/>
        <v>Hiện</v>
      </c>
      <c r="B539" s="154" t="str">
        <f t="shared" si="632"/>
        <v>Đủ</v>
      </c>
      <c r="C539" s="154">
        <f t="shared" si="562"/>
        <v>0</v>
      </c>
      <c r="D539" s="154"/>
      <c r="E539" s="154"/>
      <c r="F539" s="344" t="s">
        <v>1728</v>
      </c>
      <c r="G539" s="154"/>
      <c r="H539" s="154"/>
      <c r="I539" s="256" t="s">
        <v>1076</v>
      </c>
      <c r="J539" s="254" t="s">
        <v>751</v>
      </c>
      <c r="K539" s="253" t="s">
        <v>781</v>
      </c>
      <c r="L539" s="261"/>
      <c r="M539" s="256" t="s">
        <v>1074</v>
      </c>
      <c r="N539" s="259"/>
      <c r="O539" s="191">
        <v>496</v>
      </c>
      <c r="P539" s="190"/>
      <c r="Q539" s="155"/>
      <c r="R539" s="155"/>
      <c r="S539" s="155"/>
      <c r="T539" s="155"/>
      <c r="U539" s="155"/>
      <c r="V539" s="155"/>
      <c r="W539" s="155"/>
      <c r="X539" s="155"/>
      <c r="Y539" s="155"/>
      <c r="Z539" s="155"/>
      <c r="AA539" s="155"/>
      <c r="AB539" s="155"/>
      <c r="AC539" s="155"/>
      <c r="AD539" s="155"/>
      <c r="AE539" s="155"/>
      <c r="AF539" s="155"/>
      <c r="AG539" s="155"/>
      <c r="AH539" s="155"/>
      <c r="AI539" s="155"/>
      <c r="AJ539" s="155"/>
      <c r="AK539" s="155"/>
      <c r="AL539" s="155"/>
      <c r="AM539" s="155"/>
      <c r="AN539" s="155"/>
      <c r="AO539" s="234">
        <v>496</v>
      </c>
      <c r="AP539" s="193">
        <v>0</v>
      </c>
      <c r="AQ539" s="193">
        <v>0</v>
      </c>
      <c r="AR539" s="193">
        <v>0</v>
      </c>
      <c r="AS539" s="193">
        <v>0</v>
      </c>
      <c r="AT539" s="193">
        <v>0</v>
      </c>
      <c r="AU539" s="162">
        <v>0</v>
      </c>
      <c r="AV539" s="162">
        <v>0</v>
      </c>
      <c r="AW539" s="162">
        <v>0</v>
      </c>
      <c r="AX539" s="162">
        <v>0</v>
      </c>
      <c r="AY539" s="162">
        <v>0</v>
      </c>
      <c r="AZ539" s="162">
        <v>0</v>
      </c>
      <c r="BA539" s="162"/>
      <c r="BB539" s="162"/>
      <c r="BC539" s="162">
        <v>0</v>
      </c>
      <c r="BD539" s="162">
        <v>0</v>
      </c>
      <c r="BE539" s="162">
        <v>0</v>
      </c>
      <c r="BF539" s="162">
        <v>0</v>
      </c>
      <c r="BG539" s="162">
        <v>0</v>
      </c>
      <c r="BH539" s="162">
        <v>0</v>
      </c>
      <c r="BI539" s="162">
        <v>0</v>
      </c>
      <c r="BJ539" s="162">
        <v>0</v>
      </c>
      <c r="BK539" s="162">
        <v>0</v>
      </c>
      <c r="BL539" s="162">
        <v>0</v>
      </c>
      <c r="BM539" s="162">
        <v>0</v>
      </c>
      <c r="BN539" s="162">
        <v>0</v>
      </c>
      <c r="BO539" s="162"/>
      <c r="BP539" s="162"/>
      <c r="BQ539" s="162">
        <v>372</v>
      </c>
      <c r="BR539" s="162">
        <v>0</v>
      </c>
      <c r="BS539" s="162">
        <v>0</v>
      </c>
      <c r="BT539" s="162">
        <v>0</v>
      </c>
      <c r="BU539" s="162">
        <v>0</v>
      </c>
      <c r="BV539" s="162">
        <v>0</v>
      </c>
      <c r="BW539" s="162"/>
      <c r="BX539" s="162"/>
      <c r="BY539" s="162">
        <v>0</v>
      </c>
      <c r="BZ539" s="162">
        <v>0</v>
      </c>
      <c r="CA539" s="162">
        <v>0</v>
      </c>
      <c r="CB539" s="162">
        <v>0</v>
      </c>
      <c r="CC539" s="162">
        <v>0</v>
      </c>
      <c r="CD539" s="162">
        <v>0</v>
      </c>
      <c r="CE539" s="162">
        <f>VLOOKUP(I539,[120]REV33!$A:$O,11,0)</f>
        <v>0</v>
      </c>
      <c r="CF539" s="162">
        <f>VLOOKUP(I539,[120]REV33!$A:$O,12,0)</f>
        <v>0</v>
      </c>
      <c r="CG539" s="162"/>
      <c r="CH539" s="162"/>
      <c r="CI539" s="162"/>
      <c r="CJ539" s="162"/>
      <c r="CK539" s="162"/>
      <c r="CL539" s="162"/>
      <c r="CM539" s="162"/>
      <c r="CN539" s="162"/>
      <c r="CO539" s="162">
        <v>0</v>
      </c>
      <c r="CP539" s="162">
        <v>0</v>
      </c>
      <c r="CQ539" s="162">
        <v>0</v>
      </c>
      <c r="CR539" s="162">
        <v>0</v>
      </c>
      <c r="CS539" s="162">
        <v>0</v>
      </c>
      <c r="CT539" s="162">
        <v>0</v>
      </c>
      <c r="CU539" s="162">
        <v>0</v>
      </c>
      <c r="CV539" s="162">
        <v>0</v>
      </c>
      <c r="CW539" s="209">
        <f>Q539+S539+U539+W539+Y539+AA539+AC539+AE539+AG539+AI539+AK539+AM539+AO539+AQ539+AS539+AU539+AW539+AY539+BA539+BC539+BE539+BG539+BI539+BK539+BM539+BO539+BQ539+BS539+BU539+BW539+BY539+CA539+CC539+CE539+CG539+CI539+CK539+CM539+CO539+CQ539+CS539+CU539</f>
        <v>868</v>
      </c>
      <c r="CX539" s="209">
        <f>R539+T539+V539+X539+Z539+AB539+AD539+AF539+AH539+AJ539+AL539+AN539+AP539+AR539+AT539+AV539+AX539+AZ539+BB539+BD539+BF539+BH539+BJ539+BL539+BN539+BP539+BR539+BT539+BV539+BX539+BZ539+CB539+CD539+CF539+CH539+CJ539+CL539+CN539+CP539+CR539+CT539+CV539</f>
        <v>0</v>
      </c>
      <c r="CY539" s="257" t="s">
        <v>1894</v>
      </c>
      <c r="CZ539" s="156"/>
      <c r="DA539" s="155">
        <v>392</v>
      </c>
      <c r="DB539" s="155"/>
      <c r="DC539" s="155"/>
      <c r="DD539" s="155"/>
      <c r="DE539" s="152">
        <f>IF(CW539&gt;DA539,CW539-DA539,"0")</f>
        <v>476</v>
      </c>
      <c r="DF539" s="152" t="str">
        <f>IF(CX539&gt;DB539,CX539-DB539,"0")</f>
        <v>0</v>
      </c>
      <c r="DG539" s="158"/>
      <c r="DH539" s="158" t="s">
        <v>1584</v>
      </c>
      <c r="DI539" s="156" t="s">
        <v>435</v>
      </c>
      <c r="DJ539" s="260" t="s">
        <v>1320</v>
      </c>
      <c r="DK539" s="186"/>
      <c r="DL539" s="156" t="s">
        <v>477</v>
      </c>
      <c r="DM539" s="187">
        <v>45911</v>
      </c>
      <c r="DN539" s="242">
        <v>104</v>
      </c>
      <c r="DO539" s="242" t="s">
        <v>477</v>
      </c>
      <c r="DP539" s="195">
        <v>7610</v>
      </c>
      <c r="DQ539" s="181">
        <f>DP539*DN539*1.1</f>
        <v>870584.00000000012</v>
      </c>
      <c r="DR539" s="446">
        <f>(DQ539-DS539)/DS539</f>
        <v>0.10000000000000014</v>
      </c>
      <c r="DS539" s="195">
        <f t="shared" si="655"/>
        <v>791440</v>
      </c>
      <c r="DT539" s="159">
        <v>45913</v>
      </c>
      <c r="DU539" s="152">
        <f>SUMIF($I:$I,I539,$DN:$DN)</f>
        <v>476</v>
      </c>
      <c r="DV539" s="152">
        <f>SUMIF($I:$I,I539,$DO:$DO)</f>
        <v>0</v>
      </c>
      <c r="DW539" s="155"/>
      <c r="DX539" s="155"/>
      <c r="DY539" s="155"/>
      <c r="DZ539" s="155"/>
      <c r="EA539" s="155"/>
      <c r="EB539" s="155"/>
      <c r="EC539" s="155"/>
      <c r="ED539" s="155"/>
      <c r="EE539" s="155"/>
      <c r="EF539" s="155"/>
      <c r="EG539" s="155"/>
      <c r="EH539" s="155"/>
      <c r="EI539" s="155"/>
      <c r="EJ539" s="155"/>
      <c r="EK539" s="155"/>
      <c r="EL539" s="155"/>
      <c r="EM539" s="155"/>
      <c r="EN539" s="155"/>
      <c r="EO539" s="155"/>
      <c r="EP539" s="155"/>
      <c r="EQ539" s="155"/>
      <c r="ER539" s="155"/>
      <c r="ES539" s="152">
        <f>SUMIF($I:$I,I539,$EG:$EG)</f>
        <v>0</v>
      </c>
      <c r="ET539" s="151">
        <f>SUMIF($I:$I,I539,$EH:$EH)</f>
        <v>0</v>
      </c>
      <c r="EU539" s="153"/>
      <c r="EV539" s="153"/>
      <c r="EW539" s="153"/>
      <c r="EX539" s="153"/>
      <c r="EY539" s="152">
        <f>DU539+ES539</f>
        <v>476</v>
      </c>
      <c r="EZ539" s="152">
        <f>DV539+ET539</f>
        <v>0</v>
      </c>
      <c r="FA539" s="152">
        <f t="shared" ref="FA539" si="656">DE539-EY539</f>
        <v>0</v>
      </c>
      <c r="FB539" s="152">
        <f t="shared" ref="FB539" si="657">DF539-EZ539</f>
        <v>0</v>
      </c>
      <c r="FC539" s="151" t="str">
        <f>IF(FA539&lt;0,"Thừa",IF(FA539=0,"Đủ","Thiếu"))</f>
        <v>Đủ</v>
      </c>
      <c r="FD539" s="155"/>
      <c r="FE539" s="155"/>
      <c r="FF539" s="155"/>
    </row>
    <row r="540" spans="1:162" s="263" customFormat="1" ht="14" hidden="1" customHeight="1">
      <c r="A540" s="208" t="str">
        <f t="shared" si="600"/>
        <v>ok</v>
      </c>
      <c r="B540" s="154"/>
      <c r="C540" s="154"/>
      <c r="D540" s="154"/>
      <c r="E540" s="154"/>
      <c r="F540" s="344"/>
      <c r="G540" s="154"/>
      <c r="H540" s="154"/>
      <c r="I540" s="256" t="s">
        <v>1076</v>
      </c>
      <c r="J540" s="254" t="s">
        <v>751</v>
      </c>
      <c r="K540" s="253" t="s">
        <v>781</v>
      </c>
      <c r="L540" s="261"/>
      <c r="M540" s="256" t="s">
        <v>1074</v>
      </c>
      <c r="N540" s="259"/>
      <c r="O540" s="191"/>
      <c r="P540" s="190"/>
      <c r="Q540" s="155"/>
      <c r="R540" s="155"/>
      <c r="S540" s="155"/>
      <c r="T540" s="155"/>
      <c r="U540" s="155"/>
      <c r="V540" s="155"/>
      <c r="W540" s="155"/>
      <c r="X540" s="155"/>
      <c r="Y540" s="155"/>
      <c r="Z540" s="155"/>
      <c r="AA540" s="155"/>
      <c r="AB540" s="155"/>
      <c r="AC540" s="155"/>
      <c r="AD540" s="155"/>
      <c r="AE540" s="155"/>
      <c r="AF540" s="155"/>
      <c r="AG540" s="155"/>
      <c r="AH540" s="155"/>
      <c r="AI540" s="155"/>
      <c r="AJ540" s="155"/>
      <c r="AK540" s="155"/>
      <c r="AL540" s="155"/>
      <c r="AM540" s="155"/>
      <c r="AN540" s="155"/>
      <c r="AO540" s="234"/>
      <c r="AP540" s="193"/>
      <c r="AQ540" s="193"/>
      <c r="AR540" s="193"/>
      <c r="AS540" s="193"/>
      <c r="AT540" s="193"/>
      <c r="AU540" s="162"/>
      <c r="AV540" s="162"/>
      <c r="AW540" s="162"/>
      <c r="AX540" s="162"/>
      <c r="AY540" s="162"/>
      <c r="AZ540" s="162"/>
      <c r="BA540" s="162"/>
      <c r="BB540" s="162"/>
      <c r="BC540" s="162"/>
      <c r="BD540" s="162"/>
      <c r="BE540" s="162"/>
      <c r="BF540" s="162"/>
      <c r="BG540" s="162"/>
      <c r="BH540" s="162"/>
      <c r="BI540" s="162"/>
      <c r="BJ540" s="162"/>
      <c r="BK540" s="162"/>
      <c r="BL540" s="162"/>
      <c r="BM540" s="162"/>
      <c r="BN540" s="162"/>
      <c r="BO540" s="162"/>
      <c r="BP540" s="162"/>
      <c r="BQ540" s="162"/>
      <c r="BR540" s="162"/>
      <c r="BS540" s="162"/>
      <c r="BT540" s="162"/>
      <c r="BU540" s="162"/>
      <c r="BV540" s="162"/>
      <c r="BW540" s="162"/>
      <c r="BX540" s="162"/>
      <c r="BY540" s="162"/>
      <c r="BZ540" s="162"/>
      <c r="CA540" s="162"/>
      <c r="CB540" s="162"/>
      <c r="CC540" s="162"/>
      <c r="CD540" s="162"/>
      <c r="CE540" s="162"/>
      <c r="CF540" s="162"/>
      <c r="CG540" s="162"/>
      <c r="CH540" s="162"/>
      <c r="CI540" s="162"/>
      <c r="CJ540" s="162"/>
      <c r="CK540" s="162"/>
      <c r="CL540" s="162"/>
      <c r="CM540" s="162"/>
      <c r="CN540" s="162"/>
      <c r="CO540" s="162"/>
      <c r="CP540" s="162"/>
      <c r="CQ540" s="162"/>
      <c r="CR540" s="162"/>
      <c r="CS540" s="162"/>
      <c r="CT540" s="162"/>
      <c r="CU540" s="162"/>
      <c r="CV540" s="162"/>
      <c r="CW540" s="209"/>
      <c r="CX540" s="209"/>
      <c r="CY540" s="257"/>
      <c r="CZ540" s="156"/>
      <c r="DA540" s="155"/>
      <c r="DB540" s="155"/>
      <c r="DC540" s="155"/>
      <c r="DD540" s="155"/>
      <c r="DE540" s="152"/>
      <c r="DF540" s="152"/>
      <c r="DG540" s="158"/>
      <c r="DH540" s="158" t="s">
        <v>2242</v>
      </c>
      <c r="DI540" s="156" t="s">
        <v>2041</v>
      </c>
      <c r="DJ540" s="253" t="s">
        <v>2340</v>
      </c>
      <c r="DK540" s="186" t="s">
        <v>2341</v>
      </c>
      <c r="DL540" s="156" t="s">
        <v>477</v>
      </c>
      <c r="DM540" s="187">
        <v>45982</v>
      </c>
      <c r="DN540" s="716">
        <v>372</v>
      </c>
      <c r="DO540" s="240" t="s">
        <v>477</v>
      </c>
      <c r="DP540" s="189">
        <v>5250</v>
      </c>
      <c r="DQ540" s="181">
        <f>DP540*DN540*(1+DR540)</f>
        <v>2109240</v>
      </c>
      <c r="DR540" s="446">
        <v>0.08</v>
      </c>
      <c r="DS540" s="160">
        <f t="shared" si="655"/>
        <v>1953000</v>
      </c>
      <c r="DT540" s="159">
        <v>45982</v>
      </c>
      <c r="DU540" s="152"/>
      <c r="DV540" s="152"/>
      <c r="DW540" s="155"/>
      <c r="DX540" s="155"/>
      <c r="DY540" s="155"/>
      <c r="DZ540" s="155"/>
      <c r="EA540" s="155"/>
      <c r="EB540" s="155"/>
      <c r="EC540" s="155"/>
      <c r="ED540" s="155"/>
      <c r="EE540" s="155"/>
      <c r="EF540" s="155"/>
      <c r="EG540" s="155"/>
      <c r="EH540" s="155"/>
      <c r="EI540" s="155"/>
      <c r="EJ540" s="155"/>
      <c r="EK540" s="155"/>
      <c r="EL540" s="155"/>
      <c r="EM540" s="155"/>
      <c r="EN540" s="155"/>
      <c r="EO540" s="155"/>
      <c r="EP540" s="155"/>
      <c r="EQ540" s="155"/>
      <c r="ER540" s="155"/>
      <c r="ES540" s="152"/>
      <c r="ET540" s="151"/>
      <c r="EU540" s="153"/>
      <c r="EV540" s="153"/>
      <c r="EW540" s="153"/>
      <c r="EX540" s="153"/>
      <c r="EY540" s="152"/>
      <c r="EZ540" s="152"/>
      <c r="FA540" s="152"/>
      <c r="FB540" s="152"/>
      <c r="FC540" s="151"/>
      <c r="FD540" s="155"/>
      <c r="FE540" s="155"/>
      <c r="FF540" s="155"/>
    </row>
    <row r="541" spans="1:162" s="155" customFormat="1" ht="14" hidden="1" customHeight="1">
      <c r="A541" s="208" t="str">
        <f t="shared" si="600"/>
        <v>Hiện</v>
      </c>
      <c r="B541" s="154" t="str">
        <f t="shared" si="632"/>
        <v>Đủ</v>
      </c>
      <c r="C541" s="154">
        <f t="shared" si="562"/>
        <v>0</v>
      </c>
      <c r="D541" s="154"/>
      <c r="E541" s="154"/>
      <c r="F541" s="344" t="s">
        <v>1728</v>
      </c>
      <c r="G541" s="154"/>
      <c r="H541" s="154"/>
      <c r="I541" s="256" t="s">
        <v>1077</v>
      </c>
      <c r="J541" s="254" t="s">
        <v>751</v>
      </c>
      <c r="K541" s="253" t="s">
        <v>1078</v>
      </c>
      <c r="L541" s="261"/>
      <c r="M541" s="256" t="s">
        <v>1074</v>
      </c>
      <c r="N541" s="259"/>
      <c r="O541" s="191">
        <v>32</v>
      </c>
      <c r="P541" s="190"/>
      <c r="AO541" s="234">
        <v>32</v>
      </c>
      <c r="AP541" s="193">
        <v>0</v>
      </c>
      <c r="AQ541" s="193">
        <v>0</v>
      </c>
      <c r="AR541" s="193">
        <v>0</v>
      </c>
      <c r="AS541" s="193">
        <v>0</v>
      </c>
      <c r="AT541" s="193">
        <v>0</v>
      </c>
      <c r="AU541" s="162">
        <v>0</v>
      </c>
      <c r="AV541" s="162">
        <v>0</v>
      </c>
      <c r="AW541" s="162">
        <v>0</v>
      </c>
      <c r="AX541" s="162">
        <v>0</v>
      </c>
      <c r="AY541" s="162">
        <v>0</v>
      </c>
      <c r="AZ541" s="162">
        <v>0</v>
      </c>
      <c r="BA541" s="162"/>
      <c r="BB541" s="162"/>
      <c r="BC541" s="162">
        <v>0</v>
      </c>
      <c r="BD541" s="162">
        <v>0</v>
      </c>
      <c r="BE541" s="162">
        <v>0</v>
      </c>
      <c r="BF541" s="162">
        <v>0</v>
      </c>
      <c r="BG541" s="162">
        <v>0</v>
      </c>
      <c r="BH541" s="162">
        <v>0</v>
      </c>
      <c r="BI541" s="162">
        <v>0</v>
      </c>
      <c r="BJ541" s="162">
        <v>0</v>
      </c>
      <c r="BK541" s="162">
        <v>0</v>
      </c>
      <c r="BL541" s="162">
        <v>0</v>
      </c>
      <c r="BM541" s="162">
        <v>0</v>
      </c>
      <c r="BN541" s="162">
        <v>0</v>
      </c>
      <c r="BO541" s="162"/>
      <c r="BP541" s="162"/>
      <c r="BQ541" s="162">
        <v>0</v>
      </c>
      <c r="BR541" s="162">
        <v>0</v>
      </c>
      <c r="BS541" s="162">
        <v>0</v>
      </c>
      <c r="BT541" s="162">
        <v>0</v>
      </c>
      <c r="BU541" s="162">
        <v>0</v>
      </c>
      <c r="BV541" s="162">
        <v>0</v>
      </c>
      <c r="BW541" s="162"/>
      <c r="BX541" s="162"/>
      <c r="BY541" s="162">
        <v>0</v>
      </c>
      <c r="BZ541" s="162">
        <v>0</v>
      </c>
      <c r="CA541" s="162">
        <v>0</v>
      </c>
      <c r="CB541" s="162">
        <v>0</v>
      </c>
      <c r="CC541" s="162">
        <v>0</v>
      </c>
      <c r="CD541" s="162">
        <v>0</v>
      </c>
      <c r="CE541" s="162">
        <f>VLOOKUP(I541,[120]REV33!$A:$O,11,0)</f>
        <v>0</v>
      </c>
      <c r="CF541" s="162">
        <f>VLOOKUP(I541,[120]REV33!$A:$O,12,0)</f>
        <v>0</v>
      </c>
      <c r="CG541" s="162"/>
      <c r="CH541" s="162"/>
      <c r="CI541" s="162"/>
      <c r="CJ541" s="162"/>
      <c r="CK541" s="162"/>
      <c r="CL541" s="162"/>
      <c r="CM541" s="162"/>
      <c r="CN541" s="162"/>
      <c r="CO541" s="162">
        <v>0</v>
      </c>
      <c r="CP541" s="162">
        <v>0</v>
      </c>
      <c r="CQ541" s="162">
        <v>0</v>
      </c>
      <c r="CR541" s="162">
        <v>0</v>
      </c>
      <c r="CS541" s="162">
        <v>0</v>
      </c>
      <c r="CT541" s="162">
        <v>0</v>
      </c>
      <c r="CU541" s="162">
        <v>0</v>
      </c>
      <c r="CV541" s="162">
        <v>0</v>
      </c>
      <c r="CW541" s="209">
        <f t="shared" ref="CW541:CW543" si="658">Q541+S541+U541+W541+Y541+AA541+AC541+AE541+AG541+AI541+AK541+AM541+AO541+AQ541+AS541+AU541+AW541+AY541+BA541+BC541+BE541+BG541+BI541+BK541+BM541+BO541+BQ541+BS541+BU541+BW541+BY541+CA541+CC541+CE541+CG541+CI541+CK541+CM541+CO541+CQ541+CS541+CU541</f>
        <v>32</v>
      </c>
      <c r="CX541" s="209">
        <f t="shared" ref="CX541:CX543" si="659">R541+T541+V541+X541+Z541+AB541+AD541+AF541+AH541+AJ541+AL541+AN541+AP541+AR541+AT541+AV541+AX541+AZ541+BB541+BD541+BF541+BH541+BJ541+BL541+BN541+BP541+BR541+BT541+BV541+BX541+BZ541+CB541+CD541+CF541+CH541+CJ541+CL541+CN541+CP541+CR541+CT541+CV541</f>
        <v>0</v>
      </c>
      <c r="CY541" s="257" t="s">
        <v>1157</v>
      </c>
      <c r="CZ541" s="156"/>
      <c r="DE541" s="152">
        <f t="shared" ref="DE541:DE543" si="660">IF(CW541&gt;DA541,CW541-DA541,"0")</f>
        <v>32</v>
      </c>
      <c r="DF541" s="152" t="str">
        <f t="shared" ref="DF541:DF543" si="661">IF(CX541&gt;DB541,CX541-DB541,"0")</f>
        <v>0</v>
      </c>
      <c r="DG541" s="158"/>
      <c r="DH541" s="158" t="s">
        <v>1584</v>
      </c>
      <c r="DI541" s="156" t="s">
        <v>435</v>
      </c>
      <c r="DJ541" s="260" t="s">
        <v>1321</v>
      </c>
      <c r="DK541" s="186"/>
      <c r="DL541" s="156" t="s">
        <v>477</v>
      </c>
      <c r="DM541" s="187">
        <v>45911</v>
      </c>
      <c r="DN541" s="242">
        <v>32</v>
      </c>
      <c r="DO541" s="242" t="s">
        <v>477</v>
      </c>
      <c r="DP541" s="195">
        <v>13000</v>
      </c>
      <c r="DQ541" s="181">
        <f>DP541*DN541*1.1</f>
        <v>457600.00000000006</v>
      </c>
      <c r="DR541" s="446">
        <f>(DQ541-DS541)/DS541</f>
        <v>0.10000000000000014</v>
      </c>
      <c r="DS541" s="195">
        <f t="shared" si="655"/>
        <v>416000</v>
      </c>
      <c r="DT541" s="159">
        <v>45913</v>
      </c>
      <c r="DU541" s="152">
        <f>SUMIF($I:$I,I541,$DN:$DN)</f>
        <v>32</v>
      </c>
      <c r="DV541" s="152">
        <f>SUMIF($I:$I,I541,$DO:$DO)</f>
        <v>0</v>
      </c>
      <c r="ES541" s="152">
        <f>SUMIF($I:$I,I541,$EG:$EG)</f>
        <v>0</v>
      </c>
      <c r="ET541" s="151">
        <f>SUMIF($I:$I,I541,$EH:$EH)</f>
        <v>0</v>
      </c>
      <c r="EU541" s="153"/>
      <c r="EV541" s="153"/>
      <c r="EW541" s="153"/>
      <c r="EX541" s="153"/>
      <c r="EY541" s="152">
        <f t="shared" ref="EY541:EY543" si="662">DU541+ES541</f>
        <v>32</v>
      </c>
      <c r="EZ541" s="152">
        <f t="shared" ref="EZ541:EZ543" si="663">DV541+ET541</f>
        <v>0</v>
      </c>
      <c r="FA541" s="152">
        <f t="shared" ref="FA541:FA543" si="664">DE541-EY541</f>
        <v>0</v>
      </c>
      <c r="FB541" s="152">
        <f t="shared" ref="FB541:FB543" si="665">DF541-EZ541</f>
        <v>0</v>
      </c>
      <c r="FC541" s="151" t="str">
        <f t="shared" ref="FC541:FC543" si="666">IF(FA541&lt;0,"Thừa",IF(FA541=0,"Đủ","Thiếu"))</f>
        <v>Đủ</v>
      </c>
    </row>
    <row r="542" spans="1:162" s="155" customFormat="1" ht="16.5" hidden="1">
      <c r="A542" s="208" t="str">
        <f t="shared" si="600"/>
        <v>Hiện</v>
      </c>
      <c r="B542" s="154" t="str">
        <f t="shared" si="632"/>
        <v>Đủ</v>
      </c>
      <c r="C542" s="154">
        <f t="shared" si="562"/>
        <v>0</v>
      </c>
      <c r="D542" s="154"/>
      <c r="E542" s="154"/>
      <c r="F542" s="344" t="s">
        <v>1728</v>
      </c>
      <c r="G542" s="154"/>
      <c r="H542" s="154"/>
      <c r="I542" s="256" t="s">
        <v>1079</v>
      </c>
      <c r="J542" s="254" t="s">
        <v>751</v>
      </c>
      <c r="K542" s="253" t="s">
        <v>787</v>
      </c>
      <c r="L542" s="261"/>
      <c r="M542" s="256" t="s">
        <v>1074</v>
      </c>
      <c r="N542" s="259"/>
      <c r="O542" s="191">
        <v>64</v>
      </c>
      <c r="P542" s="190"/>
      <c r="AO542" s="234">
        <v>64</v>
      </c>
      <c r="AP542" s="193">
        <v>0</v>
      </c>
      <c r="AQ542" s="193">
        <v>0</v>
      </c>
      <c r="AR542" s="193">
        <v>0</v>
      </c>
      <c r="AS542" s="193">
        <v>0</v>
      </c>
      <c r="AT542" s="193">
        <v>0</v>
      </c>
      <c r="AU542" s="162">
        <v>0</v>
      </c>
      <c r="AV542" s="162">
        <v>0</v>
      </c>
      <c r="AW542" s="162">
        <v>0</v>
      </c>
      <c r="AX542" s="162">
        <v>0</v>
      </c>
      <c r="AY542" s="162">
        <v>0</v>
      </c>
      <c r="AZ542" s="162">
        <v>0</v>
      </c>
      <c r="BA542" s="162"/>
      <c r="BB542" s="162"/>
      <c r="BC542" s="162">
        <v>0</v>
      </c>
      <c r="BD542" s="162">
        <v>0</v>
      </c>
      <c r="BE542" s="162">
        <v>0</v>
      </c>
      <c r="BF542" s="162">
        <v>0</v>
      </c>
      <c r="BG542" s="162">
        <v>0</v>
      </c>
      <c r="BH542" s="162">
        <v>0</v>
      </c>
      <c r="BI542" s="162">
        <v>0</v>
      </c>
      <c r="BJ542" s="162">
        <v>0</v>
      </c>
      <c r="BK542" s="162">
        <v>0</v>
      </c>
      <c r="BL542" s="162">
        <v>0</v>
      </c>
      <c r="BM542" s="162">
        <v>0</v>
      </c>
      <c r="BN542" s="162">
        <v>0</v>
      </c>
      <c r="BO542" s="162"/>
      <c r="BP542" s="162"/>
      <c r="BQ542" s="162">
        <v>48</v>
      </c>
      <c r="BR542" s="162">
        <v>0</v>
      </c>
      <c r="BS542" s="162">
        <v>0</v>
      </c>
      <c r="BT542" s="162">
        <v>0</v>
      </c>
      <c r="BU542" s="162">
        <v>0</v>
      </c>
      <c r="BV542" s="162">
        <v>0</v>
      </c>
      <c r="BW542" s="162"/>
      <c r="BX542" s="162"/>
      <c r="BY542" s="162">
        <v>0</v>
      </c>
      <c r="BZ542" s="162">
        <v>0</v>
      </c>
      <c r="CA542" s="162">
        <v>0</v>
      </c>
      <c r="CB542" s="162">
        <v>0</v>
      </c>
      <c r="CC542" s="162">
        <v>0</v>
      </c>
      <c r="CD542" s="162">
        <v>0</v>
      </c>
      <c r="CE542" s="162">
        <f>VLOOKUP(I542,[120]REV33!$A:$O,11,0)</f>
        <v>0</v>
      </c>
      <c r="CF542" s="162">
        <f>VLOOKUP(I542,[120]REV33!$A:$O,12,0)</f>
        <v>0</v>
      </c>
      <c r="CG542" s="162"/>
      <c r="CH542" s="162"/>
      <c r="CI542" s="162"/>
      <c r="CJ542" s="162"/>
      <c r="CK542" s="162"/>
      <c r="CL542" s="162"/>
      <c r="CM542" s="162"/>
      <c r="CN542" s="162"/>
      <c r="CO542" s="162">
        <v>0</v>
      </c>
      <c r="CP542" s="162">
        <v>0</v>
      </c>
      <c r="CQ542" s="162">
        <v>0</v>
      </c>
      <c r="CR542" s="162">
        <v>0</v>
      </c>
      <c r="CS542" s="162">
        <v>0</v>
      </c>
      <c r="CT542" s="162">
        <v>0</v>
      </c>
      <c r="CU542" s="162">
        <v>0</v>
      </c>
      <c r="CV542" s="162">
        <v>0</v>
      </c>
      <c r="CW542" s="209">
        <f t="shared" si="658"/>
        <v>112</v>
      </c>
      <c r="CX542" s="209">
        <f t="shared" si="659"/>
        <v>0</v>
      </c>
      <c r="CY542" s="257" t="s">
        <v>1894</v>
      </c>
      <c r="CZ542" s="156"/>
      <c r="DA542" s="155">
        <v>64</v>
      </c>
      <c r="DE542" s="152">
        <f t="shared" si="660"/>
        <v>48</v>
      </c>
      <c r="DF542" s="152" t="str">
        <f t="shared" si="661"/>
        <v>0</v>
      </c>
      <c r="DG542" s="158"/>
      <c r="DH542" s="158" t="s">
        <v>2242</v>
      </c>
      <c r="DI542" s="156" t="s">
        <v>2041</v>
      </c>
      <c r="DJ542" s="253" t="s">
        <v>2342</v>
      </c>
      <c r="DK542" s="186" t="s">
        <v>2343</v>
      </c>
      <c r="DL542" s="156" t="s">
        <v>477</v>
      </c>
      <c r="DM542" s="187">
        <v>45982</v>
      </c>
      <c r="DN542" s="716">
        <v>48</v>
      </c>
      <c r="DO542" s="240" t="s">
        <v>477</v>
      </c>
      <c r="DP542" s="189">
        <v>5850</v>
      </c>
      <c r="DQ542" s="181">
        <f>DP542*DN542*(1+DR542)</f>
        <v>303264</v>
      </c>
      <c r="DR542" s="446">
        <v>0.08</v>
      </c>
      <c r="DS542" s="160">
        <f t="shared" si="655"/>
        <v>280800</v>
      </c>
      <c r="DT542" s="159">
        <v>45982</v>
      </c>
      <c r="DU542" s="152">
        <f>SUMIF($I:$I,I542,$DN:$DN)</f>
        <v>48</v>
      </c>
      <c r="DV542" s="152">
        <f>SUMIF($I:$I,I542,$DO:$DO)</f>
        <v>0</v>
      </c>
      <c r="ES542" s="152">
        <f>SUMIF($I:$I,I542,$EG:$EG)</f>
        <v>0</v>
      </c>
      <c r="ET542" s="151">
        <f>SUMIF($I:$I,I542,$EH:$EH)</f>
        <v>0</v>
      </c>
      <c r="EU542" s="153"/>
      <c r="EV542" s="153"/>
      <c r="EW542" s="153"/>
      <c r="EX542" s="153"/>
      <c r="EY542" s="152">
        <f t="shared" si="662"/>
        <v>48</v>
      </c>
      <c r="EZ542" s="152">
        <f t="shared" si="663"/>
        <v>0</v>
      </c>
      <c r="FA542" s="152">
        <f t="shared" si="664"/>
        <v>0</v>
      </c>
      <c r="FB542" s="152">
        <f t="shared" si="665"/>
        <v>0</v>
      </c>
      <c r="FC542" s="151" t="str">
        <f t="shared" si="666"/>
        <v>Đủ</v>
      </c>
    </row>
    <row r="543" spans="1:162" s="155" customFormat="1" ht="14" hidden="1" customHeight="1">
      <c r="A543" s="208" t="str">
        <f t="shared" ref="A543:A574" si="667">IF(I543=I542,"ok","Hiện")</f>
        <v>Hiện</v>
      </c>
      <c r="B543" s="154" t="str">
        <f t="shared" si="632"/>
        <v>Đủ</v>
      </c>
      <c r="C543" s="154">
        <f t="shared" si="562"/>
        <v>0</v>
      </c>
      <c r="D543" s="154"/>
      <c r="E543" s="154"/>
      <c r="F543" s="344" t="s">
        <v>1728</v>
      </c>
      <c r="G543" s="154"/>
      <c r="H543" s="154"/>
      <c r="I543" s="256" t="s">
        <v>1080</v>
      </c>
      <c r="J543" s="254" t="s">
        <v>751</v>
      </c>
      <c r="K543" s="253" t="s">
        <v>791</v>
      </c>
      <c r="L543" s="261"/>
      <c r="M543" s="256" t="s">
        <v>1074</v>
      </c>
      <c r="N543" s="259"/>
      <c r="O543" s="191">
        <v>48</v>
      </c>
      <c r="P543" s="190"/>
      <c r="AO543" s="234">
        <v>48</v>
      </c>
      <c r="AP543" s="193">
        <v>0</v>
      </c>
      <c r="AQ543" s="193">
        <v>0</v>
      </c>
      <c r="AR543" s="193">
        <v>0</v>
      </c>
      <c r="AS543" s="193">
        <v>0</v>
      </c>
      <c r="AT543" s="193">
        <v>0</v>
      </c>
      <c r="AU543" s="162">
        <v>0</v>
      </c>
      <c r="AV543" s="162">
        <v>0</v>
      </c>
      <c r="AW543" s="162">
        <v>0</v>
      </c>
      <c r="AX543" s="162">
        <v>0</v>
      </c>
      <c r="AY543" s="162">
        <v>0</v>
      </c>
      <c r="AZ543" s="162">
        <v>0</v>
      </c>
      <c r="BA543" s="162"/>
      <c r="BB543" s="162"/>
      <c r="BC543" s="162">
        <v>0</v>
      </c>
      <c r="BD543" s="162">
        <v>0</v>
      </c>
      <c r="BE543" s="162">
        <v>0</v>
      </c>
      <c r="BF543" s="162">
        <v>0</v>
      </c>
      <c r="BG543" s="162">
        <v>0</v>
      </c>
      <c r="BH543" s="162">
        <v>0</v>
      </c>
      <c r="BI543" s="162">
        <v>0</v>
      </c>
      <c r="BJ543" s="162">
        <v>0</v>
      </c>
      <c r="BK543" s="162">
        <v>0</v>
      </c>
      <c r="BL543" s="162">
        <v>0</v>
      </c>
      <c r="BM543" s="162">
        <v>0</v>
      </c>
      <c r="BN543" s="162">
        <v>0</v>
      </c>
      <c r="BO543" s="162"/>
      <c r="BP543" s="162"/>
      <c r="BQ543" s="162">
        <v>36</v>
      </c>
      <c r="BR543" s="162">
        <v>0</v>
      </c>
      <c r="BS543" s="162">
        <v>0</v>
      </c>
      <c r="BT543" s="162">
        <v>0</v>
      </c>
      <c r="BU543" s="162">
        <v>0</v>
      </c>
      <c r="BV543" s="162">
        <v>0</v>
      </c>
      <c r="BW543" s="162"/>
      <c r="BX543" s="162"/>
      <c r="BY543" s="162">
        <v>0</v>
      </c>
      <c r="BZ543" s="162">
        <v>0</v>
      </c>
      <c r="CA543" s="162">
        <v>0</v>
      </c>
      <c r="CB543" s="162">
        <v>0</v>
      </c>
      <c r="CC543" s="162">
        <v>0</v>
      </c>
      <c r="CD543" s="162">
        <v>0</v>
      </c>
      <c r="CE543" s="162">
        <f>VLOOKUP(I543,[120]REV33!$A:$O,11,0)</f>
        <v>0</v>
      </c>
      <c r="CF543" s="162">
        <f>VLOOKUP(I543,[120]REV33!$A:$O,12,0)</f>
        <v>0</v>
      </c>
      <c r="CG543" s="162"/>
      <c r="CH543" s="162"/>
      <c r="CI543" s="162"/>
      <c r="CJ543" s="162"/>
      <c r="CK543" s="162"/>
      <c r="CL543" s="162"/>
      <c r="CM543" s="162"/>
      <c r="CN543" s="162"/>
      <c r="CO543" s="162">
        <v>0</v>
      </c>
      <c r="CP543" s="162">
        <v>0</v>
      </c>
      <c r="CQ543" s="162">
        <v>0</v>
      </c>
      <c r="CR543" s="162">
        <v>0</v>
      </c>
      <c r="CS543" s="162">
        <v>0</v>
      </c>
      <c r="CT543" s="162">
        <v>0</v>
      </c>
      <c r="CU543" s="162">
        <v>0</v>
      </c>
      <c r="CV543" s="162">
        <v>0</v>
      </c>
      <c r="CW543" s="209">
        <f t="shared" si="658"/>
        <v>84</v>
      </c>
      <c r="CX543" s="209">
        <f t="shared" si="659"/>
        <v>0</v>
      </c>
      <c r="CY543" s="257" t="s">
        <v>1894</v>
      </c>
      <c r="CZ543" s="156"/>
      <c r="DA543" s="155">
        <v>23</v>
      </c>
      <c r="DE543" s="152">
        <f t="shared" si="660"/>
        <v>61</v>
      </c>
      <c r="DF543" s="152" t="str">
        <f t="shared" si="661"/>
        <v>0</v>
      </c>
      <c r="DG543" s="158"/>
      <c r="DH543" s="158" t="s">
        <v>1584</v>
      </c>
      <c r="DI543" s="156" t="s">
        <v>435</v>
      </c>
      <c r="DJ543" s="260" t="s">
        <v>1322</v>
      </c>
      <c r="DK543" s="186"/>
      <c r="DL543" s="156" t="s">
        <v>477</v>
      </c>
      <c r="DM543" s="187">
        <v>45911</v>
      </c>
      <c r="DN543" s="242">
        <v>25</v>
      </c>
      <c r="DO543" s="242" t="s">
        <v>477</v>
      </c>
      <c r="DP543" s="195">
        <v>9360</v>
      </c>
      <c r="DQ543" s="181">
        <f>DP543*DN543*1.1</f>
        <v>257400.00000000003</v>
      </c>
      <c r="DR543" s="446">
        <f>(DQ543-DS543)/DS543</f>
        <v>0.10000000000000013</v>
      </c>
      <c r="DS543" s="195">
        <f t="shared" si="655"/>
        <v>234000</v>
      </c>
      <c r="DT543" s="159">
        <v>45913</v>
      </c>
      <c r="DU543" s="152">
        <f>SUMIF($I:$I,I543,$DN:$DN)</f>
        <v>61</v>
      </c>
      <c r="DV543" s="152">
        <f>SUMIF($I:$I,I543,$DO:$DO)</f>
        <v>0</v>
      </c>
      <c r="ES543" s="152">
        <f>SUMIF($I:$I,I543,$EG:$EG)</f>
        <v>0</v>
      </c>
      <c r="ET543" s="151">
        <f>SUMIF($I:$I,I543,$EH:$EH)</f>
        <v>0</v>
      </c>
      <c r="EU543" s="153"/>
      <c r="EV543" s="153"/>
      <c r="EW543" s="153"/>
      <c r="EX543" s="153"/>
      <c r="EY543" s="152">
        <f t="shared" si="662"/>
        <v>61</v>
      </c>
      <c r="EZ543" s="152">
        <f t="shared" si="663"/>
        <v>0</v>
      </c>
      <c r="FA543" s="152">
        <f t="shared" si="664"/>
        <v>0</v>
      </c>
      <c r="FB543" s="152">
        <f t="shared" si="665"/>
        <v>0</v>
      </c>
      <c r="FC543" s="151" t="str">
        <f t="shared" si="666"/>
        <v>Đủ</v>
      </c>
    </row>
    <row r="544" spans="1:162" s="155" customFormat="1" ht="14" hidden="1" customHeight="1">
      <c r="A544" s="208" t="str">
        <f t="shared" si="667"/>
        <v>ok</v>
      </c>
      <c r="B544" s="154"/>
      <c r="C544" s="154"/>
      <c r="D544" s="154"/>
      <c r="E544" s="154"/>
      <c r="F544" s="344"/>
      <c r="G544" s="154"/>
      <c r="H544" s="154"/>
      <c r="I544" s="256" t="s">
        <v>1080</v>
      </c>
      <c r="J544" s="254" t="s">
        <v>751</v>
      </c>
      <c r="K544" s="253" t="s">
        <v>791</v>
      </c>
      <c r="L544" s="261"/>
      <c r="M544" s="256" t="s">
        <v>1074</v>
      </c>
      <c r="N544" s="259"/>
      <c r="O544" s="191"/>
      <c r="P544" s="190"/>
      <c r="AO544" s="234"/>
      <c r="AP544" s="193"/>
      <c r="AQ544" s="193"/>
      <c r="AR544" s="193"/>
      <c r="AS544" s="193"/>
      <c r="AT544" s="193"/>
      <c r="AU544" s="162"/>
      <c r="AV544" s="162"/>
      <c r="AW544" s="162"/>
      <c r="AX544" s="162"/>
      <c r="AY544" s="162"/>
      <c r="AZ544" s="162"/>
      <c r="BA544" s="162"/>
      <c r="BB544" s="162"/>
      <c r="BC544" s="162"/>
      <c r="BD544" s="162"/>
      <c r="BE544" s="162"/>
      <c r="BF544" s="162"/>
      <c r="BG544" s="162"/>
      <c r="BH544" s="162"/>
      <c r="BI544" s="162"/>
      <c r="BJ544" s="162"/>
      <c r="BK544" s="162"/>
      <c r="BL544" s="162"/>
      <c r="BM544" s="162"/>
      <c r="BN544" s="162"/>
      <c r="BO544" s="162"/>
      <c r="BP544" s="162"/>
      <c r="BQ544" s="162"/>
      <c r="BR544" s="162"/>
      <c r="BS544" s="162"/>
      <c r="BT544" s="162"/>
      <c r="BU544" s="162"/>
      <c r="BV544" s="162"/>
      <c r="BW544" s="162"/>
      <c r="BX544" s="162"/>
      <c r="BY544" s="162"/>
      <c r="BZ544" s="162"/>
      <c r="CA544" s="162"/>
      <c r="CB544" s="162"/>
      <c r="CC544" s="162"/>
      <c r="CD544" s="162"/>
      <c r="CE544" s="162"/>
      <c r="CF544" s="162"/>
      <c r="CG544" s="162"/>
      <c r="CH544" s="162"/>
      <c r="CI544" s="162"/>
      <c r="CJ544" s="162"/>
      <c r="CK544" s="162"/>
      <c r="CL544" s="162"/>
      <c r="CM544" s="162"/>
      <c r="CN544" s="162"/>
      <c r="CO544" s="162"/>
      <c r="CP544" s="162"/>
      <c r="CQ544" s="162"/>
      <c r="CR544" s="162"/>
      <c r="CS544" s="162"/>
      <c r="CT544" s="162"/>
      <c r="CU544" s="162"/>
      <c r="CV544" s="162"/>
      <c r="CW544" s="209"/>
      <c r="CX544" s="209"/>
      <c r="CY544" s="257"/>
      <c r="CZ544" s="156"/>
      <c r="DE544" s="152"/>
      <c r="DF544" s="152"/>
      <c r="DG544" s="158"/>
      <c r="DH544" s="158" t="s">
        <v>2242</v>
      </c>
      <c r="DI544" s="156" t="s">
        <v>2041</v>
      </c>
      <c r="DJ544" s="253" t="s">
        <v>2344</v>
      </c>
      <c r="DK544" s="186" t="s">
        <v>2345</v>
      </c>
      <c r="DL544" s="156" t="s">
        <v>477</v>
      </c>
      <c r="DM544" s="187">
        <v>45982</v>
      </c>
      <c r="DN544" s="716">
        <v>36</v>
      </c>
      <c r="DO544" s="240" t="s">
        <v>477</v>
      </c>
      <c r="DP544" s="189">
        <v>6500</v>
      </c>
      <c r="DQ544" s="181">
        <f>DP544*DN544*(1+DR544)</f>
        <v>252720.00000000003</v>
      </c>
      <c r="DR544" s="446">
        <v>0.08</v>
      </c>
      <c r="DS544" s="160">
        <f t="shared" si="655"/>
        <v>234000</v>
      </c>
      <c r="DT544" s="159">
        <v>45982</v>
      </c>
      <c r="DU544" s="152"/>
      <c r="DV544" s="152"/>
      <c r="ES544" s="152"/>
      <c r="ET544" s="151"/>
      <c r="EU544" s="153"/>
      <c r="EV544" s="153"/>
      <c r="EW544" s="153"/>
      <c r="EX544" s="153"/>
      <c r="EY544" s="152"/>
      <c r="EZ544" s="152"/>
      <c r="FA544" s="152"/>
      <c r="FB544" s="152"/>
      <c r="FC544" s="151"/>
    </row>
    <row r="545" spans="1:162" s="155" customFormat="1" ht="14" hidden="1" customHeight="1">
      <c r="A545" s="208" t="str">
        <f t="shared" si="667"/>
        <v>Hiện</v>
      </c>
      <c r="B545" s="154" t="str">
        <f t="shared" si="632"/>
        <v>Đủ</v>
      </c>
      <c r="C545" s="154">
        <f t="shared" si="562"/>
        <v>0</v>
      </c>
      <c r="D545" s="154"/>
      <c r="E545" s="154"/>
      <c r="F545" s="344" t="s">
        <v>1728</v>
      </c>
      <c r="G545" s="154"/>
      <c r="H545" s="154"/>
      <c r="I545" s="256" t="s">
        <v>1081</v>
      </c>
      <c r="J545" s="254" t="s">
        <v>751</v>
      </c>
      <c r="K545" s="253" t="s">
        <v>1082</v>
      </c>
      <c r="L545" s="261"/>
      <c r="M545" s="256" t="s">
        <v>1074</v>
      </c>
      <c r="N545" s="259"/>
      <c r="O545" s="191">
        <v>32</v>
      </c>
      <c r="P545" s="190"/>
      <c r="AO545" s="234">
        <v>32</v>
      </c>
      <c r="AP545" s="193">
        <v>0</v>
      </c>
      <c r="AQ545" s="193">
        <v>0</v>
      </c>
      <c r="AR545" s="193">
        <v>0</v>
      </c>
      <c r="AS545" s="193">
        <v>0</v>
      </c>
      <c r="AT545" s="193">
        <v>0</v>
      </c>
      <c r="AU545" s="162">
        <v>0</v>
      </c>
      <c r="AV545" s="162">
        <v>0</v>
      </c>
      <c r="AW545" s="162">
        <v>0</v>
      </c>
      <c r="AX545" s="162">
        <v>0</v>
      </c>
      <c r="AY545" s="162">
        <v>0</v>
      </c>
      <c r="AZ545" s="162">
        <v>0</v>
      </c>
      <c r="BA545" s="162"/>
      <c r="BB545" s="162"/>
      <c r="BC545" s="162">
        <v>0</v>
      </c>
      <c r="BD545" s="162">
        <v>0</v>
      </c>
      <c r="BE545" s="162">
        <v>0</v>
      </c>
      <c r="BF545" s="162">
        <v>0</v>
      </c>
      <c r="BG545" s="162">
        <v>0</v>
      </c>
      <c r="BH545" s="162">
        <v>0</v>
      </c>
      <c r="BI545" s="162">
        <v>0</v>
      </c>
      <c r="BJ545" s="162">
        <v>0</v>
      </c>
      <c r="BK545" s="162">
        <v>0</v>
      </c>
      <c r="BL545" s="162">
        <v>0</v>
      </c>
      <c r="BM545" s="162">
        <v>0</v>
      </c>
      <c r="BN545" s="162">
        <v>0</v>
      </c>
      <c r="BO545" s="162"/>
      <c r="BP545" s="162"/>
      <c r="BQ545" s="162">
        <v>24</v>
      </c>
      <c r="BR545" s="162">
        <v>0</v>
      </c>
      <c r="BS545" s="162">
        <v>0</v>
      </c>
      <c r="BT545" s="162">
        <v>0</v>
      </c>
      <c r="BU545" s="162">
        <v>0</v>
      </c>
      <c r="BV545" s="162">
        <v>0</v>
      </c>
      <c r="BW545" s="162"/>
      <c r="BX545" s="162"/>
      <c r="BY545" s="162">
        <v>0</v>
      </c>
      <c r="BZ545" s="162">
        <v>0</v>
      </c>
      <c r="CA545" s="162">
        <v>0</v>
      </c>
      <c r="CB545" s="162">
        <v>0</v>
      </c>
      <c r="CC545" s="162">
        <v>0</v>
      </c>
      <c r="CD545" s="162">
        <v>0</v>
      </c>
      <c r="CE545" s="162">
        <f>VLOOKUP(I545,[120]REV33!$A:$O,11,0)</f>
        <v>0</v>
      </c>
      <c r="CF545" s="162">
        <f>VLOOKUP(I545,[120]REV33!$A:$O,12,0)</f>
        <v>0</v>
      </c>
      <c r="CG545" s="162"/>
      <c r="CH545" s="162"/>
      <c r="CI545" s="162"/>
      <c r="CJ545" s="162"/>
      <c r="CK545" s="162"/>
      <c r="CL545" s="162"/>
      <c r="CM545" s="162"/>
      <c r="CN545" s="162"/>
      <c r="CO545" s="162">
        <v>0</v>
      </c>
      <c r="CP545" s="162">
        <v>0</v>
      </c>
      <c r="CQ545" s="162">
        <v>0</v>
      </c>
      <c r="CR545" s="162">
        <v>0</v>
      </c>
      <c r="CS545" s="162">
        <v>0</v>
      </c>
      <c r="CT545" s="162">
        <v>0</v>
      </c>
      <c r="CU545" s="162">
        <v>0</v>
      </c>
      <c r="CV545" s="162">
        <v>0</v>
      </c>
      <c r="CW545" s="209">
        <f>Q545+S545+U545+W545+Y545+AA545+AC545+AE545+AG545+AI545+AK545+AM545+AO545+AQ545+AS545+AU545+AW545+AY545+BA545+BC545+BE545+BG545+BI545+BK545+BM545+BO545+BQ545+BS545+BU545+BW545+BY545+CA545+CC545+CE545+CG545+CI545+CK545+CM545+CO545+CQ545+CS545+CU545</f>
        <v>56</v>
      </c>
      <c r="CX545" s="209">
        <f>R545+T545+V545+X545+Z545+AB545+AD545+AF545+AH545+AJ545+AL545+AN545+AP545+AR545+AT545+AV545+AX545+AZ545+BB545+BD545+BF545+BH545+BJ545+BL545+BN545+BP545+BR545+BT545+BV545+BX545+BZ545+CB545+CD545+CF545+CH545+CJ545+CL545+CN545+CP545+CR545+CT545+CV545</f>
        <v>0</v>
      </c>
      <c r="CY545" s="257" t="s">
        <v>1894</v>
      </c>
      <c r="CZ545" s="156"/>
      <c r="DA545" s="155">
        <v>24</v>
      </c>
      <c r="DE545" s="152">
        <f>IF(CW545&gt;DA545,CW545-DA545,"0")</f>
        <v>32</v>
      </c>
      <c r="DF545" s="152" t="str">
        <f>IF(CX545&gt;DB545,CX545-DB545,"0")</f>
        <v>0</v>
      </c>
      <c r="DG545" s="158"/>
      <c r="DH545" s="158" t="s">
        <v>1584</v>
      </c>
      <c r="DI545" s="156" t="s">
        <v>435</v>
      </c>
      <c r="DJ545" s="260" t="s">
        <v>1323</v>
      </c>
      <c r="DK545" s="186"/>
      <c r="DL545" s="156" t="s">
        <v>477</v>
      </c>
      <c r="DM545" s="187">
        <v>45911</v>
      </c>
      <c r="DN545" s="242">
        <v>8</v>
      </c>
      <c r="DO545" s="242" t="s">
        <v>477</v>
      </c>
      <c r="DP545" s="195">
        <v>10990</v>
      </c>
      <c r="DQ545" s="181">
        <f>DP545*DN545*1.1</f>
        <v>96712.000000000015</v>
      </c>
      <c r="DR545" s="446">
        <f>(DQ545-DS545)/DS545</f>
        <v>0.10000000000000017</v>
      </c>
      <c r="DS545" s="195">
        <f t="shared" si="655"/>
        <v>87920</v>
      </c>
      <c r="DT545" s="159">
        <v>45913</v>
      </c>
      <c r="DU545" s="152">
        <f>SUMIF($I:$I,I545,$DN:$DN)</f>
        <v>32</v>
      </c>
      <c r="DV545" s="152">
        <f>SUMIF($I:$I,I545,$DO:$DO)</f>
        <v>0</v>
      </c>
      <c r="ES545" s="152">
        <f>SUMIF($I:$I,I545,$EG:$EG)</f>
        <v>0</v>
      </c>
      <c r="ET545" s="151">
        <f>SUMIF($I:$I,I545,$EH:$EH)</f>
        <v>0</v>
      </c>
      <c r="EU545" s="153"/>
      <c r="EV545" s="153"/>
      <c r="EW545" s="153"/>
      <c r="EX545" s="153"/>
      <c r="EY545" s="152">
        <f>DU545+ES545</f>
        <v>32</v>
      </c>
      <c r="EZ545" s="152">
        <f>DV545+ET545</f>
        <v>0</v>
      </c>
      <c r="FA545" s="152">
        <f t="shared" ref="FA545" si="668">DE545-EY545</f>
        <v>0</v>
      </c>
      <c r="FB545" s="152">
        <f t="shared" ref="FB545" si="669">DF545-EZ545</f>
        <v>0</v>
      </c>
      <c r="FC545" s="151" t="str">
        <f>IF(FA545&lt;0,"Thừa",IF(FA545=0,"Đủ","Thiếu"))</f>
        <v>Đủ</v>
      </c>
    </row>
    <row r="546" spans="1:162" s="155" customFormat="1" ht="14" hidden="1" customHeight="1">
      <c r="A546" s="208" t="str">
        <f t="shared" si="667"/>
        <v>ok</v>
      </c>
      <c r="B546" s="154"/>
      <c r="C546" s="154"/>
      <c r="D546" s="154"/>
      <c r="E546" s="154"/>
      <c r="F546" s="344"/>
      <c r="G546" s="154"/>
      <c r="H546" s="154"/>
      <c r="I546" s="256" t="s">
        <v>1081</v>
      </c>
      <c r="J546" s="254" t="s">
        <v>751</v>
      </c>
      <c r="K546" s="253" t="s">
        <v>1082</v>
      </c>
      <c r="L546" s="261"/>
      <c r="M546" s="256" t="s">
        <v>1074</v>
      </c>
      <c r="N546" s="259"/>
      <c r="O546" s="191"/>
      <c r="P546" s="190"/>
      <c r="AO546" s="234"/>
      <c r="AP546" s="193"/>
      <c r="AQ546" s="193"/>
      <c r="AR546" s="193"/>
      <c r="AS546" s="193"/>
      <c r="AT546" s="193"/>
      <c r="AU546" s="162"/>
      <c r="AV546" s="162"/>
      <c r="AW546" s="162"/>
      <c r="AX546" s="162"/>
      <c r="AY546" s="162"/>
      <c r="AZ546" s="162"/>
      <c r="BA546" s="162"/>
      <c r="BB546" s="162"/>
      <c r="BC546" s="162"/>
      <c r="BD546" s="162"/>
      <c r="BE546" s="162"/>
      <c r="BF546" s="162"/>
      <c r="BG546" s="162"/>
      <c r="BH546" s="162"/>
      <c r="BI546" s="162"/>
      <c r="BJ546" s="162"/>
      <c r="BK546" s="162"/>
      <c r="BL546" s="162"/>
      <c r="BM546" s="162"/>
      <c r="BN546" s="162"/>
      <c r="BO546" s="162"/>
      <c r="BP546" s="162"/>
      <c r="BQ546" s="162"/>
      <c r="BR546" s="162"/>
      <c r="BS546" s="162"/>
      <c r="BT546" s="162"/>
      <c r="BU546" s="162"/>
      <c r="BV546" s="162"/>
      <c r="BW546" s="162"/>
      <c r="BX546" s="162"/>
      <c r="BY546" s="162"/>
      <c r="BZ546" s="162"/>
      <c r="CA546" s="162"/>
      <c r="CB546" s="162"/>
      <c r="CC546" s="162"/>
      <c r="CD546" s="162"/>
      <c r="CE546" s="162"/>
      <c r="CF546" s="162"/>
      <c r="CG546" s="162"/>
      <c r="CH546" s="162"/>
      <c r="CI546" s="162"/>
      <c r="CJ546" s="162"/>
      <c r="CK546" s="162"/>
      <c r="CL546" s="162"/>
      <c r="CM546" s="162"/>
      <c r="CN546" s="162"/>
      <c r="CO546" s="162"/>
      <c r="CP546" s="162"/>
      <c r="CQ546" s="162"/>
      <c r="CR546" s="162"/>
      <c r="CS546" s="162"/>
      <c r="CT546" s="162"/>
      <c r="CU546" s="162"/>
      <c r="CV546" s="162"/>
      <c r="CW546" s="209"/>
      <c r="CX546" s="209"/>
      <c r="CY546" s="257"/>
      <c r="CZ546" s="156"/>
      <c r="DE546" s="152"/>
      <c r="DF546" s="152"/>
      <c r="DG546" s="158"/>
      <c r="DH546" s="158" t="s">
        <v>2242</v>
      </c>
      <c r="DI546" s="156" t="s">
        <v>2041</v>
      </c>
      <c r="DJ546" s="253" t="s">
        <v>2346</v>
      </c>
      <c r="DK546" s="186" t="s">
        <v>2347</v>
      </c>
      <c r="DL546" s="156" t="s">
        <v>477</v>
      </c>
      <c r="DM546" s="187">
        <v>45982</v>
      </c>
      <c r="DN546" s="716">
        <v>24</v>
      </c>
      <c r="DO546" s="240" t="s">
        <v>477</v>
      </c>
      <c r="DP546" s="189">
        <v>7100</v>
      </c>
      <c r="DQ546" s="181">
        <f>DP546*DN546*(1+DR546)</f>
        <v>184032</v>
      </c>
      <c r="DR546" s="446">
        <v>0.08</v>
      </c>
      <c r="DS546" s="160">
        <f t="shared" si="655"/>
        <v>170400</v>
      </c>
      <c r="DT546" s="159">
        <v>45982</v>
      </c>
      <c r="DU546" s="152"/>
      <c r="DV546" s="152"/>
      <c r="ES546" s="152"/>
      <c r="ET546" s="151"/>
      <c r="EU546" s="153"/>
      <c r="EV546" s="153"/>
      <c r="EW546" s="153"/>
      <c r="EX546" s="153"/>
      <c r="EY546" s="152"/>
      <c r="EZ546" s="152"/>
      <c r="FA546" s="152"/>
      <c r="FB546" s="152"/>
      <c r="FC546" s="151"/>
    </row>
    <row r="547" spans="1:162" s="155" customFormat="1" ht="14" hidden="1" customHeight="1">
      <c r="A547" s="208" t="str">
        <f t="shared" si="667"/>
        <v>Hiện</v>
      </c>
      <c r="B547" s="154" t="str">
        <f t="shared" si="632"/>
        <v>Đủ</v>
      </c>
      <c r="C547" s="154">
        <f t="shared" si="562"/>
        <v>0</v>
      </c>
      <c r="D547" s="154"/>
      <c r="E547" s="154"/>
      <c r="F547" s="344" t="s">
        <v>1728</v>
      </c>
      <c r="G547" s="154"/>
      <c r="H547" s="154"/>
      <c r="I547" s="256" t="s">
        <v>1083</v>
      </c>
      <c r="J547" s="254" t="s">
        <v>751</v>
      </c>
      <c r="K547" s="253" t="s">
        <v>798</v>
      </c>
      <c r="L547" s="261"/>
      <c r="M547" s="256" t="s">
        <v>1074</v>
      </c>
      <c r="N547" s="259"/>
      <c r="O547" s="191">
        <v>40</v>
      </c>
      <c r="P547" s="190"/>
      <c r="AO547" s="234">
        <v>40</v>
      </c>
      <c r="AP547" s="193">
        <v>0</v>
      </c>
      <c r="AQ547" s="193">
        <v>0</v>
      </c>
      <c r="AR547" s="193">
        <v>0</v>
      </c>
      <c r="AS547" s="193">
        <v>0</v>
      </c>
      <c r="AT547" s="193">
        <v>0</v>
      </c>
      <c r="AU547" s="162">
        <v>0</v>
      </c>
      <c r="AV547" s="162">
        <v>0</v>
      </c>
      <c r="AW547" s="162">
        <v>0</v>
      </c>
      <c r="AX547" s="162">
        <v>0</v>
      </c>
      <c r="AY547" s="162">
        <v>0</v>
      </c>
      <c r="AZ547" s="162">
        <v>0</v>
      </c>
      <c r="BA547" s="162"/>
      <c r="BB547" s="162"/>
      <c r="BC547" s="162">
        <v>0</v>
      </c>
      <c r="BD547" s="162">
        <v>0</v>
      </c>
      <c r="BE547" s="162">
        <v>0</v>
      </c>
      <c r="BF547" s="162">
        <v>0</v>
      </c>
      <c r="BG547" s="162">
        <v>0</v>
      </c>
      <c r="BH547" s="162">
        <v>0</v>
      </c>
      <c r="BI547" s="162">
        <v>0</v>
      </c>
      <c r="BJ547" s="162">
        <v>0</v>
      </c>
      <c r="BK547" s="162">
        <v>0</v>
      </c>
      <c r="BL547" s="162">
        <v>0</v>
      </c>
      <c r="BM547" s="162">
        <v>0</v>
      </c>
      <c r="BN547" s="162">
        <v>0</v>
      </c>
      <c r="BO547" s="162"/>
      <c r="BP547" s="162"/>
      <c r="BQ547" s="162">
        <v>0</v>
      </c>
      <c r="BR547" s="162">
        <v>0</v>
      </c>
      <c r="BS547" s="162">
        <v>0</v>
      </c>
      <c r="BT547" s="162">
        <v>0</v>
      </c>
      <c r="BU547" s="162">
        <v>0</v>
      </c>
      <c r="BV547" s="162">
        <v>0</v>
      </c>
      <c r="BW547" s="162"/>
      <c r="BX547" s="162"/>
      <c r="BY547" s="162">
        <v>0</v>
      </c>
      <c r="BZ547" s="162">
        <v>0</v>
      </c>
      <c r="CA547" s="162">
        <v>0</v>
      </c>
      <c r="CB547" s="162">
        <v>0</v>
      </c>
      <c r="CC547" s="162">
        <v>0</v>
      </c>
      <c r="CD547" s="162">
        <v>0</v>
      </c>
      <c r="CE547" s="162">
        <f>VLOOKUP(I547,[120]REV33!$A:$O,11,0)</f>
        <v>0</v>
      </c>
      <c r="CF547" s="162">
        <f>VLOOKUP(I547,[120]REV33!$A:$O,12,0)</f>
        <v>0</v>
      </c>
      <c r="CG547" s="162"/>
      <c r="CH547" s="162"/>
      <c r="CI547" s="162"/>
      <c r="CJ547" s="162"/>
      <c r="CK547" s="162"/>
      <c r="CL547" s="162"/>
      <c r="CM547" s="162"/>
      <c r="CN547" s="162"/>
      <c r="CO547" s="162">
        <v>0</v>
      </c>
      <c r="CP547" s="162">
        <v>0</v>
      </c>
      <c r="CQ547" s="162">
        <v>0</v>
      </c>
      <c r="CR547" s="162">
        <v>0</v>
      </c>
      <c r="CS547" s="162">
        <v>0</v>
      </c>
      <c r="CT547" s="162">
        <v>0</v>
      </c>
      <c r="CU547" s="162">
        <v>0</v>
      </c>
      <c r="CV547" s="162">
        <v>0</v>
      </c>
      <c r="CW547" s="209">
        <f t="shared" ref="CW547:CW551" si="670">Q547+S547+U547+W547+Y547+AA547+AC547+AE547+AG547+AI547+AK547+AM547+AO547+AQ547+AS547+AU547+AW547+AY547+BA547+BC547+BE547+BG547+BI547+BK547+BM547+BO547+BQ547+BS547+BU547+BW547+BY547+CA547+CC547+CE547+CG547+CI547+CK547+CM547+CO547+CQ547+CS547+CU547</f>
        <v>40</v>
      </c>
      <c r="CX547" s="209">
        <f t="shared" ref="CX547:CX551" si="671">R547+T547+V547+X547+Z547+AB547+AD547+AF547+AH547+AJ547+AL547+AN547+AP547+AR547+AT547+AV547+AX547+AZ547+BB547+BD547+BF547+BH547+BJ547+BL547+BN547+BP547+BR547+BT547+BV547+BX547+BZ547+CB547+CD547+CF547+CH547+CJ547+CL547+CN547+CP547+CR547+CT547+CV547</f>
        <v>0</v>
      </c>
      <c r="CY547" s="257" t="s">
        <v>1157</v>
      </c>
      <c r="CZ547" s="156"/>
      <c r="DE547" s="152">
        <f t="shared" ref="DE547:DE551" si="672">IF(CW547&gt;DA547,CW547-DA547,"0")</f>
        <v>40</v>
      </c>
      <c r="DF547" s="152" t="str">
        <f t="shared" ref="DF547:DF551" si="673">IF(CX547&gt;DB547,CX547-DB547,"0")</f>
        <v>0</v>
      </c>
      <c r="DG547" s="158"/>
      <c r="DH547" s="158" t="s">
        <v>1584</v>
      </c>
      <c r="DI547" s="156" t="s">
        <v>435</v>
      </c>
      <c r="DJ547" s="260" t="s">
        <v>1324</v>
      </c>
      <c r="DK547" s="186"/>
      <c r="DL547" s="156" t="s">
        <v>477</v>
      </c>
      <c r="DM547" s="187">
        <v>45911</v>
      </c>
      <c r="DN547" s="242">
        <v>40</v>
      </c>
      <c r="DO547" s="242" t="s">
        <v>477</v>
      </c>
      <c r="DP547" s="195">
        <v>18140</v>
      </c>
      <c r="DQ547" s="181">
        <f>DP547*DN547*1.1</f>
        <v>798160.00000000012</v>
      </c>
      <c r="DR547" s="446">
        <f>(DQ547-DS547)/DS547</f>
        <v>0.10000000000000016</v>
      </c>
      <c r="DS547" s="195">
        <f t="shared" si="655"/>
        <v>725600</v>
      </c>
      <c r="DT547" s="159">
        <v>45913</v>
      </c>
      <c r="DU547" s="152">
        <f>SUMIF($I:$I,I547,$DN:$DN)</f>
        <v>40</v>
      </c>
      <c r="DV547" s="152">
        <f>SUMIF($I:$I,I547,$DO:$DO)</f>
        <v>0</v>
      </c>
      <c r="ES547" s="152">
        <f>SUMIF($I:$I,I547,$EG:$EG)</f>
        <v>0</v>
      </c>
      <c r="ET547" s="151">
        <f>SUMIF($I:$I,I547,$EH:$EH)</f>
        <v>0</v>
      </c>
      <c r="EU547" s="153"/>
      <c r="EV547" s="153"/>
      <c r="EW547" s="153"/>
      <c r="EX547" s="153"/>
      <c r="EY547" s="152">
        <f t="shared" ref="EY547:EY551" si="674">DU547+ES547</f>
        <v>40</v>
      </c>
      <c r="EZ547" s="152">
        <f t="shared" ref="EZ547:EZ551" si="675">DV547+ET547</f>
        <v>0</v>
      </c>
      <c r="FA547" s="152">
        <f t="shared" ref="FA547:FA551" si="676">DE547-EY547</f>
        <v>0</v>
      </c>
      <c r="FB547" s="152">
        <f t="shared" ref="FB547:FB551" si="677">DF547-EZ547</f>
        <v>0</v>
      </c>
      <c r="FC547" s="151" t="str">
        <f t="shared" ref="FC547:FC551" si="678">IF(FA547&lt;0,"Thừa",IF(FA547=0,"Đủ","Thiếu"))</f>
        <v>Đủ</v>
      </c>
    </row>
    <row r="548" spans="1:162" s="155" customFormat="1" ht="14" hidden="1" customHeight="1">
      <c r="A548" s="208" t="str">
        <f t="shared" si="667"/>
        <v>Hiện</v>
      </c>
      <c r="B548" s="154" t="str">
        <f t="shared" si="632"/>
        <v>Đủ</v>
      </c>
      <c r="C548" s="154">
        <f t="shared" si="562"/>
        <v>0</v>
      </c>
      <c r="D548" s="154"/>
      <c r="E548" s="154"/>
      <c r="F548" s="344" t="s">
        <v>1728</v>
      </c>
      <c r="G548" s="154"/>
      <c r="H548" s="154"/>
      <c r="I548" s="256" t="s">
        <v>1084</v>
      </c>
      <c r="J548" s="254" t="s">
        <v>751</v>
      </c>
      <c r="K548" s="253" t="s">
        <v>800</v>
      </c>
      <c r="L548" s="261"/>
      <c r="M548" s="256" t="s">
        <v>1074</v>
      </c>
      <c r="N548" s="259"/>
      <c r="O548" s="191">
        <v>256</v>
      </c>
      <c r="P548" s="190"/>
      <c r="AO548" s="234">
        <v>256</v>
      </c>
      <c r="AP548" s="193">
        <v>0</v>
      </c>
      <c r="AQ548" s="193">
        <v>0</v>
      </c>
      <c r="AR548" s="193">
        <v>0</v>
      </c>
      <c r="AS548" s="193">
        <v>0</v>
      </c>
      <c r="AT548" s="193">
        <v>0</v>
      </c>
      <c r="AU548" s="162">
        <v>0</v>
      </c>
      <c r="AV548" s="162">
        <v>0</v>
      </c>
      <c r="AW548" s="162">
        <v>0</v>
      </c>
      <c r="AX548" s="162">
        <v>0</v>
      </c>
      <c r="AY548" s="162">
        <v>0</v>
      </c>
      <c r="AZ548" s="162">
        <v>0</v>
      </c>
      <c r="BA548" s="162"/>
      <c r="BB548" s="162"/>
      <c r="BC548" s="162">
        <v>0</v>
      </c>
      <c r="BD548" s="162">
        <v>0</v>
      </c>
      <c r="BE548" s="162">
        <v>0</v>
      </c>
      <c r="BF548" s="162">
        <v>0</v>
      </c>
      <c r="BG548" s="162">
        <v>0</v>
      </c>
      <c r="BH548" s="162">
        <v>0</v>
      </c>
      <c r="BI548" s="162">
        <v>0</v>
      </c>
      <c r="BJ548" s="162">
        <v>0</v>
      </c>
      <c r="BK548" s="162">
        <v>0</v>
      </c>
      <c r="BL548" s="162">
        <v>0</v>
      </c>
      <c r="BM548" s="162">
        <v>0</v>
      </c>
      <c r="BN548" s="162">
        <v>0</v>
      </c>
      <c r="BO548" s="162"/>
      <c r="BP548" s="162"/>
      <c r="BQ548" s="162">
        <v>0</v>
      </c>
      <c r="BR548" s="162">
        <v>0</v>
      </c>
      <c r="BS548" s="162">
        <v>0</v>
      </c>
      <c r="BT548" s="162">
        <v>0</v>
      </c>
      <c r="BU548" s="162">
        <v>0</v>
      </c>
      <c r="BV548" s="162">
        <v>0</v>
      </c>
      <c r="BW548" s="162"/>
      <c r="BX548" s="162"/>
      <c r="BY548" s="162">
        <v>0</v>
      </c>
      <c r="BZ548" s="162">
        <v>0</v>
      </c>
      <c r="CA548" s="162">
        <v>0</v>
      </c>
      <c r="CB548" s="162">
        <v>0</v>
      </c>
      <c r="CC548" s="162">
        <v>0</v>
      </c>
      <c r="CD548" s="162">
        <v>0</v>
      </c>
      <c r="CE548" s="162">
        <f>VLOOKUP(I548,[120]REV33!$A:$O,11,0)</f>
        <v>0</v>
      </c>
      <c r="CF548" s="162">
        <f>VLOOKUP(I548,[120]REV33!$A:$O,12,0)</f>
        <v>0</v>
      </c>
      <c r="CG548" s="162"/>
      <c r="CH548" s="162"/>
      <c r="CI548" s="162"/>
      <c r="CJ548" s="162"/>
      <c r="CK548" s="162"/>
      <c r="CL548" s="162"/>
      <c r="CM548" s="162"/>
      <c r="CN548" s="162"/>
      <c r="CO548" s="162">
        <v>0</v>
      </c>
      <c r="CP548" s="162">
        <v>0</v>
      </c>
      <c r="CQ548" s="162">
        <v>0</v>
      </c>
      <c r="CR548" s="162">
        <v>0</v>
      </c>
      <c r="CS548" s="162">
        <v>0</v>
      </c>
      <c r="CT548" s="162">
        <v>0</v>
      </c>
      <c r="CU548" s="162">
        <v>0</v>
      </c>
      <c r="CV548" s="162">
        <v>0</v>
      </c>
      <c r="CW548" s="209">
        <f t="shared" si="670"/>
        <v>256</v>
      </c>
      <c r="CX548" s="209">
        <f t="shared" si="671"/>
        <v>0</v>
      </c>
      <c r="CY548" s="257" t="s">
        <v>1157</v>
      </c>
      <c r="CZ548" s="156"/>
      <c r="DE548" s="152">
        <f t="shared" si="672"/>
        <v>256</v>
      </c>
      <c r="DF548" s="152" t="str">
        <f t="shared" si="673"/>
        <v>0</v>
      </c>
      <c r="DG548" s="158"/>
      <c r="DH548" s="158" t="s">
        <v>1584</v>
      </c>
      <c r="DI548" s="156" t="s">
        <v>435</v>
      </c>
      <c r="DJ548" s="260" t="s">
        <v>1325</v>
      </c>
      <c r="DK548" s="186"/>
      <c r="DL548" s="156" t="s">
        <v>477</v>
      </c>
      <c r="DM548" s="187">
        <v>45911</v>
      </c>
      <c r="DN548" s="242">
        <v>256</v>
      </c>
      <c r="DO548" s="242" t="s">
        <v>477</v>
      </c>
      <c r="DP548" s="195">
        <v>19500</v>
      </c>
      <c r="DQ548" s="181">
        <f>DP548*DN548*1.1</f>
        <v>5491200</v>
      </c>
      <c r="DR548" s="446">
        <f>(DQ548-DS548)/DS548</f>
        <v>0.1</v>
      </c>
      <c r="DS548" s="195">
        <f t="shared" si="655"/>
        <v>4992000</v>
      </c>
      <c r="DT548" s="159">
        <v>45913</v>
      </c>
      <c r="DU548" s="152">
        <f>SUMIF($I:$I,I548,$DN:$DN)</f>
        <v>256</v>
      </c>
      <c r="DV548" s="152">
        <f>SUMIF($I:$I,I548,$DO:$DO)</f>
        <v>0</v>
      </c>
      <c r="ES548" s="152">
        <f>SUMIF($I:$I,I548,$EG:$EG)</f>
        <v>0</v>
      </c>
      <c r="ET548" s="151">
        <f>SUMIF($I:$I,I548,$EH:$EH)</f>
        <v>0</v>
      </c>
      <c r="EU548" s="153"/>
      <c r="EV548" s="153"/>
      <c r="EW548" s="153"/>
      <c r="EX548" s="153"/>
      <c r="EY548" s="152">
        <f t="shared" si="674"/>
        <v>256</v>
      </c>
      <c r="EZ548" s="152">
        <f t="shared" si="675"/>
        <v>0</v>
      </c>
      <c r="FA548" s="152">
        <f t="shared" si="676"/>
        <v>0</v>
      </c>
      <c r="FB548" s="152">
        <f t="shared" si="677"/>
        <v>0</v>
      </c>
      <c r="FC548" s="151" t="str">
        <f t="shared" si="678"/>
        <v>Đủ</v>
      </c>
    </row>
    <row r="549" spans="1:162" s="155" customFormat="1" ht="14" hidden="1" customHeight="1">
      <c r="A549" s="208" t="str">
        <f t="shared" si="667"/>
        <v>Hiện</v>
      </c>
      <c r="B549" s="154" t="str">
        <f t="shared" si="632"/>
        <v>Đủ</v>
      </c>
      <c r="C549" s="154">
        <f t="shared" si="562"/>
        <v>0</v>
      </c>
      <c r="D549" s="154"/>
      <c r="E549" s="154"/>
      <c r="F549" s="344" t="s">
        <v>1728</v>
      </c>
      <c r="G549" s="154"/>
      <c r="H549" s="154"/>
      <c r="I549" s="256" t="s">
        <v>1085</v>
      </c>
      <c r="J549" s="254" t="s">
        <v>751</v>
      </c>
      <c r="K549" s="253" t="s">
        <v>1086</v>
      </c>
      <c r="L549" s="261"/>
      <c r="M549" s="256" t="s">
        <v>1074</v>
      </c>
      <c r="N549" s="259"/>
      <c r="O549" s="191">
        <v>32</v>
      </c>
      <c r="P549" s="190"/>
      <c r="AO549" s="234">
        <v>32</v>
      </c>
      <c r="AP549" s="193">
        <v>0</v>
      </c>
      <c r="AQ549" s="193">
        <v>0</v>
      </c>
      <c r="AR549" s="193">
        <v>0</v>
      </c>
      <c r="AS549" s="193">
        <v>0</v>
      </c>
      <c r="AT549" s="193">
        <v>0</v>
      </c>
      <c r="AU549" s="162">
        <v>0</v>
      </c>
      <c r="AV549" s="162">
        <v>0</v>
      </c>
      <c r="AW549" s="162">
        <v>0</v>
      </c>
      <c r="AX549" s="162">
        <v>0</v>
      </c>
      <c r="AY549" s="162">
        <v>0</v>
      </c>
      <c r="AZ549" s="162">
        <v>0</v>
      </c>
      <c r="BA549" s="162"/>
      <c r="BB549" s="162"/>
      <c r="BC549" s="162">
        <v>0</v>
      </c>
      <c r="BD549" s="162">
        <v>0</v>
      </c>
      <c r="BE549" s="162">
        <v>0</v>
      </c>
      <c r="BF549" s="162">
        <v>0</v>
      </c>
      <c r="BG549" s="162">
        <v>0</v>
      </c>
      <c r="BH549" s="162">
        <v>0</v>
      </c>
      <c r="BI549" s="162">
        <v>0</v>
      </c>
      <c r="BJ549" s="162">
        <v>0</v>
      </c>
      <c r="BK549" s="162">
        <v>0</v>
      </c>
      <c r="BL549" s="162">
        <v>0</v>
      </c>
      <c r="BM549" s="162">
        <v>0</v>
      </c>
      <c r="BN549" s="162">
        <v>0</v>
      </c>
      <c r="BO549" s="162"/>
      <c r="BP549" s="162"/>
      <c r="BQ549" s="162">
        <v>0</v>
      </c>
      <c r="BR549" s="162">
        <v>0</v>
      </c>
      <c r="BS549" s="162">
        <v>0</v>
      </c>
      <c r="BT549" s="162">
        <v>0</v>
      </c>
      <c r="BU549" s="162">
        <v>0</v>
      </c>
      <c r="BV549" s="162">
        <v>0</v>
      </c>
      <c r="BW549" s="162"/>
      <c r="BX549" s="162"/>
      <c r="BY549" s="162">
        <v>0</v>
      </c>
      <c r="BZ549" s="162">
        <v>0</v>
      </c>
      <c r="CA549" s="162">
        <v>0</v>
      </c>
      <c r="CB549" s="162">
        <v>0</v>
      </c>
      <c r="CC549" s="162">
        <v>0</v>
      </c>
      <c r="CD549" s="162">
        <v>0</v>
      </c>
      <c r="CE549" s="162">
        <f>VLOOKUP(I549,[120]REV33!$A:$O,11,0)</f>
        <v>0</v>
      </c>
      <c r="CF549" s="162">
        <f>VLOOKUP(I549,[120]REV33!$A:$O,12,0)</f>
        <v>0</v>
      </c>
      <c r="CG549" s="162"/>
      <c r="CH549" s="162"/>
      <c r="CI549" s="162"/>
      <c r="CJ549" s="162"/>
      <c r="CK549" s="162"/>
      <c r="CL549" s="162"/>
      <c r="CM549" s="162"/>
      <c r="CN549" s="162"/>
      <c r="CO549" s="162">
        <v>0</v>
      </c>
      <c r="CP549" s="162">
        <v>0</v>
      </c>
      <c r="CQ549" s="162">
        <v>0</v>
      </c>
      <c r="CR549" s="162">
        <v>0</v>
      </c>
      <c r="CS549" s="162">
        <v>0</v>
      </c>
      <c r="CT549" s="162">
        <v>0</v>
      </c>
      <c r="CU549" s="162">
        <v>0</v>
      </c>
      <c r="CV549" s="162">
        <v>0</v>
      </c>
      <c r="CW549" s="209">
        <f t="shared" si="670"/>
        <v>32</v>
      </c>
      <c r="CX549" s="209">
        <f t="shared" si="671"/>
        <v>0</v>
      </c>
      <c r="CY549" s="257" t="s">
        <v>1157</v>
      </c>
      <c r="CZ549" s="156"/>
      <c r="DE549" s="152">
        <f t="shared" si="672"/>
        <v>32</v>
      </c>
      <c r="DF549" s="152" t="str">
        <f t="shared" si="673"/>
        <v>0</v>
      </c>
      <c r="DG549" s="158"/>
      <c r="DH549" s="158" t="s">
        <v>1584</v>
      </c>
      <c r="DI549" s="156" t="s">
        <v>435</v>
      </c>
      <c r="DJ549" s="260" t="s">
        <v>1326</v>
      </c>
      <c r="DK549" s="186"/>
      <c r="DL549" s="156" t="s">
        <v>477</v>
      </c>
      <c r="DM549" s="187">
        <v>45911</v>
      </c>
      <c r="DN549" s="242">
        <v>32</v>
      </c>
      <c r="DO549" s="242" t="s">
        <v>477</v>
      </c>
      <c r="DP549" s="195">
        <v>22100</v>
      </c>
      <c r="DQ549" s="181">
        <f>DP549*DN549*1.1</f>
        <v>777920.00000000012</v>
      </c>
      <c r="DR549" s="446">
        <f>(DQ549-DS549)/DS549</f>
        <v>0.10000000000000016</v>
      </c>
      <c r="DS549" s="195">
        <f t="shared" si="655"/>
        <v>707200</v>
      </c>
      <c r="DT549" s="159">
        <v>45913</v>
      </c>
      <c r="DU549" s="152">
        <f>SUMIF($I:$I,I549,$DN:$DN)</f>
        <v>32</v>
      </c>
      <c r="DV549" s="152">
        <f>SUMIF($I:$I,I549,$DO:$DO)</f>
        <v>0</v>
      </c>
      <c r="ES549" s="152">
        <f>SUMIF($I:$I,I549,$EG:$EG)</f>
        <v>0</v>
      </c>
      <c r="ET549" s="151">
        <f>SUMIF($I:$I,I549,$EH:$EH)</f>
        <v>0</v>
      </c>
      <c r="EU549" s="153"/>
      <c r="EV549" s="153"/>
      <c r="EW549" s="153"/>
      <c r="EX549" s="153"/>
      <c r="EY549" s="152">
        <f t="shared" si="674"/>
        <v>32</v>
      </c>
      <c r="EZ549" s="152">
        <f t="shared" si="675"/>
        <v>0</v>
      </c>
      <c r="FA549" s="152">
        <f t="shared" si="676"/>
        <v>0</v>
      </c>
      <c r="FB549" s="152">
        <f t="shared" si="677"/>
        <v>0</v>
      </c>
      <c r="FC549" s="151" t="str">
        <f t="shared" si="678"/>
        <v>Đủ</v>
      </c>
    </row>
    <row r="550" spans="1:162" s="155" customFormat="1" ht="14" hidden="1" customHeight="1">
      <c r="A550" s="208" t="str">
        <f t="shared" si="667"/>
        <v>Hiện</v>
      </c>
      <c r="B550" s="154" t="str">
        <f t="shared" si="632"/>
        <v>Đủ</v>
      </c>
      <c r="C550" s="154">
        <f t="shared" si="562"/>
        <v>0</v>
      </c>
      <c r="D550" s="154"/>
      <c r="E550" s="154"/>
      <c r="F550" s="344" t="s">
        <v>1728</v>
      </c>
      <c r="G550" s="154"/>
      <c r="H550" s="154"/>
      <c r="I550" s="256" t="s">
        <v>1087</v>
      </c>
      <c r="J550" s="254" t="s">
        <v>751</v>
      </c>
      <c r="K550" s="253" t="s">
        <v>808</v>
      </c>
      <c r="L550" s="261"/>
      <c r="M550" s="256" t="s">
        <v>1074</v>
      </c>
      <c r="N550" s="259"/>
      <c r="O550" s="191">
        <v>208</v>
      </c>
      <c r="P550" s="190"/>
      <c r="AO550" s="234">
        <v>208</v>
      </c>
      <c r="AP550" s="193">
        <v>0</v>
      </c>
      <c r="AQ550" s="193">
        <v>0</v>
      </c>
      <c r="AR550" s="193">
        <v>0</v>
      </c>
      <c r="AS550" s="193">
        <v>0</v>
      </c>
      <c r="AT550" s="193">
        <v>0</v>
      </c>
      <c r="AU550" s="162">
        <v>0</v>
      </c>
      <c r="AV550" s="162">
        <v>0</v>
      </c>
      <c r="AW550" s="162">
        <v>0</v>
      </c>
      <c r="AX550" s="162">
        <v>0</v>
      </c>
      <c r="AY550" s="162">
        <v>0</v>
      </c>
      <c r="AZ550" s="162">
        <v>0</v>
      </c>
      <c r="BA550" s="162"/>
      <c r="BB550" s="162"/>
      <c r="BC550" s="162">
        <v>0</v>
      </c>
      <c r="BD550" s="162">
        <v>0</v>
      </c>
      <c r="BE550" s="162">
        <v>0</v>
      </c>
      <c r="BF550" s="162">
        <v>0</v>
      </c>
      <c r="BG550" s="162">
        <v>0</v>
      </c>
      <c r="BH550" s="162">
        <v>0</v>
      </c>
      <c r="BI550" s="162">
        <v>0</v>
      </c>
      <c r="BJ550" s="162">
        <v>0</v>
      </c>
      <c r="BK550" s="162">
        <v>0</v>
      </c>
      <c r="BL550" s="162">
        <v>0</v>
      </c>
      <c r="BM550" s="162">
        <v>0</v>
      </c>
      <c r="BN550" s="162">
        <v>0</v>
      </c>
      <c r="BO550" s="162"/>
      <c r="BP550" s="162"/>
      <c r="BQ550" s="162">
        <v>48</v>
      </c>
      <c r="BR550" s="162">
        <v>0</v>
      </c>
      <c r="BS550" s="162">
        <v>0</v>
      </c>
      <c r="BT550" s="162">
        <v>0</v>
      </c>
      <c r="BU550" s="162">
        <v>0</v>
      </c>
      <c r="BV550" s="162">
        <v>0</v>
      </c>
      <c r="BW550" s="162"/>
      <c r="BX550" s="162"/>
      <c r="BY550" s="162">
        <v>0</v>
      </c>
      <c r="BZ550" s="162">
        <v>0</v>
      </c>
      <c r="CA550" s="162">
        <v>0</v>
      </c>
      <c r="CB550" s="162">
        <v>0</v>
      </c>
      <c r="CC550" s="162">
        <v>0</v>
      </c>
      <c r="CD550" s="162">
        <v>0</v>
      </c>
      <c r="CE550" s="162">
        <f>VLOOKUP(I550,[120]REV33!$A:$O,11,0)</f>
        <v>0</v>
      </c>
      <c r="CF550" s="162">
        <f>VLOOKUP(I550,[120]REV33!$A:$O,12,0)</f>
        <v>0</v>
      </c>
      <c r="CG550" s="162"/>
      <c r="CH550" s="162"/>
      <c r="CI550" s="162"/>
      <c r="CJ550" s="162"/>
      <c r="CK550" s="162"/>
      <c r="CL550" s="162"/>
      <c r="CM550" s="162"/>
      <c r="CN550" s="162"/>
      <c r="CO550" s="162">
        <v>0</v>
      </c>
      <c r="CP550" s="162">
        <v>0</v>
      </c>
      <c r="CQ550" s="162">
        <v>0</v>
      </c>
      <c r="CR550" s="162">
        <v>0</v>
      </c>
      <c r="CS550" s="162">
        <v>0</v>
      </c>
      <c r="CT550" s="162">
        <v>0</v>
      </c>
      <c r="CU550" s="162">
        <v>0</v>
      </c>
      <c r="CV550" s="162">
        <v>0</v>
      </c>
      <c r="CW550" s="209">
        <f t="shared" si="670"/>
        <v>256</v>
      </c>
      <c r="CX550" s="209">
        <f t="shared" si="671"/>
        <v>0</v>
      </c>
      <c r="CY550" s="257" t="s">
        <v>1894</v>
      </c>
      <c r="CZ550" s="156"/>
      <c r="DA550" s="155">
        <v>208</v>
      </c>
      <c r="DE550" s="152">
        <f t="shared" si="672"/>
        <v>48</v>
      </c>
      <c r="DF550" s="152" t="str">
        <f t="shared" si="673"/>
        <v>0</v>
      </c>
      <c r="DG550" s="158"/>
      <c r="DH550" s="158" t="s">
        <v>2242</v>
      </c>
      <c r="DI550" s="156" t="s">
        <v>2041</v>
      </c>
      <c r="DJ550" s="253" t="s">
        <v>2348</v>
      </c>
      <c r="DK550" s="186" t="s">
        <v>2349</v>
      </c>
      <c r="DL550" s="156" t="s">
        <v>477</v>
      </c>
      <c r="DM550" s="187">
        <v>45982</v>
      </c>
      <c r="DN550" s="716">
        <v>48</v>
      </c>
      <c r="DO550" s="240" t="s">
        <v>477</v>
      </c>
      <c r="DP550" s="189">
        <v>8150</v>
      </c>
      <c r="DQ550" s="181">
        <f>DP550*DN550*(1+DR550)</f>
        <v>422496</v>
      </c>
      <c r="DR550" s="446">
        <v>0.08</v>
      </c>
      <c r="DS550" s="160">
        <f t="shared" si="655"/>
        <v>391200</v>
      </c>
      <c r="DT550" s="159">
        <v>45982</v>
      </c>
      <c r="DU550" s="152">
        <f>SUMIF($I:$I,I550,$DN:$DN)</f>
        <v>48</v>
      </c>
      <c r="DV550" s="152">
        <f>SUMIF($I:$I,I550,$DO:$DO)</f>
        <v>0</v>
      </c>
      <c r="ES550" s="152">
        <f>SUMIF($I:$I,I550,$EG:$EG)</f>
        <v>0</v>
      </c>
      <c r="ET550" s="151">
        <f>SUMIF($I:$I,I550,$EH:$EH)</f>
        <v>0</v>
      </c>
      <c r="EU550" s="153"/>
      <c r="EV550" s="153"/>
      <c r="EW550" s="153"/>
      <c r="EX550" s="153"/>
      <c r="EY550" s="152">
        <f t="shared" si="674"/>
        <v>48</v>
      </c>
      <c r="EZ550" s="152">
        <f t="shared" si="675"/>
        <v>0</v>
      </c>
      <c r="FA550" s="152">
        <f t="shared" si="676"/>
        <v>0</v>
      </c>
      <c r="FB550" s="152">
        <f t="shared" si="677"/>
        <v>0</v>
      </c>
      <c r="FC550" s="151" t="str">
        <f t="shared" si="678"/>
        <v>Đủ</v>
      </c>
    </row>
    <row r="551" spans="1:162" s="155" customFormat="1" ht="14" hidden="1" customHeight="1">
      <c r="A551" s="208" t="str">
        <f t="shared" si="667"/>
        <v>Hiện</v>
      </c>
      <c r="B551" s="154" t="str">
        <f t="shared" si="632"/>
        <v>Đủ</v>
      </c>
      <c r="C551" s="154">
        <f t="shared" si="562"/>
        <v>0</v>
      </c>
      <c r="D551" s="154"/>
      <c r="E551" s="154"/>
      <c r="F551" s="344" t="s">
        <v>1728</v>
      </c>
      <c r="G551" s="154"/>
      <c r="H551" s="154"/>
      <c r="I551" s="256" t="s">
        <v>1088</v>
      </c>
      <c r="J551" s="254" t="s">
        <v>751</v>
      </c>
      <c r="K551" s="253" t="s">
        <v>810</v>
      </c>
      <c r="L551" s="261"/>
      <c r="M551" s="256" t="s">
        <v>1074</v>
      </c>
      <c r="N551" s="259"/>
      <c r="O551" s="191">
        <v>64</v>
      </c>
      <c r="P551" s="190"/>
      <c r="AO551" s="234">
        <v>64</v>
      </c>
      <c r="AP551" s="193">
        <v>0</v>
      </c>
      <c r="AQ551" s="193">
        <v>0</v>
      </c>
      <c r="AR551" s="193">
        <v>0</v>
      </c>
      <c r="AS551" s="193">
        <v>0</v>
      </c>
      <c r="AT551" s="193">
        <v>0</v>
      </c>
      <c r="AU551" s="162">
        <v>0</v>
      </c>
      <c r="AV551" s="162">
        <v>0</v>
      </c>
      <c r="AW551" s="162">
        <v>272</v>
      </c>
      <c r="AX551" s="162">
        <v>0</v>
      </c>
      <c r="AY551" s="162">
        <v>0</v>
      </c>
      <c r="AZ551" s="162">
        <v>0</v>
      </c>
      <c r="BA551" s="162"/>
      <c r="BB551" s="162"/>
      <c r="BC551" s="162">
        <v>0</v>
      </c>
      <c r="BD551" s="162">
        <v>0</v>
      </c>
      <c r="BE551" s="162">
        <v>0</v>
      </c>
      <c r="BF551" s="162">
        <v>0</v>
      </c>
      <c r="BG551" s="162">
        <v>0</v>
      </c>
      <c r="BH551" s="162">
        <v>0</v>
      </c>
      <c r="BI551" s="162">
        <v>0</v>
      </c>
      <c r="BJ551" s="162">
        <v>0</v>
      </c>
      <c r="BK551" s="162">
        <v>0</v>
      </c>
      <c r="BL551" s="162">
        <v>0</v>
      </c>
      <c r="BM551" s="162">
        <v>0</v>
      </c>
      <c r="BN551" s="162">
        <v>0</v>
      </c>
      <c r="BO551" s="162"/>
      <c r="BP551" s="162"/>
      <c r="BQ551" s="162">
        <v>213</v>
      </c>
      <c r="BR551" s="162">
        <v>0</v>
      </c>
      <c r="BS551" s="162">
        <v>0</v>
      </c>
      <c r="BT551" s="162">
        <v>0</v>
      </c>
      <c r="BU551" s="162">
        <v>0</v>
      </c>
      <c r="BV551" s="162">
        <v>0</v>
      </c>
      <c r="BW551" s="162"/>
      <c r="BX551" s="162"/>
      <c r="BY551" s="162">
        <v>0</v>
      </c>
      <c r="BZ551" s="162">
        <v>0</v>
      </c>
      <c r="CA551" s="162">
        <v>0</v>
      </c>
      <c r="CB551" s="162">
        <v>0</v>
      </c>
      <c r="CC551" s="162">
        <v>0</v>
      </c>
      <c r="CD551" s="162">
        <v>0</v>
      </c>
      <c r="CE551" s="162">
        <f>VLOOKUP(I551,[120]REV33!$A:$O,11,0)</f>
        <v>0</v>
      </c>
      <c r="CF551" s="162">
        <f>VLOOKUP(I551,[120]REV33!$A:$O,12,0)</f>
        <v>0</v>
      </c>
      <c r="CG551" s="162"/>
      <c r="CH551" s="162"/>
      <c r="CI551" s="162"/>
      <c r="CJ551" s="162"/>
      <c r="CK551" s="162"/>
      <c r="CL551" s="162"/>
      <c r="CM551" s="162"/>
      <c r="CN551" s="162"/>
      <c r="CO551" s="162">
        <v>0</v>
      </c>
      <c r="CP551" s="162">
        <v>0</v>
      </c>
      <c r="CQ551" s="162">
        <v>0</v>
      </c>
      <c r="CR551" s="162">
        <v>0</v>
      </c>
      <c r="CS551" s="162">
        <v>0</v>
      </c>
      <c r="CT551" s="162">
        <v>0</v>
      </c>
      <c r="CU551" s="162">
        <v>0</v>
      </c>
      <c r="CV551" s="162">
        <v>0</v>
      </c>
      <c r="CW551" s="209">
        <f t="shared" si="670"/>
        <v>549</v>
      </c>
      <c r="CX551" s="209">
        <f t="shared" si="671"/>
        <v>0</v>
      </c>
      <c r="CY551" s="257" t="s">
        <v>1894</v>
      </c>
      <c r="CZ551" s="156"/>
      <c r="DA551" s="155">
        <v>64</v>
      </c>
      <c r="DE551" s="152">
        <f t="shared" si="672"/>
        <v>485</v>
      </c>
      <c r="DF551" s="152" t="str">
        <f t="shared" si="673"/>
        <v>0</v>
      </c>
      <c r="DG551" s="158"/>
      <c r="DH551" s="158" t="s">
        <v>1583</v>
      </c>
      <c r="DI551" s="156" t="s">
        <v>435</v>
      </c>
      <c r="DJ551" s="253" t="s">
        <v>1092</v>
      </c>
      <c r="DK551" s="186"/>
      <c r="DL551" s="156" t="s">
        <v>477</v>
      </c>
      <c r="DM551" s="187">
        <v>45916</v>
      </c>
      <c r="DN551" s="242">
        <v>272</v>
      </c>
      <c r="DO551" s="240" t="s">
        <v>477</v>
      </c>
      <c r="DP551" s="195">
        <v>12740</v>
      </c>
      <c r="DQ551" s="181">
        <f>DP551*DN551*1.1</f>
        <v>3811808.0000000005</v>
      </c>
      <c r="DR551" s="446">
        <f>(DQ551-DS551)/DS551</f>
        <v>0.10000000000000013</v>
      </c>
      <c r="DS551" s="160">
        <f t="shared" si="655"/>
        <v>3465280</v>
      </c>
      <c r="DT551" s="159">
        <v>45922</v>
      </c>
      <c r="DU551" s="152">
        <f>SUMIF($I:$I,I551,$DN:$DN)</f>
        <v>485</v>
      </c>
      <c r="DV551" s="152">
        <f>SUMIF($I:$I,I551,$DO:$DO)</f>
        <v>0</v>
      </c>
      <c r="ES551" s="152">
        <f>SUMIF($I:$I,I551,$EG:$EG)</f>
        <v>0</v>
      </c>
      <c r="ET551" s="151">
        <f>SUMIF($I:$I,I551,$EH:$EH)</f>
        <v>0</v>
      </c>
      <c r="EU551" s="153"/>
      <c r="EV551" s="153"/>
      <c r="EW551" s="153"/>
      <c r="EX551" s="153"/>
      <c r="EY551" s="152">
        <f t="shared" si="674"/>
        <v>485</v>
      </c>
      <c r="EZ551" s="152">
        <f t="shared" si="675"/>
        <v>0</v>
      </c>
      <c r="FA551" s="152">
        <f t="shared" si="676"/>
        <v>0</v>
      </c>
      <c r="FB551" s="152">
        <f t="shared" si="677"/>
        <v>0</v>
      </c>
      <c r="FC551" s="151" t="str">
        <f t="shared" si="678"/>
        <v>Đủ</v>
      </c>
    </row>
    <row r="552" spans="1:162" s="263" customFormat="1" ht="14" hidden="1" customHeight="1">
      <c r="A552" s="208" t="str">
        <f t="shared" si="667"/>
        <v>ok</v>
      </c>
      <c r="B552" s="154"/>
      <c r="C552" s="154"/>
      <c r="D552" s="154"/>
      <c r="E552" s="154"/>
      <c r="F552" s="344"/>
      <c r="G552" s="154"/>
      <c r="H552" s="154"/>
      <c r="I552" s="256" t="s">
        <v>1088</v>
      </c>
      <c r="J552" s="254" t="s">
        <v>751</v>
      </c>
      <c r="K552" s="253" t="s">
        <v>810</v>
      </c>
      <c r="L552" s="261"/>
      <c r="M552" s="256" t="s">
        <v>1074</v>
      </c>
      <c r="N552" s="259"/>
      <c r="O552" s="191"/>
      <c r="P552" s="190"/>
      <c r="Q552" s="155"/>
      <c r="R552" s="155"/>
      <c r="S552" s="155"/>
      <c r="T552" s="155"/>
      <c r="U552" s="155"/>
      <c r="V552" s="155"/>
      <c r="W552" s="155"/>
      <c r="X552" s="155"/>
      <c r="Y552" s="155"/>
      <c r="Z552" s="155"/>
      <c r="AA552" s="155"/>
      <c r="AB552" s="155"/>
      <c r="AC552" s="155"/>
      <c r="AD552" s="155"/>
      <c r="AE552" s="155"/>
      <c r="AF552" s="155"/>
      <c r="AG552" s="155"/>
      <c r="AH552" s="155"/>
      <c r="AI552" s="155"/>
      <c r="AJ552" s="155"/>
      <c r="AK552" s="155"/>
      <c r="AL552" s="155"/>
      <c r="AM552" s="155"/>
      <c r="AN552" s="155"/>
      <c r="AO552" s="234"/>
      <c r="AP552" s="193"/>
      <c r="AQ552" s="193"/>
      <c r="AR552" s="193"/>
      <c r="AS552" s="193"/>
      <c r="AT552" s="193"/>
      <c r="AU552" s="162"/>
      <c r="AV552" s="162"/>
      <c r="AW552" s="162"/>
      <c r="AX552" s="162"/>
      <c r="AY552" s="162"/>
      <c r="AZ552" s="162"/>
      <c r="BA552" s="162"/>
      <c r="BB552" s="162"/>
      <c r="BC552" s="162"/>
      <c r="BD552" s="162"/>
      <c r="BE552" s="162"/>
      <c r="BF552" s="162"/>
      <c r="BG552" s="162"/>
      <c r="BH552" s="162"/>
      <c r="BI552" s="162"/>
      <c r="BJ552" s="162"/>
      <c r="BK552" s="162"/>
      <c r="BL552" s="162"/>
      <c r="BM552" s="162"/>
      <c r="BN552" s="162"/>
      <c r="BO552" s="162"/>
      <c r="BP552" s="162"/>
      <c r="BQ552" s="162"/>
      <c r="BR552" s="162"/>
      <c r="BS552" s="162"/>
      <c r="BT552" s="162"/>
      <c r="BU552" s="162"/>
      <c r="BV552" s="162"/>
      <c r="BW552" s="162"/>
      <c r="BX552" s="162"/>
      <c r="BY552" s="162"/>
      <c r="BZ552" s="162"/>
      <c r="CA552" s="162"/>
      <c r="CB552" s="162"/>
      <c r="CC552" s="162"/>
      <c r="CD552" s="162"/>
      <c r="CE552" s="162"/>
      <c r="CF552" s="162"/>
      <c r="CG552" s="162"/>
      <c r="CH552" s="162"/>
      <c r="CI552" s="162"/>
      <c r="CJ552" s="162"/>
      <c r="CK552" s="162"/>
      <c r="CL552" s="162"/>
      <c r="CM552" s="162"/>
      <c r="CN552" s="162"/>
      <c r="CO552" s="162"/>
      <c r="CP552" s="162"/>
      <c r="CQ552" s="162"/>
      <c r="CR552" s="162"/>
      <c r="CS552" s="162"/>
      <c r="CT552" s="162"/>
      <c r="CU552" s="162"/>
      <c r="CV552" s="162"/>
      <c r="CW552" s="209"/>
      <c r="CX552" s="209"/>
      <c r="CY552" s="257"/>
      <c r="CZ552" s="156"/>
      <c r="DA552" s="155"/>
      <c r="DB552" s="155"/>
      <c r="DC552" s="155"/>
      <c r="DD552" s="155"/>
      <c r="DE552" s="152"/>
      <c r="DF552" s="152"/>
      <c r="DG552" s="158"/>
      <c r="DH552" s="158" t="s">
        <v>2242</v>
      </c>
      <c r="DI552" s="156" t="s">
        <v>2041</v>
      </c>
      <c r="DJ552" s="253" t="s">
        <v>2350</v>
      </c>
      <c r="DK552" s="186" t="s">
        <v>2351</v>
      </c>
      <c r="DL552" s="156" t="s">
        <v>477</v>
      </c>
      <c r="DM552" s="187">
        <v>45982</v>
      </c>
      <c r="DN552" s="716">
        <v>213</v>
      </c>
      <c r="DO552" s="240" t="s">
        <v>477</v>
      </c>
      <c r="DP552" s="189">
        <v>9000</v>
      </c>
      <c r="DQ552" s="181">
        <f>DP552*DN552*(1+DR552)</f>
        <v>2070360.0000000002</v>
      </c>
      <c r="DR552" s="446">
        <v>0.08</v>
      </c>
      <c r="DS552" s="160">
        <f t="shared" si="655"/>
        <v>1917000</v>
      </c>
      <c r="DT552" s="159">
        <v>45982</v>
      </c>
      <c r="DU552" s="152"/>
      <c r="DV552" s="152"/>
      <c r="DW552" s="155"/>
      <c r="DX552" s="155"/>
      <c r="DY552" s="155"/>
      <c r="DZ552" s="155"/>
      <c r="EA552" s="155"/>
      <c r="EB552" s="155"/>
      <c r="EC552" s="155"/>
      <c r="ED552" s="155"/>
      <c r="EE552" s="155"/>
      <c r="EF552" s="155"/>
      <c r="EG552" s="155"/>
      <c r="EH552" s="155"/>
      <c r="EI552" s="155"/>
      <c r="EJ552" s="155"/>
      <c r="EK552" s="155"/>
      <c r="EL552" s="155"/>
      <c r="EM552" s="155"/>
      <c r="EN552" s="155"/>
      <c r="EO552" s="155"/>
      <c r="EP552" s="155"/>
      <c r="EQ552" s="155"/>
      <c r="ER552" s="155"/>
      <c r="ES552" s="152"/>
      <c r="ET552" s="151"/>
      <c r="EU552" s="153"/>
      <c r="EV552" s="153"/>
      <c r="EW552" s="153"/>
      <c r="EX552" s="153"/>
      <c r="EY552" s="152"/>
      <c r="EZ552" s="152"/>
      <c r="FA552" s="152"/>
      <c r="FB552" s="152"/>
      <c r="FC552" s="151"/>
      <c r="FD552" s="155"/>
      <c r="FE552" s="155"/>
      <c r="FF552" s="155"/>
    </row>
    <row r="553" spans="1:162" s="263" customFormat="1" ht="14" hidden="1" customHeight="1">
      <c r="A553" s="208" t="str">
        <f t="shared" si="667"/>
        <v>Hiện</v>
      </c>
      <c r="B553" s="154" t="str">
        <f t="shared" si="632"/>
        <v>Đủ</v>
      </c>
      <c r="C553" s="154">
        <f t="shared" si="562"/>
        <v>0</v>
      </c>
      <c r="D553" s="154"/>
      <c r="E553" s="154"/>
      <c r="F553" s="344" t="s">
        <v>1728</v>
      </c>
      <c r="G553" s="154"/>
      <c r="H553" s="154"/>
      <c r="I553" s="256" t="s">
        <v>1089</v>
      </c>
      <c r="J553" s="254" t="s">
        <v>751</v>
      </c>
      <c r="K553" s="253" t="s">
        <v>1090</v>
      </c>
      <c r="L553" s="261"/>
      <c r="M553" s="256" t="s">
        <v>1074</v>
      </c>
      <c r="N553" s="259"/>
      <c r="O553" s="191">
        <v>16</v>
      </c>
      <c r="P553" s="190"/>
      <c r="Q553" s="155"/>
      <c r="R553" s="155"/>
      <c r="S553" s="155"/>
      <c r="T553" s="155"/>
      <c r="U553" s="155"/>
      <c r="V553" s="155"/>
      <c r="W553" s="155"/>
      <c r="X553" s="155"/>
      <c r="Y553" s="155"/>
      <c r="Z553" s="155"/>
      <c r="AA553" s="155"/>
      <c r="AB553" s="155"/>
      <c r="AC553" s="155"/>
      <c r="AD553" s="155"/>
      <c r="AE553" s="155"/>
      <c r="AF553" s="155"/>
      <c r="AG553" s="155"/>
      <c r="AH553" s="155"/>
      <c r="AI553" s="155"/>
      <c r="AJ553" s="155"/>
      <c r="AK553" s="155"/>
      <c r="AL553" s="155"/>
      <c r="AM553" s="155"/>
      <c r="AN553" s="155"/>
      <c r="AO553" s="234">
        <v>16</v>
      </c>
      <c r="AP553" s="193">
        <v>0</v>
      </c>
      <c r="AQ553" s="193">
        <v>0</v>
      </c>
      <c r="AR553" s="193">
        <v>0</v>
      </c>
      <c r="AS553" s="193">
        <v>0</v>
      </c>
      <c r="AT553" s="193">
        <v>0</v>
      </c>
      <c r="AU553" s="162">
        <v>0</v>
      </c>
      <c r="AV553" s="162">
        <v>0</v>
      </c>
      <c r="AW553" s="162">
        <v>0</v>
      </c>
      <c r="AX553" s="162">
        <v>0</v>
      </c>
      <c r="AY553" s="162">
        <v>0</v>
      </c>
      <c r="AZ553" s="162">
        <v>0</v>
      </c>
      <c r="BA553" s="162"/>
      <c r="BB553" s="162"/>
      <c r="BC553" s="162">
        <v>0</v>
      </c>
      <c r="BD553" s="162">
        <v>0</v>
      </c>
      <c r="BE553" s="162">
        <v>0</v>
      </c>
      <c r="BF553" s="162">
        <v>0</v>
      </c>
      <c r="BG553" s="162">
        <v>0</v>
      </c>
      <c r="BH553" s="162">
        <v>0</v>
      </c>
      <c r="BI553" s="162">
        <v>0</v>
      </c>
      <c r="BJ553" s="162">
        <v>0</v>
      </c>
      <c r="BK553" s="162">
        <v>0</v>
      </c>
      <c r="BL553" s="162">
        <v>0</v>
      </c>
      <c r="BM553" s="162">
        <v>0</v>
      </c>
      <c r="BN553" s="162">
        <v>0</v>
      </c>
      <c r="BO553" s="162"/>
      <c r="BP553" s="162"/>
      <c r="BQ553" s="162">
        <v>0</v>
      </c>
      <c r="BR553" s="162">
        <v>0</v>
      </c>
      <c r="BS553" s="162">
        <v>0</v>
      </c>
      <c r="BT553" s="162">
        <v>0</v>
      </c>
      <c r="BU553" s="162">
        <v>0</v>
      </c>
      <c r="BV553" s="162">
        <v>0</v>
      </c>
      <c r="BW553" s="162"/>
      <c r="BX553" s="162"/>
      <c r="BY553" s="162">
        <v>0</v>
      </c>
      <c r="BZ553" s="162">
        <v>0</v>
      </c>
      <c r="CA553" s="162">
        <v>0</v>
      </c>
      <c r="CB553" s="162">
        <v>0</v>
      </c>
      <c r="CC553" s="162">
        <v>0</v>
      </c>
      <c r="CD553" s="162">
        <v>0</v>
      </c>
      <c r="CE553" s="162">
        <f>VLOOKUP(I553,[120]REV33!$A:$O,11,0)</f>
        <v>0</v>
      </c>
      <c r="CF553" s="162">
        <f>VLOOKUP(I553,[120]REV33!$A:$O,12,0)</f>
        <v>0</v>
      </c>
      <c r="CG553" s="162"/>
      <c r="CH553" s="162"/>
      <c r="CI553" s="162"/>
      <c r="CJ553" s="162"/>
      <c r="CK553" s="162"/>
      <c r="CL553" s="162"/>
      <c r="CM553" s="162"/>
      <c r="CN553" s="162"/>
      <c r="CO553" s="162">
        <v>0</v>
      </c>
      <c r="CP553" s="162">
        <v>0</v>
      </c>
      <c r="CQ553" s="162">
        <v>0</v>
      </c>
      <c r="CR553" s="162">
        <v>0</v>
      </c>
      <c r="CS553" s="162">
        <v>0</v>
      </c>
      <c r="CT553" s="162">
        <v>0</v>
      </c>
      <c r="CU553" s="162">
        <v>0</v>
      </c>
      <c r="CV553" s="162">
        <v>0</v>
      </c>
      <c r="CW553" s="209">
        <f t="shared" ref="CW553:CW554" si="679">Q553+S553+U553+W553+Y553+AA553+AC553+AE553+AG553+AI553+AK553+AM553+AO553+AQ553+AS553+AU553+AW553+AY553+BA553+BC553+BE553+BG553+BI553+BK553+BM553+BO553+BQ553+BS553+BU553+BW553+BY553+CA553+CC553+CE553+CG553+CI553+CK553+CM553+CO553+CQ553+CS553+CU553</f>
        <v>16</v>
      </c>
      <c r="CX553" s="209">
        <f t="shared" ref="CX553:CX554" si="680">R553+T553+V553+X553+Z553+AB553+AD553+AF553+AH553+AJ553+AL553+AN553+AP553+AR553+AT553+AV553+AX553+AZ553+BB553+BD553+BF553+BH553+BJ553+BL553+BN553+BP553+BR553+BT553+BV553+BX553+BZ553+CB553+CD553+CF553+CH553+CJ553+CL553+CN553+CP553+CR553+CT553+CV553</f>
        <v>0</v>
      </c>
      <c r="CY553" s="257" t="s">
        <v>1157</v>
      </c>
      <c r="CZ553" s="156"/>
      <c r="DA553" s="155"/>
      <c r="DB553" s="155"/>
      <c r="DC553" s="155"/>
      <c r="DD553" s="155"/>
      <c r="DE553" s="152">
        <f t="shared" ref="DE553:DE554" si="681">IF(CW553&gt;DA553,CW553-DA553,"0")</f>
        <v>16</v>
      </c>
      <c r="DF553" s="152" t="str">
        <f t="shared" ref="DF553:DF554" si="682">IF(CX553&gt;DB553,CX553-DB553,"0")</f>
        <v>0</v>
      </c>
      <c r="DG553" s="158"/>
      <c r="DH553" s="158" t="s">
        <v>1584</v>
      </c>
      <c r="DI553" s="156" t="s">
        <v>435</v>
      </c>
      <c r="DJ553" s="260" t="s">
        <v>1327</v>
      </c>
      <c r="DK553" s="186"/>
      <c r="DL553" s="156" t="s">
        <v>477</v>
      </c>
      <c r="DM553" s="187">
        <v>45911</v>
      </c>
      <c r="DN553" s="242">
        <v>16</v>
      </c>
      <c r="DO553" s="242" t="s">
        <v>477</v>
      </c>
      <c r="DP553" s="195">
        <v>19600</v>
      </c>
      <c r="DQ553" s="181">
        <f>DP553*DN553*1.1</f>
        <v>344960</v>
      </c>
      <c r="DR553" s="446">
        <f>(DQ553-DS553)/DS553</f>
        <v>0.1</v>
      </c>
      <c r="DS553" s="195">
        <f t="shared" si="655"/>
        <v>313600</v>
      </c>
      <c r="DT553" s="159">
        <v>45913</v>
      </c>
      <c r="DU553" s="152">
        <f>SUMIF($I:$I,I553,$DN:$DN)</f>
        <v>16</v>
      </c>
      <c r="DV553" s="152">
        <f>SUMIF($I:$I,I553,$DO:$DO)</f>
        <v>0</v>
      </c>
      <c r="DW553" s="155"/>
      <c r="DX553" s="155"/>
      <c r="DY553" s="155"/>
      <c r="DZ553" s="155"/>
      <c r="EA553" s="155"/>
      <c r="EB553" s="155"/>
      <c r="EC553" s="155"/>
      <c r="ED553" s="155"/>
      <c r="EE553" s="155"/>
      <c r="EF553" s="155"/>
      <c r="EG553" s="155"/>
      <c r="EH553" s="155"/>
      <c r="EI553" s="155"/>
      <c r="EJ553" s="155"/>
      <c r="EK553" s="155"/>
      <c r="EL553" s="155"/>
      <c r="EM553" s="155"/>
      <c r="EN553" s="155"/>
      <c r="EO553" s="155"/>
      <c r="EP553" s="155"/>
      <c r="EQ553" s="155"/>
      <c r="ER553" s="155"/>
      <c r="ES553" s="152">
        <f>SUMIF($I:$I,I553,$EG:$EG)</f>
        <v>0</v>
      </c>
      <c r="ET553" s="151">
        <f>SUMIF($I:$I,I553,$EH:$EH)</f>
        <v>0</v>
      </c>
      <c r="EU553" s="153"/>
      <c r="EV553" s="153"/>
      <c r="EW553" s="153"/>
      <c r="EX553" s="153"/>
      <c r="EY553" s="152">
        <f t="shared" ref="EY553:EY554" si="683">DU553+ES553</f>
        <v>16</v>
      </c>
      <c r="EZ553" s="152">
        <f t="shared" ref="EZ553:EZ554" si="684">DV553+ET553</f>
        <v>0</v>
      </c>
      <c r="FA553" s="152">
        <f t="shared" ref="FA553:FA554" si="685">DE553-EY553</f>
        <v>0</v>
      </c>
      <c r="FB553" s="152">
        <f t="shared" ref="FB553:FB554" si="686">DF553-EZ553</f>
        <v>0</v>
      </c>
      <c r="FC553" s="151" t="str">
        <f t="shared" ref="FC553:FC554" si="687">IF(FA553&lt;0,"Thừa",IF(FA553=0,"Đủ","Thiếu"))</f>
        <v>Đủ</v>
      </c>
      <c r="FD553" s="155"/>
      <c r="FE553" s="155"/>
      <c r="FF553" s="155"/>
    </row>
    <row r="554" spans="1:162" s="155" customFormat="1" ht="14" hidden="1" customHeight="1">
      <c r="A554" s="208" t="str">
        <f t="shared" si="667"/>
        <v>Hiện</v>
      </c>
      <c r="B554" s="154" t="str">
        <f t="shared" si="632"/>
        <v>Đủ</v>
      </c>
      <c r="C554" s="154">
        <f t="shared" si="562"/>
        <v>0</v>
      </c>
      <c r="D554" s="154"/>
      <c r="E554" s="154"/>
      <c r="F554" s="344" t="s">
        <v>1728</v>
      </c>
      <c r="G554" s="154"/>
      <c r="H554" s="154"/>
      <c r="I554" s="256" t="s">
        <v>1091</v>
      </c>
      <c r="J554" s="254" t="s">
        <v>751</v>
      </c>
      <c r="K554" s="253" t="s">
        <v>1092</v>
      </c>
      <c r="L554" s="261"/>
      <c r="M554" s="256" t="s">
        <v>1074</v>
      </c>
      <c r="N554" s="259"/>
      <c r="O554" s="191">
        <v>104</v>
      </c>
      <c r="P554" s="190"/>
      <c r="AO554" s="234">
        <v>104</v>
      </c>
      <c r="AP554" s="193">
        <v>0</v>
      </c>
      <c r="AQ554" s="193">
        <v>0</v>
      </c>
      <c r="AR554" s="193">
        <v>0</v>
      </c>
      <c r="AS554" s="193">
        <v>0</v>
      </c>
      <c r="AT554" s="193">
        <v>0</v>
      </c>
      <c r="AU554" s="162">
        <v>0</v>
      </c>
      <c r="AV554" s="162">
        <v>0</v>
      </c>
      <c r="AW554" s="162">
        <v>240</v>
      </c>
      <c r="AX554" s="162">
        <v>0</v>
      </c>
      <c r="AY554" s="162">
        <v>0</v>
      </c>
      <c r="AZ554" s="162">
        <v>0</v>
      </c>
      <c r="BA554" s="162"/>
      <c r="BB554" s="162"/>
      <c r="BC554" s="162">
        <v>0</v>
      </c>
      <c r="BD554" s="162">
        <v>0</v>
      </c>
      <c r="BE554" s="162">
        <v>0</v>
      </c>
      <c r="BF554" s="162">
        <v>0</v>
      </c>
      <c r="BG554" s="162">
        <v>0</v>
      </c>
      <c r="BH554" s="162">
        <v>0</v>
      </c>
      <c r="BI554" s="162">
        <v>0</v>
      </c>
      <c r="BJ554" s="162">
        <v>0</v>
      </c>
      <c r="BK554" s="162">
        <v>0</v>
      </c>
      <c r="BL554" s="162">
        <v>0</v>
      </c>
      <c r="BM554" s="162">
        <v>0</v>
      </c>
      <c r="BN554" s="162">
        <v>0</v>
      </c>
      <c r="BO554" s="162"/>
      <c r="BP554" s="162"/>
      <c r="BQ554" s="162">
        <v>272</v>
      </c>
      <c r="BR554" s="162">
        <v>0</v>
      </c>
      <c r="BS554" s="162">
        <v>0</v>
      </c>
      <c r="BT554" s="162">
        <v>0</v>
      </c>
      <c r="BU554" s="162">
        <v>0</v>
      </c>
      <c r="BV554" s="162">
        <v>0</v>
      </c>
      <c r="BW554" s="162"/>
      <c r="BX554" s="162"/>
      <c r="BY554" s="162">
        <v>0</v>
      </c>
      <c r="BZ554" s="162">
        <v>0</v>
      </c>
      <c r="CA554" s="162">
        <v>0</v>
      </c>
      <c r="CB554" s="162">
        <v>0</v>
      </c>
      <c r="CC554" s="162">
        <v>0</v>
      </c>
      <c r="CD554" s="162">
        <v>0</v>
      </c>
      <c r="CE554" s="162">
        <f>VLOOKUP(I554,[120]REV33!$A:$O,11,0)</f>
        <v>0</v>
      </c>
      <c r="CF554" s="162">
        <f>VLOOKUP(I554,[120]REV33!$A:$O,12,0)</f>
        <v>0</v>
      </c>
      <c r="CG554" s="162"/>
      <c r="CH554" s="162"/>
      <c r="CI554" s="162"/>
      <c r="CJ554" s="162"/>
      <c r="CK554" s="162"/>
      <c r="CL554" s="162"/>
      <c r="CM554" s="162"/>
      <c r="CN554" s="162"/>
      <c r="CO554" s="162">
        <v>0</v>
      </c>
      <c r="CP554" s="162">
        <v>0</v>
      </c>
      <c r="CQ554" s="162">
        <v>0</v>
      </c>
      <c r="CR554" s="162">
        <v>0</v>
      </c>
      <c r="CS554" s="162">
        <v>0</v>
      </c>
      <c r="CT554" s="162">
        <v>0</v>
      </c>
      <c r="CU554" s="162">
        <v>0</v>
      </c>
      <c r="CV554" s="162">
        <v>0</v>
      </c>
      <c r="CW554" s="209">
        <f t="shared" si="679"/>
        <v>616</v>
      </c>
      <c r="CX554" s="209">
        <f t="shared" si="680"/>
        <v>0</v>
      </c>
      <c r="CY554" s="257" t="s">
        <v>1894</v>
      </c>
      <c r="CZ554" s="156"/>
      <c r="DA554" s="155">
        <v>36</v>
      </c>
      <c r="DE554" s="152">
        <f t="shared" si="681"/>
        <v>580</v>
      </c>
      <c r="DF554" s="152" t="str">
        <f t="shared" si="682"/>
        <v>0</v>
      </c>
      <c r="DG554" s="158"/>
      <c r="DH554" s="158" t="s">
        <v>1584</v>
      </c>
      <c r="DI554" s="156" t="s">
        <v>435</v>
      </c>
      <c r="DJ554" s="260" t="s">
        <v>1328</v>
      </c>
      <c r="DK554" s="186"/>
      <c r="DL554" s="156" t="s">
        <v>477</v>
      </c>
      <c r="DM554" s="187">
        <v>45911</v>
      </c>
      <c r="DN554" s="242">
        <v>68</v>
      </c>
      <c r="DO554" s="242" t="s">
        <v>477</v>
      </c>
      <c r="DP554" s="195">
        <v>12740</v>
      </c>
      <c r="DQ554" s="181">
        <f>DP554*DN554*1.1</f>
        <v>952952.00000000012</v>
      </c>
      <c r="DR554" s="446">
        <f>(DQ554-DS554)/DS554</f>
        <v>0.10000000000000013</v>
      </c>
      <c r="DS554" s="195">
        <f t="shared" si="655"/>
        <v>866320</v>
      </c>
      <c r="DT554" s="159">
        <v>45913</v>
      </c>
      <c r="DU554" s="152">
        <f>SUMIF($I:$I,I554,$DN:$DN)</f>
        <v>580</v>
      </c>
      <c r="DV554" s="152">
        <f>SUMIF($I:$I,I554,$DO:$DO)</f>
        <v>0</v>
      </c>
      <c r="ES554" s="152">
        <f>SUMIF($I:$I,I554,$EG:$EG)</f>
        <v>0</v>
      </c>
      <c r="ET554" s="151">
        <f>SUMIF($I:$I,I554,$EH:$EH)</f>
        <v>0</v>
      </c>
      <c r="EU554" s="153"/>
      <c r="EV554" s="153"/>
      <c r="EW554" s="153"/>
      <c r="EX554" s="153"/>
      <c r="EY554" s="152">
        <f t="shared" si="683"/>
        <v>580</v>
      </c>
      <c r="EZ554" s="152">
        <f t="shared" si="684"/>
        <v>0</v>
      </c>
      <c r="FA554" s="152">
        <f t="shared" si="685"/>
        <v>0</v>
      </c>
      <c r="FB554" s="152">
        <f t="shared" si="686"/>
        <v>0</v>
      </c>
      <c r="FC554" s="151" t="str">
        <f t="shared" si="687"/>
        <v>Đủ</v>
      </c>
    </row>
    <row r="555" spans="1:162" s="263" customFormat="1" ht="14" hidden="1" customHeight="1">
      <c r="A555" s="208" t="str">
        <f t="shared" si="667"/>
        <v>ok</v>
      </c>
      <c r="B555" s="154"/>
      <c r="C555" s="154"/>
      <c r="D555" s="154"/>
      <c r="E555" s="154"/>
      <c r="F555" s="344"/>
      <c r="G555" s="154"/>
      <c r="H555" s="154"/>
      <c r="I555" s="256" t="s">
        <v>1091</v>
      </c>
      <c r="J555" s="254" t="s">
        <v>751</v>
      </c>
      <c r="K555" s="253" t="s">
        <v>1092</v>
      </c>
      <c r="L555" s="261"/>
      <c r="M555" s="256" t="s">
        <v>1074</v>
      </c>
      <c r="N555" s="259"/>
      <c r="O555" s="191"/>
      <c r="P555" s="190"/>
      <c r="Q555" s="155"/>
      <c r="R555" s="155"/>
      <c r="S555" s="155"/>
      <c r="T555" s="155"/>
      <c r="U555" s="155"/>
      <c r="V555" s="155"/>
      <c r="W555" s="155"/>
      <c r="X555" s="155"/>
      <c r="Y555" s="155"/>
      <c r="Z555" s="155"/>
      <c r="AA555" s="155"/>
      <c r="AB555" s="155"/>
      <c r="AC555" s="155"/>
      <c r="AD555" s="155"/>
      <c r="AE555" s="155"/>
      <c r="AF555" s="155"/>
      <c r="AG555" s="155"/>
      <c r="AH555" s="155"/>
      <c r="AI555" s="155"/>
      <c r="AJ555" s="155"/>
      <c r="AK555" s="155"/>
      <c r="AL555" s="155"/>
      <c r="AM555" s="155"/>
      <c r="AN555" s="155"/>
      <c r="AO555" s="234"/>
      <c r="AP555" s="193"/>
      <c r="AQ555" s="193"/>
      <c r="AR555" s="193"/>
      <c r="AS555" s="193"/>
      <c r="AT555" s="193"/>
      <c r="AU555" s="162"/>
      <c r="AV555" s="162"/>
      <c r="AW555" s="162"/>
      <c r="AX555" s="162"/>
      <c r="AY555" s="162"/>
      <c r="AZ555" s="162"/>
      <c r="BA555" s="162"/>
      <c r="BB555" s="162"/>
      <c r="BC555" s="162"/>
      <c r="BD555" s="162"/>
      <c r="BE555" s="162"/>
      <c r="BF555" s="162"/>
      <c r="BG555" s="162"/>
      <c r="BH555" s="162"/>
      <c r="BI555" s="162"/>
      <c r="BJ555" s="162"/>
      <c r="BK555" s="162"/>
      <c r="BL555" s="162"/>
      <c r="BM555" s="162"/>
      <c r="BN555" s="162"/>
      <c r="BO555" s="162"/>
      <c r="BP555" s="162"/>
      <c r="BQ555" s="162"/>
      <c r="BR555" s="162"/>
      <c r="BS555" s="162"/>
      <c r="BT555" s="162"/>
      <c r="BU555" s="162"/>
      <c r="BV555" s="162"/>
      <c r="BW555" s="162"/>
      <c r="BX555" s="162"/>
      <c r="BY555" s="162"/>
      <c r="BZ555" s="162"/>
      <c r="CA555" s="162"/>
      <c r="CB555" s="162"/>
      <c r="CC555" s="162"/>
      <c r="CD555" s="162"/>
      <c r="CE555" s="162"/>
      <c r="CF555" s="162"/>
      <c r="CG555" s="162"/>
      <c r="CH555" s="162"/>
      <c r="CI555" s="162"/>
      <c r="CJ555" s="162"/>
      <c r="CK555" s="162"/>
      <c r="CL555" s="162"/>
      <c r="CM555" s="162"/>
      <c r="CN555" s="162"/>
      <c r="CO555" s="162"/>
      <c r="CP555" s="162"/>
      <c r="CQ555" s="162"/>
      <c r="CR555" s="162"/>
      <c r="CS555" s="162"/>
      <c r="CT555" s="162"/>
      <c r="CU555" s="162"/>
      <c r="CV555" s="162"/>
      <c r="CW555" s="209"/>
      <c r="CX555" s="209"/>
      <c r="CY555" s="257"/>
      <c r="CZ555" s="156"/>
      <c r="DA555" s="155"/>
      <c r="DB555" s="155"/>
      <c r="DC555" s="155"/>
      <c r="DD555" s="155"/>
      <c r="DE555" s="152"/>
      <c r="DF555" s="152"/>
      <c r="DG555" s="158"/>
      <c r="DH555" s="158" t="s">
        <v>2242</v>
      </c>
      <c r="DI555" s="156" t="s">
        <v>2041</v>
      </c>
      <c r="DJ555" s="253" t="s">
        <v>2352</v>
      </c>
      <c r="DK555" s="186" t="s">
        <v>2353</v>
      </c>
      <c r="DL555" s="156" t="s">
        <v>477</v>
      </c>
      <c r="DM555" s="187">
        <v>45982</v>
      </c>
      <c r="DN555" s="716">
        <v>272</v>
      </c>
      <c r="DO555" s="240" t="s">
        <v>477</v>
      </c>
      <c r="DP555" s="189">
        <v>9000</v>
      </c>
      <c r="DQ555" s="181">
        <f>DP555*DN555*(1+DR555)</f>
        <v>2643840</v>
      </c>
      <c r="DR555" s="446">
        <v>0.08</v>
      </c>
      <c r="DS555" s="160">
        <f t="shared" si="655"/>
        <v>2448000</v>
      </c>
      <c r="DT555" s="159">
        <v>45982</v>
      </c>
      <c r="DU555" s="152"/>
      <c r="DV555" s="152"/>
      <c r="DW555" s="155"/>
      <c r="DX555" s="155"/>
      <c r="DY555" s="155"/>
      <c r="DZ555" s="155"/>
      <c r="EA555" s="155"/>
      <c r="EB555" s="155"/>
      <c r="EC555" s="155"/>
      <c r="ED555" s="155"/>
      <c r="EE555" s="155"/>
      <c r="EF555" s="155"/>
      <c r="EG555" s="155"/>
      <c r="EH555" s="155"/>
      <c r="EI555" s="155"/>
      <c r="EJ555" s="155"/>
      <c r="EK555" s="155"/>
      <c r="EL555" s="155"/>
      <c r="EM555" s="155"/>
      <c r="EN555" s="155"/>
      <c r="EO555" s="155"/>
      <c r="EP555" s="155"/>
      <c r="EQ555" s="155"/>
      <c r="ER555" s="155"/>
      <c r="ES555" s="152"/>
      <c r="ET555" s="151"/>
      <c r="EU555" s="153"/>
      <c r="EV555" s="153"/>
      <c r="EW555" s="153"/>
      <c r="EX555" s="153"/>
      <c r="EY555" s="152"/>
      <c r="EZ555" s="152"/>
      <c r="FA555" s="152"/>
      <c r="FB555" s="152"/>
      <c r="FC555" s="151"/>
      <c r="FD555" s="155"/>
      <c r="FE555" s="155"/>
      <c r="FF555" s="155"/>
    </row>
    <row r="556" spans="1:162" s="263" customFormat="1" ht="14" hidden="1" customHeight="1">
      <c r="A556" s="208" t="str">
        <f t="shared" si="667"/>
        <v>ok</v>
      </c>
      <c r="B556" s="154"/>
      <c r="C556" s="154"/>
      <c r="D556" s="154"/>
      <c r="E556" s="154"/>
      <c r="F556" s="344" t="s">
        <v>1728</v>
      </c>
      <c r="G556" s="154"/>
      <c r="H556" s="154"/>
      <c r="I556" s="256" t="s">
        <v>1091</v>
      </c>
      <c r="J556" s="254" t="s">
        <v>751</v>
      </c>
      <c r="K556" s="253" t="s">
        <v>1092</v>
      </c>
      <c r="L556" s="261"/>
      <c r="M556" s="256" t="s">
        <v>1074</v>
      </c>
      <c r="N556" s="259"/>
      <c r="O556" s="191"/>
      <c r="P556" s="190"/>
      <c r="Q556" s="155"/>
      <c r="R556" s="155"/>
      <c r="S556" s="155"/>
      <c r="T556" s="155"/>
      <c r="U556" s="155"/>
      <c r="V556" s="155"/>
      <c r="W556" s="155"/>
      <c r="X556" s="155"/>
      <c r="Y556" s="155"/>
      <c r="Z556" s="155"/>
      <c r="AA556" s="155"/>
      <c r="AB556" s="155"/>
      <c r="AC556" s="155"/>
      <c r="AD556" s="155"/>
      <c r="AE556" s="155"/>
      <c r="AF556" s="155"/>
      <c r="AG556" s="155"/>
      <c r="AH556" s="155"/>
      <c r="AI556" s="155"/>
      <c r="AJ556" s="155"/>
      <c r="AK556" s="155"/>
      <c r="AL556" s="155"/>
      <c r="AM556" s="155"/>
      <c r="AN556" s="155"/>
      <c r="AO556" s="234"/>
      <c r="AP556" s="193"/>
      <c r="AQ556" s="193"/>
      <c r="AR556" s="193"/>
      <c r="AS556" s="193"/>
      <c r="AT556" s="193"/>
      <c r="AU556" s="162"/>
      <c r="AV556" s="162"/>
      <c r="AW556" s="162"/>
      <c r="AX556" s="162"/>
      <c r="AY556" s="162"/>
      <c r="AZ556" s="162"/>
      <c r="BA556" s="162"/>
      <c r="BB556" s="162"/>
      <c r="BC556" s="162"/>
      <c r="BD556" s="162"/>
      <c r="BE556" s="162"/>
      <c r="BF556" s="162"/>
      <c r="BG556" s="162"/>
      <c r="BH556" s="162"/>
      <c r="BI556" s="162"/>
      <c r="BJ556" s="162"/>
      <c r="BK556" s="162"/>
      <c r="BL556" s="162"/>
      <c r="BM556" s="162"/>
      <c r="BN556" s="162"/>
      <c r="BO556" s="162"/>
      <c r="BP556" s="162"/>
      <c r="BQ556" s="162"/>
      <c r="BR556" s="162"/>
      <c r="BS556" s="162"/>
      <c r="BT556" s="162"/>
      <c r="BU556" s="162"/>
      <c r="BV556" s="162"/>
      <c r="BW556" s="162"/>
      <c r="BX556" s="162"/>
      <c r="BY556" s="162"/>
      <c r="BZ556" s="162"/>
      <c r="CA556" s="162"/>
      <c r="CB556" s="162"/>
      <c r="CC556" s="162"/>
      <c r="CD556" s="162"/>
      <c r="CE556" s="162"/>
      <c r="CF556" s="162"/>
      <c r="CG556" s="162"/>
      <c r="CH556" s="162"/>
      <c r="CI556" s="162"/>
      <c r="CJ556" s="162"/>
      <c r="CK556" s="162"/>
      <c r="CL556" s="162"/>
      <c r="CM556" s="162"/>
      <c r="CN556" s="162"/>
      <c r="CO556" s="162"/>
      <c r="CP556" s="162"/>
      <c r="CQ556" s="162"/>
      <c r="CR556" s="162"/>
      <c r="CS556" s="162"/>
      <c r="CT556" s="162"/>
      <c r="CU556" s="162"/>
      <c r="CV556" s="162"/>
      <c r="CW556" s="209"/>
      <c r="CX556" s="209"/>
      <c r="CY556" s="257"/>
      <c r="CZ556" s="156"/>
      <c r="DA556" s="155"/>
      <c r="DB556" s="155"/>
      <c r="DC556" s="155"/>
      <c r="DD556" s="155"/>
      <c r="DE556" s="152"/>
      <c r="DF556" s="152"/>
      <c r="DG556" s="158"/>
      <c r="DH556" s="158" t="s">
        <v>1583</v>
      </c>
      <c r="DI556" s="156" t="s">
        <v>435</v>
      </c>
      <c r="DJ556" s="253" t="s">
        <v>1092</v>
      </c>
      <c r="DK556" s="186"/>
      <c r="DL556" s="156" t="s">
        <v>477</v>
      </c>
      <c r="DM556" s="187">
        <v>45916</v>
      </c>
      <c r="DN556" s="242">
        <v>240</v>
      </c>
      <c r="DO556" s="240" t="s">
        <v>477</v>
      </c>
      <c r="DP556" s="195">
        <v>12740</v>
      </c>
      <c r="DQ556" s="181">
        <f>DP556*DN556*1.1</f>
        <v>3363360.0000000005</v>
      </c>
      <c r="DR556" s="446">
        <f>(DQ556-DS556)/DS556</f>
        <v>0.10000000000000016</v>
      </c>
      <c r="DS556" s="160">
        <f t="shared" si="655"/>
        <v>3057600</v>
      </c>
      <c r="DT556" s="159">
        <v>45922</v>
      </c>
      <c r="DU556" s="152"/>
      <c r="DV556" s="152"/>
      <c r="DW556" s="155"/>
      <c r="DX556" s="155"/>
      <c r="DY556" s="155"/>
      <c r="DZ556" s="155"/>
      <c r="EA556" s="155"/>
      <c r="EB556" s="155"/>
      <c r="EC556" s="155"/>
      <c r="ED556" s="155"/>
      <c r="EE556" s="155"/>
      <c r="EF556" s="155"/>
      <c r="EG556" s="155"/>
      <c r="EH556" s="155"/>
      <c r="EI556" s="155"/>
      <c r="EJ556" s="155"/>
      <c r="EK556" s="155"/>
      <c r="EL556" s="155"/>
      <c r="EM556" s="155"/>
      <c r="EN556" s="155"/>
      <c r="EO556" s="155"/>
      <c r="EP556" s="155"/>
      <c r="EQ556" s="155"/>
      <c r="ER556" s="155"/>
      <c r="ES556" s="152"/>
      <c r="ET556" s="151"/>
      <c r="EU556" s="153"/>
      <c r="EV556" s="153"/>
      <c r="EW556" s="153"/>
      <c r="EX556" s="153"/>
      <c r="EY556" s="152"/>
      <c r="EZ556" s="152"/>
      <c r="FA556" s="152"/>
      <c r="FB556" s="152"/>
      <c r="FC556" s="151"/>
      <c r="FD556" s="155"/>
      <c r="FE556" s="155"/>
      <c r="FF556" s="155"/>
    </row>
    <row r="557" spans="1:162" s="263" customFormat="1" ht="14" hidden="1" customHeight="1">
      <c r="A557" s="208" t="str">
        <f t="shared" si="667"/>
        <v>Hiện</v>
      </c>
      <c r="B557" s="154" t="str">
        <f t="shared" ref="B557:B576" si="688">FC557</f>
        <v>Đủ</v>
      </c>
      <c r="C557" s="154">
        <f t="shared" si="562"/>
        <v>0</v>
      </c>
      <c r="D557" s="154"/>
      <c r="E557" s="154"/>
      <c r="F557" s="344" t="s">
        <v>1728</v>
      </c>
      <c r="G557" s="154"/>
      <c r="H557" s="154"/>
      <c r="I557" s="256" t="s">
        <v>1093</v>
      </c>
      <c r="J557" s="254" t="s">
        <v>751</v>
      </c>
      <c r="K557" s="253" t="s">
        <v>812</v>
      </c>
      <c r="L557" s="261"/>
      <c r="M557" s="256" t="s">
        <v>1074</v>
      </c>
      <c r="N557" s="259"/>
      <c r="O557" s="191">
        <v>4</v>
      </c>
      <c r="P557" s="190"/>
      <c r="Q557" s="155"/>
      <c r="R557" s="155"/>
      <c r="S557" s="155"/>
      <c r="T557" s="155"/>
      <c r="U557" s="155"/>
      <c r="V557" s="155"/>
      <c r="W557" s="155"/>
      <c r="X557" s="155"/>
      <c r="Y557" s="155"/>
      <c r="Z557" s="155"/>
      <c r="AA557" s="155"/>
      <c r="AB557" s="155"/>
      <c r="AC557" s="155"/>
      <c r="AD557" s="155"/>
      <c r="AE557" s="155"/>
      <c r="AF557" s="155"/>
      <c r="AG557" s="155"/>
      <c r="AH557" s="155"/>
      <c r="AI557" s="155"/>
      <c r="AJ557" s="155"/>
      <c r="AK557" s="155"/>
      <c r="AL557" s="155"/>
      <c r="AM557" s="155"/>
      <c r="AN557" s="155"/>
      <c r="AO557" s="234">
        <v>4</v>
      </c>
      <c r="AP557" s="193">
        <v>0</v>
      </c>
      <c r="AQ557" s="193">
        <v>0</v>
      </c>
      <c r="AR557" s="193">
        <v>0</v>
      </c>
      <c r="AS557" s="193">
        <v>0</v>
      </c>
      <c r="AT557" s="193">
        <v>0</v>
      </c>
      <c r="AU557" s="162">
        <v>0</v>
      </c>
      <c r="AV557" s="162">
        <v>0</v>
      </c>
      <c r="AW557" s="162">
        <v>0</v>
      </c>
      <c r="AX557" s="162">
        <v>0</v>
      </c>
      <c r="AY557" s="162">
        <v>0</v>
      </c>
      <c r="AZ557" s="162">
        <v>0</v>
      </c>
      <c r="BA557" s="162"/>
      <c r="BB557" s="162"/>
      <c r="BC557" s="162">
        <v>0</v>
      </c>
      <c r="BD557" s="162">
        <v>0</v>
      </c>
      <c r="BE557" s="162">
        <v>0</v>
      </c>
      <c r="BF557" s="162">
        <v>0</v>
      </c>
      <c r="BG557" s="162">
        <v>0</v>
      </c>
      <c r="BH557" s="162">
        <v>0</v>
      </c>
      <c r="BI557" s="162">
        <v>0</v>
      </c>
      <c r="BJ557" s="162">
        <v>0</v>
      </c>
      <c r="BK557" s="162">
        <v>0</v>
      </c>
      <c r="BL557" s="162">
        <v>0</v>
      </c>
      <c r="BM557" s="162">
        <v>0</v>
      </c>
      <c r="BN557" s="162">
        <v>0</v>
      </c>
      <c r="BO557" s="162"/>
      <c r="BP557" s="162"/>
      <c r="BQ557" s="162">
        <v>0</v>
      </c>
      <c r="BR557" s="162">
        <v>0</v>
      </c>
      <c r="BS557" s="162">
        <v>0</v>
      </c>
      <c r="BT557" s="162">
        <v>0</v>
      </c>
      <c r="BU557" s="162">
        <v>0</v>
      </c>
      <c r="BV557" s="162">
        <v>0</v>
      </c>
      <c r="BW557" s="162"/>
      <c r="BX557" s="162"/>
      <c r="BY557" s="162">
        <v>0</v>
      </c>
      <c r="BZ557" s="162">
        <v>0</v>
      </c>
      <c r="CA557" s="162">
        <v>0</v>
      </c>
      <c r="CB557" s="162">
        <v>0</v>
      </c>
      <c r="CC557" s="162">
        <v>0</v>
      </c>
      <c r="CD557" s="162">
        <v>0</v>
      </c>
      <c r="CE557" s="162">
        <f>VLOOKUP(I557,[120]REV33!$A:$O,11,0)</f>
        <v>0</v>
      </c>
      <c r="CF557" s="162">
        <f>VLOOKUP(I557,[120]REV33!$A:$O,12,0)</f>
        <v>0</v>
      </c>
      <c r="CG557" s="162"/>
      <c r="CH557" s="162"/>
      <c r="CI557" s="162"/>
      <c r="CJ557" s="162"/>
      <c r="CK557" s="162"/>
      <c r="CL557" s="162"/>
      <c r="CM557" s="162"/>
      <c r="CN557" s="162"/>
      <c r="CO557" s="162">
        <v>0</v>
      </c>
      <c r="CP557" s="162">
        <v>0</v>
      </c>
      <c r="CQ557" s="162">
        <v>0</v>
      </c>
      <c r="CR557" s="162">
        <v>0</v>
      </c>
      <c r="CS557" s="162">
        <v>0</v>
      </c>
      <c r="CT557" s="162">
        <v>0</v>
      </c>
      <c r="CU557" s="162">
        <v>0</v>
      </c>
      <c r="CV557" s="162">
        <v>0</v>
      </c>
      <c r="CW557" s="209">
        <f t="shared" ref="CW557:CW558" si="689">Q557+S557+U557+W557+Y557+AA557+AC557+AE557+AG557+AI557+AK557+AM557+AO557+AQ557+AS557+AU557+AW557+AY557+BA557+BC557+BE557+BG557+BI557+BK557+BM557+BO557+BQ557+BS557+BU557+BW557+BY557+CA557+CC557+CE557+CG557+CI557+CK557+CM557+CO557+CQ557+CS557+CU557</f>
        <v>4</v>
      </c>
      <c r="CX557" s="209">
        <f t="shared" ref="CX557:CX558" si="690">R557+T557+V557+X557+Z557+AB557+AD557+AF557+AH557+AJ557+AL557+AN557+AP557+AR557+AT557+AV557+AX557+AZ557+BB557+BD557+BF557+BH557+BJ557+BL557+BN557+BP557+BR557+BT557+BV557+BX557+BZ557+CB557+CD557+CF557+CH557+CJ557+CL557+CN557+CP557+CR557+CT557+CV557</f>
        <v>0</v>
      </c>
      <c r="CY557" s="257" t="s">
        <v>1157</v>
      </c>
      <c r="CZ557" s="156"/>
      <c r="DA557" s="155">
        <v>4</v>
      </c>
      <c r="DB557" s="155"/>
      <c r="DC557" s="155"/>
      <c r="DD557" s="155"/>
      <c r="DE557" s="152" t="str">
        <f t="shared" ref="DE557:DE558" si="691">IF(CW557&gt;DA557,CW557-DA557,"0")</f>
        <v>0</v>
      </c>
      <c r="DF557" s="152" t="str">
        <f t="shared" ref="DF557:DF558" si="692">IF(CX557&gt;DB557,CX557-DB557,"0")</f>
        <v>0</v>
      </c>
      <c r="DG557" s="158"/>
      <c r="DH557" s="158"/>
      <c r="DI557" s="156"/>
      <c r="DJ557" s="260"/>
      <c r="DK557" s="186"/>
      <c r="DL557" s="156"/>
      <c r="DM557" s="195"/>
      <c r="DN557" s="242"/>
      <c r="DO557" s="242"/>
      <c r="DP557" s="195"/>
      <c r="DQ557" s="195"/>
      <c r="DR557" s="195"/>
      <c r="DS557" s="195"/>
      <c r="DT557" s="160"/>
      <c r="DU557" s="152">
        <f>SUMIF($I:$I,I557,$DN:$DN)</f>
        <v>0</v>
      </c>
      <c r="DV557" s="152">
        <f>SUMIF($I:$I,I557,$DO:$DO)</f>
        <v>0</v>
      </c>
      <c r="DW557" s="155"/>
      <c r="DX557" s="155"/>
      <c r="DY557" s="155"/>
      <c r="DZ557" s="155"/>
      <c r="EA557" s="155"/>
      <c r="EB557" s="155"/>
      <c r="EC557" s="155"/>
      <c r="ED557" s="155"/>
      <c r="EE557" s="155"/>
      <c r="EF557" s="155"/>
      <c r="EG557" s="155"/>
      <c r="EH557" s="155"/>
      <c r="EI557" s="155"/>
      <c r="EJ557" s="155"/>
      <c r="EK557" s="155"/>
      <c r="EL557" s="155"/>
      <c r="EM557" s="155"/>
      <c r="EN557" s="155"/>
      <c r="EO557" s="155"/>
      <c r="EP557" s="155"/>
      <c r="EQ557" s="155"/>
      <c r="ER557" s="155"/>
      <c r="ES557" s="152">
        <f>SUMIF($I:$I,I557,$EG:$EG)</f>
        <v>0</v>
      </c>
      <c r="ET557" s="151">
        <f>SUMIF($I:$I,I557,$EH:$EH)</f>
        <v>0</v>
      </c>
      <c r="EU557" s="153"/>
      <c r="EV557" s="153"/>
      <c r="EW557" s="153"/>
      <c r="EX557" s="153"/>
      <c r="EY557" s="152">
        <f t="shared" ref="EY557:EY558" si="693">DU557+ES557</f>
        <v>0</v>
      </c>
      <c r="EZ557" s="152">
        <f t="shared" ref="EZ557:EZ558" si="694">DV557+ET557</f>
        <v>0</v>
      </c>
      <c r="FA557" s="152">
        <f t="shared" ref="FA557:FA558" si="695">DE557-EY557</f>
        <v>0</v>
      </c>
      <c r="FB557" s="152">
        <f t="shared" ref="FB557:FB558" si="696">DF557-EZ557</f>
        <v>0</v>
      </c>
      <c r="FC557" s="151" t="str">
        <f t="shared" ref="FC557:FC558" si="697">IF(FA557&lt;0,"Thừa",IF(FA557=0,"Đủ","Thiếu"))</f>
        <v>Đủ</v>
      </c>
      <c r="FD557" s="155"/>
      <c r="FE557" s="155"/>
      <c r="FF557" s="155"/>
    </row>
    <row r="558" spans="1:162" s="155" customFormat="1" ht="14" hidden="1" customHeight="1">
      <c r="A558" s="208" t="str">
        <f t="shared" si="667"/>
        <v>Hiện</v>
      </c>
      <c r="B558" s="154" t="str">
        <f t="shared" si="688"/>
        <v>Đủ</v>
      </c>
      <c r="C558" s="154">
        <f t="shared" si="562"/>
        <v>0</v>
      </c>
      <c r="D558" s="154"/>
      <c r="E558" s="154"/>
      <c r="F558" s="344" t="s">
        <v>1728</v>
      </c>
      <c r="G558" s="154"/>
      <c r="H558" s="154"/>
      <c r="I558" s="256" t="s">
        <v>1094</v>
      </c>
      <c r="J558" s="254" t="s">
        <v>751</v>
      </c>
      <c r="K558" s="253" t="s">
        <v>1095</v>
      </c>
      <c r="L558" s="261"/>
      <c r="M558" s="256" t="s">
        <v>1074</v>
      </c>
      <c r="N558" s="259"/>
      <c r="O558" s="191">
        <v>272</v>
      </c>
      <c r="P558" s="190"/>
      <c r="AO558" s="234">
        <v>272</v>
      </c>
      <c r="AP558" s="193">
        <v>0</v>
      </c>
      <c r="AQ558" s="193">
        <v>0</v>
      </c>
      <c r="AR558" s="193">
        <v>0</v>
      </c>
      <c r="AS558" s="193">
        <v>0</v>
      </c>
      <c r="AT558" s="193">
        <v>0</v>
      </c>
      <c r="AU558" s="162">
        <v>0</v>
      </c>
      <c r="AV558" s="162">
        <v>0</v>
      </c>
      <c r="AW558" s="162">
        <v>0</v>
      </c>
      <c r="AX558" s="162">
        <v>0</v>
      </c>
      <c r="AY558" s="162">
        <v>0</v>
      </c>
      <c r="AZ558" s="162">
        <v>0</v>
      </c>
      <c r="BA558" s="162"/>
      <c r="BB558" s="162"/>
      <c r="BC558" s="162">
        <v>0</v>
      </c>
      <c r="BD558" s="162">
        <v>0</v>
      </c>
      <c r="BE558" s="162">
        <v>0</v>
      </c>
      <c r="BF558" s="162">
        <v>0</v>
      </c>
      <c r="BG558" s="162">
        <v>0</v>
      </c>
      <c r="BH558" s="162">
        <v>0</v>
      </c>
      <c r="BI558" s="162">
        <v>0</v>
      </c>
      <c r="BJ558" s="162">
        <v>0</v>
      </c>
      <c r="BK558" s="162">
        <v>0</v>
      </c>
      <c r="BL558" s="162">
        <v>0</v>
      </c>
      <c r="BM558" s="162">
        <v>0</v>
      </c>
      <c r="BN558" s="162">
        <v>0</v>
      </c>
      <c r="BO558" s="162"/>
      <c r="BP558" s="162"/>
      <c r="BQ558" s="162">
        <v>192</v>
      </c>
      <c r="BR558" s="162">
        <v>0</v>
      </c>
      <c r="BS558" s="162">
        <v>0</v>
      </c>
      <c r="BT558" s="162">
        <v>0</v>
      </c>
      <c r="BU558" s="162">
        <v>0</v>
      </c>
      <c r="BV558" s="162">
        <v>0</v>
      </c>
      <c r="BW558" s="162"/>
      <c r="BX558" s="162"/>
      <c r="BY558" s="162">
        <v>0</v>
      </c>
      <c r="BZ558" s="162">
        <v>0</v>
      </c>
      <c r="CA558" s="162">
        <v>0</v>
      </c>
      <c r="CB558" s="162">
        <v>0</v>
      </c>
      <c r="CC558" s="162">
        <v>0</v>
      </c>
      <c r="CD558" s="162">
        <v>0</v>
      </c>
      <c r="CE558" s="162">
        <f>VLOOKUP(I558,[120]REV33!$A:$O,11,0)</f>
        <v>0</v>
      </c>
      <c r="CF558" s="162">
        <f>VLOOKUP(I558,[120]REV33!$A:$O,12,0)</f>
        <v>0</v>
      </c>
      <c r="CG558" s="162"/>
      <c r="CH558" s="162"/>
      <c r="CI558" s="162"/>
      <c r="CJ558" s="162"/>
      <c r="CK558" s="162"/>
      <c r="CL558" s="162"/>
      <c r="CM558" s="162"/>
      <c r="CN558" s="162"/>
      <c r="CO558" s="162">
        <v>0</v>
      </c>
      <c r="CP558" s="162">
        <v>0</v>
      </c>
      <c r="CQ558" s="162">
        <v>0</v>
      </c>
      <c r="CR558" s="162">
        <v>0</v>
      </c>
      <c r="CS558" s="162">
        <v>0</v>
      </c>
      <c r="CT558" s="162">
        <v>0</v>
      </c>
      <c r="CU558" s="162">
        <v>0</v>
      </c>
      <c r="CV558" s="162">
        <v>0</v>
      </c>
      <c r="CW558" s="209">
        <f t="shared" si="689"/>
        <v>464</v>
      </c>
      <c r="CX558" s="209">
        <f t="shared" si="690"/>
        <v>0</v>
      </c>
      <c r="CY558" s="257" t="s">
        <v>1894</v>
      </c>
      <c r="CZ558" s="156"/>
      <c r="DE558" s="152">
        <f t="shared" si="691"/>
        <v>464</v>
      </c>
      <c r="DF558" s="152" t="str">
        <f t="shared" si="692"/>
        <v>0</v>
      </c>
      <c r="DG558" s="158"/>
      <c r="DH558" s="158" t="s">
        <v>1584</v>
      </c>
      <c r="DI558" s="156" t="s">
        <v>435</v>
      </c>
      <c r="DJ558" s="260" t="s">
        <v>1329</v>
      </c>
      <c r="DK558" s="186"/>
      <c r="DL558" s="156" t="s">
        <v>477</v>
      </c>
      <c r="DM558" s="187">
        <v>45911</v>
      </c>
      <c r="DN558" s="242">
        <v>272</v>
      </c>
      <c r="DO558" s="242" t="s">
        <v>477</v>
      </c>
      <c r="DP558" s="195">
        <v>14110</v>
      </c>
      <c r="DQ558" s="181">
        <f t="shared" ref="DQ558:DQ567" si="698">DP558*DN558*1.1</f>
        <v>4221712</v>
      </c>
      <c r="DR558" s="446">
        <f t="shared" ref="DR558:DR567" si="699">(DQ558-DS558)/DS558</f>
        <v>0.1</v>
      </c>
      <c r="DS558" s="195">
        <f t="shared" ref="DS558:DS567" si="700">DP558*DN558</f>
        <v>3837920</v>
      </c>
      <c r="DT558" s="159">
        <v>45913</v>
      </c>
      <c r="DU558" s="152">
        <f>SUMIF($I:$I,I558,$DN:$DN)</f>
        <v>464</v>
      </c>
      <c r="DV558" s="152">
        <f>SUMIF($I:$I,I558,$DO:$DO)</f>
        <v>0</v>
      </c>
      <c r="ES558" s="152">
        <f>SUMIF($I:$I,I558,$EG:$EG)</f>
        <v>0</v>
      </c>
      <c r="ET558" s="151">
        <f>SUMIF($I:$I,I558,$EH:$EH)</f>
        <v>0</v>
      </c>
      <c r="EU558" s="153"/>
      <c r="EV558" s="153"/>
      <c r="EW558" s="153"/>
      <c r="EX558" s="153"/>
      <c r="EY558" s="152">
        <f t="shared" si="693"/>
        <v>464</v>
      </c>
      <c r="EZ558" s="152">
        <f t="shared" si="694"/>
        <v>0</v>
      </c>
      <c r="FA558" s="152">
        <f t="shared" si="695"/>
        <v>0</v>
      </c>
      <c r="FB558" s="152">
        <f t="shared" si="696"/>
        <v>0</v>
      </c>
      <c r="FC558" s="151" t="str">
        <f t="shared" si="697"/>
        <v>Đủ</v>
      </c>
    </row>
    <row r="559" spans="1:162" s="155" customFormat="1" ht="14" hidden="1" customHeight="1">
      <c r="A559" s="208" t="str">
        <f t="shared" si="667"/>
        <v>ok</v>
      </c>
      <c r="B559" s="154"/>
      <c r="C559" s="154"/>
      <c r="D559" s="154"/>
      <c r="E559" s="154"/>
      <c r="F559" s="344"/>
      <c r="G559" s="154"/>
      <c r="H559" s="154"/>
      <c r="I559" s="256" t="s">
        <v>1094</v>
      </c>
      <c r="J559" s="254" t="s">
        <v>751</v>
      </c>
      <c r="K559" s="253" t="s">
        <v>1095</v>
      </c>
      <c r="L559" s="261"/>
      <c r="M559" s="256" t="s">
        <v>1074</v>
      </c>
      <c r="N559" s="259"/>
      <c r="O559" s="191"/>
      <c r="P559" s="190"/>
      <c r="AO559" s="234"/>
      <c r="AP559" s="193"/>
      <c r="AQ559" s="193"/>
      <c r="AR559" s="193"/>
      <c r="AS559" s="193"/>
      <c r="AT559" s="193"/>
      <c r="AU559" s="162"/>
      <c r="AV559" s="162"/>
      <c r="AW559" s="162"/>
      <c r="AX559" s="162"/>
      <c r="AY559" s="162"/>
      <c r="AZ559" s="162"/>
      <c r="BA559" s="162"/>
      <c r="BB559" s="162"/>
      <c r="BC559" s="162"/>
      <c r="BD559" s="162"/>
      <c r="BE559" s="162"/>
      <c r="BF559" s="162"/>
      <c r="BG559" s="162"/>
      <c r="BH559" s="162"/>
      <c r="BI559" s="162"/>
      <c r="BJ559" s="162"/>
      <c r="BK559" s="162"/>
      <c r="BL559" s="162"/>
      <c r="BM559" s="162"/>
      <c r="BN559" s="162"/>
      <c r="BO559" s="162"/>
      <c r="BP559" s="162"/>
      <c r="BQ559" s="162"/>
      <c r="BR559" s="162"/>
      <c r="BS559" s="162"/>
      <c r="BT559" s="162"/>
      <c r="BU559" s="162"/>
      <c r="BV559" s="162"/>
      <c r="BW559" s="162"/>
      <c r="BX559" s="162"/>
      <c r="BY559" s="162"/>
      <c r="BZ559" s="162"/>
      <c r="CA559" s="162"/>
      <c r="CB559" s="162"/>
      <c r="CC559" s="162"/>
      <c r="CD559" s="162"/>
      <c r="CE559" s="162"/>
      <c r="CF559" s="162"/>
      <c r="CG559" s="162"/>
      <c r="CH559" s="162"/>
      <c r="CI559" s="162"/>
      <c r="CJ559" s="162"/>
      <c r="CK559" s="162"/>
      <c r="CL559" s="162"/>
      <c r="CM559" s="162"/>
      <c r="CN559" s="162"/>
      <c r="CO559" s="162"/>
      <c r="CP559" s="162"/>
      <c r="CQ559" s="162"/>
      <c r="CR559" s="162"/>
      <c r="CS559" s="162"/>
      <c r="CT559" s="162"/>
      <c r="CU559" s="162"/>
      <c r="CV559" s="162"/>
      <c r="CW559" s="209"/>
      <c r="CX559" s="209"/>
      <c r="CY559" s="257"/>
      <c r="CZ559" s="156"/>
      <c r="DE559" s="152"/>
      <c r="DF559" s="152"/>
      <c r="DG559" s="158"/>
      <c r="DH559" s="158" t="s">
        <v>2242</v>
      </c>
      <c r="DI559" s="156" t="s">
        <v>2041</v>
      </c>
      <c r="DJ559" s="253" t="s">
        <v>2354</v>
      </c>
      <c r="DK559" s="186" t="s">
        <v>2355</v>
      </c>
      <c r="DL559" s="156" t="s">
        <v>477</v>
      </c>
      <c r="DM559" s="187">
        <v>45982</v>
      </c>
      <c r="DN559" s="716">
        <v>192</v>
      </c>
      <c r="DO559" s="240" t="s">
        <v>477</v>
      </c>
      <c r="DP559" s="189">
        <v>9900</v>
      </c>
      <c r="DQ559" s="181">
        <f>DP559*DN559*(1+DR559)</f>
        <v>2052864.0000000002</v>
      </c>
      <c r="DR559" s="446">
        <v>0.08</v>
      </c>
      <c r="DS559" s="160">
        <f>DP559*DN559</f>
        <v>1900800</v>
      </c>
      <c r="DT559" s="159">
        <v>45982</v>
      </c>
      <c r="DU559" s="152"/>
      <c r="DV559" s="152"/>
      <c r="ES559" s="152"/>
      <c r="ET559" s="151"/>
      <c r="EU559" s="153"/>
      <c r="EV559" s="153"/>
      <c r="EW559" s="153"/>
      <c r="EX559" s="153"/>
      <c r="EY559" s="152"/>
      <c r="EZ559" s="152"/>
      <c r="FA559" s="152"/>
      <c r="FB559" s="152"/>
      <c r="FC559" s="151"/>
    </row>
    <row r="560" spans="1:162" s="155" customFormat="1" ht="14" hidden="1" customHeight="1">
      <c r="A560" s="208" t="str">
        <f t="shared" si="667"/>
        <v>Hiện</v>
      </c>
      <c r="B560" s="154" t="str">
        <f t="shared" si="688"/>
        <v>Đủ</v>
      </c>
      <c r="C560" s="154">
        <f t="shared" si="562"/>
        <v>0</v>
      </c>
      <c r="D560" s="154"/>
      <c r="E560" s="154"/>
      <c r="F560" s="344" t="s">
        <v>1728</v>
      </c>
      <c r="G560" s="154"/>
      <c r="H560" s="154"/>
      <c r="I560" s="256" t="s">
        <v>1096</v>
      </c>
      <c r="J560" s="254" t="s">
        <v>751</v>
      </c>
      <c r="K560" s="253" t="s">
        <v>814</v>
      </c>
      <c r="L560" s="261"/>
      <c r="M560" s="256" t="s">
        <v>1074</v>
      </c>
      <c r="N560" s="259"/>
      <c r="O560" s="191">
        <v>164</v>
      </c>
      <c r="P560" s="190"/>
      <c r="AO560" s="234">
        <v>164</v>
      </c>
      <c r="AP560" s="193">
        <v>0</v>
      </c>
      <c r="AQ560" s="193">
        <v>0</v>
      </c>
      <c r="AR560" s="193">
        <v>0</v>
      </c>
      <c r="AS560" s="193">
        <v>0</v>
      </c>
      <c r="AT560" s="193">
        <v>0</v>
      </c>
      <c r="AU560" s="162">
        <v>0</v>
      </c>
      <c r="AV560" s="162">
        <v>0</v>
      </c>
      <c r="AW560" s="162">
        <v>0</v>
      </c>
      <c r="AX560" s="162">
        <v>0</v>
      </c>
      <c r="AY560" s="162">
        <v>0</v>
      </c>
      <c r="AZ560" s="162">
        <v>0</v>
      </c>
      <c r="BA560" s="162"/>
      <c r="BB560" s="162"/>
      <c r="BC560" s="162">
        <v>0</v>
      </c>
      <c r="BD560" s="162">
        <v>0</v>
      </c>
      <c r="BE560" s="162">
        <v>0</v>
      </c>
      <c r="BF560" s="162">
        <v>0</v>
      </c>
      <c r="BG560" s="162">
        <v>0</v>
      </c>
      <c r="BH560" s="162">
        <v>0</v>
      </c>
      <c r="BI560" s="162">
        <v>0</v>
      </c>
      <c r="BJ560" s="162">
        <v>0</v>
      </c>
      <c r="BK560" s="162">
        <v>0</v>
      </c>
      <c r="BL560" s="162">
        <v>0</v>
      </c>
      <c r="BM560" s="162">
        <v>0</v>
      </c>
      <c r="BN560" s="162">
        <v>0</v>
      </c>
      <c r="BO560" s="162"/>
      <c r="BP560" s="162"/>
      <c r="BQ560" s="162">
        <v>0</v>
      </c>
      <c r="BR560" s="162">
        <v>0</v>
      </c>
      <c r="BS560" s="162">
        <v>0</v>
      </c>
      <c r="BT560" s="162">
        <v>0</v>
      </c>
      <c r="BU560" s="162">
        <v>0</v>
      </c>
      <c r="BV560" s="162">
        <v>0</v>
      </c>
      <c r="BW560" s="162"/>
      <c r="BX560" s="162"/>
      <c r="BY560" s="162">
        <v>0</v>
      </c>
      <c r="BZ560" s="162">
        <v>0</v>
      </c>
      <c r="CA560" s="162">
        <v>0</v>
      </c>
      <c r="CB560" s="162">
        <v>0</v>
      </c>
      <c r="CC560" s="162">
        <v>0</v>
      </c>
      <c r="CD560" s="162">
        <v>0</v>
      </c>
      <c r="CE560" s="162">
        <f>VLOOKUP(I560,[120]REV33!$A:$O,11,0)</f>
        <v>0</v>
      </c>
      <c r="CF560" s="162">
        <f>VLOOKUP(I560,[120]REV33!$A:$O,12,0)</f>
        <v>0</v>
      </c>
      <c r="CG560" s="162"/>
      <c r="CH560" s="162"/>
      <c r="CI560" s="162"/>
      <c r="CJ560" s="162"/>
      <c r="CK560" s="162"/>
      <c r="CL560" s="162"/>
      <c r="CM560" s="162"/>
      <c r="CN560" s="162"/>
      <c r="CO560" s="162">
        <v>0</v>
      </c>
      <c r="CP560" s="162">
        <v>0</v>
      </c>
      <c r="CQ560" s="162">
        <v>0</v>
      </c>
      <c r="CR560" s="162">
        <v>0</v>
      </c>
      <c r="CS560" s="162">
        <v>0</v>
      </c>
      <c r="CT560" s="162">
        <v>0</v>
      </c>
      <c r="CU560" s="162">
        <v>0</v>
      </c>
      <c r="CV560" s="162">
        <v>0</v>
      </c>
      <c r="CW560" s="209">
        <f t="shared" ref="CW560:CW561" si="701">Q560+S560+U560+W560+Y560+AA560+AC560+AE560+AG560+AI560+AK560+AM560+AO560+AQ560+AS560+AU560+AW560+AY560+BA560+BC560+BE560+BG560+BI560+BK560+BM560+BO560+BQ560+BS560+BU560+BW560+BY560+CA560+CC560+CE560+CG560+CI560+CK560+CM560+CO560+CQ560+CS560+CU560</f>
        <v>164</v>
      </c>
      <c r="CX560" s="209">
        <f t="shared" ref="CX560:CX561" si="702">R560+T560+V560+X560+Z560+AB560+AD560+AF560+AH560+AJ560+AL560+AN560+AP560+AR560+AT560+AV560+AX560+AZ560+BB560+BD560+BF560+BH560+BJ560+BL560+BN560+BP560+BR560+BT560+BV560+BX560+BZ560+CB560+CD560+CF560+CH560+CJ560+CL560+CN560+CP560+CR560+CT560+CV560</f>
        <v>0</v>
      </c>
      <c r="CY560" s="257" t="s">
        <v>1157</v>
      </c>
      <c r="CZ560" s="156"/>
      <c r="DA560" s="155">
        <v>100</v>
      </c>
      <c r="DE560" s="152">
        <f t="shared" ref="DE560:DE561" si="703">IF(CW560&gt;DA560,CW560-DA560,"0")</f>
        <v>64</v>
      </c>
      <c r="DF560" s="152" t="str">
        <f t="shared" ref="DF560:DF561" si="704">IF(CX560&gt;DB560,CX560-DB560,"0")</f>
        <v>0</v>
      </c>
      <c r="DG560" s="158"/>
      <c r="DH560" s="158" t="s">
        <v>1584</v>
      </c>
      <c r="DI560" s="156" t="s">
        <v>435</v>
      </c>
      <c r="DJ560" s="260" t="s">
        <v>1330</v>
      </c>
      <c r="DK560" s="186"/>
      <c r="DL560" s="156" t="s">
        <v>477</v>
      </c>
      <c r="DM560" s="187">
        <v>45911</v>
      </c>
      <c r="DN560" s="242">
        <v>64</v>
      </c>
      <c r="DO560" s="242" t="s">
        <v>477</v>
      </c>
      <c r="DP560" s="195">
        <v>15470</v>
      </c>
      <c r="DQ560" s="181">
        <f t="shared" si="698"/>
        <v>1089088</v>
      </c>
      <c r="DR560" s="446">
        <f t="shared" si="699"/>
        <v>0.1</v>
      </c>
      <c r="DS560" s="195">
        <f t="shared" si="700"/>
        <v>990080</v>
      </c>
      <c r="DT560" s="159">
        <v>45913</v>
      </c>
      <c r="DU560" s="152">
        <f>SUMIF($I:$I,I560,$DN:$DN)</f>
        <v>64</v>
      </c>
      <c r="DV560" s="152">
        <f>SUMIF($I:$I,I560,$DO:$DO)</f>
        <v>0</v>
      </c>
      <c r="ES560" s="152">
        <f>SUMIF($I:$I,I560,$EG:$EG)</f>
        <v>0</v>
      </c>
      <c r="ET560" s="151">
        <f>SUMIF($I:$I,I560,$EH:$EH)</f>
        <v>0</v>
      </c>
      <c r="EU560" s="153"/>
      <c r="EV560" s="153"/>
      <c r="EW560" s="153"/>
      <c r="EX560" s="153"/>
      <c r="EY560" s="152">
        <f t="shared" ref="EY560:EY561" si="705">DU560+ES560</f>
        <v>64</v>
      </c>
      <c r="EZ560" s="152">
        <f t="shared" ref="EZ560:EZ561" si="706">DV560+ET560</f>
        <v>0</v>
      </c>
      <c r="FA560" s="152">
        <f t="shared" ref="FA560:FA561" si="707">DE560-EY560</f>
        <v>0</v>
      </c>
      <c r="FB560" s="152">
        <f t="shared" ref="FB560:FB561" si="708">DF560-EZ560</f>
        <v>0</v>
      </c>
      <c r="FC560" s="151" t="str">
        <f t="shared" ref="FC560:FC561" si="709">IF(FA560&lt;0,"Thừa",IF(FA560=0,"Đủ","Thiếu"))</f>
        <v>Đủ</v>
      </c>
    </row>
    <row r="561" spans="1:162" s="155" customFormat="1" ht="14" hidden="1" customHeight="1">
      <c r="A561" s="208" t="str">
        <f t="shared" si="667"/>
        <v>Hiện</v>
      </c>
      <c r="B561" s="154" t="str">
        <f t="shared" si="688"/>
        <v>Đủ</v>
      </c>
      <c r="C561" s="154">
        <f t="shared" si="562"/>
        <v>0</v>
      </c>
      <c r="D561" s="154"/>
      <c r="E561" s="154"/>
      <c r="F561" s="344" t="s">
        <v>1728</v>
      </c>
      <c r="G561" s="154"/>
      <c r="H561" s="154"/>
      <c r="I561" s="256" t="s">
        <v>1097</v>
      </c>
      <c r="J561" s="254" t="s">
        <v>751</v>
      </c>
      <c r="K561" s="253" t="s">
        <v>1098</v>
      </c>
      <c r="L561" s="261"/>
      <c r="M561" s="256" t="s">
        <v>1074</v>
      </c>
      <c r="N561" s="259"/>
      <c r="O561" s="191">
        <v>456</v>
      </c>
      <c r="P561" s="190"/>
      <c r="AO561" s="234">
        <v>456</v>
      </c>
      <c r="AP561" s="193">
        <v>0</v>
      </c>
      <c r="AQ561" s="193">
        <v>0</v>
      </c>
      <c r="AR561" s="193">
        <v>0</v>
      </c>
      <c r="AS561" s="193">
        <v>0</v>
      </c>
      <c r="AT561" s="193">
        <v>0</v>
      </c>
      <c r="AU561" s="162">
        <v>0</v>
      </c>
      <c r="AV561" s="162">
        <v>0</v>
      </c>
      <c r="AW561" s="162">
        <v>0</v>
      </c>
      <c r="AX561" s="162">
        <v>0</v>
      </c>
      <c r="AY561" s="162">
        <v>0</v>
      </c>
      <c r="AZ561" s="162">
        <v>0</v>
      </c>
      <c r="BA561" s="162"/>
      <c r="BB561" s="162"/>
      <c r="BC561" s="162">
        <v>0</v>
      </c>
      <c r="BD561" s="162">
        <v>0</v>
      </c>
      <c r="BE561" s="162">
        <v>0</v>
      </c>
      <c r="BF561" s="162">
        <v>0</v>
      </c>
      <c r="BG561" s="162">
        <v>0</v>
      </c>
      <c r="BH561" s="162">
        <v>0</v>
      </c>
      <c r="BI561" s="162">
        <v>0</v>
      </c>
      <c r="BJ561" s="162">
        <v>0</v>
      </c>
      <c r="BK561" s="162">
        <v>0</v>
      </c>
      <c r="BL561" s="162">
        <v>0</v>
      </c>
      <c r="BM561" s="162">
        <v>0</v>
      </c>
      <c r="BN561" s="162">
        <v>0</v>
      </c>
      <c r="BO561" s="162"/>
      <c r="BP561" s="162"/>
      <c r="BQ561" s="162">
        <v>120</v>
      </c>
      <c r="BR561" s="162">
        <v>0</v>
      </c>
      <c r="BS561" s="162">
        <v>0</v>
      </c>
      <c r="BT561" s="162">
        <v>0</v>
      </c>
      <c r="BU561" s="162">
        <v>0</v>
      </c>
      <c r="BV561" s="162">
        <v>0</v>
      </c>
      <c r="BW561" s="162"/>
      <c r="BX561" s="162"/>
      <c r="BY561" s="162">
        <v>0</v>
      </c>
      <c r="BZ561" s="162">
        <v>0</v>
      </c>
      <c r="CA561" s="162">
        <v>0</v>
      </c>
      <c r="CB561" s="162">
        <v>0</v>
      </c>
      <c r="CC561" s="162">
        <v>0</v>
      </c>
      <c r="CD561" s="162">
        <v>0</v>
      </c>
      <c r="CE561" s="162">
        <f>VLOOKUP(I561,[120]REV33!$A:$O,11,0)</f>
        <v>0</v>
      </c>
      <c r="CF561" s="162">
        <f>VLOOKUP(I561,[120]REV33!$A:$O,12,0)</f>
        <v>0</v>
      </c>
      <c r="CG561" s="162"/>
      <c r="CH561" s="162"/>
      <c r="CI561" s="162"/>
      <c r="CJ561" s="162"/>
      <c r="CK561" s="162"/>
      <c r="CL561" s="162"/>
      <c r="CM561" s="162"/>
      <c r="CN561" s="162"/>
      <c r="CO561" s="162">
        <v>0</v>
      </c>
      <c r="CP561" s="162">
        <v>0</v>
      </c>
      <c r="CQ561" s="162">
        <v>0</v>
      </c>
      <c r="CR561" s="162">
        <v>0</v>
      </c>
      <c r="CS561" s="162">
        <v>0</v>
      </c>
      <c r="CT561" s="162">
        <v>0</v>
      </c>
      <c r="CU561" s="162">
        <v>0</v>
      </c>
      <c r="CV561" s="162">
        <v>0</v>
      </c>
      <c r="CW561" s="209">
        <f t="shared" si="701"/>
        <v>576</v>
      </c>
      <c r="CX561" s="209">
        <f t="shared" si="702"/>
        <v>0</v>
      </c>
      <c r="CY561" s="257" t="s">
        <v>1894</v>
      </c>
      <c r="CZ561" s="156"/>
      <c r="DA561" s="155">
        <v>126</v>
      </c>
      <c r="DE561" s="152">
        <f t="shared" si="703"/>
        <v>450</v>
      </c>
      <c r="DF561" s="152" t="str">
        <f t="shared" si="704"/>
        <v>0</v>
      </c>
      <c r="DG561" s="158"/>
      <c r="DH561" s="158" t="s">
        <v>1584</v>
      </c>
      <c r="DI561" s="156" t="s">
        <v>435</v>
      </c>
      <c r="DJ561" s="260" t="s">
        <v>1331</v>
      </c>
      <c r="DK561" s="186"/>
      <c r="DL561" s="156" t="s">
        <v>477</v>
      </c>
      <c r="DM561" s="187">
        <v>45911</v>
      </c>
      <c r="DN561" s="242">
        <v>330</v>
      </c>
      <c r="DO561" s="242" t="s">
        <v>477</v>
      </c>
      <c r="DP561" s="195">
        <v>19760</v>
      </c>
      <c r="DQ561" s="181">
        <f t="shared" si="698"/>
        <v>7172880.0000000009</v>
      </c>
      <c r="DR561" s="446">
        <f t="shared" si="699"/>
        <v>0.10000000000000014</v>
      </c>
      <c r="DS561" s="195">
        <f t="shared" si="700"/>
        <v>6520800</v>
      </c>
      <c r="DT561" s="159">
        <v>45913</v>
      </c>
      <c r="DU561" s="152">
        <f>SUMIF($I:$I,I561,$DN:$DN)</f>
        <v>450</v>
      </c>
      <c r="DV561" s="152">
        <f>SUMIF($I:$I,I561,$DO:$DO)</f>
        <v>0</v>
      </c>
      <c r="ES561" s="152">
        <f>SUMIF($I:$I,I561,$EG:$EG)</f>
        <v>0</v>
      </c>
      <c r="ET561" s="151">
        <f>SUMIF($I:$I,I561,$EH:$EH)</f>
        <v>0</v>
      </c>
      <c r="EU561" s="153"/>
      <c r="EV561" s="153"/>
      <c r="EW561" s="153"/>
      <c r="EX561" s="153"/>
      <c r="EY561" s="152">
        <f t="shared" si="705"/>
        <v>450</v>
      </c>
      <c r="EZ561" s="152">
        <f t="shared" si="706"/>
        <v>0</v>
      </c>
      <c r="FA561" s="152">
        <f t="shared" si="707"/>
        <v>0</v>
      </c>
      <c r="FB561" s="152">
        <f t="shared" si="708"/>
        <v>0</v>
      </c>
      <c r="FC561" s="151" t="str">
        <f t="shared" si="709"/>
        <v>Đủ</v>
      </c>
    </row>
    <row r="562" spans="1:162" s="155" customFormat="1" ht="14" hidden="1" customHeight="1">
      <c r="A562" s="208" t="str">
        <f t="shared" si="667"/>
        <v>ok</v>
      </c>
      <c r="B562" s="154"/>
      <c r="C562" s="154"/>
      <c r="D562" s="154"/>
      <c r="E562" s="154"/>
      <c r="F562" s="344"/>
      <c r="G562" s="154"/>
      <c r="H562" s="154"/>
      <c r="I562" s="256" t="s">
        <v>1097</v>
      </c>
      <c r="J562" s="254" t="s">
        <v>751</v>
      </c>
      <c r="K562" s="253" t="s">
        <v>1098</v>
      </c>
      <c r="L562" s="261"/>
      <c r="M562" s="256" t="s">
        <v>1074</v>
      </c>
      <c r="N562" s="259"/>
      <c r="O562" s="191"/>
      <c r="P562" s="190"/>
      <c r="AO562" s="234"/>
      <c r="AP562" s="193"/>
      <c r="AQ562" s="193"/>
      <c r="AR562" s="193"/>
      <c r="AS562" s="193"/>
      <c r="AT562" s="193"/>
      <c r="AU562" s="162"/>
      <c r="AV562" s="162"/>
      <c r="AW562" s="162"/>
      <c r="AX562" s="162"/>
      <c r="AY562" s="162"/>
      <c r="AZ562" s="162"/>
      <c r="BA562" s="162"/>
      <c r="BB562" s="162"/>
      <c r="BC562" s="162"/>
      <c r="BD562" s="162"/>
      <c r="BE562" s="162"/>
      <c r="BF562" s="162"/>
      <c r="BG562" s="162"/>
      <c r="BH562" s="162"/>
      <c r="BI562" s="162"/>
      <c r="BJ562" s="162"/>
      <c r="BK562" s="162"/>
      <c r="BL562" s="162"/>
      <c r="BM562" s="162"/>
      <c r="BN562" s="162"/>
      <c r="BO562" s="162"/>
      <c r="BP562" s="162"/>
      <c r="BQ562" s="162"/>
      <c r="BR562" s="162"/>
      <c r="BS562" s="162"/>
      <c r="BT562" s="162"/>
      <c r="BU562" s="162"/>
      <c r="BV562" s="162"/>
      <c r="BW562" s="162"/>
      <c r="BX562" s="162"/>
      <c r="BY562" s="162"/>
      <c r="BZ562" s="162"/>
      <c r="CA562" s="162"/>
      <c r="CB562" s="162"/>
      <c r="CC562" s="162"/>
      <c r="CD562" s="162"/>
      <c r="CE562" s="162"/>
      <c r="CF562" s="162"/>
      <c r="CG562" s="162"/>
      <c r="CH562" s="162"/>
      <c r="CI562" s="162"/>
      <c r="CJ562" s="162"/>
      <c r="CK562" s="162"/>
      <c r="CL562" s="162"/>
      <c r="CM562" s="162"/>
      <c r="CN562" s="162"/>
      <c r="CO562" s="162"/>
      <c r="CP562" s="162"/>
      <c r="CQ562" s="162"/>
      <c r="CR562" s="162"/>
      <c r="CS562" s="162"/>
      <c r="CT562" s="162"/>
      <c r="CU562" s="162"/>
      <c r="CV562" s="162"/>
      <c r="CW562" s="209"/>
      <c r="CX562" s="209"/>
      <c r="CY562" s="257"/>
      <c r="CZ562" s="156"/>
      <c r="DE562" s="152"/>
      <c r="DF562" s="152"/>
      <c r="DG562" s="158"/>
      <c r="DH562" s="158" t="s">
        <v>2242</v>
      </c>
      <c r="DI562" s="156" t="s">
        <v>2041</v>
      </c>
      <c r="DJ562" s="253" t="s">
        <v>2356</v>
      </c>
      <c r="DK562" s="186" t="s">
        <v>2357</v>
      </c>
      <c r="DL562" s="156" t="s">
        <v>477</v>
      </c>
      <c r="DM562" s="187">
        <v>45982</v>
      </c>
      <c r="DN562" s="716">
        <v>120</v>
      </c>
      <c r="DO562" s="240" t="s">
        <v>477</v>
      </c>
      <c r="DP562" s="189">
        <v>19400</v>
      </c>
      <c r="DQ562" s="181">
        <f>DP562*DN562*(1+DR562)</f>
        <v>2514240</v>
      </c>
      <c r="DR562" s="446">
        <v>0.08</v>
      </c>
      <c r="DS562" s="160">
        <f>DP562*DN562</f>
        <v>2328000</v>
      </c>
      <c r="DT562" s="159">
        <v>45982</v>
      </c>
      <c r="DU562" s="152"/>
      <c r="DV562" s="152"/>
      <c r="ES562" s="152"/>
      <c r="ET562" s="151"/>
      <c r="EU562" s="153"/>
      <c r="EV562" s="153"/>
      <c r="EW562" s="153"/>
      <c r="EX562" s="153"/>
      <c r="EY562" s="152"/>
      <c r="EZ562" s="152"/>
      <c r="FA562" s="152"/>
      <c r="FB562" s="152"/>
      <c r="FC562" s="151"/>
    </row>
    <row r="563" spans="1:162" s="155" customFormat="1" ht="14" hidden="1" customHeight="1">
      <c r="A563" s="208" t="str">
        <f t="shared" si="667"/>
        <v>Hiện</v>
      </c>
      <c r="B563" s="154" t="str">
        <f t="shared" si="688"/>
        <v>Đủ</v>
      </c>
      <c r="C563" s="154">
        <f t="shared" si="562"/>
        <v>0</v>
      </c>
      <c r="D563" s="154"/>
      <c r="E563" s="154"/>
      <c r="F563" s="344" t="s">
        <v>1728</v>
      </c>
      <c r="G563" s="154"/>
      <c r="H563" s="154"/>
      <c r="I563" s="256" t="s">
        <v>1099</v>
      </c>
      <c r="J563" s="254" t="s">
        <v>751</v>
      </c>
      <c r="K563" s="253" t="s">
        <v>1100</v>
      </c>
      <c r="L563" s="261"/>
      <c r="M563" s="256" t="s">
        <v>1074</v>
      </c>
      <c r="N563" s="259"/>
      <c r="O563" s="191">
        <v>96</v>
      </c>
      <c r="P563" s="190"/>
      <c r="AO563" s="234">
        <v>96</v>
      </c>
      <c r="AP563" s="193">
        <v>0</v>
      </c>
      <c r="AQ563" s="193">
        <v>0</v>
      </c>
      <c r="AR563" s="193">
        <v>0</v>
      </c>
      <c r="AS563" s="193">
        <v>0</v>
      </c>
      <c r="AT563" s="193">
        <v>0</v>
      </c>
      <c r="AU563" s="162">
        <v>0</v>
      </c>
      <c r="AV563" s="162">
        <v>0</v>
      </c>
      <c r="AW563" s="162">
        <v>0</v>
      </c>
      <c r="AX563" s="162">
        <v>0</v>
      </c>
      <c r="AY563" s="162">
        <v>0</v>
      </c>
      <c r="AZ563" s="162">
        <v>0</v>
      </c>
      <c r="BA563" s="162"/>
      <c r="BB563" s="162"/>
      <c r="BC563" s="162">
        <v>0</v>
      </c>
      <c r="BD563" s="162">
        <v>0</v>
      </c>
      <c r="BE563" s="162">
        <v>0</v>
      </c>
      <c r="BF563" s="162">
        <v>0</v>
      </c>
      <c r="BG563" s="162">
        <v>0</v>
      </c>
      <c r="BH563" s="162">
        <v>0</v>
      </c>
      <c r="BI563" s="162">
        <v>0</v>
      </c>
      <c r="BJ563" s="162">
        <v>0</v>
      </c>
      <c r="BK563" s="162">
        <v>0</v>
      </c>
      <c r="BL563" s="162">
        <v>0</v>
      </c>
      <c r="BM563" s="162">
        <v>0</v>
      </c>
      <c r="BN563" s="162">
        <v>0</v>
      </c>
      <c r="BO563" s="162"/>
      <c r="BP563" s="162"/>
      <c r="BQ563" s="162">
        <v>0</v>
      </c>
      <c r="BR563" s="162">
        <v>0</v>
      </c>
      <c r="BS563" s="162">
        <v>0</v>
      </c>
      <c r="BT563" s="162">
        <v>0</v>
      </c>
      <c r="BU563" s="162">
        <v>0</v>
      </c>
      <c r="BV563" s="162">
        <v>0</v>
      </c>
      <c r="BW563" s="162"/>
      <c r="BX563" s="162"/>
      <c r="BY563" s="162">
        <v>0</v>
      </c>
      <c r="BZ563" s="162">
        <v>0</v>
      </c>
      <c r="CA563" s="162">
        <v>0</v>
      </c>
      <c r="CB563" s="162">
        <v>0</v>
      </c>
      <c r="CC563" s="162">
        <v>0</v>
      </c>
      <c r="CD563" s="162">
        <v>0</v>
      </c>
      <c r="CE563" s="162">
        <f>VLOOKUP(I563,[120]REV33!$A:$O,11,0)</f>
        <v>0</v>
      </c>
      <c r="CF563" s="162">
        <f>VLOOKUP(I563,[120]REV33!$A:$O,12,0)</f>
        <v>0</v>
      </c>
      <c r="CG563" s="162"/>
      <c r="CH563" s="162"/>
      <c r="CI563" s="162"/>
      <c r="CJ563" s="162"/>
      <c r="CK563" s="162"/>
      <c r="CL563" s="162"/>
      <c r="CM563" s="162"/>
      <c r="CN563" s="162"/>
      <c r="CO563" s="162">
        <v>0</v>
      </c>
      <c r="CP563" s="162">
        <v>0</v>
      </c>
      <c r="CQ563" s="162">
        <v>0</v>
      </c>
      <c r="CR563" s="162">
        <v>0</v>
      </c>
      <c r="CS563" s="162">
        <v>0</v>
      </c>
      <c r="CT563" s="162">
        <v>0</v>
      </c>
      <c r="CU563" s="162">
        <v>0</v>
      </c>
      <c r="CV563" s="162">
        <v>0</v>
      </c>
      <c r="CW563" s="209">
        <f t="shared" ref="CW563:CW564" si="710">Q563+S563+U563+W563+Y563+AA563+AC563+AE563+AG563+AI563+AK563+AM563+AO563+AQ563+AS563+AU563+AW563+AY563+BA563+BC563+BE563+BG563+BI563+BK563+BM563+BO563+BQ563+BS563+BU563+BW563+BY563+CA563+CC563+CE563+CG563+CI563+CK563+CM563+CO563+CQ563+CS563+CU563</f>
        <v>96</v>
      </c>
      <c r="CX563" s="209">
        <f t="shared" ref="CX563:CX564" si="711">R563+T563+V563+X563+Z563+AB563+AD563+AF563+AH563+AJ563+AL563+AN563+AP563+AR563+AT563+AV563+AX563+AZ563+BB563+BD563+BF563+BH563+BJ563+BL563+BN563+BP563+BR563+BT563+BV563+BX563+BZ563+CB563+CD563+CF563+CH563+CJ563+CL563+CN563+CP563+CR563+CT563+CV563</f>
        <v>0</v>
      </c>
      <c r="CY563" s="257" t="s">
        <v>1157</v>
      </c>
      <c r="CZ563" s="156"/>
      <c r="DE563" s="152">
        <f t="shared" ref="DE563:DE564" si="712">IF(CW563&gt;DA563,CW563-DA563,"0")</f>
        <v>96</v>
      </c>
      <c r="DF563" s="152" t="str">
        <f t="shared" ref="DF563:DF564" si="713">IF(CX563&gt;DB563,CX563-DB563,"0")</f>
        <v>0</v>
      </c>
      <c r="DG563" s="158"/>
      <c r="DH563" s="158" t="s">
        <v>1584</v>
      </c>
      <c r="DI563" s="156" t="s">
        <v>435</v>
      </c>
      <c r="DJ563" s="260" t="s">
        <v>1332</v>
      </c>
      <c r="DK563" s="186"/>
      <c r="DL563" s="156" t="s">
        <v>477</v>
      </c>
      <c r="DM563" s="187">
        <v>45911</v>
      </c>
      <c r="DN563" s="242">
        <v>96</v>
      </c>
      <c r="DO563" s="242" t="s">
        <v>477</v>
      </c>
      <c r="DP563" s="195">
        <v>42300</v>
      </c>
      <c r="DQ563" s="181">
        <f t="shared" si="698"/>
        <v>4466880</v>
      </c>
      <c r="DR563" s="446">
        <f t="shared" si="699"/>
        <v>0.1</v>
      </c>
      <c r="DS563" s="195">
        <f t="shared" si="700"/>
        <v>4060800</v>
      </c>
      <c r="DT563" s="158">
        <v>45916</v>
      </c>
      <c r="DU563" s="152">
        <f>SUMIF($I:$I,I563,$DN:$DN)</f>
        <v>96</v>
      </c>
      <c r="DV563" s="152">
        <f>SUMIF($I:$I,I563,$DO:$DO)</f>
        <v>0</v>
      </c>
      <c r="ES563" s="152">
        <f>SUMIF($I:$I,I563,$EG:$EG)</f>
        <v>0</v>
      </c>
      <c r="ET563" s="151">
        <f>SUMIF($I:$I,I563,$EH:$EH)</f>
        <v>0</v>
      </c>
      <c r="EU563" s="153"/>
      <c r="EV563" s="153"/>
      <c r="EW563" s="153"/>
      <c r="EX563" s="153"/>
      <c r="EY563" s="152">
        <f t="shared" ref="EY563:EY564" si="714">DU563+ES563</f>
        <v>96</v>
      </c>
      <c r="EZ563" s="152">
        <f t="shared" ref="EZ563:EZ564" si="715">DV563+ET563</f>
        <v>0</v>
      </c>
      <c r="FA563" s="152">
        <f t="shared" ref="FA563:FA564" si="716">DE563-EY563</f>
        <v>0</v>
      </c>
      <c r="FB563" s="152">
        <f t="shared" ref="FB563:FB564" si="717">DF563-EZ563</f>
        <v>0</v>
      </c>
      <c r="FC563" s="151" t="str">
        <f t="shared" ref="FC563:FC564" si="718">IF(FA563&lt;0,"Thừa",IF(FA563=0,"Đủ","Thiếu"))</f>
        <v>Đủ</v>
      </c>
    </row>
    <row r="564" spans="1:162" s="155" customFormat="1" ht="14" hidden="1" customHeight="1">
      <c r="A564" s="208" t="str">
        <f t="shared" si="667"/>
        <v>Hiện</v>
      </c>
      <c r="B564" s="154" t="str">
        <f t="shared" si="688"/>
        <v>Đủ</v>
      </c>
      <c r="C564" s="154">
        <f t="shared" si="562"/>
        <v>0</v>
      </c>
      <c r="D564" s="154"/>
      <c r="E564" s="154"/>
      <c r="F564" s="344"/>
      <c r="G564" s="154" t="s">
        <v>2560</v>
      </c>
      <c r="H564" s="154"/>
      <c r="I564" s="256" t="s">
        <v>1101</v>
      </c>
      <c r="J564" s="254" t="s">
        <v>751</v>
      </c>
      <c r="K564" s="253" t="s">
        <v>1102</v>
      </c>
      <c r="L564" s="261"/>
      <c r="M564" s="256" t="s">
        <v>1074</v>
      </c>
      <c r="N564" s="259"/>
      <c r="O564" s="191">
        <v>128</v>
      </c>
      <c r="P564" s="190"/>
      <c r="AO564" s="234">
        <v>128</v>
      </c>
      <c r="AP564" s="193">
        <v>0</v>
      </c>
      <c r="AQ564" s="193">
        <v>0</v>
      </c>
      <c r="AR564" s="193">
        <v>0</v>
      </c>
      <c r="AS564" s="193">
        <v>0</v>
      </c>
      <c r="AT564" s="193">
        <v>0</v>
      </c>
      <c r="AU564" s="162">
        <v>0</v>
      </c>
      <c r="AV564" s="162">
        <v>0</v>
      </c>
      <c r="AW564" s="162">
        <v>0</v>
      </c>
      <c r="AX564" s="162">
        <v>0</v>
      </c>
      <c r="AY564" s="162">
        <v>0</v>
      </c>
      <c r="AZ564" s="162">
        <v>0</v>
      </c>
      <c r="BA564" s="162"/>
      <c r="BB564" s="162"/>
      <c r="BC564" s="162">
        <v>0</v>
      </c>
      <c r="BD564" s="162">
        <v>0</v>
      </c>
      <c r="BE564" s="162">
        <v>0</v>
      </c>
      <c r="BF564" s="162">
        <v>0</v>
      </c>
      <c r="BG564" s="162">
        <v>0</v>
      </c>
      <c r="BH564" s="162">
        <v>0</v>
      </c>
      <c r="BI564" s="162">
        <v>0</v>
      </c>
      <c r="BJ564" s="162">
        <v>0</v>
      </c>
      <c r="BK564" s="162">
        <v>0</v>
      </c>
      <c r="BL564" s="162">
        <v>0</v>
      </c>
      <c r="BM564" s="162">
        <v>0</v>
      </c>
      <c r="BN564" s="162">
        <v>0</v>
      </c>
      <c r="BO564" s="162"/>
      <c r="BP564" s="162"/>
      <c r="BQ564" s="162">
        <v>48</v>
      </c>
      <c r="BR564" s="162">
        <v>0</v>
      </c>
      <c r="BS564" s="162">
        <v>0</v>
      </c>
      <c r="BT564" s="162">
        <v>0</v>
      </c>
      <c r="BU564" s="162">
        <v>0</v>
      </c>
      <c r="BV564" s="162">
        <v>0</v>
      </c>
      <c r="BW564" s="162"/>
      <c r="BX564" s="162"/>
      <c r="BY564" s="162">
        <v>0</v>
      </c>
      <c r="BZ564" s="162">
        <v>0</v>
      </c>
      <c r="CA564" s="162">
        <v>24</v>
      </c>
      <c r="CB564" s="162">
        <v>0</v>
      </c>
      <c r="CC564" s="162">
        <v>0</v>
      </c>
      <c r="CD564" s="162">
        <v>0</v>
      </c>
      <c r="CE564" s="162">
        <f>VLOOKUP(I564,[120]REV33!$A:$O,11,0)</f>
        <v>0</v>
      </c>
      <c r="CF564" s="162">
        <f>VLOOKUP(I564,[120]REV33!$A:$O,12,0)</f>
        <v>0</v>
      </c>
      <c r="CG564" s="162"/>
      <c r="CH564" s="162"/>
      <c r="CI564" s="162"/>
      <c r="CJ564" s="162"/>
      <c r="CK564" s="162"/>
      <c r="CL564" s="162"/>
      <c r="CM564" s="162"/>
      <c r="CN564" s="162"/>
      <c r="CO564" s="162">
        <v>0</v>
      </c>
      <c r="CP564" s="162">
        <v>0</v>
      </c>
      <c r="CQ564" s="162">
        <v>0</v>
      </c>
      <c r="CR564" s="162">
        <v>0</v>
      </c>
      <c r="CS564" s="162">
        <v>0</v>
      </c>
      <c r="CT564" s="162">
        <v>0</v>
      </c>
      <c r="CU564" s="162">
        <v>0</v>
      </c>
      <c r="CV564" s="162">
        <v>0</v>
      </c>
      <c r="CW564" s="209">
        <f t="shared" si="710"/>
        <v>200</v>
      </c>
      <c r="CX564" s="209">
        <f t="shared" si="711"/>
        <v>0</v>
      </c>
      <c r="CY564" s="762" t="s">
        <v>2325</v>
      </c>
      <c r="CZ564" s="156"/>
      <c r="DE564" s="152">
        <f t="shared" si="712"/>
        <v>200</v>
      </c>
      <c r="DF564" s="152" t="str">
        <f t="shared" si="713"/>
        <v>0</v>
      </c>
      <c r="DG564" s="158"/>
      <c r="DH564" s="158" t="s">
        <v>1584</v>
      </c>
      <c r="DI564" s="156" t="s">
        <v>435</v>
      </c>
      <c r="DJ564" s="260" t="s">
        <v>1333</v>
      </c>
      <c r="DK564" s="186"/>
      <c r="DL564" s="156" t="s">
        <v>477</v>
      </c>
      <c r="DM564" s="187">
        <v>45911</v>
      </c>
      <c r="DN564" s="242">
        <v>128</v>
      </c>
      <c r="DO564" s="242" t="s">
        <v>477</v>
      </c>
      <c r="DP564" s="986">
        <v>29450</v>
      </c>
      <c r="DQ564" s="181">
        <f t="shared" si="698"/>
        <v>4146560.0000000005</v>
      </c>
      <c r="DR564" s="446">
        <f t="shared" si="699"/>
        <v>0.10000000000000013</v>
      </c>
      <c r="DS564" s="195">
        <f t="shared" si="700"/>
        <v>3769600</v>
      </c>
      <c r="DT564" s="987">
        <v>45913</v>
      </c>
      <c r="DU564" s="152">
        <f>SUMIF($I:$I,I564,$DN:$DN)</f>
        <v>200</v>
      </c>
      <c r="DV564" s="152">
        <f>SUMIF($I:$I,I564,$DO:$DO)</f>
        <v>0</v>
      </c>
      <c r="ES564" s="152">
        <f>SUMIF($I:$I,I564,$EG:$EG)</f>
        <v>0</v>
      </c>
      <c r="ET564" s="151">
        <f>SUMIF($I:$I,I564,$EH:$EH)</f>
        <v>0</v>
      </c>
      <c r="EU564" s="153"/>
      <c r="EV564" s="153"/>
      <c r="EW564" s="153"/>
      <c r="EX564" s="153"/>
      <c r="EY564" s="152">
        <f t="shared" si="714"/>
        <v>200</v>
      </c>
      <c r="EZ564" s="152">
        <f t="shared" si="715"/>
        <v>0</v>
      </c>
      <c r="FA564" s="152">
        <f t="shared" si="716"/>
        <v>0</v>
      </c>
      <c r="FB564" s="152">
        <f t="shared" si="717"/>
        <v>0</v>
      </c>
      <c r="FC564" s="151" t="str">
        <f t="shared" si="718"/>
        <v>Đủ</v>
      </c>
    </row>
    <row r="565" spans="1:162" s="155" customFormat="1" ht="14" hidden="1" customHeight="1">
      <c r="A565" s="208" t="str">
        <f t="shared" si="667"/>
        <v>ok</v>
      </c>
      <c r="B565" s="154"/>
      <c r="C565" s="154"/>
      <c r="D565" s="154"/>
      <c r="E565" s="154"/>
      <c r="F565" s="344"/>
      <c r="G565" s="154"/>
      <c r="H565" s="154"/>
      <c r="I565" s="256" t="s">
        <v>1101</v>
      </c>
      <c r="J565" s="254" t="s">
        <v>751</v>
      </c>
      <c r="K565" s="253" t="s">
        <v>1102</v>
      </c>
      <c r="L565" s="261"/>
      <c r="M565" s="256" t="s">
        <v>1074</v>
      </c>
      <c r="N565" s="259"/>
      <c r="O565" s="191"/>
      <c r="P565" s="190"/>
      <c r="AO565" s="234"/>
      <c r="AP565" s="193"/>
      <c r="AQ565" s="193"/>
      <c r="AR565" s="193"/>
      <c r="AS565" s="193"/>
      <c r="AT565" s="193"/>
      <c r="AU565" s="162"/>
      <c r="AV565" s="162"/>
      <c r="AW565" s="162"/>
      <c r="AX565" s="162"/>
      <c r="AY565" s="162"/>
      <c r="AZ565" s="162"/>
      <c r="BA565" s="162"/>
      <c r="BB565" s="162"/>
      <c r="BC565" s="162"/>
      <c r="BD565" s="162"/>
      <c r="BE565" s="162"/>
      <c r="BF565" s="162"/>
      <c r="BG565" s="162"/>
      <c r="BH565" s="162"/>
      <c r="BI565" s="162"/>
      <c r="BJ565" s="162"/>
      <c r="BK565" s="162"/>
      <c r="BL565" s="162"/>
      <c r="BM565" s="162"/>
      <c r="BN565" s="162"/>
      <c r="BO565" s="162"/>
      <c r="BP565" s="162"/>
      <c r="BQ565" s="162"/>
      <c r="BR565" s="162"/>
      <c r="BS565" s="162"/>
      <c r="BT565" s="162"/>
      <c r="BU565" s="162"/>
      <c r="BV565" s="162"/>
      <c r="BW565" s="162"/>
      <c r="BX565" s="162"/>
      <c r="BY565" s="162"/>
      <c r="BZ565" s="162"/>
      <c r="CA565" s="162"/>
      <c r="CB565" s="162"/>
      <c r="CC565" s="162"/>
      <c r="CD565" s="162"/>
      <c r="CE565" s="162"/>
      <c r="CF565" s="162"/>
      <c r="CG565" s="162"/>
      <c r="CH565" s="162"/>
      <c r="CI565" s="162"/>
      <c r="CJ565" s="162"/>
      <c r="CK565" s="162"/>
      <c r="CL565" s="162"/>
      <c r="CM565" s="162"/>
      <c r="CN565" s="162"/>
      <c r="CO565" s="162"/>
      <c r="CP565" s="162"/>
      <c r="CQ565" s="162"/>
      <c r="CR565" s="162"/>
      <c r="CS565" s="162"/>
      <c r="CT565" s="162"/>
      <c r="CU565" s="162"/>
      <c r="CV565" s="162"/>
      <c r="CW565" s="209"/>
      <c r="CX565" s="209"/>
      <c r="CY565" s="762"/>
      <c r="CZ565" s="156"/>
      <c r="DE565" s="152"/>
      <c r="DF565" s="152"/>
      <c r="DG565" s="158"/>
      <c r="DH565" s="158" t="s">
        <v>2578</v>
      </c>
      <c r="DI565" s="156" t="s">
        <v>2041</v>
      </c>
      <c r="DJ565" s="982" t="s">
        <v>1998</v>
      </c>
      <c r="DK565" s="186"/>
      <c r="DL565" s="156" t="s">
        <v>477</v>
      </c>
      <c r="DM565" s="187" t="s">
        <v>374</v>
      </c>
      <c r="DN565" s="242">
        <v>24</v>
      </c>
      <c r="DO565" s="242" t="s">
        <v>477</v>
      </c>
      <c r="DP565" s="986">
        <v>20800</v>
      </c>
      <c r="DQ565" s="181">
        <f t="shared" si="698"/>
        <v>549120</v>
      </c>
      <c r="DR565" s="446">
        <v>0.08</v>
      </c>
      <c r="DS565" s="195">
        <f t="shared" si="700"/>
        <v>499200</v>
      </c>
      <c r="DT565" s="987">
        <v>46006</v>
      </c>
      <c r="DU565" s="152"/>
      <c r="DV565" s="152"/>
      <c r="ES565" s="152"/>
      <c r="ET565" s="151"/>
      <c r="EU565" s="153"/>
      <c r="EV565" s="153"/>
      <c r="EW565" s="153"/>
      <c r="EX565" s="153"/>
      <c r="EY565" s="152"/>
      <c r="EZ565" s="152"/>
      <c r="FA565" s="152"/>
      <c r="FB565" s="152"/>
      <c r="FC565" s="151"/>
    </row>
    <row r="566" spans="1:162" s="155" customFormat="1" ht="14" hidden="1" customHeight="1">
      <c r="A566" s="208" t="str">
        <f t="shared" si="667"/>
        <v>ok</v>
      </c>
      <c r="B566" s="154"/>
      <c r="C566" s="154"/>
      <c r="D566" s="154"/>
      <c r="E566" s="154"/>
      <c r="F566" s="344"/>
      <c r="G566" s="154"/>
      <c r="H566" s="154"/>
      <c r="I566" s="256" t="s">
        <v>1101</v>
      </c>
      <c r="J566" s="254" t="s">
        <v>751</v>
      </c>
      <c r="K566" s="253" t="s">
        <v>1102</v>
      </c>
      <c r="L566" s="261"/>
      <c r="M566" s="256" t="s">
        <v>1074</v>
      </c>
      <c r="N566" s="259"/>
      <c r="O566" s="191"/>
      <c r="P566" s="190"/>
      <c r="AO566" s="234"/>
      <c r="AP566" s="193"/>
      <c r="AQ566" s="193"/>
      <c r="AR566" s="193"/>
      <c r="AS566" s="193"/>
      <c r="AT566" s="193"/>
      <c r="AU566" s="162"/>
      <c r="AV566" s="162"/>
      <c r="AW566" s="162"/>
      <c r="AX566" s="162"/>
      <c r="AY566" s="162"/>
      <c r="AZ566" s="162"/>
      <c r="BA566" s="162"/>
      <c r="BB566" s="162"/>
      <c r="BC566" s="162"/>
      <c r="BD566" s="162"/>
      <c r="BE566" s="162"/>
      <c r="BF566" s="162"/>
      <c r="BG566" s="162"/>
      <c r="BH566" s="162"/>
      <c r="BI566" s="162"/>
      <c r="BJ566" s="162"/>
      <c r="BK566" s="162"/>
      <c r="BL566" s="162"/>
      <c r="BM566" s="162"/>
      <c r="BN566" s="162"/>
      <c r="BO566" s="162"/>
      <c r="BP566" s="162"/>
      <c r="BQ566" s="162"/>
      <c r="BR566" s="162"/>
      <c r="BS566" s="162"/>
      <c r="BT566" s="162"/>
      <c r="BU566" s="162"/>
      <c r="BV566" s="162"/>
      <c r="BW566" s="162"/>
      <c r="BX566" s="162"/>
      <c r="BY566" s="162"/>
      <c r="BZ566" s="162"/>
      <c r="CA566" s="162"/>
      <c r="CB566" s="162"/>
      <c r="CC566" s="162"/>
      <c r="CD566" s="162"/>
      <c r="CE566" s="162"/>
      <c r="CF566" s="162"/>
      <c r="CG566" s="162"/>
      <c r="CH566" s="162"/>
      <c r="CI566" s="162"/>
      <c r="CJ566" s="162"/>
      <c r="CK566" s="162"/>
      <c r="CL566" s="162"/>
      <c r="CM566" s="162"/>
      <c r="CN566" s="162"/>
      <c r="CO566" s="162"/>
      <c r="CP566" s="162"/>
      <c r="CQ566" s="162"/>
      <c r="CR566" s="162"/>
      <c r="CS566" s="162"/>
      <c r="CT566" s="162"/>
      <c r="CU566" s="162"/>
      <c r="CV566" s="162"/>
      <c r="CW566" s="209"/>
      <c r="CX566" s="209"/>
      <c r="CY566" s="257"/>
      <c r="CZ566" s="156"/>
      <c r="DE566" s="152"/>
      <c r="DF566" s="152"/>
      <c r="DG566" s="158"/>
      <c r="DH566" s="158" t="s">
        <v>2242</v>
      </c>
      <c r="DI566" s="156" t="s">
        <v>2041</v>
      </c>
      <c r="DJ566" s="253" t="s">
        <v>2358</v>
      </c>
      <c r="DK566" s="186" t="s">
        <v>2359</v>
      </c>
      <c r="DL566" s="156" t="s">
        <v>477</v>
      </c>
      <c r="DM566" s="187">
        <v>45982</v>
      </c>
      <c r="DN566" s="716">
        <v>48</v>
      </c>
      <c r="DO566" s="240" t="s">
        <v>477</v>
      </c>
      <c r="DP566" s="986">
        <v>20800</v>
      </c>
      <c r="DQ566" s="181">
        <f>DP566*DN566*(1+DR566)</f>
        <v>1078272</v>
      </c>
      <c r="DR566" s="446">
        <v>0.08</v>
      </c>
      <c r="DS566" s="160">
        <f>DP566*DN566</f>
        <v>998400</v>
      </c>
      <c r="DT566" s="987">
        <v>45982</v>
      </c>
      <c r="DU566" s="152"/>
      <c r="DV566" s="152"/>
      <c r="ES566" s="152"/>
      <c r="ET566" s="151"/>
      <c r="EU566" s="153"/>
      <c r="EV566" s="153"/>
      <c r="EW566" s="153"/>
      <c r="EX566" s="153"/>
      <c r="EY566" s="152"/>
      <c r="EZ566" s="152"/>
      <c r="FA566" s="152"/>
      <c r="FB566" s="152"/>
      <c r="FC566" s="151"/>
    </row>
    <row r="567" spans="1:162" s="155" customFormat="1" ht="14" hidden="1" customHeight="1">
      <c r="A567" s="208" t="str">
        <f t="shared" si="667"/>
        <v>Hiện</v>
      </c>
      <c r="B567" s="154" t="str">
        <f t="shared" si="688"/>
        <v>Đủ</v>
      </c>
      <c r="C567" s="154">
        <f t="shared" si="562"/>
        <v>0</v>
      </c>
      <c r="D567" s="154"/>
      <c r="E567" s="154"/>
      <c r="F567" s="344" t="s">
        <v>1728</v>
      </c>
      <c r="G567" s="154"/>
      <c r="H567" s="154"/>
      <c r="I567" s="256" t="s">
        <v>1103</v>
      </c>
      <c r="J567" s="254" t="s">
        <v>751</v>
      </c>
      <c r="K567" s="253" t="s">
        <v>1104</v>
      </c>
      <c r="L567" s="261"/>
      <c r="M567" s="256" t="s">
        <v>1074</v>
      </c>
      <c r="N567" s="259"/>
      <c r="O567" s="191">
        <v>192</v>
      </c>
      <c r="P567" s="190"/>
      <c r="AO567" s="234">
        <v>192</v>
      </c>
      <c r="AP567" s="193">
        <v>0</v>
      </c>
      <c r="AQ567" s="193">
        <v>0</v>
      </c>
      <c r="AR567" s="193">
        <v>0</v>
      </c>
      <c r="AS567" s="193">
        <v>0</v>
      </c>
      <c r="AT567" s="193">
        <v>0</v>
      </c>
      <c r="AU567" s="162">
        <v>0</v>
      </c>
      <c r="AV567" s="162">
        <v>0</v>
      </c>
      <c r="AW567" s="162">
        <v>0</v>
      </c>
      <c r="AX567" s="162">
        <v>0</v>
      </c>
      <c r="AY567" s="162">
        <v>0</v>
      </c>
      <c r="AZ567" s="162">
        <v>0</v>
      </c>
      <c r="BA567" s="162"/>
      <c r="BB567" s="162"/>
      <c r="BC567" s="162">
        <v>0</v>
      </c>
      <c r="BD567" s="162">
        <v>0</v>
      </c>
      <c r="BE567" s="162">
        <v>0</v>
      </c>
      <c r="BF567" s="162">
        <v>0</v>
      </c>
      <c r="BG567" s="162">
        <v>0</v>
      </c>
      <c r="BH567" s="162">
        <v>0</v>
      </c>
      <c r="BI567" s="162">
        <v>0</v>
      </c>
      <c r="BJ567" s="162">
        <v>0</v>
      </c>
      <c r="BK567" s="162">
        <v>0</v>
      </c>
      <c r="BL567" s="162">
        <v>0</v>
      </c>
      <c r="BM567" s="162">
        <v>0</v>
      </c>
      <c r="BN567" s="162">
        <v>0</v>
      </c>
      <c r="BO567" s="162"/>
      <c r="BP567" s="162"/>
      <c r="BQ567" s="162">
        <v>0</v>
      </c>
      <c r="BR567" s="162">
        <v>0</v>
      </c>
      <c r="BS567" s="162">
        <v>0</v>
      </c>
      <c r="BT567" s="162">
        <v>0</v>
      </c>
      <c r="BU567" s="162">
        <v>0</v>
      </c>
      <c r="BV567" s="162">
        <v>0</v>
      </c>
      <c r="BW567" s="162"/>
      <c r="BX567" s="162"/>
      <c r="BY567" s="162">
        <v>0</v>
      </c>
      <c r="BZ567" s="162">
        <v>0</v>
      </c>
      <c r="CA567" s="162">
        <v>0</v>
      </c>
      <c r="CB567" s="162">
        <v>0</v>
      </c>
      <c r="CC567" s="162">
        <v>0</v>
      </c>
      <c r="CD567" s="162">
        <v>0</v>
      </c>
      <c r="CE567" s="162">
        <f>VLOOKUP(I567,[120]REV33!$A:$O,11,0)</f>
        <v>0</v>
      </c>
      <c r="CF567" s="162">
        <f>VLOOKUP(I567,[120]REV33!$A:$O,12,0)</f>
        <v>0</v>
      </c>
      <c r="CG567" s="162"/>
      <c r="CH567" s="162"/>
      <c r="CI567" s="162"/>
      <c r="CJ567" s="162"/>
      <c r="CK567" s="162"/>
      <c r="CL567" s="162"/>
      <c r="CM567" s="162"/>
      <c r="CN567" s="162"/>
      <c r="CO567" s="162">
        <v>0</v>
      </c>
      <c r="CP567" s="162">
        <v>0</v>
      </c>
      <c r="CQ567" s="162">
        <v>0</v>
      </c>
      <c r="CR567" s="162">
        <v>0</v>
      </c>
      <c r="CS567" s="162">
        <v>0</v>
      </c>
      <c r="CT567" s="162">
        <v>0</v>
      </c>
      <c r="CU567" s="162">
        <v>0</v>
      </c>
      <c r="CV567" s="162">
        <v>0</v>
      </c>
      <c r="CW567" s="209">
        <f t="shared" ref="CW567:CW570" si="719">Q567+S567+U567+W567+Y567+AA567+AC567+AE567+AG567+AI567+AK567+AM567+AO567+AQ567+AS567+AU567+AW567+AY567+BA567+BC567+BE567+BG567+BI567+BK567+BM567+BO567+BQ567+BS567+BU567+BW567+BY567+CA567+CC567+CE567+CG567+CI567+CK567+CM567+CO567+CQ567+CS567+CU567</f>
        <v>192</v>
      </c>
      <c r="CX567" s="209">
        <f t="shared" ref="CX567:CX570" si="720">R567+T567+V567+X567+Z567+AB567+AD567+AF567+AH567+AJ567+AL567+AN567+AP567+AR567+AT567+AV567+AX567+AZ567+BB567+BD567+BF567+BH567+BJ567+BL567+BN567+BP567+BR567+BT567+BV567+BX567+BZ567+CB567+CD567+CF567+CH567+CJ567+CL567+CN567+CP567+CR567+CT567+CV567</f>
        <v>0</v>
      </c>
      <c r="CY567" s="257" t="s">
        <v>1157</v>
      </c>
      <c r="CZ567" s="156"/>
      <c r="DE567" s="152">
        <f t="shared" ref="DE567:DE570" si="721">IF(CW567&gt;DA567,CW567-DA567,"0")</f>
        <v>192</v>
      </c>
      <c r="DF567" s="152" t="str">
        <f t="shared" ref="DF567:DF570" si="722">IF(CX567&gt;DB567,CX567-DB567,"0")</f>
        <v>0</v>
      </c>
      <c r="DG567" s="158"/>
      <c r="DH567" s="158" t="s">
        <v>1584</v>
      </c>
      <c r="DI567" s="156" t="s">
        <v>435</v>
      </c>
      <c r="DJ567" s="260" t="s">
        <v>1334</v>
      </c>
      <c r="DK567" s="186"/>
      <c r="DL567" s="156" t="s">
        <v>477</v>
      </c>
      <c r="DM567" s="187">
        <v>45911</v>
      </c>
      <c r="DN567" s="242">
        <v>192</v>
      </c>
      <c r="DO567" s="242" t="s">
        <v>477</v>
      </c>
      <c r="DP567" s="195">
        <v>31400</v>
      </c>
      <c r="DQ567" s="181">
        <f t="shared" si="698"/>
        <v>6631680.0000000009</v>
      </c>
      <c r="DR567" s="446">
        <f t="shared" si="699"/>
        <v>0.10000000000000016</v>
      </c>
      <c r="DS567" s="195">
        <f t="shared" si="700"/>
        <v>6028800</v>
      </c>
      <c r="DT567" s="159">
        <v>45913</v>
      </c>
      <c r="DU567" s="152">
        <f>SUMIF($I:$I,I567,$DN:$DN)</f>
        <v>192</v>
      </c>
      <c r="DV567" s="152">
        <f>SUMIF($I:$I,I567,$DO:$DO)</f>
        <v>0</v>
      </c>
      <c r="ES567" s="152">
        <f>SUMIF($I:$I,I567,$EG:$EG)</f>
        <v>0</v>
      </c>
      <c r="ET567" s="151">
        <f>SUMIF($I:$I,I567,$EH:$EH)</f>
        <v>0</v>
      </c>
      <c r="EU567" s="153"/>
      <c r="EV567" s="153"/>
      <c r="EW567" s="153"/>
      <c r="EX567" s="153"/>
      <c r="EY567" s="152">
        <f t="shared" ref="EY567:EY570" si="723">DU567+ES567</f>
        <v>192</v>
      </c>
      <c r="EZ567" s="152">
        <f t="shared" ref="EZ567:EZ570" si="724">DV567+ET567</f>
        <v>0</v>
      </c>
      <c r="FA567" s="152">
        <f t="shared" ref="FA567:FA570" si="725">DE567-EY567</f>
        <v>0</v>
      </c>
      <c r="FB567" s="152">
        <f t="shared" ref="FB567:FB570" si="726">DF567-EZ567</f>
        <v>0</v>
      </c>
      <c r="FC567" s="151" t="str">
        <f t="shared" ref="FC567:FC570" si="727">IF(FA567&lt;0,"Thừa",IF(FA567=0,"Đủ","Thiếu"))</f>
        <v>Đủ</v>
      </c>
    </row>
    <row r="568" spans="1:162" s="155" customFormat="1" ht="14" hidden="1" customHeight="1">
      <c r="A568" s="208" t="str">
        <f t="shared" si="667"/>
        <v>Hiện</v>
      </c>
      <c r="B568" s="154" t="str">
        <f t="shared" si="688"/>
        <v>Đủ</v>
      </c>
      <c r="C568" s="154">
        <f t="shared" si="562"/>
        <v>0</v>
      </c>
      <c r="D568" s="154"/>
      <c r="E568" s="154"/>
      <c r="F568" s="344" t="s">
        <v>1728</v>
      </c>
      <c r="G568" s="154"/>
      <c r="H568" s="154"/>
      <c r="I568" s="256" t="s">
        <v>1105</v>
      </c>
      <c r="J568" s="254" t="s">
        <v>751</v>
      </c>
      <c r="K568" s="253" t="s">
        <v>1106</v>
      </c>
      <c r="L568" s="261"/>
      <c r="M568" s="256" t="s">
        <v>1074</v>
      </c>
      <c r="N568" s="259"/>
      <c r="O568" s="191">
        <v>80</v>
      </c>
      <c r="P568" s="190"/>
      <c r="AO568" s="234">
        <v>80</v>
      </c>
      <c r="AP568" s="193">
        <v>0</v>
      </c>
      <c r="AQ568" s="193">
        <v>0</v>
      </c>
      <c r="AR568" s="193">
        <v>0</v>
      </c>
      <c r="AS568" s="193">
        <v>0</v>
      </c>
      <c r="AT568" s="193">
        <v>0</v>
      </c>
      <c r="AU568" s="162">
        <v>0</v>
      </c>
      <c r="AV568" s="162">
        <v>0</v>
      </c>
      <c r="AW568" s="162">
        <v>0</v>
      </c>
      <c r="AX568" s="162">
        <v>0</v>
      </c>
      <c r="AY568" s="162">
        <v>0</v>
      </c>
      <c r="AZ568" s="162">
        <v>0</v>
      </c>
      <c r="BA568" s="162"/>
      <c r="BB568" s="162"/>
      <c r="BC568" s="162">
        <v>0</v>
      </c>
      <c r="BD568" s="162">
        <v>0</v>
      </c>
      <c r="BE568" s="162">
        <v>0</v>
      </c>
      <c r="BF568" s="162">
        <v>0</v>
      </c>
      <c r="BG568" s="162">
        <v>0</v>
      </c>
      <c r="BH568" s="162">
        <v>0</v>
      </c>
      <c r="BI568" s="162">
        <v>0</v>
      </c>
      <c r="BJ568" s="162">
        <v>0</v>
      </c>
      <c r="BK568" s="162">
        <v>0</v>
      </c>
      <c r="BL568" s="162">
        <v>0</v>
      </c>
      <c r="BM568" s="162">
        <v>0</v>
      </c>
      <c r="BN568" s="162">
        <v>0</v>
      </c>
      <c r="BO568" s="162"/>
      <c r="BP568" s="162"/>
      <c r="BQ568" s="162">
        <v>120</v>
      </c>
      <c r="BR568" s="162">
        <v>0</v>
      </c>
      <c r="BS568" s="162">
        <v>0</v>
      </c>
      <c r="BT568" s="162">
        <v>0</v>
      </c>
      <c r="BU568" s="162">
        <v>0</v>
      </c>
      <c r="BV568" s="162">
        <v>0</v>
      </c>
      <c r="BW568" s="162"/>
      <c r="BX568" s="162"/>
      <c r="BY568" s="162">
        <v>0</v>
      </c>
      <c r="BZ568" s="162">
        <v>0</v>
      </c>
      <c r="CA568" s="162">
        <v>0</v>
      </c>
      <c r="CB568" s="162">
        <v>0</v>
      </c>
      <c r="CC568" s="162">
        <v>0</v>
      </c>
      <c r="CD568" s="162">
        <v>0</v>
      </c>
      <c r="CE568" s="162">
        <f>VLOOKUP(I568,[120]REV33!$A:$O,11,0)</f>
        <v>0</v>
      </c>
      <c r="CF568" s="162">
        <f>VLOOKUP(I568,[120]REV33!$A:$O,12,0)</f>
        <v>0</v>
      </c>
      <c r="CG568" s="162"/>
      <c r="CH568" s="162"/>
      <c r="CI568" s="162"/>
      <c r="CJ568" s="162"/>
      <c r="CK568" s="162"/>
      <c r="CL568" s="162"/>
      <c r="CM568" s="162"/>
      <c r="CN568" s="162"/>
      <c r="CO568" s="162">
        <v>0</v>
      </c>
      <c r="CP568" s="162">
        <v>0</v>
      </c>
      <c r="CQ568" s="162">
        <v>0</v>
      </c>
      <c r="CR568" s="162">
        <v>0</v>
      </c>
      <c r="CS568" s="162">
        <v>0</v>
      </c>
      <c r="CT568" s="162">
        <v>0</v>
      </c>
      <c r="CU568" s="162">
        <v>0</v>
      </c>
      <c r="CV568" s="162">
        <v>0</v>
      </c>
      <c r="CW568" s="209">
        <f t="shared" si="719"/>
        <v>200</v>
      </c>
      <c r="CX568" s="209">
        <f t="shared" si="720"/>
        <v>0</v>
      </c>
      <c r="CY568" s="257" t="s">
        <v>1894</v>
      </c>
      <c r="CZ568" s="156"/>
      <c r="DA568" s="155">
        <v>80</v>
      </c>
      <c r="DE568" s="152">
        <f t="shared" si="721"/>
        <v>120</v>
      </c>
      <c r="DF568" s="152" t="str">
        <f t="shared" si="722"/>
        <v>0</v>
      </c>
      <c r="DG568" s="158"/>
      <c r="DH568" s="158" t="s">
        <v>2242</v>
      </c>
      <c r="DI568" s="156" t="s">
        <v>2041</v>
      </c>
      <c r="DJ568" s="253" t="s">
        <v>2360</v>
      </c>
      <c r="DK568" s="186" t="s">
        <v>2361</v>
      </c>
      <c r="DL568" s="156" t="s">
        <v>477</v>
      </c>
      <c r="DM568" s="187">
        <v>45982</v>
      </c>
      <c r="DN568" s="716">
        <v>120</v>
      </c>
      <c r="DO568" s="240" t="s">
        <v>477</v>
      </c>
      <c r="DP568" s="189">
        <v>17900</v>
      </c>
      <c r="DQ568" s="181">
        <f>DP568*DN568*(1+DR568)</f>
        <v>2319840</v>
      </c>
      <c r="DR568" s="446">
        <v>0.08</v>
      </c>
      <c r="DS568" s="160">
        <f>DP568*DN568</f>
        <v>2148000</v>
      </c>
      <c r="DT568" s="159">
        <v>45982</v>
      </c>
      <c r="DU568" s="152">
        <f>SUMIF($I:$I,I568,$DN:$DN)</f>
        <v>120</v>
      </c>
      <c r="DV568" s="152">
        <f>SUMIF($I:$I,I568,$DO:$DO)</f>
        <v>0</v>
      </c>
      <c r="ES568" s="152">
        <f>SUMIF($I:$I,I568,$EG:$EG)</f>
        <v>0</v>
      </c>
      <c r="ET568" s="151">
        <f>SUMIF($I:$I,I568,$EH:$EH)</f>
        <v>0</v>
      </c>
      <c r="EU568" s="153"/>
      <c r="EV568" s="153"/>
      <c r="EW568" s="153"/>
      <c r="EX568" s="153"/>
      <c r="EY568" s="152">
        <f t="shared" si="723"/>
        <v>120</v>
      </c>
      <c r="EZ568" s="152">
        <f t="shared" si="724"/>
        <v>0</v>
      </c>
      <c r="FA568" s="152">
        <f t="shared" si="725"/>
        <v>0</v>
      </c>
      <c r="FB568" s="152">
        <f t="shared" si="726"/>
        <v>0</v>
      </c>
      <c r="FC568" s="151" t="str">
        <f t="shared" si="727"/>
        <v>Đủ</v>
      </c>
    </row>
    <row r="569" spans="1:162" s="155" customFormat="1" ht="14" hidden="1" customHeight="1">
      <c r="A569" s="208" t="str">
        <f t="shared" si="667"/>
        <v>Hiện</v>
      </c>
      <c r="B569" s="154" t="str">
        <f t="shared" si="688"/>
        <v>Đủ</v>
      </c>
      <c r="C569" s="154">
        <f t="shared" si="562"/>
        <v>0</v>
      </c>
      <c r="D569" s="154"/>
      <c r="E569" s="154"/>
      <c r="F569" s="344" t="s">
        <v>1728</v>
      </c>
      <c r="G569" s="154"/>
      <c r="H569" s="154"/>
      <c r="I569" s="256" t="s">
        <v>1107</v>
      </c>
      <c r="J569" s="254" t="s">
        <v>751</v>
      </c>
      <c r="K569" s="253" t="s">
        <v>1108</v>
      </c>
      <c r="L569" s="261"/>
      <c r="M569" s="256" t="s">
        <v>1074</v>
      </c>
      <c r="N569" s="259"/>
      <c r="O569" s="191">
        <v>32</v>
      </c>
      <c r="P569" s="190"/>
      <c r="AO569" s="234">
        <v>32</v>
      </c>
      <c r="AP569" s="193">
        <v>0</v>
      </c>
      <c r="AQ569" s="193">
        <v>0</v>
      </c>
      <c r="AR569" s="193">
        <v>0</v>
      </c>
      <c r="AS569" s="193">
        <v>0</v>
      </c>
      <c r="AT569" s="193">
        <v>0</v>
      </c>
      <c r="AU569" s="162">
        <v>0</v>
      </c>
      <c r="AV569" s="162">
        <v>0</v>
      </c>
      <c r="AW569" s="162">
        <v>0</v>
      </c>
      <c r="AX569" s="162">
        <v>0</v>
      </c>
      <c r="AY569" s="162">
        <v>0</v>
      </c>
      <c r="AZ569" s="162">
        <v>0</v>
      </c>
      <c r="BA569" s="162"/>
      <c r="BB569" s="162"/>
      <c r="BC569" s="162">
        <v>0</v>
      </c>
      <c r="BD569" s="162">
        <v>0</v>
      </c>
      <c r="BE569" s="162">
        <v>0</v>
      </c>
      <c r="BF569" s="162">
        <v>0</v>
      </c>
      <c r="BG569" s="162">
        <v>0</v>
      </c>
      <c r="BH569" s="162">
        <v>0</v>
      </c>
      <c r="BI569" s="162">
        <v>0</v>
      </c>
      <c r="BJ569" s="162">
        <v>0</v>
      </c>
      <c r="BK569" s="162">
        <v>0</v>
      </c>
      <c r="BL569" s="162">
        <v>0</v>
      </c>
      <c r="BM569" s="162">
        <v>0</v>
      </c>
      <c r="BN569" s="162">
        <v>0</v>
      </c>
      <c r="BO569" s="162"/>
      <c r="BP569" s="162"/>
      <c r="BQ569" s="162">
        <v>0</v>
      </c>
      <c r="BR569" s="162">
        <v>0</v>
      </c>
      <c r="BS569" s="162">
        <v>0</v>
      </c>
      <c r="BT569" s="162">
        <v>0</v>
      </c>
      <c r="BU569" s="162">
        <v>0</v>
      </c>
      <c r="BV569" s="162">
        <v>0</v>
      </c>
      <c r="BW569" s="162"/>
      <c r="BX569" s="162"/>
      <c r="BY569" s="162">
        <v>0</v>
      </c>
      <c r="BZ569" s="162">
        <v>0</v>
      </c>
      <c r="CA569" s="162">
        <v>0</v>
      </c>
      <c r="CB569" s="162">
        <v>0</v>
      </c>
      <c r="CC569" s="162">
        <v>0</v>
      </c>
      <c r="CD569" s="162">
        <v>0</v>
      </c>
      <c r="CE569" s="162">
        <f>VLOOKUP(I569,[120]REV33!$A:$O,11,0)</f>
        <v>0</v>
      </c>
      <c r="CF569" s="162">
        <f>VLOOKUP(I569,[120]REV33!$A:$O,12,0)</f>
        <v>0</v>
      </c>
      <c r="CG569" s="162"/>
      <c r="CH569" s="162"/>
      <c r="CI569" s="162"/>
      <c r="CJ569" s="162"/>
      <c r="CK569" s="162"/>
      <c r="CL569" s="162"/>
      <c r="CM569" s="162"/>
      <c r="CN569" s="162"/>
      <c r="CO569" s="162">
        <v>0</v>
      </c>
      <c r="CP569" s="162">
        <v>0</v>
      </c>
      <c r="CQ569" s="162">
        <v>0</v>
      </c>
      <c r="CR569" s="162">
        <v>0</v>
      </c>
      <c r="CS569" s="162">
        <v>0</v>
      </c>
      <c r="CT569" s="162">
        <v>0</v>
      </c>
      <c r="CU569" s="162">
        <v>0</v>
      </c>
      <c r="CV569" s="162">
        <v>0</v>
      </c>
      <c r="CW569" s="209">
        <f t="shared" si="719"/>
        <v>32</v>
      </c>
      <c r="CX569" s="209">
        <f t="shared" si="720"/>
        <v>0</v>
      </c>
      <c r="CY569" s="257" t="s">
        <v>1157</v>
      </c>
      <c r="CZ569" s="156"/>
      <c r="DA569" s="155">
        <v>32</v>
      </c>
      <c r="DE569" s="152" t="str">
        <f t="shared" si="721"/>
        <v>0</v>
      </c>
      <c r="DF569" s="152" t="str">
        <f t="shared" si="722"/>
        <v>0</v>
      </c>
      <c r="DG569" s="158"/>
      <c r="DH569" s="158"/>
      <c r="DI569" s="156"/>
      <c r="DJ569" s="260"/>
      <c r="DK569" s="186"/>
      <c r="DL569" s="156"/>
      <c r="DM569" s="195"/>
      <c r="DN569" s="242"/>
      <c r="DO569" s="242"/>
      <c r="DP569" s="195"/>
      <c r="DQ569" s="195"/>
      <c r="DR569" s="195"/>
      <c r="DS569" s="195"/>
      <c r="DT569" s="160"/>
      <c r="DU569" s="152">
        <f>SUMIF($I:$I,I569,$DN:$DN)</f>
        <v>0</v>
      </c>
      <c r="DV569" s="152">
        <f>SUMIF($I:$I,I569,$DO:$DO)</f>
        <v>0</v>
      </c>
      <c r="ES569" s="152">
        <f>SUMIF($I:$I,I569,$EG:$EG)</f>
        <v>0</v>
      </c>
      <c r="ET569" s="151">
        <f>SUMIF($I:$I,I569,$EH:$EH)</f>
        <v>0</v>
      </c>
      <c r="EU569" s="153"/>
      <c r="EV569" s="153"/>
      <c r="EW569" s="153"/>
      <c r="EX569" s="153"/>
      <c r="EY569" s="152">
        <f t="shared" si="723"/>
        <v>0</v>
      </c>
      <c r="EZ569" s="152">
        <f t="shared" si="724"/>
        <v>0</v>
      </c>
      <c r="FA569" s="152">
        <f t="shared" si="725"/>
        <v>0</v>
      </c>
      <c r="FB569" s="152">
        <f t="shared" si="726"/>
        <v>0</v>
      </c>
      <c r="FC569" s="151" t="str">
        <f t="shared" si="727"/>
        <v>Đủ</v>
      </c>
    </row>
    <row r="570" spans="1:162" s="155" customFormat="1" ht="14" hidden="1" customHeight="1">
      <c r="A570" s="208" t="str">
        <f t="shared" si="667"/>
        <v>Hiện</v>
      </c>
      <c r="B570" s="154" t="str">
        <f t="shared" si="688"/>
        <v>Đủ</v>
      </c>
      <c r="C570" s="154">
        <f t="shared" si="562"/>
        <v>0</v>
      </c>
      <c r="D570" s="154"/>
      <c r="E570" s="154"/>
      <c r="F570" s="344" t="s">
        <v>1728</v>
      </c>
      <c r="G570" s="154"/>
      <c r="H570" s="154"/>
      <c r="I570" s="256" t="s">
        <v>1109</v>
      </c>
      <c r="J570" s="254" t="s">
        <v>751</v>
      </c>
      <c r="K570" s="253" t="s">
        <v>1110</v>
      </c>
      <c r="L570" s="261"/>
      <c r="M570" s="256" t="s">
        <v>1074</v>
      </c>
      <c r="N570" s="259"/>
      <c r="O570" s="191">
        <v>320</v>
      </c>
      <c r="P570" s="190"/>
      <c r="AO570" s="234">
        <v>320</v>
      </c>
      <c r="AP570" s="193">
        <v>0</v>
      </c>
      <c r="AQ570" s="193">
        <v>0</v>
      </c>
      <c r="AR570" s="193">
        <v>0</v>
      </c>
      <c r="AS570" s="193">
        <v>0</v>
      </c>
      <c r="AT570" s="193">
        <v>0</v>
      </c>
      <c r="AU570" s="162">
        <v>0</v>
      </c>
      <c r="AV570" s="162">
        <v>0</v>
      </c>
      <c r="AW570" s="162">
        <v>0</v>
      </c>
      <c r="AX570" s="162">
        <v>0</v>
      </c>
      <c r="AY570" s="162">
        <v>0</v>
      </c>
      <c r="AZ570" s="162">
        <v>0</v>
      </c>
      <c r="BA570" s="162"/>
      <c r="BB570" s="162"/>
      <c r="BC570" s="162">
        <v>0</v>
      </c>
      <c r="BD570" s="162">
        <v>0</v>
      </c>
      <c r="BE570" s="162">
        <v>0</v>
      </c>
      <c r="BF570" s="162">
        <v>0</v>
      </c>
      <c r="BG570" s="162">
        <v>0</v>
      </c>
      <c r="BH570" s="162">
        <v>0</v>
      </c>
      <c r="BI570" s="162">
        <v>0</v>
      </c>
      <c r="BJ570" s="162">
        <v>0</v>
      </c>
      <c r="BK570" s="162">
        <v>0</v>
      </c>
      <c r="BL570" s="162">
        <v>0</v>
      </c>
      <c r="BM570" s="162">
        <v>0</v>
      </c>
      <c r="BN570" s="162">
        <v>0</v>
      </c>
      <c r="BO570" s="162"/>
      <c r="BP570" s="162"/>
      <c r="BQ570" s="162">
        <v>96</v>
      </c>
      <c r="BR570" s="162">
        <v>0</v>
      </c>
      <c r="BS570" s="162">
        <v>0</v>
      </c>
      <c r="BT570" s="162">
        <v>0</v>
      </c>
      <c r="BU570" s="162">
        <v>0</v>
      </c>
      <c r="BV570" s="162">
        <v>0</v>
      </c>
      <c r="BW570" s="162"/>
      <c r="BX570" s="162"/>
      <c r="BY570" s="162">
        <v>0</v>
      </c>
      <c r="BZ570" s="162">
        <v>0</v>
      </c>
      <c r="CA570" s="162">
        <v>0</v>
      </c>
      <c r="CB570" s="162">
        <v>0</v>
      </c>
      <c r="CC570" s="162">
        <v>0</v>
      </c>
      <c r="CD570" s="162">
        <v>0</v>
      </c>
      <c r="CE570" s="162">
        <f>VLOOKUP(I570,[120]REV33!$A:$O,11,0)</f>
        <v>0</v>
      </c>
      <c r="CF570" s="162">
        <f>VLOOKUP(I570,[120]REV33!$A:$O,12,0)</f>
        <v>0</v>
      </c>
      <c r="CG570" s="162"/>
      <c r="CH570" s="162"/>
      <c r="CI570" s="162"/>
      <c r="CJ570" s="162"/>
      <c r="CK570" s="162"/>
      <c r="CL570" s="162"/>
      <c r="CM570" s="162"/>
      <c r="CN570" s="162"/>
      <c r="CO570" s="162">
        <v>0</v>
      </c>
      <c r="CP570" s="162">
        <v>0</v>
      </c>
      <c r="CQ570" s="162">
        <v>0</v>
      </c>
      <c r="CR570" s="162">
        <v>0</v>
      </c>
      <c r="CS570" s="162">
        <v>0</v>
      </c>
      <c r="CT570" s="162">
        <v>0</v>
      </c>
      <c r="CU570" s="162">
        <v>0</v>
      </c>
      <c r="CV570" s="162">
        <v>0</v>
      </c>
      <c r="CW570" s="209">
        <f t="shared" si="719"/>
        <v>416</v>
      </c>
      <c r="CX570" s="209">
        <f t="shared" si="720"/>
        <v>0</v>
      </c>
      <c r="CY570" s="257" t="s">
        <v>1894</v>
      </c>
      <c r="CZ570" s="156"/>
      <c r="DE570" s="152">
        <f t="shared" si="721"/>
        <v>416</v>
      </c>
      <c r="DF570" s="152" t="str">
        <f t="shared" si="722"/>
        <v>0</v>
      </c>
      <c r="DG570" s="158"/>
      <c r="DH570" s="158" t="s">
        <v>1584</v>
      </c>
      <c r="DI570" s="156" t="s">
        <v>435</v>
      </c>
      <c r="DJ570" s="260" t="s">
        <v>1335</v>
      </c>
      <c r="DK570" s="186"/>
      <c r="DL570" s="156" t="s">
        <v>477</v>
      </c>
      <c r="DM570" s="187">
        <v>45911</v>
      </c>
      <c r="DN570" s="242">
        <v>320</v>
      </c>
      <c r="DO570" s="242" t="s">
        <v>477</v>
      </c>
      <c r="DP570" s="195">
        <v>53760</v>
      </c>
      <c r="DQ570" s="181">
        <f>DP570*DN570*1.1</f>
        <v>18923520</v>
      </c>
      <c r="DR570" s="446">
        <f>(DQ570-DS570)/DS570</f>
        <v>0.1</v>
      </c>
      <c r="DS570" s="195">
        <f>DP570*DN570</f>
        <v>17203200</v>
      </c>
      <c r="DT570" s="159">
        <v>45913</v>
      </c>
      <c r="DU570" s="152">
        <f>SUMIF($I:$I,I570,$DN:$DN)</f>
        <v>416</v>
      </c>
      <c r="DV570" s="152">
        <f>SUMIF($I:$I,I570,$DO:$DO)</f>
        <v>0</v>
      </c>
      <c r="ES570" s="152">
        <f>SUMIF($I:$I,I570,$EG:$EG)</f>
        <v>0</v>
      </c>
      <c r="ET570" s="151">
        <f>SUMIF($I:$I,I570,$EH:$EH)</f>
        <v>0</v>
      </c>
      <c r="EU570" s="153"/>
      <c r="EV570" s="153"/>
      <c r="EW570" s="153"/>
      <c r="EX570" s="153"/>
      <c r="EY570" s="152">
        <f t="shared" si="723"/>
        <v>416</v>
      </c>
      <c r="EZ570" s="152">
        <f t="shared" si="724"/>
        <v>0</v>
      </c>
      <c r="FA570" s="152">
        <f t="shared" si="725"/>
        <v>0</v>
      </c>
      <c r="FB570" s="152">
        <f t="shared" si="726"/>
        <v>0</v>
      </c>
      <c r="FC570" s="151" t="str">
        <f t="shared" si="727"/>
        <v>Đủ</v>
      </c>
    </row>
    <row r="571" spans="1:162" s="155" customFormat="1" ht="14" hidden="1" customHeight="1">
      <c r="A571" s="208" t="str">
        <f t="shared" si="667"/>
        <v>ok</v>
      </c>
      <c r="B571" s="154"/>
      <c r="C571" s="154"/>
      <c r="D571" s="154"/>
      <c r="E571" s="154"/>
      <c r="F571" s="344"/>
      <c r="G571" s="154"/>
      <c r="H571" s="154"/>
      <c r="I571" s="256" t="s">
        <v>1109</v>
      </c>
      <c r="J571" s="254" t="s">
        <v>751</v>
      </c>
      <c r="K571" s="253" t="s">
        <v>1110</v>
      </c>
      <c r="L571" s="261"/>
      <c r="M571" s="256" t="s">
        <v>1074</v>
      </c>
      <c r="N571" s="259"/>
      <c r="O571" s="191"/>
      <c r="P571" s="190"/>
      <c r="AO571" s="234"/>
      <c r="AP571" s="193"/>
      <c r="AQ571" s="193"/>
      <c r="AR571" s="193"/>
      <c r="AS571" s="193"/>
      <c r="AT571" s="193"/>
      <c r="AU571" s="162"/>
      <c r="AV571" s="162"/>
      <c r="AW571" s="162"/>
      <c r="AX571" s="162"/>
      <c r="AY571" s="162"/>
      <c r="AZ571" s="162"/>
      <c r="BA571" s="162"/>
      <c r="BB571" s="162"/>
      <c r="BC571" s="162"/>
      <c r="BD571" s="162"/>
      <c r="BE571" s="162"/>
      <c r="BF571" s="162"/>
      <c r="BG571" s="162"/>
      <c r="BH571" s="162"/>
      <c r="BI571" s="162"/>
      <c r="BJ571" s="162"/>
      <c r="BK571" s="162"/>
      <c r="BL571" s="162"/>
      <c r="BM571" s="162"/>
      <c r="BN571" s="162"/>
      <c r="BO571" s="162"/>
      <c r="BP571" s="162"/>
      <c r="BQ571" s="162"/>
      <c r="BR571" s="162"/>
      <c r="BS571" s="162"/>
      <c r="BT571" s="162"/>
      <c r="BU571" s="162"/>
      <c r="BV571" s="162"/>
      <c r="BW571" s="162"/>
      <c r="BX571" s="162"/>
      <c r="BY571" s="162"/>
      <c r="BZ571" s="162"/>
      <c r="CA571" s="162"/>
      <c r="CB571" s="162"/>
      <c r="CC571" s="162"/>
      <c r="CD571" s="162"/>
      <c r="CE571" s="162"/>
      <c r="CF571" s="162"/>
      <c r="CG571" s="162"/>
      <c r="CH571" s="162"/>
      <c r="CI571" s="162"/>
      <c r="CJ571" s="162"/>
      <c r="CK571" s="162"/>
      <c r="CL571" s="162"/>
      <c r="CM571" s="162"/>
      <c r="CN571" s="162"/>
      <c r="CO571" s="162"/>
      <c r="CP571" s="162"/>
      <c r="CQ571" s="162"/>
      <c r="CR571" s="162"/>
      <c r="CS571" s="162"/>
      <c r="CT571" s="162"/>
      <c r="CU571" s="162"/>
      <c r="CV571" s="162"/>
      <c r="CW571" s="209"/>
      <c r="CX571" s="209"/>
      <c r="CY571" s="257"/>
      <c r="CZ571" s="156"/>
      <c r="DE571" s="152"/>
      <c r="DF571" s="152"/>
      <c r="DG571" s="158"/>
      <c r="DH571" s="158" t="s">
        <v>2242</v>
      </c>
      <c r="DI571" s="156" t="s">
        <v>2041</v>
      </c>
      <c r="DJ571" s="253" t="s">
        <v>2362</v>
      </c>
      <c r="DK571" s="186" t="s">
        <v>2363</v>
      </c>
      <c r="DL571" s="156" t="s">
        <v>477</v>
      </c>
      <c r="DM571" s="187">
        <v>45982</v>
      </c>
      <c r="DN571" s="716">
        <v>96</v>
      </c>
      <c r="DO571" s="240" t="s">
        <v>477</v>
      </c>
      <c r="DP571" s="189">
        <v>46000</v>
      </c>
      <c r="DQ571" s="181">
        <f>DP571*DN571*(1+DR571)</f>
        <v>4769280</v>
      </c>
      <c r="DR571" s="446">
        <v>0.08</v>
      </c>
      <c r="DS571" s="160">
        <f>DP571*DN571</f>
        <v>4416000</v>
      </c>
      <c r="DT571" s="159">
        <v>45982</v>
      </c>
      <c r="DU571" s="152"/>
      <c r="DV571" s="152"/>
      <c r="ES571" s="152"/>
      <c r="ET571" s="151"/>
      <c r="EU571" s="153"/>
      <c r="EV571" s="153"/>
      <c r="EW571" s="153"/>
      <c r="EX571" s="153"/>
      <c r="EY571" s="152"/>
      <c r="EZ571" s="152"/>
      <c r="FA571" s="152"/>
      <c r="FB571" s="152"/>
      <c r="FC571" s="151"/>
    </row>
    <row r="572" spans="1:162" s="155" customFormat="1" ht="14" hidden="1" customHeight="1">
      <c r="A572" s="208" t="str">
        <f t="shared" si="667"/>
        <v>Hiện</v>
      </c>
      <c r="B572" s="154" t="str">
        <f t="shared" si="688"/>
        <v>Đủ</v>
      </c>
      <c r="C572" s="154">
        <f t="shared" si="562"/>
        <v>0</v>
      </c>
      <c r="D572" s="154"/>
      <c r="E572" s="154"/>
      <c r="F572" s="344" t="s">
        <v>1728</v>
      </c>
      <c r="G572" s="154"/>
      <c r="H572" s="154"/>
      <c r="I572" s="256" t="s">
        <v>1111</v>
      </c>
      <c r="J572" s="254" t="s">
        <v>751</v>
      </c>
      <c r="K572" s="253" t="s">
        <v>1112</v>
      </c>
      <c r="L572" s="261"/>
      <c r="M572" s="256" t="s">
        <v>1074</v>
      </c>
      <c r="N572" s="259"/>
      <c r="O572" s="191">
        <v>64</v>
      </c>
      <c r="P572" s="190"/>
      <c r="AO572" s="234">
        <v>64</v>
      </c>
      <c r="AP572" s="193">
        <v>0</v>
      </c>
      <c r="AQ572" s="193">
        <v>0</v>
      </c>
      <c r="AR572" s="193">
        <v>0</v>
      </c>
      <c r="AS572" s="193">
        <v>0</v>
      </c>
      <c r="AT572" s="193">
        <v>0</v>
      </c>
      <c r="AU572" s="162">
        <v>0</v>
      </c>
      <c r="AV572" s="162">
        <v>0</v>
      </c>
      <c r="AW572" s="162">
        <v>0</v>
      </c>
      <c r="AX572" s="162">
        <v>0</v>
      </c>
      <c r="AY572" s="162">
        <v>0</v>
      </c>
      <c r="AZ572" s="162">
        <v>0</v>
      </c>
      <c r="BA572" s="162"/>
      <c r="BB572" s="162"/>
      <c r="BC572" s="162">
        <v>0</v>
      </c>
      <c r="BD572" s="162">
        <v>0</v>
      </c>
      <c r="BE572" s="162">
        <v>0</v>
      </c>
      <c r="BF572" s="162">
        <v>0</v>
      </c>
      <c r="BG572" s="162">
        <v>0</v>
      </c>
      <c r="BH572" s="162">
        <v>0</v>
      </c>
      <c r="BI572" s="162">
        <v>0</v>
      </c>
      <c r="BJ572" s="162">
        <v>0</v>
      </c>
      <c r="BK572" s="162">
        <v>0</v>
      </c>
      <c r="BL572" s="162">
        <v>0</v>
      </c>
      <c r="BM572" s="162">
        <v>0</v>
      </c>
      <c r="BN572" s="162">
        <v>0</v>
      </c>
      <c r="BO572" s="162"/>
      <c r="BP572" s="162"/>
      <c r="BQ572" s="162">
        <v>0</v>
      </c>
      <c r="BR572" s="162">
        <v>0</v>
      </c>
      <c r="BS572" s="162">
        <v>0</v>
      </c>
      <c r="BT572" s="162">
        <v>0</v>
      </c>
      <c r="BU572" s="162">
        <v>0</v>
      </c>
      <c r="BV572" s="162">
        <v>0</v>
      </c>
      <c r="BW572" s="162"/>
      <c r="BX572" s="162"/>
      <c r="BY572" s="162">
        <v>0</v>
      </c>
      <c r="BZ572" s="162">
        <v>0</v>
      </c>
      <c r="CA572" s="162">
        <v>0</v>
      </c>
      <c r="CB572" s="162">
        <v>0</v>
      </c>
      <c r="CC572" s="162">
        <v>0</v>
      </c>
      <c r="CD572" s="162">
        <v>0</v>
      </c>
      <c r="CE572" s="162">
        <f>VLOOKUP(I572,[120]REV33!$A:$O,11,0)</f>
        <v>0</v>
      </c>
      <c r="CF572" s="162">
        <f>VLOOKUP(I572,[120]REV33!$A:$O,12,0)</f>
        <v>0</v>
      </c>
      <c r="CG572" s="162"/>
      <c r="CH572" s="162"/>
      <c r="CI572" s="162"/>
      <c r="CJ572" s="162"/>
      <c r="CK572" s="162"/>
      <c r="CL572" s="162"/>
      <c r="CM572" s="162"/>
      <c r="CN572" s="162"/>
      <c r="CO572" s="162">
        <v>0</v>
      </c>
      <c r="CP572" s="162">
        <v>0</v>
      </c>
      <c r="CQ572" s="162">
        <v>0</v>
      </c>
      <c r="CR572" s="162">
        <v>0</v>
      </c>
      <c r="CS572" s="162">
        <v>0</v>
      </c>
      <c r="CT572" s="162">
        <v>0</v>
      </c>
      <c r="CU572" s="162">
        <v>0</v>
      </c>
      <c r="CV572" s="162">
        <v>0</v>
      </c>
      <c r="CW572" s="209">
        <f t="shared" ref="CW572:CW573" si="728">Q572+S572+U572+W572+Y572+AA572+AC572+AE572+AG572+AI572+AK572+AM572+AO572+AQ572+AS572+AU572+AW572+AY572+BA572+BC572+BE572+BG572+BI572+BK572+BM572+BO572+BQ572+BS572+BU572+BW572+BY572+CA572+CC572+CE572+CG572+CI572+CK572+CM572+CO572+CQ572+CS572+CU572</f>
        <v>64</v>
      </c>
      <c r="CX572" s="209">
        <f t="shared" ref="CX572:CX573" si="729">R572+T572+V572+X572+Z572+AB572+AD572+AF572+AH572+AJ572+AL572+AN572+AP572+AR572+AT572+AV572+AX572+AZ572+BB572+BD572+BF572+BH572+BJ572+BL572+BN572+BP572+BR572+BT572+BV572+BX572+BZ572+CB572+CD572+CF572+CH572+CJ572+CL572+CN572+CP572+CR572+CT572+CV572</f>
        <v>0</v>
      </c>
      <c r="CY572" s="257" t="s">
        <v>1157</v>
      </c>
      <c r="CZ572" s="156"/>
      <c r="DE572" s="152">
        <f t="shared" ref="DE572:DE573" si="730">IF(CW572&gt;DA572,CW572-DA572,"0")</f>
        <v>64</v>
      </c>
      <c r="DF572" s="152" t="str">
        <f t="shared" ref="DF572:DF573" si="731">IF(CX572&gt;DB572,CX572-DB572,"0")</f>
        <v>0</v>
      </c>
      <c r="DG572" s="158"/>
      <c r="DH572" s="158" t="s">
        <v>1584</v>
      </c>
      <c r="DI572" s="156" t="s">
        <v>435</v>
      </c>
      <c r="DJ572" s="260" t="s">
        <v>1336</v>
      </c>
      <c r="DK572" s="186"/>
      <c r="DL572" s="156" t="s">
        <v>477</v>
      </c>
      <c r="DM572" s="187">
        <v>45911</v>
      </c>
      <c r="DN572" s="242">
        <v>64</v>
      </c>
      <c r="DO572" s="242" t="s">
        <v>477</v>
      </c>
      <c r="DP572" s="195">
        <v>84000</v>
      </c>
      <c r="DQ572" s="181">
        <f>DP572*DN572*1.1</f>
        <v>5913600.0000000009</v>
      </c>
      <c r="DR572" s="446">
        <f>(DQ572-DS572)/DS572</f>
        <v>0.10000000000000017</v>
      </c>
      <c r="DS572" s="195">
        <f>DP572*DN572</f>
        <v>5376000</v>
      </c>
      <c r="DT572" s="159">
        <v>45913</v>
      </c>
      <c r="DU572" s="152">
        <f>SUMIF($I:$I,I572,$DN:$DN)</f>
        <v>64</v>
      </c>
      <c r="DV572" s="152">
        <f>SUMIF($I:$I,I572,$DO:$DO)</f>
        <v>0</v>
      </c>
      <c r="ES572" s="152">
        <f>SUMIF($I:$I,I572,$EG:$EG)</f>
        <v>0</v>
      </c>
      <c r="ET572" s="151">
        <f>SUMIF($I:$I,I572,$EH:$EH)</f>
        <v>0</v>
      </c>
      <c r="EU572" s="153"/>
      <c r="EV572" s="153"/>
      <c r="EW572" s="153"/>
      <c r="EX572" s="153"/>
      <c r="EY572" s="152">
        <f t="shared" ref="EY572:EY573" si="732">DU572+ES572</f>
        <v>64</v>
      </c>
      <c r="EZ572" s="152">
        <f t="shared" ref="EZ572:EZ573" si="733">DV572+ET572</f>
        <v>0</v>
      </c>
      <c r="FA572" s="152">
        <f t="shared" ref="FA572:FA573" si="734">DE572-EY572</f>
        <v>0</v>
      </c>
      <c r="FB572" s="152">
        <f t="shared" ref="FB572:FB573" si="735">DF572-EZ572</f>
        <v>0</v>
      </c>
      <c r="FC572" s="151" t="str">
        <f t="shared" ref="FC572:FC573" si="736">IF(FA572&lt;0,"Thừa",IF(FA572=0,"Đủ","Thiếu"))</f>
        <v>Đủ</v>
      </c>
    </row>
    <row r="573" spans="1:162" s="155" customFormat="1" ht="14" hidden="1" customHeight="1">
      <c r="A573" s="208" t="str">
        <f t="shared" si="667"/>
        <v>Hiện</v>
      </c>
      <c r="B573" s="154" t="str">
        <f t="shared" si="688"/>
        <v>Đủ</v>
      </c>
      <c r="C573" s="154">
        <f t="shared" si="562"/>
        <v>0</v>
      </c>
      <c r="D573" s="154"/>
      <c r="E573" s="154"/>
      <c r="F573" s="344" t="s">
        <v>1728</v>
      </c>
      <c r="G573" s="154"/>
      <c r="H573" s="154"/>
      <c r="I573" s="253" t="s">
        <v>1113</v>
      </c>
      <c r="J573" s="254" t="s">
        <v>863</v>
      </c>
      <c r="K573" s="253" t="s">
        <v>1114</v>
      </c>
      <c r="L573" s="261"/>
      <c r="M573" s="256" t="s">
        <v>1074</v>
      </c>
      <c r="N573" s="259"/>
      <c r="O573" s="191">
        <v>384</v>
      </c>
      <c r="P573" s="190"/>
      <c r="AO573" s="234">
        <v>384</v>
      </c>
      <c r="AP573" s="193">
        <v>0</v>
      </c>
      <c r="AQ573" s="193">
        <v>0</v>
      </c>
      <c r="AR573" s="193">
        <v>0</v>
      </c>
      <c r="AS573" s="193">
        <v>0</v>
      </c>
      <c r="AT573" s="193">
        <v>0</v>
      </c>
      <c r="AU573" s="162">
        <v>0</v>
      </c>
      <c r="AV573" s="162">
        <v>0</v>
      </c>
      <c r="AW573" s="162">
        <v>64</v>
      </c>
      <c r="AX573" s="162">
        <v>0</v>
      </c>
      <c r="AY573" s="162">
        <v>0</v>
      </c>
      <c r="AZ573" s="162">
        <v>0</v>
      </c>
      <c r="BA573" s="162"/>
      <c r="BB573" s="162"/>
      <c r="BC573" s="162">
        <v>0</v>
      </c>
      <c r="BD573" s="162">
        <v>0</v>
      </c>
      <c r="BE573" s="162">
        <v>0</v>
      </c>
      <c r="BF573" s="162">
        <v>0</v>
      </c>
      <c r="BG573" s="162">
        <v>0</v>
      </c>
      <c r="BH573" s="162">
        <v>0</v>
      </c>
      <c r="BI573" s="162">
        <v>0</v>
      </c>
      <c r="BJ573" s="162">
        <v>0</v>
      </c>
      <c r="BK573" s="162">
        <v>0</v>
      </c>
      <c r="BL573" s="162">
        <v>0</v>
      </c>
      <c r="BM573" s="162">
        <v>0</v>
      </c>
      <c r="BN573" s="162">
        <v>0</v>
      </c>
      <c r="BO573" s="162"/>
      <c r="BP573" s="162"/>
      <c r="BQ573" s="162">
        <v>1326</v>
      </c>
      <c r="BR573" s="162">
        <v>0</v>
      </c>
      <c r="BS573" s="162">
        <v>0</v>
      </c>
      <c r="BT573" s="162">
        <v>0</v>
      </c>
      <c r="BU573" s="162">
        <v>0</v>
      </c>
      <c r="BV573" s="162">
        <v>0</v>
      </c>
      <c r="BW573" s="162"/>
      <c r="BX573" s="162"/>
      <c r="BY573" s="162">
        <v>0</v>
      </c>
      <c r="BZ573" s="162">
        <v>0</v>
      </c>
      <c r="CA573" s="162">
        <v>0</v>
      </c>
      <c r="CB573" s="162">
        <v>0</v>
      </c>
      <c r="CC573" s="162">
        <v>0</v>
      </c>
      <c r="CD573" s="162">
        <v>0</v>
      </c>
      <c r="CE573" s="162">
        <f>VLOOKUP(I573,[120]REV33!$A:$O,11,0)</f>
        <v>0</v>
      </c>
      <c r="CF573" s="162">
        <f>VLOOKUP(I573,[120]REV33!$A:$O,12,0)</f>
        <v>0</v>
      </c>
      <c r="CG573" s="162"/>
      <c r="CH573" s="162"/>
      <c r="CI573" s="162"/>
      <c r="CJ573" s="162"/>
      <c r="CK573" s="162"/>
      <c r="CL573" s="162"/>
      <c r="CM573" s="162"/>
      <c r="CN573" s="162"/>
      <c r="CO573" s="162">
        <v>0</v>
      </c>
      <c r="CP573" s="162">
        <v>0</v>
      </c>
      <c r="CQ573" s="162">
        <v>0</v>
      </c>
      <c r="CR573" s="162">
        <v>0</v>
      </c>
      <c r="CS573" s="162">
        <v>0</v>
      </c>
      <c r="CT573" s="162">
        <v>0</v>
      </c>
      <c r="CU573" s="162">
        <v>0</v>
      </c>
      <c r="CV573" s="162">
        <v>0</v>
      </c>
      <c r="CW573" s="209">
        <f t="shared" si="728"/>
        <v>1774</v>
      </c>
      <c r="CX573" s="209">
        <f t="shared" si="729"/>
        <v>0</v>
      </c>
      <c r="CY573" s="257" t="s">
        <v>1894</v>
      </c>
      <c r="CZ573" s="156"/>
      <c r="DA573" s="155">
        <v>384</v>
      </c>
      <c r="DE573" s="152">
        <f t="shared" si="730"/>
        <v>1390</v>
      </c>
      <c r="DF573" s="152" t="str">
        <f t="shared" si="731"/>
        <v>0</v>
      </c>
      <c r="DG573" s="158"/>
      <c r="DH573" s="158" t="s">
        <v>1583</v>
      </c>
      <c r="DI573" s="156" t="s">
        <v>435</v>
      </c>
      <c r="DJ573" s="253" t="s">
        <v>1114</v>
      </c>
      <c r="DK573" s="186"/>
      <c r="DL573" s="156" t="s">
        <v>477</v>
      </c>
      <c r="DM573" s="187">
        <v>45916</v>
      </c>
      <c r="DN573" s="242">
        <v>64</v>
      </c>
      <c r="DO573" s="240" t="s">
        <v>477</v>
      </c>
      <c r="DP573" s="195">
        <v>2160</v>
      </c>
      <c r="DQ573" s="181">
        <f>DP573*DN573*1.1</f>
        <v>152064</v>
      </c>
      <c r="DR573" s="446">
        <f>(DQ573-DS573)/DS573</f>
        <v>0.1</v>
      </c>
      <c r="DS573" s="160">
        <f>DP573*DN573</f>
        <v>138240</v>
      </c>
      <c r="DT573" s="159">
        <v>45922</v>
      </c>
      <c r="DU573" s="152">
        <f>SUMIF($I:$I,I573,$DN:$DN)</f>
        <v>1390</v>
      </c>
      <c r="DV573" s="152">
        <f>SUMIF($I:$I,I573,$DO:$DO)</f>
        <v>0</v>
      </c>
      <c r="ES573" s="152">
        <f>SUMIF($I:$I,I573,$EG:$EG)</f>
        <v>0</v>
      </c>
      <c r="ET573" s="151">
        <f>SUMIF($I:$I,I573,$EH:$EH)</f>
        <v>0</v>
      </c>
      <c r="EU573" s="153"/>
      <c r="EV573" s="153"/>
      <c r="EW573" s="153"/>
      <c r="EX573" s="153"/>
      <c r="EY573" s="152">
        <f t="shared" si="732"/>
        <v>1390</v>
      </c>
      <c r="EZ573" s="152">
        <f t="shared" si="733"/>
        <v>0</v>
      </c>
      <c r="FA573" s="152">
        <f t="shared" si="734"/>
        <v>0</v>
      </c>
      <c r="FB573" s="152">
        <f t="shared" si="735"/>
        <v>0</v>
      </c>
      <c r="FC573" s="151" t="str">
        <f t="shared" si="736"/>
        <v>Đủ</v>
      </c>
    </row>
    <row r="574" spans="1:162" s="263" customFormat="1" ht="14" hidden="1" customHeight="1">
      <c r="A574" s="208" t="str">
        <f t="shared" si="667"/>
        <v>ok</v>
      </c>
      <c r="B574" s="154"/>
      <c r="C574" s="154"/>
      <c r="D574" s="154"/>
      <c r="E574" s="154"/>
      <c r="F574" s="344"/>
      <c r="G574" s="154"/>
      <c r="H574" s="154"/>
      <c r="I574" s="253" t="s">
        <v>1113</v>
      </c>
      <c r="J574" s="254" t="s">
        <v>863</v>
      </c>
      <c r="K574" s="253" t="s">
        <v>1114</v>
      </c>
      <c r="L574" s="261"/>
      <c r="M574" s="256" t="s">
        <v>1074</v>
      </c>
      <c r="N574" s="259"/>
      <c r="O574" s="191"/>
      <c r="P574" s="190"/>
      <c r="Q574" s="155"/>
      <c r="R574" s="155"/>
      <c r="S574" s="155"/>
      <c r="T574" s="155"/>
      <c r="U574" s="155"/>
      <c r="V574" s="155"/>
      <c r="W574" s="155"/>
      <c r="X574" s="155"/>
      <c r="Y574" s="155"/>
      <c r="Z574" s="155"/>
      <c r="AA574" s="155"/>
      <c r="AB574" s="155"/>
      <c r="AC574" s="155"/>
      <c r="AD574" s="155"/>
      <c r="AE574" s="155"/>
      <c r="AF574" s="155"/>
      <c r="AG574" s="155"/>
      <c r="AH574" s="155"/>
      <c r="AI574" s="155"/>
      <c r="AJ574" s="155"/>
      <c r="AK574" s="155"/>
      <c r="AL574" s="155"/>
      <c r="AM574" s="155"/>
      <c r="AN574" s="155"/>
      <c r="AO574" s="234"/>
      <c r="AP574" s="193"/>
      <c r="AQ574" s="193"/>
      <c r="AR574" s="193"/>
      <c r="AS574" s="193"/>
      <c r="AT574" s="193"/>
      <c r="AU574" s="162"/>
      <c r="AV574" s="162"/>
      <c r="AW574" s="162"/>
      <c r="AX574" s="162"/>
      <c r="AY574" s="162"/>
      <c r="AZ574" s="162"/>
      <c r="BA574" s="162"/>
      <c r="BB574" s="162"/>
      <c r="BC574" s="162"/>
      <c r="BD574" s="162"/>
      <c r="BE574" s="162"/>
      <c r="BF574" s="162"/>
      <c r="BG574" s="162"/>
      <c r="BH574" s="162"/>
      <c r="BI574" s="162"/>
      <c r="BJ574" s="162"/>
      <c r="BK574" s="162"/>
      <c r="BL574" s="162"/>
      <c r="BM574" s="162"/>
      <c r="BN574" s="162"/>
      <c r="BO574" s="162"/>
      <c r="BP574" s="162"/>
      <c r="BQ574" s="162"/>
      <c r="BR574" s="162"/>
      <c r="BS574" s="162"/>
      <c r="BT574" s="162"/>
      <c r="BU574" s="162"/>
      <c r="BV574" s="162"/>
      <c r="BW574" s="162"/>
      <c r="BX574" s="162"/>
      <c r="BY574" s="162"/>
      <c r="BZ574" s="162"/>
      <c r="CA574" s="162"/>
      <c r="CB574" s="162"/>
      <c r="CC574" s="162"/>
      <c r="CD574" s="162"/>
      <c r="CE574" s="162"/>
      <c r="CF574" s="162"/>
      <c r="CG574" s="162"/>
      <c r="CH574" s="162"/>
      <c r="CI574" s="162"/>
      <c r="CJ574" s="162"/>
      <c r="CK574" s="162"/>
      <c r="CL574" s="162"/>
      <c r="CM574" s="162"/>
      <c r="CN574" s="162"/>
      <c r="CO574" s="162"/>
      <c r="CP574" s="162"/>
      <c r="CQ574" s="162"/>
      <c r="CR574" s="162"/>
      <c r="CS574" s="162"/>
      <c r="CT574" s="162"/>
      <c r="CU574" s="162"/>
      <c r="CV574" s="162"/>
      <c r="CW574" s="209"/>
      <c r="CX574" s="209"/>
      <c r="CY574" s="257"/>
      <c r="CZ574" s="156"/>
      <c r="DA574" s="155"/>
      <c r="DB574" s="155"/>
      <c r="DC574" s="155"/>
      <c r="DD574" s="155"/>
      <c r="DE574" s="152"/>
      <c r="DF574" s="152"/>
      <c r="DG574" s="158"/>
      <c r="DH574" s="158" t="s">
        <v>2242</v>
      </c>
      <c r="DI574" s="156" t="s">
        <v>2041</v>
      </c>
      <c r="DJ574" s="253" t="s">
        <v>2364</v>
      </c>
      <c r="DK574" s="186" t="s">
        <v>2365</v>
      </c>
      <c r="DL574" s="156" t="s">
        <v>477</v>
      </c>
      <c r="DM574" s="187">
        <v>45982</v>
      </c>
      <c r="DN574" s="716">
        <v>1326</v>
      </c>
      <c r="DO574" s="240" t="s">
        <v>477</v>
      </c>
      <c r="DP574" s="189">
        <v>1590</v>
      </c>
      <c r="DQ574" s="181">
        <f>DP574*DN574*(1+DR574)</f>
        <v>2277007.2000000002</v>
      </c>
      <c r="DR574" s="446">
        <v>0.08</v>
      </c>
      <c r="DS574" s="160">
        <f>DP574*DN574</f>
        <v>2108340</v>
      </c>
      <c r="DT574" s="159">
        <v>45982</v>
      </c>
      <c r="DU574" s="152"/>
      <c r="DV574" s="152"/>
      <c r="DW574" s="155"/>
      <c r="DX574" s="155"/>
      <c r="DY574" s="155"/>
      <c r="DZ574" s="155"/>
      <c r="EA574" s="155"/>
      <c r="EB574" s="155"/>
      <c r="EC574" s="155"/>
      <c r="ED574" s="155"/>
      <c r="EE574" s="155"/>
      <c r="EF574" s="155"/>
      <c r="EG574" s="155"/>
      <c r="EH574" s="155"/>
      <c r="EI574" s="155"/>
      <c r="EJ574" s="155"/>
      <c r="EK574" s="155"/>
      <c r="EL574" s="155"/>
      <c r="EM574" s="155"/>
      <c r="EN574" s="155"/>
      <c r="EO574" s="155"/>
      <c r="EP574" s="155"/>
      <c r="EQ574" s="155"/>
      <c r="ER574" s="155"/>
      <c r="ES574" s="152"/>
      <c r="ET574" s="151"/>
      <c r="EU574" s="153"/>
      <c r="EV574" s="153"/>
      <c r="EW574" s="153"/>
      <c r="EX574" s="153"/>
      <c r="EY574" s="152"/>
      <c r="EZ574" s="152"/>
      <c r="FA574" s="152"/>
      <c r="FB574" s="152"/>
      <c r="FC574" s="151"/>
      <c r="FD574" s="155"/>
      <c r="FE574" s="155"/>
      <c r="FF574" s="155"/>
    </row>
    <row r="575" spans="1:162" s="263" customFormat="1" ht="14" hidden="1" customHeight="1">
      <c r="A575" s="208" t="str">
        <f t="shared" ref="A575:A585" si="737">IF(I575=I574,"ok","Hiện")</f>
        <v>Hiện</v>
      </c>
      <c r="B575" s="154" t="str">
        <f t="shared" si="688"/>
        <v>Đủ</v>
      </c>
      <c r="C575" s="154">
        <f t="shared" si="562"/>
        <v>0</v>
      </c>
      <c r="D575" s="154"/>
      <c r="E575" s="154"/>
      <c r="F575" s="344" t="s">
        <v>1728</v>
      </c>
      <c r="G575" s="154"/>
      <c r="H575" s="154"/>
      <c r="I575" s="253" t="s">
        <v>1115</v>
      </c>
      <c r="J575" s="254" t="s">
        <v>863</v>
      </c>
      <c r="K575" s="253" t="s">
        <v>1116</v>
      </c>
      <c r="L575" s="261"/>
      <c r="M575" s="256" t="s">
        <v>1074</v>
      </c>
      <c r="N575" s="259"/>
      <c r="O575" s="191">
        <v>568</v>
      </c>
      <c r="P575" s="190"/>
      <c r="Q575" s="155"/>
      <c r="R575" s="155"/>
      <c r="S575" s="155"/>
      <c r="T575" s="155"/>
      <c r="U575" s="155"/>
      <c r="V575" s="155"/>
      <c r="W575" s="155"/>
      <c r="X575" s="155"/>
      <c r="Y575" s="155"/>
      <c r="Z575" s="155"/>
      <c r="AA575" s="155"/>
      <c r="AB575" s="155"/>
      <c r="AC575" s="155"/>
      <c r="AD575" s="155"/>
      <c r="AE575" s="155"/>
      <c r="AF575" s="155"/>
      <c r="AG575" s="155"/>
      <c r="AH575" s="155"/>
      <c r="AI575" s="155"/>
      <c r="AJ575" s="155"/>
      <c r="AK575" s="155"/>
      <c r="AL575" s="155"/>
      <c r="AM575" s="155"/>
      <c r="AN575" s="155"/>
      <c r="AO575" s="234">
        <v>568</v>
      </c>
      <c r="AP575" s="193">
        <v>0</v>
      </c>
      <c r="AQ575" s="193">
        <v>0</v>
      </c>
      <c r="AR575" s="193">
        <v>0</v>
      </c>
      <c r="AS575" s="193">
        <v>0</v>
      </c>
      <c r="AT575" s="193">
        <v>0</v>
      </c>
      <c r="AU575" s="162">
        <v>0</v>
      </c>
      <c r="AV575" s="162">
        <v>0</v>
      </c>
      <c r="AW575" s="162">
        <v>0</v>
      </c>
      <c r="AX575" s="162">
        <v>0</v>
      </c>
      <c r="AY575" s="162">
        <v>0</v>
      </c>
      <c r="AZ575" s="162">
        <v>0</v>
      </c>
      <c r="BA575" s="162"/>
      <c r="BB575" s="162"/>
      <c r="BC575" s="162">
        <v>0</v>
      </c>
      <c r="BD575" s="162">
        <v>0</v>
      </c>
      <c r="BE575" s="162">
        <v>0</v>
      </c>
      <c r="BF575" s="162">
        <v>0</v>
      </c>
      <c r="BG575" s="162">
        <v>0</v>
      </c>
      <c r="BH575" s="162">
        <v>0</v>
      </c>
      <c r="BI575" s="162">
        <v>0</v>
      </c>
      <c r="BJ575" s="162">
        <v>0</v>
      </c>
      <c r="BK575" s="162">
        <v>0</v>
      </c>
      <c r="BL575" s="162">
        <v>0</v>
      </c>
      <c r="BM575" s="162">
        <v>0</v>
      </c>
      <c r="BN575" s="162">
        <v>0</v>
      </c>
      <c r="BO575" s="162"/>
      <c r="BP575" s="162"/>
      <c r="BQ575" s="162">
        <v>0</v>
      </c>
      <c r="BR575" s="162">
        <v>0</v>
      </c>
      <c r="BS575" s="162">
        <v>0</v>
      </c>
      <c r="BT575" s="162">
        <v>0</v>
      </c>
      <c r="BU575" s="162">
        <v>0</v>
      </c>
      <c r="BV575" s="162">
        <v>0</v>
      </c>
      <c r="BW575" s="162"/>
      <c r="BX575" s="162"/>
      <c r="BY575" s="162">
        <v>0</v>
      </c>
      <c r="BZ575" s="162">
        <v>0</v>
      </c>
      <c r="CA575" s="162">
        <v>0</v>
      </c>
      <c r="CB575" s="162">
        <v>0</v>
      </c>
      <c r="CC575" s="162">
        <v>0</v>
      </c>
      <c r="CD575" s="162">
        <v>0</v>
      </c>
      <c r="CE575" s="162">
        <f>VLOOKUP(I575,[120]REV33!$A:$O,11,0)</f>
        <v>0</v>
      </c>
      <c r="CF575" s="162">
        <f>VLOOKUP(I575,[120]REV33!$A:$O,12,0)</f>
        <v>0</v>
      </c>
      <c r="CG575" s="162"/>
      <c r="CH575" s="162"/>
      <c r="CI575" s="162"/>
      <c r="CJ575" s="162"/>
      <c r="CK575" s="162"/>
      <c r="CL575" s="162"/>
      <c r="CM575" s="162"/>
      <c r="CN575" s="162"/>
      <c r="CO575" s="162">
        <v>0</v>
      </c>
      <c r="CP575" s="162">
        <v>0</v>
      </c>
      <c r="CQ575" s="162">
        <v>0</v>
      </c>
      <c r="CR575" s="162">
        <v>0</v>
      </c>
      <c r="CS575" s="162">
        <v>0</v>
      </c>
      <c r="CT575" s="162">
        <v>0</v>
      </c>
      <c r="CU575" s="162">
        <v>0</v>
      </c>
      <c r="CV575" s="162">
        <v>0</v>
      </c>
      <c r="CW575" s="209">
        <f t="shared" ref="CW575:CW576" si="738">Q575+S575+U575+W575+Y575+AA575+AC575+AE575+AG575+AI575+AK575+AM575+AO575+AQ575+AS575+AU575+AW575+AY575+BA575+BC575+BE575+BG575+BI575+BK575+BM575+BO575+BQ575+BS575+BU575+BW575+BY575+CA575+CC575+CE575+CG575+CI575+CK575+CM575+CO575+CQ575+CS575+CU575</f>
        <v>568</v>
      </c>
      <c r="CX575" s="209">
        <f t="shared" ref="CX575:CX576" si="739">R575+T575+V575+X575+Z575+AB575+AD575+AF575+AH575+AJ575+AL575+AN575+AP575+AR575+AT575+AV575+AX575+AZ575+BB575+BD575+BF575+BH575+BJ575+BL575+BN575+BP575+BR575+BT575+BV575+BX575+BZ575+CB575+CD575+CF575+CH575+CJ575+CL575+CN575+CP575+CR575+CT575+CV575</f>
        <v>0</v>
      </c>
      <c r="CY575" s="257" t="s">
        <v>1157</v>
      </c>
      <c r="CZ575" s="156"/>
      <c r="DA575" s="155">
        <v>568</v>
      </c>
      <c r="DB575" s="155"/>
      <c r="DC575" s="155"/>
      <c r="DD575" s="155"/>
      <c r="DE575" s="152" t="str">
        <f t="shared" ref="DE575:DE576" si="740">IF(CW575&gt;DA575,CW575-DA575,"0")</f>
        <v>0</v>
      </c>
      <c r="DF575" s="152" t="str">
        <f t="shared" ref="DF575:DF576" si="741">IF(CX575&gt;DB575,CX575-DB575,"0")</f>
        <v>0</v>
      </c>
      <c r="DG575" s="158"/>
      <c r="DH575" s="158"/>
      <c r="DI575" s="156"/>
      <c r="DJ575" s="260"/>
      <c r="DK575" s="186"/>
      <c r="DL575" s="156"/>
      <c r="DM575" s="195"/>
      <c r="DN575" s="242"/>
      <c r="DO575" s="242"/>
      <c r="DP575" s="195"/>
      <c r="DQ575" s="195"/>
      <c r="DR575" s="195"/>
      <c r="DS575" s="195"/>
      <c r="DT575" s="160"/>
      <c r="DU575" s="152">
        <f>SUMIF($I:$I,I575,$DN:$DN)</f>
        <v>0</v>
      </c>
      <c r="DV575" s="152">
        <f>SUMIF($I:$I,I575,$DO:$DO)</f>
        <v>0</v>
      </c>
      <c r="DW575" s="155"/>
      <c r="DX575" s="155"/>
      <c r="DY575" s="155"/>
      <c r="DZ575" s="155"/>
      <c r="EA575" s="155"/>
      <c r="EB575" s="155"/>
      <c r="EC575" s="155"/>
      <c r="ED575" s="155"/>
      <c r="EE575" s="155"/>
      <c r="EF575" s="155"/>
      <c r="EG575" s="155"/>
      <c r="EH575" s="155"/>
      <c r="EI575" s="155"/>
      <c r="EJ575" s="155"/>
      <c r="EK575" s="155"/>
      <c r="EL575" s="155"/>
      <c r="EM575" s="155"/>
      <c r="EN575" s="155"/>
      <c r="EO575" s="155"/>
      <c r="EP575" s="155"/>
      <c r="EQ575" s="155"/>
      <c r="ER575" s="155"/>
      <c r="ES575" s="152">
        <f>SUMIF($I:$I,I575,$EG:$EG)</f>
        <v>0</v>
      </c>
      <c r="ET575" s="151">
        <f>SUMIF($I:$I,I575,$EH:$EH)</f>
        <v>0</v>
      </c>
      <c r="EU575" s="153"/>
      <c r="EV575" s="153"/>
      <c r="EW575" s="153"/>
      <c r="EX575" s="153"/>
      <c r="EY575" s="152">
        <f t="shared" ref="EY575:EY576" si="742">DU575+ES575</f>
        <v>0</v>
      </c>
      <c r="EZ575" s="152">
        <f t="shared" ref="EZ575:EZ576" si="743">DV575+ET575</f>
        <v>0</v>
      </c>
      <c r="FA575" s="152">
        <f t="shared" ref="FA575:FA576" si="744">DE575-EY575</f>
        <v>0</v>
      </c>
      <c r="FB575" s="152">
        <f t="shared" ref="FB575:FB576" si="745">DF575-EZ575</f>
        <v>0</v>
      </c>
      <c r="FC575" s="151" t="str">
        <f t="shared" ref="FC575:FC576" si="746">IF(FA575&lt;0,"Thừa",IF(FA575=0,"Đủ","Thiếu"))</f>
        <v>Đủ</v>
      </c>
      <c r="FD575" s="155"/>
      <c r="FE575" s="155"/>
      <c r="FF575" s="155"/>
    </row>
    <row r="576" spans="1:162" s="155" customFormat="1" ht="14" hidden="1" customHeight="1">
      <c r="A576" s="208" t="str">
        <f t="shared" si="737"/>
        <v>Hiện</v>
      </c>
      <c r="B576" s="154" t="str">
        <f t="shared" si="688"/>
        <v>Đủ</v>
      </c>
      <c r="C576" s="154">
        <f t="shared" si="562"/>
        <v>0</v>
      </c>
      <c r="D576" s="154"/>
      <c r="E576" s="154"/>
      <c r="F576" s="344" t="s">
        <v>1728</v>
      </c>
      <c r="G576" s="154"/>
      <c r="H576" s="154"/>
      <c r="I576" s="253" t="s">
        <v>1117</v>
      </c>
      <c r="J576" s="254" t="s">
        <v>863</v>
      </c>
      <c r="K576" s="253" t="s">
        <v>1118</v>
      </c>
      <c r="L576" s="261"/>
      <c r="M576" s="256" t="s">
        <v>1074</v>
      </c>
      <c r="N576" s="259"/>
      <c r="O576" s="191">
        <v>432</v>
      </c>
      <c r="P576" s="190"/>
      <c r="AO576" s="234">
        <v>432</v>
      </c>
      <c r="AP576" s="193">
        <v>0</v>
      </c>
      <c r="AQ576" s="193">
        <v>0</v>
      </c>
      <c r="AR576" s="193">
        <v>0</v>
      </c>
      <c r="AS576" s="193">
        <v>0</v>
      </c>
      <c r="AT576" s="193">
        <v>0</v>
      </c>
      <c r="AU576" s="162">
        <v>0</v>
      </c>
      <c r="AV576" s="162">
        <v>0</v>
      </c>
      <c r="AW576" s="162">
        <v>512</v>
      </c>
      <c r="AX576" s="162">
        <v>0</v>
      </c>
      <c r="AY576" s="162">
        <v>0</v>
      </c>
      <c r="AZ576" s="162">
        <v>0</v>
      </c>
      <c r="BA576" s="162"/>
      <c r="BB576" s="162"/>
      <c r="BC576" s="162">
        <v>0</v>
      </c>
      <c r="BD576" s="162">
        <v>0</v>
      </c>
      <c r="BE576" s="162">
        <v>0</v>
      </c>
      <c r="BF576" s="162">
        <v>0</v>
      </c>
      <c r="BG576" s="162">
        <v>0</v>
      </c>
      <c r="BH576" s="162">
        <v>0</v>
      </c>
      <c r="BI576" s="162">
        <v>0</v>
      </c>
      <c r="BJ576" s="162">
        <v>0</v>
      </c>
      <c r="BK576" s="162">
        <v>0</v>
      </c>
      <c r="BL576" s="162">
        <v>0</v>
      </c>
      <c r="BM576" s="162">
        <v>0</v>
      </c>
      <c r="BN576" s="162">
        <v>0</v>
      </c>
      <c r="BO576" s="162"/>
      <c r="BP576" s="162"/>
      <c r="BQ576" s="162">
        <v>773</v>
      </c>
      <c r="BR576" s="162">
        <v>0</v>
      </c>
      <c r="BS576" s="162">
        <v>0</v>
      </c>
      <c r="BT576" s="162">
        <v>0</v>
      </c>
      <c r="BU576" s="162">
        <v>0</v>
      </c>
      <c r="BV576" s="162">
        <v>0</v>
      </c>
      <c r="BW576" s="162"/>
      <c r="BX576" s="162"/>
      <c r="BY576" s="162">
        <v>0</v>
      </c>
      <c r="BZ576" s="162">
        <v>0</v>
      </c>
      <c r="CA576" s="162">
        <v>0</v>
      </c>
      <c r="CB576" s="162">
        <v>0</v>
      </c>
      <c r="CC576" s="162">
        <v>0</v>
      </c>
      <c r="CD576" s="162">
        <v>0</v>
      </c>
      <c r="CE576" s="162">
        <f>VLOOKUP(I576,[120]REV33!$A:$O,11,0)</f>
        <v>0</v>
      </c>
      <c r="CF576" s="162">
        <f>VLOOKUP(I576,[120]REV33!$A:$O,12,0)</f>
        <v>0</v>
      </c>
      <c r="CG576" s="162"/>
      <c r="CH576" s="162"/>
      <c r="CI576" s="162"/>
      <c r="CJ576" s="162"/>
      <c r="CK576" s="162"/>
      <c r="CL576" s="162"/>
      <c r="CM576" s="162"/>
      <c r="CN576" s="162"/>
      <c r="CO576" s="162">
        <v>0</v>
      </c>
      <c r="CP576" s="162">
        <v>0</v>
      </c>
      <c r="CQ576" s="162">
        <v>0</v>
      </c>
      <c r="CR576" s="162">
        <v>0</v>
      </c>
      <c r="CS576" s="162">
        <v>0</v>
      </c>
      <c r="CT576" s="162">
        <v>0</v>
      </c>
      <c r="CU576" s="162">
        <v>0</v>
      </c>
      <c r="CV576" s="162">
        <v>0</v>
      </c>
      <c r="CW576" s="209">
        <f t="shared" si="738"/>
        <v>1717</v>
      </c>
      <c r="CX576" s="209">
        <f t="shared" si="739"/>
        <v>0</v>
      </c>
      <c r="CY576" s="257" t="s">
        <v>1894</v>
      </c>
      <c r="CZ576" s="156"/>
      <c r="DA576" s="155">
        <v>336</v>
      </c>
      <c r="DE576" s="152">
        <f t="shared" si="740"/>
        <v>1381</v>
      </c>
      <c r="DF576" s="152" t="str">
        <f t="shared" si="741"/>
        <v>0</v>
      </c>
      <c r="DG576" s="158"/>
      <c r="DH576" s="158" t="s">
        <v>1584</v>
      </c>
      <c r="DI576" s="156" t="s">
        <v>435</v>
      </c>
      <c r="DJ576" s="260" t="s">
        <v>1337</v>
      </c>
      <c r="DK576" s="186"/>
      <c r="DL576" s="156" t="s">
        <v>477</v>
      </c>
      <c r="DM576" s="187">
        <v>45911</v>
      </c>
      <c r="DN576" s="242">
        <v>96</v>
      </c>
      <c r="DO576" s="242" t="s">
        <v>477</v>
      </c>
      <c r="DP576" s="195">
        <v>4190</v>
      </c>
      <c r="DQ576" s="181">
        <f t="shared" ref="DQ576:DQ587" si="747">DP576*DN576*1.1</f>
        <v>442464.00000000006</v>
      </c>
      <c r="DR576" s="446">
        <f t="shared" ref="DR576:DR587" si="748">(DQ576-DS576)/DS576</f>
        <v>0.10000000000000014</v>
      </c>
      <c r="DS576" s="195">
        <f t="shared" ref="DS576:DS587" si="749">DP576*DN576</f>
        <v>402240</v>
      </c>
      <c r="DT576" s="159">
        <v>45913</v>
      </c>
      <c r="DU576" s="152">
        <f>SUMIF($I:$I,I576,$DN:$DN)</f>
        <v>1381</v>
      </c>
      <c r="DV576" s="152">
        <f>SUMIF($I:$I,I576,$DO:$DO)</f>
        <v>0</v>
      </c>
      <c r="ES576" s="152">
        <f>SUMIF($I:$I,I576,$EG:$EG)</f>
        <v>0</v>
      </c>
      <c r="ET576" s="151">
        <f>SUMIF($I:$I,I576,$EH:$EH)</f>
        <v>0</v>
      </c>
      <c r="EU576" s="153"/>
      <c r="EV576" s="153"/>
      <c r="EW576" s="153"/>
      <c r="EX576" s="153"/>
      <c r="EY576" s="152">
        <f t="shared" si="742"/>
        <v>1381</v>
      </c>
      <c r="EZ576" s="152">
        <f t="shared" si="743"/>
        <v>0</v>
      </c>
      <c r="FA576" s="152">
        <f t="shared" si="744"/>
        <v>0</v>
      </c>
      <c r="FB576" s="152">
        <f t="shared" si="745"/>
        <v>0</v>
      </c>
      <c r="FC576" s="151" t="str">
        <f t="shared" si="746"/>
        <v>Đủ</v>
      </c>
    </row>
    <row r="577" spans="1:168" s="263" customFormat="1" ht="14" hidden="1" customHeight="1">
      <c r="A577" s="208" t="str">
        <f t="shared" si="737"/>
        <v>ok</v>
      </c>
      <c r="B577" s="154"/>
      <c r="C577" s="154"/>
      <c r="D577" s="154"/>
      <c r="E577" s="154"/>
      <c r="F577" s="344"/>
      <c r="G577" s="154"/>
      <c r="H577" s="154"/>
      <c r="I577" s="253" t="s">
        <v>1117</v>
      </c>
      <c r="J577" s="254" t="s">
        <v>863</v>
      </c>
      <c r="K577" s="253" t="s">
        <v>1118</v>
      </c>
      <c r="L577" s="261"/>
      <c r="M577" s="256" t="s">
        <v>1074</v>
      </c>
      <c r="N577" s="259"/>
      <c r="O577" s="191"/>
      <c r="P577" s="190"/>
      <c r="Q577" s="155"/>
      <c r="R577" s="155"/>
      <c r="S577" s="155"/>
      <c r="T577" s="155"/>
      <c r="U577" s="155"/>
      <c r="V577" s="155"/>
      <c r="W577" s="155"/>
      <c r="X577" s="155"/>
      <c r="Y577" s="155"/>
      <c r="Z577" s="155"/>
      <c r="AA577" s="155"/>
      <c r="AB577" s="155"/>
      <c r="AC577" s="155"/>
      <c r="AD577" s="155"/>
      <c r="AE577" s="155"/>
      <c r="AF577" s="155"/>
      <c r="AG577" s="155"/>
      <c r="AH577" s="155"/>
      <c r="AI577" s="155"/>
      <c r="AJ577" s="155"/>
      <c r="AK577" s="155"/>
      <c r="AL577" s="155"/>
      <c r="AM577" s="155"/>
      <c r="AN577" s="155"/>
      <c r="AO577" s="234"/>
      <c r="AP577" s="193"/>
      <c r="AQ577" s="193"/>
      <c r="AR577" s="193"/>
      <c r="AS577" s="193"/>
      <c r="AT577" s="193"/>
      <c r="AU577" s="162"/>
      <c r="AV577" s="162"/>
      <c r="AW577" s="162"/>
      <c r="AX577" s="162"/>
      <c r="AY577" s="162"/>
      <c r="AZ577" s="162"/>
      <c r="BA577" s="162"/>
      <c r="BB577" s="162"/>
      <c r="BC577" s="162"/>
      <c r="BD577" s="162"/>
      <c r="BE577" s="162"/>
      <c r="BF577" s="162"/>
      <c r="BG577" s="162"/>
      <c r="BH577" s="162"/>
      <c r="BI577" s="162"/>
      <c r="BJ577" s="162"/>
      <c r="BK577" s="162"/>
      <c r="BL577" s="162"/>
      <c r="BM577" s="162"/>
      <c r="BN577" s="162"/>
      <c r="BO577" s="162"/>
      <c r="BP577" s="162"/>
      <c r="BQ577" s="162"/>
      <c r="BR577" s="162"/>
      <c r="BS577" s="162"/>
      <c r="BT577" s="162"/>
      <c r="BU577" s="162"/>
      <c r="BV577" s="162"/>
      <c r="BW577" s="162"/>
      <c r="BX577" s="162"/>
      <c r="BY577" s="162"/>
      <c r="BZ577" s="162"/>
      <c r="CA577" s="162"/>
      <c r="CB577" s="162"/>
      <c r="CC577" s="162"/>
      <c r="CD577" s="162"/>
      <c r="CE577" s="162"/>
      <c r="CF577" s="162"/>
      <c r="CG577" s="162"/>
      <c r="CH577" s="162"/>
      <c r="CI577" s="162"/>
      <c r="CJ577" s="162"/>
      <c r="CK577" s="162"/>
      <c r="CL577" s="162"/>
      <c r="CM577" s="162"/>
      <c r="CN577" s="162"/>
      <c r="CO577" s="162"/>
      <c r="CP577" s="162"/>
      <c r="CQ577" s="162"/>
      <c r="CR577" s="162"/>
      <c r="CS577" s="162"/>
      <c r="CT577" s="162"/>
      <c r="CU577" s="162"/>
      <c r="CV577" s="162"/>
      <c r="CW577" s="209"/>
      <c r="CX577" s="209"/>
      <c r="CY577" s="257"/>
      <c r="CZ577" s="156"/>
      <c r="DA577" s="155"/>
      <c r="DB577" s="155"/>
      <c r="DC577" s="155"/>
      <c r="DD577" s="155"/>
      <c r="DE577" s="152"/>
      <c r="DF577" s="152"/>
      <c r="DG577" s="158"/>
      <c r="DH577" s="158" t="s">
        <v>2242</v>
      </c>
      <c r="DI577" s="156" t="s">
        <v>2041</v>
      </c>
      <c r="DJ577" s="253" t="s">
        <v>2366</v>
      </c>
      <c r="DK577" s="186" t="s">
        <v>2367</v>
      </c>
      <c r="DL577" s="156" t="s">
        <v>477</v>
      </c>
      <c r="DM577" s="187">
        <v>45982</v>
      </c>
      <c r="DN577" s="716">
        <v>773</v>
      </c>
      <c r="DO577" s="240" t="s">
        <v>477</v>
      </c>
      <c r="DP577" s="189">
        <v>2900</v>
      </c>
      <c r="DQ577" s="181">
        <f>DP577*DN577*(1+DR577)</f>
        <v>2421036</v>
      </c>
      <c r="DR577" s="446">
        <v>0.08</v>
      </c>
      <c r="DS577" s="160">
        <f>DP577*DN577</f>
        <v>2241700</v>
      </c>
      <c r="DT577" s="159">
        <v>45982</v>
      </c>
      <c r="DU577" s="152"/>
      <c r="DV577" s="152"/>
      <c r="DW577" s="155"/>
      <c r="DX577" s="155"/>
      <c r="DY577" s="155"/>
      <c r="DZ577" s="155"/>
      <c r="EA577" s="155"/>
      <c r="EB577" s="155"/>
      <c r="EC577" s="155"/>
      <c r="ED577" s="155"/>
      <c r="EE577" s="155"/>
      <c r="EF577" s="155"/>
      <c r="EG577" s="155"/>
      <c r="EH577" s="155"/>
      <c r="EI577" s="155"/>
      <c r="EJ577" s="155"/>
      <c r="EK577" s="155"/>
      <c r="EL577" s="155"/>
      <c r="EM577" s="155"/>
      <c r="EN577" s="155"/>
      <c r="EO577" s="155"/>
      <c r="EP577" s="155"/>
      <c r="EQ577" s="155"/>
      <c r="ER577" s="155"/>
      <c r="ES577" s="152"/>
      <c r="ET577" s="151"/>
      <c r="EU577" s="153"/>
      <c r="EV577" s="153"/>
      <c r="EW577" s="153"/>
      <c r="EX577" s="153"/>
      <c r="EY577" s="152"/>
      <c r="EZ577" s="152"/>
      <c r="FA577" s="152"/>
      <c r="FB577" s="152"/>
      <c r="FC577" s="151"/>
      <c r="FD577" s="155"/>
      <c r="FE577" s="155"/>
      <c r="FF577" s="155"/>
    </row>
    <row r="578" spans="1:168" s="263" customFormat="1" ht="14" hidden="1" customHeight="1">
      <c r="A578" s="208" t="str">
        <f t="shared" si="737"/>
        <v>ok</v>
      </c>
      <c r="B578" s="154"/>
      <c r="C578" s="154"/>
      <c r="D578" s="154"/>
      <c r="E578" s="154"/>
      <c r="F578" s="344" t="s">
        <v>1728</v>
      </c>
      <c r="G578" s="154"/>
      <c r="H578" s="154"/>
      <c r="I578" s="253" t="s">
        <v>1117</v>
      </c>
      <c r="J578" s="254" t="s">
        <v>863</v>
      </c>
      <c r="K578" s="253" t="s">
        <v>1118</v>
      </c>
      <c r="L578" s="261"/>
      <c r="M578" s="256" t="s">
        <v>1074</v>
      </c>
      <c r="N578" s="259"/>
      <c r="O578" s="191"/>
      <c r="P578" s="190"/>
      <c r="Q578" s="155"/>
      <c r="R578" s="155"/>
      <c r="S578" s="155"/>
      <c r="T578" s="155"/>
      <c r="U578" s="155"/>
      <c r="V578" s="155"/>
      <c r="W578" s="155"/>
      <c r="X578" s="155"/>
      <c r="Y578" s="155"/>
      <c r="Z578" s="155"/>
      <c r="AA578" s="155"/>
      <c r="AB578" s="155"/>
      <c r="AC578" s="155"/>
      <c r="AD578" s="155"/>
      <c r="AE578" s="155"/>
      <c r="AF578" s="155"/>
      <c r="AG578" s="155"/>
      <c r="AH578" s="155"/>
      <c r="AI578" s="155"/>
      <c r="AJ578" s="155"/>
      <c r="AK578" s="155"/>
      <c r="AL578" s="155"/>
      <c r="AM578" s="155"/>
      <c r="AN578" s="155"/>
      <c r="AO578" s="234"/>
      <c r="AP578" s="193"/>
      <c r="AQ578" s="193"/>
      <c r="AR578" s="193"/>
      <c r="AS578" s="193"/>
      <c r="AT578" s="193"/>
      <c r="AU578" s="162"/>
      <c r="AV578" s="162"/>
      <c r="AW578" s="162"/>
      <c r="AX578" s="162"/>
      <c r="AY578" s="162"/>
      <c r="AZ578" s="162"/>
      <c r="BA578" s="162"/>
      <c r="BB578" s="162"/>
      <c r="BC578" s="162"/>
      <c r="BD578" s="162"/>
      <c r="BE578" s="162"/>
      <c r="BF578" s="162"/>
      <c r="BG578" s="162"/>
      <c r="BH578" s="162"/>
      <c r="BI578" s="162"/>
      <c r="BJ578" s="162"/>
      <c r="BK578" s="162"/>
      <c r="BL578" s="162"/>
      <c r="BM578" s="162"/>
      <c r="BN578" s="162"/>
      <c r="BO578" s="162"/>
      <c r="BP578" s="162"/>
      <c r="BQ578" s="162"/>
      <c r="BR578" s="162"/>
      <c r="BS578" s="162"/>
      <c r="BT578" s="162"/>
      <c r="BU578" s="162"/>
      <c r="BV578" s="162"/>
      <c r="BW578" s="162"/>
      <c r="BX578" s="162"/>
      <c r="BY578" s="162"/>
      <c r="BZ578" s="162"/>
      <c r="CA578" s="162"/>
      <c r="CB578" s="162"/>
      <c r="CC578" s="162"/>
      <c r="CD578" s="162"/>
      <c r="CE578" s="162"/>
      <c r="CF578" s="162"/>
      <c r="CG578" s="162"/>
      <c r="CH578" s="162"/>
      <c r="CI578" s="162"/>
      <c r="CJ578" s="162"/>
      <c r="CK578" s="162"/>
      <c r="CL578" s="162"/>
      <c r="CM578" s="162"/>
      <c r="CN578" s="162"/>
      <c r="CO578" s="162"/>
      <c r="CP578" s="162"/>
      <c r="CQ578" s="162"/>
      <c r="CR578" s="162"/>
      <c r="CS578" s="162"/>
      <c r="CT578" s="162"/>
      <c r="CU578" s="162"/>
      <c r="CV578" s="162"/>
      <c r="CW578" s="209"/>
      <c r="CX578" s="209"/>
      <c r="CY578" s="257"/>
      <c r="CZ578" s="156"/>
      <c r="DA578" s="155"/>
      <c r="DB578" s="155"/>
      <c r="DC578" s="155"/>
      <c r="DD578" s="155"/>
      <c r="DE578" s="152"/>
      <c r="DF578" s="152"/>
      <c r="DG578" s="158"/>
      <c r="DH578" s="158" t="s">
        <v>1583</v>
      </c>
      <c r="DI578" s="156" t="s">
        <v>435</v>
      </c>
      <c r="DJ578" s="253" t="s">
        <v>1118</v>
      </c>
      <c r="DK578" s="186"/>
      <c r="DL578" s="156" t="s">
        <v>477</v>
      </c>
      <c r="DM578" s="187">
        <v>45916</v>
      </c>
      <c r="DN578" s="242">
        <v>512</v>
      </c>
      <c r="DO578" s="240" t="s">
        <v>477</v>
      </c>
      <c r="DP578" s="195">
        <v>4190</v>
      </c>
      <c r="DQ578" s="181">
        <f t="shared" si="747"/>
        <v>2359808</v>
      </c>
      <c r="DR578" s="446">
        <f t="shared" si="748"/>
        <v>0.1</v>
      </c>
      <c r="DS578" s="160">
        <f t="shared" si="749"/>
        <v>2145280</v>
      </c>
      <c r="DT578" s="159">
        <v>45922</v>
      </c>
      <c r="DU578" s="152"/>
      <c r="DV578" s="152"/>
      <c r="DW578" s="155"/>
      <c r="DX578" s="155"/>
      <c r="DY578" s="155"/>
      <c r="DZ578" s="155"/>
      <c r="EA578" s="155"/>
      <c r="EB578" s="155"/>
      <c r="EC578" s="155"/>
      <c r="ED578" s="155"/>
      <c r="EE578" s="155"/>
      <c r="EF578" s="155"/>
      <c r="EG578" s="155"/>
      <c r="EH578" s="155"/>
      <c r="EI578" s="155"/>
      <c r="EJ578" s="155"/>
      <c r="EK578" s="155"/>
      <c r="EL578" s="155"/>
      <c r="EM578" s="155"/>
      <c r="EN578" s="155"/>
      <c r="EO578" s="155"/>
      <c r="EP578" s="155"/>
      <c r="EQ578" s="155"/>
      <c r="ER578" s="155"/>
      <c r="ES578" s="152"/>
      <c r="ET578" s="151"/>
      <c r="EU578" s="153"/>
      <c r="EV578" s="153"/>
      <c r="EW578" s="153"/>
      <c r="EX578" s="153"/>
      <c r="EY578" s="152"/>
      <c r="EZ578" s="152"/>
      <c r="FA578" s="152"/>
      <c r="FB578" s="152"/>
      <c r="FC578" s="151"/>
      <c r="FD578" s="155"/>
      <c r="FE578" s="155"/>
      <c r="FF578" s="155"/>
    </row>
    <row r="579" spans="1:168" s="263" customFormat="1" ht="13" hidden="1" customHeight="1">
      <c r="A579" s="208" t="str">
        <f t="shared" si="737"/>
        <v>Hiện</v>
      </c>
      <c r="B579" s="154" t="str">
        <f>FC579</f>
        <v>Đủ</v>
      </c>
      <c r="C579" s="154">
        <f t="shared" si="562"/>
        <v>0</v>
      </c>
      <c r="D579" s="154"/>
      <c r="E579" s="154"/>
      <c r="F579" s="344" t="s">
        <v>1728</v>
      </c>
      <c r="G579" s="154"/>
      <c r="H579" s="154"/>
      <c r="I579" s="253" t="s">
        <v>1119</v>
      </c>
      <c r="J579" s="254" t="s">
        <v>863</v>
      </c>
      <c r="K579" s="253" t="s">
        <v>1120</v>
      </c>
      <c r="L579" s="261"/>
      <c r="M579" s="256" t="s">
        <v>1074</v>
      </c>
      <c r="N579" s="259"/>
      <c r="O579" s="191">
        <v>792</v>
      </c>
      <c r="P579" s="190"/>
      <c r="Q579" s="155"/>
      <c r="R579" s="155"/>
      <c r="S579" s="155"/>
      <c r="T579" s="155"/>
      <c r="U579" s="155"/>
      <c r="V579" s="155"/>
      <c r="W579" s="155"/>
      <c r="X579" s="155"/>
      <c r="Y579" s="155"/>
      <c r="Z579" s="155"/>
      <c r="AA579" s="155"/>
      <c r="AB579" s="155"/>
      <c r="AC579" s="155"/>
      <c r="AD579" s="155"/>
      <c r="AE579" s="155"/>
      <c r="AF579" s="155"/>
      <c r="AG579" s="155"/>
      <c r="AH579" s="155"/>
      <c r="AI579" s="155"/>
      <c r="AJ579" s="155"/>
      <c r="AK579" s="155"/>
      <c r="AL579" s="155"/>
      <c r="AM579" s="155"/>
      <c r="AN579" s="155"/>
      <c r="AO579" s="234">
        <v>792</v>
      </c>
      <c r="AP579" s="193">
        <v>0</v>
      </c>
      <c r="AQ579" s="193">
        <v>0</v>
      </c>
      <c r="AR579" s="193">
        <v>0</v>
      </c>
      <c r="AS579" s="193">
        <v>0</v>
      </c>
      <c r="AT579" s="193">
        <v>0</v>
      </c>
      <c r="AU579" s="162">
        <v>0</v>
      </c>
      <c r="AV579" s="162">
        <v>0</v>
      </c>
      <c r="AW579" s="162">
        <v>0</v>
      </c>
      <c r="AX579" s="162">
        <v>0</v>
      </c>
      <c r="AY579" s="162">
        <v>0</v>
      </c>
      <c r="AZ579" s="162">
        <v>0</v>
      </c>
      <c r="BA579" s="162"/>
      <c r="BB579" s="162"/>
      <c r="BC579" s="162">
        <v>0</v>
      </c>
      <c r="BD579" s="162">
        <v>0</v>
      </c>
      <c r="BE579" s="162">
        <v>0</v>
      </c>
      <c r="BF579" s="162">
        <v>0</v>
      </c>
      <c r="BG579" s="162">
        <v>0</v>
      </c>
      <c r="BH579" s="162">
        <v>0</v>
      </c>
      <c r="BI579" s="162">
        <v>0</v>
      </c>
      <c r="BJ579" s="162">
        <v>0</v>
      </c>
      <c r="BK579" s="162">
        <v>0</v>
      </c>
      <c r="BL579" s="162">
        <v>0</v>
      </c>
      <c r="BM579" s="162">
        <v>0</v>
      </c>
      <c r="BN579" s="162">
        <v>0</v>
      </c>
      <c r="BO579" s="162"/>
      <c r="BP579" s="162"/>
      <c r="BQ579" s="162">
        <v>0</v>
      </c>
      <c r="BR579" s="162">
        <v>0</v>
      </c>
      <c r="BS579" s="162">
        <v>0</v>
      </c>
      <c r="BT579" s="162">
        <v>0</v>
      </c>
      <c r="BU579" s="162">
        <v>0</v>
      </c>
      <c r="BV579" s="162">
        <v>0</v>
      </c>
      <c r="BW579" s="162"/>
      <c r="BX579" s="162"/>
      <c r="BY579" s="162">
        <v>0</v>
      </c>
      <c r="BZ579" s="162">
        <v>0</v>
      </c>
      <c r="CA579" s="162">
        <v>0</v>
      </c>
      <c r="CB579" s="162">
        <v>0</v>
      </c>
      <c r="CC579" s="162">
        <v>0</v>
      </c>
      <c r="CD579" s="162">
        <v>0</v>
      </c>
      <c r="CE579" s="162">
        <f>VLOOKUP(I579,[120]REV33!$A:$O,11,0)</f>
        <v>0</v>
      </c>
      <c r="CF579" s="162">
        <f>VLOOKUP(I579,[120]REV33!$A:$O,12,0)</f>
        <v>0</v>
      </c>
      <c r="CG579" s="162"/>
      <c r="CH579" s="162"/>
      <c r="CI579" s="162"/>
      <c r="CJ579" s="162"/>
      <c r="CK579" s="162"/>
      <c r="CL579" s="162"/>
      <c r="CM579" s="162"/>
      <c r="CN579" s="162"/>
      <c r="CO579" s="162">
        <v>0</v>
      </c>
      <c r="CP579" s="162">
        <v>0</v>
      </c>
      <c r="CQ579" s="162">
        <v>0</v>
      </c>
      <c r="CR579" s="162">
        <v>0</v>
      </c>
      <c r="CS579" s="162">
        <v>0</v>
      </c>
      <c r="CT579" s="162">
        <v>0</v>
      </c>
      <c r="CU579" s="162">
        <v>0</v>
      </c>
      <c r="CV579" s="162">
        <v>0</v>
      </c>
      <c r="CW579" s="209">
        <f>Q579+S579+U579+W579+Y579+AA579+AC579+AE579+AG579+AI579+AK579+AM579+AO579+AQ579+AS579+AU579+AW579+AY579+BA579+BC579+BE579+BG579+BI579+BK579+BM579+BO579+BQ579+BS579+BU579+BW579+BY579+CA579+CC579+CE579+CG579+CI579+CK579+CM579+CO579+CQ579+CS579+CU579</f>
        <v>792</v>
      </c>
      <c r="CX579" s="209">
        <f>R579+T579+V579+X579+Z579+AB579+AD579+AF579+AH579+AJ579+AL579+AN579+AP579+AR579+AT579+AV579+AX579+AZ579+BB579+BD579+BF579+BH579+BJ579+BL579+BN579+BP579+BR579+BT579+BV579+BX579+BZ579+CB579+CD579+CF579+CH579+CJ579+CL579+CN579+CP579+CR579+CT579+CV579</f>
        <v>0</v>
      </c>
      <c r="CY579" s="257" t="s">
        <v>1157</v>
      </c>
      <c r="CZ579" s="156"/>
      <c r="DA579" s="155"/>
      <c r="DB579" s="155"/>
      <c r="DC579" s="155"/>
      <c r="DD579" s="155"/>
      <c r="DE579" s="152">
        <f>IF(CW579&gt;DA579,CW579-DA579,"0")</f>
        <v>792</v>
      </c>
      <c r="DF579" s="152" t="str">
        <f>IF(CX579&gt;DB579,CX579-DB579,"0")</f>
        <v>0</v>
      </c>
      <c r="DG579" s="158"/>
      <c r="DH579" s="158" t="s">
        <v>1584</v>
      </c>
      <c r="DI579" s="156" t="s">
        <v>435</v>
      </c>
      <c r="DJ579" s="260" t="s">
        <v>1338</v>
      </c>
      <c r="DK579" s="186"/>
      <c r="DL579" s="156" t="s">
        <v>477</v>
      </c>
      <c r="DM579" s="187">
        <v>45911</v>
      </c>
      <c r="DN579" s="242">
        <v>104</v>
      </c>
      <c r="DO579" s="242" t="s">
        <v>477</v>
      </c>
      <c r="DP579" s="195">
        <v>4510</v>
      </c>
      <c r="DQ579" s="181">
        <f t="shared" si="747"/>
        <v>515944.00000000006</v>
      </c>
      <c r="DR579" s="446">
        <f t="shared" si="748"/>
        <v>0.10000000000000013</v>
      </c>
      <c r="DS579" s="195">
        <f t="shared" si="749"/>
        <v>469040</v>
      </c>
      <c r="DT579" s="159">
        <v>45913</v>
      </c>
      <c r="DU579" s="152">
        <f>SUMIF($I:$I,I579,$DN:$DN)</f>
        <v>792</v>
      </c>
      <c r="DV579" s="152">
        <f>SUMIF($I:$I,I579,$DO:$DO)</f>
        <v>0</v>
      </c>
      <c r="DW579" s="155"/>
      <c r="DX579" s="155"/>
      <c r="DY579" s="155"/>
      <c r="DZ579" s="155"/>
      <c r="EA579" s="155"/>
      <c r="EB579" s="155"/>
      <c r="EC579" s="155"/>
      <c r="ED579" s="155"/>
      <c r="EE579" s="155"/>
      <c r="EF579" s="155"/>
      <c r="EG579" s="155"/>
      <c r="EH579" s="155"/>
      <c r="EI579" s="155"/>
      <c r="EJ579" s="155"/>
      <c r="EK579" s="155"/>
      <c r="EL579" s="155"/>
      <c r="EM579" s="155"/>
      <c r="EN579" s="155"/>
      <c r="EO579" s="155"/>
      <c r="EP579" s="155"/>
      <c r="EQ579" s="155"/>
      <c r="ER579" s="155"/>
      <c r="ES579" s="152">
        <f>SUMIF($I:$I,I579,$EG:$EG)</f>
        <v>0</v>
      </c>
      <c r="ET579" s="151">
        <f>SUMIF($I:$I,I579,$EH:$EH)</f>
        <v>0</v>
      </c>
      <c r="EU579" s="153"/>
      <c r="EV579" s="153"/>
      <c r="EW579" s="153"/>
      <c r="EX579" s="153"/>
      <c r="EY579" s="152">
        <f>DU579+ES579</f>
        <v>792</v>
      </c>
      <c r="EZ579" s="152">
        <f>DV579+ET579</f>
        <v>0</v>
      </c>
      <c r="FA579" s="152">
        <f t="shared" ref="FA579" si="750">DE579-EY579</f>
        <v>0</v>
      </c>
      <c r="FB579" s="152">
        <f t="shared" ref="FB579" si="751">DF579-EZ579</f>
        <v>0</v>
      </c>
      <c r="FC579" s="151" t="str">
        <f>IF(FA579&lt;0,"Thừa",IF(FA579=0,"Đủ","Thiếu"))</f>
        <v>Đủ</v>
      </c>
      <c r="FD579" s="155"/>
      <c r="FE579" s="155"/>
      <c r="FF579" s="155"/>
    </row>
    <row r="580" spans="1:168" s="202" customFormat="1" ht="14" hidden="1" customHeight="1">
      <c r="A580" s="208" t="str">
        <f t="shared" si="737"/>
        <v>ok</v>
      </c>
      <c r="B580" s="154"/>
      <c r="C580" s="154"/>
      <c r="D580" s="154"/>
      <c r="E580" s="154"/>
      <c r="F580" s="344" t="s">
        <v>1728</v>
      </c>
      <c r="G580" s="154"/>
      <c r="H580" s="154"/>
      <c r="I580" s="253" t="s">
        <v>1119</v>
      </c>
      <c r="J580" s="254" t="s">
        <v>863</v>
      </c>
      <c r="K580" s="253" t="s">
        <v>1120</v>
      </c>
      <c r="L580" s="261"/>
      <c r="M580" s="256" t="s">
        <v>1074</v>
      </c>
      <c r="N580" s="259"/>
      <c r="O580" s="191"/>
      <c r="P580" s="190"/>
      <c r="Q580" s="155"/>
      <c r="R580" s="155"/>
      <c r="S580" s="155"/>
      <c r="T580" s="155"/>
      <c r="U580" s="155"/>
      <c r="V580" s="155"/>
      <c r="W580" s="155"/>
      <c r="X580" s="155"/>
      <c r="Y580" s="155"/>
      <c r="Z580" s="155"/>
      <c r="AA580" s="155"/>
      <c r="AB580" s="155"/>
      <c r="AC580" s="155"/>
      <c r="AD580" s="155"/>
      <c r="AE580" s="155"/>
      <c r="AF580" s="155"/>
      <c r="AG580" s="155"/>
      <c r="AH580" s="155"/>
      <c r="AI580" s="155"/>
      <c r="AJ580" s="155"/>
      <c r="AK580" s="155"/>
      <c r="AL580" s="155"/>
      <c r="AM580" s="155"/>
      <c r="AN580" s="155"/>
      <c r="AO580" s="234"/>
      <c r="AP580" s="193"/>
      <c r="AQ580" s="193"/>
      <c r="AR580" s="193"/>
      <c r="AS580" s="193"/>
      <c r="AT580" s="193"/>
      <c r="AU580" s="162"/>
      <c r="AV580" s="162"/>
      <c r="AW580" s="162"/>
      <c r="AX580" s="162"/>
      <c r="AY580" s="162"/>
      <c r="AZ580" s="162"/>
      <c r="BA580" s="162"/>
      <c r="BB580" s="162"/>
      <c r="BC580" s="162"/>
      <c r="BD580" s="162"/>
      <c r="BE580" s="162"/>
      <c r="BF580" s="162"/>
      <c r="BG580" s="162"/>
      <c r="BH580" s="162"/>
      <c r="BI580" s="162"/>
      <c r="BJ580" s="162"/>
      <c r="BK580" s="162"/>
      <c r="BL580" s="162"/>
      <c r="BM580" s="162"/>
      <c r="BN580" s="162"/>
      <c r="BO580" s="162"/>
      <c r="BP580" s="162"/>
      <c r="BQ580" s="162"/>
      <c r="BR580" s="162"/>
      <c r="BS580" s="162"/>
      <c r="BT580" s="162"/>
      <c r="BU580" s="162"/>
      <c r="BV580" s="162"/>
      <c r="BW580" s="162"/>
      <c r="BX580" s="162"/>
      <c r="BY580" s="162"/>
      <c r="BZ580" s="162"/>
      <c r="CA580" s="162"/>
      <c r="CB580" s="162"/>
      <c r="CC580" s="162"/>
      <c r="CD580" s="162"/>
      <c r="CE580" s="162"/>
      <c r="CF580" s="162"/>
      <c r="CG580" s="162"/>
      <c r="CH580" s="162"/>
      <c r="CI580" s="162"/>
      <c r="CJ580" s="162"/>
      <c r="CK580" s="162"/>
      <c r="CL580" s="162"/>
      <c r="CM580" s="162"/>
      <c r="CN580" s="162"/>
      <c r="CO580" s="162"/>
      <c r="CP580" s="162"/>
      <c r="CQ580" s="162"/>
      <c r="CR580" s="162"/>
      <c r="CS580" s="162"/>
      <c r="CT580" s="162"/>
      <c r="CU580" s="162"/>
      <c r="CV580" s="162"/>
      <c r="CW580" s="209"/>
      <c r="CX580" s="209"/>
      <c r="CY580" s="257" t="s">
        <v>1157</v>
      </c>
      <c r="CZ580" s="156"/>
      <c r="DA580" s="155"/>
      <c r="DB580" s="155"/>
      <c r="DC580" s="155"/>
      <c r="DD580" s="155"/>
      <c r="DE580" s="262"/>
      <c r="DF580" s="262"/>
      <c r="DG580" s="158"/>
      <c r="DH580" s="158" t="s">
        <v>1584</v>
      </c>
      <c r="DI580" s="156" t="s">
        <v>435</v>
      </c>
      <c r="DJ580" s="260" t="s">
        <v>1339</v>
      </c>
      <c r="DK580" s="186"/>
      <c r="DL580" s="156" t="s">
        <v>477</v>
      </c>
      <c r="DM580" s="187">
        <v>45911</v>
      </c>
      <c r="DN580" s="242">
        <v>688</v>
      </c>
      <c r="DO580" s="242" t="s">
        <v>477</v>
      </c>
      <c r="DP580" s="195">
        <v>4190</v>
      </c>
      <c r="DQ580" s="181">
        <f t="shared" si="747"/>
        <v>3170992.0000000005</v>
      </c>
      <c r="DR580" s="446">
        <f t="shared" si="748"/>
        <v>0.10000000000000016</v>
      </c>
      <c r="DS580" s="195">
        <f t="shared" si="749"/>
        <v>2882720</v>
      </c>
      <c r="DT580" s="159">
        <v>45913</v>
      </c>
      <c r="DU580" s="262">
        <f>SUMIF($I:$I,I580,$DN:$DN)</f>
        <v>792</v>
      </c>
      <c r="DV580" s="262"/>
      <c r="DW580" s="155"/>
      <c r="DX580" s="155"/>
      <c r="DY580" s="155"/>
      <c r="DZ580" s="155"/>
      <c r="EA580" s="155"/>
      <c r="EB580" s="155"/>
      <c r="EC580" s="155"/>
      <c r="ED580" s="155"/>
      <c r="EE580" s="155"/>
      <c r="EF580" s="155"/>
      <c r="EG580" s="155"/>
      <c r="EH580" s="155"/>
      <c r="EI580" s="155"/>
      <c r="EJ580" s="155"/>
      <c r="EK580" s="155"/>
      <c r="EL580" s="155"/>
      <c r="EM580" s="155"/>
      <c r="EN580" s="155"/>
      <c r="EO580" s="155"/>
      <c r="EP580" s="155"/>
      <c r="EQ580" s="155"/>
      <c r="ER580" s="155"/>
      <c r="ES580" s="262"/>
      <c r="ET580" s="154"/>
      <c r="EU580" s="158"/>
      <c r="EV580" s="158"/>
      <c r="EW580" s="158"/>
      <c r="EX580" s="158"/>
      <c r="EY580" s="262"/>
      <c r="EZ580" s="262"/>
      <c r="FA580" s="262"/>
      <c r="FB580" s="262"/>
      <c r="FC580" s="154"/>
      <c r="FD580" s="155"/>
      <c r="FE580" s="155"/>
      <c r="FF580" s="155"/>
      <c r="FG580" s="204"/>
      <c r="FH580" s="204"/>
      <c r="FI580" s="204"/>
      <c r="FJ580" s="204"/>
      <c r="FK580" s="204"/>
      <c r="FL580" s="204"/>
    </row>
    <row r="581" spans="1:168" s="155" customFormat="1" ht="14" hidden="1" customHeight="1">
      <c r="A581" s="208" t="str">
        <f t="shared" si="737"/>
        <v>Hiện</v>
      </c>
      <c r="B581" s="154" t="str">
        <f>FC581</f>
        <v>Đủ</v>
      </c>
      <c r="C581" s="154">
        <f t="shared" si="562"/>
        <v>0</v>
      </c>
      <c r="D581" s="154"/>
      <c r="E581" s="154"/>
      <c r="F581" s="344"/>
      <c r="G581" s="154" t="s">
        <v>2560</v>
      </c>
      <c r="H581" s="154"/>
      <c r="I581" s="253" t="s">
        <v>1121</v>
      </c>
      <c r="J581" s="254" t="s">
        <v>863</v>
      </c>
      <c r="K581" s="253" t="s">
        <v>1122</v>
      </c>
      <c r="L581" s="261"/>
      <c r="M581" s="256" t="s">
        <v>1074</v>
      </c>
      <c r="N581" s="259"/>
      <c r="O581" s="191">
        <v>288</v>
      </c>
      <c r="P581" s="190"/>
      <c r="AO581" s="234">
        <v>288</v>
      </c>
      <c r="AP581" s="193">
        <v>0</v>
      </c>
      <c r="AQ581" s="193">
        <v>0</v>
      </c>
      <c r="AR581" s="193">
        <v>0</v>
      </c>
      <c r="AS581" s="193">
        <v>0</v>
      </c>
      <c r="AT581" s="193">
        <v>0</v>
      </c>
      <c r="AU581" s="162">
        <v>0</v>
      </c>
      <c r="AV581" s="162">
        <v>0</v>
      </c>
      <c r="AW581" s="162">
        <v>0</v>
      </c>
      <c r="AX581" s="162">
        <v>0</v>
      </c>
      <c r="AY581" s="162">
        <v>0</v>
      </c>
      <c r="AZ581" s="162">
        <v>0</v>
      </c>
      <c r="BA581" s="162"/>
      <c r="BB581" s="162"/>
      <c r="BC581" s="162">
        <v>0</v>
      </c>
      <c r="BD581" s="162">
        <v>0</v>
      </c>
      <c r="BE581" s="162">
        <v>0</v>
      </c>
      <c r="BF581" s="162">
        <v>0</v>
      </c>
      <c r="BG581" s="162">
        <v>0</v>
      </c>
      <c r="BH581" s="162">
        <v>0</v>
      </c>
      <c r="BI581" s="162">
        <v>0</v>
      </c>
      <c r="BJ581" s="162">
        <v>0</v>
      </c>
      <c r="BK581" s="162">
        <v>0</v>
      </c>
      <c r="BL581" s="162">
        <v>0</v>
      </c>
      <c r="BM581" s="162">
        <v>0</v>
      </c>
      <c r="BN581" s="162">
        <v>0</v>
      </c>
      <c r="BO581" s="162"/>
      <c r="BP581" s="162"/>
      <c r="BQ581" s="162">
        <v>288</v>
      </c>
      <c r="BR581" s="162">
        <v>0</v>
      </c>
      <c r="BS581" s="162">
        <v>0</v>
      </c>
      <c r="BT581" s="162">
        <v>0</v>
      </c>
      <c r="BU581" s="162">
        <v>0</v>
      </c>
      <c r="BV581" s="162">
        <v>0</v>
      </c>
      <c r="BW581" s="162"/>
      <c r="BX581" s="162"/>
      <c r="BY581" s="162">
        <v>0</v>
      </c>
      <c r="BZ581" s="162">
        <v>0</v>
      </c>
      <c r="CA581" s="162">
        <v>24</v>
      </c>
      <c r="CB581" s="162">
        <v>0</v>
      </c>
      <c r="CC581" s="162">
        <v>0</v>
      </c>
      <c r="CD581" s="162">
        <v>0</v>
      </c>
      <c r="CE581" s="162">
        <f>VLOOKUP(I581,[120]REV33!$A:$O,11,0)</f>
        <v>0</v>
      </c>
      <c r="CF581" s="162">
        <f>VLOOKUP(I581,[120]REV33!$A:$O,12,0)</f>
        <v>0</v>
      </c>
      <c r="CG581" s="162"/>
      <c r="CH581" s="162"/>
      <c r="CI581" s="162"/>
      <c r="CJ581" s="162"/>
      <c r="CK581" s="162"/>
      <c r="CL581" s="162"/>
      <c r="CM581" s="162"/>
      <c r="CN581" s="162"/>
      <c r="CO581" s="162">
        <v>0</v>
      </c>
      <c r="CP581" s="162">
        <v>0</v>
      </c>
      <c r="CQ581" s="162">
        <v>0</v>
      </c>
      <c r="CR581" s="162">
        <v>0</v>
      </c>
      <c r="CS581" s="162">
        <v>0</v>
      </c>
      <c r="CT581" s="162">
        <v>0</v>
      </c>
      <c r="CU581" s="162">
        <v>0</v>
      </c>
      <c r="CV581" s="162">
        <v>0</v>
      </c>
      <c r="CW581" s="209">
        <f>Q581+S581+U581+W581+Y581+AA581+AC581+AE581+AG581+AI581+AK581+AM581+AO581+AQ581+AS581+AU581+AW581+AY581+BA581+BC581+BE581+BG581+BI581+BK581+BM581+BO581+BQ581+BS581+BU581+BW581+BY581+CA581+CC581+CE581+CG581+CI581+CK581+CM581+CO581+CQ581+CS581+CU581</f>
        <v>600</v>
      </c>
      <c r="CX581" s="209">
        <f>R581+T581+V581+X581+Z581+AB581+AD581+AF581+AH581+AJ581+AL581+AN581+AP581+AR581+AT581+AV581+AX581+AZ581+BB581+BD581+BF581+BH581+BJ581+BL581+BN581+BP581+BR581+BT581+BV581+BX581+BZ581+CB581+CD581+CF581+CH581+CJ581+CL581+CN581+CP581+CR581+CT581+CV581</f>
        <v>0</v>
      </c>
      <c r="CY581" s="762" t="s">
        <v>2325</v>
      </c>
      <c r="CZ581" s="156"/>
      <c r="DE581" s="152">
        <f>IF(CW581&gt;DA581,CW581-DA581,"0")</f>
        <v>600</v>
      </c>
      <c r="DF581" s="152" t="str">
        <f>IF(CX581&gt;DB581,CX581-DB581,"0")</f>
        <v>0</v>
      </c>
      <c r="DG581" s="158"/>
      <c r="DH581" s="158" t="s">
        <v>1584</v>
      </c>
      <c r="DI581" s="156" t="s">
        <v>435</v>
      </c>
      <c r="DJ581" s="260" t="s">
        <v>1340</v>
      </c>
      <c r="DK581" s="186"/>
      <c r="DL581" s="156" t="s">
        <v>477</v>
      </c>
      <c r="DM581" s="187">
        <v>45911</v>
      </c>
      <c r="DN581" s="242">
        <v>126</v>
      </c>
      <c r="DO581" s="242" t="s">
        <v>477</v>
      </c>
      <c r="DP581" s="986">
        <v>7700</v>
      </c>
      <c r="DQ581" s="181">
        <f t="shared" si="747"/>
        <v>1067220</v>
      </c>
      <c r="DR581" s="446">
        <f t="shared" si="748"/>
        <v>0.1</v>
      </c>
      <c r="DS581" s="195">
        <f t="shared" si="749"/>
        <v>970200</v>
      </c>
      <c r="DT581" s="987">
        <v>45913</v>
      </c>
      <c r="DU581" s="152">
        <f>SUMIF($I:$I,I581,$DN:$DN)</f>
        <v>600</v>
      </c>
      <c r="DV581" s="152">
        <f>SUMIF($I:$I,I581,$DO:$DO)</f>
        <v>0</v>
      </c>
      <c r="ES581" s="152">
        <f>SUMIF($I:$I,I581,$EG:$EG)</f>
        <v>0</v>
      </c>
      <c r="ET581" s="151">
        <f>SUMIF($I:$I,I581,$EH:$EH)</f>
        <v>0</v>
      </c>
      <c r="EU581" s="153"/>
      <c r="EV581" s="153"/>
      <c r="EW581" s="153"/>
      <c r="EX581" s="153"/>
      <c r="EY581" s="152">
        <f>DU581+ES581</f>
        <v>600</v>
      </c>
      <c r="EZ581" s="152">
        <f>DV581+ET581</f>
        <v>0</v>
      </c>
      <c r="FA581" s="152">
        <f t="shared" ref="FA581" si="752">DE581-EY581</f>
        <v>0</v>
      </c>
      <c r="FB581" s="152">
        <f t="shared" ref="FB581" si="753">DF581-EZ581</f>
        <v>0</v>
      </c>
      <c r="FC581" s="151" t="str">
        <f>IF(FA581&lt;0,"Thừa",IF(FA581=0,"Đủ","Thiếu"))</f>
        <v>Đủ</v>
      </c>
    </row>
    <row r="582" spans="1:168" s="202" customFormat="1" ht="14" hidden="1" customHeight="1">
      <c r="A582" s="208" t="str">
        <f t="shared" si="737"/>
        <v>ok</v>
      </c>
      <c r="B582" s="154"/>
      <c r="C582" s="154"/>
      <c r="D582" s="154"/>
      <c r="E582" s="154"/>
      <c r="F582" s="344"/>
      <c r="G582" s="154"/>
      <c r="H582" s="154"/>
      <c r="I582" s="253" t="s">
        <v>1121</v>
      </c>
      <c r="J582" s="254" t="s">
        <v>863</v>
      </c>
      <c r="K582" s="253" t="s">
        <v>1122</v>
      </c>
      <c r="L582" s="261"/>
      <c r="M582" s="256" t="s">
        <v>1074</v>
      </c>
      <c r="N582" s="259"/>
      <c r="O582" s="191"/>
      <c r="P582" s="190"/>
      <c r="Q582" s="155"/>
      <c r="R582" s="155"/>
      <c r="S582" s="155"/>
      <c r="T582" s="155"/>
      <c r="U582" s="155"/>
      <c r="V582" s="155"/>
      <c r="W582" s="155"/>
      <c r="X582" s="155"/>
      <c r="Y582" s="155"/>
      <c r="Z582" s="155"/>
      <c r="AA582" s="155"/>
      <c r="AB582" s="155"/>
      <c r="AC582" s="155"/>
      <c r="AD582" s="155"/>
      <c r="AE582" s="155"/>
      <c r="AF582" s="155"/>
      <c r="AG582" s="155"/>
      <c r="AH582" s="155"/>
      <c r="AI582" s="155"/>
      <c r="AJ582" s="155"/>
      <c r="AK582" s="155"/>
      <c r="AL582" s="155"/>
      <c r="AM582" s="155"/>
      <c r="AN582" s="155"/>
      <c r="AO582" s="234"/>
      <c r="AP582" s="193"/>
      <c r="AQ582" s="193"/>
      <c r="AR582" s="193"/>
      <c r="AS582" s="193"/>
      <c r="AT582" s="193"/>
      <c r="AU582" s="162"/>
      <c r="AV582" s="162"/>
      <c r="AW582" s="162"/>
      <c r="AX582" s="162"/>
      <c r="AY582" s="162"/>
      <c r="AZ582" s="162"/>
      <c r="BA582" s="162"/>
      <c r="BB582" s="162"/>
      <c r="BC582" s="162"/>
      <c r="BD582" s="162"/>
      <c r="BE582" s="162"/>
      <c r="BF582" s="162"/>
      <c r="BG582" s="162"/>
      <c r="BH582" s="162"/>
      <c r="BI582" s="162"/>
      <c r="BJ582" s="162"/>
      <c r="BK582" s="162"/>
      <c r="BL582" s="162"/>
      <c r="BM582" s="162"/>
      <c r="BN582" s="162"/>
      <c r="BO582" s="162"/>
      <c r="BP582" s="162"/>
      <c r="BQ582" s="162"/>
      <c r="BR582" s="162"/>
      <c r="BS582" s="162"/>
      <c r="BT582" s="162"/>
      <c r="BU582" s="162"/>
      <c r="BV582" s="162"/>
      <c r="BW582" s="162"/>
      <c r="BX582" s="162"/>
      <c r="BY582" s="162"/>
      <c r="BZ582" s="162"/>
      <c r="CA582" s="162"/>
      <c r="CB582" s="162"/>
      <c r="CC582" s="162"/>
      <c r="CD582" s="162"/>
      <c r="CE582" s="162"/>
      <c r="CF582" s="162"/>
      <c r="CG582" s="162"/>
      <c r="CH582" s="162"/>
      <c r="CI582" s="162"/>
      <c r="CJ582" s="162"/>
      <c r="CK582" s="162"/>
      <c r="CL582" s="162"/>
      <c r="CM582" s="162"/>
      <c r="CN582" s="162"/>
      <c r="CO582" s="162"/>
      <c r="CP582" s="162"/>
      <c r="CQ582" s="162"/>
      <c r="CR582" s="162"/>
      <c r="CS582" s="162"/>
      <c r="CT582" s="162"/>
      <c r="CU582" s="162"/>
      <c r="CV582" s="162"/>
      <c r="CW582" s="209"/>
      <c r="CX582" s="209"/>
      <c r="CY582" s="762"/>
      <c r="CZ582" s="156"/>
      <c r="DA582" s="155"/>
      <c r="DB582" s="155"/>
      <c r="DC582" s="155"/>
      <c r="DD582" s="155"/>
      <c r="DE582" s="152"/>
      <c r="DF582" s="152"/>
      <c r="DG582" s="158"/>
      <c r="DH582" s="158" t="s">
        <v>2578</v>
      </c>
      <c r="DI582" s="156" t="s">
        <v>2041</v>
      </c>
      <c r="DJ582" s="982" t="s">
        <v>2005</v>
      </c>
      <c r="DK582" s="186"/>
      <c r="DL582" s="156" t="s">
        <v>477</v>
      </c>
      <c r="DM582" s="187" t="s">
        <v>374</v>
      </c>
      <c r="DN582" s="242">
        <v>24</v>
      </c>
      <c r="DO582" s="242" t="s">
        <v>477</v>
      </c>
      <c r="DP582" s="986">
        <v>4800</v>
      </c>
      <c r="DQ582" s="181">
        <f t="shared" si="747"/>
        <v>126720.00000000001</v>
      </c>
      <c r="DR582" s="446">
        <v>0.08</v>
      </c>
      <c r="DS582" s="195">
        <f t="shared" si="749"/>
        <v>115200</v>
      </c>
      <c r="DT582" s="987">
        <v>46006</v>
      </c>
      <c r="DU582" s="152"/>
      <c r="DV582" s="152"/>
      <c r="DW582" s="155"/>
      <c r="DX582" s="155"/>
      <c r="DY582" s="155"/>
      <c r="DZ582" s="155"/>
      <c r="EA582" s="155"/>
      <c r="EB582" s="155"/>
      <c r="EC582" s="155"/>
      <c r="ED582" s="155"/>
      <c r="EE582" s="155"/>
      <c r="EF582" s="155"/>
      <c r="EG582" s="155"/>
      <c r="EH582" s="155"/>
      <c r="EI582" s="155"/>
      <c r="EJ582" s="155"/>
      <c r="EK582" s="155"/>
      <c r="EL582" s="155"/>
      <c r="EM582" s="155"/>
      <c r="EN582" s="155"/>
      <c r="EO582" s="155"/>
      <c r="EP582" s="155"/>
      <c r="EQ582" s="155"/>
      <c r="ER582" s="155"/>
      <c r="ES582" s="152"/>
      <c r="ET582" s="151"/>
      <c r="EU582" s="153"/>
      <c r="EV582" s="153"/>
      <c r="EW582" s="153"/>
      <c r="EX582" s="153"/>
      <c r="EY582" s="152"/>
      <c r="EZ582" s="152"/>
      <c r="FA582" s="152"/>
      <c r="FB582" s="152"/>
      <c r="FC582" s="151"/>
      <c r="FD582" s="155"/>
      <c r="FE582" s="155"/>
      <c r="FF582" s="155"/>
      <c r="FG582" s="204"/>
      <c r="FH582" s="204"/>
      <c r="FI582" s="204"/>
      <c r="FJ582" s="204"/>
      <c r="FK582" s="204"/>
      <c r="FL582" s="204"/>
    </row>
    <row r="583" spans="1:168" s="202" customFormat="1" ht="14" hidden="1" customHeight="1">
      <c r="A583" s="208" t="str">
        <f t="shared" si="737"/>
        <v>ok</v>
      </c>
      <c r="B583" s="154"/>
      <c r="C583" s="154"/>
      <c r="D583" s="154"/>
      <c r="E583" s="154"/>
      <c r="F583" s="344"/>
      <c r="G583" s="154"/>
      <c r="H583" s="154"/>
      <c r="I583" s="253" t="s">
        <v>1121</v>
      </c>
      <c r="J583" s="254" t="s">
        <v>863</v>
      </c>
      <c r="K583" s="253" t="s">
        <v>1122</v>
      </c>
      <c r="L583" s="261"/>
      <c r="M583" s="256" t="s">
        <v>1074</v>
      </c>
      <c r="N583" s="259"/>
      <c r="O583" s="191"/>
      <c r="P583" s="190"/>
      <c r="Q583" s="155"/>
      <c r="R583" s="155"/>
      <c r="S583" s="155"/>
      <c r="T583" s="155"/>
      <c r="U583" s="155"/>
      <c r="V583" s="155"/>
      <c r="W583" s="155"/>
      <c r="X583" s="155"/>
      <c r="Y583" s="155"/>
      <c r="Z583" s="155"/>
      <c r="AA583" s="155"/>
      <c r="AB583" s="155"/>
      <c r="AC583" s="155"/>
      <c r="AD583" s="155"/>
      <c r="AE583" s="155"/>
      <c r="AF583" s="155"/>
      <c r="AG583" s="155"/>
      <c r="AH583" s="155"/>
      <c r="AI583" s="155"/>
      <c r="AJ583" s="155"/>
      <c r="AK583" s="155"/>
      <c r="AL583" s="155"/>
      <c r="AM583" s="155"/>
      <c r="AN583" s="155"/>
      <c r="AO583" s="234"/>
      <c r="AP583" s="193"/>
      <c r="AQ583" s="193"/>
      <c r="AR583" s="193"/>
      <c r="AS583" s="193"/>
      <c r="AT583" s="193"/>
      <c r="AU583" s="162"/>
      <c r="AV583" s="162"/>
      <c r="AW583" s="162"/>
      <c r="AX583" s="162"/>
      <c r="AY583" s="162"/>
      <c r="AZ583" s="162"/>
      <c r="BA583" s="162"/>
      <c r="BB583" s="162"/>
      <c r="BC583" s="162"/>
      <c r="BD583" s="162"/>
      <c r="BE583" s="162"/>
      <c r="BF583" s="162"/>
      <c r="BG583" s="162"/>
      <c r="BH583" s="162"/>
      <c r="BI583" s="162"/>
      <c r="BJ583" s="162"/>
      <c r="BK583" s="162"/>
      <c r="BL583" s="162"/>
      <c r="BM583" s="162"/>
      <c r="BN583" s="162"/>
      <c r="BO583" s="162"/>
      <c r="BP583" s="162"/>
      <c r="BQ583" s="162"/>
      <c r="BR583" s="162"/>
      <c r="BS583" s="162"/>
      <c r="BT583" s="162"/>
      <c r="BU583" s="162"/>
      <c r="BV583" s="162"/>
      <c r="BW583" s="162"/>
      <c r="BX583" s="162"/>
      <c r="BY583" s="162"/>
      <c r="BZ583" s="162"/>
      <c r="CA583" s="162"/>
      <c r="CB583" s="162"/>
      <c r="CC583" s="162"/>
      <c r="CD583" s="162"/>
      <c r="CE583" s="162"/>
      <c r="CF583" s="162"/>
      <c r="CG583" s="162"/>
      <c r="CH583" s="162"/>
      <c r="CI583" s="162"/>
      <c r="CJ583" s="162"/>
      <c r="CK583" s="162"/>
      <c r="CL583" s="162"/>
      <c r="CM583" s="162"/>
      <c r="CN583" s="162"/>
      <c r="CO583" s="162"/>
      <c r="CP583" s="162"/>
      <c r="CQ583" s="162"/>
      <c r="CR583" s="162"/>
      <c r="CS583" s="162"/>
      <c r="CT583" s="162"/>
      <c r="CU583" s="162"/>
      <c r="CV583" s="162"/>
      <c r="CW583" s="209"/>
      <c r="CX583" s="209"/>
      <c r="CY583" s="257"/>
      <c r="CZ583" s="156"/>
      <c r="DA583" s="155"/>
      <c r="DB583" s="155"/>
      <c r="DC583" s="155"/>
      <c r="DD583" s="155"/>
      <c r="DE583" s="152"/>
      <c r="DF583" s="152"/>
      <c r="DG583" s="158"/>
      <c r="DH583" s="158" t="s">
        <v>2242</v>
      </c>
      <c r="DI583" s="156" t="s">
        <v>2041</v>
      </c>
      <c r="DJ583" s="253" t="s">
        <v>2368</v>
      </c>
      <c r="DK583" s="186" t="s">
        <v>2369</v>
      </c>
      <c r="DL583" s="156" t="s">
        <v>477</v>
      </c>
      <c r="DM583" s="187">
        <v>45982</v>
      </c>
      <c r="DN583" s="716">
        <v>288</v>
      </c>
      <c r="DO583" s="240" t="s">
        <v>477</v>
      </c>
      <c r="DP583" s="986">
        <v>4800</v>
      </c>
      <c r="DQ583" s="181">
        <f>DP583*DN583*(1+DR583)</f>
        <v>1492992</v>
      </c>
      <c r="DR583" s="446">
        <v>0.08</v>
      </c>
      <c r="DS583" s="160">
        <f>DP583*DN583</f>
        <v>1382400</v>
      </c>
      <c r="DT583" s="987">
        <v>45982</v>
      </c>
      <c r="DU583" s="152"/>
      <c r="DV583" s="152"/>
      <c r="DW583" s="155"/>
      <c r="DX583" s="155"/>
      <c r="DY583" s="155"/>
      <c r="DZ583" s="155"/>
      <c r="EA583" s="155"/>
      <c r="EB583" s="155"/>
      <c r="EC583" s="155"/>
      <c r="ED583" s="155"/>
      <c r="EE583" s="155"/>
      <c r="EF583" s="155"/>
      <c r="EG583" s="155"/>
      <c r="EH583" s="155"/>
      <c r="EI583" s="155"/>
      <c r="EJ583" s="155"/>
      <c r="EK583" s="155"/>
      <c r="EL583" s="155"/>
      <c r="EM583" s="155"/>
      <c r="EN583" s="155"/>
      <c r="EO583" s="155"/>
      <c r="EP583" s="155"/>
      <c r="EQ583" s="155"/>
      <c r="ER583" s="155"/>
      <c r="ES583" s="152"/>
      <c r="ET583" s="151"/>
      <c r="EU583" s="153"/>
      <c r="EV583" s="153"/>
      <c r="EW583" s="153"/>
      <c r="EX583" s="153"/>
      <c r="EY583" s="152"/>
      <c r="EZ583" s="152"/>
      <c r="FA583" s="152"/>
      <c r="FB583" s="152"/>
      <c r="FC583" s="151"/>
      <c r="FD583" s="155"/>
      <c r="FE583" s="155"/>
      <c r="FF583" s="155"/>
      <c r="FG583" s="204"/>
      <c r="FH583" s="204"/>
      <c r="FI583" s="204"/>
      <c r="FJ583" s="204"/>
      <c r="FK583" s="204"/>
      <c r="FL583" s="204"/>
    </row>
    <row r="584" spans="1:168" s="202" customFormat="1" ht="14" hidden="1" customHeight="1">
      <c r="A584" s="208" t="str">
        <f t="shared" si="737"/>
        <v>ok</v>
      </c>
      <c r="B584" s="154"/>
      <c r="C584" s="154"/>
      <c r="D584" s="154"/>
      <c r="E584" s="154"/>
      <c r="F584" s="344" t="s">
        <v>1728</v>
      </c>
      <c r="G584" s="154"/>
      <c r="H584" s="154"/>
      <c r="I584" s="253" t="s">
        <v>1121</v>
      </c>
      <c r="J584" s="254" t="s">
        <v>863</v>
      </c>
      <c r="K584" s="253" t="s">
        <v>1122</v>
      </c>
      <c r="L584" s="261"/>
      <c r="M584" s="256" t="s">
        <v>1074</v>
      </c>
      <c r="N584" s="259"/>
      <c r="O584" s="191"/>
      <c r="P584" s="190"/>
      <c r="Q584" s="155"/>
      <c r="R584" s="155"/>
      <c r="S584" s="155"/>
      <c r="T584" s="155"/>
      <c r="U584" s="155"/>
      <c r="V584" s="155"/>
      <c r="W584" s="155"/>
      <c r="X584" s="155"/>
      <c r="Y584" s="155"/>
      <c r="Z584" s="155"/>
      <c r="AA584" s="155"/>
      <c r="AB584" s="155"/>
      <c r="AC584" s="155"/>
      <c r="AD584" s="155"/>
      <c r="AE584" s="155"/>
      <c r="AF584" s="155"/>
      <c r="AG584" s="155"/>
      <c r="AH584" s="155"/>
      <c r="AI584" s="155"/>
      <c r="AJ584" s="155"/>
      <c r="AK584" s="155"/>
      <c r="AL584" s="155"/>
      <c r="AM584" s="155"/>
      <c r="AN584" s="155"/>
      <c r="AO584" s="234"/>
      <c r="AP584" s="193"/>
      <c r="AQ584" s="193"/>
      <c r="AR584" s="193"/>
      <c r="AS584" s="193"/>
      <c r="AT584" s="193"/>
      <c r="AU584" s="162"/>
      <c r="AV584" s="162"/>
      <c r="AW584" s="162"/>
      <c r="AX584" s="162"/>
      <c r="AY584" s="162"/>
      <c r="AZ584" s="162"/>
      <c r="BA584" s="162"/>
      <c r="BB584" s="162"/>
      <c r="BC584" s="162"/>
      <c r="BD584" s="162"/>
      <c r="BE584" s="162"/>
      <c r="BF584" s="162"/>
      <c r="BG584" s="162"/>
      <c r="BH584" s="162"/>
      <c r="BI584" s="162"/>
      <c r="BJ584" s="162"/>
      <c r="BK584" s="162"/>
      <c r="BL584" s="162"/>
      <c r="BM584" s="162"/>
      <c r="BN584" s="162"/>
      <c r="BO584" s="162"/>
      <c r="BP584" s="162"/>
      <c r="BQ584" s="162"/>
      <c r="BR584" s="162"/>
      <c r="BS584" s="162"/>
      <c r="BT584" s="162"/>
      <c r="BU584" s="162"/>
      <c r="BV584" s="162"/>
      <c r="BW584" s="162"/>
      <c r="BX584" s="162"/>
      <c r="BY584" s="162"/>
      <c r="BZ584" s="162"/>
      <c r="CA584" s="162"/>
      <c r="CB584" s="162"/>
      <c r="CC584" s="162"/>
      <c r="CD584" s="162"/>
      <c r="CE584" s="162"/>
      <c r="CF584" s="162"/>
      <c r="CG584" s="162"/>
      <c r="CH584" s="162"/>
      <c r="CI584" s="162"/>
      <c r="CJ584" s="162"/>
      <c r="CK584" s="162"/>
      <c r="CL584" s="162"/>
      <c r="CM584" s="162"/>
      <c r="CN584" s="162"/>
      <c r="CO584" s="162"/>
      <c r="CP584" s="162"/>
      <c r="CQ584" s="162"/>
      <c r="CR584" s="162"/>
      <c r="CS584" s="162"/>
      <c r="CT584" s="162"/>
      <c r="CU584" s="162"/>
      <c r="CV584" s="162"/>
      <c r="CW584" s="209"/>
      <c r="CX584" s="209"/>
      <c r="CY584" s="257" t="s">
        <v>1157</v>
      </c>
      <c r="CZ584" s="156"/>
      <c r="DA584" s="155"/>
      <c r="DB584" s="155"/>
      <c r="DC584" s="155"/>
      <c r="DD584" s="155"/>
      <c r="DE584" s="262"/>
      <c r="DF584" s="262"/>
      <c r="DG584" s="158"/>
      <c r="DH584" s="158" t="s">
        <v>1584</v>
      </c>
      <c r="DI584" s="156" t="s">
        <v>435</v>
      </c>
      <c r="DJ584" s="260" t="s">
        <v>1341</v>
      </c>
      <c r="DK584" s="186"/>
      <c r="DL584" s="156" t="s">
        <v>477</v>
      </c>
      <c r="DM584" s="187">
        <v>45911</v>
      </c>
      <c r="DN584" s="242">
        <v>162</v>
      </c>
      <c r="DO584" s="242" t="s">
        <v>477</v>
      </c>
      <c r="DP584" s="195">
        <v>7150</v>
      </c>
      <c r="DQ584" s="181">
        <f t="shared" si="747"/>
        <v>1274130</v>
      </c>
      <c r="DR584" s="446">
        <f t="shared" si="748"/>
        <v>0.1</v>
      </c>
      <c r="DS584" s="195">
        <f t="shared" si="749"/>
        <v>1158300</v>
      </c>
      <c r="DT584" s="987">
        <v>45913</v>
      </c>
      <c r="DU584" s="262">
        <f t="shared" ref="DU584:DU592" si="754">SUMIF($I:$I,I584,$DN:$DN)</f>
        <v>600</v>
      </c>
      <c r="DV584" s="262"/>
      <c r="DW584" s="155"/>
      <c r="DX584" s="155"/>
      <c r="DY584" s="155"/>
      <c r="DZ584" s="155"/>
      <c r="EA584" s="155"/>
      <c r="EB584" s="155"/>
      <c r="EC584" s="155"/>
      <c r="ED584" s="155"/>
      <c r="EE584" s="155"/>
      <c r="EF584" s="155"/>
      <c r="EG584" s="155"/>
      <c r="EH584" s="155"/>
      <c r="EI584" s="155"/>
      <c r="EJ584" s="155"/>
      <c r="EK584" s="155"/>
      <c r="EL584" s="155"/>
      <c r="EM584" s="155"/>
      <c r="EN584" s="155"/>
      <c r="EO584" s="155"/>
      <c r="EP584" s="155"/>
      <c r="EQ584" s="155"/>
      <c r="ER584" s="155"/>
      <c r="ES584" s="262"/>
      <c r="ET584" s="154"/>
      <c r="EU584" s="158"/>
      <c r="EV584" s="158"/>
      <c r="EW584" s="158"/>
      <c r="EX584" s="158"/>
      <c r="EY584" s="262"/>
      <c r="EZ584" s="262"/>
      <c r="FA584" s="262"/>
      <c r="FB584" s="262"/>
      <c r="FC584" s="154"/>
      <c r="FD584" s="155"/>
      <c r="FE584" s="155"/>
      <c r="FF584" s="155"/>
      <c r="FG584" s="204"/>
      <c r="FH584" s="204"/>
      <c r="FI584" s="204"/>
      <c r="FJ584" s="204"/>
      <c r="FK584" s="204"/>
      <c r="FL584" s="204"/>
    </row>
    <row r="585" spans="1:168" s="155" customFormat="1" ht="14" hidden="1" customHeight="1">
      <c r="A585" s="208" t="str">
        <f t="shared" si="737"/>
        <v>Hiện</v>
      </c>
      <c r="B585" s="154" t="str">
        <f t="shared" ref="B585:B590" si="755">FC585</f>
        <v>Đủ</v>
      </c>
      <c r="C585" s="154">
        <f t="shared" si="562"/>
        <v>0</v>
      </c>
      <c r="D585" s="154"/>
      <c r="E585" s="154"/>
      <c r="F585" s="344" t="s">
        <v>1728</v>
      </c>
      <c r="G585" s="154"/>
      <c r="H585" s="154"/>
      <c r="I585" s="253" t="s">
        <v>1123</v>
      </c>
      <c r="J585" s="254" t="s">
        <v>863</v>
      </c>
      <c r="K585" s="253" t="s">
        <v>1124</v>
      </c>
      <c r="L585" s="261"/>
      <c r="M585" s="256" t="s">
        <v>1074</v>
      </c>
      <c r="N585" s="259"/>
      <c r="O585" s="191">
        <v>664</v>
      </c>
      <c r="P585" s="190"/>
      <c r="AO585" s="234">
        <v>664</v>
      </c>
      <c r="AP585" s="193">
        <v>0</v>
      </c>
      <c r="AQ585" s="193">
        <v>0</v>
      </c>
      <c r="AR585" s="193">
        <v>0</v>
      </c>
      <c r="AS585" s="193">
        <v>0</v>
      </c>
      <c r="AT585" s="193">
        <v>0</v>
      </c>
      <c r="AU585" s="162">
        <v>0</v>
      </c>
      <c r="AV585" s="162">
        <v>0</v>
      </c>
      <c r="AW585" s="162">
        <v>0</v>
      </c>
      <c r="AX585" s="162">
        <v>0</v>
      </c>
      <c r="AY585" s="162">
        <v>0</v>
      </c>
      <c r="AZ585" s="162">
        <v>0</v>
      </c>
      <c r="BA585" s="162"/>
      <c r="BB585" s="162"/>
      <c r="BC585" s="162">
        <v>0</v>
      </c>
      <c r="BD585" s="162">
        <v>0</v>
      </c>
      <c r="BE585" s="162">
        <v>0</v>
      </c>
      <c r="BF585" s="162">
        <v>0</v>
      </c>
      <c r="BG585" s="162">
        <v>0</v>
      </c>
      <c r="BH585" s="162">
        <v>0</v>
      </c>
      <c r="BI585" s="162">
        <v>0</v>
      </c>
      <c r="BJ585" s="162">
        <v>0</v>
      </c>
      <c r="BK585" s="162">
        <v>0</v>
      </c>
      <c r="BL585" s="162">
        <v>0</v>
      </c>
      <c r="BM585" s="162">
        <v>0</v>
      </c>
      <c r="BN585" s="162">
        <v>0</v>
      </c>
      <c r="BO585" s="162"/>
      <c r="BP585" s="162"/>
      <c r="BQ585" s="162">
        <v>0</v>
      </c>
      <c r="BR585" s="162">
        <v>0</v>
      </c>
      <c r="BS585" s="162">
        <v>0</v>
      </c>
      <c r="BT585" s="162">
        <v>0</v>
      </c>
      <c r="BU585" s="162">
        <v>0</v>
      </c>
      <c r="BV585" s="162">
        <v>0</v>
      </c>
      <c r="BW585" s="162"/>
      <c r="BX585" s="162"/>
      <c r="BY585" s="162">
        <v>0</v>
      </c>
      <c r="BZ585" s="162">
        <v>0</v>
      </c>
      <c r="CA585" s="162">
        <v>0</v>
      </c>
      <c r="CB585" s="162">
        <v>0</v>
      </c>
      <c r="CC585" s="162">
        <v>0</v>
      </c>
      <c r="CD585" s="162">
        <v>0</v>
      </c>
      <c r="CE585" s="162">
        <f>VLOOKUP(I585,[120]REV33!$A:$O,11,0)</f>
        <v>0</v>
      </c>
      <c r="CF585" s="162">
        <f>VLOOKUP(I585,[120]REV33!$A:$O,12,0)</f>
        <v>0</v>
      </c>
      <c r="CG585" s="162"/>
      <c r="CH585" s="162"/>
      <c r="CI585" s="162"/>
      <c r="CJ585" s="162"/>
      <c r="CK585" s="162"/>
      <c r="CL585" s="162"/>
      <c r="CM585" s="162"/>
      <c r="CN585" s="162"/>
      <c r="CO585" s="162">
        <v>0</v>
      </c>
      <c r="CP585" s="162">
        <v>0</v>
      </c>
      <c r="CQ585" s="162">
        <v>0</v>
      </c>
      <c r="CR585" s="162">
        <v>0</v>
      </c>
      <c r="CS585" s="162">
        <v>0</v>
      </c>
      <c r="CT585" s="162">
        <v>0</v>
      </c>
      <c r="CU585" s="162">
        <v>0</v>
      </c>
      <c r="CV585" s="162">
        <v>0</v>
      </c>
      <c r="CW585" s="209">
        <f t="shared" ref="CW585:CW592" si="756">Q585+S585+U585+W585+Y585+AA585+AC585+AE585+AG585+AI585+AK585+AM585+AO585+AQ585+AS585+AU585+AW585+AY585+BA585+BC585+BE585+BG585+BI585+BK585+BM585+BO585+BQ585+BS585+BU585+BW585+BY585+CA585+CC585+CE585+CG585+CI585+CK585+CM585+CO585+CQ585+CS585+CU585</f>
        <v>664</v>
      </c>
      <c r="CX585" s="209">
        <f t="shared" ref="CX585:CX592" si="757">R585+T585+V585+X585+Z585+AB585+AD585+AF585+AH585+AJ585+AL585+AN585+AP585+AR585+AT585+AV585+AX585+AZ585+BB585+BD585+BF585+BH585+BJ585+BL585+BN585+BP585+BR585+BT585+BV585+BX585+BZ585+CB585+CD585+CF585+CH585+CJ585+CL585+CN585+CP585+CR585+CT585+CV585</f>
        <v>0</v>
      </c>
      <c r="CY585" s="257" t="s">
        <v>1157</v>
      </c>
      <c r="CZ585" s="156"/>
      <c r="DE585" s="152">
        <f t="shared" ref="DE585:DE592" si="758">IF(CW585&gt;DA585,CW585-DA585,"0")</f>
        <v>664</v>
      </c>
      <c r="DF585" s="152" t="str">
        <f t="shared" ref="DF585:DF592" si="759">IF(CX585&gt;DB585,CX585-DB585,"0")</f>
        <v>0</v>
      </c>
      <c r="DG585" s="158"/>
      <c r="DH585" s="158" t="s">
        <v>1584</v>
      </c>
      <c r="DI585" s="156" t="s">
        <v>435</v>
      </c>
      <c r="DJ585" s="260" t="s">
        <v>1342</v>
      </c>
      <c r="DK585" s="186"/>
      <c r="DL585" s="156" t="s">
        <v>477</v>
      </c>
      <c r="DM585" s="187">
        <v>45911</v>
      </c>
      <c r="DN585" s="242">
        <v>664</v>
      </c>
      <c r="DO585" s="242" t="s">
        <v>477</v>
      </c>
      <c r="DP585" s="195">
        <v>7150</v>
      </c>
      <c r="DQ585" s="181">
        <f t="shared" si="747"/>
        <v>5222360</v>
      </c>
      <c r="DR585" s="446">
        <f t="shared" si="748"/>
        <v>0.1</v>
      </c>
      <c r="DS585" s="195">
        <f t="shared" si="749"/>
        <v>4747600</v>
      </c>
      <c r="DT585" s="159">
        <v>45913</v>
      </c>
      <c r="DU585" s="152">
        <f t="shared" si="754"/>
        <v>664</v>
      </c>
      <c r="DV585" s="152">
        <f t="shared" ref="DV585:DV592" si="760">SUMIF($I:$I,I585,$DO:$DO)</f>
        <v>0</v>
      </c>
      <c r="ES585" s="152">
        <f t="shared" ref="ES585:ES592" si="761">SUMIF($I:$I,I585,$EG:$EG)</f>
        <v>0</v>
      </c>
      <c r="ET585" s="151">
        <f t="shared" ref="ET585:ET592" si="762">SUMIF($I:$I,I585,$EH:$EH)</f>
        <v>0</v>
      </c>
      <c r="EU585" s="153"/>
      <c r="EV585" s="153"/>
      <c r="EW585" s="153"/>
      <c r="EX585" s="153"/>
      <c r="EY585" s="152">
        <f t="shared" ref="EY585:EY592" si="763">DU585+ES585</f>
        <v>664</v>
      </c>
      <c r="EZ585" s="152">
        <f t="shared" ref="EZ585:EZ592" si="764">DV585+ET585</f>
        <v>0</v>
      </c>
      <c r="FA585" s="152">
        <f t="shared" ref="FA585:FA592" si="765">DE585-EY585</f>
        <v>0</v>
      </c>
      <c r="FB585" s="152">
        <f t="shared" ref="FB585:FB592" si="766">DF585-EZ585</f>
        <v>0</v>
      </c>
      <c r="FC585" s="151" t="str">
        <f t="shared" ref="FC585:FC592" si="767">IF(FA585&lt;0,"Thừa",IF(FA585=0,"Đủ","Thiếu"))</f>
        <v>Đủ</v>
      </c>
    </row>
    <row r="586" spans="1:168" s="155" customFormat="1" ht="14" hidden="1" customHeight="1">
      <c r="A586" s="208" t="str">
        <f t="shared" ref="A586:A657" si="768">IF(I586=I585,"ok","Hiện")</f>
        <v>Hiện</v>
      </c>
      <c r="B586" s="154" t="str">
        <f t="shared" si="755"/>
        <v>Đủ</v>
      </c>
      <c r="C586" s="154">
        <f t="shared" si="562"/>
        <v>0</v>
      </c>
      <c r="D586" s="154"/>
      <c r="E586" s="154"/>
      <c r="F586" s="344" t="s">
        <v>1728</v>
      </c>
      <c r="G586" s="154"/>
      <c r="H586" s="154"/>
      <c r="I586" s="253" t="s">
        <v>1125</v>
      </c>
      <c r="J586" s="254" t="s">
        <v>863</v>
      </c>
      <c r="K586" s="253" t="s">
        <v>1126</v>
      </c>
      <c r="L586" s="261"/>
      <c r="M586" s="256" t="s">
        <v>1074</v>
      </c>
      <c r="N586" s="259"/>
      <c r="O586" s="191">
        <v>352</v>
      </c>
      <c r="P586" s="190"/>
      <c r="AO586" s="234">
        <v>352</v>
      </c>
      <c r="AP586" s="193">
        <v>0</v>
      </c>
      <c r="AQ586" s="193">
        <v>0</v>
      </c>
      <c r="AR586" s="193">
        <v>0</v>
      </c>
      <c r="AS586" s="193">
        <v>0</v>
      </c>
      <c r="AT586" s="193">
        <v>0</v>
      </c>
      <c r="AU586" s="162">
        <v>0</v>
      </c>
      <c r="AV586" s="162">
        <v>0</v>
      </c>
      <c r="AW586" s="162">
        <v>0</v>
      </c>
      <c r="AX586" s="162">
        <v>0</v>
      </c>
      <c r="AY586" s="162">
        <v>0</v>
      </c>
      <c r="AZ586" s="162">
        <v>0</v>
      </c>
      <c r="BA586" s="162"/>
      <c r="BB586" s="162"/>
      <c r="BC586" s="162">
        <v>0</v>
      </c>
      <c r="BD586" s="162">
        <v>0</v>
      </c>
      <c r="BE586" s="162">
        <v>0</v>
      </c>
      <c r="BF586" s="162">
        <v>0</v>
      </c>
      <c r="BG586" s="162">
        <v>0</v>
      </c>
      <c r="BH586" s="162">
        <v>0</v>
      </c>
      <c r="BI586" s="162">
        <v>0</v>
      </c>
      <c r="BJ586" s="162">
        <v>0</v>
      </c>
      <c r="BK586" s="162">
        <v>0</v>
      </c>
      <c r="BL586" s="162">
        <v>0</v>
      </c>
      <c r="BM586" s="162">
        <v>0</v>
      </c>
      <c r="BN586" s="162">
        <v>0</v>
      </c>
      <c r="BO586" s="162"/>
      <c r="BP586" s="162"/>
      <c r="BQ586" s="162">
        <v>0</v>
      </c>
      <c r="BR586" s="162">
        <v>0</v>
      </c>
      <c r="BS586" s="162">
        <v>0</v>
      </c>
      <c r="BT586" s="162">
        <v>0</v>
      </c>
      <c r="BU586" s="162">
        <v>0</v>
      </c>
      <c r="BV586" s="162">
        <v>0</v>
      </c>
      <c r="BW586" s="162"/>
      <c r="BX586" s="162"/>
      <c r="BY586" s="162">
        <v>0</v>
      </c>
      <c r="BZ586" s="162">
        <v>0</v>
      </c>
      <c r="CA586" s="162">
        <v>0</v>
      </c>
      <c r="CB586" s="162">
        <v>0</v>
      </c>
      <c r="CC586" s="162">
        <v>0</v>
      </c>
      <c r="CD586" s="162">
        <v>0</v>
      </c>
      <c r="CE586" s="162">
        <f>VLOOKUP(I586,[120]REV33!$A:$O,11,0)</f>
        <v>0</v>
      </c>
      <c r="CF586" s="162">
        <f>VLOOKUP(I586,[120]REV33!$A:$O,12,0)</f>
        <v>0</v>
      </c>
      <c r="CG586" s="162"/>
      <c r="CH586" s="162"/>
      <c r="CI586" s="162"/>
      <c r="CJ586" s="162"/>
      <c r="CK586" s="162"/>
      <c r="CL586" s="162"/>
      <c r="CM586" s="162"/>
      <c r="CN586" s="162"/>
      <c r="CO586" s="162">
        <v>0</v>
      </c>
      <c r="CP586" s="162">
        <v>0</v>
      </c>
      <c r="CQ586" s="162">
        <v>0</v>
      </c>
      <c r="CR586" s="162">
        <v>0</v>
      </c>
      <c r="CS586" s="162">
        <v>0</v>
      </c>
      <c r="CT586" s="162">
        <v>0</v>
      </c>
      <c r="CU586" s="162">
        <v>0</v>
      </c>
      <c r="CV586" s="162">
        <v>0</v>
      </c>
      <c r="CW586" s="209">
        <f t="shared" si="756"/>
        <v>352</v>
      </c>
      <c r="CX586" s="209">
        <f t="shared" si="757"/>
        <v>0</v>
      </c>
      <c r="CY586" s="257" t="s">
        <v>1157</v>
      </c>
      <c r="CZ586" s="156"/>
      <c r="DE586" s="152">
        <f t="shared" si="758"/>
        <v>352</v>
      </c>
      <c r="DF586" s="152" t="str">
        <f t="shared" si="759"/>
        <v>0</v>
      </c>
      <c r="DG586" s="158"/>
      <c r="DH586" s="158" t="s">
        <v>1584</v>
      </c>
      <c r="DI586" s="156" t="s">
        <v>435</v>
      </c>
      <c r="DJ586" s="260" t="s">
        <v>1343</v>
      </c>
      <c r="DK586" s="186"/>
      <c r="DL586" s="156" t="s">
        <v>477</v>
      </c>
      <c r="DM586" s="187">
        <v>45911</v>
      </c>
      <c r="DN586" s="242">
        <v>352</v>
      </c>
      <c r="DO586" s="242" t="s">
        <v>477</v>
      </c>
      <c r="DP586" s="195">
        <v>15610</v>
      </c>
      <c r="DQ586" s="181">
        <f t="shared" si="747"/>
        <v>6044192.0000000009</v>
      </c>
      <c r="DR586" s="446">
        <f t="shared" si="748"/>
        <v>0.10000000000000017</v>
      </c>
      <c r="DS586" s="195">
        <f t="shared" si="749"/>
        <v>5494720</v>
      </c>
      <c r="DT586" s="159">
        <v>45913</v>
      </c>
      <c r="DU586" s="152">
        <f t="shared" si="754"/>
        <v>352</v>
      </c>
      <c r="DV586" s="152">
        <f t="shared" si="760"/>
        <v>0</v>
      </c>
      <c r="ES586" s="152">
        <f t="shared" si="761"/>
        <v>0</v>
      </c>
      <c r="ET586" s="151">
        <f t="shared" si="762"/>
        <v>0</v>
      </c>
      <c r="EU586" s="153"/>
      <c r="EV586" s="153"/>
      <c r="EW586" s="153"/>
      <c r="EX586" s="153"/>
      <c r="EY586" s="152">
        <f t="shared" si="763"/>
        <v>352</v>
      </c>
      <c r="EZ586" s="152">
        <f t="shared" si="764"/>
        <v>0</v>
      </c>
      <c r="FA586" s="152">
        <f t="shared" si="765"/>
        <v>0</v>
      </c>
      <c r="FB586" s="152">
        <f t="shared" si="766"/>
        <v>0</v>
      </c>
      <c r="FC586" s="151" t="str">
        <f t="shared" si="767"/>
        <v>Đủ</v>
      </c>
    </row>
    <row r="587" spans="1:168" s="155" customFormat="1" ht="14" hidden="1" customHeight="1">
      <c r="A587" s="208" t="str">
        <f t="shared" si="768"/>
        <v>Hiện</v>
      </c>
      <c r="B587" s="154" t="str">
        <f t="shared" si="755"/>
        <v>Đủ</v>
      </c>
      <c r="C587" s="154">
        <f t="shared" si="562"/>
        <v>0</v>
      </c>
      <c r="D587" s="154"/>
      <c r="E587" s="154"/>
      <c r="F587" s="344" t="s">
        <v>1728</v>
      </c>
      <c r="G587" s="154"/>
      <c r="H587" s="154"/>
      <c r="I587" s="253" t="s">
        <v>1127</v>
      </c>
      <c r="J587" s="254" t="s">
        <v>863</v>
      </c>
      <c r="K587" s="253" t="s">
        <v>1128</v>
      </c>
      <c r="L587" s="261"/>
      <c r="M587" s="256" t="s">
        <v>1074</v>
      </c>
      <c r="N587" s="259"/>
      <c r="O587" s="191">
        <v>64</v>
      </c>
      <c r="P587" s="190"/>
      <c r="AO587" s="234">
        <v>64</v>
      </c>
      <c r="AP587" s="193">
        <v>0</v>
      </c>
      <c r="AQ587" s="193">
        <v>0</v>
      </c>
      <c r="AR587" s="193">
        <v>0</v>
      </c>
      <c r="AS587" s="193">
        <v>0</v>
      </c>
      <c r="AT587" s="193">
        <v>0</v>
      </c>
      <c r="AU587" s="162">
        <v>0</v>
      </c>
      <c r="AV587" s="162">
        <v>0</v>
      </c>
      <c r="AW587" s="162">
        <v>0</v>
      </c>
      <c r="AX587" s="162">
        <v>0</v>
      </c>
      <c r="AY587" s="162">
        <v>0</v>
      </c>
      <c r="AZ587" s="162">
        <v>0</v>
      </c>
      <c r="BA587" s="162"/>
      <c r="BB587" s="162"/>
      <c r="BC587" s="162">
        <v>0</v>
      </c>
      <c r="BD587" s="162">
        <v>0</v>
      </c>
      <c r="BE587" s="162">
        <v>0</v>
      </c>
      <c r="BF587" s="162">
        <v>0</v>
      </c>
      <c r="BG587" s="162">
        <v>0</v>
      </c>
      <c r="BH587" s="162">
        <v>0</v>
      </c>
      <c r="BI587" s="162">
        <v>0</v>
      </c>
      <c r="BJ587" s="162">
        <v>0</v>
      </c>
      <c r="BK587" s="162">
        <v>0</v>
      </c>
      <c r="BL587" s="162">
        <v>0</v>
      </c>
      <c r="BM587" s="162">
        <v>0</v>
      </c>
      <c r="BN587" s="162">
        <v>0</v>
      </c>
      <c r="BO587" s="162"/>
      <c r="BP587" s="162"/>
      <c r="BQ587" s="162">
        <v>0</v>
      </c>
      <c r="BR587" s="162">
        <v>0</v>
      </c>
      <c r="BS587" s="162">
        <v>0</v>
      </c>
      <c r="BT587" s="162">
        <v>0</v>
      </c>
      <c r="BU587" s="162">
        <v>0</v>
      </c>
      <c r="BV587" s="162">
        <v>0</v>
      </c>
      <c r="BW587" s="162"/>
      <c r="BX587" s="162"/>
      <c r="BY587" s="162">
        <v>0</v>
      </c>
      <c r="BZ587" s="162">
        <v>0</v>
      </c>
      <c r="CA587" s="162">
        <v>0</v>
      </c>
      <c r="CB587" s="162">
        <v>0</v>
      </c>
      <c r="CC587" s="162">
        <v>0</v>
      </c>
      <c r="CD587" s="162">
        <v>0</v>
      </c>
      <c r="CE587" s="162">
        <f>VLOOKUP(I587,[120]REV33!$A:$O,11,0)</f>
        <v>0</v>
      </c>
      <c r="CF587" s="162">
        <f>VLOOKUP(I587,[120]REV33!$A:$O,12,0)</f>
        <v>0</v>
      </c>
      <c r="CG587" s="162"/>
      <c r="CH587" s="162"/>
      <c r="CI587" s="162"/>
      <c r="CJ587" s="162"/>
      <c r="CK587" s="162"/>
      <c r="CL587" s="162"/>
      <c r="CM587" s="162"/>
      <c r="CN587" s="162"/>
      <c r="CO587" s="162">
        <v>0</v>
      </c>
      <c r="CP587" s="162">
        <v>0</v>
      </c>
      <c r="CQ587" s="162">
        <v>0</v>
      </c>
      <c r="CR587" s="162">
        <v>0</v>
      </c>
      <c r="CS587" s="162">
        <v>0</v>
      </c>
      <c r="CT587" s="162">
        <v>0</v>
      </c>
      <c r="CU587" s="162">
        <v>0</v>
      </c>
      <c r="CV587" s="162">
        <v>0</v>
      </c>
      <c r="CW587" s="209">
        <f t="shared" si="756"/>
        <v>64</v>
      </c>
      <c r="CX587" s="209">
        <f t="shared" si="757"/>
        <v>0</v>
      </c>
      <c r="CY587" s="257" t="s">
        <v>1157</v>
      </c>
      <c r="CZ587" s="156"/>
      <c r="DE587" s="152">
        <f t="shared" si="758"/>
        <v>64</v>
      </c>
      <c r="DF587" s="152" t="str">
        <f t="shared" si="759"/>
        <v>0</v>
      </c>
      <c r="DG587" s="158"/>
      <c r="DH587" s="158" t="s">
        <v>1584</v>
      </c>
      <c r="DI587" s="156" t="s">
        <v>435</v>
      </c>
      <c r="DJ587" s="260" t="s">
        <v>1344</v>
      </c>
      <c r="DK587" s="186"/>
      <c r="DL587" s="156" t="s">
        <v>477</v>
      </c>
      <c r="DM587" s="187">
        <v>45911</v>
      </c>
      <c r="DN587" s="242">
        <v>64</v>
      </c>
      <c r="DO587" s="242" t="s">
        <v>477</v>
      </c>
      <c r="DP587" s="195">
        <v>15610</v>
      </c>
      <c r="DQ587" s="181">
        <f t="shared" si="747"/>
        <v>1098944</v>
      </c>
      <c r="DR587" s="446">
        <f t="shared" si="748"/>
        <v>0.1</v>
      </c>
      <c r="DS587" s="195">
        <f t="shared" si="749"/>
        <v>999040</v>
      </c>
      <c r="DT587" s="159">
        <v>45913</v>
      </c>
      <c r="DU587" s="152">
        <f t="shared" si="754"/>
        <v>64</v>
      </c>
      <c r="DV587" s="152">
        <f t="shared" si="760"/>
        <v>0</v>
      </c>
      <c r="ES587" s="152">
        <f t="shared" si="761"/>
        <v>0</v>
      </c>
      <c r="ET587" s="151">
        <f t="shared" si="762"/>
        <v>0</v>
      </c>
      <c r="EU587" s="153"/>
      <c r="EV587" s="153"/>
      <c r="EW587" s="153"/>
      <c r="EX587" s="153"/>
      <c r="EY587" s="152">
        <f t="shared" si="763"/>
        <v>64</v>
      </c>
      <c r="EZ587" s="152">
        <f t="shared" si="764"/>
        <v>0</v>
      </c>
      <c r="FA587" s="152">
        <f t="shared" si="765"/>
        <v>0</v>
      </c>
      <c r="FB587" s="152">
        <f t="shared" si="766"/>
        <v>0</v>
      </c>
      <c r="FC587" s="151" t="str">
        <f t="shared" si="767"/>
        <v>Đủ</v>
      </c>
    </row>
    <row r="588" spans="1:168" s="155" customFormat="1" ht="14" hidden="1" customHeight="1">
      <c r="A588" s="208" t="str">
        <f t="shared" si="768"/>
        <v>Hiện</v>
      </c>
      <c r="B588" s="154" t="str">
        <f t="shared" si="755"/>
        <v>Đủ</v>
      </c>
      <c r="C588" s="154">
        <f t="shared" si="562"/>
        <v>0</v>
      </c>
      <c r="D588" s="154"/>
      <c r="E588" s="154"/>
      <c r="F588" s="344" t="s">
        <v>1728</v>
      </c>
      <c r="G588" s="154"/>
      <c r="H588" s="154"/>
      <c r="I588" s="253" t="s">
        <v>1129</v>
      </c>
      <c r="J588" s="254" t="s">
        <v>922</v>
      </c>
      <c r="K588" s="253" t="s">
        <v>1130</v>
      </c>
      <c r="L588" s="261"/>
      <c r="M588" s="256" t="s">
        <v>1074</v>
      </c>
      <c r="N588" s="259"/>
      <c r="O588" s="191">
        <v>192</v>
      </c>
      <c r="P588" s="190"/>
      <c r="AO588" s="234">
        <v>192</v>
      </c>
      <c r="AP588" s="193">
        <v>0</v>
      </c>
      <c r="AQ588" s="193">
        <v>0</v>
      </c>
      <c r="AR588" s="193">
        <v>0</v>
      </c>
      <c r="AS588" s="193">
        <v>0</v>
      </c>
      <c r="AT588" s="193">
        <v>0</v>
      </c>
      <c r="AU588" s="162">
        <v>0</v>
      </c>
      <c r="AV588" s="162">
        <v>0</v>
      </c>
      <c r="AW588" s="162">
        <v>0</v>
      </c>
      <c r="AX588" s="162">
        <v>0</v>
      </c>
      <c r="AY588" s="162">
        <v>0</v>
      </c>
      <c r="AZ588" s="162">
        <v>0</v>
      </c>
      <c r="BA588" s="162"/>
      <c r="BB588" s="162"/>
      <c r="BC588" s="162">
        <v>0</v>
      </c>
      <c r="BD588" s="162">
        <v>0</v>
      </c>
      <c r="BE588" s="162">
        <v>0</v>
      </c>
      <c r="BF588" s="162">
        <v>0</v>
      </c>
      <c r="BG588" s="162">
        <v>0</v>
      </c>
      <c r="BH588" s="162">
        <v>0</v>
      </c>
      <c r="BI588" s="162">
        <v>0</v>
      </c>
      <c r="BJ588" s="162">
        <v>0</v>
      </c>
      <c r="BK588" s="162">
        <v>0</v>
      </c>
      <c r="BL588" s="162">
        <v>0</v>
      </c>
      <c r="BM588" s="162">
        <v>0</v>
      </c>
      <c r="BN588" s="162">
        <v>0</v>
      </c>
      <c r="BO588" s="162"/>
      <c r="BP588" s="162"/>
      <c r="BQ588" s="162">
        <v>0</v>
      </c>
      <c r="BR588" s="162">
        <v>0</v>
      </c>
      <c r="BS588" s="162">
        <v>0</v>
      </c>
      <c r="BT588" s="162">
        <v>0</v>
      </c>
      <c r="BU588" s="162">
        <v>0</v>
      </c>
      <c r="BV588" s="162">
        <v>0</v>
      </c>
      <c r="BW588" s="162"/>
      <c r="BX588" s="162"/>
      <c r="BY588" s="162">
        <v>0</v>
      </c>
      <c r="BZ588" s="162">
        <v>0</v>
      </c>
      <c r="CA588" s="162">
        <v>0</v>
      </c>
      <c r="CB588" s="162">
        <v>0</v>
      </c>
      <c r="CC588" s="162">
        <v>0</v>
      </c>
      <c r="CD588" s="162">
        <v>0</v>
      </c>
      <c r="CE588" s="162">
        <f>VLOOKUP(I588,[120]REV33!$A:$O,11,0)</f>
        <v>0</v>
      </c>
      <c r="CF588" s="162">
        <f>VLOOKUP(I588,[120]REV33!$A:$O,12,0)</f>
        <v>0</v>
      </c>
      <c r="CG588" s="162"/>
      <c r="CH588" s="162"/>
      <c r="CI588" s="162"/>
      <c r="CJ588" s="162"/>
      <c r="CK588" s="162"/>
      <c r="CL588" s="162"/>
      <c r="CM588" s="162"/>
      <c r="CN588" s="162"/>
      <c r="CO588" s="162">
        <v>0</v>
      </c>
      <c r="CP588" s="162">
        <v>0</v>
      </c>
      <c r="CQ588" s="162">
        <v>0</v>
      </c>
      <c r="CR588" s="162">
        <v>0</v>
      </c>
      <c r="CS588" s="162">
        <v>0</v>
      </c>
      <c r="CT588" s="162">
        <v>0</v>
      </c>
      <c r="CU588" s="162">
        <v>0</v>
      </c>
      <c r="CV588" s="162">
        <v>0</v>
      </c>
      <c r="CW588" s="209">
        <f t="shared" si="756"/>
        <v>192</v>
      </c>
      <c r="CX588" s="209">
        <f t="shared" si="757"/>
        <v>0</v>
      </c>
      <c r="CY588" s="257" t="s">
        <v>1157</v>
      </c>
      <c r="CZ588" s="156"/>
      <c r="DA588" s="155">
        <v>192</v>
      </c>
      <c r="DE588" s="152" t="str">
        <f t="shared" si="758"/>
        <v>0</v>
      </c>
      <c r="DF588" s="152" t="str">
        <f t="shared" si="759"/>
        <v>0</v>
      </c>
      <c r="DG588" s="158"/>
      <c r="DH588" s="158"/>
      <c r="DI588" s="156"/>
      <c r="DJ588" s="260"/>
      <c r="DK588" s="186"/>
      <c r="DL588" s="156"/>
      <c r="DM588" s="195"/>
      <c r="DN588" s="242"/>
      <c r="DO588" s="242"/>
      <c r="DP588" s="195"/>
      <c r="DQ588" s="195"/>
      <c r="DR588" s="195"/>
      <c r="DS588" s="195"/>
      <c r="DT588" s="160"/>
      <c r="DU588" s="152">
        <f t="shared" si="754"/>
        <v>0</v>
      </c>
      <c r="DV588" s="152">
        <f t="shared" si="760"/>
        <v>0</v>
      </c>
      <c r="ES588" s="152">
        <f t="shared" si="761"/>
        <v>0</v>
      </c>
      <c r="ET588" s="151">
        <f t="shared" si="762"/>
        <v>0</v>
      </c>
      <c r="EU588" s="153"/>
      <c r="EV588" s="153"/>
      <c r="EW588" s="153"/>
      <c r="EX588" s="153"/>
      <c r="EY588" s="152">
        <f t="shared" si="763"/>
        <v>0</v>
      </c>
      <c r="EZ588" s="152">
        <f t="shared" si="764"/>
        <v>0</v>
      </c>
      <c r="FA588" s="152">
        <f t="shared" si="765"/>
        <v>0</v>
      </c>
      <c r="FB588" s="152">
        <f t="shared" si="766"/>
        <v>0</v>
      </c>
      <c r="FC588" s="151" t="str">
        <f t="shared" si="767"/>
        <v>Đủ</v>
      </c>
    </row>
    <row r="589" spans="1:168" s="155" customFormat="1" ht="13.5" hidden="1" customHeight="1">
      <c r="A589" s="208" t="str">
        <f t="shared" si="768"/>
        <v>Hiện</v>
      </c>
      <c r="B589" s="154" t="str">
        <f t="shared" si="755"/>
        <v>Đủ</v>
      </c>
      <c r="C589" s="154">
        <f t="shared" si="562"/>
        <v>0</v>
      </c>
      <c r="D589" s="154"/>
      <c r="E589" s="154"/>
      <c r="F589" s="344" t="s">
        <v>1728</v>
      </c>
      <c r="G589" s="154"/>
      <c r="H589" s="154"/>
      <c r="I589" s="253" t="s">
        <v>1131</v>
      </c>
      <c r="J589" s="254" t="s">
        <v>922</v>
      </c>
      <c r="K589" s="253" t="s">
        <v>1132</v>
      </c>
      <c r="L589" s="261"/>
      <c r="M589" s="256" t="s">
        <v>1074</v>
      </c>
      <c r="N589" s="259"/>
      <c r="O589" s="191">
        <v>576</v>
      </c>
      <c r="P589" s="190"/>
      <c r="AO589" s="234">
        <v>576</v>
      </c>
      <c r="AP589" s="193">
        <v>0</v>
      </c>
      <c r="AQ589" s="193">
        <v>0</v>
      </c>
      <c r="AR589" s="193">
        <v>0</v>
      </c>
      <c r="AS589" s="193">
        <v>0</v>
      </c>
      <c r="AT589" s="193">
        <v>0</v>
      </c>
      <c r="AU589" s="162">
        <v>0</v>
      </c>
      <c r="AV589" s="162">
        <v>0</v>
      </c>
      <c r="AW589" s="162">
        <v>0</v>
      </c>
      <c r="AX589" s="162">
        <v>0</v>
      </c>
      <c r="AY589" s="162">
        <v>0</v>
      </c>
      <c r="AZ589" s="162">
        <v>0</v>
      </c>
      <c r="BA589" s="162"/>
      <c r="BB589" s="162"/>
      <c r="BC589" s="162">
        <v>0</v>
      </c>
      <c r="BD589" s="162">
        <v>0</v>
      </c>
      <c r="BE589" s="162">
        <v>0</v>
      </c>
      <c r="BF589" s="162">
        <v>0</v>
      </c>
      <c r="BG589" s="162">
        <v>0</v>
      </c>
      <c r="BH589" s="162">
        <v>0</v>
      </c>
      <c r="BI589" s="162">
        <v>0</v>
      </c>
      <c r="BJ589" s="162">
        <v>0</v>
      </c>
      <c r="BK589" s="162">
        <v>0</v>
      </c>
      <c r="BL589" s="162">
        <v>0</v>
      </c>
      <c r="BM589" s="162">
        <v>0</v>
      </c>
      <c r="BN589" s="162">
        <v>0</v>
      </c>
      <c r="BO589" s="162"/>
      <c r="BP589" s="162"/>
      <c r="BQ589" s="162">
        <v>128</v>
      </c>
      <c r="BR589" s="162">
        <v>0</v>
      </c>
      <c r="BS589" s="162">
        <v>0</v>
      </c>
      <c r="BT589" s="162">
        <v>0</v>
      </c>
      <c r="BU589" s="162">
        <v>0</v>
      </c>
      <c r="BV589" s="162">
        <v>0</v>
      </c>
      <c r="BW589" s="162"/>
      <c r="BX589" s="162"/>
      <c r="BY589" s="162">
        <v>0</v>
      </c>
      <c r="BZ589" s="162">
        <v>0</v>
      </c>
      <c r="CA589" s="162">
        <v>0</v>
      </c>
      <c r="CB589" s="162">
        <v>0</v>
      </c>
      <c r="CC589" s="162">
        <v>0</v>
      </c>
      <c r="CD589" s="162">
        <v>0</v>
      </c>
      <c r="CE589" s="162">
        <f>VLOOKUP(I589,[120]REV33!$A:$O,11,0)</f>
        <v>0</v>
      </c>
      <c r="CF589" s="162">
        <f>VLOOKUP(I589,[120]REV33!$A:$O,12,0)</f>
        <v>0</v>
      </c>
      <c r="CG589" s="162"/>
      <c r="CH589" s="162"/>
      <c r="CI589" s="162"/>
      <c r="CJ589" s="162"/>
      <c r="CK589" s="162"/>
      <c r="CL589" s="162"/>
      <c r="CM589" s="162"/>
      <c r="CN589" s="162"/>
      <c r="CO589" s="162">
        <v>0</v>
      </c>
      <c r="CP589" s="162">
        <v>0</v>
      </c>
      <c r="CQ589" s="162">
        <v>0</v>
      </c>
      <c r="CR589" s="162">
        <v>0</v>
      </c>
      <c r="CS589" s="162">
        <v>0</v>
      </c>
      <c r="CT589" s="162">
        <v>0</v>
      </c>
      <c r="CU589" s="162">
        <v>0</v>
      </c>
      <c r="CV589" s="162">
        <v>0</v>
      </c>
      <c r="CW589" s="209">
        <f t="shared" si="756"/>
        <v>704</v>
      </c>
      <c r="CX589" s="209">
        <f t="shared" si="757"/>
        <v>0</v>
      </c>
      <c r="CY589" s="257" t="s">
        <v>1894</v>
      </c>
      <c r="CZ589" s="156"/>
      <c r="DA589" s="155">
        <v>576</v>
      </c>
      <c r="DE589" s="152">
        <f t="shared" si="758"/>
        <v>128</v>
      </c>
      <c r="DF589" s="152" t="str">
        <f t="shared" si="759"/>
        <v>0</v>
      </c>
      <c r="DG589" s="158"/>
      <c r="DH589" s="158" t="s">
        <v>2242</v>
      </c>
      <c r="DI589" s="156" t="s">
        <v>2041</v>
      </c>
      <c r="DJ589" s="253" t="s">
        <v>2370</v>
      </c>
      <c r="DK589" s="186" t="s">
        <v>2371</v>
      </c>
      <c r="DL589" s="156" t="s">
        <v>477</v>
      </c>
      <c r="DM589" s="187">
        <v>45982</v>
      </c>
      <c r="DN589" s="716">
        <v>128</v>
      </c>
      <c r="DO589" s="240" t="s">
        <v>477</v>
      </c>
      <c r="DP589" s="189">
        <v>710</v>
      </c>
      <c r="DQ589" s="181">
        <f>DP589*DN589*(1+DR589)</f>
        <v>98150.400000000009</v>
      </c>
      <c r="DR589" s="446">
        <v>0.08</v>
      </c>
      <c r="DS589" s="160">
        <f>DP589*DN589</f>
        <v>90880</v>
      </c>
      <c r="DT589" s="159">
        <v>45982</v>
      </c>
      <c r="DU589" s="152">
        <f t="shared" si="754"/>
        <v>128</v>
      </c>
      <c r="DV589" s="152">
        <f t="shared" si="760"/>
        <v>0</v>
      </c>
      <c r="ES589" s="152">
        <f t="shared" si="761"/>
        <v>0</v>
      </c>
      <c r="ET589" s="151">
        <f t="shared" si="762"/>
        <v>0</v>
      </c>
      <c r="EU589" s="153"/>
      <c r="EV589" s="153"/>
      <c r="EW589" s="153"/>
      <c r="EX589" s="153"/>
      <c r="EY589" s="152">
        <f t="shared" si="763"/>
        <v>128</v>
      </c>
      <c r="EZ589" s="152">
        <f t="shared" si="764"/>
        <v>0</v>
      </c>
      <c r="FA589" s="152">
        <f t="shared" si="765"/>
        <v>0</v>
      </c>
      <c r="FB589" s="152">
        <f t="shared" si="766"/>
        <v>0</v>
      </c>
      <c r="FC589" s="151" t="str">
        <f t="shared" si="767"/>
        <v>Đủ</v>
      </c>
    </row>
    <row r="590" spans="1:168" s="155" customFormat="1" ht="14" hidden="1" customHeight="1">
      <c r="A590" s="208" t="str">
        <f t="shared" si="768"/>
        <v>Hiện</v>
      </c>
      <c r="B590" s="154" t="str">
        <f t="shared" si="755"/>
        <v>Đủ</v>
      </c>
      <c r="C590" s="154">
        <f t="shared" si="562"/>
        <v>0</v>
      </c>
      <c r="D590" s="154"/>
      <c r="E590" s="154"/>
      <c r="F590" s="344" t="s">
        <v>1728</v>
      </c>
      <c r="G590" s="154"/>
      <c r="H590" s="154"/>
      <c r="I590" s="253" t="s">
        <v>1133</v>
      </c>
      <c r="J590" s="254" t="s">
        <v>922</v>
      </c>
      <c r="K590" s="253" t="s">
        <v>1134</v>
      </c>
      <c r="L590" s="261"/>
      <c r="M590" s="256" t="s">
        <v>1074</v>
      </c>
      <c r="N590" s="259"/>
      <c r="O590" s="191">
        <v>1128</v>
      </c>
      <c r="P590" s="190"/>
      <c r="AO590" s="234">
        <v>1128</v>
      </c>
      <c r="AP590" s="193">
        <v>0</v>
      </c>
      <c r="AQ590" s="193">
        <v>0</v>
      </c>
      <c r="AR590" s="193">
        <v>0</v>
      </c>
      <c r="AS590" s="193">
        <v>0</v>
      </c>
      <c r="AT590" s="193">
        <v>0</v>
      </c>
      <c r="AU590" s="162">
        <v>0</v>
      </c>
      <c r="AV590" s="162">
        <v>0</v>
      </c>
      <c r="AW590" s="162">
        <v>0</v>
      </c>
      <c r="AX590" s="162">
        <v>0</v>
      </c>
      <c r="AY590" s="162">
        <v>0</v>
      </c>
      <c r="AZ590" s="162">
        <v>0</v>
      </c>
      <c r="BA590" s="162"/>
      <c r="BB590" s="162"/>
      <c r="BC590" s="162">
        <v>0</v>
      </c>
      <c r="BD590" s="162">
        <v>0</v>
      </c>
      <c r="BE590" s="162">
        <v>0</v>
      </c>
      <c r="BF590" s="162">
        <v>0</v>
      </c>
      <c r="BG590" s="162">
        <v>0</v>
      </c>
      <c r="BH590" s="162">
        <v>0</v>
      </c>
      <c r="BI590" s="162">
        <v>0</v>
      </c>
      <c r="BJ590" s="162">
        <v>0</v>
      </c>
      <c r="BK590" s="162">
        <v>0</v>
      </c>
      <c r="BL590" s="162">
        <v>0</v>
      </c>
      <c r="BM590" s="162">
        <v>0</v>
      </c>
      <c r="BN590" s="162">
        <v>0</v>
      </c>
      <c r="BO590" s="162"/>
      <c r="BP590" s="162"/>
      <c r="BQ590" s="162">
        <v>0</v>
      </c>
      <c r="BR590" s="162">
        <v>0</v>
      </c>
      <c r="BS590" s="162">
        <v>0</v>
      </c>
      <c r="BT590" s="162">
        <v>0</v>
      </c>
      <c r="BU590" s="162">
        <v>0</v>
      </c>
      <c r="BV590" s="162">
        <v>0</v>
      </c>
      <c r="BW590" s="162"/>
      <c r="BX590" s="162"/>
      <c r="BY590" s="162">
        <v>0</v>
      </c>
      <c r="BZ590" s="162">
        <v>0</v>
      </c>
      <c r="CA590" s="162">
        <v>0</v>
      </c>
      <c r="CB590" s="162">
        <v>0</v>
      </c>
      <c r="CC590" s="162">
        <v>0</v>
      </c>
      <c r="CD590" s="162">
        <v>0</v>
      </c>
      <c r="CE590" s="162">
        <f>VLOOKUP(I590,[120]REV33!$A:$O,11,0)</f>
        <v>0</v>
      </c>
      <c r="CF590" s="162">
        <f>VLOOKUP(I590,[120]REV33!$A:$O,12,0)</f>
        <v>0</v>
      </c>
      <c r="CG590" s="162"/>
      <c r="CH590" s="162"/>
      <c r="CI590" s="162"/>
      <c r="CJ590" s="162"/>
      <c r="CK590" s="162"/>
      <c r="CL590" s="162"/>
      <c r="CM590" s="162"/>
      <c r="CN590" s="162"/>
      <c r="CO590" s="162">
        <v>0</v>
      </c>
      <c r="CP590" s="162">
        <v>0</v>
      </c>
      <c r="CQ590" s="162">
        <v>0</v>
      </c>
      <c r="CR590" s="162">
        <v>0</v>
      </c>
      <c r="CS590" s="162">
        <v>0</v>
      </c>
      <c r="CT590" s="162">
        <v>0</v>
      </c>
      <c r="CU590" s="162">
        <v>0</v>
      </c>
      <c r="CV590" s="162">
        <v>0</v>
      </c>
      <c r="CW590" s="209">
        <f t="shared" si="756"/>
        <v>1128</v>
      </c>
      <c r="CX590" s="209">
        <f t="shared" si="757"/>
        <v>0</v>
      </c>
      <c r="CY590" s="257" t="s">
        <v>1157</v>
      </c>
      <c r="CZ590" s="156"/>
      <c r="DA590" s="155">
        <v>1128</v>
      </c>
      <c r="DE590" s="152" t="str">
        <f t="shared" si="758"/>
        <v>0</v>
      </c>
      <c r="DF590" s="152" t="str">
        <f t="shared" si="759"/>
        <v>0</v>
      </c>
      <c r="DG590" s="158"/>
      <c r="DH590" s="158"/>
      <c r="DI590" s="156"/>
      <c r="DJ590" s="260"/>
      <c r="DK590" s="186"/>
      <c r="DL590" s="156"/>
      <c r="DM590" s="195"/>
      <c r="DN590" s="242"/>
      <c r="DO590" s="242"/>
      <c r="DP590" s="195"/>
      <c r="DQ590" s="195"/>
      <c r="DR590" s="195"/>
      <c r="DS590" s="195"/>
      <c r="DT590" s="160"/>
      <c r="DU590" s="152">
        <f t="shared" si="754"/>
        <v>0</v>
      </c>
      <c r="DV590" s="152">
        <f t="shared" si="760"/>
        <v>0</v>
      </c>
      <c r="ES590" s="152">
        <f t="shared" si="761"/>
        <v>0</v>
      </c>
      <c r="ET590" s="151">
        <f t="shared" si="762"/>
        <v>0</v>
      </c>
      <c r="EU590" s="153"/>
      <c r="EV590" s="153"/>
      <c r="EW590" s="153"/>
      <c r="EX590" s="153"/>
      <c r="EY590" s="152">
        <f t="shared" si="763"/>
        <v>0</v>
      </c>
      <c r="EZ590" s="152">
        <f t="shared" si="764"/>
        <v>0</v>
      </c>
      <c r="FA590" s="152">
        <f t="shared" si="765"/>
        <v>0</v>
      </c>
      <c r="FB590" s="152">
        <f t="shared" si="766"/>
        <v>0</v>
      </c>
      <c r="FC590" s="151" t="str">
        <f t="shared" si="767"/>
        <v>Đủ</v>
      </c>
    </row>
    <row r="591" spans="1:168" s="155" customFormat="1" ht="14" hidden="1" customHeight="1">
      <c r="A591" s="208" t="str">
        <f t="shared" si="768"/>
        <v>Hiện</v>
      </c>
      <c r="B591" s="154" t="str">
        <f t="shared" ref="B591:B602" si="769">FC591</f>
        <v>Đủ</v>
      </c>
      <c r="C591" s="154">
        <f t="shared" ref="C591:C602" si="770">FA591</f>
        <v>0</v>
      </c>
      <c r="D591" s="154"/>
      <c r="E591" s="154"/>
      <c r="F591" s="344" t="s">
        <v>1728</v>
      </c>
      <c r="G591" s="154"/>
      <c r="H591" s="154"/>
      <c r="I591" s="253" t="s">
        <v>1135</v>
      </c>
      <c r="J591" s="254" t="s">
        <v>922</v>
      </c>
      <c r="K591" s="253" t="s">
        <v>1136</v>
      </c>
      <c r="L591" s="261"/>
      <c r="M591" s="256" t="s">
        <v>1074</v>
      </c>
      <c r="N591" s="259"/>
      <c r="O591" s="191">
        <v>32</v>
      </c>
      <c r="P591" s="190"/>
      <c r="AO591" s="234">
        <v>32</v>
      </c>
      <c r="AP591" s="193">
        <v>0</v>
      </c>
      <c r="AQ591" s="193">
        <v>0</v>
      </c>
      <c r="AR591" s="193">
        <v>0</v>
      </c>
      <c r="AS591" s="193">
        <v>0</v>
      </c>
      <c r="AT591" s="193">
        <v>0</v>
      </c>
      <c r="AU591" s="162">
        <v>0</v>
      </c>
      <c r="AV591" s="162">
        <v>0</v>
      </c>
      <c r="AW591" s="162">
        <v>64</v>
      </c>
      <c r="AX591" s="162">
        <v>0</v>
      </c>
      <c r="AY591" s="162">
        <v>0</v>
      </c>
      <c r="AZ591" s="162">
        <v>0</v>
      </c>
      <c r="BA591" s="162"/>
      <c r="BB591" s="162"/>
      <c r="BC591" s="162">
        <v>0</v>
      </c>
      <c r="BD591" s="162">
        <v>0</v>
      </c>
      <c r="BE591" s="162">
        <v>0</v>
      </c>
      <c r="BF591" s="162">
        <v>0</v>
      </c>
      <c r="BG591" s="162">
        <v>0</v>
      </c>
      <c r="BH591" s="162">
        <v>0</v>
      </c>
      <c r="BI591" s="162">
        <v>0</v>
      </c>
      <c r="BJ591" s="162">
        <v>0</v>
      </c>
      <c r="BK591" s="162">
        <v>0</v>
      </c>
      <c r="BL591" s="162">
        <v>0</v>
      </c>
      <c r="BM591" s="162">
        <v>0</v>
      </c>
      <c r="BN591" s="162">
        <v>0</v>
      </c>
      <c r="BO591" s="162"/>
      <c r="BP591" s="162"/>
      <c r="BQ591" s="162">
        <v>0</v>
      </c>
      <c r="BR591" s="162">
        <v>0</v>
      </c>
      <c r="BS591" s="162">
        <v>0</v>
      </c>
      <c r="BT591" s="162">
        <v>0</v>
      </c>
      <c r="BU591" s="162">
        <v>0</v>
      </c>
      <c r="BV591" s="162">
        <v>0</v>
      </c>
      <c r="BW591" s="162"/>
      <c r="BX591" s="162"/>
      <c r="BY591" s="162">
        <v>0</v>
      </c>
      <c r="BZ591" s="162">
        <v>0</v>
      </c>
      <c r="CA591" s="162">
        <v>0</v>
      </c>
      <c r="CB591" s="162">
        <v>0</v>
      </c>
      <c r="CC591" s="162">
        <v>0</v>
      </c>
      <c r="CD591" s="162">
        <v>0</v>
      </c>
      <c r="CE591" s="162">
        <f>VLOOKUP(I591,[120]REV33!$A:$O,11,0)</f>
        <v>0</v>
      </c>
      <c r="CF591" s="162">
        <f>VLOOKUP(I591,[120]REV33!$A:$O,12,0)</f>
        <v>0</v>
      </c>
      <c r="CG591" s="162"/>
      <c r="CH591" s="162"/>
      <c r="CI591" s="162"/>
      <c r="CJ591" s="162"/>
      <c r="CK591" s="162"/>
      <c r="CL591" s="162"/>
      <c r="CM591" s="162"/>
      <c r="CN591" s="162"/>
      <c r="CO591" s="162">
        <v>0</v>
      </c>
      <c r="CP591" s="162">
        <v>0</v>
      </c>
      <c r="CQ591" s="162">
        <v>0</v>
      </c>
      <c r="CR591" s="162">
        <v>0</v>
      </c>
      <c r="CS591" s="162">
        <v>0</v>
      </c>
      <c r="CT591" s="162">
        <v>0</v>
      </c>
      <c r="CU591" s="162">
        <v>0</v>
      </c>
      <c r="CV591" s="162">
        <v>0</v>
      </c>
      <c r="CW591" s="209">
        <f t="shared" si="756"/>
        <v>96</v>
      </c>
      <c r="CX591" s="209">
        <f t="shared" si="757"/>
        <v>0</v>
      </c>
      <c r="CY591" s="257" t="s">
        <v>1895</v>
      </c>
      <c r="CZ591" s="156"/>
      <c r="DA591" s="155">
        <v>32</v>
      </c>
      <c r="DE591" s="152">
        <f t="shared" si="758"/>
        <v>64</v>
      </c>
      <c r="DF591" s="152" t="str">
        <f t="shared" si="759"/>
        <v>0</v>
      </c>
      <c r="DG591" s="158"/>
      <c r="DH591" s="158" t="s">
        <v>1583</v>
      </c>
      <c r="DI591" s="156" t="s">
        <v>435</v>
      </c>
      <c r="DJ591" s="253" t="s">
        <v>1136</v>
      </c>
      <c r="DK591" s="186"/>
      <c r="DL591" s="156" t="s">
        <v>477</v>
      </c>
      <c r="DM591" s="187">
        <v>45916</v>
      </c>
      <c r="DN591" s="242">
        <v>64</v>
      </c>
      <c r="DO591" s="240" t="s">
        <v>477</v>
      </c>
      <c r="DP591" s="195">
        <v>10020</v>
      </c>
      <c r="DQ591" s="181">
        <f t="shared" ref="DQ591:DQ605" si="771">DP591*DN591*1.1</f>
        <v>705408</v>
      </c>
      <c r="DR591" s="446">
        <f t="shared" ref="DR591:DR625" si="772">(DQ591-DS591)/DS591</f>
        <v>0.1</v>
      </c>
      <c r="DS591" s="160">
        <f t="shared" ref="DS591:DS617" si="773">DP591*DN591</f>
        <v>641280</v>
      </c>
      <c r="DT591" s="159">
        <v>45922</v>
      </c>
      <c r="DU591" s="152">
        <f t="shared" si="754"/>
        <v>64</v>
      </c>
      <c r="DV591" s="152">
        <f t="shared" si="760"/>
        <v>0</v>
      </c>
      <c r="ES591" s="152">
        <f t="shared" si="761"/>
        <v>0</v>
      </c>
      <c r="ET591" s="151">
        <f t="shared" si="762"/>
        <v>0</v>
      </c>
      <c r="EU591" s="153"/>
      <c r="EV591" s="153"/>
      <c r="EW591" s="153"/>
      <c r="EX591" s="153"/>
      <c r="EY591" s="152">
        <f t="shared" si="763"/>
        <v>64</v>
      </c>
      <c r="EZ591" s="152">
        <f t="shared" si="764"/>
        <v>0</v>
      </c>
      <c r="FA591" s="152">
        <f t="shared" si="765"/>
        <v>0</v>
      </c>
      <c r="FB591" s="152">
        <f t="shared" si="766"/>
        <v>0</v>
      </c>
      <c r="FC591" s="151" t="str">
        <f t="shared" si="767"/>
        <v>Đủ</v>
      </c>
    </row>
    <row r="592" spans="1:168" s="155" customFormat="1" ht="13" hidden="1" customHeight="1">
      <c r="A592" s="208" t="str">
        <f t="shared" si="768"/>
        <v>Hiện</v>
      </c>
      <c r="B592" s="154" t="str">
        <f t="shared" si="769"/>
        <v>Đủ</v>
      </c>
      <c r="C592" s="154">
        <f t="shared" si="770"/>
        <v>0</v>
      </c>
      <c r="D592" s="154"/>
      <c r="E592" s="154"/>
      <c r="F592" s="344" t="s">
        <v>1728</v>
      </c>
      <c r="G592" s="154"/>
      <c r="H592" s="154"/>
      <c r="I592" s="253" t="s">
        <v>1137</v>
      </c>
      <c r="J592" s="254" t="s">
        <v>922</v>
      </c>
      <c r="K592" s="253" t="s">
        <v>1138</v>
      </c>
      <c r="L592" s="261"/>
      <c r="M592" s="256" t="s">
        <v>1074</v>
      </c>
      <c r="N592" s="259"/>
      <c r="O592" s="191">
        <v>736</v>
      </c>
      <c r="P592" s="190"/>
      <c r="AO592" s="234">
        <v>736</v>
      </c>
      <c r="AP592" s="193">
        <v>0</v>
      </c>
      <c r="AQ592" s="193">
        <v>0</v>
      </c>
      <c r="AR592" s="193">
        <v>0</v>
      </c>
      <c r="AS592" s="193">
        <v>0</v>
      </c>
      <c r="AT592" s="193">
        <v>0</v>
      </c>
      <c r="AU592" s="162">
        <v>0</v>
      </c>
      <c r="AV592" s="162">
        <v>0</v>
      </c>
      <c r="AW592" s="162">
        <v>1024</v>
      </c>
      <c r="AX592" s="162">
        <v>0</v>
      </c>
      <c r="AY592" s="162">
        <v>0</v>
      </c>
      <c r="AZ592" s="162">
        <v>0</v>
      </c>
      <c r="BA592" s="162"/>
      <c r="BB592" s="162"/>
      <c r="BC592" s="162">
        <v>0</v>
      </c>
      <c r="BD592" s="162">
        <v>0</v>
      </c>
      <c r="BE592" s="162">
        <v>0</v>
      </c>
      <c r="BF592" s="162">
        <v>0</v>
      </c>
      <c r="BG592" s="162">
        <v>0</v>
      </c>
      <c r="BH592" s="162">
        <v>0</v>
      </c>
      <c r="BI592" s="162">
        <v>0</v>
      </c>
      <c r="BJ592" s="162">
        <v>0</v>
      </c>
      <c r="BK592" s="162">
        <v>0</v>
      </c>
      <c r="BL592" s="162">
        <v>0</v>
      </c>
      <c r="BM592" s="162">
        <v>0</v>
      </c>
      <c r="BN592" s="162">
        <v>0</v>
      </c>
      <c r="BO592" s="162"/>
      <c r="BP592" s="162"/>
      <c r="BQ592" s="162">
        <v>0</v>
      </c>
      <c r="BR592" s="162">
        <v>0</v>
      </c>
      <c r="BS592" s="162">
        <v>0</v>
      </c>
      <c r="BT592" s="162">
        <v>0</v>
      </c>
      <c r="BU592" s="162">
        <v>0</v>
      </c>
      <c r="BV592" s="162">
        <v>0</v>
      </c>
      <c r="BW592" s="162"/>
      <c r="BX592" s="162"/>
      <c r="BY592" s="162">
        <v>0</v>
      </c>
      <c r="BZ592" s="162">
        <v>0</v>
      </c>
      <c r="CA592" s="162">
        <v>0</v>
      </c>
      <c r="CB592" s="162">
        <v>0</v>
      </c>
      <c r="CC592" s="162">
        <v>0</v>
      </c>
      <c r="CD592" s="162">
        <v>0</v>
      </c>
      <c r="CE592" s="162">
        <f>VLOOKUP(I592,[120]REV33!$A:$O,11,0)</f>
        <v>0</v>
      </c>
      <c r="CF592" s="162">
        <f>VLOOKUP(I592,[120]REV33!$A:$O,12,0)</f>
        <v>0</v>
      </c>
      <c r="CG592" s="162"/>
      <c r="CH592" s="162"/>
      <c r="CI592" s="162"/>
      <c r="CJ592" s="162"/>
      <c r="CK592" s="162"/>
      <c r="CL592" s="162"/>
      <c r="CM592" s="162"/>
      <c r="CN592" s="162"/>
      <c r="CO592" s="162">
        <v>0</v>
      </c>
      <c r="CP592" s="162">
        <v>0</v>
      </c>
      <c r="CQ592" s="162">
        <v>0</v>
      </c>
      <c r="CR592" s="162">
        <v>0</v>
      </c>
      <c r="CS592" s="162">
        <v>0</v>
      </c>
      <c r="CT592" s="162">
        <v>0</v>
      </c>
      <c r="CU592" s="162">
        <v>0</v>
      </c>
      <c r="CV592" s="162">
        <v>0</v>
      </c>
      <c r="CW592" s="209">
        <f t="shared" si="756"/>
        <v>1760</v>
      </c>
      <c r="CX592" s="209">
        <f t="shared" si="757"/>
        <v>0</v>
      </c>
      <c r="CY592" s="257" t="s">
        <v>1895</v>
      </c>
      <c r="CZ592" s="156"/>
      <c r="DA592" s="155">
        <v>734</v>
      </c>
      <c r="DE592" s="152">
        <f t="shared" si="758"/>
        <v>1026</v>
      </c>
      <c r="DF592" s="152" t="str">
        <f t="shared" si="759"/>
        <v>0</v>
      </c>
      <c r="DG592" s="158"/>
      <c r="DH592" s="158" t="s">
        <v>1584</v>
      </c>
      <c r="DI592" s="156" t="s">
        <v>435</v>
      </c>
      <c r="DJ592" s="260" t="s">
        <v>1345</v>
      </c>
      <c r="DK592" s="186"/>
      <c r="DL592" s="156" t="s">
        <v>477</v>
      </c>
      <c r="DM592" s="187">
        <v>45911</v>
      </c>
      <c r="DN592" s="242">
        <v>2</v>
      </c>
      <c r="DO592" s="242" t="s">
        <v>477</v>
      </c>
      <c r="DP592" s="195">
        <v>2060</v>
      </c>
      <c r="DQ592" s="181">
        <f t="shared" si="771"/>
        <v>4532</v>
      </c>
      <c r="DR592" s="446">
        <f t="shared" si="772"/>
        <v>0.1</v>
      </c>
      <c r="DS592" s="195">
        <f t="shared" si="773"/>
        <v>4120</v>
      </c>
      <c r="DT592" s="159">
        <v>45913</v>
      </c>
      <c r="DU592" s="152">
        <f t="shared" si="754"/>
        <v>1026</v>
      </c>
      <c r="DV592" s="152">
        <f t="shared" si="760"/>
        <v>0</v>
      </c>
      <c r="ES592" s="152">
        <f t="shared" si="761"/>
        <v>0</v>
      </c>
      <c r="ET592" s="151">
        <f t="shared" si="762"/>
        <v>0</v>
      </c>
      <c r="EU592" s="153"/>
      <c r="EV592" s="153"/>
      <c r="EW592" s="153"/>
      <c r="EX592" s="153"/>
      <c r="EY592" s="152">
        <f t="shared" si="763"/>
        <v>1026</v>
      </c>
      <c r="EZ592" s="152">
        <f t="shared" si="764"/>
        <v>0</v>
      </c>
      <c r="FA592" s="152">
        <f t="shared" si="765"/>
        <v>0</v>
      </c>
      <c r="FB592" s="152">
        <f t="shared" si="766"/>
        <v>0</v>
      </c>
      <c r="FC592" s="151" t="str">
        <f t="shared" si="767"/>
        <v>Đủ</v>
      </c>
    </row>
    <row r="593" spans="1:162" s="263" customFormat="1" ht="14" hidden="1" customHeight="1">
      <c r="A593" s="208" t="str">
        <f t="shared" si="768"/>
        <v>ok</v>
      </c>
      <c r="B593" s="154"/>
      <c r="C593" s="154"/>
      <c r="D593" s="154"/>
      <c r="E593" s="154"/>
      <c r="F593" s="344" t="s">
        <v>1728</v>
      </c>
      <c r="G593" s="154"/>
      <c r="H593" s="154"/>
      <c r="I593" s="253" t="s">
        <v>1137</v>
      </c>
      <c r="J593" s="254" t="s">
        <v>922</v>
      </c>
      <c r="K593" s="253" t="s">
        <v>1138</v>
      </c>
      <c r="L593" s="261"/>
      <c r="M593" s="256" t="s">
        <v>1074</v>
      </c>
      <c r="N593" s="259"/>
      <c r="O593" s="191"/>
      <c r="P593" s="190"/>
      <c r="Q593" s="155"/>
      <c r="R593" s="155"/>
      <c r="S593" s="155"/>
      <c r="T593" s="155"/>
      <c r="U593" s="155"/>
      <c r="V593" s="155"/>
      <c r="W593" s="155"/>
      <c r="X593" s="155"/>
      <c r="Y593" s="155"/>
      <c r="Z593" s="155"/>
      <c r="AA593" s="155"/>
      <c r="AB593" s="155"/>
      <c r="AC593" s="155"/>
      <c r="AD593" s="155"/>
      <c r="AE593" s="155"/>
      <c r="AF593" s="155"/>
      <c r="AG593" s="155"/>
      <c r="AH593" s="155"/>
      <c r="AI593" s="155"/>
      <c r="AJ593" s="155"/>
      <c r="AK593" s="155"/>
      <c r="AL593" s="155"/>
      <c r="AM593" s="155"/>
      <c r="AN593" s="155"/>
      <c r="AO593" s="234"/>
      <c r="AP593" s="193"/>
      <c r="AQ593" s="193"/>
      <c r="AR593" s="193"/>
      <c r="AS593" s="193"/>
      <c r="AT593" s="193"/>
      <c r="AU593" s="162"/>
      <c r="AV593" s="162"/>
      <c r="AW593" s="162"/>
      <c r="AX593" s="162"/>
      <c r="AY593" s="162"/>
      <c r="AZ593" s="162"/>
      <c r="BA593" s="162"/>
      <c r="BB593" s="162"/>
      <c r="BC593" s="162"/>
      <c r="BD593" s="162"/>
      <c r="BE593" s="162"/>
      <c r="BF593" s="162"/>
      <c r="BG593" s="162"/>
      <c r="BH593" s="162"/>
      <c r="BI593" s="162"/>
      <c r="BJ593" s="162"/>
      <c r="BK593" s="162"/>
      <c r="BL593" s="162"/>
      <c r="BM593" s="162"/>
      <c r="BN593" s="162"/>
      <c r="BO593" s="162"/>
      <c r="BP593" s="162"/>
      <c r="BQ593" s="162"/>
      <c r="BR593" s="162"/>
      <c r="BS593" s="162"/>
      <c r="BT593" s="162"/>
      <c r="BU593" s="162"/>
      <c r="BV593" s="162"/>
      <c r="BW593" s="162"/>
      <c r="BX593" s="162"/>
      <c r="BY593" s="162"/>
      <c r="BZ593" s="162"/>
      <c r="CA593" s="162"/>
      <c r="CB593" s="162"/>
      <c r="CC593" s="162"/>
      <c r="CD593" s="162"/>
      <c r="CE593" s="162"/>
      <c r="CF593" s="162"/>
      <c r="CG593" s="162"/>
      <c r="CH593" s="162"/>
      <c r="CI593" s="162"/>
      <c r="CJ593" s="162"/>
      <c r="CK593" s="162"/>
      <c r="CL593" s="162"/>
      <c r="CM593" s="162"/>
      <c r="CN593" s="162"/>
      <c r="CO593" s="162"/>
      <c r="CP593" s="162"/>
      <c r="CQ593" s="162"/>
      <c r="CR593" s="162"/>
      <c r="CS593" s="162"/>
      <c r="CT593" s="162"/>
      <c r="CU593" s="162"/>
      <c r="CV593" s="162"/>
      <c r="CW593" s="209"/>
      <c r="CX593" s="209"/>
      <c r="CY593" s="257"/>
      <c r="CZ593" s="156"/>
      <c r="DA593" s="155"/>
      <c r="DB593" s="155"/>
      <c r="DC593" s="155"/>
      <c r="DD593" s="155"/>
      <c r="DE593" s="152"/>
      <c r="DF593" s="152"/>
      <c r="DG593" s="158"/>
      <c r="DH593" s="158" t="s">
        <v>1583</v>
      </c>
      <c r="DI593" s="156" t="s">
        <v>435</v>
      </c>
      <c r="DJ593" s="253" t="s">
        <v>1138</v>
      </c>
      <c r="DK593" s="186"/>
      <c r="DL593" s="156" t="s">
        <v>477</v>
      </c>
      <c r="DM593" s="187">
        <v>45916</v>
      </c>
      <c r="DN593" s="242">
        <v>1024</v>
      </c>
      <c r="DO593" s="240" t="s">
        <v>477</v>
      </c>
      <c r="DP593" s="195">
        <v>2060</v>
      </c>
      <c r="DQ593" s="181">
        <f t="shared" si="771"/>
        <v>2320384</v>
      </c>
      <c r="DR593" s="446">
        <f t="shared" si="772"/>
        <v>0.1</v>
      </c>
      <c r="DS593" s="160">
        <f t="shared" si="773"/>
        <v>2109440</v>
      </c>
      <c r="DT593" s="159">
        <v>45922</v>
      </c>
      <c r="DU593" s="152"/>
      <c r="DV593" s="152"/>
      <c r="DW593" s="155"/>
      <c r="DX593" s="155"/>
      <c r="DY593" s="155"/>
      <c r="DZ593" s="155"/>
      <c r="EA593" s="155"/>
      <c r="EB593" s="155"/>
      <c r="EC593" s="155"/>
      <c r="ED593" s="155"/>
      <c r="EE593" s="155"/>
      <c r="EF593" s="155"/>
      <c r="EG593" s="155"/>
      <c r="EH593" s="155"/>
      <c r="EI593" s="155"/>
      <c r="EJ593" s="155"/>
      <c r="EK593" s="155"/>
      <c r="EL593" s="155"/>
      <c r="EM593" s="155"/>
      <c r="EN593" s="155"/>
      <c r="EO593" s="155"/>
      <c r="EP593" s="155"/>
      <c r="EQ593" s="155"/>
      <c r="ER593" s="155"/>
      <c r="ES593" s="152"/>
      <c r="ET593" s="151"/>
      <c r="EU593" s="153"/>
      <c r="EV593" s="153"/>
      <c r="EW593" s="153"/>
      <c r="EX593" s="153"/>
      <c r="EY593" s="152"/>
      <c r="EZ593" s="152"/>
      <c r="FA593" s="152"/>
      <c r="FB593" s="152"/>
      <c r="FC593" s="151"/>
      <c r="FD593" s="155"/>
      <c r="FE593" s="155"/>
      <c r="FF593" s="155"/>
    </row>
    <row r="594" spans="1:162" s="263" customFormat="1" ht="14" hidden="1" customHeight="1">
      <c r="A594" s="208" t="str">
        <f t="shared" si="768"/>
        <v>Hiện</v>
      </c>
      <c r="B594" s="154" t="str">
        <f t="shared" si="769"/>
        <v>Đủ</v>
      </c>
      <c r="C594" s="154">
        <f t="shared" si="770"/>
        <v>0</v>
      </c>
      <c r="D594" s="154"/>
      <c r="E594" s="154"/>
      <c r="F594" s="344" t="s">
        <v>1728</v>
      </c>
      <c r="G594" s="154"/>
      <c r="H594" s="154"/>
      <c r="I594" s="253" t="s">
        <v>1139</v>
      </c>
      <c r="J594" s="254" t="s">
        <v>922</v>
      </c>
      <c r="K594" s="253" t="s">
        <v>1140</v>
      </c>
      <c r="L594" s="261"/>
      <c r="M594" s="256" t="s">
        <v>1074</v>
      </c>
      <c r="N594" s="259"/>
      <c r="O594" s="191">
        <v>1580</v>
      </c>
      <c r="P594" s="190"/>
      <c r="Q594" s="155"/>
      <c r="R594" s="155"/>
      <c r="S594" s="155"/>
      <c r="T594" s="155"/>
      <c r="U594" s="155"/>
      <c r="V594" s="155"/>
      <c r="W594" s="155"/>
      <c r="X594" s="155"/>
      <c r="Y594" s="155"/>
      <c r="Z594" s="155"/>
      <c r="AA594" s="155"/>
      <c r="AB594" s="155"/>
      <c r="AC594" s="155"/>
      <c r="AD594" s="155"/>
      <c r="AE594" s="155"/>
      <c r="AF594" s="155"/>
      <c r="AG594" s="155"/>
      <c r="AH594" s="155"/>
      <c r="AI594" s="155"/>
      <c r="AJ594" s="155"/>
      <c r="AK594" s="155"/>
      <c r="AL594" s="155"/>
      <c r="AM594" s="155"/>
      <c r="AN594" s="155"/>
      <c r="AO594" s="234">
        <v>1580</v>
      </c>
      <c r="AP594" s="193">
        <v>0</v>
      </c>
      <c r="AQ594" s="193">
        <v>0</v>
      </c>
      <c r="AR594" s="193">
        <v>0</v>
      </c>
      <c r="AS594" s="193">
        <v>0</v>
      </c>
      <c r="AT594" s="193">
        <v>0</v>
      </c>
      <c r="AU594" s="162">
        <v>0</v>
      </c>
      <c r="AV594" s="162">
        <v>0</v>
      </c>
      <c r="AW594" s="162">
        <v>0</v>
      </c>
      <c r="AX594" s="162">
        <v>0</v>
      </c>
      <c r="AY594" s="162">
        <v>0</v>
      </c>
      <c r="AZ594" s="162">
        <v>0</v>
      </c>
      <c r="BA594" s="162"/>
      <c r="BB594" s="162"/>
      <c r="BC594" s="162">
        <v>0</v>
      </c>
      <c r="BD594" s="162">
        <v>0</v>
      </c>
      <c r="BE594" s="162">
        <v>0</v>
      </c>
      <c r="BF594" s="162">
        <v>0</v>
      </c>
      <c r="BG594" s="162">
        <v>0</v>
      </c>
      <c r="BH594" s="162">
        <v>0</v>
      </c>
      <c r="BI594" s="162">
        <v>0</v>
      </c>
      <c r="BJ594" s="162">
        <v>0</v>
      </c>
      <c r="BK594" s="162">
        <v>0</v>
      </c>
      <c r="BL594" s="162">
        <v>0</v>
      </c>
      <c r="BM594" s="162">
        <v>0</v>
      </c>
      <c r="BN594" s="162">
        <v>0</v>
      </c>
      <c r="BO594" s="162"/>
      <c r="BP594" s="162"/>
      <c r="BQ594" s="162">
        <v>0</v>
      </c>
      <c r="BR594" s="162">
        <v>0</v>
      </c>
      <c r="BS594" s="162">
        <v>0</v>
      </c>
      <c r="BT594" s="162">
        <v>0</v>
      </c>
      <c r="BU594" s="162">
        <v>0</v>
      </c>
      <c r="BV594" s="162">
        <v>0</v>
      </c>
      <c r="BW594" s="162"/>
      <c r="BX594" s="162"/>
      <c r="BY594" s="162">
        <v>0</v>
      </c>
      <c r="BZ594" s="162">
        <v>0</v>
      </c>
      <c r="CA594" s="162">
        <v>0</v>
      </c>
      <c r="CB594" s="162">
        <v>0</v>
      </c>
      <c r="CC594" s="162">
        <v>0</v>
      </c>
      <c r="CD594" s="162">
        <v>0</v>
      </c>
      <c r="CE594" s="162">
        <f>VLOOKUP(I594,[120]REV33!$A:$O,11,0)</f>
        <v>0</v>
      </c>
      <c r="CF594" s="162">
        <f>VLOOKUP(I594,[120]REV33!$A:$O,12,0)</f>
        <v>0</v>
      </c>
      <c r="CG594" s="162"/>
      <c r="CH594" s="162"/>
      <c r="CI594" s="162"/>
      <c r="CJ594" s="162"/>
      <c r="CK594" s="162"/>
      <c r="CL594" s="162"/>
      <c r="CM594" s="162"/>
      <c r="CN594" s="162"/>
      <c r="CO594" s="162">
        <v>0</v>
      </c>
      <c r="CP594" s="162">
        <v>0</v>
      </c>
      <c r="CQ594" s="162">
        <v>0</v>
      </c>
      <c r="CR594" s="162">
        <v>0</v>
      </c>
      <c r="CS594" s="162">
        <v>0</v>
      </c>
      <c r="CT594" s="162">
        <v>0</v>
      </c>
      <c r="CU594" s="162">
        <v>0</v>
      </c>
      <c r="CV594" s="162">
        <v>0</v>
      </c>
      <c r="CW594" s="209">
        <f t="shared" ref="CW594:CW597" si="774">Q594+S594+U594+W594+Y594+AA594+AC594+AE594+AG594+AI594+AK594+AM594+AO594+AQ594+AS594+AU594+AW594+AY594+BA594+BC594+BE594+BG594+BI594+BK594+BM594+BO594+BQ594+BS594+BU594+BW594+BY594+CA594+CC594+CE594+CG594+CI594+CK594+CM594+CO594+CQ594+CS594+CU594</f>
        <v>1580</v>
      </c>
      <c r="CX594" s="209">
        <f t="shared" ref="CX594:CX597" si="775">R594+T594+V594+X594+Z594+AB594+AD594+AF594+AH594+AJ594+AL594+AN594+AP594+AR594+AT594+AV594+AX594+AZ594+BB594+BD594+BF594+BH594+BJ594+BL594+BN594+BP594+BR594+BT594+BV594+BX594+BZ594+CB594+CD594+CF594+CH594+CJ594+CL594+CN594+CP594+CR594+CT594+CV594</f>
        <v>0</v>
      </c>
      <c r="CY594" s="257" t="s">
        <v>1157</v>
      </c>
      <c r="CZ594" s="156"/>
      <c r="DA594" s="155"/>
      <c r="DB594" s="155"/>
      <c r="DC594" s="155"/>
      <c r="DD594" s="155"/>
      <c r="DE594" s="152">
        <f t="shared" ref="DE594:DE597" si="776">IF(CW594&gt;DA594,CW594-DA594,"0")</f>
        <v>1580</v>
      </c>
      <c r="DF594" s="152" t="str">
        <f t="shared" ref="DF594:DF597" si="777">IF(CX594&gt;DB594,CX594-DB594,"0")</f>
        <v>0</v>
      </c>
      <c r="DG594" s="158"/>
      <c r="DH594" s="158" t="s">
        <v>1584</v>
      </c>
      <c r="DI594" s="156" t="s">
        <v>435</v>
      </c>
      <c r="DJ594" s="260" t="s">
        <v>1346</v>
      </c>
      <c r="DK594" s="186"/>
      <c r="DL594" s="156" t="s">
        <v>477</v>
      </c>
      <c r="DM594" s="187">
        <v>45911</v>
      </c>
      <c r="DN594" s="242">
        <v>1580</v>
      </c>
      <c r="DO594" s="242" t="s">
        <v>477</v>
      </c>
      <c r="DP594" s="195">
        <v>2060</v>
      </c>
      <c r="DQ594" s="181">
        <f t="shared" si="771"/>
        <v>3580280.0000000005</v>
      </c>
      <c r="DR594" s="446">
        <f t="shared" si="772"/>
        <v>0.10000000000000014</v>
      </c>
      <c r="DS594" s="195">
        <f t="shared" si="773"/>
        <v>3254800</v>
      </c>
      <c r="DT594" s="159">
        <v>45913</v>
      </c>
      <c r="DU594" s="152">
        <f>SUMIF($I:$I,I594,$DN:$DN)</f>
        <v>1580</v>
      </c>
      <c r="DV594" s="152">
        <f>SUMIF($I:$I,I594,$DO:$DO)</f>
        <v>0</v>
      </c>
      <c r="DW594" s="155"/>
      <c r="DX594" s="155"/>
      <c r="DY594" s="155"/>
      <c r="DZ594" s="155"/>
      <c r="EA594" s="155"/>
      <c r="EB594" s="155"/>
      <c r="EC594" s="155"/>
      <c r="ED594" s="155"/>
      <c r="EE594" s="155"/>
      <c r="EF594" s="155"/>
      <c r="EG594" s="155"/>
      <c r="EH594" s="155"/>
      <c r="EI594" s="155"/>
      <c r="EJ594" s="155"/>
      <c r="EK594" s="155"/>
      <c r="EL594" s="155"/>
      <c r="EM594" s="155"/>
      <c r="EN594" s="155"/>
      <c r="EO594" s="155"/>
      <c r="EP594" s="155"/>
      <c r="EQ594" s="155"/>
      <c r="ER594" s="155"/>
      <c r="ES594" s="152">
        <f>SUMIF($I:$I,I594,$EG:$EG)</f>
        <v>0</v>
      </c>
      <c r="ET594" s="151">
        <f>SUMIF($I:$I,I594,$EH:$EH)</f>
        <v>0</v>
      </c>
      <c r="EU594" s="153"/>
      <c r="EV594" s="153"/>
      <c r="EW594" s="153"/>
      <c r="EX594" s="153"/>
      <c r="EY594" s="152">
        <f t="shared" ref="EY594:EY597" si="778">DU594+ES594</f>
        <v>1580</v>
      </c>
      <c r="EZ594" s="152">
        <f t="shared" ref="EZ594:EZ597" si="779">DV594+ET594</f>
        <v>0</v>
      </c>
      <c r="FA594" s="152">
        <f t="shared" ref="FA594:FA597" si="780">DE594-EY594</f>
        <v>0</v>
      </c>
      <c r="FB594" s="152">
        <f t="shared" ref="FB594:FB597" si="781">DF594-EZ594</f>
        <v>0</v>
      </c>
      <c r="FC594" s="151" t="str">
        <f t="shared" ref="FC594:FC597" si="782">IF(FA594&lt;0,"Thừa",IF(FA594=0,"Đủ","Thiếu"))</f>
        <v>Đủ</v>
      </c>
      <c r="FD594" s="155"/>
      <c r="FE594" s="155"/>
      <c r="FF594" s="155"/>
    </row>
    <row r="595" spans="1:162" s="155" customFormat="1" ht="14" hidden="1" customHeight="1">
      <c r="A595" s="208" t="str">
        <f t="shared" si="768"/>
        <v>Hiện</v>
      </c>
      <c r="B595" s="154" t="str">
        <f t="shared" si="769"/>
        <v>Đủ</v>
      </c>
      <c r="C595" s="154">
        <f t="shared" si="770"/>
        <v>0</v>
      </c>
      <c r="D595" s="154"/>
      <c r="E595" s="154"/>
      <c r="F595" s="344" t="s">
        <v>1728</v>
      </c>
      <c r="G595" s="154"/>
      <c r="H595" s="154"/>
      <c r="I595" s="253" t="s">
        <v>1141</v>
      </c>
      <c r="J595" s="254" t="s">
        <v>922</v>
      </c>
      <c r="K595" s="253" t="s">
        <v>964</v>
      </c>
      <c r="L595" s="261"/>
      <c r="M595" s="256" t="s">
        <v>1074</v>
      </c>
      <c r="N595" s="259"/>
      <c r="O595" s="191">
        <v>32</v>
      </c>
      <c r="P595" s="190"/>
      <c r="AO595" s="234">
        <v>32</v>
      </c>
      <c r="AP595" s="193">
        <v>0</v>
      </c>
      <c r="AQ595" s="193">
        <v>0</v>
      </c>
      <c r="AR595" s="193">
        <v>0</v>
      </c>
      <c r="AS595" s="193">
        <v>0</v>
      </c>
      <c r="AT595" s="193">
        <v>0</v>
      </c>
      <c r="AU595" s="162">
        <v>0</v>
      </c>
      <c r="AV595" s="162">
        <v>0</v>
      </c>
      <c r="AW595" s="162">
        <v>0</v>
      </c>
      <c r="AX595" s="162">
        <v>0</v>
      </c>
      <c r="AY595" s="162">
        <v>0</v>
      </c>
      <c r="AZ595" s="162">
        <v>0</v>
      </c>
      <c r="BA595" s="162"/>
      <c r="BB595" s="162"/>
      <c r="BC595" s="162">
        <v>0</v>
      </c>
      <c r="BD595" s="162">
        <v>0</v>
      </c>
      <c r="BE595" s="162">
        <v>0</v>
      </c>
      <c r="BF595" s="162">
        <v>0</v>
      </c>
      <c r="BG595" s="162">
        <v>0</v>
      </c>
      <c r="BH595" s="162">
        <v>0</v>
      </c>
      <c r="BI595" s="162">
        <v>0</v>
      </c>
      <c r="BJ595" s="162">
        <v>0</v>
      </c>
      <c r="BK595" s="162">
        <v>0</v>
      </c>
      <c r="BL595" s="162">
        <v>0</v>
      </c>
      <c r="BM595" s="162">
        <v>0</v>
      </c>
      <c r="BN595" s="162">
        <v>0</v>
      </c>
      <c r="BO595" s="162"/>
      <c r="BP595" s="162"/>
      <c r="BQ595" s="162">
        <v>0</v>
      </c>
      <c r="BR595" s="162">
        <v>0</v>
      </c>
      <c r="BS595" s="162">
        <v>0</v>
      </c>
      <c r="BT595" s="162">
        <v>0</v>
      </c>
      <c r="BU595" s="162">
        <v>0</v>
      </c>
      <c r="BV595" s="162">
        <v>0</v>
      </c>
      <c r="BW595" s="162"/>
      <c r="BX595" s="162"/>
      <c r="BY595" s="162">
        <v>0</v>
      </c>
      <c r="BZ595" s="162">
        <v>0</v>
      </c>
      <c r="CA595" s="162">
        <v>0</v>
      </c>
      <c r="CB595" s="162">
        <v>0</v>
      </c>
      <c r="CC595" s="162">
        <v>0</v>
      </c>
      <c r="CD595" s="162">
        <v>0</v>
      </c>
      <c r="CE595" s="162">
        <f>VLOOKUP(I595,[120]REV33!$A:$O,11,0)</f>
        <v>0</v>
      </c>
      <c r="CF595" s="162">
        <f>VLOOKUP(I595,[120]REV33!$A:$O,12,0)</f>
        <v>0</v>
      </c>
      <c r="CG595" s="162"/>
      <c r="CH595" s="162"/>
      <c r="CI595" s="162"/>
      <c r="CJ595" s="162"/>
      <c r="CK595" s="162"/>
      <c r="CL595" s="162"/>
      <c r="CM595" s="162"/>
      <c r="CN595" s="162"/>
      <c r="CO595" s="162">
        <v>0</v>
      </c>
      <c r="CP595" s="162">
        <v>0</v>
      </c>
      <c r="CQ595" s="162">
        <v>0</v>
      </c>
      <c r="CR595" s="162">
        <v>0</v>
      </c>
      <c r="CS595" s="162">
        <v>0</v>
      </c>
      <c r="CT595" s="162">
        <v>0</v>
      </c>
      <c r="CU595" s="162">
        <v>0</v>
      </c>
      <c r="CV595" s="162">
        <v>0</v>
      </c>
      <c r="CW595" s="209">
        <f t="shared" si="774"/>
        <v>32</v>
      </c>
      <c r="CX595" s="209">
        <f t="shared" si="775"/>
        <v>0</v>
      </c>
      <c r="CY595" s="257" t="s">
        <v>1157</v>
      </c>
      <c r="CZ595" s="156"/>
      <c r="DE595" s="152">
        <f t="shared" si="776"/>
        <v>32</v>
      </c>
      <c r="DF595" s="152" t="str">
        <f t="shared" si="777"/>
        <v>0</v>
      </c>
      <c r="DG595" s="158"/>
      <c r="DH595" s="158" t="s">
        <v>1584</v>
      </c>
      <c r="DI595" s="156" t="s">
        <v>435</v>
      </c>
      <c r="DJ595" s="260" t="s">
        <v>1347</v>
      </c>
      <c r="DK595" s="186"/>
      <c r="DL595" s="156" t="s">
        <v>477</v>
      </c>
      <c r="DM595" s="187">
        <v>45911</v>
      </c>
      <c r="DN595" s="242">
        <v>32</v>
      </c>
      <c r="DO595" s="242" t="s">
        <v>477</v>
      </c>
      <c r="DP595" s="195">
        <v>2060</v>
      </c>
      <c r="DQ595" s="181">
        <f t="shared" si="771"/>
        <v>72512</v>
      </c>
      <c r="DR595" s="446">
        <f t="shared" si="772"/>
        <v>0.1</v>
      </c>
      <c r="DS595" s="195">
        <f t="shared" si="773"/>
        <v>65920</v>
      </c>
      <c r="DT595" s="159">
        <v>45913</v>
      </c>
      <c r="DU595" s="152">
        <f>SUMIF($I:$I,I595,$DN:$DN)</f>
        <v>32</v>
      </c>
      <c r="DV595" s="152">
        <f>SUMIF($I:$I,I595,$DO:$DO)</f>
        <v>0</v>
      </c>
      <c r="ES595" s="152">
        <f>SUMIF($I:$I,I595,$EG:$EG)</f>
        <v>0</v>
      </c>
      <c r="ET595" s="151">
        <f>SUMIF($I:$I,I595,$EH:$EH)</f>
        <v>0</v>
      </c>
      <c r="EU595" s="153"/>
      <c r="EV595" s="153"/>
      <c r="EW595" s="153"/>
      <c r="EX595" s="153"/>
      <c r="EY595" s="152">
        <f t="shared" si="778"/>
        <v>32</v>
      </c>
      <c r="EZ595" s="152">
        <f t="shared" si="779"/>
        <v>0</v>
      </c>
      <c r="FA595" s="152">
        <f t="shared" si="780"/>
        <v>0</v>
      </c>
      <c r="FB595" s="152">
        <f t="shared" si="781"/>
        <v>0</v>
      </c>
      <c r="FC595" s="151" t="str">
        <f t="shared" si="782"/>
        <v>Đủ</v>
      </c>
    </row>
    <row r="596" spans="1:162" s="155" customFormat="1" ht="14" hidden="1" customHeight="1">
      <c r="A596" s="208" t="str">
        <f t="shared" si="768"/>
        <v>Hiện</v>
      </c>
      <c r="B596" s="154" t="str">
        <f t="shared" si="769"/>
        <v>Đủ</v>
      </c>
      <c r="C596" s="154">
        <f t="shared" si="770"/>
        <v>0</v>
      </c>
      <c r="D596" s="154"/>
      <c r="E596" s="154"/>
      <c r="F596" s="344" t="s">
        <v>1728</v>
      </c>
      <c r="G596" s="154"/>
      <c r="H596" s="154"/>
      <c r="I596" s="253" t="s">
        <v>1142</v>
      </c>
      <c r="J596" s="254" t="s">
        <v>922</v>
      </c>
      <c r="K596" s="253" t="s">
        <v>1143</v>
      </c>
      <c r="L596" s="261"/>
      <c r="M596" s="256" t="s">
        <v>1074</v>
      </c>
      <c r="N596" s="259"/>
      <c r="O596" s="191">
        <v>4</v>
      </c>
      <c r="P596" s="190"/>
      <c r="AO596" s="234">
        <v>4</v>
      </c>
      <c r="AP596" s="193">
        <v>0</v>
      </c>
      <c r="AQ596" s="193">
        <v>0</v>
      </c>
      <c r="AR596" s="193">
        <v>0</v>
      </c>
      <c r="AS596" s="193">
        <v>0</v>
      </c>
      <c r="AT596" s="193">
        <v>0</v>
      </c>
      <c r="AU596" s="162">
        <v>0</v>
      </c>
      <c r="AV596" s="162">
        <v>0</v>
      </c>
      <c r="AW596" s="162">
        <v>0</v>
      </c>
      <c r="AX596" s="162">
        <v>0</v>
      </c>
      <c r="AY596" s="162">
        <v>0</v>
      </c>
      <c r="AZ596" s="162">
        <v>0</v>
      </c>
      <c r="BA596" s="162"/>
      <c r="BB596" s="162"/>
      <c r="BC596" s="162">
        <v>0</v>
      </c>
      <c r="BD596" s="162">
        <v>0</v>
      </c>
      <c r="BE596" s="162">
        <v>0</v>
      </c>
      <c r="BF596" s="162">
        <v>0</v>
      </c>
      <c r="BG596" s="162">
        <v>0</v>
      </c>
      <c r="BH596" s="162">
        <v>0</v>
      </c>
      <c r="BI596" s="162">
        <v>0</v>
      </c>
      <c r="BJ596" s="162">
        <v>0</v>
      </c>
      <c r="BK596" s="162">
        <v>0</v>
      </c>
      <c r="BL596" s="162">
        <v>0</v>
      </c>
      <c r="BM596" s="162">
        <v>0</v>
      </c>
      <c r="BN596" s="162">
        <v>0</v>
      </c>
      <c r="BO596" s="162"/>
      <c r="BP596" s="162"/>
      <c r="BQ596" s="162">
        <v>0</v>
      </c>
      <c r="BR596" s="162">
        <v>0</v>
      </c>
      <c r="BS596" s="162">
        <v>0</v>
      </c>
      <c r="BT596" s="162">
        <v>0</v>
      </c>
      <c r="BU596" s="162">
        <v>0</v>
      </c>
      <c r="BV596" s="162">
        <v>0</v>
      </c>
      <c r="BW596" s="162"/>
      <c r="BX596" s="162"/>
      <c r="BY596" s="162">
        <v>0</v>
      </c>
      <c r="BZ596" s="162">
        <v>0</v>
      </c>
      <c r="CA596" s="162">
        <v>0</v>
      </c>
      <c r="CB596" s="162">
        <v>0</v>
      </c>
      <c r="CC596" s="162">
        <v>0</v>
      </c>
      <c r="CD596" s="162">
        <v>0</v>
      </c>
      <c r="CE596" s="162">
        <f>VLOOKUP(I596,[120]REV33!$A:$O,11,0)</f>
        <v>0</v>
      </c>
      <c r="CF596" s="162">
        <f>VLOOKUP(I596,[120]REV33!$A:$O,12,0)</f>
        <v>0</v>
      </c>
      <c r="CG596" s="162"/>
      <c r="CH596" s="162"/>
      <c r="CI596" s="162"/>
      <c r="CJ596" s="162"/>
      <c r="CK596" s="162"/>
      <c r="CL596" s="162"/>
      <c r="CM596" s="162"/>
      <c r="CN596" s="162"/>
      <c r="CO596" s="162">
        <v>0</v>
      </c>
      <c r="CP596" s="162">
        <v>0</v>
      </c>
      <c r="CQ596" s="162">
        <v>0</v>
      </c>
      <c r="CR596" s="162">
        <v>0</v>
      </c>
      <c r="CS596" s="162">
        <v>0</v>
      </c>
      <c r="CT596" s="162">
        <v>0</v>
      </c>
      <c r="CU596" s="162">
        <v>0</v>
      </c>
      <c r="CV596" s="162">
        <v>0</v>
      </c>
      <c r="CW596" s="209">
        <f t="shared" si="774"/>
        <v>4</v>
      </c>
      <c r="CX596" s="209">
        <f t="shared" si="775"/>
        <v>0</v>
      </c>
      <c r="CY596" s="257" t="s">
        <v>1157</v>
      </c>
      <c r="CZ596" s="156"/>
      <c r="DE596" s="152">
        <f t="shared" si="776"/>
        <v>4</v>
      </c>
      <c r="DF596" s="152" t="str">
        <f t="shared" si="777"/>
        <v>0</v>
      </c>
      <c r="DG596" s="158"/>
      <c r="DH596" s="158" t="s">
        <v>1584</v>
      </c>
      <c r="DI596" s="156" t="s">
        <v>435</v>
      </c>
      <c r="DJ596" s="260" t="s">
        <v>1348</v>
      </c>
      <c r="DK596" s="186"/>
      <c r="DL596" s="156" t="s">
        <v>477</v>
      </c>
      <c r="DM596" s="187">
        <v>45911</v>
      </c>
      <c r="DN596" s="242">
        <v>4</v>
      </c>
      <c r="DO596" s="242" t="s">
        <v>477</v>
      </c>
      <c r="DP596" s="195">
        <v>15360</v>
      </c>
      <c r="DQ596" s="181">
        <f t="shared" si="771"/>
        <v>67584</v>
      </c>
      <c r="DR596" s="446">
        <f t="shared" si="772"/>
        <v>0.1</v>
      </c>
      <c r="DS596" s="195">
        <f t="shared" si="773"/>
        <v>61440</v>
      </c>
      <c r="DT596" s="159">
        <v>45913</v>
      </c>
      <c r="DU596" s="152">
        <f>SUMIF($I:$I,I596,$DN:$DN)</f>
        <v>4</v>
      </c>
      <c r="DV596" s="152">
        <f>SUMIF($I:$I,I596,$DO:$DO)</f>
        <v>0</v>
      </c>
      <c r="ES596" s="152">
        <f>SUMIF($I:$I,I596,$EG:$EG)</f>
        <v>0</v>
      </c>
      <c r="ET596" s="151">
        <f>SUMIF($I:$I,I596,$EH:$EH)</f>
        <v>0</v>
      </c>
      <c r="EU596" s="153"/>
      <c r="EV596" s="153"/>
      <c r="EW596" s="153"/>
      <c r="EX596" s="153"/>
      <c r="EY596" s="152">
        <f t="shared" si="778"/>
        <v>4</v>
      </c>
      <c r="EZ596" s="152">
        <f t="shared" si="779"/>
        <v>0</v>
      </c>
      <c r="FA596" s="152">
        <f t="shared" si="780"/>
        <v>0</v>
      </c>
      <c r="FB596" s="152">
        <f t="shared" si="781"/>
        <v>0</v>
      </c>
      <c r="FC596" s="151" t="str">
        <f t="shared" si="782"/>
        <v>Đủ</v>
      </c>
    </row>
    <row r="597" spans="1:162" s="155" customFormat="1" ht="14" hidden="1" customHeight="1">
      <c r="A597" s="208" t="str">
        <f t="shared" si="768"/>
        <v>Hiện</v>
      </c>
      <c r="B597" s="154" t="str">
        <f t="shared" si="769"/>
        <v>Đủ</v>
      </c>
      <c r="C597" s="154">
        <f t="shared" si="770"/>
        <v>0</v>
      </c>
      <c r="D597" s="154"/>
      <c r="E597" s="154"/>
      <c r="F597" s="344"/>
      <c r="G597" s="154" t="s">
        <v>2560</v>
      </c>
      <c r="H597" s="154"/>
      <c r="I597" s="253" t="s">
        <v>1144</v>
      </c>
      <c r="J597" s="254" t="s">
        <v>922</v>
      </c>
      <c r="K597" s="253" t="s">
        <v>1145</v>
      </c>
      <c r="L597" s="261"/>
      <c r="M597" s="256" t="s">
        <v>1074</v>
      </c>
      <c r="N597" s="259"/>
      <c r="O597" s="191">
        <v>576</v>
      </c>
      <c r="P597" s="190"/>
      <c r="AO597" s="234">
        <v>576</v>
      </c>
      <c r="AP597" s="193">
        <v>0</v>
      </c>
      <c r="AQ597" s="193">
        <v>0</v>
      </c>
      <c r="AR597" s="193">
        <v>0</v>
      </c>
      <c r="AS597" s="193">
        <v>0</v>
      </c>
      <c r="AT597" s="193">
        <v>0</v>
      </c>
      <c r="AU597" s="162">
        <v>0</v>
      </c>
      <c r="AV597" s="162">
        <v>0</v>
      </c>
      <c r="AW597" s="162">
        <v>0</v>
      </c>
      <c r="AX597" s="162">
        <v>0</v>
      </c>
      <c r="AY597" s="162">
        <v>0</v>
      </c>
      <c r="AZ597" s="162">
        <v>0</v>
      </c>
      <c r="BA597" s="162"/>
      <c r="BB597" s="162"/>
      <c r="BC597" s="162">
        <v>0</v>
      </c>
      <c r="BD597" s="162">
        <v>0</v>
      </c>
      <c r="BE597" s="162">
        <v>0</v>
      </c>
      <c r="BF597" s="162">
        <v>0</v>
      </c>
      <c r="BG597" s="162">
        <v>0</v>
      </c>
      <c r="BH597" s="162">
        <v>0</v>
      </c>
      <c r="BI597" s="162">
        <v>0</v>
      </c>
      <c r="BJ597" s="162">
        <v>0</v>
      </c>
      <c r="BK597" s="162">
        <v>0</v>
      </c>
      <c r="BL597" s="162">
        <v>0</v>
      </c>
      <c r="BM597" s="162">
        <v>0</v>
      </c>
      <c r="BN597" s="162">
        <v>0</v>
      </c>
      <c r="BO597" s="162"/>
      <c r="BP597" s="162"/>
      <c r="BQ597" s="162">
        <v>0</v>
      </c>
      <c r="BR597" s="162">
        <v>0</v>
      </c>
      <c r="BS597" s="162">
        <v>0</v>
      </c>
      <c r="BT597" s="162">
        <v>0</v>
      </c>
      <c r="BU597" s="162">
        <v>0</v>
      </c>
      <c r="BV597" s="162">
        <v>0</v>
      </c>
      <c r="BW597" s="162"/>
      <c r="BX597" s="162"/>
      <c r="BY597" s="162">
        <v>0</v>
      </c>
      <c r="BZ597" s="162">
        <v>0</v>
      </c>
      <c r="CA597" s="162">
        <v>48</v>
      </c>
      <c r="CB597" s="162">
        <v>0</v>
      </c>
      <c r="CC597" s="162">
        <v>0</v>
      </c>
      <c r="CD597" s="162">
        <v>0</v>
      </c>
      <c r="CE597" s="162">
        <f>VLOOKUP(I597,[120]REV33!$A:$O,11,0)</f>
        <v>0</v>
      </c>
      <c r="CF597" s="162">
        <f>VLOOKUP(I597,[120]REV33!$A:$O,12,0)</f>
        <v>0</v>
      </c>
      <c r="CG597" s="162"/>
      <c r="CH597" s="162"/>
      <c r="CI597" s="162"/>
      <c r="CJ597" s="162"/>
      <c r="CK597" s="162"/>
      <c r="CL597" s="162"/>
      <c r="CM597" s="162"/>
      <c r="CN597" s="162"/>
      <c r="CO597" s="162">
        <v>0</v>
      </c>
      <c r="CP597" s="162">
        <v>0</v>
      </c>
      <c r="CQ597" s="162">
        <v>0</v>
      </c>
      <c r="CR597" s="162">
        <v>0</v>
      </c>
      <c r="CS597" s="162">
        <v>0</v>
      </c>
      <c r="CT597" s="162">
        <v>0</v>
      </c>
      <c r="CU597" s="162">
        <v>0</v>
      </c>
      <c r="CV597" s="162">
        <v>0</v>
      </c>
      <c r="CW597" s="209">
        <f t="shared" si="774"/>
        <v>624</v>
      </c>
      <c r="CX597" s="209">
        <f t="shared" si="775"/>
        <v>0</v>
      </c>
      <c r="CY597" s="762" t="s">
        <v>2325</v>
      </c>
      <c r="CZ597" s="156"/>
      <c r="DA597" s="155">
        <v>115</v>
      </c>
      <c r="DE597" s="152">
        <f t="shared" si="776"/>
        <v>509</v>
      </c>
      <c r="DF597" s="152" t="str">
        <f t="shared" si="777"/>
        <v>0</v>
      </c>
      <c r="DG597" s="158"/>
      <c r="DH597" s="158" t="s">
        <v>1584</v>
      </c>
      <c r="DI597" s="156" t="s">
        <v>435</v>
      </c>
      <c r="DJ597" s="260" t="s">
        <v>1349</v>
      </c>
      <c r="DK597" s="186"/>
      <c r="DL597" s="156" t="s">
        <v>477</v>
      </c>
      <c r="DM597" s="187">
        <v>45911</v>
      </c>
      <c r="DN597" s="242">
        <v>461</v>
      </c>
      <c r="DO597" s="242" t="s">
        <v>477</v>
      </c>
      <c r="DP597" s="986">
        <v>3880</v>
      </c>
      <c r="DQ597" s="181">
        <f t="shared" si="771"/>
        <v>1967548.0000000002</v>
      </c>
      <c r="DR597" s="446">
        <f t="shared" si="772"/>
        <v>0.10000000000000013</v>
      </c>
      <c r="DS597" s="195">
        <f t="shared" si="773"/>
        <v>1788680</v>
      </c>
      <c r="DT597" s="987">
        <v>45913</v>
      </c>
      <c r="DU597" s="152">
        <f>SUMIF($I:$I,I597,$DN:$DN)</f>
        <v>509</v>
      </c>
      <c r="DV597" s="152">
        <f>SUMIF($I:$I,I597,$DO:$DO)</f>
        <v>0</v>
      </c>
      <c r="ES597" s="152">
        <f>SUMIF($I:$I,I597,$EG:$EG)</f>
        <v>0</v>
      </c>
      <c r="ET597" s="151">
        <f>SUMIF($I:$I,I597,$EH:$EH)</f>
        <v>0</v>
      </c>
      <c r="EU597" s="153"/>
      <c r="EV597" s="153"/>
      <c r="EW597" s="153"/>
      <c r="EX597" s="153"/>
      <c r="EY597" s="152">
        <f t="shared" si="778"/>
        <v>509</v>
      </c>
      <c r="EZ597" s="152">
        <f t="shared" si="779"/>
        <v>0</v>
      </c>
      <c r="FA597" s="152">
        <f t="shared" si="780"/>
        <v>0</v>
      </c>
      <c r="FB597" s="152">
        <f t="shared" si="781"/>
        <v>0</v>
      </c>
      <c r="FC597" s="151" t="str">
        <f t="shared" si="782"/>
        <v>Đủ</v>
      </c>
    </row>
    <row r="598" spans="1:162" s="155" customFormat="1" ht="14" hidden="1" customHeight="1">
      <c r="A598" s="208" t="str">
        <f t="shared" si="768"/>
        <v>ok</v>
      </c>
      <c r="B598" s="154"/>
      <c r="C598" s="154"/>
      <c r="D598" s="154"/>
      <c r="E598" s="154"/>
      <c r="F598" s="344"/>
      <c r="G598" s="154"/>
      <c r="H598" s="154"/>
      <c r="I598" s="253" t="s">
        <v>1144</v>
      </c>
      <c r="J598" s="254" t="s">
        <v>922</v>
      </c>
      <c r="K598" s="253" t="s">
        <v>1145</v>
      </c>
      <c r="L598" s="261"/>
      <c r="M598" s="256" t="s">
        <v>1074</v>
      </c>
      <c r="N598" s="259"/>
      <c r="O598" s="191"/>
      <c r="P598" s="190"/>
      <c r="AO598" s="234"/>
      <c r="AP598" s="193"/>
      <c r="AQ598" s="193"/>
      <c r="AR598" s="193"/>
      <c r="AS598" s="193"/>
      <c r="AT598" s="193"/>
      <c r="AU598" s="162"/>
      <c r="AV598" s="162"/>
      <c r="AW598" s="162"/>
      <c r="AX598" s="162"/>
      <c r="AY598" s="162"/>
      <c r="AZ598" s="162"/>
      <c r="BA598" s="162"/>
      <c r="BB598" s="162"/>
      <c r="BC598" s="162"/>
      <c r="BD598" s="162"/>
      <c r="BE598" s="162"/>
      <c r="BF598" s="162"/>
      <c r="BG598" s="162"/>
      <c r="BH598" s="162"/>
      <c r="BI598" s="162"/>
      <c r="BJ598" s="162"/>
      <c r="BK598" s="162"/>
      <c r="BL598" s="162"/>
      <c r="BM598" s="162"/>
      <c r="BN598" s="162"/>
      <c r="BO598" s="162"/>
      <c r="BP598" s="162"/>
      <c r="BQ598" s="162"/>
      <c r="BR598" s="162"/>
      <c r="BS598" s="162"/>
      <c r="BT598" s="162"/>
      <c r="BU598" s="162"/>
      <c r="BV598" s="162"/>
      <c r="BW598" s="162"/>
      <c r="BX598" s="162"/>
      <c r="BY598" s="162"/>
      <c r="BZ598" s="162"/>
      <c r="CA598" s="162"/>
      <c r="CB598" s="162"/>
      <c r="CC598" s="162"/>
      <c r="CD598" s="162"/>
      <c r="CE598" s="162"/>
      <c r="CF598" s="162"/>
      <c r="CG598" s="162"/>
      <c r="CH598" s="162"/>
      <c r="CI598" s="162"/>
      <c r="CJ598" s="162"/>
      <c r="CK598" s="162"/>
      <c r="CL598" s="162"/>
      <c r="CM598" s="162"/>
      <c r="CN598" s="162"/>
      <c r="CO598" s="162"/>
      <c r="CP598" s="162"/>
      <c r="CQ598" s="162"/>
      <c r="CR598" s="162"/>
      <c r="CS598" s="162"/>
      <c r="CT598" s="162"/>
      <c r="CU598" s="162"/>
      <c r="CV598" s="162"/>
      <c r="CW598" s="209"/>
      <c r="CX598" s="209"/>
      <c r="CY598" s="762"/>
      <c r="CZ598" s="156"/>
      <c r="DE598" s="152"/>
      <c r="DF598" s="152"/>
      <c r="DG598" s="158"/>
      <c r="DH598" s="158" t="s">
        <v>2578</v>
      </c>
      <c r="DI598" s="156" t="s">
        <v>2041</v>
      </c>
      <c r="DJ598" s="982" t="s">
        <v>2005</v>
      </c>
      <c r="DK598" s="186"/>
      <c r="DL598" s="156" t="s">
        <v>477</v>
      </c>
      <c r="DM598" s="187" t="s">
        <v>374</v>
      </c>
      <c r="DN598" s="242">
        <v>48</v>
      </c>
      <c r="DO598" s="242" t="s">
        <v>477</v>
      </c>
      <c r="DP598" s="986">
        <v>1150</v>
      </c>
      <c r="DQ598" s="181">
        <f t="shared" si="771"/>
        <v>60720.000000000007</v>
      </c>
      <c r="DR598" s="446">
        <v>0.08</v>
      </c>
      <c r="DS598" s="195">
        <f t="shared" si="773"/>
        <v>55200</v>
      </c>
      <c r="DT598" s="987">
        <v>46006</v>
      </c>
      <c r="DU598" s="152"/>
      <c r="DV598" s="152"/>
      <c r="ES598" s="152"/>
      <c r="ET598" s="151"/>
      <c r="EU598" s="153"/>
      <c r="EV598" s="153"/>
      <c r="EW598" s="153"/>
      <c r="EX598" s="153"/>
      <c r="EY598" s="152"/>
      <c r="EZ598" s="152"/>
      <c r="FA598" s="152"/>
      <c r="FB598" s="152"/>
      <c r="FC598" s="151"/>
    </row>
    <row r="599" spans="1:162" s="155" customFormat="1" ht="14" hidden="1" customHeight="1">
      <c r="A599" s="208" t="str">
        <f t="shared" si="768"/>
        <v>Hiện</v>
      </c>
      <c r="B599" s="154" t="str">
        <f t="shared" si="769"/>
        <v>Đủ</v>
      </c>
      <c r="C599" s="154">
        <f t="shared" si="770"/>
        <v>0</v>
      </c>
      <c r="D599" s="154"/>
      <c r="E599" s="154"/>
      <c r="F599" s="344" t="s">
        <v>1728</v>
      </c>
      <c r="G599" s="154"/>
      <c r="H599" s="154"/>
      <c r="I599" s="253" t="s">
        <v>1146</v>
      </c>
      <c r="J599" s="254" t="s">
        <v>922</v>
      </c>
      <c r="K599" s="253" t="s">
        <v>1147</v>
      </c>
      <c r="L599" s="261"/>
      <c r="M599" s="256" t="s">
        <v>1074</v>
      </c>
      <c r="N599" s="259"/>
      <c r="O599" s="191">
        <v>1328</v>
      </c>
      <c r="P599" s="190"/>
      <c r="AO599" s="234">
        <v>1328</v>
      </c>
      <c r="AP599" s="193">
        <v>0</v>
      </c>
      <c r="AQ599" s="193">
        <v>0</v>
      </c>
      <c r="AR599" s="193">
        <v>0</v>
      </c>
      <c r="AS599" s="193">
        <v>0</v>
      </c>
      <c r="AT599" s="193">
        <v>0</v>
      </c>
      <c r="AU599" s="162">
        <v>0</v>
      </c>
      <c r="AV599" s="162">
        <v>0</v>
      </c>
      <c r="AW599" s="162">
        <v>0</v>
      </c>
      <c r="AX599" s="162">
        <v>0</v>
      </c>
      <c r="AY599" s="162">
        <v>0</v>
      </c>
      <c r="AZ599" s="162">
        <v>0</v>
      </c>
      <c r="BA599" s="162"/>
      <c r="BB599" s="162"/>
      <c r="BC599" s="162">
        <v>0</v>
      </c>
      <c r="BD599" s="162">
        <v>0</v>
      </c>
      <c r="BE599" s="162">
        <v>0</v>
      </c>
      <c r="BF599" s="162">
        <v>0</v>
      </c>
      <c r="BG599" s="162">
        <v>0</v>
      </c>
      <c r="BH599" s="162">
        <v>0</v>
      </c>
      <c r="BI599" s="162">
        <v>0</v>
      </c>
      <c r="BJ599" s="162">
        <v>0</v>
      </c>
      <c r="BK599" s="162">
        <v>0</v>
      </c>
      <c r="BL599" s="162">
        <v>0</v>
      </c>
      <c r="BM599" s="162">
        <v>0</v>
      </c>
      <c r="BN599" s="162">
        <v>0</v>
      </c>
      <c r="BO599" s="162"/>
      <c r="BP599" s="162"/>
      <c r="BQ599" s="162">
        <v>0</v>
      </c>
      <c r="BR599" s="162">
        <v>0</v>
      </c>
      <c r="BS599" s="162">
        <v>0</v>
      </c>
      <c r="BT599" s="162">
        <v>0</v>
      </c>
      <c r="BU599" s="162">
        <v>0</v>
      </c>
      <c r="BV599" s="162">
        <v>0</v>
      </c>
      <c r="BW599" s="162"/>
      <c r="BX599" s="162"/>
      <c r="BY599" s="162">
        <v>0</v>
      </c>
      <c r="BZ599" s="162">
        <v>0</v>
      </c>
      <c r="CA599" s="162">
        <v>0</v>
      </c>
      <c r="CB599" s="162">
        <v>0</v>
      </c>
      <c r="CC599" s="162">
        <v>0</v>
      </c>
      <c r="CD599" s="162">
        <v>0</v>
      </c>
      <c r="CE599" s="162">
        <f>VLOOKUP(I599,[120]REV33!$A:$O,11,0)</f>
        <v>0</v>
      </c>
      <c r="CF599" s="162">
        <f>VLOOKUP(I599,[120]REV33!$A:$O,12,0)</f>
        <v>0</v>
      </c>
      <c r="CG599" s="162"/>
      <c r="CH599" s="162"/>
      <c r="CI599" s="162"/>
      <c r="CJ599" s="162"/>
      <c r="CK599" s="162"/>
      <c r="CL599" s="162"/>
      <c r="CM599" s="162"/>
      <c r="CN599" s="162"/>
      <c r="CO599" s="162">
        <v>0</v>
      </c>
      <c r="CP599" s="162">
        <v>0</v>
      </c>
      <c r="CQ599" s="162">
        <v>0</v>
      </c>
      <c r="CR599" s="162">
        <v>0</v>
      </c>
      <c r="CS599" s="162">
        <v>0</v>
      </c>
      <c r="CT599" s="162">
        <v>0</v>
      </c>
      <c r="CU599" s="162">
        <v>0</v>
      </c>
      <c r="CV599" s="162">
        <v>0</v>
      </c>
      <c r="CW599" s="209">
        <f t="shared" ref="CW599:CW603" si="783">Q599+S599+U599+W599+Y599+AA599+AC599+AE599+AG599+AI599+AK599+AM599+AO599+AQ599+AS599+AU599+AW599+AY599+BA599+BC599+BE599+BG599+BI599+BK599+BM599+BO599+BQ599+BS599+BU599+BW599+BY599+CA599+CC599+CE599+CG599+CI599+CK599+CM599+CO599+CQ599+CS599+CU599</f>
        <v>1328</v>
      </c>
      <c r="CX599" s="209">
        <f t="shared" ref="CX599:CX603" si="784">R599+T599+V599+X599+Z599+AB599+AD599+AF599+AH599+AJ599+AL599+AN599+AP599+AR599+AT599+AV599+AX599+AZ599+BB599+BD599+BF599+BH599+BJ599+BL599+BN599+BP599+BR599+BT599+BV599+BX599+BZ599+CB599+CD599+CF599+CH599+CJ599+CL599+CN599+CP599+CR599+CT599+CV599</f>
        <v>0</v>
      </c>
      <c r="CY599" s="257" t="s">
        <v>1157</v>
      </c>
      <c r="CZ599" s="156"/>
      <c r="DA599" s="155">
        <v>900</v>
      </c>
      <c r="DE599" s="152">
        <f t="shared" ref="DE599:DE603" si="785">IF(CW599&gt;DA599,CW599-DA599,"0")</f>
        <v>428</v>
      </c>
      <c r="DF599" s="152" t="str">
        <f t="shared" ref="DF599:DF603" si="786">IF(CX599&gt;DB599,CX599-DB599,"0")</f>
        <v>0</v>
      </c>
      <c r="DG599" s="158"/>
      <c r="DH599" s="158" t="s">
        <v>1584</v>
      </c>
      <c r="DI599" s="156" t="s">
        <v>435</v>
      </c>
      <c r="DJ599" s="260" t="s">
        <v>1350</v>
      </c>
      <c r="DK599" s="186"/>
      <c r="DL599" s="156" t="s">
        <v>477</v>
      </c>
      <c r="DM599" s="187">
        <v>45911</v>
      </c>
      <c r="DN599" s="242">
        <v>428</v>
      </c>
      <c r="DO599" s="242" t="s">
        <v>477</v>
      </c>
      <c r="DP599" s="195">
        <v>3880</v>
      </c>
      <c r="DQ599" s="181">
        <f t="shared" si="771"/>
        <v>1826704.0000000002</v>
      </c>
      <c r="DR599" s="446">
        <f t="shared" si="772"/>
        <v>0.10000000000000014</v>
      </c>
      <c r="DS599" s="195">
        <f t="shared" si="773"/>
        <v>1660640</v>
      </c>
      <c r="DT599" s="159">
        <v>45913</v>
      </c>
      <c r="DU599" s="152">
        <f t="shared" ref="DU599:DU620" si="787">SUMIF($I:$I,I599,$DN:$DN)</f>
        <v>428</v>
      </c>
      <c r="DV599" s="152">
        <f>SUMIF($I:$I,I599,$DO:$DO)</f>
        <v>0</v>
      </c>
      <c r="ES599" s="152">
        <f>SUMIF($I:$I,I599,$EG:$EG)</f>
        <v>0</v>
      </c>
      <c r="ET599" s="151">
        <f>SUMIF($I:$I,I599,$EH:$EH)</f>
        <v>0</v>
      </c>
      <c r="EU599" s="153"/>
      <c r="EV599" s="153"/>
      <c r="EW599" s="153"/>
      <c r="EX599" s="153"/>
      <c r="EY599" s="152">
        <f t="shared" ref="EY599:EY603" si="788">DU599+ES599</f>
        <v>428</v>
      </c>
      <c r="EZ599" s="152">
        <f t="shared" ref="EZ599:EZ603" si="789">DV599+ET599</f>
        <v>0</v>
      </c>
      <c r="FA599" s="152">
        <f t="shared" ref="FA599:FA603" si="790">DE599-EY599</f>
        <v>0</v>
      </c>
      <c r="FB599" s="152">
        <f t="shared" ref="FB599:FB603" si="791">DF599-EZ599</f>
        <v>0</v>
      </c>
      <c r="FC599" s="151" t="str">
        <f t="shared" ref="FC599:FC603" si="792">IF(FA599&lt;0,"Thừa",IF(FA599=0,"Đủ","Thiếu"))</f>
        <v>Đủ</v>
      </c>
    </row>
    <row r="600" spans="1:162" s="155" customFormat="1" ht="14" hidden="1" customHeight="1">
      <c r="A600" s="208" t="str">
        <f t="shared" si="768"/>
        <v>Hiện</v>
      </c>
      <c r="B600" s="154" t="str">
        <f t="shared" si="769"/>
        <v>Đủ</v>
      </c>
      <c r="C600" s="154">
        <f t="shared" si="770"/>
        <v>0</v>
      </c>
      <c r="D600" s="154"/>
      <c r="E600" s="154"/>
      <c r="F600" s="344" t="s">
        <v>1728</v>
      </c>
      <c r="G600" s="154"/>
      <c r="H600" s="154"/>
      <c r="I600" s="253" t="s">
        <v>1148</v>
      </c>
      <c r="J600" s="254" t="s">
        <v>922</v>
      </c>
      <c r="K600" s="253" t="s">
        <v>1149</v>
      </c>
      <c r="L600" s="261"/>
      <c r="M600" s="256" t="s">
        <v>1074</v>
      </c>
      <c r="N600" s="259"/>
      <c r="O600" s="191">
        <v>704</v>
      </c>
      <c r="P600" s="190"/>
      <c r="AO600" s="234">
        <v>704</v>
      </c>
      <c r="AP600" s="193">
        <v>0</v>
      </c>
      <c r="AQ600" s="193">
        <v>0</v>
      </c>
      <c r="AR600" s="193">
        <v>0</v>
      </c>
      <c r="AS600" s="193">
        <v>0</v>
      </c>
      <c r="AT600" s="193">
        <v>0</v>
      </c>
      <c r="AU600" s="162">
        <v>0</v>
      </c>
      <c r="AV600" s="162">
        <v>0</v>
      </c>
      <c r="AW600" s="162">
        <v>0</v>
      </c>
      <c r="AX600" s="162">
        <v>0</v>
      </c>
      <c r="AY600" s="162">
        <v>0</v>
      </c>
      <c r="AZ600" s="162">
        <v>0</v>
      </c>
      <c r="BA600" s="162"/>
      <c r="BB600" s="162"/>
      <c r="BC600" s="162">
        <v>0</v>
      </c>
      <c r="BD600" s="162">
        <v>0</v>
      </c>
      <c r="BE600" s="162">
        <v>0</v>
      </c>
      <c r="BF600" s="162">
        <v>0</v>
      </c>
      <c r="BG600" s="162">
        <v>0</v>
      </c>
      <c r="BH600" s="162">
        <v>0</v>
      </c>
      <c r="BI600" s="162">
        <v>0</v>
      </c>
      <c r="BJ600" s="162">
        <v>0</v>
      </c>
      <c r="BK600" s="162">
        <v>0</v>
      </c>
      <c r="BL600" s="162">
        <v>0</v>
      </c>
      <c r="BM600" s="162">
        <v>0</v>
      </c>
      <c r="BN600" s="162">
        <v>0</v>
      </c>
      <c r="BO600" s="162"/>
      <c r="BP600" s="162"/>
      <c r="BQ600" s="162">
        <v>0</v>
      </c>
      <c r="BR600" s="162">
        <v>0</v>
      </c>
      <c r="BS600" s="162">
        <v>0</v>
      </c>
      <c r="BT600" s="162">
        <v>0</v>
      </c>
      <c r="BU600" s="162">
        <v>0</v>
      </c>
      <c r="BV600" s="162">
        <v>0</v>
      </c>
      <c r="BW600" s="162"/>
      <c r="BX600" s="162"/>
      <c r="BY600" s="162">
        <v>0</v>
      </c>
      <c r="BZ600" s="162">
        <v>0</v>
      </c>
      <c r="CA600" s="162">
        <v>0</v>
      </c>
      <c r="CB600" s="162">
        <v>0</v>
      </c>
      <c r="CC600" s="162">
        <v>0</v>
      </c>
      <c r="CD600" s="162">
        <v>0</v>
      </c>
      <c r="CE600" s="162">
        <f>VLOOKUP(I600,[120]REV33!$A:$O,11,0)</f>
        <v>0</v>
      </c>
      <c r="CF600" s="162">
        <f>VLOOKUP(I600,[120]REV33!$A:$O,12,0)</f>
        <v>0</v>
      </c>
      <c r="CG600" s="162"/>
      <c r="CH600" s="162"/>
      <c r="CI600" s="162"/>
      <c r="CJ600" s="162"/>
      <c r="CK600" s="162"/>
      <c r="CL600" s="162"/>
      <c r="CM600" s="162"/>
      <c r="CN600" s="162"/>
      <c r="CO600" s="162">
        <v>0</v>
      </c>
      <c r="CP600" s="162">
        <v>0</v>
      </c>
      <c r="CQ600" s="162">
        <v>0</v>
      </c>
      <c r="CR600" s="162">
        <v>0</v>
      </c>
      <c r="CS600" s="162">
        <v>0</v>
      </c>
      <c r="CT600" s="162">
        <v>0</v>
      </c>
      <c r="CU600" s="162">
        <v>0</v>
      </c>
      <c r="CV600" s="162">
        <v>0</v>
      </c>
      <c r="CW600" s="209">
        <f t="shared" si="783"/>
        <v>704</v>
      </c>
      <c r="CX600" s="209">
        <f t="shared" si="784"/>
        <v>0</v>
      </c>
      <c r="CY600" s="257" t="s">
        <v>1157</v>
      </c>
      <c r="CZ600" s="156"/>
      <c r="DE600" s="152">
        <f t="shared" si="785"/>
        <v>704</v>
      </c>
      <c r="DF600" s="152" t="str">
        <f t="shared" si="786"/>
        <v>0</v>
      </c>
      <c r="DG600" s="158"/>
      <c r="DH600" s="158" t="s">
        <v>1584</v>
      </c>
      <c r="DI600" s="156" t="s">
        <v>435</v>
      </c>
      <c r="DJ600" s="260" t="s">
        <v>1351</v>
      </c>
      <c r="DK600" s="186"/>
      <c r="DL600" s="156" t="s">
        <v>477</v>
      </c>
      <c r="DM600" s="187">
        <v>45911</v>
      </c>
      <c r="DN600" s="242">
        <v>704</v>
      </c>
      <c r="DO600" s="242" t="s">
        <v>477</v>
      </c>
      <c r="DP600" s="195">
        <v>26760</v>
      </c>
      <c r="DQ600" s="181">
        <f t="shared" si="771"/>
        <v>20722944</v>
      </c>
      <c r="DR600" s="446">
        <f t="shared" si="772"/>
        <v>0.1</v>
      </c>
      <c r="DS600" s="195">
        <f t="shared" si="773"/>
        <v>18839040</v>
      </c>
      <c r="DT600" s="159">
        <v>45913</v>
      </c>
      <c r="DU600" s="152">
        <f t="shared" si="787"/>
        <v>704</v>
      </c>
      <c r="DV600" s="152">
        <f>SUMIF($I:$I,I600,$DO:$DO)</f>
        <v>0</v>
      </c>
      <c r="ES600" s="152">
        <f>SUMIF($I:$I,I600,$EG:$EG)</f>
        <v>0</v>
      </c>
      <c r="ET600" s="151">
        <f>SUMIF($I:$I,I600,$EH:$EH)</f>
        <v>0</v>
      </c>
      <c r="EU600" s="153"/>
      <c r="EV600" s="153"/>
      <c r="EW600" s="153"/>
      <c r="EX600" s="153"/>
      <c r="EY600" s="152">
        <f t="shared" si="788"/>
        <v>704</v>
      </c>
      <c r="EZ600" s="152">
        <f t="shared" si="789"/>
        <v>0</v>
      </c>
      <c r="FA600" s="152">
        <f t="shared" si="790"/>
        <v>0</v>
      </c>
      <c r="FB600" s="152">
        <f t="shared" si="791"/>
        <v>0</v>
      </c>
      <c r="FC600" s="151" t="str">
        <f t="shared" si="792"/>
        <v>Đủ</v>
      </c>
    </row>
    <row r="601" spans="1:162" s="155" customFormat="1" ht="14" hidden="1" customHeight="1">
      <c r="A601" s="208" t="str">
        <f t="shared" si="768"/>
        <v>Hiện</v>
      </c>
      <c r="B601" s="154" t="str">
        <f t="shared" si="769"/>
        <v>Đủ</v>
      </c>
      <c r="C601" s="154">
        <f t="shared" si="770"/>
        <v>0</v>
      </c>
      <c r="D601" s="154"/>
      <c r="E601" s="154"/>
      <c r="F601" s="344" t="s">
        <v>1728</v>
      </c>
      <c r="G601" s="154"/>
      <c r="H601" s="154"/>
      <c r="I601" s="253" t="s">
        <v>1150</v>
      </c>
      <c r="J601" s="254" t="s">
        <v>922</v>
      </c>
      <c r="K601" s="253" t="s">
        <v>1151</v>
      </c>
      <c r="L601" s="261"/>
      <c r="M601" s="256" t="s">
        <v>1074</v>
      </c>
      <c r="N601" s="259"/>
      <c r="O601" s="191">
        <v>128</v>
      </c>
      <c r="P601" s="190"/>
      <c r="AO601" s="234">
        <v>128</v>
      </c>
      <c r="AP601" s="193">
        <v>0</v>
      </c>
      <c r="AQ601" s="193">
        <v>0</v>
      </c>
      <c r="AR601" s="193">
        <v>0</v>
      </c>
      <c r="AS601" s="193">
        <v>0</v>
      </c>
      <c r="AT601" s="193">
        <v>0</v>
      </c>
      <c r="AU601" s="162">
        <v>0</v>
      </c>
      <c r="AV601" s="162">
        <v>0</v>
      </c>
      <c r="AW601" s="162">
        <v>0</v>
      </c>
      <c r="AX601" s="162">
        <v>0</v>
      </c>
      <c r="AY601" s="162">
        <v>0</v>
      </c>
      <c r="AZ601" s="162">
        <v>0</v>
      </c>
      <c r="BA601" s="162"/>
      <c r="BB601" s="162"/>
      <c r="BC601" s="162">
        <v>0</v>
      </c>
      <c r="BD601" s="162">
        <v>0</v>
      </c>
      <c r="BE601" s="162">
        <v>0</v>
      </c>
      <c r="BF601" s="162">
        <v>0</v>
      </c>
      <c r="BG601" s="162">
        <v>0</v>
      </c>
      <c r="BH601" s="162">
        <v>0</v>
      </c>
      <c r="BI601" s="162">
        <v>0</v>
      </c>
      <c r="BJ601" s="162">
        <v>0</v>
      </c>
      <c r="BK601" s="162">
        <v>0</v>
      </c>
      <c r="BL601" s="162">
        <v>0</v>
      </c>
      <c r="BM601" s="162">
        <v>0</v>
      </c>
      <c r="BN601" s="162">
        <v>0</v>
      </c>
      <c r="BO601" s="162"/>
      <c r="BP601" s="162"/>
      <c r="BQ601" s="162">
        <v>0</v>
      </c>
      <c r="BR601" s="162">
        <v>0</v>
      </c>
      <c r="BS601" s="162">
        <v>0</v>
      </c>
      <c r="BT601" s="162">
        <v>0</v>
      </c>
      <c r="BU601" s="162">
        <v>0</v>
      </c>
      <c r="BV601" s="162">
        <v>0</v>
      </c>
      <c r="BW601" s="162"/>
      <c r="BX601" s="162"/>
      <c r="BY601" s="162">
        <v>0</v>
      </c>
      <c r="BZ601" s="162">
        <v>0</v>
      </c>
      <c r="CA601" s="162">
        <v>0</v>
      </c>
      <c r="CB601" s="162">
        <v>0</v>
      </c>
      <c r="CC601" s="162">
        <v>0</v>
      </c>
      <c r="CD601" s="162">
        <v>0</v>
      </c>
      <c r="CE601" s="162">
        <f>VLOOKUP(I601,[120]REV33!$A:$O,11,0)</f>
        <v>0</v>
      </c>
      <c r="CF601" s="162">
        <f>VLOOKUP(I601,[120]REV33!$A:$O,12,0)</f>
        <v>0</v>
      </c>
      <c r="CG601" s="162"/>
      <c r="CH601" s="162"/>
      <c r="CI601" s="162"/>
      <c r="CJ601" s="162"/>
      <c r="CK601" s="162"/>
      <c r="CL601" s="162"/>
      <c r="CM601" s="162"/>
      <c r="CN601" s="162"/>
      <c r="CO601" s="162">
        <v>0</v>
      </c>
      <c r="CP601" s="162">
        <v>0</v>
      </c>
      <c r="CQ601" s="162">
        <v>0</v>
      </c>
      <c r="CR601" s="162">
        <v>0</v>
      </c>
      <c r="CS601" s="162">
        <v>0</v>
      </c>
      <c r="CT601" s="162">
        <v>0</v>
      </c>
      <c r="CU601" s="162">
        <v>0</v>
      </c>
      <c r="CV601" s="162">
        <v>0</v>
      </c>
      <c r="CW601" s="209">
        <f t="shared" si="783"/>
        <v>128</v>
      </c>
      <c r="CX601" s="209">
        <f t="shared" si="784"/>
        <v>0</v>
      </c>
      <c r="CY601" s="257" t="s">
        <v>1157</v>
      </c>
      <c r="CZ601" s="156"/>
      <c r="DE601" s="152">
        <f t="shared" si="785"/>
        <v>128</v>
      </c>
      <c r="DF601" s="152" t="str">
        <f t="shared" si="786"/>
        <v>0</v>
      </c>
      <c r="DG601" s="158"/>
      <c r="DH601" s="158" t="s">
        <v>1584</v>
      </c>
      <c r="DI601" s="156" t="s">
        <v>435</v>
      </c>
      <c r="DJ601" s="260" t="s">
        <v>1352</v>
      </c>
      <c r="DK601" s="186"/>
      <c r="DL601" s="156" t="s">
        <v>477</v>
      </c>
      <c r="DM601" s="187">
        <v>45911</v>
      </c>
      <c r="DN601" s="242">
        <v>128</v>
      </c>
      <c r="DO601" s="242" t="s">
        <v>477</v>
      </c>
      <c r="DP601" s="195">
        <v>47160</v>
      </c>
      <c r="DQ601" s="181">
        <f t="shared" si="771"/>
        <v>6640128.0000000009</v>
      </c>
      <c r="DR601" s="446">
        <f t="shared" si="772"/>
        <v>0.10000000000000016</v>
      </c>
      <c r="DS601" s="195">
        <f t="shared" si="773"/>
        <v>6036480</v>
      </c>
      <c r="DT601" s="159">
        <v>45913</v>
      </c>
      <c r="DU601" s="152">
        <f t="shared" si="787"/>
        <v>128</v>
      </c>
      <c r="DV601" s="152">
        <f>SUMIF($I:$I,I601,$DO:$DO)</f>
        <v>0</v>
      </c>
      <c r="ES601" s="152">
        <f>SUMIF($I:$I,I601,$EG:$EG)</f>
        <v>0</v>
      </c>
      <c r="ET601" s="151">
        <f>SUMIF($I:$I,I601,$EH:$EH)</f>
        <v>0</v>
      </c>
      <c r="EU601" s="153"/>
      <c r="EV601" s="153"/>
      <c r="EW601" s="153"/>
      <c r="EX601" s="153"/>
      <c r="EY601" s="152">
        <f t="shared" si="788"/>
        <v>128</v>
      </c>
      <c r="EZ601" s="152">
        <f t="shared" si="789"/>
        <v>0</v>
      </c>
      <c r="FA601" s="152">
        <f t="shared" si="790"/>
        <v>0</v>
      </c>
      <c r="FB601" s="152">
        <f t="shared" si="791"/>
        <v>0</v>
      </c>
      <c r="FC601" s="151" t="str">
        <f t="shared" si="792"/>
        <v>Đủ</v>
      </c>
    </row>
    <row r="602" spans="1:162" s="155" customFormat="1" ht="14" hidden="1" customHeight="1">
      <c r="A602" s="208" t="str">
        <f t="shared" si="768"/>
        <v>Hiện</v>
      </c>
      <c r="B602" s="154" t="str">
        <f t="shared" si="769"/>
        <v>Đủ</v>
      </c>
      <c r="C602" s="154">
        <f t="shared" si="770"/>
        <v>0</v>
      </c>
      <c r="D602" s="154"/>
      <c r="E602" s="154"/>
      <c r="F602" s="344" t="s">
        <v>1728</v>
      </c>
      <c r="G602" s="154"/>
      <c r="H602" s="154"/>
      <c r="I602" s="253" t="s">
        <v>1152</v>
      </c>
      <c r="J602" s="254" t="s">
        <v>1153</v>
      </c>
      <c r="K602" s="253" t="s">
        <v>1154</v>
      </c>
      <c r="L602" s="261"/>
      <c r="M602" s="256" t="s">
        <v>1074</v>
      </c>
      <c r="N602" s="259"/>
      <c r="O602" s="191">
        <v>16</v>
      </c>
      <c r="P602" s="190"/>
      <c r="AO602" s="234">
        <v>16</v>
      </c>
      <c r="AP602" s="193">
        <v>0</v>
      </c>
      <c r="AQ602" s="193">
        <v>0</v>
      </c>
      <c r="AR602" s="193">
        <v>0</v>
      </c>
      <c r="AS602" s="193">
        <v>0</v>
      </c>
      <c r="AT602" s="193">
        <v>0</v>
      </c>
      <c r="AU602" s="162">
        <v>0</v>
      </c>
      <c r="AV602" s="162">
        <v>0</v>
      </c>
      <c r="AW602" s="162">
        <v>0</v>
      </c>
      <c r="AX602" s="162">
        <v>0</v>
      </c>
      <c r="AY602" s="162">
        <v>0</v>
      </c>
      <c r="AZ602" s="162">
        <v>0</v>
      </c>
      <c r="BA602" s="162"/>
      <c r="BB602" s="162"/>
      <c r="BC602" s="162">
        <v>0</v>
      </c>
      <c r="BD602" s="162">
        <v>0</v>
      </c>
      <c r="BE602" s="162">
        <v>0</v>
      </c>
      <c r="BF602" s="162">
        <v>0</v>
      </c>
      <c r="BG602" s="162">
        <v>0</v>
      </c>
      <c r="BH602" s="162">
        <v>0</v>
      </c>
      <c r="BI602" s="162">
        <v>0</v>
      </c>
      <c r="BJ602" s="162">
        <v>0</v>
      </c>
      <c r="BK602" s="162">
        <v>0</v>
      </c>
      <c r="BL602" s="162">
        <v>0</v>
      </c>
      <c r="BM602" s="162">
        <v>0</v>
      </c>
      <c r="BN602" s="162">
        <v>0</v>
      </c>
      <c r="BO602" s="162"/>
      <c r="BP602" s="162"/>
      <c r="BQ602" s="162">
        <v>0</v>
      </c>
      <c r="BR602" s="162">
        <v>0</v>
      </c>
      <c r="BS602" s="162">
        <v>0</v>
      </c>
      <c r="BT602" s="162">
        <v>0</v>
      </c>
      <c r="BU602" s="162">
        <v>0</v>
      </c>
      <c r="BV602" s="162">
        <v>0</v>
      </c>
      <c r="BW602" s="162"/>
      <c r="BX602" s="162"/>
      <c r="BY602" s="162">
        <v>0</v>
      </c>
      <c r="BZ602" s="162">
        <v>0</v>
      </c>
      <c r="CA602" s="162">
        <v>0</v>
      </c>
      <c r="CB602" s="162">
        <v>0</v>
      </c>
      <c r="CC602" s="162">
        <v>0</v>
      </c>
      <c r="CD602" s="162">
        <v>0</v>
      </c>
      <c r="CE602" s="162">
        <f>VLOOKUP(I602,[120]REV33!$A:$O,11,0)</f>
        <v>0</v>
      </c>
      <c r="CF602" s="162">
        <f>VLOOKUP(I602,[120]REV33!$A:$O,12,0)</f>
        <v>0</v>
      </c>
      <c r="CG602" s="162"/>
      <c r="CH602" s="162"/>
      <c r="CI602" s="162"/>
      <c r="CJ602" s="162"/>
      <c r="CK602" s="162"/>
      <c r="CL602" s="162"/>
      <c r="CM602" s="162"/>
      <c r="CN602" s="162"/>
      <c r="CO602" s="162">
        <v>0</v>
      </c>
      <c r="CP602" s="162">
        <v>0</v>
      </c>
      <c r="CQ602" s="162">
        <v>0</v>
      </c>
      <c r="CR602" s="162">
        <v>0</v>
      </c>
      <c r="CS602" s="162">
        <v>0</v>
      </c>
      <c r="CT602" s="162">
        <v>0</v>
      </c>
      <c r="CU602" s="162">
        <v>0</v>
      </c>
      <c r="CV602" s="162">
        <v>0</v>
      </c>
      <c r="CW602" s="209">
        <f t="shared" si="783"/>
        <v>16</v>
      </c>
      <c r="CX602" s="209">
        <f t="shared" si="784"/>
        <v>0</v>
      </c>
      <c r="CY602" s="257" t="s">
        <v>1479</v>
      </c>
      <c r="CZ602" s="156"/>
      <c r="DE602" s="152">
        <f t="shared" si="785"/>
        <v>16</v>
      </c>
      <c r="DF602" s="152" t="str">
        <f t="shared" si="786"/>
        <v>0</v>
      </c>
      <c r="DG602" s="158"/>
      <c r="DH602" s="158" t="s">
        <v>1584</v>
      </c>
      <c r="DI602" s="156" t="s">
        <v>435</v>
      </c>
      <c r="DJ602" s="260" t="s">
        <v>1353</v>
      </c>
      <c r="DK602" s="186"/>
      <c r="DL602" s="156" t="s">
        <v>477</v>
      </c>
      <c r="DM602" s="187">
        <v>45911</v>
      </c>
      <c r="DN602" s="242">
        <v>16</v>
      </c>
      <c r="DO602" s="242" t="s">
        <v>477</v>
      </c>
      <c r="DP602" s="195">
        <v>197290</v>
      </c>
      <c r="DQ602" s="181">
        <f t="shared" si="771"/>
        <v>3472304.0000000005</v>
      </c>
      <c r="DR602" s="446">
        <f t="shared" si="772"/>
        <v>0.10000000000000014</v>
      </c>
      <c r="DS602" s="195">
        <f t="shared" si="773"/>
        <v>3156640</v>
      </c>
      <c r="DT602" s="158">
        <v>45916</v>
      </c>
      <c r="DU602" s="152">
        <f t="shared" si="787"/>
        <v>16</v>
      </c>
      <c r="DV602" s="152">
        <f>SUMIF($I:$I,I602,$DO:$DO)</f>
        <v>0</v>
      </c>
      <c r="ES602" s="152">
        <f>SUMIF($I:$I,I602,$EG:$EG)</f>
        <v>0</v>
      </c>
      <c r="ET602" s="151">
        <f>SUMIF($I:$I,I602,$EH:$EH)</f>
        <v>0</v>
      </c>
      <c r="EU602" s="153"/>
      <c r="EV602" s="153"/>
      <c r="EW602" s="153"/>
      <c r="EX602" s="153"/>
      <c r="EY602" s="152">
        <f t="shared" si="788"/>
        <v>16</v>
      </c>
      <c r="EZ602" s="152">
        <f t="shared" si="789"/>
        <v>0</v>
      </c>
      <c r="FA602" s="152">
        <f t="shared" si="790"/>
        <v>0</v>
      </c>
      <c r="FB602" s="152">
        <f t="shared" si="791"/>
        <v>0</v>
      </c>
      <c r="FC602" s="151" t="str">
        <f t="shared" si="792"/>
        <v>Đủ</v>
      </c>
    </row>
    <row r="603" spans="1:162" s="155" customFormat="1" ht="14" hidden="1" customHeight="1">
      <c r="A603" s="208" t="str">
        <f t="shared" si="768"/>
        <v>Hiện</v>
      </c>
      <c r="B603" s="154" t="str">
        <f t="shared" ref="B603:B605" si="793">FC603</f>
        <v>Đủ</v>
      </c>
      <c r="C603" s="154">
        <f t="shared" ref="C603:C605" si="794">FA603</f>
        <v>0</v>
      </c>
      <c r="D603" s="154"/>
      <c r="E603" s="154"/>
      <c r="F603" s="344" t="s">
        <v>1728</v>
      </c>
      <c r="G603" s="154"/>
      <c r="H603" s="154"/>
      <c r="I603" s="253" t="s">
        <v>1292</v>
      </c>
      <c r="J603" s="254" t="s">
        <v>1293</v>
      </c>
      <c r="K603" s="258" t="s">
        <v>1294</v>
      </c>
      <c r="L603" s="255" t="s">
        <v>1295</v>
      </c>
      <c r="M603" s="256" t="s">
        <v>77</v>
      </c>
      <c r="N603" s="259"/>
      <c r="O603" s="256">
        <f>280+40</f>
        <v>320</v>
      </c>
      <c r="P603" s="190"/>
      <c r="AO603" s="234"/>
      <c r="AP603" s="193">
        <v>0</v>
      </c>
      <c r="AQ603" s="193">
        <v>0</v>
      </c>
      <c r="AR603" s="193">
        <v>0</v>
      </c>
      <c r="AS603" s="193">
        <v>320</v>
      </c>
      <c r="AT603" s="193">
        <v>0</v>
      </c>
      <c r="AU603" s="162">
        <v>0</v>
      </c>
      <c r="AV603" s="162">
        <v>0</v>
      </c>
      <c r="AW603" s="162">
        <v>32</v>
      </c>
      <c r="AX603" s="162">
        <v>0</v>
      </c>
      <c r="AY603" s="162">
        <v>0</v>
      </c>
      <c r="AZ603" s="162">
        <v>0</v>
      </c>
      <c r="BA603" s="162"/>
      <c r="BB603" s="162"/>
      <c r="BC603" s="162">
        <v>0</v>
      </c>
      <c r="BD603" s="162">
        <v>0</v>
      </c>
      <c r="BE603" s="162">
        <v>0</v>
      </c>
      <c r="BF603" s="162">
        <v>0</v>
      </c>
      <c r="BG603" s="162">
        <v>0</v>
      </c>
      <c r="BH603" s="162">
        <v>0</v>
      </c>
      <c r="BI603" s="162">
        <v>0</v>
      </c>
      <c r="BJ603" s="162">
        <v>0</v>
      </c>
      <c r="BK603" s="162">
        <v>0</v>
      </c>
      <c r="BL603" s="162">
        <v>0</v>
      </c>
      <c r="BM603" s="162">
        <v>0</v>
      </c>
      <c r="BN603" s="162">
        <v>0</v>
      </c>
      <c r="BO603" s="162"/>
      <c r="BP603" s="162"/>
      <c r="BQ603" s="162">
        <v>0</v>
      </c>
      <c r="BR603" s="162">
        <v>0</v>
      </c>
      <c r="BS603" s="162">
        <v>0</v>
      </c>
      <c r="BT603" s="162">
        <v>0</v>
      </c>
      <c r="BU603" s="162">
        <v>0</v>
      </c>
      <c r="BV603" s="162">
        <v>0</v>
      </c>
      <c r="BW603" s="162"/>
      <c r="BX603" s="162"/>
      <c r="BY603" s="162">
        <v>0</v>
      </c>
      <c r="BZ603" s="162">
        <v>0</v>
      </c>
      <c r="CA603" s="162">
        <v>0</v>
      </c>
      <c r="CB603" s="162">
        <v>0</v>
      </c>
      <c r="CC603" s="162">
        <v>0</v>
      </c>
      <c r="CD603" s="162">
        <v>0</v>
      </c>
      <c r="CE603" s="162">
        <f>VLOOKUP(I603,[120]REV33!$A:$O,11,0)</f>
        <v>0</v>
      </c>
      <c r="CF603" s="162">
        <f>VLOOKUP(I603,[120]REV33!$A:$O,12,0)</f>
        <v>0</v>
      </c>
      <c r="CG603" s="162"/>
      <c r="CH603" s="162"/>
      <c r="CI603" s="162"/>
      <c r="CJ603" s="162"/>
      <c r="CK603" s="162"/>
      <c r="CL603" s="162"/>
      <c r="CM603" s="162"/>
      <c r="CN603" s="162"/>
      <c r="CO603" s="162">
        <v>0</v>
      </c>
      <c r="CP603" s="162">
        <v>0</v>
      </c>
      <c r="CQ603" s="162">
        <v>0</v>
      </c>
      <c r="CR603" s="162">
        <v>0</v>
      </c>
      <c r="CS603" s="162">
        <v>0</v>
      </c>
      <c r="CT603" s="162">
        <v>0</v>
      </c>
      <c r="CU603" s="162">
        <v>0</v>
      </c>
      <c r="CV603" s="162">
        <v>0</v>
      </c>
      <c r="CW603" s="209">
        <f t="shared" si="783"/>
        <v>352</v>
      </c>
      <c r="CX603" s="209">
        <f t="shared" si="784"/>
        <v>0</v>
      </c>
      <c r="CY603" s="257" t="s">
        <v>1437</v>
      </c>
      <c r="CZ603" s="156"/>
      <c r="DE603" s="152">
        <f t="shared" si="785"/>
        <v>352</v>
      </c>
      <c r="DF603" s="152" t="str">
        <f t="shared" si="786"/>
        <v>0</v>
      </c>
      <c r="DG603" s="158"/>
      <c r="DH603" s="158" t="s">
        <v>1585</v>
      </c>
      <c r="DI603" s="156" t="s">
        <v>435</v>
      </c>
      <c r="DJ603" s="258" t="s">
        <v>1488</v>
      </c>
      <c r="DK603" s="186"/>
      <c r="DL603" s="156" t="s">
        <v>477</v>
      </c>
      <c r="DM603" s="187">
        <v>45912</v>
      </c>
      <c r="DN603" s="716">
        <v>320</v>
      </c>
      <c r="DO603" s="242" t="s">
        <v>477</v>
      </c>
      <c r="DP603" s="189">
        <v>547600</v>
      </c>
      <c r="DQ603" s="181">
        <f t="shared" si="771"/>
        <v>192755200.00000003</v>
      </c>
      <c r="DR603" s="446">
        <f t="shared" si="772"/>
        <v>0.10000000000000017</v>
      </c>
      <c r="DS603" s="160">
        <f t="shared" si="773"/>
        <v>175232000</v>
      </c>
      <c r="DT603" s="159">
        <v>45913</v>
      </c>
      <c r="DU603" s="152">
        <f t="shared" si="787"/>
        <v>352</v>
      </c>
      <c r="DV603" s="152">
        <f>SUMIF($I:$I,I603,$DO:$DO)</f>
        <v>0</v>
      </c>
      <c r="ES603" s="152">
        <f>SUMIF($I:$I,I603,$EG:$EG)</f>
        <v>0</v>
      </c>
      <c r="ET603" s="151">
        <f>SUMIF($I:$I,I603,$EH:$EH)</f>
        <v>0</v>
      </c>
      <c r="EU603" s="153"/>
      <c r="EV603" s="153"/>
      <c r="EW603" s="153"/>
      <c r="EX603" s="153"/>
      <c r="EY603" s="152">
        <f t="shared" si="788"/>
        <v>352</v>
      </c>
      <c r="EZ603" s="152">
        <f t="shared" si="789"/>
        <v>0</v>
      </c>
      <c r="FA603" s="152">
        <f t="shared" si="790"/>
        <v>0</v>
      </c>
      <c r="FB603" s="152">
        <f t="shared" si="791"/>
        <v>0</v>
      </c>
      <c r="FC603" s="151" t="str">
        <f t="shared" si="792"/>
        <v>Đủ</v>
      </c>
    </row>
    <row r="604" spans="1:162" s="263" customFormat="1" ht="14" hidden="1" customHeight="1">
      <c r="A604" s="208" t="str">
        <f t="shared" si="768"/>
        <v>ok</v>
      </c>
      <c r="B604" s="154"/>
      <c r="C604" s="154"/>
      <c r="D604" s="154"/>
      <c r="E604" s="154"/>
      <c r="F604" s="344" t="s">
        <v>1728</v>
      </c>
      <c r="G604" s="154"/>
      <c r="H604" s="154"/>
      <c r="I604" s="253" t="s">
        <v>1292</v>
      </c>
      <c r="J604" s="254" t="s">
        <v>1293</v>
      </c>
      <c r="K604" s="258" t="s">
        <v>1294</v>
      </c>
      <c r="L604" s="255" t="s">
        <v>1295</v>
      </c>
      <c r="M604" s="256" t="s">
        <v>77</v>
      </c>
      <c r="N604" s="259"/>
      <c r="O604" s="256"/>
      <c r="P604" s="190"/>
      <c r="Q604" s="155"/>
      <c r="R604" s="155"/>
      <c r="S604" s="155"/>
      <c r="T604" s="155"/>
      <c r="U604" s="155"/>
      <c r="V604" s="155"/>
      <c r="W604" s="155"/>
      <c r="X604" s="155"/>
      <c r="Y604" s="155"/>
      <c r="Z604" s="155"/>
      <c r="AA604" s="155"/>
      <c r="AB604" s="155"/>
      <c r="AC604" s="155"/>
      <c r="AD604" s="155"/>
      <c r="AE604" s="155"/>
      <c r="AF604" s="155"/>
      <c r="AG604" s="155"/>
      <c r="AH604" s="155"/>
      <c r="AI604" s="155"/>
      <c r="AJ604" s="155"/>
      <c r="AK604" s="155"/>
      <c r="AL604" s="155"/>
      <c r="AM604" s="155"/>
      <c r="AN604" s="155"/>
      <c r="AO604" s="234"/>
      <c r="AP604" s="193"/>
      <c r="AQ604" s="193"/>
      <c r="AR604" s="193"/>
      <c r="AS604" s="193"/>
      <c r="AT604" s="193"/>
      <c r="AU604" s="162"/>
      <c r="AV604" s="162"/>
      <c r="AW604" s="162"/>
      <c r="AX604" s="162"/>
      <c r="AY604" s="162"/>
      <c r="AZ604" s="162"/>
      <c r="BA604" s="162"/>
      <c r="BB604" s="162"/>
      <c r="BC604" s="162"/>
      <c r="BD604" s="162"/>
      <c r="BE604" s="162"/>
      <c r="BF604" s="162"/>
      <c r="BG604" s="162"/>
      <c r="BH604" s="162"/>
      <c r="BI604" s="162"/>
      <c r="BJ604" s="162"/>
      <c r="BK604" s="162"/>
      <c r="BL604" s="162"/>
      <c r="BM604" s="162"/>
      <c r="BN604" s="162"/>
      <c r="BO604" s="162"/>
      <c r="BP604" s="162"/>
      <c r="BQ604" s="162"/>
      <c r="BR604" s="162"/>
      <c r="BS604" s="162"/>
      <c r="BT604" s="162"/>
      <c r="BU604" s="162"/>
      <c r="BV604" s="162"/>
      <c r="BW604" s="162"/>
      <c r="BX604" s="162"/>
      <c r="BY604" s="162"/>
      <c r="BZ604" s="162"/>
      <c r="CA604" s="162"/>
      <c r="CB604" s="162"/>
      <c r="CC604" s="162"/>
      <c r="CD604" s="162"/>
      <c r="CE604" s="162"/>
      <c r="CF604" s="162"/>
      <c r="CG604" s="162"/>
      <c r="CH604" s="162"/>
      <c r="CI604" s="162"/>
      <c r="CJ604" s="162"/>
      <c r="CK604" s="162"/>
      <c r="CL604" s="162"/>
      <c r="CM604" s="162"/>
      <c r="CN604" s="162"/>
      <c r="CO604" s="162"/>
      <c r="CP604" s="162"/>
      <c r="CQ604" s="162"/>
      <c r="CR604" s="162"/>
      <c r="CS604" s="162"/>
      <c r="CT604" s="162"/>
      <c r="CU604" s="162"/>
      <c r="CV604" s="162"/>
      <c r="CW604" s="209"/>
      <c r="CX604" s="209"/>
      <c r="CY604" s="257"/>
      <c r="CZ604" s="156"/>
      <c r="DA604" s="155"/>
      <c r="DB604" s="155"/>
      <c r="DC604" s="155"/>
      <c r="DD604" s="155"/>
      <c r="DE604" s="152"/>
      <c r="DF604" s="152"/>
      <c r="DG604" s="158"/>
      <c r="DH604" s="158" t="s">
        <v>1586</v>
      </c>
      <c r="DI604" s="156" t="s">
        <v>435</v>
      </c>
      <c r="DJ604" s="258" t="s">
        <v>1587</v>
      </c>
      <c r="DK604" s="186"/>
      <c r="DL604" s="156" t="s">
        <v>477</v>
      </c>
      <c r="DM604" s="187">
        <v>45913</v>
      </c>
      <c r="DN604" s="716">
        <v>32</v>
      </c>
      <c r="DO604" s="242" t="s">
        <v>477</v>
      </c>
      <c r="DP604" s="189">
        <v>547600</v>
      </c>
      <c r="DQ604" s="181">
        <f t="shared" si="771"/>
        <v>19275520</v>
      </c>
      <c r="DR604" s="446">
        <f t="shared" si="772"/>
        <v>0.1</v>
      </c>
      <c r="DS604" s="160">
        <f t="shared" si="773"/>
        <v>17523200</v>
      </c>
      <c r="DT604" s="159">
        <v>45916</v>
      </c>
      <c r="DU604" s="152">
        <f t="shared" si="787"/>
        <v>352</v>
      </c>
      <c r="DV604" s="152"/>
      <c r="DW604" s="155"/>
      <c r="DX604" s="155"/>
      <c r="DY604" s="155"/>
      <c r="DZ604" s="155"/>
      <c r="EA604" s="155"/>
      <c r="EB604" s="155"/>
      <c r="EC604" s="155"/>
      <c r="ED604" s="155"/>
      <c r="EE604" s="155"/>
      <c r="EF604" s="155"/>
      <c r="EG604" s="155"/>
      <c r="EH604" s="155"/>
      <c r="EI604" s="155"/>
      <c r="EJ604" s="155"/>
      <c r="EK604" s="155"/>
      <c r="EL604" s="155"/>
      <c r="EM604" s="155"/>
      <c r="EN604" s="155"/>
      <c r="EO604" s="155"/>
      <c r="EP604" s="155"/>
      <c r="EQ604" s="155"/>
      <c r="ER604" s="155"/>
      <c r="ES604" s="152"/>
      <c r="ET604" s="151"/>
      <c r="EU604" s="153"/>
      <c r="EV604" s="153"/>
      <c r="EW604" s="153"/>
      <c r="EX604" s="153"/>
      <c r="EY604" s="152"/>
      <c r="EZ604" s="152"/>
      <c r="FA604" s="152"/>
      <c r="FB604" s="152"/>
      <c r="FC604" s="151"/>
      <c r="FD604" s="155"/>
      <c r="FE604" s="155"/>
      <c r="FF604" s="155"/>
    </row>
    <row r="605" spans="1:162" s="263" customFormat="1" ht="14" hidden="1" customHeight="1">
      <c r="A605" s="208" t="str">
        <f t="shared" si="768"/>
        <v>Hiện</v>
      </c>
      <c r="B605" s="154" t="str">
        <f t="shared" si="793"/>
        <v>Đủ</v>
      </c>
      <c r="C605" s="154">
        <f t="shared" si="794"/>
        <v>0</v>
      </c>
      <c r="D605" s="154"/>
      <c r="E605" s="154"/>
      <c r="F605" s="344" t="s">
        <v>1728</v>
      </c>
      <c r="G605" s="154"/>
      <c r="H605" s="154"/>
      <c r="I605" s="253" t="s">
        <v>1296</v>
      </c>
      <c r="J605" s="254" t="s">
        <v>1293</v>
      </c>
      <c r="K605" s="258" t="s">
        <v>1297</v>
      </c>
      <c r="L605" s="255" t="s">
        <v>1298</v>
      </c>
      <c r="M605" s="256" t="s">
        <v>77</v>
      </c>
      <c r="N605" s="259"/>
      <c r="O605" s="256">
        <v>200</v>
      </c>
      <c r="P605" s="190"/>
      <c r="Q605" s="155"/>
      <c r="R605" s="155"/>
      <c r="S605" s="155"/>
      <c r="T605" s="155"/>
      <c r="U605" s="155"/>
      <c r="V605" s="155"/>
      <c r="W605" s="155"/>
      <c r="X605" s="155"/>
      <c r="Y605" s="155"/>
      <c r="Z605" s="155"/>
      <c r="AA605" s="155"/>
      <c r="AB605" s="155"/>
      <c r="AC605" s="155"/>
      <c r="AD605" s="155"/>
      <c r="AE605" s="155"/>
      <c r="AF605" s="155"/>
      <c r="AG605" s="155"/>
      <c r="AH605" s="155"/>
      <c r="AI605" s="155"/>
      <c r="AJ605" s="155"/>
      <c r="AK605" s="155"/>
      <c r="AL605" s="155"/>
      <c r="AM605" s="155"/>
      <c r="AN605" s="155"/>
      <c r="AO605" s="234"/>
      <c r="AP605" s="193">
        <v>0</v>
      </c>
      <c r="AQ605" s="193">
        <v>0</v>
      </c>
      <c r="AR605" s="193">
        <v>0</v>
      </c>
      <c r="AS605" s="193">
        <v>200</v>
      </c>
      <c r="AT605" s="193">
        <v>0</v>
      </c>
      <c r="AU605" s="162">
        <v>0</v>
      </c>
      <c r="AV605" s="162">
        <v>0</v>
      </c>
      <c r="AW605" s="162">
        <v>0</v>
      </c>
      <c r="AX605" s="162">
        <v>0</v>
      </c>
      <c r="AY605" s="162">
        <v>0</v>
      </c>
      <c r="AZ605" s="162">
        <v>0</v>
      </c>
      <c r="BA605" s="162"/>
      <c r="BB605" s="162"/>
      <c r="BC605" s="162">
        <v>0</v>
      </c>
      <c r="BD605" s="162">
        <v>0</v>
      </c>
      <c r="BE605" s="162">
        <v>0</v>
      </c>
      <c r="BF605" s="162">
        <v>0</v>
      </c>
      <c r="BG605" s="162">
        <v>0</v>
      </c>
      <c r="BH605" s="162">
        <v>0</v>
      </c>
      <c r="BI605" s="162">
        <v>0</v>
      </c>
      <c r="BJ605" s="162">
        <v>0</v>
      </c>
      <c r="BK605" s="162">
        <v>0</v>
      </c>
      <c r="BL605" s="162">
        <v>0</v>
      </c>
      <c r="BM605" s="162">
        <v>0</v>
      </c>
      <c r="BN605" s="162">
        <v>0</v>
      </c>
      <c r="BO605" s="162"/>
      <c r="BP605" s="162"/>
      <c r="BQ605" s="162">
        <v>0</v>
      </c>
      <c r="BR605" s="162">
        <v>0</v>
      </c>
      <c r="BS605" s="162">
        <v>0</v>
      </c>
      <c r="BT605" s="162">
        <v>0</v>
      </c>
      <c r="BU605" s="162">
        <v>0</v>
      </c>
      <c r="BV605" s="162">
        <v>0</v>
      </c>
      <c r="BW605" s="162"/>
      <c r="BX605" s="162"/>
      <c r="BY605" s="162">
        <v>0</v>
      </c>
      <c r="BZ605" s="162">
        <v>0</v>
      </c>
      <c r="CA605" s="162">
        <v>0</v>
      </c>
      <c r="CB605" s="162">
        <v>0</v>
      </c>
      <c r="CC605" s="162">
        <v>0</v>
      </c>
      <c r="CD605" s="162">
        <v>0</v>
      </c>
      <c r="CE605" s="162">
        <f>VLOOKUP(I605,[120]REV33!$A:$O,11,0)</f>
        <v>0</v>
      </c>
      <c r="CF605" s="162">
        <f>VLOOKUP(I605,[120]REV33!$A:$O,12,0)</f>
        <v>0</v>
      </c>
      <c r="CG605" s="162"/>
      <c r="CH605" s="162"/>
      <c r="CI605" s="162"/>
      <c r="CJ605" s="162"/>
      <c r="CK605" s="162"/>
      <c r="CL605" s="162"/>
      <c r="CM605" s="162"/>
      <c r="CN605" s="162"/>
      <c r="CO605" s="162">
        <v>0</v>
      </c>
      <c r="CP605" s="162">
        <v>0</v>
      </c>
      <c r="CQ605" s="162">
        <v>0</v>
      </c>
      <c r="CR605" s="162">
        <v>0</v>
      </c>
      <c r="CS605" s="162">
        <v>0</v>
      </c>
      <c r="CT605" s="162">
        <v>0</v>
      </c>
      <c r="CU605" s="162">
        <v>0</v>
      </c>
      <c r="CV605" s="162">
        <v>0</v>
      </c>
      <c r="CW605" s="209">
        <f t="shared" ref="CW605:CW620" si="795">Q605+S605+U605+W605+Y605+AA605+AC605+AE605+AG605+AI605+AK605+AM605+AO605+AQ605+AS605+AU605+AW605+AY605+BA605+BC605+BE605+BG605+BI605+BK605+BM605+BO605+BQ605+BS605+BU605+BW605+BY605+CA605+CC605+CE605+CG605+CI605+CK605+CM605+CO605+CQ605+CS605+CU605</f>
        <v>200</v>
      </c>
      <c r="CX605" s="209">
        <f t="shared" ref="CX605:CX620" si="796">R605+T605+V605+X605+Z605+AB605+AD605+AF605+AH605+AJ605+AL605+AN605+AP605+AR605+AT605+AV605+AX605+AZ605+BB605+BD605+BF605+BH605+BJ605+BL605+BN605+BP605+BR605+BT605+BV605+BX605+BZ605+CB605+CD605+CF605+CH605+CJ605+CL605+CN605+CP605+CR605+CT605+CV605</f>
        <v>0</v>
      </c>
      <c r="CY605" s="257" t="s">
        <v>1480</v>
      </c>
      <c r="CZ605" s="156"/>
      <c r="DA605" s="155"/>
      <c r="DB605" s="155"/>
      <c r="DC605" s="155"/>
      <c r="DD605" s="155"/>
      <c r="DE605" s="152">
        <f t="shared" ref="DE605:DE620" si="797">IF(CW605&gt;DA605,CW605-DA605,"0")</f>
        <v>200</v>
      </c>
      <c r="DF605" s="152" t="str">
        <f t="shared" ref="DF605:DF620" si="798">IF(CX605&gt;DB605,CX605-DB605,"0")</f>
        <v>0</v>
      </c>
      <c r="DG605" s="158"/>
      <c r="DH605" s="158" t="s">
        <v>1585</v>
      </c>
      <c r="DI605" s="156" t="s">
        <v>435</v>
      </c>
      <c r="DJ605" s="258" t="s">
        <v>1489</v>
      </c>
      <c r="DK605" s="186"/>
      <c r="DL605" s="156" t="s">
        <v>477</v>
      </c>
      <c r="DM605" s="187">
        <v>45912</v>
      </c>
      <c r="DN605" s="716">
        <v>200</v>
      </c>
      <c r="DO605" s="242" t="s">
        <v>477</v>
      </c>
      <c r="DP605" s="189">
        <v>1154400</v>
      </c>
      <c r="DQ605" s="181">
        <f t="shared" si="771"/>
        <v>253968000.00000003</v>
      </c>
      <c r="DR605" s="446">
        <f t="shared" si="772"/>
        <v>0.10000000000000013</v>
      </c>
      <c r="DS605" s="160">
        <f t="shared" si="773"/>
        <v>230880000</v>
      </c>
      <c r="DT605" s="159">
        <v>45913</v>
      </c>
      <c r="DU605" s="152">
        <f t="shared" si="787"/>
        <v>200</v>
      </c>
      <c r="DV605" s="152">
        <f t="shared" ref="DV605:DV620" si="799">SUMIF($I:$I,I605,$DO:$DO)</f>
        <v>0</v>
      </c>
      <c r="DW605" s="155"/>
      <c r="DX605" s="155"/>
      <c r="DY605" s="155"/>
      <c r="DZ605" s="155"/>
      <c r="EA605" s="155"/>
      <c r="EB605" s="155"/>
      <c r="EC605" s="155"/>
      <c r="ED605" s="155"/>
      <c r="EE605" s="155"/>
      <c r="EF605" s="155"/>
      <c r="EG605" s="155"/>
      <c r="EH605" s="155"/>
      <c r="EI605" s="155"/>
      <c r="EJ605" s="155"/>
      <c r="EK605" s="155"/>
      <c r="EL605" s="155"/>
      <c r="EM605" s="155"/>
      <c r="EN605" s="155"/>
      <c r="EO605" s="155"/>
      <c r="EP605" s="155"/>
      <c r="EQ605" s="155"/>
      <c r="ER605" s="155"/>
      <c r="ES605" s="152">
        <f t="shared" ref="ES605:ES620" si="800">SUMIF($I:$I,I605,$EG:$EG)</f>
        <v>0</v>
      </c>
      <c r="ET605" s="151">
        <f t="shared" ref="ET605:ET620" si="801">SUMIF($I:$I,I605,$EH:$EH)</f>
        <v>0</v>
      </c>
      <c r="EU605" s="153"/>
      <c r="EV605" s="153"/>
      <c r="EW605" s="153"/>
      <c r="EX605" s="153"/>
      <c r="EY605" s="152">
        <f t="shared" ref="EY605:EY620" si="802">DU605+ES605</f>
        <v>200</v>
      </c>
      <c r="EZ605" s="152">
        <f t="shared" ref="EZ605:EZ620" si="803">DV605+ET605</f>
        <v>0</v>
      </c>
      <c r="FA605" s="152">
        <f t="shared" ref="FA605:FA620" si="804">DE605-EY605</f>
        <v>0</v>
      </c>
      <c r="FB605" s="152">
        <f t="shared" ref="FB605:FB620" si="805">DF605-EZ605</f>
        <v>0</v>
      </c>
      <c r="FC605" s="151" t="str">
        <f t="shared" ref="FC605:FC620" si="806">IF(FA605&lt;0,"Thừa",IF(FA605=0,"Đủ","Thiếu"))</f>
        <v>Đủ</v>
      </c>
      <c r="FD605" s="155"/>
      <c r="FE605" s="155"/>
      <c r="FF605" s="155"/>
    </row>
    <row r="606" spans="1:162" s="264" customFormat="1" ht="14" hidden="1" customHeight="1">
      <c r="A606" s="208" t="str">
        <f t="shared" si="768"/>
        <v>Hiện</v>
      </c>
      <c r="B606" s="154" t="str">
        <f>CONCATENATE(FC606," Đủ")</f>
        <v>Thừa Đủ</v>
      </c>
      <c r="C606" s="154">
        <f t="shared" ref="C606" si="807">FA606</f>
        <v>-186</v>
      </c>
      <c r="E606" s="265"/>
      <c r="F606" s="344" t="s">
        <v>1744</v>
      </c>
      <c r="I606" s="171" t="s">
        <v>1364</v>
      </c>
      <c r="J606" s="164" t="s">
        <v>1365</v>
      </c>
      <c r="K606" s="164" t="s">
        <v>1366</v>
      </c>
      <c r="L606" s="1463" t="s">
        <v>1367</v>
      </c>
      <c r="M606" s="163" t="s">
        <v>1074</v>
      </c>
      <c r="N606" s="989"/>
      <c r="O606" s="990">
        <v>4</v>
      </c>
      <c r="Q606" s="266"/>
      <c r="AU606" s="162">
        <v>4</v>
      </c>
      <c r="AV606" s="162">
        <v>0</v>
      </c>
      <c r="AW606" s="162">
        <v>0</v>
      </c>
      <c r="AX606" s="162">
        <v>0</v>
      </c>
      <c r="AY606" s="162">
        <v>0</v>
      </c>
      <c r="AZ606" s="162">
        <v>0</v>
      </c>
      <c r="BA606" s="162"/>
      <c r="BB606" s="162"/>
      <c r="BC606" s="162">
        <v>-2</v>
      </c>
      <c r="BD606" s="162">
        <v>0</v>
      </c>
      <c r="BE606" s="162">
        <v>0</v>
      </c>
      <c r="BF606" s="162">
        <v>0</v>
      </c>
      <c r="BG606" s="162">
        <v>0</v>
      </c>
      <c r="BH606" s="162">
        <v>0</v>
      </c>
      <c r="BI606" s="162">
        <v>0</v>
      </c>
      <c r="BJ606" s="162">
        <v>0</v>
      </c>
      <c r="BK606" s="162">
        <v>0</v>
      </c>
      <c r="BL606" s="162">
        <v>0</v>
      </c>
      <c r="BM606" s="162">
        <v>0</v>
      </c>
      <c r="BN606" s="162">
        <v>0</v>
      </c>
      <c r="BO606" s="162"/>
      <c r="BP606" s="162"/>
      <c r="BQ606" s="162">
        <v>0</v>
      </c>
      <c r="BR606" s="162">
        <v>0</v>
      </c>
      <c r="BS606" s="162">
        <v>2</v>
      </c>
      <c r="BT606" s="162">
        <v>0</v>
      </c>
      <c r="BU606" s="162">
        <v>0</v>
      </c>
      <c r="BV606" s="162">
        <v>0</v>
      </c>
      <c r="BW606" s="162"/>
      <c r="BX606" s="162"/>
      <c r="BY606" s="162">
        <v>0</v>
      </c>
      <c r="BZ606" s="162">
        <v>0</v>
      </c>
      <c r="CA606" s="162">
        <v>0</v>
      </c>
      <c r="CB606" s="162">
        <v>0</v>
      </c>
      <c r="CC606" s="162">
        <v>0</v>
      </c>
      <c r="CD606" s="162">
        <v>0</v>
      </c>
      <c r="CE606" s="162">
        <f>VLOOKUP(I606,[120]REV33!$A:$O,11,0)</f>
        <v>0</v>
      </c>
      <c r="CF606" s="162">
        <f>VLOOKUP(I606,[120]REV33!$A:$O,12,0)</f>
        <v>0</v>
      </c>
      <c r="CG606" s="162"/>
      <c r="CH606" s="162"/>
      <c r="CI606" s="162"/>
      <c r="CJ606" s="162"/>
      <c r="CK606" s="162"/>
      <c r="CL606" s="162"/>
      <c r="CM606" s="162"/>
      <c r="CN606" s="162"/>
      <c r="CO606" s="162">
        <v>0</v>
      </c>
      <c r="CP606" s="162">
        <v>0</v>
      </c>
      <c r="CQ606" s="162">
        <v>0</v>
      </c>
      <c r="CR606" s="162">
        <v>0</v>
      </c>
      <c r="CS606" s="162">
        <v>0</v>
      </c>
      <c r="CT606" s="162">
        <v>0</v>
      </c>
      <c r="CU606" s="162">
        <v>0</v>
      </c>
      <c r="CV606" s="162">
        <v>0</v>
      </c>
      <c r="CW606" s="209">
        <f t="shared" si="795"/>
        <v>4</v>
      </c>
      <c r="CX606" s="209">
        <f t="shared" si="796"/>
        <v>0</v>
      </c>
      <c r="CY606" s="264" t="s">
        <v>2055</v>
      </c>
      <c r="DE606" s="152">
        <f t="shared" si="797"/>
        <v>4</v>
      </c>
      <c r="DF606" s="152" t="str">
        <f t="shared" si="798"/>
        <v>0</v>
      </c>
      <c r="DH606" s="991" t="s">
        <v>1510</v>
      </c>
      <c r="DI606" s="267" t="s">
        <v>1395</v>
      </c>
      <c r="DJ606" s="268" t="s">
        <v>1386</v>
      </c>
      <c r="DL606" s="156" t="s">
        <v>477</v>
      </c>
      <c r="DM606" s="159">
        <v>45906</v>
      </c>
      <c r="DN606" s="281">
        <v>190</v>
      </c>
      <c r="DO606" s="242" t="s">
        <v>477</v>
      </c>
      <c r="DP606" s="269">
        <v>55000</v>
      </c>
      <c r="DQ606" s="181">
        <f t="shared" ref="DQ606:DQ615" si="808">DP606*DN606*1.08</f>
        <v>11286000</v>
      </c>
      <c r="DR606" s="446">
        <f t="shared" si="772"/>
        <v>0.08</v>
      </c>
      <c r="DS606" s="265">
        <f t="shared" si="773"/>
        <v>10450000</v>
      </c>
      <c r="DT606" s="159">
        <v>45923</v>
      </c>
      <c r="DU606" s="152">
        <f t="shared" si="787"/>
        <v>190</v>
      </c>
      <c r="DV606" s="152">
        <f t="shared" si="799"/>
        <v>0</v>
      </c>
      <c r="ES606" s="152">
        <f t="shared" si="800"/>
        <v>0</v>
      </c>
      <c r="ET606" s="151">
        <f t="shared" si="801"/>
        <v>0</v>
      </c>
      <c r="EU606" s="153"/>
      <c r="EV606" s="153"/>
      <c r="EW606" s="153"/>
      <c r="EX606" s="153"/>
      <c r="EY606" s="152">
        <f t="shared" si="802"/>
        <v>190</v>
      </c>
      <c r="EZ606" s="152">
        <f t="shared" si="803"/>
        <v>0</v>
      </c>
      <c r="FA606" s="152">
        <f t="shared" si="804"/>
        <v>-186</v>
      </c>
      <c r="FB606" s="152">
        <f t="shared" si="805"/>
        <v>0</v>
      </c>
      <c r="FC606" s="151" t="str">
        <f t="shared" si="806"/>
        <v>Thừa</v>
      </c>
    </row>
    <row r="607" spans="1:162" s="264" customFormat="1" ht="14" hidden="1" customHeight="1">
      <c r="A607" s="208" t="str">
        <f t="shared" si="768"/>
        <v>Hiện</v>
      </c>
      <c r="B607" s="154" t="str">
        <f t="shared" ref="B607:B615" si="809">CONCATENATE(FC607," Đủ")</f>
        <v>Thừa Đủ</v>
      </c>
      <c r="C607" s="154">
        <f t="shared" ref="C607:C615" si="810">FA607</f>
        <v>-161</v>
      </c>
      <c r="E607" s="265"/>
      <c r="F607" s="344" t="s">
        <v>1744</v>
      </c>
      <c r="I607" s="171" t="s">
        <v>1368</v>
      </c>
      <c r="J607" s="164" t="s">
        <v>1365</v>
      </c>
      <c r="K607" s="164" t="s">
        <v>1369</v>
      </c>
      <c r="L607" s="1463"/>
      <c r="M607" s="163" t="s">
        <v>1074</v>
      </c>
      <c r="N607" s="989"/>
      <c r="O607" s="990">
        <v>4</v>
      </c>
      <c r="Q607" s="266"/>
      <c r="AU607" s="162">
        <v>4</v>
      </c>
      <c r="AV607" s="162">
        <v>0</v>
      </c>
      <c r="AW607" s="162">
        <v>0</v>
      </c>
      <c r="AX607" s="162">
        <v>0</v>
      </c>
      <c r="AY607" s="162">
        <v>0</v>
      </c>
      <c r="AZ607" s="162">
        <v>0</v>
      </c>
      <c r="BA607" s="162"/>
      <c r="BB607" s="162"/>
      <c r="BC607" s="162">
        <v>-2</v>
      </c>
      <c r="BD607" s="162">
        <v>0</v>
      </c>
      <c r="BE607" s="162">
        <v>0</v>
      </c>
      <c r="BF607" s="162">
        <v>0</v>
      </c>
      <c r="BG607" s="162">
        <v>0</v>
      </c>
      <c r="BH607" s="162">
        <v>0</v>
      </c>
      <c r="BI607" s="162">
        <v>0</v>
      </c>
      <c r="BJ607" s="162">
        <v>0</v>
      </c>
      <c r="BK607" s="162">
        <v>0</v>
      </c>
      <c r="BL607" s="162">
        <v>0</v>
      </c>
      <c r="BM607" s="162">
        <v>0</v>
      </c>
      <c r="BN607" s="162">
        <v>0</v>
      </c>
      <c r="BO607" s="162"/>
      <c r="BP607" s="162"/>
      <c r="BQ607" s="162">
        <v>0</v>
      </c>
      <c r="BR607" s="162">
        <v>0</v>
      </c>
      <c r="BS607" s="162">
        <v>2</v>
      </c>
      <c r="BT607" s="162">
        <v>0</v>
      </c>
      <c r="BU607" s="162">
        <v>0</v>
      </c>
      <c r="BV607" s="162">
        <v>0</v>
      </c>
      <c r="BW607" s="162"/>
      <c r="BX607" s="162"/>
      <c r="BY607" s="162">
        <v>0</v>
      </c>
      <c r="BZ607" s="162">
        <v>0</v>
      </c>
      <c r="CA607" s="162">
        <v>0</v>
      </c>
      <c r="CB607" s="162">
        <v>0</v>
      </c>
      <c r="CC607" s="162">
        <v>0</v>
      </c>
      <c r="CD607" s="162">
        <v>0</v>
      </c>
      <c r="CE607" s="162">
        <f>VLOOKUP(I607,[120]REV33!$A:$O,11,0)</f>
        <v>0</v>
      </c>
      <c r="CF607" s="162">
        <f>VLOOKUP(I607,[120]REV33!$A:$O,12,0)</f>
        <v>0</v>
      </c>
      <c r="CG607" s="162"/>
      <c r="CH607" s="162"/>
      <c r="CI607" s="162"/>
      <c r="CJ607" s="162"/>
      <c r="CK607" s="162"/>
      <c r="CL607" s="162"/>
      <c r="CM607" s="162"/>
      <c r="CN607" s="162"/>
      <c r="CO607" s="162">
        <v>0</v>
      </c>
      <c r="CP607" s="162">
        <v>0</v>
      </c>
      <c r="CQ607" s="162">
        <v>0</v>
      </c>
      <c r="CR607" s="162">
        <v>0</v>
      </c>
      <c r="CS607" s="162">
        <v>0</v>
      </c>
      <c r="CT607" s="162">
        <v>0</v>
      </c>
      <c r="CU607" s="162">
        <v>0</v>
      </c>
      <c r="CV607" s="162">
        <v>0</v>
      </c>
      <c r="CW607" s="209">
        <f t="shared" si="795"/>
        <v>4</v>
      </c>
      <c r="CX607" s="209">
        <f t="shared" si="796"/>
        <v>0</v>
      </c>
      <c r="CY607" s="264" t="s">
        <v>2055</v>
      </c>
      <c r="DE607" s="152">
        <f t="shared" si="797"/>
        <v>4</v>
      </c>
      <c r="DF607" s="152" t="str">
        <f t="shared" si="798"/>
        <v>0</v>
      </c>
      <c r="DH607" s="991" t="s">
        <v>1510</v>
      </c>
      <c r="DI607" s="267" t="s">
        <v>1395</v>
      </c>
      <c r="DJ607" s="268" t="s">
        <v>1387</v>
      </c>
      <c r="DL607" s="156" t="s">
        <v>477</v>
      </c>
      <c r="DM607" s="159">
        <v>45906</v>
      </c>
      <c r="DN607" s="281">
        <v>165</v>
      </c>
      <c r="DO607" s="242" t="s">
        <v>477</v>
      </c>
      <c r="DP607" s="269">
        <v>55000</v>
      </c>
      <c r="DQ607" s="181">
        <f t="shared" si="808"/>
        <v>9801000</v>
      </c>
      <c r="DR607" s="446">
        <f t="shared" si="772"/>
        <v>0.08</v>
      </c>
      <c r="DS607" s="265">
        <f t="shared" si="773"/>
        <v>9075000</v>
      </c>
      <c r="DT607" s="159">
        <v>45923</v>
      </c>
      <c r="DU607" s="152">
        <f t="shared" si="787"/>
        <v>165</v>
      </c>
      <c r="DV607" s="152">
        <f t="shared" si="799"/>
        <v>0</v>
      </c>
      <c r="ES607" s="152">
        <f t="shared" si="800"/>
        <v>0</v>
      </c>
      <c r="ET607" s="151">
        <f t="shared" si="801"/>
        <v>0</v>
      </c>
      <c r="EU607" s="153"/>
      <c r="EV607" s="153"/>
      <c r="EW607" s="153"/>
      <c r="EX607" s="153"/>
      <c r="EY607" s="152">
        <f t="shared" si="802"/>
        <v>165</v>
      </c>
      <c r="EZ607" s="152">
        <f t="shared" si="803"/>
        <v>0</v>
      </c>
      <c r="FA607" s="152">
        <f t="shared" si="804"/>
        <v>-161</v>
      </c>
      <c r="FB607" s="152">
        <f t="shared" si="805"/>
        <v>0</v>
      </c>
      <c r="FC607" s="151" t="str">
        <f t="shared" si="806"/>
        <v>Thừa</v>
      </c>
    </row>
    <row r="608" spans="1:162" s="264" customFormat="1" ht="14" hidden="1" customHeight="1">
      <c r="A608" s="208" t="str">
        <f t="shared" si="768"/>
        <v>Hiện</v>
      </c>
      <c r="B608" s="154" t="str">
        <f t="shared" si="809"/>
        <v>Thừa Đủ</v>
      </c>
      <c r="C608" s="154">
        <f t="shared" si="810"/>
        <v>-158</v>
      </c>
      <c r="E608" s="265"/>
      <c r="F608" s="344" t="s">
        <v>1744</v>
      </c>
      <c r="I608" s="171" t="s">
        <v>1370</v>
      </c>
      <c r="J608" s="164" t="s">
        <v>1365</v>
      </c>
      <c r="K608" s="164" t="s">
        <v>1371</v>
      </c>
      <c r="L608" s="1463"/>
      <c r="M608" s="163" t="s">
        <v>1074</v>
      </c>
      <c r="N608" s="989"/>
      <c r="O608" s="990">
        <v>4</v>
      </c>
      <c r="Q608" s="266"/>
      <c r="AU608" s="162">
        <v>4</v>
      </c>
      <c r="AV608" s="162">
        <v>0</v>
      </c>
      <c r="AW608" s="162">
        <v>0</v>
      </c>
      <c r="AX608" s="162">
        <v>0</v>
      </c>
      <c r="AY608" s="162">
        <v>0</v>
      </c>
      <c r="AZ608" s="162">
        <v>0</v>
      </c>
      <c r="BA608" s="162"/>
      <c r="BB608" s="162"/>
      <c r="BC608" s="162">
        <v>-2</v>
      </c>
      <c r="BD608" s="162">
        <v>0</v>
      </c>
      <c r="BE608" s="162">
        <v>0</v>
      </c>
      <c r="BF608" s="162">
        <v>0</v>
      </c>
      <c r="BG608" s="162">
        <v>0</v>
      </c>
      <c r="BH608" s="162">
        <v>0</v>
      </c>
      <c r="BI608" s="162">
        <v>0</v>
      </c>
      <c r="BJ608" s="162">
        <v>0</v>
      </c>
      <c r="BK608" s="162">
        <v>0</v>
      </c>
      <c r="BL608" s="162">
        <v>0</v>
      </c>
      <c r="BM608" s="162">
        <v>0</v>
      </c>
      <c r="BN608" s="162">
        <v>0</v>
      </c>
      <c r="BO608" s="162"/>
      <c r="BP608" s="162"/>
      <c r="BQ608" s="162">
        <v>0</v>
      </c>
      <c r="BR608" s="162">
        <v>0</v>
      </c>
      <c r="BS608" s="162">
        <v>2</v>
      </c>
      <c r="BT608" s="162">
        <v>0</v>
      </c>
      <c r="BU608" s="162">
        <v>0</v>
      </c>
      <c r="BV608" s="162">
        <v>0</v>
      </c>
      <c r="BW608" s="162"/>
      <c r="BX608" s="162"/>
      <c r="BY608" s="162">
        <v>0</v>
      </c>
      <c r="BZ608" s="162">
        <v>0</v>
      </c>
      <c r="CA608" s="162">
        <v>0</v>
      </c>
      <c r="CB608" s="162">
        <v>0</v>
      </c>
      <c r="CC608" s="162">
        <v>0</v>
      </c>
      <c r="CD608" s="162">
        <v>0</v>
      </c>
      <c r="CE608" s="162">
        <f>VLOOKUP(I608,[120]REV33!$A:$O,11,0)</f>
        <v>0</v>
      </c>
      <c r="CF608" s="162">
        <f>VLOOKUP(I608,[120]REV33!$A:$O,12,0)</f>
        <v>0</v>
      </c>
      <c r="CG608" s="162"/>
      <c r="CH608" s="162"/>
      <c r="CI608" s="162"/>
      <c r="CJ608" s="162"/>
      <c r="CK608" s="162"/>
      <c r="CL608" s="162"/>
      <c r="CM608" s="162"/>
      <c r="CN608" s="162"/>
      <c r="CO608" s="162">
        <v>0</v>
      </c>
      <c r="CP608" s="162">
        <v>0</v>
      </c>
      <c r="CQ608" s="162">
        <v>0</v>
      </c>
      <c r="CR608" s="162">
        <v>0</v>
      </c>
      <c r="CS608" s="162">
        <v>0</v>
      </c>
      <c r="CT608" s="162">
        <v>0</v>
      </c>
      <c r="CU608" s="162">
        <v>0</v>
      </c>
      <c r="CV608" s="162">
        <v>0</v>
      </c>
      <c r="CW608" s="209">
        <f t="shared" si="795"/>
        <v>4</v>
      </c>
      <c r="CX608" s="209">
        <f t="shared" si="796"/>
        <v>0</v>
      </c>
      <c r="CY608" s="264" t="s">
        <v>2055</v>
      </c>
      <c r="DE608" s="152">
        <f t="shared" si="797"/>
        <v>4</v>
      </c>
      <c r="DF608" s="152" t="str">
        <f t="shared" si="798"/>
        <v>0</v>
      </c>
      <c r="DH608" s="991" t="s">
        <v>1510</v>
      </c>
      <c r="DI608" s="267" t="s">
        <v>1395</v>
      </c>
      <c r="DJ608" s="268" t="s">
        <v>1388</v>
      </c>
      <c r="DL608" s="156" t="s">
        <v>477</v>
      </c>
      <c r="DM608" s="159">
        <v>45906</v>
      </c>
      <c r="DN608" s="281">
        <v>162</v>
      </c>
      <c r="DO608" s="242" t="s">
        <v>477</v>
      </c>
      <c r="DP608" s="269">
        <v>55000</v>
      </c>
      <c r="DQ608" s="181">
        <f t="shared" si="808"/>
        <v>9622800</v>
      </c>
      <c r="DR608" s="446">
        <f t="shared" si="772"/>
        <v>0.08</v>
      </c>
      <c r="DS608" s="265">
        <f t="shared" si="773"/>
        <v>8910000</v>
      </c>
      <c r="DT608" s="159">
        <v>45923</v>
      </c>
      <c r="DU608" s="152">
        <f t="shared" si="787"/>
        <v>162</v>
      </c>
      <c r="DV608" s="152">
        <f t="shared" si="799"/>
        <v>0</v>
      </c>
      <c r="ES608" s="152">
        <f t="shared" si="800"/>
        <v>0</v>
      </c>
      <c r="ET608" s="151">
        <f t="shared" si="801"/>
        <v>0</v>
      </c>
      <c r="EU608" s="153"/>
      <c r="EV608" s="153"/>
      <c r="EW608" s="153"/>
      <c r="EX608" s="153"/>
      <c r="EY608" s="152">
        <f t="shared" si="802"/>
        <v>162</v>
      </c>
      <c r="EZ608" s="152">
        <f t="shared" si="803"/>
        <v>0</v>
      </c>
      <c r="FA608" s="152">
        <f t="shared" si="804"/>
        <v>-158</v>
      </c>
      <c r="FB608" s="152">
        <f t="shared" si="805"/>
        <v>0</v>
      </c>
      <c r="FC608" s="151" t="str">
        <f t="shared" si="806"/>
        <v>Thừa</v>
      </c>
    </row>
    <row r="609" spans="1:162" s="264" customFormat="1" ht="14" hidden="1" customHeight="1">
      <c r="A609" s="208" t="str">
        <f t="shared" si="768"/>
        <v>Hiện</v>
      </c>
      <c r="B609" s="154" t="str">
        <f t="shared" si="809"/>
        <v>Thừa Đủ</v>
      </c>
      <c r="C609" s="154">
        <f t="shared" si="810"/>
        <v>-252.5</v>
      </c>
      <c r="E609" s="265"/>
      <c r="F609" s="344" t="s">
        <v>1744</v>
      </c>
      <c r="I609" s="171" t="s">
        <v>1372</v>
      </c>
      <c r="J609" s="164" t="s">
        <v>1365</v>
      </c>
      <c r="K609" s="164" t="s">
        <v>1373</v>
      </c>
      <c r="L609" s="1463"/>
      <c r="M609" s="163" t="s">
        <v>1074</v>
      </c>
      <c r="N609" s="989"/>
      <c r="O609" s="990">
        <v>4</v>
      </c>
      <c r="Q609" s="266"/>
      <c r="AU609" s="162">
        <v>4</v>
      </c>
      <c r="AV609" s="162">
        <v>0</v>
      </c>
      <c r="AW609" s="162">
        <v>0</v>
      </c>
      <c r="AX609" s="162">
        <v>0</v>
      </c>
      <c r="AY609" s="162">
        <v>0</v>
      </c>
      <c r="AZ609" s="162">
        <v>0</v>
      </c>
      <c r="BA609" s="162"/>
      <c r="BB609" s="162"/>
      <c r="BC609" s="162">
        <v>-2</v>
      </c>
      <c r="BD609" s="162">
        <v>0</v>
      </c>
      <c r="BE609" s="162">
        <v>0</v>
      </c>
      <c r="BF609" s="162">
        <v>0</v>
      </c>
      <c r="BG609" s="162">
        <v>0</v>
      </c>
      <c r="BH609" s="162">
        <v>0</v>
      </c>
      <c r="BI609" s="162">
        <v>0</v>
      </c>
      <c r="BJ609" s="162">
        <v>0</v>
      </c>
      <c r="BK609" s="162">
        <v>0</v>
      </c>
      <c r="BL609" s="162">
        <v>0</v>
      </c>
      <c r="BM609" s="162">
        <v>0</v>
      </c>
      <c r="BN609" s="162">
        <v>0</v>
      </c>
      <c r="BO609" s="162"/>
      <c r="BP609" s="162"/>
      <c r="BQ609" s="162">
        <v>0</v>
      </c>
      <c r="BR609" s="162">
        <v>0</v>
      </c>
      <c r="BS609" s="162">
        <v>2</v>
      </c>
      <c r="BT609" s="162">
        <v>0</v>
      </c>
      <c r="BU609" s="162">
        <v>0</v>
      </c>
      <c r="BV609" s="162">
        <v>0</v>
      </c>
      <c r="BW609" s="162"/>
      <c r="BX609" s="162"/>
      <c r="BY609" s="162">
        <v>0</v>
      </c>
      <c r="BZ609" s="162">
        <v>0</v>
      </c>
      <c r="CA609" s="162">
        <v>0</v>
      </c>
      <c r="CB609" s="162">
        <v>0</v>
      </c>
      <c r="CC609" s="162">
        <v>0</v>
      </c>
      <c r="CD609" s="162">
        <v>0</v>
      </c>
      <c r="CE609" s="162">
        <f>VLOOKUP(I609,[120]REV33!$A:$O,11,0)</f>
        <v>0</v>
      </c>
      <c r="CF609" s="162">
        <f>VLOOKUP(I609,[120]REV33!$A:$O,12,0)</f>
        <v>0</v>
      </c>
      <c r="CG609" s="162"/>
      <c r="CH609" s="162"/>
      <c r="CI609" s="162"/>
      <c r="CJ609" s="162"/>
      <c r="CK609" s="162"/>
      <c r="CL609" s="162"/>
      <c r="CM609" s="162"/>
      <c r="CN609" s="162"/>
      <c r="CO609" s="162">
        <v>0</v>
      </c>
      <c r="CP609" s="162">
        <v>0</v>
      </c>
      <c r="CQ609" s="162">
        <v>0</v>
      </c>
      <c r="CR609" s="162">
        <v>0</v>
      </c>
      <c r="CS609" s="162">
        <v>0</v>
      </c>
      <c r="CT609" s="162">
        <v>0</v>
      </c>
      <c r="CU609" s="162">
        <v>0</v>
      </c>
      <c r="CV609" s="162">
        <v>0</v>
      </c>
      <c r="CW609" s="209">
        <f t="shared" si="795"/>
        <v>4</v>
      </c>
      <c r="CX609" s="209">
        <f t="shared" si="796"/>
        <v>0</v>
      </c>
      <c r="CY609" s="264" t="s">
        <v>2055</v>
      </c>
      <c r="DE609" s="152">
        <f t="shared" si="797"/>
        <v>4</v>
      </c>
      <c r="DF609" s="152" t="str">
        <f t="shared" si="798"/>
        <v>0</v>
      </c>
      <c r="DH609" s="991" t="s">
        <v>1510</v>
      </c>
      <c r="DI609" s="267" t="s">
        <v>1395</v>
      </c>
      <c r="DJ609" s="268" t="s">
        <v>1389</v>
      </c>
      <c r="DL609" s="156" t="s">
        <v>477</v>
      </c>
      <c r="DM609" s="159">
        <v>45906</v>
      </c>
      <c r="DN609" s="281">
        <v>256.5</v>
      </c>
      <c r="DO609" s="242" t="s">
        <v>477</v>
      </c>
      <c r="DP609" s="269">
        <v>55000</v>
      </c>
      <c r="DQ609" s="181">
        <f t="shared" si="808"/>
        <v>15236100.000000002</v>
      </c>
      <c r="DR609" s="446">
        <f t="shared" si="772"/>
        <v>8.0000000000000127E-2</v>
      </c>
      <c r="DS609" s="265">
        <f t="shared" si="773"/>
        <v>14107500</v>
      </c>
      <c r="DT609" s="159">
        <v>45923</v>
      </c>
      <c r="DU609" s="152">
        <f t="shared" si="787"/>
        <v>256.5</v>
      </c>
      <c r="DV609" s="152">
        <f t="shared" si="799"/>
        <v>0</v>
      </c>
      <c r="ES609" s="152">
        <f t="shared" si="800"/>
        <v>0</v>
      </c>
      <c r="ET609" s="151">
        <f t="shared" si="801"/>
        <v>0</v>
      </c>
      <c r="EU609" s="153"/>
      <c r="EV609" s="153"/>
      <c r="EW609" s="153"/>
      <c r="EX609" s="153"/>
      <c r="EY609" s="152">
        <f t="shared" si="802"/>
        <v>256.5</v>
      </c>
      <c r="EZ609" s="152">
        <f t="shared" si="803"/>
        <v>0</v>
      </c>
      <c r="FA609" s="152">
        <f t="shared" si="804"/>
        <v>-252.5</v>
      </c>
      <c r="FB609" s="152">
        <f t="shared" si="805"/>
        <v>0</v>
      </c>
      <c r="FC609" s="151" t="str">
        <f t="shared" si="806"/>
        <v>Thừa</v>
      </c>
    </row>
    <row r="610" spans="1:162" s="264" customFormat="1" ht="14" hidden="1" customHeight="1">
      <c r="A610" s="208" t="str">
        <f t="shared" si="768"/>
        <v>Hiện</v>
      </c>
      <c r="B610" s="154" t="str">
        <f t="shared" si="809"/>
        <v>Thừa Đủ</v>
      </c>
      <c r="C610" s="154">
        <f t="shared" si="810"/>
        <v>-240.8</v>
      </c>
      <c r="E610" s="265"/>
      <c r="F610" s="344" t="s">
        <v>1744</v>
      </c>
      <c r="I610" s="171" t="s">
        <v>1374</v>
      </c>
      <c r="J610" s="164" t="s">
        <v>1365</v>
      </c>
      <c r="K610" s="164" t="s">
        <v>1375</v>
      </c>
      <c r="L610" s="1463"/>
      <c r="M610" s="163" t="s">
        <v>1074</v>
      </c>
      <c r="N610" s="989"/>
      <c r="O610" s="990">
        <v>4</v>
      </c>
      <c r="Q610" s="266"/>
      <c r="AU610" s="162">
        <v>4</v>
      </c>
      <c r="AV610" s="162">
        <v>0</v>
      </c>
      <c r="AW610" s="162">
        <v>0</v>
      </c>
      <c r="AX610" s="162">
        <v>0</v>
      </c>
      <c r="AY610" s="162">
        <v>0</v>
      </c>
      <c r="AZ610" s="162">
        <v>0</v>
      </c>
      <c r="BA610" s="162"/>
      <c r="BB610" s="162"/>
      <c r="BC610" s="162">
        <v>-2</v>
      </c>
      <c r="BD610" s="162">
        <v>0</v>
      </c>
      <c r="BE610" s="162">
        <v>0</v>
      </c>
      <c r="BF610" s="162">
        <v>0</v>
      </c>
      <c r="BG610" s="162">
        <v>0</v>
      </c>
      <c r="BH610" s="162">
        <v>0</v>
      </c>
      <c r="BI610" s="162">
        <v>0</v>
      </c>
      <c r="BJ610" s="162">
        <v>0</v>
      </c>
      <c r="BK610" s="162">
        <v>0</v>
      </c>
      <c r="BL610" s="162">
        <v>0</v>
      </c>
      <c r="BM610" s="162">
        <v>0</v>
      </c>
      <c r="BN610" s="162">
        <v>0</v>
      </c>
      <c r="BO610" s="162"/>
      <c r="BP610" s="162"/>
      <c r="BQ610" s="162">
        <v>0</v>
      </c>
      <c r="BR610" s="162">
        <v>0</v>
      </c>
      <c r="BS610" s="162">
        <v>2</v>
      </c>
      <c r="BT610" s="162">
        <v>0</v>
      </c>
      <c r="BU610" s="162">
        <v>0</v>
      </c>
      <c r="BV610" s="162">
        <v>0</v>
      </c>
      <c r="BW610" s="162"/>
      <c r="BX610" s="162"/>
      <c r="BY610" s="162">
        <v>0</v>
      </c>
      <c r="BZ610" s="162">
        <v>0</v>
      </c>
      <c r="CA610" s="162">
        <v>0</v>
      </c>
      <c r="CB610" s="162">
        <v>0</v>
      </c>
      <c r="CC610" s="162">
        <v>0</v>
      </c>
      <c r="CD610" s="162">
        <v>0</v>
      </c>
      <c r="CE610" s="162">
        <f>VLOOKUP(I610,[120]REV33!$A:$O,11,0)</f>
        <v>0</v>
      </c>
      <c r="CF610" s="162">
        <f>VLOOKUP(I610,[120]REV33!$A:$O,12,0)</f>
        <v>0</v>
      </c>
      <c r="CG610" s="162"/>
      <c r="CH610" s="162"/>
      <c r="CI610" s="162"/>
      <c r="CJ610" s="162"/>
      <c r="CK610" s="162"/>
      <c r="CL610" s="162"/>
      <c r="CM610" s="162"/>
      <c r="CN610" s="162"/>
      <c r="CO610" s="162">
        <v>0</v>
      </c>
      <c r="CP610" s="162">
        <v>0</v>
      </c>
      <c r="CQ610" s="162">
        <v>0</v>
      </c>
      <c r="CR610" s="162">
        <v>0</v>
      </c>
      <c r="CS610" s="162">
        <v>0</v>
      </c>
      <c r="CT610" s="162">
        <v>0</v>
      </c>
      <c r="CU610" s="162">
        <v>0</v>
      </c>
      <c r="CV610" s="162">
        <v>0</v>
      </c>
      <c r="CW610" s="209">
        <f t="shared" si="795"/>
        <v>4</v>
      </c>
      <c r="CX610" s="209">
        <f t="shared" si="796"/>
        <v>0</v>
      </c>
      <c r="CY610" s="264" t="s">
        <v>2055</v>
      </c>
      <c r="DE610" s="152">
        <f t="shared" si="797"/>
        <v>4</v>
      </c>
      <c r="DF610" s="152" t="str">
        <f t="shared" si="798"/>
        <v>0</v>
      </c>
      <c r="DH610" s="991" t="s">
        <v>1510</v>
      </c>
      <c r="DI610" s="267" t="s">
        <v>1395</v>
      </c>
      <c r="DJ610" s="268" t="s">
        <v>1390</v>
      </c>
      <c r="DL610" s="156" t="s">
        <v>477</v>
      </c>
      <c r="DM610" s="159">
        <v>45906</v>
      </c>
      <c r="DN610" s="281">
        <v>244.8</v>
      </c>
      <c r="DO610" s="242" t="s">
        <v>477</v>
      </c>
      <c r="DP610" s="269">
        <v>55000</v>
      </c>
      <c r="DQ610" s="181">
        <f t="shared" si="808"/>
        <v>14541120.000000002</v>
      </c>
      <c r="DR610" s="446">
        <f t="shared" si="772"/>
        <v>8.000000000000014E-2</v>
      </c>
      <c r="DS610" s="265">
        <f t="shared" si="773"/>
        <v>13464000</v>
      </c>
      <c r="DT610" s="159">
        <v>45923</v>
      </c>
      <c r="DU610" s="152">
        <f t="shared" si="787"/>
        <v>244.8</v>
      </c>
      <c r="DV610" s="152">
        <f t="shared" si="799"/>
        <v>0</v>
      </c>
      <c r="ES610" s="152">
        <f t="shared" si="800"/>
        <v>0</v>
      </c>
      <c r="ET610" s="151">
        <f t="shared" si="801"/>
        <v>0</v>
      </c>
      <c r="EU610" s="153"/>
      <c r="EV610" s="153"/>
      <c r="EW610" s="153"/>
      <c r="EX610" s="153"/>
      <c r="EY610" s="152">
        <f t="shared" si="802"/>
        <v>244.8</v>
      </c>
      <c r="EZ610" s="152">
        <f t="shared" si="803"/>
        <v>0</v>
      </c>
      <c r="FA610" s="152">
        <f t="shared" si="804"/>
        <v>-240.8</v>
      </c>
      <c r="FB610" s="152">
        <f t="shared" si="805"/>
        <v>0</v>
      </c>
      <c r="FC610" s="151" t="str">
        <f t="shared" si="806"/>
        <v>Thừa</v>
      </c>
    </row>
    <row r="611" spans="1:162" s="264" customFormat="1" ht="14" hidden="1" customHeight="1">
      <c r="A611" s="208" t="str">
        <f t="shared" si="768"/>
        <v>Hiện</v>
      </c>
      <c r="B611" s="154" t="str">
        <f t="shared" si="809"/>
        <v>Thừa Đủ</v>
      </c>
      <c r="C611" s="154">
        <f t="shared" si="810"/>
        <v>-705</v>
      </c>
      <c r="E611" s="265"/>
      <c r="F611" s="344" t="s">
        <v>1744</v>
      </c>
      <c r="I611" s="171" t="s">
        <v>1376</v>
      </c>
      <c r="J611" s="164" t="s">
        <v>1365</v>
      </c>
      <c r="K611" s="164" t="s">
        <v>1377</v>
      </c>
      <c r="L611" s="1463"/>
      <c r="M611" s="163" t="s">
        <v>1074</v>
      </c>
      <c r="N611" s="989"/>
      <c r="O611" s="990">
        <v>8</v>
      </c>
      <c r="Q611" s="266"/>
      <c r="AU611" s="162">
        <v>8</v>
      </c>
      <c r="AV611" s="162">
        <v>0</v>
      </c>
      <c r="AW611" s="162">
        <v>0</v>
      </c>
      <c r="AX611" s="162">
        <v>0</v>
      </c>
      <c r="AY611" s="162">
        <v>0</v>
      </c>
      <c r="AZ611" s="162">
        <v>0</v>
      </c>
      <c r="BA611" s="162"/>
      <c r="BB611" s="162"/>
      <c r="BC611" s="162">
        <v>-2</v>
      </c>
      <c r="BD611" s="162">
        <v>0</v>
      </c>
      <c r="BE611" s="162">
        <v>0</v>
      </c>
      <c r="BF611" s="162">
        <v>0</v>
      </c>
      <c r="BG611" s="162">
        <v>0</v>
      </c>
      <c r="BH611" s="162">
        <v>0</v>
      </c>
      <c r="BI611" s="162">
        <v>0</v>
      </c>
      <c r="BJ611" s="162">
        <v>0</v>
      </c>
      <c r="BK611" s="162">
        <v>0</v>
      </c>
      <c r="BL611" s="162">
        <v>0</v>
      </c>
      <c r="BM611" s="162">
        <v>0</v>
      </c>
      <c r="BN611" s="162">
        <v>0</v>
      </c>
      <c r="BO611" s="162"/>
      <c r="BP611" s="162"/>
      <c r="BQ611" s="162">
        <v>0</v>
      </c>
      <c r="BR611" s="162">
        <v>0</v>
      </c>
      <c r="BS611" s="162">
        <v>2</v>
      </c>
      <c r="BT611" s="162">
        <v>0</v>
      </c>
      <c r="BU611" s="162">
        <v>0</v>
      </c>
      <c r="BV611" s="162">
        <v>0</v>
      </c>
      <c r="BW611" s="162"/>
      <c r="BX611" s="162"/>
      <c r="BY611" s="162">
        <v>0</v>
      </c>
      <c r="BZ611" s="162">
        <v>0</v>
      </c>
      <c r="CA611" s="162">
        <v>0</v>
      </c>
      <c r="CB611" s="162">
        <v>0</v>
      </c>
      <c r="CC611" s="162">
        <v>0</v>
      </c>
      <c r="CD611" s="162">
        <v>0</v>
      </c>
      <c r="CE611" s="162">
        <f>VLOOKUP(I611,[120]REV33!$A:$O,11,0)</f>
        <v>0</v>
      </c>
      <c r="CF611" s="162">
        <f>VLOOKUP(I611,[120]REV33!$A:$O,12,0)</f>
        <v>0</v>
      </c>
      <c r="CG611" s="162"/>
      <c r="CH611" s="162"/>
      <c r="CI611" s="162"/>
      <c r="CJ611" s="162"/>
      <c r="CK611" s="162"/>
      <c r="CL611" s="162"/>
      <c r="CM611" s="162"/>
      <c r="CN611" s="162"/>
      <c r="CO611" s="162">
        <v>0</v>
      </c>
      <c r="CP611" s="162">
        <v>0</v>
      </c>
      <c r="CQ611" s="162">
        <v>0</v>
      </c>
      <c r="CR611" s="162">
        <v>0</v>
      </c>
      <c r="CS611" s="162">
        <v>0</v>
      </c>
      <c r="CT611" s="162">
        <v>0</v>
      </c>
      <c r="CU611" s="162">
        <v>0</v>
      </c>
      <c r="CV611" s="162">
        <v>0</v>
      </c>
      <c r="CW611" s="209">
        <f t="shared" si="795"/>
        <v>8</v>
      </c>
      <c r="CX611" s="209">
        <f t="shared" si="796"/>
        <v>0</v>
      </c>
      <c r="CY611" s="264" t="s">
        <v>2055</v>
      </c>
      <c r="DE611" s="152">
        <f t="shared" si="797"/>
        <v>8</v>
      </c>
      <c r="DF611" s="152" t="str">
        <f t="shared" si="798"/>
        <v>0</v>
      </c>
      <c r="DH611" s="991" t="s">
        <v>1510</v>
      </c>
      <c r="DI611" s="267" t="s">
        <v>1395</v>
      </c>
      <c r="DJ611" s="268" t="s">
        <v>1391</v>
      </c>
      <c r="DL611" s="156" t="s">
        <v>477</v>
      </c>
      <c r="DM611" s="159">
        <v>45906</v>
      </c>
      <c r="DN611" s="281">
        <v>713</v>
      </c>
      <c r="DO611" s="242" t="s">
        <v>477</v>
      </c>
      <c r="DP611" s="269">
        <v>55000</v>
      </c>
      <c r="DQ611" s="181">
        <f t="shared" si="808"/>
        <v>42352200</v>
      </c>
      <c r="DR611" s="446">
        <f t="shared" si="772"/>
        <v>0.08</v>
      </c>
      <c r="DS611" s="265">
        <f t="shared" si="773"/>
        <v>39215000</v>
      </c>
      <c r="DT611" s="159">
        <v>45923</v>
      </c>
      <c r="DU611" s="152">
        <f t="shared" si="787"/>
        <v>713</v>
      </c>
      <c r="DV611" s="152">
        <f t="shared" si="799"/>
        <v>0</v>
      </c>
      <c r="ES611" s="152">
        <f t="shared" si="800"/>
        <v>0</v>
      </c>
      <c r="ET611" s="151">
        <f t="shared" si="801"/>
        <v>0</v>
      </c>
      <c r="EU611" s="153"/>
      <c r="EV611" s="153"/>
      <c r="EW611" s="153"/>
      <c r="EX611" s="153"/>
      <c r="EY611" s="152">
        <f t="shared" si="802"/>
        <v>713</v>
      </c>
      <c r="EZ611" s="152">
        <f t="shared" si="803"/>
        <v>0</v>
      </c>
      <c r="FA611" s="152">
        <f t="shared" si="804"/>
        <v>-705</v>
      </c>
      <c r="FB611" s="152">
        <f t="shared" si="805"/>
        <v>0</v>
      </c>
      <c r="FC611" s="151" t="str">
        <f t="shared" si="806"/>
        <v>Thừa</v>
      </c>
    </row>
    <row r="612" spans="1:162" s="264" customFormat="1" ht="14" hidden="1" customHeight="1">
      <c r="A612" s="208" t="str">
        <f t="shared" si="768"/>
        <v>Hiện</v>
      </c>
      <c r="B612" s="154" t="str">
        <f t="shared" si="809"/>
        <v>Thừa Đủ</v>
      </c>
      <c r="C612" s="154">
        <f t="shared" si="810"/>
        <v>-342.5</v>
      </c>
      <c r="E612" s="265"/>
      <c r="F612" s="344" t="s">
        <v>1744</v>
      </c>
      <c r="I612" s="171" t="s">
        <v>1378</v>
      </c>
      <c r="J612" s="164" t="s">
        <v>1365</v>
      </c>
      <c r="K612" s="164" t="s">
        <v>1379</v>
      </c>
      <c r="L612" s="1463"/>
      <c r="M612" s="163" t="s">
        <v>1074</v>
      </c>
      <c r="N612" s="989"/>
      <c r="O612" s="990">
        <v>4</v>
      </c>
      <c r="Q612" s="266"/>
      <c r="AU612" s="162">
        <v>4</v>
      </c>
      <c r="AV612" s="162">
        <v>0</v>
      </c>
      <c r="AW612" s="162">
        <v>0</v>
      </c>
      <c r="AX612" s="162">
        <v>0</v>
      </c>
      <c r="AY612" s="162">
        <v>0</v>
      </c>
      <c r="AZ612" s="162">
        <v>0</v>
      </c>
      <c r="BA612" s="162"/>
      <c r="BB612" s="162"/>
      <c r="BC612" s="162">
        <v>-2</v>
      </c>
      <c r="BD612" s="162">
        <v>0</v>
      </c>
      <c r="BE612" s="162">
        <v>0</v>
      </c>
      <c r="BF612" s="162">
        <v>0</v>
      </c>
      <c r="BG612" s="162">
        <v>0</v>
      </c>
      <c r="BH612" s="162">
        <v>0</v>
      </c>
      <c r="BI612" s="162">
        <v>0</v>
      </c>
      <c r="BJ612" s="162">
        <v>0</v>
      </c>
      <c r="BK612" s="162">
        <v>0</v>
      </c>
      <c r="BL612" s="162">
        <v>0</v>
      </c>
      <c r="BM612" s="162">
        <v>0</v>
      </c>
      <c r="BN612" s="162">
        <v>0</v>
      </c>
      <c r="BO612" s="162"/>
      <c r="BP612" s="162"/>
      <c r="BQ612" s="162">
        <v>0</v>
      </c>
      <c r="BR612" s="162">
        <v>0</v>
      </c>
      <c r="BS612" s="162">
        <v>2</v>
      </c>
      <c r="BT612" s="162">
        <v>0</v>
      </c>
      <c r="BU612" s="162">
        <v>0</v>
      </c>
      <c r="BV612" s="162">
        <v>0</v>
      </c>
      <c r="BW612" s="162"/>
      <c r="BX612" s="162"/>
      <c r="BY612" s="162">
        <v>0</v>
      </c>
      <c r="BZ612" s="162">
        <v>0</v>
      </c>
      <c r="CA612" s="162">
        <v>0</v>
      </c>
      <c r="CB612" s="162">
        <v>0</v>
      </c>
      <c r="CC612" s="162">
        <v>0</v>
      </c>
      <c r="CD612" s="162">
        <v>0</v>
      </c>
      <c r="CE612" s="162">
        <f>VLOOKUP(I612,[120]REV33!$A:$O,11,0)</f>
        <v>0</v>
      </c>
      <c r="CF612" s="162">
        <f>VLOOKUP(I612,[120]REV33!$A:$O,12,0)</f>
        <v>0</v>
      </c>
      <c r="CG612" s="162"/>
      <c r="CH612" s="162"/>
      <c r="CI612" s="162"/>
      <c r="CJ612" s="162"/>
      <c r="CK612" s="162"/>
      <c r="CL612" s="162"/>
      <c r="CM612" s="162"/>
      <c r="CN612" s="162"/>
      <c r="CO612" s="162">
        <v>0</v>
      </c>
      <c r="CP612" s="162">
        <v>0</v>
      </c>
      <c r="CQ612" s="162">
        <v>0</v>
      </c>
      <c r="CR612" s="162">
        <v>0</v>
      </c>
      <c r="CS612" s="162">
        <v>0</v>
      </c>
      <c r="CT612" s="162">
        <v>0</v>
      </c>
      <c r="CU612" s="162">
        <v>0</v>
      </c>
      <c r="CV612" s="162">
        <v>0</v>
      </c>
      <c r="CW612" s="209">
        <f t="shared" si="795"/>
        <v>4</v>
      </c>
      <c r="CX612" s="209">
        <f t="shared" si="796"/>
        <v>0</v>
      </c>
      <c r="CY612" s="264" t="s">
        <v>2055</v>
      </c>
      <c r="DE612" s="152">
        <f t="shared" si="797"/>
        <v>4</v>
      </c>
      <c r="DF612" s="152" t="str">
        <f t="shared" si="798"/>
        <v>0</v>
      </c>
      <c r="DH612" s="991" t="s">
        <v>1510</v>
      </c>
      <c r="DI612" s="267" t="s">
        <v>1395</v>
      </c>
      <c r="DJ612" s="268" t="s">
        <v>1392</v>
      </c>
      <c r="DL612" s="156" t="s">
        <v>477</v>
      </c>
      <c r="DM612" s="159">
        <v>45906</v>
      </c>
      <c r="DN612" s="281">
        <v>346.5</v>
      </c>
      <c r="DO612" s="242" t="s">
        <v>477</v>
      </c>
      <c r="DP612" s="269">
        <v>55000</v>
      </c>
      <c r="DQ612" s="181">
        <f t="shared" si="808"/>
        <v>20582100</v>
      </c>
      <c r="DR612" s="446">
        <f t="shared" si="772"/>
        <v>0.08</v>
      </c>
      <c r="DS612" s="265">
        <f t="shared" si="773"/>
        <v>19057500</v>
      </c>
      <c r="DT612" s="159">
        <v>45923</v>
      </c>
      <c r="DU612" s="152">
        <f t="shared" si="787"/>
        <v>346.5</v>
      </c>
      <c r="DV612" s="152">
        <f t="shared" si="799"/>
        <v>0</v>
      </c>
      <c r="ES612" s="152">
        <f t="shared" si="800"/>
        <v>0</v>
      </c>
      <c r="ET612" s="151">
        <f t="shared" si="801"/>
        <v>0</v>
      </c>
      <c r="EU612" s="153"/>
      <c r="EV612" s="153"/>
      <c r="EW612" s="153"/>
      <c r="EX612" s="153"/>
      <c r="EY612" s="152">
        <f t="shared" si="802"/>
        <v>346.5</v>
      </c>
      <c r="EZ612" s="152">
        <f t="shared" si="803"/>
        <v>0</v>
      </c>
      <c r="FA612" s="152">
        <f t="shared" si="804"/>
        <v>-342.5</v>
      </c>
      <c r="FB612" s="152">
        <f t="shared" si="805"/>
        <v>0</v>
      </c>
      <c r="FC612" s="151" t="str">
        <f t="shared" si="806"/>
        <v>Thừa</v>
      </c>
    </row>
    <row r="613" spans="1:162" s="264" customFormat="1" ht="14" hidden="1" customHeight="1">
      <c r="A613" s="208" t="str">
        <f t="shared" si="768"/>
        <v>Hiện</v>
      </c>
      <c r="B613" s="154" t="str">
        <f t="shared" si="809"/>
        <v>Thừa Đủ</v>
      </c>
      <c r="C613" s="154">
        <f t="shared" si="810"/>
        <v>-404</v>
      </c>
      <c r="E613" s="265"/>
      <c r="F613" s="344" t="s">
        <v>1744</v>
      </c>
      <c r="I613" s="171" t="s">
        <v>1380</v>
      </c>
      <c r="J613" s="164" t="s">
        <v>1365</v>
      </c>
      <c r="K613" s="164" t="s">
        <v>1381</v>
      </c>
      <c r="L613" s="1463"/>
      <c r="M613" s="163" t="s">
        <v>1074</v>
      </c>
      <c r="N613" s="989"/>
      <c r="O613" s="990">
        <v>4</v>
      </c>
      <c r="Q613" s="266"/>
      <c r="AU613" s="162">
        <v>4</v>
      </c>
      <c r="AV613" s="162">
        <v>0</v>
      </c>
      <c r="AW613" s="162">
        <v>0</v>
      </c>
      <c r="AX613" s="162">
        <v>0</v>
      </c>
      <c r="AY613" s="162">
        <v>0</v>
      </c>
      <c r="AZ613" s="162">
        <v>0</v>
      </c>
      <c r="BA613" s="162"/>
      <c r="BB613" s="162"/>
      <c r="BC613" s="162">
        <v>-2</v>
      </c>
      <c r="BD613" s="162">
        <v>0</v>
      </c>
      <c r="BE613" s="162">
        <v>0</v>
      </c>
      <c r="BF613" s="162">
        <v>0</v>
      </c>
      <c r="BG613" s="162">
        <v>0</v>
      </c>
      <c r="BH613" s="162">
        <v>0</v>
      </c>
      <c r="BI613" s="162">
        <v>0</v>
      </c>
      <c r="BJ613" s="162">
        <v>0</v>
      </c>
      <c r="BK613" s="162">
        <v>0</v>
      </c>
      <c r="BL613" s="162">
        <v>0</v>
      </c>
      <c r="BM613" s="162">
        <v>0</v>
      </c>
      <c r="BN613" s="162">
        <v>0</v>
      </c>
      <c r="BO613" s="162"/>
      <c r="BP613" s="162"/>
      <c r="BQ613" s="162">
        <v>0</v>
      </c>
      <c r="BR613" s="162">
        <v>0</v>
      </c>
      <c r="BS613" s="162">
        <v>2</v>
      </c>
      <c r="BT613" s="162">
        <v>0</v>
      </c>
      <c r="BU613" s="162">
        <v>0</v>
      </c>
      <c r="BV613" s="162">
        <v>0</v>
      </c>
      <c r="BW613" s="162"/>
      <c r="BX613" s="162"/>
      <c r="BY613" s="162">
        <v>0</v>
      </c>
      <c r="BZ613" s="162">
        <v>0</v>
      </c>
      <c r="CA613" s="162">
        <v>0</v>
      </c>
      <c r="CB613" s="162">
        <v>0</v>
      </c>
      <c r="CC613" s="162">
        <v>0</v>
      </c>
      <c r="CD613" s="162">
        <v>0</v>
      </c>
      <c r="CE613" s="162">
        <f>VLOOKUP(I613,[120]REV33!$A:$O,11,0)</f>
        <v>0</v>
      </c>
      <c r="CF613" s="162">
        <f>VLOOKUP(I613,[120]REV33!$A:$O,12,0)</f>
        <v>0</v>
      </c>
      <c r="CG613" s="162"/>
      <c r="CH613" s="162"/>
      <c r="CI613" s="162"/>
      <c r="CJ613" s="162"/>
      <c r="CK613" s="162"/>
      <c r="CL613" s="162"/>
      <c r="CM613" s="162"/>
      <c r="CN613" s="162"/>
      <c r="CO613" s="162">
        <v>0</v>
      </c>
      <c r="CP613" s="162">
        <v>0</v>
      </c>
      <c r="CQ613" s="162">
        <v>0</v>
      </c>
      <c r="CR613" s="162">
        <v>0</v>
      </c>
      <c r="CS613" s="162">
        <v>0</v>
      </c>
      <c r="CT613" s="162">
        <v>0</v>
      </c>
      <c r="CU613" s="162">
        <v>0</v>
      </c>
      <c r="CV613" s="162">
        <v>0</v>
      </c>
      <c r="CW613" s="209">
        <f t="shared" si="795"/>
        <v>4</v>
      </c>
      <c r="CX613" s="209">
        <f t="shared" si="796"/>
        <v>0</v>
      </c>
      <c r="CY613" s="264" t="s">
        <v>2055</v>
      </c>
      <c r="DE613" s="152">
        <f t="shared" si="797"/>
        <v>4</v>
      </c>
      <c r="DF613" s="152" t="str">
        <f t="shared" si="798"/>
        <v>0</v>
      </c>
      <c r="DH613" s="991" t="s">
        <v>1510</v>
      </c>
      <c r="DI613" s="267" t="s">
        <v>1395</v>
      </c>
      <c r="DJ613" s="268" t="s">
        <v>1393</v>
      </c>
      <c r="DL613" s="156" t="s">
        <v>477</v>
      </c>
      <c r="DM613" s="159">
        <v>45906</v>
      </c>
      <c r="DN613" s="281">
        <v>408</v>
      </c>
      <c r="DO613" s="242" t="s">
        <v>477</v>
      </c>
      <c r="DP613" s="269">
        <v>55000</v>
      </c>
      <c r="DQ613" s="181">
        <f t="shared" si="808"/>
        <v>24235200</v>
      </c>
      <c r="DR613" s="446">
        <f t="shared" si="772"/>
        <v>0.08</v>
      </c>
      <c r="DS613" s="265">
        <f t="shared" si="773"/>
        <v>22440000</v>
      </c>
      <c r="DT613" s="159">
        <v>45923</v>
      </c>
      <c r="DU613" s="152">
        <f t="shared" si="787"/>
        <v>408</v>
      </c>
      <c r="DV613" s="152">
        <f t="shared" si="799"/>
        <v>0</v>
      </c>
      <c r="ES613" s="152">
        <f t="shared" si="800"/>
        <v>0</v>
      </c>
      <c r="ET613" s="151">
        <f t="shared" si="801"/>
        <v>0</v>
      </c>
      <c r="EU613" s="153"/>
      <c r="EV613" s="153"/>
      <c r="EW613" s="153"/>
      <c r="EX613" s="153"/>
      <c r="EY613" s="152">
        <f t="shared" si="802"/>
        <v>408</v>
      </c>
      <c r="EZ613" s="152">
        <f t="shared" si="803"/>
        <v>0</v>
      </c>
      <c r="FA613" s="152">
        <f t="shared" si="804"/>
        <v>-404</v>
      </c>
      <c r="FB613" s="152">
        <f t="shared" si="805"/>
        <v>0</v>
      </c>
      <c r="FC613" s="151" t="str">
        <f t="shared" si="806"/>
        <v>Thừa</v>
      </c>
    </row>
    <row r="614" spans="1:162" s="264" customFormat="1" ht="14" hidden="1" customHeight="1">
      <c r="A614" s="208" t="str">
        <f t="shared" si="768"/>
        <v>Hiện</v>
      </c>
      <c r="B614" s="154" t="str">
        <f t="shared" si="809"/>
        <v>Thừa Đủ</v>
      </c>
      <c r="C614" s="154">
        <f t="shared" si="810"/>
        <v>-100</v>
      </c>
      <c r="E614" s="265"/>
      <c r="F614" s="344" t="s">
        <v>1744</v>
      </c>
      <c r="I614" s="171" t="s">
        <v>1382</v>
      </c>
      <c r="J614" s="164" t="s">
        <v>1365</v>
      </c>
      <c r="K614" s="164" t="s">
        <v>1383</v>
      </c>
      <c r="L614" s="1463"/>
      <c r="M614" s="163" t="s">
        <v>1074</v>
      </c>
      <c r="N614" s="989"/>
      <c r="O614" s="990">
        <v>4</v>
      </c>
      <c r="Q614" s="266"/>
      <c r="AU614" s="162">
        <v>4</v>
      </c>
      <c r="AV614" s="162">
        <v>0</v>
      </c>
      <c r="AW614" s="162">
        <v>0</v>
      </c>
      <c r="AX614" s="162">
        <v>0</v>
      </c>
      <c r="AY614" s="162">
        <v>0</v>
      </c>
      <c r="AZ614" s="162">
        <v>0</v>
      </c>
      <c r="BA614" s="162"/>
      <c r="BB614" s="162"/>
      <c r="BC614" s="162">
        <v>-2</v>
      </c>
      <c r="BD614" s="162">
        <v>0</v>
      </c>
      <c r="BE614" s="162">
        <v>0</v>
      </c>
      <c r="BF614" s="162">
        <v>0</v>
      </c>
      <c r="BG614" s="162">
        <v>0</v>
      </c>
      <c r="BH614" s="162">
        <v>0</v>
      </c>
      <c r="BI614" s="162">
        <v>0</v>
      </c>
      <c r="BJ614" s="162">
        <v>0</v>
      </c>
      <c r="BK614" s="162">
        <v>0</v>
      </c>
      <c r="BL614" s="162">
        <v>0</v>
      </c>
      <c r="BM614" s="162">
        <v>0</v>
      </c>
      <c r="BN614" s="162">
        <v>0</v>
      </c>
      <c r="BO614" s="162"/>
      <c r="BP614" s="162"/>
      <c r="BQ614" s="162">
        <v>0</v>
      </c>
      <c r="BR614" s="162">
        <v>0</v>
      </c>
      <c r="BS614" s="162">
        <v>2</v>
      </c>
      <c r="BT614" s="162">
        <v>0</v>
      </c>
      <c r="BU614" s="162">
        <v>0</v>
      </c>
      <c r="BV614" s="162">
        <v>0</v>
      </c>
      <c r="BW614" s="162"/>
      <c r="BX614" s="162"/>
      <c r="BY614" s="162">
        <v>0</v>
      </c>
      <c r="BZ614" s="162">
        <v>0</v>
      </c>
      <c r="CA614" s="162">
        <v>0</v>
      </c>
      <c r="CB614" s="162">
        <v>0</v>
      </c>
      <c r="CC614" s="162">
        <v>0</v>
      </c>
      <c r="CD614" s="162">
        <v>0</v>
      </c>
      <c r="CE614" s="162">
        <f>VLOOKUP(I614,[120]REV33!$A:$O,11,0)</f>
        <v>0</v>
      </c>
      <c r="CF614" s="162">
        <f>VLOOKUP(I614,[120]REV33!$A:$O,12,0)</f>
        <v>0</v>
      </c>
      <c r="CG614" s="162"/>
      <c r="CH614" s="162"/>
      <c r="CI614" s="162"/>
      <c r="CJ614" s="162"/>
      <c r="CK614" s="162"/>
      <c r="CL614" s="162"/>
      <c r="CM614" s="162"/>
      <c r="CN614" s="162"/>
      <c r="CO614" s="162">
        <v>0</v>
      </c>
      <c r="CP614" s="162">
        <v>0</v>
      </c>
      <c r="CQ614" s="162">
        <v>0</v>
      </c>
      <c r="CR614" s="162">
        <v>0</v>
      </c>
      <c r="CS614" s="162">
        <v>0</v>
      </c>
      <c r="CT614" s="162">
        <v>0</v>
      </c>
      <c r="CU614" s="162">
        <v>0</v>
      </c>
      <c r="CV614" s="162">
        <v>0</v>
      </c>
      <c r="CW614" s="209">
        <f t="shared" si="795"/>
        <v>4</v>
      </c>
      <c r="CX614" s="209">
        <f t="shared" si="796"/>
        <v>0</v>
      </c>
      <c r="CY614" s="264" t="s">
        <v>2055</v>
      </c>
      <c r="DE614" s="152">
        <f t="shared" si="797"/>
        <v>4</v>
      </c>
      <c r="DF614" s="152" t="str">
        <f t="shared" si="798"/>
        <v>0</v>
      </c>
      <c r="DH614" s="991" t="s">
        <v>1510</v>
      </c>
      <c r="DI614" s="267" t="s">
        <v>1395</v>
      </c>
      <c r="DJ614" s="268" t="s">
        <v>1394</v>
      </c>
      <c r="DL614" s="156" t="s">
        <v>477</v>
      </c>
      <c r="DM614" s="159">
        <v>45906</v>
      </c>
      <c r="DN614" s="281">
        <v>104</v>
      </c>
      <c r="DO614" s="242" t="s">
        <v>477</v>
      </c>
      <c r="DP614" s="269">
        <v>55000</v>
      </c>
      <c r="DQ614" s="181">
        <f t="shared" si="808"/>
        <v>6177600</v>
      </c>
      <c r="DR614" s="446">
        <f t="shared" si="772"/>
        <v>0.08</v>
      </c>
      <c r="DS614" s="265">
        <f t="shared" si="773"/>
        <v>5720000</v>
      </c>
      <c r="DT614" s="159">
        <v>45923</v>
      </c>
      <c r="DU614" s="152">
        <f t="shared" si="787"/>
        <v>104</v>
      </c>
      <c r="DV614" s="152">
        <f t="shared" si="799"/>
        <v>0</v>
      </c>
      <c r="ES614" s="152">
        <f t="shared" si="800"/>
        <v>0</v>
      </c>
      <c r="ET614" s="151">
        <f t="shared" si="801"/>
        <v>0</v>
      </c>
      <c r="EU614" s="153"/>
      <c r="EV614" s="153"/>
      <c r="EW614" s="153"/>
      <c r="EX614" s="153"/>
      <c r="EY614" s="152">
        <f t="shared" si="802"/>
        <v>104</v>
      </c>
      <c r="EZ614" s="152">
        <f t="shared" si="803"/>
        <v>0</v>
      </c>
      <c r="FA614" s="152">
        <f t="shared" si="804"/>
        <v>-100</v>
      </c>
      <c r="FB614" s="152">
        <f t="shared" si="805"/>
        <v>0</v>
      </c>
      <c r="FC614" s="151" t="str">
        <f t="shared" si="806"/>
        <v>Thừa</v>
      </c>
    </row>
    <row r="615" spans="1:162" s="264" customFormat="1" ht="14" hidden="1" customHeight="1">
      <c r="A615" s="208" t="str">
        <f t="shared" si="768"/>
        <v>Hiện</v>
      </c>
      <c r="B615" s="154" t="str">
        <f t="shared" si="809"/>
        <v>Thừa Đủ</v>
      </c>
      <c r="C615" s="154">
        <f t="shared" si="810"/>
        <v>-204</v>
      </c>
      <c r="E615" s="265"/>
      <c r="F615" s="344" t="s">
        <v>1744</v>
      </c>
      <c r="I615" s="164" t="s">
        <v>1555</v>
      </c>
      <c r="J615" s="164" t="s">
        <v>1365</v>
      </c>
      <c r="K615" s="164" t="s">
        <v>1383</v>
      </c>
      <c r="L615" s="233"/>
      <c r="M615" s="163" t="s">
        <v>1074</v>
      </c>
      <c r="N615" s="989"/>
      <c r="O615" s="990">
        <v>4</v>
      </c>
      <c r="Q615" s="266"/>
      <c r="AU615" s="162"/>
      <c r="AV615" s="162"/>
      <c r="AW615" s="162"/>
      <c r="AX615" s="162"/>
      <c r="AY615" s="162"/>
      <c r="AZ615" s="162"/>
      <c r="BA615" s="162"/>
      <c r="BB615" s="162"/>
      <c r="BC615" s="162">
        <v>4</v>
      </c>
      <c r="BD615" s="162">
        <v>0</v>
      </c>
      <c r="BE615" s="162">
        <v>0</v>
      </c>
      <c r="BF615" s="162">
        <v>0</v>
      </c>
      <c r="BG615" s="162">
        <v>0</v>
      </c>
      <c r="BH615" s="162">
        <v>0</v>
      </c>
      <c r="BI615" s="162">
        <v>0</v>
      </c>
      <c r="BJ615" s="162">
        <v>0</v>
      </c>
      <c r="BK615" s="162">
        <v>0</v>
      </c>
      <c r="BL615" s="162">
        <v>0</v>
      </c>
      <c r="BM615" s="162">
        <v>0</v>
      </c>
      <c r="BN615" s="162">
        <v>0</v>
      </c>
      <c r="BO615" s="162"/>
      <c r="BP615" s="162"/>
      <c r="BQ615" s="162">
        <v>0</v>
      </c>
      <c r="BR615" s="162">
        <v>0</v>
      </c>
      <c r="BS615" s="162">
        <v>0</v>
      </c>
      <c r="BT615" s="162">
        <v>0</v>
      </c>
      <c r="BU615" s="162">
        <v>0</v>
      </c>
      <c r="BV615" s="162">
        <v>0</v>
      </c>
      <c r="BW615" s="162"/>
      <c r="BX615" s="162"/>
      <c r="BY615" s="162">
        <v>0</v>
      </c>
      <c r="BZ615" s="162">
        <v>0</v>
      </c>
      <c r="CA615" s="162">
        <v>0</v>
      </c>
      <c r="CB615" s="162">
        <v>0</v>
      </c>
      <c r="CC615" s="162">
        <v>0</v>
      </c>
      <c r="CD615" s="162">
        <v>0</v>
      </c>
      <c r="CE615" s="162">
        <f>VLOOKUP(I615,[120]REV33!$A:$O,11,0)</f>
        <v>0</v>
      </c>
      <c r="CF615" s="162">
        <f>VLOOKUP(I615,[120]REV33!$A:$O,12,0)</f>
        <v>0</v>
      </c>
      <c r="CG615" s="162"/>
      <c r="CH615" s="162"/>
      <c r="CI615" s="162"/>
      <c r="CJ615" s="162"/>
      <c r="CK615" s="162"/>
      <c r="CL615" s="162"/>
      <c r="CM615" s="162"/>
      <c r="CN615" s="162"/>
      <c r="CO615" s="162">
        <v>0</v>
      </c>
      <c r="CP615" s="162">
        <v>0</v>
      </c>
      <c r="CQ615" s="162">
        <v>0</v>
      </c>
      <c r="CR615" s="162">
        <v>0</v>
      </c>
      <c r="CS615" s="162">
        <v>0</v>
      </c>
      <c r="CT615" s="162">
        <v>0</v>
      </c>
      <c r="CU615" s="162">
        <v>0</v>
      </c>
      <c r="CV615" s="162">
        <v>0</v>
      </c>
      <c r="CW615" s="209">
        <f t="shared" si="795"/>
        <v>4</v>
      </c>
      <c r="CX615" s="209">
        <f t="shared" si="796"/>
        <v>0</v>
      </c>
      <c r="CY615" s="264" t="s">
        <v>1559</v>
      </c>
      <c r="DE615" s="152">
        <f t="shared" si="797"/>
        <v>4</v>
      </c>
      <c r="DF615" s="152" t="str">
        <f t="shared" si="798"/>
        <v>0</v>
      </c>
      <c r="DH615" s="991" t="s">
        <v>374</v>
      </c>
      <c r="DI615" s="267" t="s">
        <v>1395</v>
      </c>
      <c r="DJ615" s="992" t="s">
        <v>1561</v>
      </c>
      <c r="DL615" s="240" t="s">
        <v>477</v>
      </c>
      <c r="DM615" s="159" t="s">
        <v>374</v>
      </c>
      <c r="DN615" s="281">
        <v>208</v>
      </c>
      <c r="DO615" s="242" t="s">
        <v>477</v>
      </c>
      <c r="DP615" s="269">
        <v>55000</v>
      </c>
      <c r="DQ615" s="181">
        <f t="shared" si="808"/>
        <v>12355200</v>
      </c>
      <c r="DR615" s="446">
        <f t="shared" si="772"/>
        <v>0.08</v>
      </c>
      <c r="DS615" s="441">
        <f t="shared" si="773"/>
        <v>11440000</v>
      </c>
      <c r="DT615" s="159">
        <v>45936</v>
      </c>
      <c r="DU615" s="152">
        <f t="shared" si="787"/>
        <v>208</v>
      </c>
      <c r="DV615" s="152">
        <f t="shared" si="799"/>
        <v>0</v>
      </c>
      <c r="ES615" s="152">
        <f t="shared" si="800"/>
        <v>0</v>
      </c>
      <c r="ET615" s="151">
        <f t="shared" si="801"/>
        <v>0</v>
      </c>
      <c r="EU615" s="153"/>
      <c r="EV615" s="153"/>
      <c r="EW615" s="153"/>
      <c r="EX615" s="153"/>
      <c r="EY615" s="152">
        <f t="shared" si="802"/>
        <v>208</v>
      </c>
      <c r="EZ615" s="152">
        <f t="shared" si="803"/>
        <v>0</v>
      </c>
      <c r="FA615" s="152">
        <f t="shared" si="804"/>
        <v>-204</v>
      </c>
      <c r="FB615" s="152">
        <f t="shared" si="805"/>
        <v>0</v>
      </c>
      <c r="FC615" s="151" t="str">
        <f t="shared" si="806"/>
        <v>Thừa</v>
      </c>
    </row>
    <row r="616" spans="1:162" s="264" customFormat="1" ht="14" hidden="1" customHeight="1">
      <c r="A616" s="208" t="str">
        <f t="shared" si="768"/>
        <v>Hiện</v>
      </c>
      <c r="B616" s="154" t="str">
        <f t="shared" ref="B616" si="811">FC616</f>
        <v>Đủ</v>
      </c>
      <c r="C616" s="154">
        <f t="shared" ref="C616" si="812">FA616</f>
        <v>0</v>
      </c>
      <c r="E616" s="265"/>
      <c r="F616" s="344" t="s">
        <v>1728</v>
      </c>
      <c r="I616" s="164" t="s">
        <v>1433</v>
      </c>
      <c r="J616" s="164" t="s">
        <v>922</v>
      </c>
      <c r="K616" s="171" t="s">
        <v>1434</v>
      </c>
      <c r="L616" s="233"/>
      <c r="M616" s="163" t="s">
        <v>1074</v>
      </c>
      <c r="N616" s="989"/>
      <c r="O616" s="990">
        <v>64</v>
      </c>
      <c r="Q616" s="266"/>
      <c r="AW616" s="162">
        <v>64</v>
      </c>
      <c r="AX616" s="162">
        <v>0</v>
      </c>
      <c r="AY616" s="162">
        <v>0</v>
      </c>
      <c r="AZ616" s="162">
        <v>0</v>
      </c>
      <c r="BA616" s="162"/>
      <c r="BB616" s="162"/>
      <c r="BC616" s="162">
        <v>0</v>
      </c>
      <c r="BD616" s="162">
        <v>0</v>
      </c>
      <c r="BE616" s="162">
        <v>0</v>
      </c>
      <c r="BF616" s="162">
        <v>0</v>
      </c>
      <c r="BG616" s="162">
        <v>0</v>
      </c>
      <c r="BH616" s="162">
        <v>0</v>
      </c>
      <c r="BI616" s="162">
        <v>0</v>
      </c>
      <c r="BJ616" s="162">
        <v>0</v>
      </c>
      <c r="BK616" s="162">
        <v>0</v>
      </c>
      <c r="BL616" s="162">
        <v>0</v>
      </c>
      <c r="BM616" s="162">
        <v>0</v>
      </c>
      <c r="BN616" s="162">
        <v>0</v>
      </c>
      <c r="BO616" s="162"/>
      <c r="BP616" s="162"/>
      <c r="BQ616" s="162">
        <v>0</v>
      </c>
      <c r="BR616" s="162">
        <v>0</v>
      </c>
      <c r="BS616" s="162">
        <v>0</v>
      </c>
      <c r="BT616" s="162">
        <v>0</v>
      </c>
      <c r="BU616" s="162">
        <v>0</v>
      </c>
      <c r="BV616" s="162">
        <v>0</v>
      </c>
      <c r="BW616" s="162"/>
      <c r="BX616" s="162"/>
      <c r="BY616" s="162">
        <v>0</v>
      </c>
      <c r="BZ616" s="162">
        <v>0</v>
      </c>
      <c r="CA616" s="162">
        <v>0</v>
      </c>
      <c r="CB616" s="162">
        <v>0</v>
      </c>
      <c r="CC616" s="162">
        <v>0</v>
      </c>
      <c r="CD616" s="162">
        <v>0</v>
      </c>
      <c r="CE616" s="162">
        <f>VLOOKUP(I616,[120]REV33!$A:$O,11,0)</f>
        <v>0</v>
      </c>
      <c r="CF616" s="162">
        <f>VLOOKUP(I616,[120]REV33!$A:$O,12,0)</f>
        <v>0</v>
      </c>
      <c r="CG616" s="162"/>
      <c r="CH616" s="162"/>
      <c r="CI616" s="162"/>
      <c r="CJ616" s="162"/>
      <c r="CK616" s="162"/>
      <c r="CL616" s="162"/>
      <c r="CM616" s="162"/>
      <c r="CN616" s="162"/>
      <c r="CO616" s="162">
        <v>0</v>
      </c>
      <c r="CP616" s="162">
        <v>0</v>
      </c>
      <c r="CQ616" s="162">
        <v>0</v>
      </c>
      <c r="CR616" s="162">
        <v>0</v>
      </c>
      <c r="CS616" s="162">
        <v>0</v>
      </c>
      <c r="CT616" s="162">
        <v>0</v>
      </c>
      <c r="CU616" s="162">
        <v>0</v>
      </c>
      <c r="CV616" s="162">
        <v>0</v>
      </c>
      <c r="CW616" s="209">
        <f t="shared" si="795"/>
        <v>64</v>
      </c>
      <c r="CX616" s="209">
        <f t="shared" si="796"/>
        <v>0</v>
      </c>
      <c r="CY616" s="264" t="s">
        <v>1436</v>
      </c>
      <c r="DE616" s="152">
        <f t="shared" si="797"/>
        <v>64</v>
      </c>
      <c r="DF616" s="152" t="str">
        <f t="shared" si="798"/>
        <v>0</v>
      </c>
      <c r="DH616" s="158" t="s">
        <v>1583</v>
      </c>
      <c r="DI616" s="156" t="s">
        <v>435</v>
      </c>
      <c r="DJ616" s="171" t="s">
        <v>1434</v>
      </c>
      <c r="DL616" s="156" t="s">
        <v>477</v>
      </c>
      <c r="DM616" s="187">
        <v>45916</v>
      </c>
      <c r="DN616" s="978">
        <v>64</v>
      </c>
      <c r="DO616" s="240" t="s">
        <v>477</v>
      </c>
      <c r="DP616" s="182">
        <v>9110</v>
      </c>
      <c r="DQ616" s="181">
        <f>DP616*DN616*1.1</f>
        <v>641344</v>
      </c>
      <c r="DR616" s="446">
        <f t="shared" si="772"/>
        <v>0.1</v>
      </c>
      <c r="DS616" s="160">
        <f t="shared" si="773"/>
        <v>583040</v>
      </c>
      <c r="DT616" s="159">
        <v>45922</v>
      </c>
      <c r="DU616" s="152">
        <f t="shared" si="787"/>
        <v>64</v>
      </c>
      <c r="DV616" s="152">
        <f t="shared" si="799"/>
        <v>0</v>
      </c>
      <c r="ES616" s="152">
        <f t="shared" si="800"/>
        <v>0</v>
      </c>
      <c r="ET616" s="151">
        <f t="shared" si="801"/>
        <v>0</v>
      </c>
      <c r="EU616" s="153"/>
      <c r="EV616" s="153"/>
      <c r="EW616" s="153"/>
      <c r="EX616" s="153"/>
      <c r="EY616" s="152">
        <f t="shared" si="802"/>
        <v>64</v>
      </c>
      <c r="EZ616" s="152">
        <f t="shared" si="803"/>
        <v>0</v>
      </c>
      <c r="FA616" s="152">
        <f t="shared" si="804"/>
        <v>0</v>
      </c>
      <c r="FB616" s="152">
        <f t="shared" si="805"/>
        <v>0</v>
      </c>
      <c r="FC616" s="151" t="str">
        <f t="shared" si="806"/>
        <v>Đủ</v>
      </c>
    </row>
    <row r="617" spans="1:162" s="264" customFormat="1" ht="14" hidden="1" customHeight="1">
      <c r="A617" s="208" t="str">
        <f t="shared" si="768"/>
        <v>Hiện</v>
      </c>
      <c r="B617" s="154" t="str">
        <f t="shared" ref="B617:B618" si="813">FC617</f>
        <v>Đủ</v>
      </c>
      <c r="C617" s="154">
        <f t="shared" ref="C617:C618" si="814">FA617</f>
        <v>0</v>
      </c>
      <c r="E617" s="265"/>
      <c r="F617" s="344" t="s">
        <v>1728</v>
      </c>
      <c r="I617" s="164" t="s">
        <v>1470</v>
      </c>
      <c r="J617" s="164" t="s">
        <v>922</v>
      </c>
      <c r="K617" s="171" t="s">
        <v>1471</v>
      </c>
      <c r="L617" s="233"/>
      <c r="M617" s="163" t="s">
        <v>1074</v>
      </c>
      <c r="N617" s="989"/>
      <c r="O617" s="990"/>
      <c r="Q617" s="266"/>
      <c r="AW617" s="162"/>
      <c r="AX617" s="162"/>
      <c r="AY617" s="162">
        <v>16</v>
      </c>
      <c r="AZ617" s="162">
        <v>0</v>
      </c>
      <c r="BA617" s="162"/>
      <c r="BB617" s="162"/>
      <c r="BC617" s="162">
        <v>0</v>
      </c>
      <c r="BD617" s="162">
        <v>0</v>
      </c>
      <c r="BE617" s="162">
        <v>0</v>
      </c>
      <c r="BF617" s="162">
        <v>0</v>
      </c>
      <c r="BG617" s="162">
        <v>0</v>
      </c>
      <c r="BH617" s="162">
        <v>0</v>
      </c>
      <c r="BI617" s="162">
        <v>0</v>
      </c>
      <c r="BJ617" s="162">
        <v>0</v>
      </c>
      <c r="BK617" s="162">
        <v>0</v>
      </c>
      <c r="BL617" s="162">
        <v>0</v>
      </c>
      <c r="BM617" s="162">
        <v>0</v>
      </c>
      <c r="BN617" s="162">
        <v>0</v>
      </c>
      <c r="BO617" s="162"/>
      <c r="BP617" s="162"/>
      <c r="BQ617" s="162">
        <v>0</v>
      </c>
      <c r="BR617" s="162">
        <v>0</v>
      </c>
      <c r="BS617" s="162">
        <v>0</v>
      </c>
      <c r="BT617" s="162">
        <v>0</v>
      </c>
      <c r="BU617" s="162">
        <v>0</v>
      </c>
      <c r="BV617" s="162">
        <v>0</v>
      </c>
      <c r="BW617" s="162"/>
      <c r="BX617" s="162"/>
      <c r="BY617" s="162">
        <v>0</v>
      </c>
      <c r="BZ617" s="162">
        <v>0</v>
      </c>
      <c r="CA617" s="162">
        <v>0</v>
      </c>
      <c r="CB617" s="162">
        <v>0</v>
      </c>
      <c r="CC617" s="162">
        <v>0</v>
      </c>
      <c r="CD617" s="162">
        <v>0</v>
      </c>
      <c r="CE617" s="162">
        <f>VLOOKUP(I617,[120]REV33!$A:$O,11,0)</f>
        <v>0</v>
      </c>
      <c r="CF617" s="162">
        <f>VLOOKUP(I617,[120]REV33!$A:$O,12,0)</f>
        <v>0</v>
      </c>
      <c r="CG617" s="162"/>
      <c r="CH617" s="162"/>
      <c r="CI617" s="162"/>
      <c r="CJ617" s="162"/>
      <c r="CK617" s="162"/>
      <c r="CL617" s="162"/>
      <c r="CM617" s="162"/>
      <c r="CN617" s="162"/>
      <c r="CO617" s="162">
        <v>0</v>
      </c>
      <c r="CP617" s="162">
        <v>0</v>
      </c>
      <c r="CQ617" s="162">
        <v>0</v>
      </c>
      <c r="CR617" s="162">
        <v>0</v>
      </c>
      <c r="CS617" s="162">
        <v>0</v>
      </c>
      <c r="CT617" s="162">
        <v>0</v>
      </c>
      <c r="CU617" s="162">
        <v>0</v>
      </c>
      <c r="CV617" s="162">
        <v>0</v>
      </c>
      <c r="CW617" s="209">
        <f t="shared" si="795"/>
        <v>16</v>
      </c>
      <c r="CX617" s="209">
        <f t="shared" si="796"/>
        <v>0</v>
      </c>
      <c r="CY617" s="264" t="s">
        <v>1477</v>
      </c>
      <c r="DE617" s="152">
        <f t="shared" si="797"/>
        <v>16</v>
      </c>
      <c r="DF617" s="152" t="str">
        <f t="shared" si="798"/>
        <v>0</v>
      </c>
      <c r="DH617" s="158" t="s">
        <v>1583</v>
      </c>
      <c r="DI617" s="156" t="s">
        <v>435</v>
      </c>
      <c r="DJ617" s="171" t="s">
        <v>1471</v>
      </c>
      <c r="DL617" s="156" t="s">
        <v>477</v>
      </c>
      <c r="DM617" s="187">
        <v>45916</v>
      </c>
      <c r="DN617" s="978">
        <v>16</v>
      </c>
      <c r="DO617" s="240" t="s">
        <v>477</v>
      </c>
      <c r="DP617" s="264">
        <v>16500</v>
      </c>
      <c r="DQ617" s="181">
        <f>DP617*DN617*1.1</f>
        <v>290400</v>
      </c>
      <c r="DR617" s="446">
        <f t="shared" si="772"/>
        <v>0.1</v>
      </c>
      <c r="DS617" s="160">
        <f t="shared" si="773"/>
        <v>264000</v>
      </c>
      <c r="DT617" s="159">
        <v>45922</v>
      </c>
      <c r="DU617" s="152">
        <f t="shared" si="787"/>
        <v>16</v>
      </c>
      <c r="DV617" s="152">
        <f t="shared" si="799"/>
        <v>0</v>
      </c>
      <c r="ES617" s="152">
        <f t="shared" si="800"/>
        <v>0</v>
      </c>
      <c r="ET617" s="151">
        <f t="shared" si="801"/>
        <v>0</v>
      </c>
      <c r="EU617" s="153"/>
      <c r="EV617" s="153"/>
      <c r="EW617" s="153"/>
      <c r="EX617" s="153"/>
      <c r="EY617" s="152">
        <f t="shared" si="802"/>
        <v>16</v>
      </c>
      <c r="EZ617" s="152">
        <f t="shared" si="803"/>
        <v>0</v>
      </c>
      <c r="FA617" s="152">
        <f t="shared" si="804"/>
        <v>0</v>
      </c>
      <c r="FB617" s="152">
        <f t="shared" si="805"/>
        <v>0</v>
      </c>
      <c r="FC617" s="151" t="str">
        <f t="shared" si="806"/>
        <v>Đủ</v>
      </c>
    </row>
    <row r="618" spans="1:162" s="993" customFormat="1" ht="14" hidden="1" customHeight="1">
      <c r="A618" s="208" t="str">
        <f t="shared" si="768"/>
        <v>Hiện</v>
      </c>
      <c r="B618" s="154" t="str">
        <f t="shared" si="813"/>
        <v>Đủ</v>
      </c>
      <c r="C618" s="154">
        <f t="shared" si="814"/>
        <v>0</v>
      </c>
      <c r="D618" s="264"/>
      <c r="E618" s="265"/>
      <c r="F618" s="344" t="s">
        <v>1728</v>
      </c>
      <c r="G618" s="264"/>
      <c r="H618" s="264"/>
      <c r="I618" s="164" t="s">
        <v>1472</v>
      </c>
      <c r="J618" s="164" t="s">
        <v>235</v>
      </c>
      <c r="K618" s="171" t="s">
        <v>1473</v>
      </c>
      <c r="L618" s="233" t="s">
        <v>399</v>
      </c>
      <c r="M618" s="163" t="s">
        <v>44</v>
      </c>
      <c r="N618" s="989">
        <f>78.5*1.6</f>
        <v>125.60000000000001</v>
      </c>
      <c r="O618" s="990"/>
      <c r="P618" s="264"/>
      <c r="Q618" s="266"/>
      <c r="R618" s="264"/>
      <c r="S618" s="264"/>
      <c r="T618" s="264"/>
      <c r="U618" s="264"/>
      <c r="V618" s="264"/>
      <c r="W618" s="264"/>
      <c r="X618" s="264"/>
      <c r="Y618" s="264"/>
      <c r="Z618" s="264"/>
      <c r="AA618" s="264"/>
      <c r="AB618" s="264"/>
      <c r="AC618" s="264"/>
      <c r="AD618" s="264"/>
      <c r="AE618" s="264"/>
      <c r="AF618" s="264"/>
      <c r="AG618" s="264"/>
      <c r="AH618" s="264"/>
      <c r="AI618" s="264"/>
      <c r="AJ618" s="264"/>
      <c r="AK618" s="264"/>
      <c r="AL618" s="264"/>
      <c r="AM618" s="264"/>
      <c r="AN618" s="264"/>
      <c r="AO618" s="264"/>
      <c r="AP618" s="264"/>
      <c r="AQ618" s="264"/>
      <c r="AR618" s="264"/>
      <c r="AS618" s="264"/>
      <c r="AT618" s="264"/>
      <c r="AU618" s="264"/>
      <c r="AV618" s="264"/>
      <c r="AW618" s="162"/>
      <c r="AX618" s="162"/>
      <c r="AY618" s="162">
        <v>48</v>
      </c>
      <c r="AZ618" s="162">
        <v>6028.8</v>
      </c>
      <c r="BA618" s="162"/>
      <c r="BB618" s="162"/>
      <c r="BC618" s="162">
        <v>0</v>
      </c>
      <c r="BD618" s="162">
        <v>0</v>
      </c>
      <c r="BE618" s="162">
        <v>0</v>
      </c>
      <c r="BF618" s="162">
        <v>0</v>
      </c>
      <c r="BG618" s="162">
        <v>0</v>
      </c>
      <c r="BH618" s="162">
        <v>0</v>
      </c>
      <c r="BI618" s="162">
        <v>0</v>
      </c>
      <c r="BJ618" s="162">
        <v>0</v>
      </c>
      <c r="BK618" s="162">
        <v>0</v>
      </c>
      <c r="BL618" s="162">
        <v>0</v>
      </c>
      <c r="BM618" s="162">
        <v>0</v>
      </c>
      <c r="BN618" s="162">
        <v>0</v>
      </c>
      <c r="BO618" s="162"/>
      <c r="BP618" s="162"/>
      <c r="BQ618" s="162">
        <v>0</v>
      </c>
      <c r="BR618" s="162">
        <v>0</v>
      </c>
      <c r="BS618" s="162">
        <v>0</v>
      </c>
      <c r="BT618" s="162">
        <v>0</v>
      </c>
      <c r="BU618" s="162">
        <v>0</v>
      </c>
      <c r="BV618" s="162">
        <v>0</v>
      </c>
      <c r="BW618" s="162"/>
      <c r="BX618" s="162"/>
      <c r="BY618" s="162">
        <v>0</v>
      </c>
      <c r="BZ618" s="162">
        <v>0</v>
      </c>
      <c r="CA618" s="162">
        <v>0</v>
      </c>
      <c r="CB618" s="162">
        <v>0</v>
      </c>
      <c r="CC618" s="162">
        <v>0</v>
      </c>
      <c r="CD618" s="162">
        <v>0</v>
      </c>
      <c r="CE618" s="162">
        <f>VLOOKUP(I618,[120]REV33!$A:$O,11,0)</f>
        <v>0</v>
      </c>
      <c r="CF618" s="162">
        <f>VLOOKUP(I618,[120]REV33!$A:$O,12,0)</f>
        <v>0</v>
      </c>
      <c r="CG618" s="162"/>
      <c r="CH618" s="162"/>
      <c r="CI618" s="162"/>
      <c r="CJ618" s="162"/>
      <c r="CK618" s="162"/>
      <c r="CL618" s="162"/>
      <c r="CM618" s="162"/>
      <c r="CN618" s="162"/>
      <c r="CO618" s="162">
        <v>0</v>
      </c>
      <c r="CP618" s="162">
        <v>0</v>
      </c>
      <c r="CQ618" s="162">
        <v>0</v>
      </c>
      <c r="CR618" s="162">
        <v>0</v>
      </c>
      <c r="CS618" s="162">
        <v>0</v>
      </c>
      <c r="CT618" s="162">
        <v>0</v>
      </c>
      <c r="CU618" s="162">
        <v>0</v>
      </c>
      <c r="CV618" s="162">
        <v>0</v>
      </c>
      <c r="CW618" s="209">
        <f t="shared" si="795"/>
        <v>48</v>
      </c>
      <c r="CX618" s="209">
        <f t="shared" si="796"/>
        <v>6028.8</v>
      </c>
      <c r="CY618" s="264" t="s">
        <v>1478</v>
      </c>
      <c r="CZ618" s="264"/>
      <c r="DA618" s="264"/>
      <c r="DB618" s="264"/>
      <c r="DC618" s="264"/>
      <c r="DD618" s="264"/>
      <c r="DE618" s="152">
        <f t="shared" si="797"/>
        <v>48</v>
      </c>
      <c r="DF618" s="152">
        <f t="shared" si="798"/>
        <v>6028.8</v>
      </c>
      <c r="DG618" s="264"/>
      <c r="DH618" s="153" t="s">
        <v>1694</v>
      </c>
      <c r="DI618" s="277" t="s">
        <v>45</v>
      </c>
      <c r="DJ618" s="213" t="s">
        <v>1504</v>
      </c>
      <c r="DK618" s="264"/>
      <c r="DL618" s="264">
        <v>6028.8</v>
      </c>
      <c r="DM618" s="153">
        <v>45915</v>
      </c>
      <c r="DN618" s="270">
        <v>48</v>
      </c>
      <c r="DO618" s="270">
        <v>6028.8</v>
      </c>
      <c r="DP618" s="182">
        <f>14700/1.1</f>
        <v>13363.636363636362</v>
      </c>
      <c r="DQ618" s="181">
        <f>DP618*DO618*1.1</f>
        <v>88623360</v>
      </c>
      <c r="DR618" s="446">
        <f t="shared" si="772"/>
        <v>0.10000000000000003</v>
      </c>
      <c r="DS618" s="182">
        <f>DP618*DO618</f>
        <v>80566690.909090906</v>
      </c>
      <c r="DT618" s="275">
        <v>45918</v>
      </c>
      <c r="DU618" s="152">
        <f t="shared" si="787"/>
        <v>48</v>
      </c>
      <c r="DV618" s="152">
        <f t="shared" si="799"/>
        <v>6028.8</v>
      </c>
      <c r="DW618" s="264"/>
      <c r="DX618" s="264"/>
      <c r="DY618" s="264"/>
      <c r="DZ618" s="264"/>
      <c r="EA618" s="264"/>
      <c r="EB618" s="264"/>
      <c r="EC618" s="264"/>
      <c r="ED618" s="264"/>
      <c r="EE618" s="264"/>
      <c r="EF618" s="264"/>
      <c r="EG618" s="264"/>
      <c r="EH618" s="264"/>
      <c r="EI618" s="264"/>
      <c r="EJ618" s="264"/>
      <c r="EK618" s="264"/>
      <c r="EL618" s="264"/>
      <c r="EM618" s="264"/>
      <c r="EN618" s="264"/>
      <c r="EO618" s="264"/>
      <c r="EP618" s="264"/>
      <c r="EQ618" s="264"/>
      <c r="ER618" s="264"/>
      <c r="ES618" s="152">
        <f t="shared" si="800"/>
        <v>0</v>
      </c>
      <c r="ET618" s="151">
        <f t="shared" si="801"/>
        <v>0</v>
      </c>
      <c r="EU618" s="153"/>
      <c r="EV618" s="153"/>
      <c r="EW618" s="153"/>
      <c r="EX618" s="153"/>
      <c r="EY618" s="152">
        <f t="shared" si="802"/>
        <v>48</v>
      </c>
      <c r="EZ618" s="152">
        <f t="shared" si="803"/>
        <v>6028.8</v>
      </c>
      <c r="FA618" s="152">
        <f t="shared" si="804"/>
        <v>0</v>
      </c>
      <c r="FB618" s="152">
        <f t="shared" si="805"/>
        <v>0</v>
      </c>
      <c r="FC618" s="151" t="str">
        <f t="shared" si="806"/>
        <v>Đủ</v>
      </c>
      <c r="FD618" s="264"/>
      <c r="FE618" s="264"/>
      <c r="FF618" s="264"/>
    </row>
    <row r="619" spans="1:162" s="264" customFormat="1" ht="14" hidden="1" customHeight="1">
      <c r="A619" s="208" t="str">
        <f t="shared" si="768"/>
        <v>Hiện</v>
      </c>
      <c r="B619" s="154" t="str">
        <f t="shared" ref="B619:B632" si="815">FC619</f>
        <v>Đủ</v>
      </c>
      <c r="C619" s="154">
        <f t="shared" ref="C619:C632" si="816">FA619</f>
        <v>0</v>
      </c>
      <c r="F619" s="344" t="s">
        <v>1728</v>
      </c>
      <c r="I619" s="164" t="s">
        <v>1606</v>
      </c>
      <c r="J619" s="164" t="s">
        <v>344</v>
      </c>
      <c r="K619" s="164" t="s">
        <v>344</v>
      </c>
      <c r="L619" s="975" t="s">
        <v>720</v>
      </c>
      <c r="M619" s="163" t="s">
        <v>345</v>
      </c>
      <c r="N619" s="172"/>
      <c r="O619" s="229">
        <v>5</v>
      </c>
      <c r="Q619" s="266"/>
      <c r="BG619" s="162">
        <v>5</v>
      </c>
      <c r="BH619" s="162">
        <v>0</v>
      </c>
      <c r="BI619" s="162">
        <v>0</v>
      </c>
      <c r="BJ619" s="162">
        <v>0</v>
      </c>
      <c r="BK619" s="162">
        <v>0</v>
      </c>
      <c r="BL619" s="162">
        <v>0</v>
      </c>
      <c r="BM619" s="162">
        <v>0</v>
      </c>
      <c r="BN619" s="162">
        <v>0</v>
      </c>
      <c r="BO619" s="162"/>
      <c r="BP619" s="162"/>
      <c r="BQ619" s="162">
        <v>0</v>
      </c>
      <c r="BR619" s="162">
        <v>0</v>
      </c>
      <c r="BS619" s="162">
        <v>0</v>
      </c>
      <c r="BT619" s="162">
        <v>0</v>
      </c>
      <c r="BU619" s="162">
        <v>0</v>
      </c>
      <c r="BV619" s="162">
        <v>0</v>
      </c>
      <c r="BW619" s="162"/>
      <c r="BX619" s="162"/>
      <c r="BY619" s="162">
        <v>0</v>
      </c>
      <c r="BZ619" s="162">
        <v>0</v>
      </c>
      <c r="CA619" s="162">
        <v>0</v>
      </c>
      <c r="CB619" s="162">
        <v>0</v>
      </c>
      <c r="CC619" s="162">
        <v>0</v>
      </c>
      <c r="CD619" s="162">
        <v>0</v>
      </c>
      <c r="CE619" s="162">
        <f>VLOOKUP(I619,[120]REV33!$A:$O,11,0)</f>
        <v>0</v>
      </c>
      <c r="CF619" s="162">
        <f>VLOOKUP(I619,[120]REV33!$A:$O,12,0)</f>
        <v>0</v>
      </c>
      <c r="CG619" s="162"/>
      <c r="CH619" s="162"/>
      <c r="CI619" s="162"/>
      <c r="CJ619" s="162"/>
      <c r="CK619" s="162"/>
      <c r="CL619" s="162"/>
      <c r="CM619" s="162"/>
      <c r="CN619" s="162"/>
      <c r="CO619" s="162">
        <v>0</v>
      </c>
      <c r="CP619" s="162">
        <v>0</v>
      </c>
      <c r="CQ619" s="162">
        <v>0</v>
      </c>
      <c r="CR619" s="162">
        <v>0</v>
      </c>
      <c r="CS619" s="162">
        <v>0</v>
      </c>
      <c r="CT619" s="162">
        <v>0</v>
      </c>
      <c r="CU619" s="162">
        <v>0</v>
      </c>
      <c r="CV619" s="162">
        <v>0</v>
      </c>
      <c r="CW619" s="209">
        <f t="shared" si="795"/>
        <v>5</v>
      </c>
      <c r="CX619" s="209">
        <f t="shared" si="796"/>
        <v>0</v>
      </c>
      <c r="CY619" s="206" t="s">
        <v>1647</v>
      </c>
      <c r="DE619" s="152">
        <f t="shared" si="797"/>
        <v>5</v>
      </c>
      <c r="DF619" s="152" t="str">
        <f t="shared" si="798"/>
        <v>0</v>
      </c>
      <c r="DH619" s="267" t="s">
        <v>374</v>
      </c>
      <c r="DI619" s="267"/>
      <c r="DJ619" s="157" t="s">
        <v>344</v>
      </c>
      <c r="DL619" s="240" t="s">
        <v>477</v>
      </c>
      <c r="DM619" s="187" t="s">
        <v>374</v>
      </c>
      <c r="DN619" s="270">
        <v>5</v>
      </c>
      <c r="DO619" s="242" t="s">
        <v>477</v>
      </c>
      <c r="DP619" s="189">
        <v>2100000</v>
      </c>
      <c r="DQ619" s="181">
        <f>DP619*DN619*1.08</f>
        <v>11340000</v>
      </c>
      <c r="DR619" s="446">
        <f t="shared" si="772"/>
        <v>0.08</v>
      </c>
      <c r="DS619" s="441">
        <f t="shared" ref="DS619:DS625" si="817">DP619*DN619</f>
        <v>10500000</v>
      </c>
      <c r="DT619" s="274">
        <v>45952</v>
      </c>
      <c r="DU619" s="152">
        <f t="shared" si="787"/>
        <v>5</v>
      </c>
      <c r="DV619" s="152">
        <f t="shared" si="799"/>
        <v>0</v>
      </c>
      <c r="ES619" s="152">
        <f t="shared" si="800"/>
        <v>0</v>
      </c>
      <c r="ET619" s="151">
        <f t="shared" si="801"/>
        <v>0</v>
      </c>
      <c r="EU619" s="153"/>
      <c r="EV619" s="153"/>
      <c r="EW619" s="153"/>
      <c r="EX619" s="153"/>
      <c r="EY619" s="152">
        <f t="shared" si="802"/>
        <v>5</v>
      </c>
      <c r="EZ619" s="152">
        <f t="shared" si="803"/>
        <v>0</v>
      </c>
      <c r="FA619" s="152">
        <f t="shared" si="804"/>
        <v>0</v>
      </c>
      <c r="FB619" s="152">
        <f t="shared" si="805"/>
        <v>0</v>
      </c>
      <c r="FC619" s="151" t="str">
        <f t="shared" si="806"/>
        <v>Đủ</v>
      </c>
    </row>
    <row r="620" spans="1:162" s="264" customFormat="1" ht="13.5" hidden="1" customHeight="1">
      <c r="A620" s="208" t="str">
        <f t="shared" si="768"/>
        <v>Hiện</v>
      </c>
      <c r="B620" s="154" t="str">
        <f t="shared" si="815"/>
        <v>Thừa</v>
      </c>
      <c r="C620" s="262">
        <f t="shared" si="816"/>
        <v>-1000</v>
      </c>
      <c r="D620" s="154"/>
      <c r="F620" s="344" t="s">
        <v>1728</v>
      </c>
      <c r="I620" s="164" t="s">
        <v>1607</v>
      </c>
      <c r="J620" s="979" t="s">
        <v>1608</v>
      </c>
      <c r="K620" s="974" t="s">
        <v>1609</v>
      </c>
      <c r="L620" s="983" t="s">
        <v>1610</v>
      </c>
      <c r="M620" s="976" t="s">
        <v>61</v>
      </c>
      <c r="N620" s="977"/>
      <c r="O620" s="244">
        <v>1000</v>
      </c>
      <c r="Q620" s="266"/>
      <c r="BG620" s="162">
        <v>1000</v>
      </c>
      <c r="BH620" s="162">
        <v>0</v>
      </c>
      <c r="BI620" s="162">
        <v>0</v>
      </c>
      <c r="BJ620" s="162">
        <v>0</v>
      </c>
      <c r="BK620" s="162">
        <v>0</v>
      </c>
      <c r="BL620" s="162">
        <v>0</v>
      </c>
      <c r="BM620" s="162">
        <v>0</v>
      </c>
      <c r="BN620" s="162">
        <v>0</v>
      </c>
      <c r="BO620" s="162"/>
      <c r="BP620" s="162"/>
      <c r="BQ620" s="162">
        <v>0</v>
      </c>
      <c r="BR620" s="162">
        <v>0</v>
      </c>
      <c r="BS620" s="162">
        <v>0</v>
      </c>
      <c r="BT620" s="162">
        <v>0</v>
      </c>
      <c r="BU620" s="162">
        <v>0</v>
      </c>
      <c r="BV620" s="162">
        <v>0</v>
      </c>
      <c r="BW620" s="162"/>
      <c r="BX620" s="162"/>
      <c r="BY620" s="162">
        <v>1000</v>
      </c>
      <c r="BZ620" s="162">
        <v>0</v>
      </c>
      <c r="CA620" s="162">
        <v>0</v>
      </c>
      <c r="CB620" s="162">
        <v>0</v>
      </c>
      <c r="CC620" s="162">
        <v>0</v>
      </c>
      <c r="CD620" s="162">
        <v>0</v>
      </c>
      <c r="CE620" s="162">
        <f>VLOOKUP(I620,[120]REV33!$A:$O,11,0)</f>
        <v>600</v>
      </c>
      <c r="CF620" s="162">
        <f>VLOOKUP(I620,[120]REV33!$A:$O,12,0)</f>
        <v>0</v>
      </c>
      <c r="CG620" s="162"/>
      <c r="CH620" s="162"/>
      <c r="CI620" s="162"/>
      <c r="CJ620" s="162"/>
      <c r="CK620" s="162"/>
      <c r="CL620" s="162"/>
      <c r="CM620" s="162"/>
      <c r="CN620" s="162"/>
      <c r="CO620" s="162">
        <v>0</v>
      </c>
      <c r="CP620" s="162">
        <v>0</v>
      </c>
      <c r="CQ620" s="162">
        <v>0</v>
      </c>
      <c r="CR620" s="162">
        <v>0</v>
      </c>
      <c r="CS620" s="162">
        <v>0</v>
      </c>
      <c r="CT620" s="162">
        <v>0</v>
      </c>
      <c r="CU620" s="162">
        <v>0</v>
      </c>
      <c r="CV620" s="162">
        <v>0</v>
      </c>
      <c r="CW620" s="209">
        <f t="shared" si="795"/>
        <v>2600</v>
      </c>
      <c r="CX620" s="209">
        <f t="shared" si="796"/>
        <v>0</v>
      </c>
      <c r="CY620" s="206" t="s">
        <v>2550</v>
      </c>
      <c r="DE620" s="152">
        <f t="shared" si="797"/>
        <v>2600</v>
      </c>
      <c r="DF620" s="152" t="str">
        <f t="shared" si="798"/>
        <v>0</v>
      </c>
      <c r="DH620" s="158" t="s">
        <v>1676</v>
      </c>
      <c r="DI620" s="156" t="s">
        <v>435</v>
      </c>
      <c r="DJ620" s="174" t="s">
        <v>1609</v>
      </c>
      <c r="DL620" s="240" t="s">
        <v>477</v>
      </c>
      <c r="DM620" s="187">
        <v>45950</v>
      </c>
      <c r="DN620" s="978">
        <f>20*100</f>
        <v>2000</v>
      </c>
      <c r="DO620" s="240" t="s">
        <v>477</v>
      </c>
      <c r="DP620" s="986">
        <f>745000/100</f>
        <v>7450</v>
      </c>
      <c r="DQ620" s="181">
        <f>DP620*DN620*1.08</f>
        <v>16092000.000000002</v>
      </c>
      <c r="DR620" s="446">
        <f t="shared" si="772"/>
        <v>8.0000000000000127E-2</v>
      </c>
      <c r="DS620" s="160">
        <f t="shared" si="817"/>
        <v>14900000</v>
      </c>
      <c r="DT620" s="987">
        <v>45954</v>
      </c>
      <c r="DU620" s="152">
        <f t="shared" si="787"/>
        <v>3600</v>
      </c>
      <c r="DV620" s="152">
        <f t="shared" si="799"/>
        <v>0</v>
      </c>
      <c r="ES620" s="152">
        <f t="shared" si="800"/>
        <v>0</v>
      </c>
      <c r="ET620" s="151">
        <f t="shared" si="801"/>
        <v>0</v>
      </c>
      <c r="EU620" s="153"/>
      <c r="EV620" s="153"/>
      <c r="EW620" s="153"/>
      <c r="EX620" s="153"/>
      <c r="EY620" s="152">
        <f t="shared" si="802"/>
        <v>3600</v>
      </c>
      <c r="EZ620" s="152">
        <f t="shared" si="803"/>
        <v>0</v>
      </c>
      <c r="FA620" s="152">
        <f t="shared" si="804"/>
        <v>-1000</v>
      </c>
      <c r="FB620" s="152">
        <f t="shared" si="805"/>
        <v>0</v>
      </c>
      <c r="FC620" s="151" t="str">
        <f t="shared" si="806"/>
        <v>Thừa</v>
      </c>
    </row>
    <row r="621" spans="1:162" s="264" customFormat="1" ht="13.5" hidden="1" customHeight="1">
      <c r="A621" s="208" t="str">
        <f t="shared" si="768"/>
        <v>ok</v>
      </c>
      <c r="B621" s="154"/>
      <c r="C621" s="262"/>
      <c r="D621" s="154"/>
      <c r="F621" s="344"/>
      <c r="I621" s="164" t="s">
        <v>1607</v>
      </c>
      <c r="J621" s="979" t="s">
        <v>1608</v>
      </c>
      <c r="K621" s="974" t="s">
        <v>1609</v>
      </c>
      <c r="L621" s="983" t="s">
        <v>1610</v>
      </c>
      <c r="M621" s="976" t="s">
        <v>61</v>
      </c>
      <c r="N621" s="977"/>
      <c r="O621" s="244"/>
      <c r="Q621" s="266"/>
      <c r="BG621" s="162"/>
      <c r="BH621" s="162"/>
      <c r="BI621" s="162"/>
      <c r="BJ621" s="162"/>
      <c r="BK621" s="162"/>
      <c r="BL621" s="162"/>
      <c r="BM621" s="162"/>
      <c r="BN621" s="162"/>
      <c r="BO621" s="162"/>
      <c r="BP621" s="162"/>
      <c r="BQ621" s="162"/>
      <c r="BR621" s="162"/>
      <c r="BS621" s="162"/>
      <c r="BT621" s="162"/>
      <c r="BU621" s="162"/>
      <c r="BV621" s="162"/>
      <c r="BW621" s="162"/>
      <c r="BX621" s="162"/>
      <c r="BY621" s="162"/>
      <c r="BZ621" s="162"/>
      <c r="CA621" s="162"/>
      <c r="CB621" s="162"/>
      <c r="CC621" s="162"/>
      <c r="CD621" s="162"/>
      <c r="CE621" s="162"/>
      <c r="CF621" s="162"/>
      <c r="CG621" s="162"/>
      <c r="CH621" s="162"/>
      <c r="CI621" s="162"/>
      <c r="CJ621" s="162"/>
      <c r="CK621" s="162"/>
      <c r="CL621" s="162"/>
      <c r="CM621" s="162"/>
      <c r="CN621" s="162"/>
      <c r="CO621" s="162"/>
      <c r="CP621" s="162"/>
      <c r="CQ621" s="162"/>
      <c r="CR621" s="162"/>
      <c r="CS621" s="162"/>
      <c r="CT621" s="162"/>
      <c r="CU621" s="162"/>
      <c r="CV621" s="162"/>
      <c r="CW621" s="209"/>
      <c r="CX621" s="209"/>
      <c r="CY621" s="206"/>
      <c r="DE621" s="152"/>
      <c r="DF621" s="152"/>
      <c r="DH621" s="158" t="s">
        <v>2578</v>
      </c>
      <c r="DI621" s="156" t="s">
        <v>2041</v>
      </c>
      <c r="DJ621" s="174" t="s">
        <v>2320</v>
      </c>
      <c r="DL621" s="240" t="s">
        <v>477</v>
      </c>
      <c r="DM621" s="187" t="s">
        <v>374</v>
      </c>
      <c r="DN621" s="978">
        <v>600</v>
      </c>
      <c r="DO621" s="240" t="s">
        <v>477</v>
      </c>
      <c r="DP621" s="986">
        <v>5830</v>
      </c>
      <c r="DQ621" s="181">
        <f>DP621*DN621*1.08</f>
        <v>3777840.0000000005</v>
      </c>
      <c r="DR621" s="446">
        <f t="shared" si="772"/>
        <v>8.0000000000000127E-2</v>
      </c>
      <c r="DS621" s="160">
        <f t="shared" si="817"/>
        <v>3498000</v>
      </c>
      <c r="DT621" s="988">
        <v>46010</v>
      </c>
      <c r="DU621" s="152"/>
      <c r="DV621" s="152"/>
      <c r="ES621" s="152"/>
      <c r="ET621" s="151"/>
      <c r="EU621" s="153"/>
      <c r="EV621" s="153"/>
      <c r="EW621" s="153"/>
      <c r="EX621" s="153"/>
      <c r="EY621" s="152"/>
      <c r="EZ621" s="152"/>
      <c r="FA621" s="152"/>
      <c r="FB621" s="152"/>
      <c r="FC621" s="151"/>
    </row>
    <row r="622" spans="1:162" s="264" customFormat="1" ht="14" hidden="1" customHeight="1">
      <c r="A622" s="208" t="str">
        <f t="shared" si="768"/>
        <v>ok</v>
      </c>
      <c r="B622" s="154"/>
      <c r="C622" s="262"/>
      <c r="D622" s="154"/>
      <c r="F622" s="344"/>
      <c r="I622" s="164" t="s">
        <v>1607</v>
      </c>
      <c r="J622" s="979" t="s">
        <v>1608</v>
      </c>
      <c r="K622" s="974" t="s">
        <v>1609</v>
      </c>
      <c r="L622" s="983" t="s">
        <v>1610</v>
      </c>
      <c r="M622" s="976" t="s">
        <v>61</v>
      </c>
      <c r="N622" s="977"/>
      <c r="O622" s="244"/>
      <c r="Q622" s="266"/>
      <c r="BG622" s="162"/>
      <c r="BH622" s="162"/>
      <c r="BI622" s="162"/>
      <c r="BJ622" s="162"/>
      <c r="BK622" s="162"/>
      <c r="BL622" s="162"/>
      <c r="BM622" s="162"/>
      <c r="BN622" s="162"/>
      <c r="BO622" s="162"/>
      <c r="BP622" s="162"/>
      <c r="BQ622" s="162"/>
      <c r="BR622" s="162"/>
      <c r="BS622" s="162"/>
      <c r="BT622" s="162"/>
      <c r="BU622" s="162"/>
      <c r="BV622" s="162"/>
      <c r="BW622" s="162"/>
      <c r="BX622" s="162"/>
      <c r="BY622" s="162"/>
      <c r="BZ622" s="162"/>
      <c r="CA622" s="162"/>
      <c r="CB622" s="162"/>
      <c r="CC622" s="162"/>
      <c r="CD622" s="162"/>
      <c r="CE622" s="162"/>
      <c r="CF622" s="162"/>
      <c r="CG622" s="162"/>
      <c r="CH622" s="162"/>
      <c r="CI622" s="162"/>
      <c r="CJ622" s="162"/>
      <c r="CK622" s="162"/>
      <c r="CL622" s="162"/>
      <c r="CM622" s="162"/>
      <c r="CN622" s="162"/>
      <c r="CO622" s="162"/>
      <c r="CP622" s="162"/>
      <c r="CQ622" s="162"/>
      <c r="CR622" s="162"/>
      <c r="CS622" s="162"/>
      <c r="CT622" s="162"/>
      <c r="CU622" s="162"/>
      <c r="CV622" s="162"/>
      <c r="CW622" s="209"/>
      <c r="CX622" s="209"/>
      <c r="CY622" s="206"/>
      <c r="DE622" s="152"/>
      <c r="DF622" s="152"/>
      <c r="DH622" s="158" t="s">
        <v>2578</v>
      </c>
      <c r="DI622" s="156" t="s">
        <v>2041</v>
      </c>
      <c r="DJ622" s="174" t="s">
        <v>2320</v>
      </c>
      <c r="DL622" s="240" t="s">
        <v>477</v>
      </c>
      <c r="DM622" s="187" t="s">
        <v>374</v>
      </c>
      <c r="DN622" s="978">
        <f>1000</f>
        <v>1000</v>
      </c>
      <c r="DO622" s="240" t="s">
        <v>477</v>
      </c>
      <c r="DP622" s="986">
        <v>5830</v>
      </c>
      <c r="DQ622" s="181">
        <f>DP622*DN622*1.08</f>
        <v>6296400</v>
      </c>
      <c r="DR622" s="446">
        <f t="shared" ref="DR622" si="818">(DQ622-DS622)/DS622</f>
        <v>0.08</v>
      </c>
      <c r="DS622" s="160">
        <f t="shared" si="817"/>
        <v>5830000</v>
      </c>
      <c r="DT622" s="987">
        <v>45992</v>
      </c>
      <c r="DU622" s="152"/>
      <c r="DV622" s="152"/>
      <c r="ES622" s="152"/>
      <c r="ET622" s="151"/>
      <c r="EU622" s="153"/>
      <c r="EV622" s="153"/>
      <c r="EW622" s="153"/>
      <c r="EX622" s="153"/>
      <c r="EY622" s="152"/>
      <c r="EZ622" s="152"/>
      <c r="FA622" s="152"/>
      <c r="FB622" s="152"/>
      <c r="FC622" s="151"/>
    </row>
    <row r="623" spans="1:162" s="264" customFormat="1" ht="14" hidden="1" customHeight="1">
      <c r="A623" s="208" t="str">
        <f t="shared" si="768"/>
        <v>Hiện</v>
      </c>
      <c r="B623" s="154" t="str">
        <f t="shared" si="815"/>
        <v>Thừa</v>
      </c>
      <c r="C623" s="262">
        <f t="shared" si="816"/>
        <v>-200</v>
      </c>
      <c r="D623" s="154"/>
      <c r="F623" s="344" t="s">
        <v>1728</v>
      </c>
      <c r="G623" s="154" t="s">
        <v>2560</v>
      </c>
      <c r="I623" s="164" t="s">
        <v>1611</v>
      </c>
      <c r="J623" s="973" t="s">
        <v>1612</v>
      </c>
      <c r="K623" s="984" t="s">
        <v>1613</v>
      </c>
      <c r="L623" s="983" t="s">
        <v>535</v>
      </c>
      <c r="M623" s="976" t="s">
        <v>1074</v>
      </c>
      <c r="N623" s="230"/>
      <c r="O623" s="244">
        <v>200</v>
      </c>
      <c r="Q623" s="266"/>
      <c r="BG623" s="162">
        <v>200</v>
      </c>
      <c r="BH623" s="162">
        <v>0</v>
      </c>
      <c r="BI623" s="162">
        <v>0</v>
      </c>
      <c r="BJ623" s="162">
        <v>0</v>
      </c>
      <c r="BK623" s="162">
        <v>0</v>
      </c>
      <c r="BL623" s="162">
        <v>0</v>
      </c>
      <c r="BM623" s="162">
        <v>0</v>
      </c>
      <c r="BN623" s="162">
        <v>0</v>
      </c>
      <c r="BO623" s="162"/>
      <c r="BP623" s="162"/>
      <c r="BQ623" s="162">
        <v>0</v>
      </c>
      <c r="BR623" s="162">
        <v>0</v>
      </c>
      <c r="BS623" s="162">
        <v>0</v>
      </c>
      <c r="BT623" s="162">
        <v>0</v>
      </c>
      <c r="BU623" s="162">
        <v>0</v>
      </c>
      <c r="BV623" s="162">
        <v>0</v>
      </c>
      <c r="BW623" s="162"/>
      <c r="BX623" s="162"/>
      <c r="BY623" s="162">
        <v>200</v>
      </c>
      <c r="BZ623" s="162">
        <v>0</v>
      </c>
      <c r="CA623" s="162">
        <v>0</v>
      </c>
      <c r="CB623" s="162">
        <v>0</v>
      </c>
      <c r="CC623" s="162">
        <v>0</v>
      </c>
      <c r="CD623" s="162">
        <v>0</v>
      </c>
      <c r="CE623" s="162">
        <f>VLOOKUP(I623,[120]REV33!$A:$O,11,0)</f>
        <v>200</v>
      </c>
      <c r="CF623" s="162">
        <f>VLOOKUP(I623,[120]REV33!$A:$O,12,0)</f>
        <v>0</v>
      </c>
      <c r="CG623" s="162"/>
      <c r="CH623" s="162"/>
      <c r="CI623" s="162"/>
      <c r="CJ623" s="162"/>
      <c r="CK623" s="162"/>
      <c r="CL623" s="162"/>
      <c r="CM623" s="162"/>
      <c r="CN623" s="162"/>
      <c r="CO623" s="162">
        <v>0</v>
      </c>
      <c r="CP623" s="162">
        <v>0</v>
      </c>
      <c r="CQ623" s="162">
        <v>0</v>
      </c>
      <c r="CR623" s="162">
        <v>0</v>
      </c>
      <c r="CS623" s="162">
        <v>0</v>
      </c>
      <c r="CT623" s="162">
        <v>0</v>
      </c>
      <c r="CU623" s="162">
        <v>0</v>
      </c>
      <c r="CV623" s="162">
        <v>0</v>
      </c>
      <c r="CW623" s="209">
        <f>Q623+S623+U623+W623+Y623+AA623+AC623+AE623+AG623+AI623+AK623+AM623+AO623+AQ623+AS623+AU623+AW623+AY623+BA623+BC623+BE623+BG623+BI623+BK623+BM623+BO623+BQ623+BS623+BU623+BW623+BY623+CA623+CC623+CE623+CG623+CI623+CK623+CM623+CO623+CQ623+CS623+CU623</f>
        <v>600</v>
      </c>
      <c r="CX623" s="209">
        <f>R623+T623+V623+X623+Z623+AB623+AD623+AF623+AH623+AJ623+AL623+AN623+AP623+AR623+AT623+AV623+AX623+AZ623+BB623+BD623+BF623+BH623+BJ623+BL623+BN623+BP623+BR623+BT623+BV623+BX623+BZ623+CB623+CD623+CF623+CH623+CJ623+CL623+CN623+CP623+CR623+CT623+CV623</f>
        <v>0</v>
      </c>
      <c r="CY623" s="206" t="s">
        <v>2550</v>
      </c>
      <c r="DE623" s="152">
        <f>IF(CW623&gt;DA623,CW623-DA623,"0")</f>
        <v>600</v>
      </c>
      <c r="DF623" s="152" t="str">
        <f>IF(CX623&gt;DB623,CX623-DB623,"0")</f>
        <v>0</v>
      </c>
      <c r="DH623" s="158" t="s">
        <v>1676</v>
      </c>
      <c r="DI623" s="156" t="s">
        <v>435</v>
      </c>
      <c r="DJ623" s="174" t="s">
        <v>1613</v>
      </c>
      <c r="DL623" s="240" t="s">
        <v>477</v>
      </c>
      <c r="DM623" s="187">
        <v>45950</v>
      </c>
      <c r="DN623" s="978">
        <v>400</v>
      </c>
      <c r="DO623" s="240" t="s">
        <v>477</v>
      </c>
      <c r="DP623" s="986">
        <v>38000</v>
      </c>
      <c r="DQ623" s="181">
        <f>DP623*DN623*1.1</f>
        <v>16720000.000000002</v>
      </c>
      <c r="DR623" s="446">
        <f t="shared" si="772"/>
        <v>0.10000000000000012</v>
      </c>
      <c r="DS623" s="160">
        <f t="shared" si="817"/>
        <v>15200000</v>
      </c>
      <c r="DT623" s="987">
        <v>45954</v>
      </c>
      <c r="DU623" s="152">
        <f>SUMIF($I:$I,I623,$DN:$DN)</f>
        <v>800</v>
      </c>
      <c r="DV623" s="152">
        <f>SUMIF($I:$I,I623,$DO:$DO)</f>
        <v>0</v>
      </c>
      <c r="ES623" s="152">
        <f>SUMIF($I:$I,I623,$EG:$EG)</f>
        <v>0</v>
      </c>
      <c r="ET623" s="151">
        <f>SUMIF($I:$I,I623,$EH:$EH)</f>
        <v>0</v>
      </c>
      <c r="EU623" s="153"/>
      <c r="EV623" s="153"/>
      <c r="EW623" s="153"/>
      <c r="EX623" s="153"/>
      <c r="EY623" s="152">
        <f>DU623+ES623</f>
        <v>800</v>
      </c>
      <c r="EZ623" s="152">
        <f>DV623+ET623</f>
        <v>0</v>
      </c>
      <c r="FA623" s="152">
        <f t="shared" ref="FA623" si="819">DE623-EY623</f>
        <v>-200</v>
      </c>
      <c r="FB623" s="152">
        <f t="shared" ref="FB623" si="820">DF623-EZ623</f>
        <v>0</v>
      </c>
      <c r="FC623" s="151" t="str">
        <f>IF(FA623&lt;0,"Thừa",IF(FA623=0,"Đủ","Thiếu"))</f>
        <v>Thừa</v>
      </c>
    </row>
    <row r="624" spans="1:162" s="264" customFormat="1" ht="14" hidden="1" customHeight="1">
      <c r="A624" s="208" t="str">
        <f t="shared" si="768"/>
        <v>ok</v>
      </c>
      <c r="B624" s="154"/>
      <c r="C624" s="262"/>
      <c r="D624" s="154"/>
      <c r="F624" s="344"/>
      <c r="G624" s="154"/>
      <c r="I624" s="164" t="s">
        <v>1611</v>
      </c>
      <c r="J624" s="973" t="s">
        <v>1612</v>
      </c>
      <c r="K624" s="984" t="s">
        <v>1613</v>
      </c>
      <c r="L624" s="983" t="s">
        <v>535</v>
      </c>
      <c r="M624" s="976" t="s">
        <v>1074</v>
      </c>
      <c r="N624" s="230"/>
      <c r="O624" s="244"/>
      <c r="Q624" s="266"/>
      <c r="BG624" s="162"/>
      <c r="BH624" s="162"/>
      <c r="BI624" s="162"/>
      <c r="BJ624" s="162"/>
      <c r="BK624" s="162"/>
      <c r="BL624" s="162"/>
      <c r="BM624" s="162"/>
      <c r="BN624" s="162"/>
      <c r="BO624" s="162"/>
      <c r="BP624" s="162"/>
      <c r="BQ624" s="162"/>
      <c r="BR624" s="162"/>
      <c r="BS624" s="162"/>
      <c r="BT624" s="162"/>
      <c r="BU624" s="162"/>
      <c r="BV624" s="162"/>
      <c r="BW624" s="162"/>
      <c r="BX624" s="162"/>
      <c r="BY624" s="162"/>
      <c r="BZ624" s="162"/>
      <c r="CA624" s="162"/>
      <c r="CB624" s="162"/>
      <c r="CC624" s="162"/>
      <c r="CD624" s="162"/>
      <c r="CE624" s="162"/>
      <c r="CF624" s="162"/>
      <c r="CG624" s="162"/>
      <c r="CH624" s="162"/>
      <c r="CI624" s="162"/>
      <c r="CJ624" s="162"/>
      <c r="CK624" s="162"/>
      <c r="CL624" s="162"/>
      <c r="CM624" s="162"/>
      <c r="CN624" s="162"/>
      <c r="CO624" s="162"/>
      <c r="CP624" s="162"/>
      <c r="CQ624" s="162"/>
      <c r="CR624" s="162"/>
      <c r="CS624" s="162"/>
      <c r="CT624" s="162"/>
      <c r="CU624" s="162"/>
      <c r="CV624" s="162"/>
      <c r="CW624" s="209"/>
      <c r="CX624" s="209"/>
      <c r="CY624" s="206"/>
      <c r="DE624" s="152"/>
      <c r="DF624" s="152"/>
      <c r="DH624" s="158" t="s">
        <v>2578</v>
      </c>
      <c r="DI624" s="156" t="s">
        <v>2041</v>
      </c>
      <c r="DJ624" s="174" t="s">
        <v>1613</v>
      </c>
      <c r="DL624" s="240" t="s">
        <v>477</v>
      </c>
      <c r="DM624" s="187" t="s">
        <v>374</v>
      </c>
      <c r="DN624" s="978">
        <v>400</v>
      </c>
      <c r="DO624" s="240" t="s">
        <v>477</v>
      </c>
      <c r="DP624" s="986">
        <v>36000</v>
      </c>
      <c r="DQ624" s="181">
        <f>DP624*DN624*1.08</f>
        <v>15552000.000000002</v>
      </c>
      <c r="DR624" s="446">
        <f t="shared" ref="DR624" si="821">(DQ624-DS624)/DS624</f>
        <v>8.0000000000000127E-2</v>
      </c>
      <c r="DS624" s="160">
        <f t="shared" si="817"/>
        <v>14400000</v>
      </c>
      <c r="DT624" s="987">
        <v>46006</v>
      </c>
      <c r="DU624" s="152"/>
      <c r="DV624" s="152"/>
      <c r="ES624" s="152"/>
      <c r="ET624" s="151"/>
      <c r="EU624" s="153"/>
      <c r="EV624" s="153"/>
      <c r="EW624" s="153"/>
      <c r="EX624" s="153"/>
      <c r="EY624" s="152"/>
      <c r="EZ624" s="152"/>
      <c r="FA624" s="152"/>
      <c r="FB624" s="152"/>
      <c r="FC624" s="151"/>
    </row>
    <row r="625" spans="1:168" s="264" customFormat="1" ht="14" customHeight="1">
      <c r="A625" s="208" t="str">
        <f>IF(I625=I623,"ok","Hiện")</f>
        <v>Hiện</v>
      </c>
      <c r="B625" s="154" t="str">
        <f t="shared" si="815"/>
        <v>Thiếu</v>
      </c>
      <c r="C625" s="154">
        <f t="shared" si="816"/>
        <v>1000</v>
      </c>
      <c r="D625" s="154"/>
      <c r="E625" s="264" t="s">
        <v>2589</v>
      </c>
      <c r="F625" s="344"/>
      <c r="I625" s="163" t="s">
        <v>1614</v>
      </c>
      <c r="J625" s="973" t="s">
        <v>347</v>
      </c>
      <c r="K625" s="974" t="s">
        <v>348</v>
      </c>
      <c r="L625" s="975" t="s">
        <v>349</v>
      </c>
      <c r="M625" s="976" t="s">
        <v>44</v>
      </c>
      <c r="N625" s="977"/>
      <c r="O625" s="244">
        <v>300</v>
      </c>
      <c r="Q625" s="266"/>
      <c r="BG625" s="162">
        <v>300</v>
      </c>
      <c r="BH625" s="162">
        <v>0</v>
      </c>
      <c r="BI625" s="162">
        <v>0</v>
      </c>
      <c r="BJ625" s="162">
        <v>0</v>
      </c>
      <c r="BK625" s="162">
        <v>0</v>
      </c>
      <c r="BL625" s="162">
        <v>0</v>
      </c>
      <c r="BM625" s="162">
        <v>0</v>
      </c>
      <c r="BN625" s="162">
        <v>0</v>
      </c>
      <c r="BO625" s="162"/>
      <c r="BP625" s="162"/>
      <c r="BQ625" s="162">
        <v>0</v>
      </c>
      <c r="BR625" s="162">
        <v>0</v>
      </c>
      <c r="BS625" s="162">
        <v>0</v>
      </c>
      <c r="BT625" s="162">
        <v>0</v>
      </c>
      <c r="BU625" s="162">
        <v>0</v>
      </c>
      <c r="BV625" s="162">
        <v>0</v>
      </c>
      <c r="BW625" s="162"/>
      <c r="BX625" s="162"/>
      <c r="BY625" s="162">
        <v>500</v>
      </c>
      <c r="BZ625" s="162"/>
      <c r="CA625" s="162">
        <v>0</v>
      </c>
      <c r="CB625" s="162">
        <v>0</v>
      </c>
      <c r="CC625" s="162">
        <v>0</v>
      </c>
      <c r="CD625" s="162">
        <v>0</v>
      </c>
      <c r="CE625" s="162">
        <f>VLOOKUP(I625,[120]REV33!$A:$O,11,0)</f>
        <v>0</v>
      </c>
      <c r="CF625" s="162">
        <f>VLOOKUP(I625,[120]REV33!$A:$O,12,0)</f>
        <v>0</v>
      </c>
      <c r="CG625" s="162"/>
      <c r="CH625" s="162"/>
      <c r="CI625" s="162"/>
      <c r="CJ625" s="162"/>
      <c r="CK625" s="162"/>
      <c r="CL625" s="162"/>
      <c r="CM625" s="244">
        <v>1000</v>
      </c>
      <c r="CN625" s="162"/>
      <c r="CO625" s="162">
        <v>0</v>
      </c>
      <c r="CP625" s="162">
        <v>0</v>
      </c>
      <c r="CQ625" s="162">
        <v>0</v>
      </c>
      <c r="CR625" s="162">
        <v>0</v>
      </c>
      <c r="CS625" s="162">
        <v>0</v>
      </c>
      <c r="CT625" s="162">
        <v>0</v>
      </c>
      <c r="CU625" s="162">
        <v>0</v>
      </c>
      <c r="CV625" s="162">
        <v>0</v>
      </c>
      <c r="CW625" s="209">
        <f t="shared" ref="CW625:CW627" si="822">Q625+S625+U625+W625+Y625+AA625+AC625+AE625+AG625+AI625+AK625+AM625+AO625+AQ625+AS625+AU625+AW625+AY625+BA625+BC625+BE625+BG625+BI625+BK625+BM625+BO625+BQ625+BS625+BU625+BW625+BY625+CA625+CC625+CE625+CG625+CI625+CK625+CM625+CO625+CQ625+CS625+CU625</f>
        <v>1800</v>
      </c>
      <c r="CX625" s="209">
        <f t="shared" ref="CX625:CX627" si="823">R625+T625+V625+X625+Z625+AB625+AD625+AF625+AH625+AJ625+AL625+AN625+AP625+AR625+AT625+AV625+AX625+AZ625+BB625+BD625+BF625+BH625+BJ625+BL625+BN625+BP625+BR625+BT625+BV625+BX625+BZ625+CB625+CD625+CF625+CH625+CJ625+CL625+CN625+CP625+CR625+CT625+CV625</f>
        <v>0</v>
      </c>
      <c r="CY625" s="206" t="s">
        <v>2600</v>
      </c>
      <c r="DE625" s="152">
        <f t="shared" ref="DE625:DE627" si="824">IF(CW625&gt;DA625,CW625-DA625,"0")</f>
        <v>1800</v>
      </c>
      <c r="DF625" s="152" t="str">
        <f t="shared" ref="DF625:DF627" si="825">IF(CX625&gt;DB625,CX625-DB625,"0")</f>
        <v>0</v>
      </c>
      <c r="DH625" s="158" t="s">
        <v>1676</v>
      </c>
      <c r="DI625" s="156" t="s">
        <v>435</v>
      </c>
      <c r="DJ625" s="174" t="s">
        <v>348</v>
      </c>
      <c r="DL625" s="240" t="s">
        <v>477</v>
      </c>
      <c r="DM625" s="187">
        <v>45950</v>
      </c>
      <c r="DN625" s="978">
        <f>300+500</f>
        <v>800</v>
      </c>
      <c r="DO625" s="240" t="s">
        <v>477</v>
      </c>
      <c r="DP625" s="273">
        <v>20000</v>
      </c>
      <c r="DQ625" s="181">
        <f>DP625*DN625*1.08</f>
        <v>17280000</v>
      </c>
      <c r="DR625" s="446">
        <f t="shared" si="772"/>
        <v>0.08</v>
      </c>
      <c r="DS625" s="160">
        <f t="shared" si="817"/>
        <v>16000000</v>
      </c>
      <c r="DT625" s="159">
        <v>45954</v>
      </c>
      <c r="DU625" s="152">
        <f>SUMIF($I:$I,I625,$DN:$DN)</f>
        <v>800</v>
      </c>
      <c r="DV625" s="152">
        <f>SUMIF($I:$I,I625,$DO:$DO)</f>
        <v>0</v>
      </c>
      <c r="ES625" s="152">
        <f>SUMIF($I:$I,I625,$EG:$EG)</f>
        <v>0</v>
      </c>
      <c r="ET625" s="151">
        <f>SUMIF($I:$I,I625,$EH:$EH)</f>
        <v>0</v>
      </c>
      <c r="EU625" s="153"/>
      <c r="EV625" s="153"/>
      <c r="EW625" s="153"/>
      <c r="EX625" s="153"/>
      <c r="EY625" s="152">
        <f t="shared" ref="EY625:EY627" si="826">DU625+ES625</f>
        <v>800</v>
      </c>
      <c r="EZ625" s="152">
        <f t="shared" ref="EZ625:EZ627" si="827">DV625+ET625</f>
        <v>0</v>
      </c>
      <c r="FA625" s="152">
        <f t="shared" ref="FA625:FA627" si="828">DE625-EY625</f>
        <v>1000</v>
      </c>
      <c r="FB625" s="152">
        <f t="shared" ref="FB625:FB627" si="829">DF625-EZ625</f>
        <v>0</v>
      </c>
      <c r="FC625" s="151" t="str">
        <f t="shared" ref="FC625:FC627" si="830">IF(FA625&lt;0,"Thừa",IF(FA625=0,"Đủ","Thiếu"))</f>
        <v>Thiếu</v>
      </c>
    </row>
    <row r="626" spans="1:168" s="264" customFormat="1" ht="14" hidden="1" customHeight="1">
      <c r="A626" s="208" t="str">
        <f>IF(I626=I625,"ok","Hiện")</f>
        <v>Hiện</v>
      </c>
      <c r="B626" s="154" t="str">
        <f t="shared" si="815"/>
        <v>Đủ</v>
      </c>
      <c r="C626" s="154">
        <f t="shared" si="816"/>
        <v>0</v>
      </c>
      <c r="F626" s="344" t="s">
        <v>1728</v>
      </c>
      <c r="I626" s="164" t="s">
        <v>1615</v>
      </c>
      <c r="J626" s="979" t="s">
        <v>1616</v>
      </c>
      <c r="K626" s="980" t="s">
        <v>1617</v>
      </c>
      <c r="L626" s="975" t="s">
        <v>1618</v>
      </c>
      <c r="M626" s="976" t="s">
        <v>61</v>
      </c>
      <c r="N626" s="977">
        <v>3</v>
      </c>
      <c r="O626" s="244">
        <v>300</v>
      </c>
      <c r="Q626" s="266"/>
      <c r="BG626" s="162">
        <v>300</v>
      </c>
      <c r="BH626" s="162">
        <v>0</v>
      </c>
      <c r="BI626" s="162">
        <v>0</v>
      </c>
      <c r="BJ626" s="162">
        <v>0</v>
      </c>
      <c r="BK626" s="162">
        <v>0</v>
      </c>
      <c r="BL626" s="162">
        <v>0</v>
      </c>
      <c r="BM626" s="162">
        <v>0</v>
      </c>
      <c r="BN626" s="162">
        <v>0</v>
      </c>
      <c r="BO626" s="162"/>
      <c r="BP626" s="162"/>
      <c r="BQ626" s="162">
        <v>0</v>
      </c>
      <c r="BR626" s="162">
        <v>0</v>
      </c>
      <c r="BS626" s="162">
        <v>0</v>
      </c>
      <c r="BT626" s="162">
        <v>0</v>
      </c>
      <c r="BU626" s="162">
        <v>0</v>
      </c>
      <c r="BV626" s="162">
        <v>0</v>
      </c>
      <c r="BW626" s="162"/>
      <c r="BX626" s="162"/>
      <c r="BY626" s="162">
        <v>0</v>
      </c>
      <c r="BZ626" s="162">
        <v>0</v>
      </c>
      <c r="CA626" s="162">
        <v>0</v>
      </c>
      <c r="CB626" s="162">
        <v>0</v>
      </c>
      <c r="CC626" s="162">
        <v>0</v>
      </c>
      <c r="CD626" s="162">
        <v>0</v>
      </c>
      <c r="CE626" s="162">
        <f>VLOOKUP(I626,[120]REV33!$A:$O,11,0)</f>
        <v>0</v>
      </c>
      <c r="CF626" s="162">
        <f>VLOOKUP(I626,[120]REV33!$A:$O,12,0)</f>
        <v>0</v>
      </c>
      <c r="CG626" s="162"/>
      <c r="CH626" s="162"/>
      <c r="CI626" s="162"/>
      <c r="CJ626" s="162"/>
      <c r="CK626" s="162"/>
      <c r="CL626" s="162"/>
      <c r="CM626" s="162"/>
      <c r="CN626" s="162"/>
      <c r="CO626" s="162">
        <v>0</v>
      </c>
      <c r="CP626" s="162">
        <v>0</v>
      </c>
      <c r="CQ626" s="162">
        <v>0</v>
      </c>
      <c r="CR626" s="162">
        <v>0</v>
      </c>
      <c r="CS626" s="162">
        <v>0</v>
      </c>
      <c r="CT626" s="162">
        <v>0</v>
      </c>
      <c r="CU626" s="162">
        <v>0</v>
      </c>
      <c r="CV626" s="162">
        <v>0</v>
      </c>
      <c r="CW626" s="209">
        <f t="shared" si="822"/>
        <v>300</v>
      </c>
      <c r="CX626" s="209">
        <f t="shared" si="823"/>
        <v>0</v>
      </c>
      <c r="CY626" s="206" t="s">
        <v>1648</v>
      </c>
      <c r="DE626" s="152">
        <f t="shared" si="824"/>
        <v>300</v>
      </c>
      <c r="DF626" s="152" t="str">
        <f t="shared" si="825"/>
        <v>0</v>
      </c>
      <c r="DH626" s="267" t="s">
        <v>374</v>
      </c>
      <c r="DI626" s="267" t="s">
        <v>1678</v>
      </c>
      <c r="DJ626" s="980" t="s">
        <v>1617</v>
      </c>
      <c r="DL626" s="240" t="s">
        <v>477</v>
      </c>
      <c r="DM626" s="187" t="s">
        <v>374</v>
      </c>
      <c r="DN626" s="270">
        <f>150*2</f>
        <v>300</v>
      </c>
      <c r="DO626" s="240" t="s">
        <v>477</v>
      </c>
      <c r="DP626" s="264">
        <v>77000</v>
      </c>
      <c r="DQ626" s="264">
        <f>DP626*DN626*(1+DR626)</f>
        <v>24948000</v>
      </c>
      <c r="DR626" s="981">
        <v>0.08</v>
      </c>
      <c r="DS626" s="270">
        <f>DN626*DP626</f>
        <v>23100000</v>
      </c>
      <c r="DT626" s="274">
        <v>45952</v>
      </c>
      <c r="DU626" s="152">
        <f>SUMIF($I:$I,I626,$DN:$DN)</f>
        <v>300</v>
      </c>
      <c r="DV626" s="152">
        <f>SUMIF($I:$I,I626,$DO:$DO)</f>
        <v>0</v>
      </c>
      <c r="ES626" s="152">
        <f>SUMIF($I:$I,I626,$EG:$EG)</f>
        <v>0</v>
      </c>
      <c r="ET626" s="151">
        <f>SUMIF($I:$I,I626,$EH:$EH)</f>
        <v>0</v>
      </c>
      <c r="EU626" s="153"/>
      <c r="EV626" s="153"/>
      <c r="EW626" s="153"/>
      <c r="EX626" s="153"/>
      <c r="EY626" s="152">
        <f t="shared" si="826"/>
        <v>300</v>
      </c>
      <c r="EZ626" s="152">
        <f t="shared" si="827"/>
        <v>0</v>
      </c>
      <c r="FA626" s="152">
        <f t="shared" si="828"/>
        <v>0</v>
      </c>
      <c r="FB626" s="152">
        <f t="shared" si="829"/>
        <v>0</v>
      </c>
      <c r="FC626" s="151" t="str">
        <f t="shared" si="830"/>
        <v>Đủ</v>
      </c>
    </row>
    <row r="627" spans="1:168" s="264" customFormat="1" ht="14" customHeight="1">
      <c r="A627" s="208" t="str">
        <f t="shared" si="768"/>
        <v>Hiện</v>
      </c>
      <c r="B627" s="154" t="str">
        <f t="shared" si="815"/>
        <v>Thiếu</v>
      </c>
      <c r="C627" s="154">
        <f t="shared" si="816"/>
        <v>203</v>
      </c>
      <c r="D627" s="154"/>
      <c r="E627" s="264" t="s">
        <v>2590</v>
      </c>
      <c r="F627" s="344"/>
      <c r="I627" s="163" t="s">
        <v>1619</v>
      </c>
      <c r="J627" s="979" t="s">
        <v>1616</v>
      </c>
      <c r="K627" s="980" t="s">
        <v>1620</v>
      </c>
      <c r="L627" s="975" t="s">
        <v>1618</v>
      </c>
      <c r="M627" s="976" t="s">
        <v>61</v>
      </c>
      <c r="N627" s="977">
        <v>6</v>
      </c>
      <c r="O627" s="244">
        <v>300</v>
      </c>
      <c r="Q627" s="266"/>
      <c r="BG627" s="162">
        <v>300</v>
      </c>
      <c r="BH627" s="162">
        <v>0</v>
      </c>
      <c r="BI627" s="162">
        <v>0</v>
      </c>
      <c r="BJ627" s="162">
        <v>0</v>
      </c>
      <c r="BK627" s="162">
        <v>0</v>
      </c>
      <c r="BL627" s="162">
        <v>0</v>
      </c>
      <c r="BM627" s="162">
        <v>0</v>
      </c>
      <c r="BN627" s="162">
        <v>0</v>
      </c>
      <c r="BO627" s="162"/>
      <c r="BP627" s="162"/>
      <c r="BQ627" s="162">
        <v>0</v>
      </c>
      <c r="BR627" s="162">
        <v>0</v>
      </c>
      <c r="BS627" s="162">
        <v>0</v>
      </c>
      <c r="BT627" s="162">
        <v>0</v>
      </c>
      <c r="BU627" s="162">
        <v>0</v>
      </c>
      <c r="BV627" s="162">
        <v>0</v>
      </c>
      <c r="BW627" s="162"/>
      <c r="BX627" s="162"/>
      <c r="BY627" s="162">
        <v>600</v>
      </c>
      <c r="BZ627" s="162"/>
      <c r="CA627" s="162">
        <v>1000</v>
      </c>
      <c r="CB627" s="162">
        <v>0</v>
      </c>
      <c r="CC627" s="162">
        <v>0</v>
      </c>
      <c r="CD627" s="162">
        <v>0</v>
      </c>
      <c r="CE627" s="162">
        <f>VLOOKUP(I627,[120]REV33!$A:$O,11,0)</f>
        <v>0</v>
      </c>
      <c r="CF627" s="162">
        <f>VLOOKUP(I627,[120]REV33!$A:$O,12,0)</f>
        <v>0</v>
      </c>
      <c r="CG627" s="162"/>
      <c r="CH627" s="162"/>
      <c r="CI627" s="162"/>
      <c r="CJ627" s="162"/>
      <c r="CK627" s="162"/>
      <c r="CL627" s="162"/>
      <c r="CM627" s="162"/>
      <c r="CN627" s="162"/>
      <c r="CO627" s="162">
        <v>0</v>
      </c>
      <c r="CP627" s="162">
        <v>0</v>
      </c>
      <c r="CQ627" s="162">
        <v>0</v>
      </c>
      <c r="CR627" s="162">
        <v>0</v>
      </c>
      <c r="CS627" s="162">
        <v>0</v>
      </c>
      <c r="CT627" s="162">
        <v>0</v>
      </c>
      <c r="CU627" s="162">
        <v>0</v>
      </c>
      <c r="CV627" s="162">
        <v>0</v>
      </c>
      <c r="CW627" s="209">
        <f t="shared" si="822"/>
        <v>1900</v>
      </c>
      <c r="CX627" s="209">
        <f t="shared" si="823"/>
        <v>0</v>
      </c>
      <c r="CY627" s="762" t="s">
        <v>2326</v>
      </c>
      <c r="DE627" s="152">
        <f t="shared" si="824"/>
        <v>1900</v>
      </c>
      <c r="DF627" s="152" t="str">
        <f t="shared" si="825"/>
        <v>0</v>
      </c>
      <c r="DH627" s="267" t="s">
        <v>374</v>
      </c>
      <c r="DI627" s="267" t="s">
        <v>1678</v>
      </c>
      <c r="DJ627" s="980" t="s">
        <v>1620</v>
      </c>
      <c r="DL627" s="240" t="s">
        <v>477</v>
      </c>
      <c r="DM627" s="187" t="s">
        <v>374</v>
      </c>
      <c r="DN627" s="270">
        <f>150*2</f>
        <v>300</v>
      </c>
      <c r="DO627" s="240" t="s">
        <v>477</v>
      </c>
      <c r="DP627" s="264">
        <v>77000</v>
      </c>
      <c r="DQ627" s="264">
        <f>DP627*DN627*(1+DR627)</f>
        <v>24948000</v>
      </c>
      <c r="DR627" s="981">
        <v>0.08</v>
      </c>
      <c r="DS627" s="270">
        <f>DN627*DP627</f>
        <v>23100000</v>
      </c>
      <c r="DT627" s="274">
        <v>45952</v>
      </c>
      <c r="DU627" s="152">
        <f>SUMIF($I:$I,I627,$DN:$DN)</f>
        <v>1697</v>
      </c>
      <c r="DV627" s="152">
        <f>SUMIF($I:$I,I627,$DO:$DO)</f>
        <v>0</v>
      </c>
      <c r="ES627" s="152">
        <f>SUMIF($I:$I,I627,$EG:$EG)</f>
        <v>0</v>
      </c>
      <c r="ET627" s="151">
        <f>SUMIF($I:$I,I627,$EH:$EH)</f>
        <v>0</v>
      </c>
      <c r="EU627" s="153"/>
      <c r="EV627" s="153"/>
      <c r="EW627" s="153"/>
      <c r="EX627" s="153"/>
      <c r="EY627" s="152">
        <f t="shared" si="826"/>
        <v>1697</v>
      </c>
      <c r="EZ627" s="152">
        <f t="shared" si="827"/>
        <v>0</v>
      </c>
      <c r="FA627" s="152">
        <f t="shared" si="828"/>
        <v>203</v>
      </c>
      <c r="FB627" s="152">
        <f t="shared" si="829"/>
        <v>0</v>
      </c>
      <c r="FC627" s="151" t="str">
        <f t="shared" si="830"/>
        <v>Thiếu</v>
      </c>
    </row>
    <row r="628" spans="1:168" s="264" customFormat="1" ht="14" hidden="1" customHeight="1">
      <c r="A628" s="208" t="str">
        <f t="shared" si="768"/>
        <v>ok</v>
      </c>
      <c r="B628" s="154"/>
      <c r="C628" s="154"/>
      <c r="D628" s="244"/>
      <c r="F628" s="344"/>
      <c r="I628" s="164" t="s">
        <v>1619</v>
      </c>
      <c r="J628" s="979" t="s">
        <v>1616</v>
      </c>
      <c r="K628" s="980" t="s">
        <v>1620</v>
      </c>
      <c r="L628" s="975" t="s">
        <v>1618</v>
      </c>
      <c r="M628" s="976" t="s">
        <v>61</v>
      </c>
      <c r="N628" s="977"/>
      <c r="O628" s="244"/>
      <c r="Q628" s="266"/>
      <c r="BG628" s="162"/>
      <c r="BH628" s="162"/>
      <c r="BI628" s="162"/>
      <c r="BJ628" s="162"/>
      <c r="BK628" s="162"/>
      <c r="BL628" s="162"/>
      <c r="BM628" s="162"/>
      <c r="BN628" s="162"/>
      <c r="BO628" s="162"/>
      <c r="BP628" s="162"/>
      <c r="BQ628" s="162"/>
      <c r="BR628" s="162"/>
      <c r="BS628" s="162"/>
      <c r="BT628" s="162"/>
      <c r="BU628" s="162"/>
      <c r="BV628" s="162"/>
      <c r="BW628" s="162"/>
      <c r="BX628" s="162"/>
      <c r="BY628" s="162"/>
      <c r="BZ628" s="162"/>
      <c r="CA628" s="162"/>
      <c r="CB628" s="162"/>
      <c r="CC628" s="162"/>
      <c r="CD628" s="162"/>
      <c r="CE628" s="162"/>
      <c r="CF628" s="162"/>
      <c r="CG628" s="162"/>
      <c r="CH628" s="162"/>
      <c r="CI628" s="162"/>
      <c r="CJ628" s="162"/>
      <c r="CK628" s="162"/>
      <c r="CL628" s="162"/>
      <c r="CM628" s="162"/>
      <c r="CN628" s="162"/>
      <c r="CO628" s="162"/>
      <c r="CP628" s="162"/>
      <c r="CQ628" s="162"/>
      <c r="CR628" s="162"/>
      <c r="CS628" s="162"/>
      <c r="CT628" s="162"/>
      <c r="CU628" s="162"/>
      <c r="CV628" s="162"/>
      <c r="CW628" s="209"/>
      <c r="CX628" s="209"/>
      <c r="CY628" s="762"/>
      <c r="DE628" s="152"/>
      <c r="DF628" s="152"/>
      <c r="DH628" s="267" t="s">
        <v>374</v>
      </c>
      <c r="DI628" s="267" t="s">
        <v>1678</v>
      </c>
      <c r="DJ628" s="980" t="s">
        <v>2318</v>
      </c>
      <c r="DL628" s="240" t="s">
        <v>477</v>
      </c>
      <c r="DM628" s="187" t="s">
        <v>374</v>
      </c>
      <c r="DN628" s="270">
        <f>137*3+50*2.4+24*2+30*2.3</f>
        <v>648</v>
      </c>
      <c r="DO628" s="240" t="s">
        <v>477</v>
      </c>
      <c r="DP628" s="264">
        <v>77000</v>
      </c>
      <c r="DQ628" s="264">
        <f>DP628*DN628*(1+DR628)</f>
        <v>53887680</v>
      </c>
      <c r="DR628" s="981">
        <v>0.08</v>
      </c>
      <c r="DS628" s="270">
        <f>DN628*DP628</f>
        <v>49896000</v>
      </c>
      <c r="DT628" s="274">
        <v>46002</v>
      </c>
      <c r="DU628" s="152"/>
      <c r="DV628" s="152"/>
      <c r="ES628" s="152"/>
      <c r="ET628" s="151"/>
      <c r="EU628" s="153"/>
      <c r="EV628" s="153"/>
      <c r="EW628" s="153"/>
      <c r="EX628" s="153"/>
      <c r="EY628" s="152"/>
      <c r="EZ628" s="152"/>
      <c r="FA628" s="152"/>
      <c r="FB628" s="152"/>
      <c r="FC628" s="151"/>
    </row>
    <row r="629" spans="1:168" s="264" customFormat="1" ht="14" hidden="1" customHeight="1">
      <c r="A629" s="208" t="str">
        <f t="shared" si="768"/>
        <v>ok</v>
      </c>
      <c r="B629" s="154"/>
      <c r="C629" s="154"/>
      <c r="F629" s="344"/>
      <c r="I629" s="164" t="s">
        <v>1619</v>
      </c>
      <c r="J629" s="979" t="s">
        <v>1616</v>
      </c>
      <c r="K629" s="980" t="s">
        <v>1620</v>
      </c>
      <c r="L629" s="975" t="s">
        <v>1618</v>
      </c>
      <c r="M629" s="976" t="s">
        <v>61</v>
      </c>
      <c r="N629" s="977"/>
      <c r="O629" s="244"/>
      <c r="Q629" s="266"/>
      <c r="BG629" s="162"/>
      <c r="BH629" s="162"/>
      <c r="BI629" s="162"/>
      <c r="BJ629" s="162"/>
      <c r="BK629" s="162"/>
      <c r="BL629" s="162"/>
      <c r="BM629" s="162"/>
      <c r="BN629" s="162"/>
      <c r="BO629" s="162"/>
      <c r="BP629" s="162"/>
      <c r="BQ629" s="162"/>
      <c r="BR629" s="162"/>
      <c r="BS629" s="162"/>
      <c r="BT629" s="162"/>
      <c r="BU629" s="162"/>
      <c r="BV629" s="162"/>
      <c r="BW629" s="162"/>
      <c r="BX629" s="162"/>
      <c r="BY629" s="162"/>
      <c r="BZ629" s="162"/>
      <c r="CA629" s="162"/>
      <c r="CB629" s="162"/>
      <c r="CC629" s="162"/>
      <c r="CD629" s="162"/>
      <c r="CE629" s="162"/>
      <c r="CF629" s="162"/>
      <c r="CG629" s="162"/>
      <c r="CH629" s="162"/>
      <c r="CI629" s="162"/>
      <c r="CJ629" s="162"/>
      <c r="CK629" s="162"/>
      <c r="CL629" s="162"/>
      <c r="CM629" s="162"/>
      <c r="CN629" s="162"/>
      <c r="CO629" s="162"/>
      <c r="CP629" s="162"/>
      <c r="CQ629" s="162"/>
      <c r="CR629" s="162"/>
      <c r="CS629" s="162"/>
      <c r="CT629" s="162"/>
      <c r="CU629" s="162"/>
      <c r="CV629" s="162"/>
      <c r="CW629" s="209"/>
      <c r="CX629" s="209"/>
      <c r="CY629" s="206"/>
      <c r="DE629" s="152"/>
      <c r="DF629" s="152"/>
      <c r="DH629" s="267" t="s">
        <v>374</v>
      </c>
      <c r="DI629" s="267" t="s">
        <v>1678</v>
      </c>
      <c r="DJ629" s="980" t="s">
        <v>2317</v>
      </c>
      <c r="DL629" s="240" t="s">
        <v>477</v>
      </c>
      <c r="DM629" s="187" t="s">
        <v>374</v>
      </c>
      <c r="DN629" s="270">
        <f>100*2.4</f>
        <v>240</v>
      </c>
      <c r="DO629" s="240" t="s">
        <v>477</v>
      </c>
      <c r="DP629" s="264">
        <v>77000</v>
      </c>
      <c r="DQ629" s="264">
        <f>DP629*DN629*(1+DR629)</f>
        <v>19958400</v>
      </c>
      <c r="DR629" s="981">
        <v>0.08</v>
      </c>
      <c r="DS629" s="270">
        <f>DN629*DP629</f>
        <v>18480000</v>
      </c>
      <c r="DT629" s="274">
        <v>45987</v>
      </c>
      <c r="DU629" s="152"/>
      <c r="DV629" s="152"/>
      <c r="ES629" s="152"/>
      <c r="ET629" s="151"/>
      <c r="EU629" s="153"/>
      <c r="EV629" s="153"/>
      <c r="EW629" s="153"/>
      <c r="EX629" s="153"/>
      <c r="EY629" s="152"/>
      <c r="EZ629" s="152"/>
      <c r="FA629" s="152"/>
      <c r="FB629" s="152"/>
      <c r="FC629" s="151"/>
    </row>
    <row r="630" spans="1:168" s="264" customFormat="1" ht="14" hidden="1" customHeight="1">
      <c r="A630" s="208" t="str">
        <f t="shared" si="768"/>
        <v>ok</v>
      </c>
      <c r="B630" s="154"/>
      <c r="C630" s="154"/>
      <c r="F630" s="344"/>
      <c r="I630" s="164" t="s">
        <v>1619</v>
      </c>
      <c r="J630" s="979" t="s">
        <v>1616</v>
      </c>
      <c r="K630" s="980" t="s">
        <v>1620</v>
      </c>
      <c r="L630" s="975" t="s">
        <v>1618</v>
      </c>
      <c r="M630" s="976" t="s">
        <v>61</v>
      </c>
      <c r="N630" s="977"/>
      <c r="O630" s="244"/>
      <c r="Q630" s="266"/>
      <c r="BG630" s="162"/>
      <c r="BH630" s="162"/>
      <c r="BI630" s="162"/>
      <c r="BJ630" s="162"/>
      <c r="BK630" s="162"/>
      <c r="BL630" s="162"/>
      <c r="BM630" s="162"/>
      <c r="BN630" s="162"/>
      <c r="BO630" s="162"/>
      <c r="BP630" s="162"/>
      <c r="BQ630" s="162"/>
      <c r="BR630" s="162"/>
      <c r="BS630" s="162"/>
      <c r="BT630" s="162"/>
      <c r="BU630" s="162"/>
      <c r="BV630" s="162"/>
      <c r="BW630" s="162"/>
      <c r="BX630" s="162"/>
      <c r="BY630" s="162"/>
      <c r="BZ630" s="162"/>
      <c r="CA630" s="162"/>
      <c r="CB630" s="162"/>
      <c r="CC630" s="162"/>
      <c r="CD630" s="162"/>
      <c r="CE630" s="162"/>
      <c r="CF630" s="162"/>
      <c r="CG630" s="162"/>
      <c r="CH630" s="162"/>
      <c r="CI630" s="162"/>
      <c r="CJ630" s="162"/>
      <c r="CK630" s="162"/>
      <c r="CL630" s="162"/>
      <c r="CM630" s="162"/>
      <c r="CN630" s="162"/>
      <c r="CO630" s="162"/>
      <c r="CP630" s="162"/>
      <c r="CQ630" s="162"/>
      <c r="CR630" s="162"/>
      <c r="CS630" s="162"/>
      <c r="CT630" s="162"/>
      <c r="CU630" s="162"/>
      <c r="CV630" s="162"/>
      <c r="CW630" s="209"/>
      <c r="CX630" s="209"/>
      <c r="CY630" s="206"/>
      <c r="DE630" s="152"/>
      <c r="DF630" s="152"/>
      <c r="DH630" s="267" t="s">
        <v>374</v>
      </c>
      <c r="DI630" s="267" t="s">
        <v>1678</v>
      </c>
      <c r="DJ630" s="980" t="s">
        <v>2318</v>
      </c>
      <c r="DL630" s="240" t="s">
        <v>477</v>
      </c>
      <c r="DM630" s="187" t="s">
        <v>374</v>
      </c>
      <c r="DN630" s="270">
        <f>509</f>
        <v>509</v>
      </c>
      <c r="DO630" s="240" t="s">
        <v>477</v>
      </c>
      <c r="DP630" s="264">
        <v>77000</v>
      </c>
      <c r="DQ630" s="264">
        <f>DP630*DN630*(1+DR630)</f>
        <v>42328440</v>
      </c>
      <c r="DR630" s="981">
        <v>0.08</v>
      </c>
      <c r="DS630" s="270">
        <f>DN630*DP630</f>
        <v>39193000</v>
      </c>
      <c r="DT630" s="274">
        <v>45993</v>
      </c>
      <c r="DU630" s="152"/>
      <c r="DV630" s="152"/>
      <c r="ES630" s="152"/>
      <c r="ET630" s="151"/>
      <c r="EU630" s="153"/>
      <c r="EV630" s="153"/>
      <c r="EW630" s="153"/>
      <c r="EX630" s="153"/>
      <c r="EY630" s="152"/>
      <c r="EZ630" s="152"/>
      <c r="FA630" s="152"/>
      <c r="FB630" s="152"/>
      <c r="FC630" s="151"/>
    </row>
    <row r="631" spans="1:168" s="264" customFormat="1" ht="14" hidden="1" customHeight="1">
      <c r="A631" s="208" t="str">
        <f t="shared" si="768"/>
        <v>Hiện</v>
      </c>
      <c r="B631" s="154" t="str">
        <f t="shared" si="815"/>
        <v>Đủ</v>
      </c>
      <c r="C631" s="154">
        <f t="shared" si="816"/>
        <v>0</v>
      </c>
      <c r="D631" s="154"/>
      <c r="F631" s="344" t="s">
        <v>1728</v>
      </c>
      <c r="I631" s="164" t="s">
        <v>1621</v>
      </c>
      <c r="J631" s="973" t="s">
        <v>1622</v>
      </c>
      <c r="K631" s="980" t="s">
        <v>1623</v>
      </c>
      <c r="L631" s="975" t="s">
        <v>535</v>
      </c>
      <c r="M631" s="976" t="s">
        <v>1074</v>
      </c>
      <c r="N631" s="977"/>
      <c r="O631" s="244">
        <v>500</v>
      </c>
      <c r="Q631" s="266"/>
      <c r="BG631" s="162">
        <v>500</v>
      </c>
      <c r="BH631" s="162">
        <v>0</v>
      </c>
      <c r="BI631" s="162">
        <v>0</v>
      </c>
      <c r="BJ631" s="162">
        <v>0</v>
      </c>
      <c r="BK631" s="162">
        <v>0</v>
      </c>
      <c r="BL631" s="162">
        <v>0</v>
      </c>
      <c r="BM631" s="162">
        <v>0</v>
      </c>
      <c r="BN631" s="162">
        <v>0</v>
      </c>
      <c r="BO631" s="162"/>
      <c r="BP631" s="162"/>
      <c r="BQ631" s="162">
        <v>0</v>
      </c>
      <c r="BR631" s="162">
        <v>0</v>
      </c>
      <c r="BS631" s="162">
        <v>0</v>
      </c>
      <c r="BT631" s="162">
        <v>0</v>
      </c>
      <c r="BU631" s="162">
        <v>0</v>
      </c>
      <c r="BV631" s="162">
        <v>0</v>
      </c>
      <c r="BW631" s="162"/>
      <c r="BX631" s="162"/>
      <c r="BY631" s="162">
        <v>0</v>
      </c>
      <c r="BZ631" s="162">
        <v>0</v>
      </c>
      <c r="CA631" s="162">
        <v>0</v>
      </c>
      <c r="CB631" s="162">
        <v>0</v>
      </c>
      <c r="CC631" s="162">
        <v>0</v>
      </c>
      <c r="CD631" s="162">
        <v>0</v>
      </c>
      <c r="CE631" s="162">
        <f>VLOOKUP(I631,[120]REV33!$A:$O,11,0)</f>
        <v>0</v>
      </c>
      <c r="CF631" s="162">
        <f>VLOOKUP(I631,[120]REV33!$A:$O,12,0)</f>
        <v>0</v>
      </c>
      <c r="CG631" s="162"/>
      <c r="CH631" s="162"/>
      <c r="CI631" s="162"/>
      <c r="CJ631" s="162"/>
      <c r="CK631" s="162"/>
      <c r="CL631" s="162"/>
      <c r="CM631" s="162"/>
      <c r="CN631" s="162"/>
      <c r="CO631" s="162">
        <v>0</v>
      </c>
      <c r="CP631" s="162">
        <v>0</v>
      </c>
      <c r="CQ631" s="162">
        <v>0</v>
      </c>
      <c r="CR631" s="162">
        <v>0</v>
      </c>
      <c r="CS631" s="162">
        <v>0</v>
      </c>
      <c r="CT631" s="162">
        <v>0</v>
      </c>
      <c r="CU631" s="162">
        <v>0</v>
      </c>
      <c r="CV631" s="162">
        <v>0</v>
      </c>
      <c r="CW631" s="209">
        <f t="shared" ref="CW631:CW633" si="831">Q631+S631+U631+W631+Y631+AA631+AC631+AE631+AG631+AI631+AK631+AM631+AO631+AQ631+AS631+AU631+AW631+AY631+BA631+BC631+BE631+BG631+BI631+BK631+BM631+BO631+BQ631+BS631+BU631+BW631+BY631+CA631+CC631+CE631+CG631+CI631+CK631+CM631+CO631+CQ631+CS631+CU631</f>
        <v>500</v>
      </c>
      <c r="CX631" s="209">
        <f t="shared" ref="CX631:CX633" si="832">R631+T631+V631+X631+Z631+AB631+AD631+AF631+AH631+AJ631+AL631+AN631+AP631+AR631+AT631+AV631+AX631+AZ631+BB631+BD631+BF631+BH631+BJ631+BL631+BN631+BP631+BR631+BT631+BV631+BX631+BZ631+CB631+CD631+CF631+CH631+CJ631+CL631+CN631+CP631+CR631+CT631+CV631</f>
        <v>0</v>
      </c>
      <c r="CY631" s="206" t="s">
        <v>1648</v>
      </c>
      <c r="DE631" s="152">
        <f t="shared" ref="DE631:DE633" si="833">IF(CW631&gt;DA631,CW631-DA631,"0")</f>
        <v>500</v>
      </c>
      <c r="DF631" s="152" t="str">
        <f t="shared" ref="DF631:DF633" si="834">IF(CX631&gt;DB631,CX631-DB631,"0")</f>
        <v>0</v>
      </c>
      <c r="DH631" s="158" t="s">
        <v>1676</v>
      </c>
      <c r="DI631" s="156" t="s">
        <v>435</v>
      </c>
      <c r="DJ631" s="174" t="s">
        <v>1623</v>
      </c>
      <c r="DL631" s="240" t="s">
        <v>477</v>
      </c>
      <c r="DM631" s="187">
        <v>45950</v>
      </c>
      <c r="DN631" s="978">
        <v>500</v>
      </c>
      <c r="DO631" s="240" t="s">
        <v>477</v>
      </c>
      <c r="DP631" s="273">
        <v>500</v>
      </c>
      <c r="DQ631" s="181">
        <f>DP631*DN631*1.1</f>
        <v>275000</v>
      </c>
      <c r="DR631" s="446">
        <f>(DQ631-DS631)/DS631</f>
        <v>0.1</v>
      </c>
      <c r="DS631" s="160">
        <f>DP631*DN631</f>
        <v>250000</v>
      </c>
      <c r="DT631" s="159">
        <v>45954</v>
      </c>
      <c r="DU631" s="152">
        <f>SUMIF($I:$I,I631,$DN:$DN)</f>
        <v>500</v>
      </c>
      <c r="DV631" s="152">
        <f>SUMIF($I:$I,I631,$DO:$DO)</f>
        <v>0</v>
      </c>
      <c r="ES631" s="152">
        <f>SUMIF($I:$I,I631,$EG:$EG)</f>
        <v>0</v>
      </c>
      <c r="ET631" s="151">
        <f>SUMIF($I:$I,I631,$EH:$EH)</f>
        <v>0</v>
      </c>
      <c r="EU631" s="153"/>
      <c r="EV631" s="153"/>
      <c r="EW631" s="153"/>
      <c r="EX631" s="153"/>
      <c r="EY631" s="152">
        <f t="shared" ref="EY631:EY633" si="835">DU631+ES631</f>
        <v>500</v>
      </c>
      <c r="EZ631" s="152">
        <f t="shared" ref="EZ631:EZ633" si="836">DV631+ET631</f>
        <v>0</v>
      </c>
      <c r="FA631" s="152">
        <f t="shared" ref="FA631:FA633" si="837">DE631-EY631</f>
        <v>0</v>
      </c>
      <c r="FB631" s="152">
        <f t="shared" ref="FB631:FB633" si="838">DF631-EZ631</f>
        <v>0</v>
      </c>
      <c r="FC631" s="151" t="str">
        <f t="shared" ref="FC631:FC633" si="839">IF(FA631&lt;0,"Thừa",IF(FA631=0,"Đủ","Thiếu"))</f>
        <v>Đủ</v>
      </c>
    </row>
    <row r="632" spans="1:168" s="264" customFormat="1" ht="14" customHeight="1">
      <c r="A632" s="208" t="str">
        <f t="shared" si="768"/>
        <v>Hiện</v>
      </c>
      <c r="B632" s="154" t="str">
        <f t="shared" si="815"/>
        <v>Thiếu</v>
      </c>
      <c r="C632" s="154">
        <f t="shared" si="816"/>
        <v>1000</v>
      </c>
      <c r="D632" s="154"/>
      <c r="E632" s="264" t="s">
        <v>2591</v>
      </c>
      <c r="F632" s="344"/>
      <c r="I632" s="163" t="s">
        <v>1624</v>
      </c>
      <c r="J632" s="973" t="s">
        <v>1622</v>
      </c>
      <c r="K632" s="980" t="s">
        <v>1625</v>
      </c>
      <c r="L632" s="975" t="s">
        <v>535</v>
      </c>
      <c r="M632" s="976" t="s">
        <v>1074</v>
      </c>
      <c r="N632" s="977"/>
      <c r="O632" s="244">
        <v>500</v>
      </c>
      <c r="Q632" s="266"/>
      <c r="BG632" s="162">
        <v>500</v>
      </c>
      <c r="BH632" s="162">
        <v>0</v>
      </c>
      <c r="BI632" s="162">
        <v>0</v>
      </c>
      <c r="BJ632" s="162">
        <v>0</v>
      </c>
      <c r="BK632" s="162">
        <v>0</v>
      </c>
      <c r="BL632" s="162">
        <v>0</v>
      </c>
      <c r="BM632" s="162">
        <v>0</v>
      </c>
      <c r="BN632" s="162">
        <v>0</v>
      </c>
      <c r="BO632" s="162"/>
      <c r="BP632" s="162"/>
      <c r="BQ632" s="162">
        <v>0</v>
      </c>
      <c r="BR632" s="162">
        <v>0</v>
      </c>
      <c r="BS632" s="162">
        <v>0</v>
      </c>
      <c r="BT632" s="162">
        <v>0</v>
      </c>
      <c r="BU632" s="162">
        <v>0</v>
      </c>
      <c r="BV632" s="162">
        <v>0</v>
      </c>
      <c r="BW632" s="162"/>
      <c r="BX632" s="162"/>
      <c r="BY632" s="162">
        <v>0</v>
      </c>
      <c r="BZ632" s="162">
        <v>0</v>
      </c>
      <c r="CA632" s="162">
        <v>0</v>
      </c>
      <c r="CB632" s="162">
        <v>0</v>
      </c>
      <c r="CC632" s="162">
        <v>0</v>
      </c>
      <c r="CD632" s="162">
        <v>0</v>
      </c>
      <c r="CE632" s="162">
        <f>VLOOKUP(I632,[120]REV33!$A:$O,11,0)</f>
        <v>0</v>
      </c>
      <c r="CF632" s="162">
        <f>VLOOKUP(I632,[120]REV33!$A:$O,12,0)</f>
        <v>0</v>
      </c>
      <c r="CG632" s="162"/>
      <c r="CH632" s="162"/>
      <c r="CI632" s="162"/>
      <c r="CJ632" s="162"/>
      <c r="CK632" s="162"/>
      <c r="CL632" s="162"/>
      <c r="CM632" s="229">
        <v>1000</v>
      </c>
      <c r="CN632" s="162"/>
      <c r="CO632" s="162">
        <v>0</v>
      </c>
      <c r="CP632" s="162">
        <v>0</v>
      </c>
      <c r="CQ632" s="162">
        <v>0</v>
      </c>
      <c r="CR632" s="162">
        <v>0</v>
      </c>
      <c r="CS632" s="162">
        <v>0</v>
      </c>
      <c r="CT632" s="162">
        <v>0</v>
      </c>
      <c r="CU632" s="162">
        <v>0</v>
      </c>
      <c r="CV632" s="162">
        <v>0</v>
      </c>
      <c r="CW632" s="209">
        <f t="shared" si="831"/>
        <v>1500</v>
      </c>
      <c r="CX632" s="209">
        <f t="shared" si="832"/>
        <v>0</v>
      </c>
      <c r="CY632" s="206" t="s">
        <v>2601</v>
      </c>
      <c r="DE632" s="152">
        <f t="shared" si="833"/>
        <v>1500</v>
      </c>
      <c r="DF632" s="152" t="str">
        <f t="shared" si="834"/>
        <v>0</v>
      </c>
      <c r="DH632" s="158" t="s">
        <v>1676</v>
      </c>
      <c r="DI632" s="156" t="s">
        <v>435</v>
      </c>
      <c r="DJ632" s="174" t="s">
        <v>1625</v>
      </c>
      <c r="DL632" s="240" t="s">
        <v>477</v>
      </c>
      <c r="DM632" s="187">
        <v>45950</v>
      </c>
      <c r="DN632" s="978">
        <v>500</v>
      </c>
      <c r="DO632" s="240" t="s">
        <v>477</v>
      </c>
      <c r="DP632" s="273">
        <v>2000</v>
      </c>
      <c r="DQ632" s="181">
        <f>DP632*DN632*1.1</f>
        <v>1100000</v>
      </c>
      <c r="DR632" s="446">
        <f>(DQ632-DS632)/DS632</f>
        <v>0.1</v>
      </c>
      <c r="DS632" s="160">
        <f>DP632*DN632</f>
        <v>1000000</v>
      </c>
      <c r="DT632" s="159">
        <v>45954</v>
      </c>
      <c r="DU632" s="152">
        <f>SUMIF($I:$I,I632,$DN:$DN)</f>
        <v>500</v>
      </c>
      <c r="DV632" s="152">
        <f>SUMIF($I:$I,I632,$DO:$DO)</f>
        <v>0</v>
      </c>
      <c r="ES632" s="152">
        <f>SUMIF($I:$I,I632,$EG:$EG)</f>
        <v>0</v>
      </c>
      <c r="ET632" s="151">
        <f>SUMIF($I:$I,I632,$EH:$EH)</f>
        <v>0</v>
      </c>
      <c r="EU632" s="153"/>
      <c r="EV632" s="153"/>
      <c r="EW632" s="153"/>
      <c r="EX632" s="153"/>
      <c r="EY632" s="152">
        <f t="shared" si="835"/>
        <v>500</v>
      </c>
      <c r="EZ632" s="152">
        <f t="shared" si="836"/>
        <v>0</v>
      </c>
      <c r="FA632" s="152">
        <f t="shared" si="837"/>
        <v>1000</v>
      </c>
      <c r="FB632" s="152">
        <f t="shared" si="838"/>
        <v>0</v>
      </c>
      <c r="FC632" s="151" t="str">
        <f t="shared" si="839"/>
        <v>Thiếu</v>
      </c>
    </row>
    <row r="633" spans="1:168" s="157" customFormat="1" ht="14" hidden="1" customHeight="1">
      <c r="A633" s="208" t="str">
        <f t="shared" si="768"/>
        <v>Hiện</v>
      </c>
      <c r="B633" s="151" t="str">
        <f t="shared" ref="B633" si="840">FC633</f>
        <v>Thừa</v>
      </c>
      <c r="C633" s="151">
        <f t="shared" ref="C633" si="841">FA633</f>
        <v>-2</v>
      </c>
      <c r="D633" s="151"/>
      <c r="E633" s="151" t="s">
        <v>1305</v>
      </c>
      <c r="F633" s="154" t="s">
        <v>1728</v>
      </c>
      <c r="G633" s="151" t="s">
        <v>1305</v>
      </c>
      <c r="H633" s="151"/>
      <c r="I633" s="164" t="s">
        <v>1667</v>
      </c>
      <c r="J633" s="164" t="s">
        <v>267</v>
      </c>
      <c r="K633" s="171" t="s">
        <v>309</v>
      </c>
      <c r="L633" s="233" t="s">
        <v>399</v>
      </c>
      <c r="M633" s="163" t="s">
        <v>61</v>
      </c>
      <c r="N633" s="172">
        <v>42.2</v>
      </c>
      <c r="O633" s="177">
        <v>66.495999999999995</v>
      </c>
      <c r="P633" s="172">
        <v>1869.22</v>
      </c>
      <c r="Q633" s="161"/>
      <c r="R633" s="162"/>
      <c r="S633" s="161"/>
      <c r="T633" s="162"/>
      <c r="U633" s="162"/>
      <c r="V633" s="162"/>
      <c r="W633" s="162"/>
      <c r="X633" s="162"/>
      <c r="Y633" s="162"/>
      <c r="Z633" s="162"/>
      <c r="AA633" s="162"/>
      <c r="AB633" s="162"/>
      <c r="AC633" s="162"/>
      <c r="AD633" s="162"/>
      <c r="AE633" s="162"/>
      <c r="AF633" s="162"/>
      <c r="AG633" s="162"/>
      <c r="AH633" s="162"/>
      <c r="AI633" s="162"/>
      <c r="AJ633" s="162"/>
      <c r="AK633" s="162"/>
      <c r="AL633" s="162"/>
      <c r="AM633" s="162"/>
      <c r="AN633" s="162"/>
      <c r="AO633" s="162"/>
      <c r="AP633" s="162"/>
      <c r="AQ633" s="162"/>
      <c r="AR633" s="162"/>
      <c r="AS633" s="162"/>
      <c r="AT633" s="162"/>
      <c r="AU633" s="162"/>
      <c r="AV633" s="162"/>
      <c r="AW633" s="162"/>
      <c r="AX633" s="162"/>
      <c r="AY633" s="162"/>
      <c r="AZ633" s="162"/>
      <c r="BA633" s="162"/>
      <c r="BB633" s="162"/>
      <c r="BC633" s="162"/>
      <c r="BD633" s="162"/>
      <c r="BE633" s="162"/>
      <c r="BF633" s="162"/>
      <c r="BG633" s="162"/>
      <c r="BH633" s="162"/>
      <c r="BI633" s="162"/>
      <c r="BJ633" s="162"/>
      <c r="BK633" s="162"/>
      <c r="BL633" s="162"/>
      <c r="BM633" s="162">
        <v>70</v>
      </c>
      <c r="BN633" s="162">
        <v>2954</v>
      </c>
      <c r="BO633" s="162"/>
      <c r="BP633" s="162"/>
      <c r="BQ633" s="162">
        <v>156</v>
      </c>
      <c r="BR633" s="162">
        <v>6583.2000000000007</v>
      </c>
      <c r="BS633" s="162">
        <v>0</v>
      </c>
      <c r="BT633" s="162">
        <v>0</v>
      </c>
      <c r="BU633" s="162">
        <v>0</v>
      </c>
      <c r="BV633" s="162">
        <v>0</v>
      </c>
      <c r="BW633" s="162"/>
      <c r="BX633" s="162"/>
      <c r="BY633" s="162">
        <v>0</v>
      </c>
      <c r="BZ633" s="162">
        <v>0</v>
      </c>
      <c r="CA633" s="162">
        <v>60</v>
      </c>
      <c r="CB633" s="162">
        <v>2532</v>
      </c>
      <c r="CC633" s="162">
        <v>120</v>
      </c>
      <c r="CD633" s="162">
        <v>5064</v>
      </c>
      <c r="CE633" s="162">
        <f>VLOOKUP(I633,[120]REV33!$A:$O,11,0)</f>
        <v>0</v>
      </c>
      <c r="CF633" s="162">
        <f>VLOOKUP(I633,[120]REV33!$A:$O,12,0)</f>
        <v>0</v>
      </c>
      <c r="CG633" s="162"/>
      <c r="CH633" s="162"/>
      <c r="CI633" s="162"/>
      <c r="CJ633" s="162"/>
      <c r="CK633" s="162"/>
      <c r="CL633" s="162"/>
      <c r="CM633" s="162"/>
      <c r="CN633" s="162"/>
      <c r="CO633" s="162">
        <v>0</v>
      </c>
      <c r="CP633" s="162">
        <v>0</v>
      </c>
      <c r="CQ633" s="162">
        <v>0</v>
      </c>
      <c r="CR633" s="162">
        <v>0</v>
      </c>
      <c r="CS633" s="162">
        <v>0</v>
      </c>
      <c r="CT633" s="162">
        <v>0</v>
      </c>
      <c r="CU633" s="162">
        <v>0</v>
      </c>
      <c r="CV633" s="162">
        <v>0</v>
      </c>
      <c r="CW633" s="209">
        <f t="shared" si="831"/>
        <v>406</v>
      </c>
      <c r="CX633" s="209">
        <f t="shared" si="832"/>
        <v>17133.2</v>
      </c>
      <c r="CY633" s="375" t="s">
        <v>2327</v>
      </c>
      <c r="CZ633" s="208"/>
      <c r="DA633" s="152">
        <f>7*12</f>
        <v>84</v>
      </c>
      <c r="DB633" s="152">
        <f>DA633*N633</f>
        <v>3544.8</v>
      </c>
      <c r="DC633" s="275"/>
      <c r="DD633" s="786" t="s">
        <v>1490</v>
      </c>
      <c r="DE633" s="152">
        <f t="shared" si="833"/>
        <v>322</v>
      </c>
      <c r="DF633" s="152">
        <f t="shared" si="834"/>
        <v>13588.400000000001</v>
      </c>
      <c r="DG633" s="153"/>
      <c r="DH633" s="377" t="s">
        <v>2174</v>
      </c>
      <c r="DI633" s="153" t="s">
        <v>1496</v>
      </c>
      <c r="DJ633" s="787" t="s">
        <v>2316</v>
      </c>
      <c r="DK633" s="788" t="s">
        <v>2180</v>
      </c>
      <c r="DL633" s="181">
        <v>6278.4000000000005</v>
      </c>
      <c r="DM633" s="153">
        <v>45972</v>
      </c>
      <c r="DN633" s="392">
        <v>144</v>
      </c>
      <c r="DO633" s="181">
        <v>6278.4000000000005</v>
      </c>
      <c r="DP633" s="182">
        <v>17454.55</v>
      </c>
      <c r="DQ633" s="181">
        <f t="shared" ref="DQ633:DQ636" si="842">DP633*DO633*(1+DR633)</f>
        <v>120545311.392</v>
      </c>
      <c r="DR633" s="446">
        <v>0.1</v>
      </c>
      <c r="DS633" s="182">
        <f t="shared" ref="DS633:DS636" si="843">DO633*DP633</f>
        <v>109586646.72</v>
      </c>
      <c r="DT633" s="275">
        <v>45976</v>
      </c>
      <c r="DU633" s="152">
        <f>SUMIF($I:$I,I633,$DN:$DN)</f>
        <v>324</v>
      </c>
      <c r="DV633" s="152">
        <f>SUMIF($I:$I,I633,$DO:$DO)</f>
        <v>15260.400000000001</v>
      </c>
      <c r="DW633" s="151"/>
      <c r="DX633" s="275"/>
      <c r="DY633" s="370"/>
      <c r="DZ633" s="208"/>
      <c r="EA633" s="208"/>
      <c r="EB633" s="152"/>
      <c r="EC633" s="152"/>
      <c r="ED633" s="152"/>
      <c r="EE633" s="152"/>
      <c r="EF633" s="152"/>
      <c r="EG633" s="152"/>
      <c r="EH633" s="152"/>
      <c r="EI633" s="209"/>
      <c r="EJ633" s="371"/>
      <c r="EK633" s="153"/>
      <c r="EL633" s="153"/>
      <c r="EM633" s="153"/>
      <c r="EN633" s="153"/>
      <c r="EO633" s="153"/>
      <c r="EP633" s="153"/>
      <c r="EQ633" s="153"/>
      <c r="ER633" s="153"/>
      <c r="ES633" s="152">
        <f>SUMIF($I:$I,I633,$EG:$EG)</f>
        <v>0</v>
      </c>
      <c r="ET633" s="151">
        <f>SUMIF($I:$I,I633,$EH:$EH)</f>
        <v>0</v>
      </c>
      <c r="EU633" s="153"/>
      <c r="EV633" s="153"/>
      <c r="EW633" s="153"/>
      <c r="EX633" s="153"/>
      <c r="EY633" s="152">
        <f t="shared" si="835"/>
        <v>324</v>
      </c>
      <c r="EZ633" s="152">
        <f t="shared" si="836"/>
        <v>15260.400000000001</v>
      </c>
      <c r="FA633" s="152">
        <f t="shared" si="837"/>
        <v>-2</v>
      </c>
      <c r="FB633" s="152">
        <f t="shared" si="838"/>
        <v>-1672</v>
      </c>
      <c r="FC633" s="151" t="str">
        <f t="shared" si="839"/>
        <v>Thừa</v>
      </c>
      <c r="FD633" s="152"/>
      <c r="FE633" s="372"/>
      <c r="FF633" s="373"/>
      <c r="FG633" s="367"/>
      <c r="FH633" s="374"/>
      <c r="FI633" s="183"/>
      <c r="FJ633" s="184"/>
      <c r="FK633" s="185"/>
      <c r="FL633" s="185"/>
    </row>
    <row r="634" spans="1:168" s="157" customFormat="1" ht="14" hidden="1" customHeight="1">
      <c r="A634" s="208" t="str">
        <f t="shared" si="768"/>
        <v>ok</v>
      </c>
      <c r="B634" s="151"/>
      <c r="C634" s="151"/>
      <c r="D634" s="151"/>
      <c r="E634" s="151"/>
      <c r="F634" s="154"/>
      <c r="G634" s="151"/>
      <c r="H634" s="151"/>
      <c r="I634" s="164" t="s">
        <v>1667</v>
      </c>
      <c r="J634" s="164" t="s">
        <v>267</v>
      </c>
      <c r="K634" s="171" t="s">
        <v>309</v>
      </c>
      <c r="L634" s="233" t="s">
        <v>399</v>
      </c>
      <c r="M634" s="163" t="s">
        <v>61</v>
      </c>
      <c r="N634" s="172"/>
      <c r="O634" s="177"/>
      <c r="P634" s="172"/>
      <c r="Q634" s="161"/>
      <c r="R634" s="162"/>
      <c r="S634" s="161"/>
      <c r="T634" s="162"/>
      <c r="U634" s="162"/>
      <c r="V634" s="162"/>
      <c r="W634" s="162"/>
      <c r="X634" s="162"/>
      <c r="Y634" s="162"/>
      <c r="Z634" s="162"/>
      <c r="AA634" s="162"/>
      <c r="AB634" s="162"/>
      <c r="AC634" s="162"/>
      <c r="AD634" s="162"/>
      <c r="AE634" s="162"/>
      <c r="AF634" s="162"/>
      <c r="AG634" s="162"/>
      <c r="AH634" s="162"/>
      <c r="AI634" s="162"/>
      <c r="AJ634" s="162"/>
      <c r="AK634" s="162"/>
      <c r="AL634" s="162"/>
      <c r="AM634" s="162"/>
      <c r="AN634" s="162"/>
      <c r="AO634" s="162"/>
      <c r="AP634" s="162"/>
      <c r="AQ634" s="162"/>
      <c r="AR634" s="162"/>
      <c r="AS634" s="162"/>
      <c r="AT634" s="162"/>
      <c r="AU634" s="162"/>
      <c r="AV634" s="162"/>
      <c r="AW634" s="162"/>
      <c r="AX634" s="162"/>
      <c r="AY634" s="162"/>
      <c r="AZ634" s="162"/>
      <c r="BA634" s="162"/>
      <c r="BB634" s="162"/>
      <c r="BC634" s="162"/>
      <c r="BD634" s="162"/>
      <c r="BE634" s="162"/>
      <c r="BF634" s="162"/>
      <c r="BG634" s="162"/>
      <c r="BH634" s="162"/>
      <c r="BI634" s="162"/>
      <c r="BJ634" s="162"/>
      <c r="BK634" s="162"/>
      <c r="BL634" s="162"/>
      <c r="BM634" s="162"/>
      <c r="BN634" s="162"/>
      <c r="BO634" s="162"/>
      <c r="BP634" s="162"/>
      <c r="BQ634" s="162"/>
      <c r="BR634" s="162"/>
      <c r="BS634" s="162"/>
      <c r="BT634" s="162"/>
      <c r="BU634" s="162"/>
      <c r="BV634" s="162"/>
      <c r="BW634" s="162"/>
      <c r="BX634" s="162"/>
      <c r="BY634" s="162"/>
      <c r="BZ634" s="162"/>
      <c r="CA634" s="162"/>
      <c r="CB634" s="162"/>
      <c r="CC634" s="162"/>
      <c r="CD634" s="162"/>
      <c r="CE634" s="162"/>
      <c r="CF634" s="162"/>
      <c r="CG634" s="162"/>
      <c r="CH634" s="162"/>
      <c r="CI634" s="162"/>
      <c r="CJ634" s="162"/>
      <c r="CK634" s="162"/>
      <c r="CL634" s="162"/>
      <c r="CM634" s="162"/>
      <c r="CN634" s="162"/>
      <c r="CO634" s="162"/>
      <c r="CP634" s="162"/>
      <c r="CQ634" s="162"/>
      <c r="CR634" s="162"/>
      <c r="CS634" s="162"/>
      <c r="CT634" s="162"/>
      <c r="CU634" s="162"/>
      <c r="CV634" s="162"/>
      <c r="CW634" s="209"/>
      <c r="CX634" s="209"/>
      <c r="CY634" s="375"/>
      <c r="CZ634" s="208"/>
      <c r="DA634" s="152"/>
      <c r="DB634" s="152"/>
      <c r="DC634" s="275"/>
      <c r="DD634" s="786"/>
      <c r="DE634" s="152"/>
      <c r="DF634" s="152"/>
      <c r="DG634" s="153"/>
      <c r="DH634" s="377" t="s">
        <v>374</v>
      </c>
      <c r="DI634" s="153" t="s">
        <v>45</v>
      </c>
      <c r="DJ634" s="787" t="s">
        <v>2336</v>
      </c>
      <c r="DK634" s="788"/>
      <c r="DL634" s="181">
        <f>5988/2</f>
        <v>2994</v>
      </c>
      <c r="DM634" s="153" t="s">
        <v>374</v>
      </c>
      <c r="DN634" s="392">
        <v>60</v>
      </c>
      <c r="DO634" s="181">
        <f>5988/2</f>
        <v>2994</v>
      </c>
      <c r="DP634" s="182">
        <f>19200/1.1</f>
        <v>17454.545454545452</v>
      </c>
      <c r="DQ634" s="181">
        <f t="shared" ref="DQ634:DQ635" si="844">DP634*DO634*1.1</f>
        <v>57484800</v>
      </c>
      <c r="DR634" s="446">
        <f t="shared" ref="DR634:DR635" si="845">(DQ634-DS634)/DS634</f>
        <v>0.1000000000000001</v>
      </c>
      <c r="DS634" s="182">
        <f t="shared" ref="DS634:DS635" si="846">DP634*DO634</f>
        <v>52258909.090909086</v>
      </c>
      <c r="DT634" s="275">
        <v>45996</v>
      </c>
      <c r="DU634" s="152"/>
      <c r="DV634" s="152"/>
      <c r="DW634" s="151"/>
      <c r="DX634" s="275"/>
      <c r="DY634" s="370"/>
      <c r="DZ634" s="208"/>
      <c r="EA634" s="208"/>
      <c r="EB634" s="152"/>
      <c r="EC634" s="152"/>
      <c r="ED634" s="152"/>
      <c r="EE634" s="152"/>
      <c r="EF634" s="152"/>
      <c r="EG634" s="152"/>
      <c r="EH634" s="152"/>
      <c r="EI634" s="209"/>
      <c r="EJ634" s="371"/>
      <c r="EK634" s="153"/>
      <c r="EL634" s="153"/>
      <c r="EM634" s="153"/>
      <c r="EN634" s="153"/>
      <c r="EO634" s="153"/>
      <c r="EP634" s="153"/>
      <c r="EQ634" s="153"/>
      <c r="ER634" s="153"/>
      <c r="ES634" s="152"/>
      <c r="ET634" s="151"/>
      <c r="EU634" s="153"/>
      <c r="EV634" s="153"/>
      <c r="EW634" s="153"/>
      <c r="EX634" s="153"/>
      <c r="EY634" s="152"/>
      <c r="EZ634" s="152"/>
      <c r="FA634" s="152"/>
      <c r="FB634" s="152"/>
      <c r="FC634" s="151"/>
      <c r="FD634" s="152"/>
      <c r="FE634" s="372"/>
      <c r="FF634" s="373"/>
      <c r="FG634" s="367"/>
      <c r="FH634" s="374"/>
      <c r="FI634" s="183"/>
      <c r="FJ634" s="184"/>
      <c r="FK634" s="185"/>
      <c r="FL634" s="185"/>
    </row>
    <row r="635" spans="1:168" s="157" customFormat="1" ht="14" hidden="1" customHeight="1">
      <c r="A635" s="208" t="str">
        <f t="shared" si="768"/>
        <v>ok</v>
      </c>
      <c r="B635" s="151"/>
      <c r="C635" s="151"/>
      <c r="D635" s="151"/>
      <c r="E635" s="151"/>
      <c r="F635" s="154"/>
      <c r="G635" s="151"/>
      <c r="H635" s="151"/>
      <c r="I635" s="164" t="s">
        <v>1667</v>
      </c>
      <c r="J635" s="164" t="s">
        <v>267</v>
      </c>
      <c r="K635" s="171" t="s">
        <v>309</v>
      </c>
      <c r="L635" s="233" t="s">
        <v>399</v>
      </c>
      <c r="M635" s="163" t="s">
        <v>61</v>
      </c>
      <c r="N635" s="172"/>
      <c r="O635" s="177"/>
      <c r="P635" s="172"/>
      <c r="Q635" s="161"/>
      <c r="R635" s="162"/>
      <c r="S635" s="161"/>
      <c r="T635" s="162"/>
      <c r="U635" s="162"/>
      <c r="V635" s="162"/>
      <c r="W635" s="162"/>
      <c r="X635" s="162"/>
      <c r="Y635" s="162"/>
      <c r="Z635" s="162"/>
      <c r="AA635" s="162"/>
      <c r="AB635" s="162"/>
      <c r="AC635" s="162"/>
      <c r="AD635" s="162"/>
      <c r="AE635" s="162"/>
      <c r="AF635" s="162"/>
      <c r="AG635" s="162"/>
      <c r="AH635" s="162"/>
      <c r="AI635" s="162"/>
      <c r="AJ635" s="162"/>
      <c r="AK635" s="162"/>
      <c r="AL635" s="162"/>
      <c r="AM635" s="162"/>
      <c r="AN635" s="162"/>
      <c r="AO635" s="162"/>
      <c r="AP635" s="162"/>
      <c r="AQ635" s="162"/>
      <c r="AR635" s="162"/>
      <c r="AS635" s="162"/>
      <c r="AT635" s="162"/>
      <c r="AU635" s="162"/>
      <c r="AV635" s="162"/>
      <c r="AW635" s="162"/>
      <c r="AX635" s="162"/>
      <c r="AY635" s="162"/>
      <c r="AZ635" s="162"/>
      <c r="BA635" s="162"/>
      <c r="BB635" s="162"/>
      <c r="BC635" s="162"/>
      <c r="BD635" s="162"/>
      <c r="BE635" s="162"/>
      <c r="BF635" s="162"/>
      <c r="BG635" s="162"/>
      <c r="BH635" s="162"/>
      <c r="BI635" s="162"/>
      <c r="BJ635" s="162"/>
      <c r="BK635" s="162"/>
      <c r="BL635" s="162"/>
      <c r="BM635" s="162"/>
      <c r="BN635" s="162"/>
      <c r="BO635" s="162"/>
      <c r="BP635" s="162"/>
      <c r="BQ635" s="162"/>
      <c r="BR635" s="162"/>
      <c r="BS635" s="162"/>
      <c r="BT635" s="162"/>
      <c r="BU635" s="162"/>
      <c r="BV635" s="162"/>
      <c r="BW635" s="162"/>
      <c r="BX635" s="162"/>
      <c r="BY635" s="162"/>
      <c r="BZ635" s="162"/>
      <c r="CA635" s="162"/>
      <c r="CB635" s="162"/>
      <c r="CC635" s="162"/>
      <c r="CD635" s="162"/>
      <c r="CE635" s="162"/>
      <c r="CF635" s="162"/>
      <c r="CG635" s="162"/>
      <c r="CH635" s="162"/>
      <c r="CI635" s="162"/>
      <c r="CJ635" s="162"/>
      <c r="CK635" s="162"/>
      <c r="CL635" s="162"/>
      <c r="CM635" s="162"/>
      <c r="CN635" s="162"/>
      <c r="CO635" s="162"/>
      <c r="CP635" s="162"/>
      <c r="CQ635" s="162"/>
      <c r="CR635" s="162"/>
      <c r="CS635" s="162"/>
      <c r="CT635" s="162"/>
      <c r="CU635" s="162"/>
      <c r="CV635" s="162"/>
      <c r="CW635" s="209"/>
      <c r="CX635" s="209"/>
      <c r="CY635" s="375"/>
      <c r="CZ635" s="208"/>
      <c r="DA635" s="152"/>
      <c r="DB635" s="152"/>
      <c r="DC635" s="275"/>
      <c r="DD635" s="786"/>
      <c r="DE635" s="152"/>
      <c r="DF635" s="152"/>
      <c r="DG635" s="153"/>
      <c r="DH635" s="377" t="s">
        <v>374</v>
      </c>
      <c r="DI635" s="153" t="s">
        <v>45</v>
      </c>
      <c r="DJ635" s="787" t="s">
        <v>2334</v>
      </c>
      <c r="DK635" s="788"/>
      <c r="DL635" s="181">
        <v>5988</v>
      </c>
      <c r="DM635" s="153" t="s">
        <v>374</v>
      </c>
      <c r="DN635" s="392">
        <v>120</v>
      </c>
      <c r="DO635" s="181">
        <v>5988</v>
      </c>
      <c r="DP635" s="182">
        <f>19200/1.1</f>
        <v>17454.545454545452</v>
      </c>
      <c r="DQ635" s="181">
        <f t="shared" si="844"/>
        <v>114969600</v>
      </c>
      <c r="DR635" s="446">
        <f t="shared" si="845"/>
        <v>0.1000000000000001</v>
      </c>
      <c r="DS635" s="182">
        <f t="shared" si="846"/>
        <v>104517818.18181817</v>
      </c>
      <c r="DT635" s="275">
        <v>45997</v>
      </c>
      <c r="DU635" s="152"/>
      <c r="DV635" s="152"/>
      <c r="DW635" s="151"/>
      <c r="DX635" s="275"/>
      <c r="DY635" s="370"/>
      <c r="DZ635" s="208"/>
      <c r="EA635" s="208"/>
      <c r="EB635" s="152"/>
      <c r="EC635" s="152"/>
      <c r="ED635" s="152"/>
      <c r="EE635" s="152"/>
      <c r="EF635" s="152"/>
      <c r="EG635" s="152"/>
      <c r="EH635" s="152"/>
      <c r="EI635" s="209"/>
      <c r="EJ635" s="371"/>
      <c r="EK635" s="153"/>
      <c r="EL635" s="153"/>
      <c r="EM635" s="153"/>
      <c r="EN635" s="153"/>
      <c r="EO635" s="153"/>
      <c r="EP635" s="153"/>
      <c r="EQ635" s="153"/>
      <c r="ER635" s="153"/>
      <c r="ES635" s="152"/>
      <c r="ET635" s="151"/>
      <c r="EU635" s="153"/>
      <c r="EV635" s="153"/>
      <c r="EW635" s="153"/>
      <c r="EX635" s="153"/>
      <c r="EY635" s="152"/>
      <c r="EZ635" s="152"/>
      <c r="FA635" s="152"/>
      <c r="FB635" s="152"/>
      <c r="FC635" s="151"/>
      <c r="FD635" s="152"/>
      <c r="FE635" s="372"/>
      <c r="FF635" s="373"/>
      <c r="FG635" s="367"/>
      <c r="FH635" s="374"/>
      <c r="FI635" s="183"/>
      <c r="FJ635" s="184"/>
      <c r="FK635" s="185"/>
      <c r="FL635" s="185"/>
    </row>
    <row r="636" spans="1:168" s="264" customFormat="1" ht="21.5" hidden="1" customHeight="1">
      <c r="A636" s="208" t="str">
        <f t="shared" si="768"/>
        <v>Hiện</v>
      </c>
      <c r="B636" s="154" t="str">
        <f t="shared" ref="B636:B690" si="847">FC636</f>
        <v>Đủ</v>
      </c>
      <c r="C636" s="154">
        <f t="shared" ref="C636:C690" si="848">FA636</f>
        <v>0</v>
      </c>
      <c r="D636" s="154"/>
      <c r="E636" s="972" t="s">
        <v>2060</v>
      </c>
      <c r="F636" s="344" t="s">
        <v>1728</v>
      </c>
      <c r="G636" s="702" t="s">
        <v>1307</v>
      </c>
      <c r="I636" s="164" t="s">
        <v>1776</v>
      </c>
      <c r="J636" s="164" t="s">
        <v>267</v>
      </c>
      <c r="K636" s="171" t="s">
        <v>1777</v>
      </c>
      <c r="L636" s="247" t="s">
        <v>399</v>
      </c>
      <c r="M636" s="163" t="s">
        <v>61</v>
      </c>
      <c r="N636" s="248">
        <v>30.4</v>
      </c>
      <c r="O636" s="229">
        <v>18.276</v>
      </c>
      <c r="P636" s="172">
        <v>565.02</v>
      </c>
      <c r="Q636" s="266"/>
      <c r="BG636" s="162"/>
      <c r="BH636" s="162"/>
      <c r="BI636" s="162"/>
      <c r="BJ636" s="162"/>
      <c r="BK636" s="162"/>
      <c r="BL636" s="162"/>
      <c r="BM636" s="162"/>
      <c r="BN636" s="162"/>
      <c r="BO636" s="162"/>
      <c r="BP636" s="162"/>
      <c r="BQ636" s="162">
        <v>24</v>
      </c>
      <c r="BR636" s="162">
        <v>729.59999999999991</v>
      </c>
      <c r="BS636" s="162">
        <v>0</v>
      </c>
      <c r="BT636" s="162">
        <v>0</v>
      </c>
      <c r="BU636" s="162">
        <v>0</v>
      </c>
      <c r="BV636" s="162">
        <v>0</v>
      </c>
      <c r="BW636" s="162"/>
      <c r="BX636" s="162"/>
      <c r="BY636" s="162">
        <v>0</v>
      </c>
      <c r="BZ636" s="162">
        <v>0</v>
      </c>
      <c r="CA636" s="162">
        <v>0</v>
      </c>
      <c r="CB636" s="162">
        <v>0</v>
      </c>
      <c r="CC636" s="162">
        <v>0</v>
      </c>
      <c r="CD636" s="162">
        <v>0</v>
      </c>
      <c r="CE636" s="162">
        <f>VLOOKUP(I636,[120]REV33!$A:$O,11,0)</f>
        <v>0</v>
      </c>
      <c r="CF636" s="162">
        <f>VLOOKUP(I636,[120]REV33!$A:$O,12,0)</f>
        <v>0</v>
      </c>
      <c r="CG636" s="162"/>
      <c r="CH636" s="162"/>
      <c r="CI636" s="162"/>
      <c r="CJ636" s="162"/>
      <c r="CK636" s="162"/>
      <c r="CL636" s="162"/>
      <c r="CM636" s="162"/>
      <c r="CN636" s="162"/>
      <c r="CO636" s="162">
        <v>0</v>
      </c>
      <c r="CP636" s="162">
        <v>0</v>
      </c>
      <c r="CQ636" s="162">
        <v>0</v>
      </c>
      <c r="CR636" s="162">
        <v>0</v>
      </c>
      <c r="CS636" s="162">
        <v>0</v>
      </c>
      <c r="CT636" s="162">
        <v>0</v>
      </c>
      <c r="CU636" s="162">
        <v>0</v>
      </c>
      <c r="CV636" s="162">
        <v>0</v>
      </c>
      <c r="CW636" s="209">
        <f t="shared" ref="CW636:CW642" si="849">Q636+S636+U636+W636+Y636+AA636+AC636+AE636+AG636+AI636+AK636+AM636+AO636+AQ636+AS636+AU636+AW636+AY636+BA636+BC636+BE636+BG636+BI636+BK636+BM636+BO636+BQ636+BS636+BU636+BW636+BY636+CA636+CC636+CE636+CG636+CI636+CK636+CM636+CO636+CQ636+CS636+CU636</f>
        <v>24</v>
      </c>
      <c r="CX636" s="209">
        <f t="shared" ref="CX636:CX642" si="850">R636+T636+V636+X636+Z636+AB636+AD636+AF636+AH636+AJ636+AL636+AN636+AP636+AR636+AT636+AV636+AX636+AZ636+BB636+BD636+BF636+BH636+BJ636+BL636+BN636+BP636+BR636+BT636+BV636+BX636+BZ636+CB636+CD636+CF636+CH636+CJ636+CL636+CN636+CP636+CR636+CT636+CV636</f>
        <v>729.59999999999991</v>
      </c>
      <c r="CY636" s="206" t="s">
        <v>1894</v>
      </c>
      <c r="DE636" s="152">
        <f t="shared" ref="DE636:DE642" si="851">IF(CW636&gt;DA636,CW636-DA636,"0")</f>
        <v>24</v>
      </c>
      <c r="DF636" s="152">
        <f t="shared" ref="DF636:DF642" si="852">IF(CX636&gt;DB636,CX636-DB636,"0")</f>
        <v>729.59999999999991</v>
      </c>
      <c r="DH636" s="377" t="s">
        <v>2174</v>
      </c>
      <c r="DI636" s="153" t="s">
        <v>1496</v>
      </c>
      <c r="DJ636" s="701" t="s">
        <v>2179</v>
      </c>
      <c r="DK636" s="405" t="s">
        <v>2180</v>
      </c>
      <c r="DM636" s="153">
        <v>45972</v>
      </c>
      <c r="DN636" s="270">
        <v>24</v>
      </c>
      <c r="DO636" s="270">
        <v>746.40000000000009</v>
      </c>
      <c r="DP636" s="264">
        <v>17454.55</v>
      </c>
      <c r="DQ636" s="181">
        <f t="shared" si="842"/>
        <v>14330883.732000003</v>
      </c>
      <c r="DR636" s="446">
        <v>0.1</v>
      </c>
      <c r="DS636" s="182">
        <f t="shared" si="843"/>
        <v>13028076.120000001</v>
      </c>
      <c r="DT636" s="275">
        <v>45976</v>
      </c>
      <c r="DU636" s="152">
        <f t="shared" ref="DU636:DU642" si="853">SUMIF($I:$I,I636,$DN:$DN)</f>
        <v>24</v>
      </c>
      <c r="DV636" s="152">
        <f t="shared" ref="DV636:DV642" si="854">SUMIF($I:$I,I636,$DO:$DO)</f>
        <v>746.40000000000009</v>
      </c>
      <c r="ES636" s="152">
        <f t="shared" ref="ES636:ES642" si="855">SUMIF($I:$I,I636,$EG:$EG)</f>
        <v>0</v>
      </c>
      <c r="ET636" s="151">
        <f t="shared" ref="ET636:ET642" si="856">SUMIF($I:$I,I636,$EH:$EH)</f>
        <v>0</v>
      </c>
      <c r="EU636" s="153"/>
      <c r="EV636" s="153"/>
      <c r="EW636" s="153"/>
      <c r="EX636" s="153"/>
      <c r="EY636" s="152">
        <f t="shared" ref="EY636:EY642" si="857">DU636+ES636</f>
        <v>24</v>
      </c>
      <c r="EZ636" s="152">
        <f t="shared" ref="EZ636:EZ642" si="858">DV636+ET636</f>
        <v>746.40000000000009</v>
      </c>
      <c r="FA636" s="152">
        <f t="shared" ref="FA636:FA642" si="859">DE636-EY636</f>
        <v>0</v>
      </c>
      <c r="FB636" s="152">
        <f t="shared" ref="FB636:FB642" si="860">DF636-EZ636</f>
        <v>-16.800000000000182</v>
      </c>
      <c r="FC636" s="151" t="str">
        <f t="shared" ref="FC636:FC642" si="861">IF(FA636&lt;0,"Thừa",IF(FA636=0,"Đủ","Thiếu"))</f>
        <v>Đủ</v>
      </c>
    </row>
    <row r="637" spans="1:168" s="264" customFormat="1" ht="14" hidden="1" customHeight="1">
      <c r="A637" s="208" t="str">
        <f t="shared" si="768"/>
        <v>Hiện</v>
      </c>
      <c r="B637" s="154" t="str">
        <f t="shared" si="847"/>
        <v>Đủ</v>
      </c>
      <c r="C637" s="154">
        <f t="shared" si="848"/>
        <v>0</v>
      </c>
      <c r="D637" s="154"/>
      <c r="E637" s="154"/>
      <c r="F637" s="344"/>
      <c r="I637" s="163" t="s">
        <v>1778</v>
      </c>
      <c r="J637" s="164" t="s">
        <v>751</v>
      </c>
      <c r="K637" s="171" t="s">
        <v>767</v>
      </c>
      <c r="L637" s="247"/>
      <c r="M637" s="163" t="s">
        <v>1074</v>
      </c>
      <c r="N637" s="248"/>
      <c r="O637" s="229">
        <v>280</v>
      </c>
      <c r="P637" s="172"/>
      <c r="Q637" s="266"/>
      <c r="BG637" s="162"/>
      <c r="BH637" s="162"/>
      <c r="BI637" s="162"/>
      <c r="BJ637" s="162"/>
      <c r="BK637" s="162"/>
      <c r="BL637" s="162"/>
      <c r="BM637" s="162"/>
      <c r="BN637" s="162"/>
      <c r="BO637" s="162"/>
      <c r="BP637" s="162"/>
      <c r="BQ637" s="162">
        <v>280</v>
      </c>
      <c r="BR637" s="162">
        <v>0</v>
      </c>
      <c r="BS637" s="162">
        <v>0</v>
      </c>
      <c r="BT637" s="162">
        <v>0</v>
      </c>
      <c r="BU637" s="162">
        <v>0</v>
      </c>
      <c r="BV637" s="162">
        <v>0</v>
      </c>
      <c r="BW637" s="162"/>
      <c r="BX637" s="162"/>
      <c r="BY637" s="162">
        <v>0</v>
      </c>
      <c r="BZ637" s="162">
        <v>0</v>
      </c>
      <c r="CA637" s="162">
        <v>0</v>
      </c>
      <c r="CB637" s="162">
        <v>0</v>
      </c>
      <c r="CC637" s="162">
        <v>0</v>
      </c>
      <c r="CD637" s="162">
        <v>0</v>
      </c>
      <c r="CE637" s="162">
        <f>VLOOKUP(I637,[120]REV33!$A:$O,11,0)</f>
        <v>0</v>
      </c>
      <c r="CF637" s="162">
        <f>VLOOKUP(I637,[120]REV33!$A:$O,12,0)</f>
        <v>0</v>
      </c>
      <c r="CG637" s="162"/>
      <c r="CH637" s="162"/>
      <c r="CI637" s="162"/>
      <c r="CJ637" s="162"/>
      <c r="CK637" s="162"/>
      <c r="CL637" s="162"/>
      <c r="CM637" s="162"/>
      <c r="CN637" s="162"/>
      <c r="CO637" s="162">
        <v>0</v>
      </c>
      <c r="CP637" s="162">
        <v>0</v>
      </c>
      <c r="CQ637" s="162">
        <v>0</v>
      </c>
      <c r="CR637" s="162">
        <v>0</v>
      </c>
      <c r="CS637" s="162">
        <v>0</v>
      </c>
      <c r="CT637" s="162">
        <v>0</v>
      </c>
      <c r="CU637" s="162">
        <v>0</v>
      </c>
      <c r="CV637" s="162">
        <v>0</v>
      </c>
      <c r="CW637" s="209">
        <f t="shared" si="849"/>
        <v>280</v>
      </c>
      <c r="CX637" s="209">
        <f t="shared" si="850"/>
        <v>0</v>
      </c>
      <c r="CY637" s="206" t="s">
        <v>1894</v>
      </c>
      <c r="DE637" s="152">
        <f t="shared" si="851"/>
        <v>280</v>
      </c>
      <c r="DF637" s="152" t="str">
        <f t="shared" si="852"/>
        <v>0</v>
      </c>
      <c r="DH637" s="158" t="s">
        <v>2242</v>
      </c>
      <c r="DI637" s="156" t="s">
        <v>2041</v>
      </c>
      <c r="DJ637" s="253" t="s">
        <v>2372</v>
      </c>
      <c r="DK637" s="186" t="s">
        <v>2373</v>
      </c>
      <c r="DL637" s="156" t="s">
        <v>477</v>
      </c>
      <c r="DM637" s="187">
        <v>45982</v>
      </c>
      <c r="DN637" s="716">
        <v>280</v>
      </c>
      <c r="DO637" s="240" t="s">
        <v>477</v>
      </c>
      <c r="DP637" s="189">
        <v>2100</v>
      </c>
      <c r="DQ637" s="181">
        <f t="shared" ref="DQ637:DQ677" si="862">DP637*DN637*(1+DR637)</f>
        <v>635040</v>
      </c>
      <c r="DR637" s="446">
        <v>0.08</v>
      </c>
      <c r="DS637" s="160">
        <f t="shared" ref="DS637:DS677" si="863">DP637*DN637</f>
        <v>588000</v>
      </c>
      <c r="DT637" s="159">
        <v>45982</v>
      </c>
      <c r="DU637" s="152">
        <f t="shared" si="853"/>
        <v>280</v>
      </c>
      <c r="DV637" s="152">
        <f t="shared" si="854"/>
        <v>0</v>
      </c>
      <c r="ES637" s="152">
        <f t="shared" si="855"/>
        <v>0</v>
      </c>
      <c r="ET637" s="151">
        <f t="shared" si="856"/>
        <v>0</v>
      </c>
      <c r="EU637" s="153"/>
      <c r="EV637" s="153"/>
      <c r="EW637" s="153"/>
      <c r="EX637" s="153"/>
      <c r="EY637" s="152">
        <f t="shared" si="857"/>
        <v>280</v>
      </c>
      <c r="EZ637" s="152">
        <f t="shared" si="858"/>
        <v>0</v>
      </c>
      <c r="FA637" s="152">
        <f t="shared" si="859"/>
        <v>0</v>
      </c>
      <c r="FB637" s="152">
        <f t="shared" si="860"/>
        <v>0</v>
      </c>
      <c r="FC637" s="151" t="str">
        <f t="shared" si="861"/>
        <v>Đủ</v>
      </c>
    </row>
    <row r="638" spans="1:168" s="264" customFormat="1" ht="14" hidden="1" customHeight="1">
      <c r="A638" s="208" t="str">
        <f t="shared" si="768"/>
        <v>Hiện</v>
      </c>
      <c r="B638" s="154" t="str">
        <f t="shared" si="847"/>
        <v>Đủ</v>
      </c>
      <c r="C638" s="154">
        <f t="shared" si="848"/>
        <v>0</v>
      </c>
      <c r="D638" s="154"/>
      <c r="E638" s="154"/>
      <c r="F638" s="344"/>
      <c r="I638" s="163" t="s">
        <v>1779</v>
      </c>
      <c r="J638" s="164" t="s">
        <v>751</v>
      </c>
      <c r="K638" s="171" t="s">
        <v>1780</v>
      </c>
      <c r="L638" s="247"/>
      <c r="M638" s="163" t="s">
        <v>1074</v>
      </c>
      <c r="N638" s="248"/>
      <c r="O638" s="229">
        <v>104</v>
      </c>
      <c r="P638" s="172"/>
      <c r="Q638" s="266"/>
      <c r="BG638" s="162"/>
      <c r="BH638" s="162"/>
      <c r="BI638" s="162"/>
      <c r="BJ638" s="162"/>
      <c r="BK638" s="162"/>
      <c r="BL638" s="162"/>
      <c r="BM638" s="162"/>
      <c r="BN638" s="162"/>
      <c r="BO638" s="162"/>
      <c r="BP638" s="162"/>
      <c r="BQ638" s="162">
        <v>104</v>
      </c>
      <c r="BR638" s="162">
        <v>0</v>
      </c>
      <c r="BS638" s="162">
        <v>0</v>
      </c>
      <c r="BT638" s="162">
        <v>0</v>
      </c>
      <c r="BU638" s="162">
        <v>0</v>
      </c>
      <c r="BV638" s="162">
        <v>0</v>
      </c>
      <c r="BW638" s="162"/>
      <c r="BX638" s="162"/>
      <c r="BY638" s="162">
        <v>0</v>
      </c>
      <c r="BZ638" s="162">
        <v>0</v>
      </c>
      <c r="CA638" s="162">
        <v>0</v>
      </c>
      <c r="CB638" s="162">
        <v>0</v>
      </c>
      <c r="CC638" s="162">
        <v>0</v>
      </c>
      <c r="CD638" s="162">
        <v>0</v>
      </c>
      <c r="CE638" s="162">
        <f>VLOOKUP(I638,[120]REV33!$A:$O,11,0)</f>
        <v>0</v>
      </c>
      <c r="CF638" s="162">
        <f>VLOOKUP(I638,[120]REV33!$A:$O,12,0)</f>
        <v>0</v>
      </c>
      <c r="CG638" s="162"/>
      <c r="CH638" s="162"/>
      <c r="CI638" s="162"/>
      <c r="CJ638" s="162"/>
      <c r="CK638" s="162"/>
      <c r="CL638" s="162"/>
      <c r="CM638" s="162"/>
      <c r="CN638" s="162"/>
      <c r="CO638" s="162">
        <v>0</v>
      </c>
      <c r="CP638" s="162">
        <v>0</v>
      </c>
      <c r="CQ638" s="162">
        <v>0</v>
      </c>
      <c r="CR638" s="162">
        <v>0</v>
      </c>
      <c r="CS638" s="162">
        <v>0</v>
      </c>
      <c r="CT638" s="162">
        <v>0</v>
      </c>
      <c r="CU638" s="162">
        <v>0</v>
      </c>
      <c r="CV638" s="162">
        <v>0</v>
      </c>
      <c r="CW638" s="209">
        <f t="shared" si="849"/>
        <v>104</v>
      </c>
      <c r="CX638" s="209">
        <f t="shared" si="850"/>
        <v>0</v>
      </c>
      <c r="CY638" s="206" t="s">
        <v>1894</v>
      </c>
      <c r="DE638" s="152">
        <f t="shared" si="851"/>
        <v>104</v>
      </c>
      <c r="DF638" s="152" t="str">
        <f t="shared" si="852"/>
        <v>0</v>
      </c>
      <c r="DH638" s="158" t="s">
        <v>2242</v>
      </c>
      <c r="DI638" s="156" t="s">
        <v>2041</v>
      </c>
      <c r="DJ638" s="253" t="s">
        <v>2374</v>
      </c>
      <c r="DK638" s="186" t="s">
        <v>2375</v>
      </c>
      <c r="DL638" s="156" t="s">
        <v>477</v>
      </c>
      <c r="DM638" s="187">
        <v>45982</v>
      </c>
      <c r="DN638" s="716">
        <v>104</v>
      </c>
      <c r="DO638" s="240" t="s">
        <v>477</v>
      </c>
      <c r="DP638" s="189">
        <v>5800</v>
      </c>
      <c r="DQ638" s="181">
        <f t="shared" si="862"/>
        <v>651456</v>
      </c>
      <c r="DR638" s="446">
        <v>0.08</v>
      </c>
      <c r="DS638" s="160">
        <f t="shared" si="863"/>
        <v>603200</v>
      </c>
      <c r="DT638" s="159">
        <v>45982</v>
      </c>
      <c r="DU638" s="152">
        <f t="shared" si="853"/>
        <v>104</v>
      </c>
      <c r="DV638" s="152">
        <f t="shared" si="854"/>
        <v>0</v>
      </c>
      <c r="ES638" s="152">
        <f t="shared" si="855"/>
        <v>0</v>
      </c>
      <c r="ET638" s="151">
        <f t="shared" si="856"/>
        <v>0</v>
      </c>
      <c r="EU638" s="153"/>
      <c r="EV638" s="153"/>
      <c r="EW638" s="153"/>
      <c r="EX638" s="153"/>
      <c r="EY638" s="152">
        <f t="shared" si="857"/>
        <v>104</v>
      </c>
      <c r="EZ638" s="152">
        <f t="shared" si="858"/>
        <v>0</v>
      </c>
      <c r="FA638" s="152">
        <f t="shared" si="859"/>
        <v>0</v>
      </c>
      <c r="FB638" s="152">
        <f t="shared" si="860"/>
        <v>0</v>
      </c>
      <c r="FC638" s="151" t="str">
        <f t="shared" si="861"/>
        <v>Đủ</v>
      </c>
    </row>
    <row r="639" spans="1:168" s="264" customFormat="1" ht="14" hidden="1" customHeight="1">
      <c r="A639" s="208" t="str">
        <f t="shared" si="768"/>
        <v>Hiện</v>
      </c>
      <c r="B639" s="154" t="str">
        <f t="shared" si="847"/>
        <v>Đủ</v>
      </c>
      <c r="C639" s="154">
        <f t="shared" si="848"/>
        <v>0</v>
      </c>
      <c r="D639" s="154"/>
      <c r="E639" s="154"/>
      <c r="F639" s="344"/>
      <c r="I639" s="163" t="s">
        <v>1781</v>
      </c>
      <c r="J639" s="164" t="s">
        <v>751</v>
      </c>
      <c r="K639" s="171" t="s">
        <v>1782</v>
      </c>
      <c r="L639" s="247"/>
      <c r="M639" s="163" t="s">
        <v>1074</v>
      </c>
      <c r="N639" s="248"/>
      <c r="O639" s="229">
        <v>51</v>
      </c>
      <c r="P639" s="172"/>
      <c r="Q639" s="266"/>
      <c r="BG639" s="162"/>
      <c r="BH639" s="162"/>
      <c r="BI639" s="162"/>
      <c r="BJ639" s="162"/>
      <c r="BK639" s="162"/>
      <c r="BL639" s="162"/>
      <c r="BM639" s="162"/>
      <c r="BN639" s="162"/>
      <c r="BO639" s="162"/>
      <c r="BP639" s="162"/>
      <c r="BQ639" s="162">
        <v>51</v>
      </c>
      <c r="BR639" s="162">
        <v>0</v>
      </c>
      <c r="BS639" s="162">
        <v>0</v>
      </c>
      <c r="BT639" s="162">
        <v>0</v>
      </c>
      <c r="BU639" s="162">
        <v>0</v>
      </c>
      <c r="BV639" s="162">
        <v>0</v>
      </c>
      <c r="BW639" s="162"/>
      <c r="BX639" s="162"/>
      <c r="BY639" s="162">
        <v>0</v>
      </c>
      <c r="BZ639" s="162">
        <v>0</v>
      </c>
      <c r="CA639" s="162">
        <v>0</v>
      </c>
      <c r="CB639" s="162">
        <v>0</v>
      </c>
      <c r="CC639" s="162">
        <v>0</v>
      </c>
      <c r="CD639" s="162">
        <v>0</v>
      </c>
      <c r="CE639" s="162">
        <f>VLOOKUP(I639,[120]REV33!$A:$O,11,0)</f>
        <v>0</v>
      </c>
      <c r="CF639" s="162">
        <f>VLOOKUP(I639,[120]REV33!$A:$O,12,0)</f>
        <v>0</v>
      </c>
      <c r="CG639" s="162"/>
      <c r="CH639" s="162"/>
      <c r="CI639" s="162"/>
      <c r="CJ639" s="162"/>
      <c r="CK639" s="162"/>
      <c r="CL639" s="162"/>
      <c r="CM639" s="162"/>
      <c r="CN639" s="162"/>
      <c r="CO639" s="162">
        <v>0</v>
      </c>
      <c r="CP639" s="162">
        <v>0</v>
      </c>
      <c r="CQ639" s="162">
        <v>0</v>
      </c>
      <c r="CR639" s="162">
        <v>0</v>
      </c>
      <c r="CS639" s="162">
        <v>0</v>
      </c>
      <c r="CT639" s="162">
        <v>0</v>
      </c>
      <c r="CU639" s="162">
        <v>0</v>
      </c>
      <c r="CV639" s="162">
        <v>0</v>
      </c>
      <c r="CW639" s="209">
        <f t="shared" si="849"/>
        <v>51</v>
      </c>
      <c r="CX639" s="209">
        <f t="shared" si="850"/>
        <v>0</v>
      </c>
      <c r="CY639" s="206" t="s">
        <v>1894</v>
      </c>
      <c r="DE639" s="152">
        <f t="shared" si="851"/>
        <v>51</v>
      </c>
      <c r="DF639" s="152" t="str">
        <f t="shared" si="852"/>
        <v>0</v>
      </c>
      <c r="DH639" s="158" t="s">
        <v>2242</v>
      </c>
      <c r="DI639" s="156" t="s">
        <v>2041</v>
      </c>
      <c r="DJ639" s="253" t="s">
        <v>2342</v>
      </c>
      <c r="DK639" s="186" t="s">
        <v>2343</v>
      </c>
      <c r="DL639" s="156" t="s">
        <v>477</v>
      </c>
      <c r="DM639" s="187">
        <v>45982</v>
      </c>
      <c r="DN639" s="716">
        <v>51</v>
      </c>
      <c r="DO639" s="240" t="s">
        <v>477</v>
      </c>
      <c r="DP639" s="189">
        <v>5800</v>
      </c>
      <c r="DQ639" s="181">
        <f t="shared" si="862"/>
        <v>319464</v>
      </c>
      <c r="DR639" s="446">
        <v>0.08</v>
      </c>
      <c r="DS639" s="160">
        <f t="shared" si="863"/>
        <v>295800</v>
      </c>
      <c r="DT639" s="159">
        <v>45982</v>
      </c>
      <c r="DU639" s="152">
        <f t="shared" si="853"/>
        <v>51</v>
      </c>
      <c r="DV639" s="152">
        <f t="shared" si="854"/>
        <v>0</v>
      </c>
      <c r="ES639" s="152">
        <f t="shared" si="855"/>
        <v>0</v>
      </c>
      <c r="ET639" s="151">
        <f t="shared" si="856"/>
        <v>0</v>
      </c>
      <c r="EU639" s="153"/>
      <c r="EV639" s="153"/>
      <c r="EW639" s="153"/>
      <c r="EX639" s="153"/>
      <c r="EY639" s="152">
        <f t="shared" si="857"/>
        <v>51</v>
      </c>
      <c r="EZ639" s="152">
        <f t="shared" si="858"/>
        <v>0</v>
      </c>
      <c r="FA639" s="152">
        <f t="shared" si="859"/>
        <v>0</v>
      </c>
      <c r="FB639" s="152">
        <f t="shared" si="860"/>
        <v>0</v>
      </c>
      <c r="FC639" s="151" t="str">
        <f t="shared" si="861"/>
        <v>Đủ</v>
      </c>
    </row>
    <row r="640" spans="1:168" s="264" customFormat="1" ht="14" hidden="1" customHeight="1">
      <c r="A640" s="208" t="str">
        <f t="shared" si="768"/>
        <v>Hiện</v>
      </c>
      <c r="B640" s="154" t="str">
        <f t="shared" si="847"/>
        <v>Đủ</v>
      </c>
      <c r="C640" s="154">
        <f t="shared" si="848"/>
        <v>0</v>
      </c>
      <c r="D640" s="154"/>
      <c r="E640" s="154"/>
      <c r="F640" s="344"/>
      <c r="I640" s="163" t="s">
        <v>1783</v>
      </c>
      <c r="J640" s="164" t="s">
        <v>751</v>
      </c>
      <c r="K640" s="171" t="s">
        <v>1784</v>
      </c>
      <c r="L640" s="247"/>
      <c r="M640" s="163" t="s">
        <v>1074</v>
      </c>
      <c r="N640" s="248"/>
      <c r="O640" s="229">
        <v>24</v>
      </c>
      <c r="P640" s="172"/>
      <c r="Q640" s="266"/>
      <c r="BG640" s="162"/>
      <c r="BH640" s="162"/>
      <c r="BI640" s="162"/>
      <c r="BJ640" s="162"/>
      <c r="BK640" s="162"/>
      <c r="BL640" s="162"/>
      <c r="BM640" s="162"/>
      <c r="BN640" s="162"/>
      <c r="BO640" s="162"/>
      <c r="BP640" s="162"/>
      <c r="BQ640" s="162">
        <v>24</v>
      </c>
      <c r="BR640" s="162">
        <v>0</v>
      </c>
      <c r="BS640" s="162">
        <v>0</v>
      </c>
      <c r="BT640" s="162">
        <v>0</v>
      </c>
      <c r="BU640" s="162">
        <v>0</v>
      </c>
      <c r="BV640" s="162">
        <v>0</v>
      </c>
      <c r="BW640" s="162"/>
      <c r="BX640" s="162"/>
      <c r="BY640" s="162">
        <v>0</v>
      </c>
      <c r="BZ640" s="162">
        <v>0</v>
      </c>
      <c r="CA640" s="162">
        <v>0</v>
      </c>
      <c r="CB640" s="162">
        <v>0</v>
      </c>
      <c r="CC640" s="162">
        <v>0</v>
      </c>
      <c r="CD640" s="162">
        <v>0</v>
      </c>
      <c r="CE640" s="162">
        <f>VLOOKUP(I640,[120]REV33!$A:$O,11,0)</f>
        <v>0</v>
      </c>
      <c r="CF640" s="162">
        <f>VLOOKUP(I640,[120]REV33!$A:$O,12,0)</f>
        <v>0</v>
      </c>
      <c r="CG640" s="162"/>
      <c r="CH640" s="162"/>
      <c r="CI640" s="162"/>
      <c r="CJ640" s="162"/>
      <c r="CK640" s="162"/>
      <c r="CL640" s="162"/>
      <c r="CM640" s="162"/>
      <c r="CN640" s="162"/>
      <c r="CO640" s="162">
        <v>0</v>
      </c>
      <c r="CP640" s="162">
        <v>0</v>
      </c>
      <c r="CQ640" s="162">
        <v>0</v>
      </c>
      <c r="CR640" s="162">
        <v>0</v>
      </c>
      <c r="CS640" s="162">
        <v>0</v>
      </c>
      <c r="CT640" s="162">
        <v>0</v>
      </c>
      <c r="CU640" s="162">
        <v>0</v>
      </c>
      <c r="CV640" s="162">
        <v>0</v>
      </c>
      <c r="CW640" s="209">
        <f t="shared" si="849"/>
        <v>24</v>
      </c>
      <c r="CX640" s="209">
        <f t="shared" si="850"/>
        <v>0</v>
      </c>
      <c r="CY640" s="206" t="s">
        <v>1894</v>
      </c>
      <c r="DE640" s="152">
        <f t="shared" si="851"/>
        <v>24</v>
      </c>
      <c r="DF640" s="152" t="str">
        <f t="shared" si="852"/>
        <v>0</v>
      </c>
      <c r="DH640" s="158" t="s">
        <v>2242</v>
      </c>
      <c r="DI640" s="156" t="s">
        <v>2041</v>
      </c>
      <c r="DJ640" s="253" t="s">
        <v>2376</v>
      </c>
      <c r="DK640" s="186" t="s">
        <v>2377</v>
      </c>
      <c r="DL640" s="156" t="s">
        <v>477</v>
      </c>
      <c r="DM640" s="187">
        <v>45982</v>
      </c>
      <c r="DN640" s="716">
        <v>24</v>
      </c>
      <c r="DO640" s="240" t="s">
        <v>477</v>
      </c>
      <c r="DP640" s="189">
        <v>12700</v>
      </c>
      <c r="DQ640" s="181">
        <f t="shared" si="862"/>
        <v>329184</v>
      </c>
      <c r="DR640" s="446">
        <v>0.08</v>
      </c>
      <c r="DS640" s="160">
        <f t="shared" si="863"/>
        <v>304800</v>
      </c>
      <c r="DT640" s="159">
        <v>45982</v>
      </c>
      <c r="DU640" s="152">
        <f t="shared" si="853"/>
        <v>24</v>
      </c>
      <c r="DV640" s="152">
        <f t="shared" si="854"/>
        <v>0</v>
      </c>
      <c r="ES640" s="152">
        <f t="shared" si="855"/>
        <v>0</v>
      </c>
      <c r="ET640" s="151">
        <f t="shared" si="856"/>
        <v>0</v>
      </c>
      <c r="EU640" s="153"/>
      <c r="EV640" s="153"/>
      <c r="EW640" s="153"/>
      <c r="EX640" s="153"/>
      <c r="EY640" s="152">
        <f t="shared" si="857"/>
        <v>24</v>
      </c>
      <c r="EZ640" s="152">
        <f t="shared" si="858"/>
        <v>0</v>
      </c>
      <c r="FA640" s="152">
        <f t="shared" si="859"/>
        <v>0</v>
      </c>
      <c r="FB640" s="152">
        <f t="shared" si="860"/>
        <v>0</v>
      </c>
      <c r="FC640" s="151" t="str">
        <f t="shared" si="861"/>
        <v>Đủ</v>
      </c>
    </row>
    <row r="641" spans="1:159" s="264" customFormat="1" ht="14" hidden="1" customHeight="1">
      <c r="A641" s="208" t="str">
        <f t="shared" si="768"/>
        <v>Hiện</v>
      </c>
      <c r="B641" s="154" t="str">
        <f t="shared" si="847"/>
        <v>Đủ</v>
      </c>
      <c r="C641" s="154">
        <f t="shared" si="848"/>
        <v>0</v>
      </c>
      <c r="D641" s="154"/>
      <c r="E641" s="154"/>
      <c r="F641" s="344"/>
      <c r="I641" s="163" t="s">
        <v>1785</v>
      </c>
      <c r="J641" s="164" t="s">
        <v>751</v>
      </c>
      <c r="K641" s="171" t="s">
        <v>1786</v>
      </c>
      <c r="L641" s="247"/>
      <c r="M641" s="163" t="s">
        <v>1074</v>
      </c>
      <c r="N641" s="248"/>
      <c r="O641" s="229">
        <v>192</v>
      </c>
      <c r="P641" s="172"/>
      <c r="Q641" s="266"/>
      <c r="BG641" s="162"/>
      <c r="BH641" s="162"/>
      <c r="BI641" s="162"/>
      <c r="BJ641" s="162"/>
      <c r="BK641" s="162"/>
      <c r="BL641" s="162"/>
      <c r="BM641" s="162"/>
      <c r="BN641" s="162"/>
      <c r="BO641" s="162"/>
      <c r="BP641" s="162"/>
      <c r="BQ641" s="162">
        <v>192</v>
      </c>
      <c r="BR641" s="162">
        <v>0</v>
      </c>
      <c r="BS641" s="162">
        <v>0</v>
      </c>
      <c r="BT641" s="162">
        <v>0</v>
      </c>
      <c r="BU641" s="162">
        <v>0</v>
      </c>
      <c r="BV641" s="162">
        <v>0</v>
      </c>
      <c r="BW641" s="162"/>
      <c r="BX641" s="162"/>
      <c r="BY641" s="162">
        <v>0</v>
      </c>
      <c r="BZ641" s="162">
        <v>0</v>
      </c>
      <c r="CA641" s="162">
        <v>0</v>
      </c>
      <c r="CB641" s="162">
        <v>0</v>
      </c>
      <c r="CC641" s="162">
        <v>0</v>
      </c>
      <c r="CD641" s="162">
        <v>0</v>
      </c>
      <c r="CE641" s="162">
        <f>VLOOKUP(I641,[120]REV33!$A:$O,11,0)</f>
        <v>0</v>
      </c>
      <c r="CF641" s="162">
        <f>VLOOKUP(I641,[120]REV33!$A:$O,12,0)</f>
        <v>0</v>
      </c>
      <c r="CG641" s="162"/>
      <c r="CH641" s="162"/>
      <c r="CI641" s="162"/>
      <c r="CJ641" s="162"/>
      <c r="CK641" s="162"/>
      <c r="CL641" s="162"/>
      <c r="CM641" s="162"/>
      <c r="CN641" s="162"/>
      <c r="CO641" s="162">
        <v>0</v>
      </c>
      <c r="CP641" s="162">
        <v>0</v>
      </c>
      <c r="CQ641" s="162">
        <v>0</v>
      </c>
      <c r="CR641" s="162">
        <v>0</v>
      </c>
      <c r="CS641" s="162">
        <v>0</v>
      </c>
      <c r="CT641" s="162">
        <v>0</v>
      </c>
      <c r="CU641" s="162">
        <v>0</v>
      </c>
      <c r="CV641" s="162">
        <v>0</v>
      </c>
      <c r="CW641" s="209">
        <f t="shared" si="849"/>
        <v>192</v>
      </c>
      <c r="CX641" s="209">
        <f t="shared" si="850"/>
        <v>0</v>
      </c>
      <c r="CY641" s="206" t="s">
        <v>1894</v>
      </c>
      <c r="DE641" s="152">
        <f t="shared" si="851"/>
        <v>192</v>
      </c>
      <c r="DF641" s="152" t="str">
        <f t="shared" si="852"/>
        <v>0</v>
      </c>
      <c r="DH641" s="158" t="s">
        <v>2242</v>
      </c>
      <c r="DI641" s="156" t="s">
        <v>2041</v>
      </c>
      <c r="DJ641" s="253" t="s">
        <v>2378</v>
      </c>
      <c r="DK641" s="186" t="s">
        <v>2379</v>
      </c>
      <c r="DL641" s="156" t="s">
        <v>477</v>
      </c>
      <c r="DM641" s="187">
        <v>45982</v>
      </c>
      <c r="DN641" s="716">
        <v>192</v>
      </c>
      <c r="DO641" s="240" t="s">
        <v>477</v>
      </c>
      <c r="DP641" s="189">
        <v>11000</v>
      </c>
      <c r="DQ641" s="181">
        <f t="shared" si="862"/>
        <v>2280960</v>
      </c>
      <c r="DR641" s="446">
        <v>0.08</v>
      </c>
      <c r="DS641" s="160">
        <f t="shared" si="863"/>
        <v>2112000</v>
      </c>
      <c r="DT641" s="159">
        <v>45982</v>
      </c>
      <c r="DU641" s="152">
        <f t="shared" si="853"/>
        <v>192</v>
      </c>
      <c r="DV641" s="152">
        <f t="shared" si="854"/>
        <v>0</v>
      </c>
      <c r="ES641" s="152">
        <f t="shared" si="855"/>
        <v>0</v>
      </c>
      <c r="ET641" s="151">
        <f t="shared" si="856"/>
        <v>0</v>
      </c>
      <c r="EU641" s="153"/>
      <c r="EV641" s="153"/>
      <c r="EW641" s="153"/>
      <c r="EX641" s="153"/>
      <c r="EY641" s="152">
        <f t="shared" si="857"/>
        <v>192</v>
      </c>
      <c r="EZ641" s="152">
        <f t="shared" si="858"/>
        <v>0</v>
      </c>
      <c r="FA641" s="152">
        <f t="shared" si="859"/>
        <v>0</v>
      </c>
      <c r="FB641" s="152">
        <f t="shared" si="860"/>
        <v>0</v>
      </c>
      <c r="FC641" s="151" t="str">
        <f t="shared" si="861"/>
        <v>Đủ</v>
      </c>
    </row>
    <row r="642" spans="1:159" s="264" customFormat="1" ht="14" hidden="1" customHeight="1">
      <c r="A642" s="208" t="str">
        <f t="shared" si="768"/>
        <v>Hiện</v>
      </c>
      <c r="B642" s="154" t="str">
        <f t="shared" si="847"/>
        <v>Đủ</v>
      </c>
      <c r="C642" s="154">
        <f t="shared" si="848"/>
        <v>0</v>
      </c>
      <c r="D642" s="154"/>
      <c r="E642" s="154"/>
      <c r="F642" s="344"/>
      <c r="G642" s="154"/>
      <c r="I642" s="163" t="s">
        <v>1787</v>
      </c>
      <c r="J642" s="164" t="s">
        <v>751</v>
      </c>
      <c r="K642" s="171" t="s">
        <v>1788</v>
      </c>
      <c r="L642" s="247"/>
      <c r="M642" s="163" t="s">
        <v>1074</v>
      </c>
      <c r="N642" s="248"/>
      <c r="O642" s="229">
        <v>48</v>
      </c>
      <c r="P642" s="172"/>
      <c r="Q642" s="266"/>
      <c r="BG642" s="162"/>
      <c r="BH642" s="162"/>
      <c r="BI642" s="162"/>
      <c r="BJ642" s="162"/>
      <c r="BK642" s="162"/>
      <c r="BL642" s="162"/>
      <c r="BM642" s="162"/>
      <c r="BN642" s="162"/>
      <c r="BO642" s="162"/>
      <c r="BP642" s="162"/>
      <c r="BQ642" s="162">
        <v>48</v>
      </c>
      <c r="BR642" s="162">
        <v>0</v>
      </c>
      <c r="BS642" s="162">
        <v>0</v>
      </c>
      <c r="BT642" s="162">
        <v>0</v>
      </c>
      <c r="BU642" s="162">
        <v>0</v>
      </c>
      <c r="BV642" s="162">
        <v>0</v>
      </c>
      <c r="BW642" s="162"/>
      <c r="BX642" s="162"/>
      <c r="BY642" s="162">
        <v>0</v>
      </c>
      <c r="BZ642" s="162">
        <v>0</v>
      </c>
      <c r="CA642" s="162">
        <v>8</v>
      </c>
      <c r="CB642" s="162">
        <v>0</v>
      </c>
      <c r="CC642" s="162">
        <v>0</v>
      </c>
      <c r="CD642" s="162">
        <v>0</v>
      </c>
      <c r="CE642" s="162">
        <f>VLOOKUP(I642,[120]REV33!$A:$O,11,0)</f>
        <v>0</v>
      </c>
      <c r="CF642" s="162">
        <f>VLOOKUP(I642,[120]REV33!$A:$O,12,0)</f>
        <v>0</v>
      </c>
      <c r="CG642" s="162"/>
      <c r="CH642" s="162"/>
      <c r="CI642" s="162"/>
      <c r="CJ642" s="162"/>
      <c r="CK642" s="162"/>
      <c r="CL642" s="162"/>
      <c r="CM642" s="162"/>
      <c r="CN642" s="162"/>
      <c r="CO642" s="162">
        <v>0</v>
      </c>
      <c r="CP642" s="162">
        <v>0</v>
      </c>
      <c r="CQ642" s="162">
        <v>0</v>
      </c>
      <c r="CR642" s="162">
        <v>0</v>
      </c>
      <c r="CS642" s="162">
        <v>0</v>
      </c>
      <c r="CT642" s="162">
        <v>0</v>
      </c>
      <c r="CU642" s="162">
        <v>0</v>
      </c>
      <c r="CV642" s="162">
        <v>0</v>
      </c>
      <c r="CW642" s="209">
        <f t="shared" si="849"/>
        <v>56</v>
      </c>
      <c r="CX642" s="209">
        <f t="shared" si="850"/>
        <v>0</v>
      </c>
      <c r="CY642" s="762" t="s">
        <v>2325</v>
      </c>
      <c r="DE642" s="152">
        <f t="shared" si="851"/>
        <v>56</v>
      </c>
      <c r="DF642" s="152" t="str">
        <f t="shared" si="852"/>
        <v>0</v>
      </c>
      <c r="DH642" s="158" t="s">
        <v>2242</v>
      </c>
      <c r="DI642" s="156" t="s">
        <v>2041</v>
      </c>
      <c r="DJ642" s="253" t="s">
        <v>2380</v>
      </c>
      <c r="DK642" s="186" t="s">
        <v>2381</v>
      </c>
      <c r="DL642" s="156" t="s">
        <v>477</v>
      </c>
      <c r="DM642" s="187">
        <v>45982</v>
      </c>
      <c r="DN642" s="716">
        <v>48</v>
      </c>
      <c r="DO642" s="240" t="s">
        <v>477</v>
      </c>
      <c r="DP642" s="189">
        <v>12000</v>
      </c>
      <c r="DQ642" s="181">
        <f t="shared" si="862"/>
        <v>622080</v>
      </c>
      <c r="DR642" s="446">
        <v>0.08</v>
      </c>
      <c r="DS642" s="160">
        <f t="shared" si="863"/>
        <v>576000</v>
      </c>
      <c r="DT642" s="987">
        <v>45982</v>
      </c>
      <c r="DU642" s="152">
        <f t="shared" si="853"/>
        <v>56</v>
      </c>
      <c r="DV642" s="152">
        <f t="shared" si="854"/>
        <v>0</v>
      </c>
      <c r="ES642" s="152">
        <f t="shared" si="855"/>
        <v>0</v>
      </c>
      <c r="ET642" s="151">
        <f t="shared" si="856"/>
        <v>0</v>
      </c>
      <c r="EU642" s="153"/>
      <c r="EV642" s="153"/>
      <c r="EW642" s="153"/>
      <c r="EX642" s="153"/>
      <c r="EY642" s="152">
        <f t="shared" si="857"/>
        <v>56</v>
      </c>
      <c r="EZ642" s="152">
        <f t="shared" si="858"/>
        <v>0</v>
      </c>
      <c r="FA642" s="152">
        <f t="shared" si="859"/>
        <v>0</v>
      </c>
      <c r="FB642" s="152">
        <f t="shared" si="860"/>
        <v>0</v>
      </c>
      <c r="FC642" s="151" t="str">
        <f t="shared" si="861"/>
        <v>Đủ</v>
      </c>
    </row>
    <row r="643" spans="1:159" s="264" customFormat="1" ht="14" hidden="1" customHeight="1">
      <c r="A643" s="208" t="str">
        <f t="shared" si="768"/>
        <v>ok</v>
      </c>
      <c r="B643" s="154"/>
      <c r="C643" s="154"/>
      <c r="D643" s="154"/>
      <c r="E643" s="154"/>
      <c r="F643" s="344"/>
      <c r="G643" s="154"/>
      <c r="I643" s="163" t="s">
        <v>1787</v>
      </c>
      <c r="J643" s="164" t="s">
        <v>751</v>
      </c>
      <c r="K643" s="171" t="s">
        <v>1788</v>
      </c>
      <c r="L643" s="247"/>
      <c r="M643" s="163" t="s">
        <v>1074</v>
      </c>
      <c r="N643" s="248"/>
      <c r="O643" s="229"/>
      <c r="P643" s="172"/>
      <c r="Q643" s="266"/>
      <c r="BG643" s="162"/>
      <c r="BH643" s="162"/>
      <c r="BI643" s="162"/>
      <c r="BJ643" s="162"/>
      <c r="BK643" s="162"/>
      <c r="BL643" s="162"/>
      <c r="BM643" s="162"/>
      <c r="BN643" s="162"/>
      <c r="BO643" s="162"/>
      <c r="BP643" s="162"/>
      <c r="BQ643" s="162"/>
      <c r="BR643" s="162"/>
      <c r="BS643" s="162"/>
      <c r="BT643" s="162"/>
      <c r="BU643" s="162"/>
      <c r="BV643" s="162"/>
      <c r="BW643" s="162"/>
      <c r="BX643" s="162"/>
      <c r="BY643" s="162"/>
      <c r="BZ643" s="162"/>
      <c r="CA643" s="162"/>
      <c r="CB643" s="162"/>
      <c r="CC643" s="162"/>
      <c r="CD643" s="162"/>
      <c r="CE643" s="162"/>
      <c r="CF643" s="162"/>
      <c r="CG643" s="162"/>
      <c r="CH643" s="162"/>
      <c r="CI643" s="162"/>
      <c r="CJ643" s="162"/>
      <c r="CK643" s="162"/>
      <c r="CL643" s="162"/>
      <c r="CM643" s="162"/>
      <c r="CN643" s="162"/>
      <c r="CO643" s="162"/>
      <c r="CP643" s="162"/>
      <c r="CQ643" s="162"/>
      <c r="CR643" s="162"/>
      <c r="CS643" s="162"/>
      <c r="CT643" s="162"/>
      <c r="CU643" s="162"/>
      <c r="CV643" s="162"/>
      <c r="CW643" s="209"/>
      <c r="CX643" s="209"/>
      <c r="CY643" s="762"/>
      <c r="DE643" s="152"/>
      <c r="DF643" s="152"/>
      <c r="DH643" s="158" t="s">
        <v>2578</v>
      </c>
      <c r="DI643" s="156" t="s">
        <v>2041</v>
      </c>
      <c r="DJ643" s="985" t="s">
        <v>2012</v>
      </c>
      <c r="DK643" s="186"/>
      <c r="DL643" s="240" t="s">
        <v>477</v>
      </c>
      <c r="DM643" s="187" t="s">
        <v>374</v>
      </c>
      <c r="DN643" s="716">
        <v>8</v>
      </c>
      <c r="DO643" s="240" t="s">
        <v>477</v>
      </c>
      <c r="DP643" s="985">
        <v>12000</v>
      </c>
      <c r="DQ643" s="181">
        <f>DP643*DN643*1.08</f>
        <v>103680</v>
      </c>
      <c r="DR643" s="446">
        <f t="shared" ref="DR643" si="864">(DQ643-DS643)/DS643</f>
        <v>0.08</v>
      </c>
      <c r="DS643" s="160">
        <f>DP643*DN643</f>
        <v>96000</v>
      </c>
      <c r="DT643" s="987">
        <v>46006</v>
      </c>
      <c r="DU643" s="152"/>
      <c r="DV643" s="152"/>
      <c r="ES643" s="152"/>
      <c r="ET643" s="151"/>
      <c r="EU643" s="153"/>
      <c r="EV643" s="153"/>
      <c r="EW643" s="153"/>
      <c r="EX643" s="153"/>
      <c r="EY643" s="152"/>
      <c r="EZ643" s="152"/>
      <c r="FA643" s="152"/>
      <c r="FB643" s="152"/>
      <c r="FC643" s="151"/>
    </row>
    <row r="644" spans="1:159" s="264" customFormat="1" ht="14" hidden="1" customHeight="1">
      <c r="A644" s="208" t="str">
        <f t="shared" si="768"/>
        <v>Hiện</v>
      </c>
      <c r="B644" s="154" t="str">
        <f t="shared" si="847"/>
        <v>Đủ</v>
      </c>
      <c r="C644" s="154">
        <f t="shared" si="848"/>
        <v>0</v>
      </c>
      <c r="D644" s="154"/>
      <c r="E644" s="154"/>
      <c r="F644" s="344"/>
      <c r="I644" s="163" t="s">
        <v>1789</v>
      </c>
      <c r="J644" s="164" t="s">
        <v>751</v>
      </c>
      <c r="K644" s="171" t="s">
        <v>1790</v>
      </c>
      <c r="L644" s="247"/>
      <c r="M644" s="163" t="s">
        <v>1074</v>
      </c>
      <c r="N644" s="248"/>
      <c r="O644" s="229">
        <v>72</v>
      </c>
      <c r="P644" s="172"/>
      <c r="Q644" s="266"/>
      <c r="BG644" s="162"/>
      <c r="BH644" s="162"/>
      <c r="BI644" s="162"/>
      <c r="BJ644" s="162"/>
      <c r="BK644" s="162"/>
      <c r="BL644" s="162"/>
      <c r="BM644" s="162"/>
      <c r="BN644" s="162"/>
      <c r="BO644" s="162"/>
      <c r="BP644" s="162"/>
      <c r="BQ644" s="162">
        <v>72</v>
      </c>
      <c r="BR644" s="162">
        <v>0</v>
      </c>
      <c r="BS644" s="162">
        <v>0</v>
      </c>
      <c r="BT644" s="162">
        <v>0</v>
      </c>
      <c r="BU644" s="162">
        <v>0</v>
      </c>
      <c r="BV644" s="162">
        <v>0</v>
      </c>
      <c r="BW644" s="162"/>
      <c r="BX644" s="162"/>
      <c r="BY644" s="162">
        <v>0</v>
      </c>
      <c r="BZ644" s="162">
        <v>0</v>
      </c>
      <c r="CA644" s="162">
        <v>0</v>
      </c>
      <c r="CB644" s="162">
        <v>0</v>
      </c>
      <c r="CC644" s="162">
        <v>0</v>
      </c>
      <c r="CD644" s="162">
        <v>0</v>
      </c>
      <c r="CE644" s="162">
        <f>VLOOKUP(I644,[120]REV33!$A:$O,11,0)</f>
        <v>0</v>
      </c>
      <c r="CF644" s="162">
        <f>VLOOKUP(I644,[120]REV33!$A:$O,12,0)</f>
        <v>0</v>
      </c>
      <c r="CG644" s="162"/>
      <c r="CH644" s="162"/>
      <c r="CI644" s="162"/>
      <c r="CJ644" s="162"/>
      <c r="CK644" s="162"/>
      <c r="CL644" s="162"/>
      <c r="CM644" s="162"/>
      <c r="CN644" s="162"/>
      <c r="CO644" s="162">
        <v>0</v>
      </c>
      <c r="CP644" s="162">
        <v>0</v>
      </c>
      <c r="CQ644" s="162">
        <v>0</v>
      </c>
      <c r="CR644" s="162">
        <v>0</v>
      </c>
      <c r="CS644" s="162">
        <v>0</v>
      </c>
      <c r="CT644" s="162">
        <v>0</v>
      </c>
      <c r="CU644" s="162">
        <v>0</v>
      </c>
      <c r="CV644" s="162">
        <v>0</v>
      </c>
      <c r="CW644" s="209">
        <f t="shared" ref="CW644:CW652" si="865">Q644+S644+U644+W644+Y644+AA644+AC644+AE644+AG644+AI644+AK644+AM644+AO644+AQ644+AS644+AU644+AW644+AY644+BA644+BC644+BE644+BG644+BI644+BK644+BM644+BO644+BQ644+BS644+BU644+BW644+BY644+CA644+CC644+CE644+CG644+CI644+CK644+CM644+CO644+CQ644+CS644+CU644</f>
        <v>72</v>
      </c>
      <c r="CX644" s="209">
        <f t="shared" ref="CX644:CX652" si="866">R644+T644+V644+X644+Z644+AB644+AD644+AF644+AH644+AJ644+AL644+AN644+AP644+AR644+AT644+AV644+AX644+AZ644+BB644+BD644+BF644+BH644+BJ644+BL644+BN644+BP644+BR644+BT644+BV644+BX644+BZ644+CB644+CD644+CF644+CH644+CJ644+CL644+CN644+CP644+CR644+CT644+CV644</f>
        <v>0</v>
      </c>
      <c r="CY644" s="206" t="s">
        <v>1894</v>
      </c>
      <c r="DE644" s="152">
        <f t="shared" ref="DE644:DE652" si="867">IF(CW644&gt;DA644,CW644-DA644,"0")</f>
        <v>72</v>
      </c>
      <c r="DF644" s="152" t="str">
        <f t="shared" ref="DF644:DF652" si="868">IF(CX644&gt;DB644,CX644-DB644,"0")</f>
        <v>0</v>
      </c>
      <c r="DH644" s="158" t="s">
        <v>2242</v>
      </c>
      <c r="DI644" s="156" t="s">
        <v>2041</v>
      </c>
      <c r="DJ644" s="253" t="s">
        <v>2358</v>
      </c>
      <c r="DK644" s="186" t="s">
        <v>2359</v>
      </c>
      <c r="DL644" s="156" t="s">
        <v>477</v>
      </c>
      <c r="DM644" s="187">
        <v>45982</v>
      </c>
      <c r="DN644" s="716">
        <v>72</v>
      </c>
      <c r="DO644" s="240" t="s">
        <v>477</v>
      </c>
      <c r="DP644" s="189">
        <v>20800</v>
      </c>
      <c r="DQ644" s="181">
        <f t="shared" si="862"/>
        <v>1617408</v>
      </c>
      <c r="DR644" s="446">
        <v>0.08</v>
      </c>
      <c r="DS644" s="160">
        <f t="shared" si="863"/>
        <v>1497600</v>
      </c>
      <c r="DT644" s="159">
        <v>45982</v>
      </c>
      <c r="DU644" s="152">
        <f t="shared" ref="DU644:DU652" si="869">SUMIF($I:$I,I644,$DN:$DN)</f>
        <v>72</v>
      </c>
      <c r="DV644" s="152">
        <f t="shared" ref="DV644:DV652" si="870">SUMIF($I:$I,I644,$DO:$DO)</f>
        <v>0</v>
      </c>
      <c r="ES644" s="152">
        <f t="shared" ref="ES644:ES652" si="871">SUMIF($I:$I,I644,$EG:$EG)</f>
        <v>0</v>
      </c>
      <c r="ET644" s="151">
        <f t="shared" ref="ET644:ET652" si="872">SUMIF($I:$I,I644,$EH:$EH)</f>
        <v>0</v>
      </c>
      <c r="EU644" s="153"/>
      <c r="EV644" s="153"/>
      <c r="EW644" s="153"/>
      <c r="EX644" s="153"/>
      <c r="EY644" s="152">
        <f t="shared" ref="EY644:EY652" si="873">DU644+ES644</f>
        <v>72</v>
      </c>
      <c r="EZ644" s="152">
        <f t="shared" ref="EZ644:EZ652" si="874">DV644+ET644</f>
        <v>0</v>
      </c>
      <c r="FA644" s="152">
        <f t="shared" ref="FA644:FA652" si="875">DE644-EY644</f>
        <v>0</v>
      </c>
      <c r="FB644" s="152">
        <f t="shared" ref="FB644:FB652" si="876">DF644-EZ644</f>
        <v>0</v>
      </c>
      <c r="FC644" s="151" t="str">
        <f t="shared" ref="FC644:FC652" si="877">IF(FA644&lt;0,"Thừa",IF(FA644=0,"Đủ","Thiếu"))</f>
        <v>Đủ</v>
      </c>
    </row>
    <row r="645" spans="1:159" s="264" customFormat="1" ht="14" hidden="1" customHeight="1">
      <c r="A645" s="208" t="str">
        <f t="shared" si="768"/>
        <v>Hiện</v>
      </c>
      <c r="B645" s="154" t="str">
        <f t="shared" si="847"/>
        <v>Đủ</v>
      </c>
      <c r="C645" s="154">
        <f t="shared" si="848"/>
        <v>0</v>
      </c>
      <c r="D645" s="154"/>
      <c r="E645" s="154"/>
      <c r="F645" s="344"/>
      <c r="I645" s="163" t="s">
        <v>1791</v>
      </c>
      <c r="J645" s="164" t="s">
        <v>751</v>
      </c>
      <c r="K645" s="171" t="s">
        <v>1792</v>
      </c>
      <c r="L645" s="247"/>
      <c r="M645" s="163" t="s">
        <v>1074</v>
      </c>
      <c r="N645" s="248"/>
      <c r="O645" s="229">
        <v>72</v>
      </c>
      <c r="P645" s="172"/>
      <c r="Q645" s="266"/>
      <c r="BG645" s="162"/>
      <c r="BH645" s="162"/>
      <c r="BI645" s="162"/>
      <c r="BJ645" s="162"/>
      <c r="BK645" s="162"/>
      <c r="BL645" s="162"/>
      <c r="BM645" s="162"/>
      <c r="BN645" s="162"/>
      <c r="BO645" s="162"/>
      <c r="BP645" s="162"/>
      <c r="BQ645" s="162">
        <v>72</v>
      </c>
      <c r="BR645" s="162">
        <v>0</v>
      </c>
      <c r="BS645" s="162">
        <v>0</v>
      </c>
      <c r="BT645" s="162">
        <v>0</v>
      </c>
      <c r="BU645" s="162">
        <v>0</v>
      </c>
      <c r="BV645" s="162">
        <v>0</v>
      </c>
      <c r="BW645" s="162"/>
      <c r="BX645" s="162"/>
      <c r="BY645" s="162">
        <v>0</v>
      </c>
      <c r="BZ645" s="162">
        <v>0</v>
      </c>
      <c r="CA645" s="162">
        <v>0</v>
      </c>
      <c r="CB645" s="162">
        <v>0</v>
      </c>
      <c r="CC645" s="162">
        <v>0</v>
      </c>
      <c r="CD645" s="162">
        <v>0</v>
      </c>
      <c r="CE645" s="162">
        <f>VLOOKUP(I645,[120]REV33!$A:$O,11,0)</f>
        <v>0</v>
      </c>
      <c r="CF645" s="162">
        <f>VLOOKUP(I645,[120]REV33!$A:$O,12,0)</f>
        <v>0</v>
      </c>
      <c r="CG645" s="162"/>
      <c r="CH645" s="162"/>
      <c r="CI645" s="162"/>
      <c r="CJ645" s="162"/>
      <c r="CK645" s="162"/>
      <c r="CL645" s="162"/>
      <c r="CM645" s="162"/>
      <c r="CN645" s="162"/>
      <c r="CO645" s="162">
        <v>0</v>
      </c>
      <c r="CP645" s="162">
        <v>0</v>
      </c>
      <c r="CQ645" s="162">
        <v>0</v>
      </c>
      <c r="CR645" s="162">
        <v>0</v>
      </c>
      <c r="CS645" s="162">
        <v>0</v>
      </c>
      <c r="CT645" s="162">
        <v>0</v>
      </c>
      <c r="CU645" s="162">
        <v>0</v>
      </c>
      <c r="CV645" s="162">
        <v>0</v>
      </c>
      <c r="CW645" s="209">
        <f t="shared" si="865"/>
        <v>72</v>
      </c>
      <c r="CX645" s="209">
        <f t="shared" si="866"/>
        <v>0</v>
      </c>
      <c r="CY645" s="206" t="s">
        <v>1894</v>
      </c>
      <c r="DE645" s="152">
        <f t="shared" si="867"/>
        <v>72</v>
      </c>
      <c r="DF645" s="152" t="str">
        <f t="shared" si="868"/>
        <v>0</v>
      </c>
      <c r="DH645" s="158" t="s">
        <v>2242</v>
      </c>
      <c r="DI645" s="156" t="s">
        <v>2041</v>
      </c>
      <c r="DJ645" s="253" t="s">
        <v>2382</v>
      </c>
      <c r="DK645" s="186" t="s">
        <v>2383</v>
      </c>
      <c r="DL645" s="156" t="s">
        <v>477</v>
      </c>
      <c r="DM645" s="187">
        <v>45982</v>
      </c>
      <c r="DN645" s="716">
        <v>72</v>
      </c>
      <c r="DO645" s="240" t="s">
        <v>477</v>
      </c>
      <c r="DP645" s="189">
        <v>18000</v>
      </c>
      <c r="DQ645" s="181">
        <f t="shared" si="862"/>
        <v>1399680</v>
      </c>
      <c r="DR645" s="446">
        <v>0.08</v>
      </c>
      <c r="DS645" s="160">
        <f t="shared" si="863"/>
        <v>1296000</v>
      </c>
      <c r="DT645" s="159">
        <v>45982</v>
      </c>
      <c r="DU645" s="152">
        <f t="shared" si="869"/>
        <v>72</v>
      </c>
      <c r="DV645" s="152">
        <f t="shared" si="870"/>
        <v>0</v>
      </c>
      <c r="ES645" s="152">
        <f t="shared" si="871"/>
        <v>0</v>
      </c>
      <c r="ET645" s="151">
        <f t="shared" si="872"/>
        <v>0</v>
      </c>
      <c r="EU645" s="153"/>
      <c r="EV645" s="153"/>
      <c r="EW645" s="153"/>
      <c r="EX645" s="153"/>
      <c r="EY645" s="152">
        <f t="shared" si="873"/>
        <v>72</v>
      </c>
      <c r="EZ645" s="152">
        <f t="shared" si="874"/>
        <v>0</v>
      </c>
      <c r="FA645" s="152">
        <f t="shared" si="875"/>
        <v>0</v>
      </c>
      <c r="FB645" s="152">
        <f t="shared" si="876"/>
        <v>0</v>
      </c>
      <c r="FC645" s="151" t="str">
        <f t="shared" si="877"/>
        <v>Đủ</v>
      </c>
    </row>
    <row r="646" spans="1:159" s="264" customFormat="1" ht="14" hidden="1" customHeight="1">
      <c r="A646" s="208" t="str">
        <f t="shared" si="768"/>
        <v>Hiện</v>
      </c>
      <c r="B646" s="154" t="str">
        <f t="shared" si="847"/>
        <v>Đủ</v>
      </c>
      <c r="C646" s="154">
        <f t="shared" si="848"/>
        <v>0</v>
      </c>
      <c r="D646" s="154"/>
      <c r="E646" s="154"/>
      <c r="F646" s="344"/>
      <c r="I646" s="163" t="s">
        <v>1793</v>
      </c>
      <c r="J646" s="164" t="s">
        <v>751</v>
      </c>
      <c r="K646" s="171" t="s">
        <v>1794</v>
      </c>
      <c r="L646" s="247"/>
      <c r="M646" s="163" t="s">
        <v>1074</v>
      </c>
      <c r="N646" s="248"/>
      <c r="O646" s="229">
        <v>48</v>
      </c>
      <c r="P646" s="172"/>
      <c r="Q646" s="266"/>
      <c r="BG646" s="162"/>
      <c r="BH646" s="162"/>
      <c r="BI646" s="162"/>
      <c r="BJ646" s="162"/>
      <c r="BK646" s="162"/>
      <c r="BL646" s="162"/>
      <c r="BM646" s="162"/>
      <c r="BN646" s="162"/>
      <c r="BO646" s="162"/>
      <c r="BP646" s="162"/>
      <c r="BQ646" s="162">
        <v>48</v>
      </c>
      <c r="BR646" s="162">
        <v>0</v>
      </c>
      <c r="BS646" s="162">
        <v>0</v>
      </c>
      <c r="BT646" s="162">
        <v>0</v>
      </c>
      <c r="BU646" s="162">
        <v>0</v>
      </c>
      <c r="BV646" s="162">
        <v>0</v>
      </c>
      <c r="BW646" s="162"/>
      <c r="BX646" s="162"/>
      <c r="BY646" s="162">
        <v>0</v>
      </c>
      <c r="BZ646" s="162">
        <v>0</v>
      </c>
      <c r="CA646" s="162">
        <v>0</v>
      </c>
      <c r="CB646" s="162">
        <v>0</v>
      </c>
      <c r="CC646" s="162">
        <v>0</v>
      </c>
      <c r="CD646" s="162">
        <v>0</v>
      </c>
      <c r="CE646" s="162">
        <f>VLOOKUP(I646,[120]REV33!$A:$O,11,0)</f>
        <v>0</v>
      </c>
      <c r="CF646" s="162">
        <f>VLOOKUP(I646,[120]REV33!$A:$O,12,0)</f>
        <v>0</v>
      </c>
      <c r="CG646" s="162"/>
      <c r="CH646" s="162"/>
      <c r="CI646" s="162"/>
      <c r="CJ646" s="162"/>
      <c r="CK646" s="162"/>
      <c r="CL646" s="162"/>
      <c r="CM646" s="162"/>
      <c r="CN646" s="162"/>
      <c r="CO646" s="162">
        <v>0</v>
      </c>
      <c r="CP646" s="162">
        <v>0</v>
      </c>
      <c r="CQ646" s="162">
        <v>0</v>
      </c>
      <c r="CR646" s="162">
        <v>0</v>
      </c>
      <c r="CS646" s="162">
        <v>0</v>
      </c>
      <c r="CT646" s="162">
        <v>0</v>
      </c>
      <c r="CU646" s="162">
        <v>0</v>
      </c>
      <c r="CV646" s="162">
        <v>0</v>
      </c>
      <c r="CW646" s="209">
        <f t="shared" si="865"/>
        <v>48</v>
      </c>
      <c r="CX646" s="209">
        <f t="shared" si="866"/>
        <v>0</v>
      </c>
      <c r="CY646" s="206" t="s">
        <v>1894</v>
      </c>
      <c r="DE646" s="152">
        <f t="shared" si="867"/>
        <v>48</v>
      </c>
      <c r="DF646" s="152" t="str">
        <f t="shared" si="868"/>
        <v>0</v>
      </c>
      <c r="DH646" s="158" t="s">
        <v>2242</v>
      </c>
      <c r="DI646" s="156" t="s">
        <v>2041</v>
      </c>
      <c r="DJ646" s="253" t="s">
        <v>2360</v>
      </c>
      <c r="DK646" s="186" t="s">
        <v>2361</v>
      </c>
      <c r="DL646" s="156" t="s">
        <v>477</v>
      </c>
      <c r="DM646" s="187">
        <v>45982</v>
      </c>
      <c r="DN646" s="716">
        <v>48</v>
      </c>
      <c r="DO646" s="240" t="s">
        <v>477</v>
      </c>
      <c r="DP646" s="189">
        <v>18000</v>
      </c>
      <c r="DQ646" s="181">
        <f t="shared" si="862"/>
        <v>933120.00000000012</v>
      </c>
      <c r="DR646" s="446">
        <v>0.08</v>
      </c>
      <c r="DS646" s="160">
        <f t="shared" si="863"/>
        <v>864000</v>
      </c>
      <c r="DT646" s="159">
        <v>45982</v>
      </c>
      <c r="DU646" s="152">
        <f t="shared" si="869"/>
        <v>48</v>
      </c>
      <c r="DV646" s="152">
        <f t="shared" si="870"/>
        <v>0</v>
      </c>
      <c r="ES646" s="152">
        <f t="shared" si="871"/>
        <v>0</v>
      </c>
      <c r="ET646" s="151">
        <f t="shared" si="872"/>
        <v>0</v>
      </c>
      <c r="EU646" s="153"/>
      <c r="EV646" s="153"/>
      <c r="EW646" s="153"/>
      <c r="EX646" s="153"/>
      <c r="EY646" s="152">
        <f t="shared" si="873"/>
        <v>48</v>
      </c>
      <c r="EZ646" s="152">
        <f t="shared" si="874"/>
        <v>0</v>
      </c>
      <c r="FA646" s="152">
        <f t="shared" si="875"/>
        <v>0</v>
      </c>
      <c r="FB646" s="152">
        <f t="shared" si="876"/>
        <v>0</v>
      </c>
      <c r="FC646" s="151" t="str">
        <f t="shared" si="877"/>
        <v>Đủ</v>
      </c>
    </row>
    <row r="647" spans="1:159" s="264" customFormat="1" ht="14" hidden="1" customHeight="1">
      <c r="A647" s="208" t="str">
        <f t="shared" si="768"/>
        <v>Hiện</v>
      </c>
      <c r="B647" s="154" t="str">
        <f t="shared" si="847"/>
        <v>Đủ</v>
      </c>
      <c r="C647" s="154">
        <f t="shared" si="848"/>
        <v>0</v>
      </c>
      <c r="D647" s="154"/>
      <c r="E647" s="154"/>
      <c r="F647" s="344"/>
      <c r="I647" s="163" t="s">
        <v>1795</v>
      </c>
      <c r="J647" s="164" t="s">
        <v>751</v>
      </c>
      <c r="K647" s="171" t="s">
        <v>1796</v>
      </c>
      <c r="L647" s="247"/>
      <c r="M647" s="163" t="s">
        <v>1074</v>
      </c>
      <c r="N647" s="248"/>
      <c r="O647" s="229">
        <v>72</v>
      </c>
      <c r="P647" s="172"/>
      <c r="Q647" s="266"/>
      <c r="BG647" s="162"/>
      <c r="BH647" s="162"/>
      <c r="BI647" s="162"/>
      <c r="BJ647" s="162"/>
      <c r="BK647" s="162"/>
      <c r="BL647" s="162"/>
      <c r="BM647" s="162"/>
      <c r="BN647" s="162"/>
      <c r="BO647" s="162"/>
      <c r="BP647" s="162"/>
      <c r="BQ647" s="162">
        <v>72</v>
      </c>
      <c r="BR647" s="162">
        <v>0</v>
      </c>
      <c r="BS647" s="162">
        <v>0</v>
      </c>
      <c r="BT647" s="162">
        <v>0</v>
      </c>
      <c r="BU647" s="162">
        <v>0</v>
      </c>
      <c r="BV647" s="162">
        <v>0</v>
      </c>
      <c r="BW647" s="162"/>
      <c r="BX647" s="162"/>
      <c r="BY647" s="162">
        <v>0</v>
      </c>
      <c r="BZ647" s="162">
        <v>0</v>
      </c>
      <c r="CA647" s="162">
        <v>0</v>
      </c>
      <c r="CB647" s="162">
        <v>0</v>
      </c>
      <c r="CC647" s="162">
        <v>0</v>
      </c>
      <c r="CD647" s="162">
        <v>0</v>
      </c>
      <c r="CE647" s="162">
        <f>VLOOKUP(I647,[120]REV33!$A:$O,11,0)</f>
        <v>0</v>
      </c>
      <c r="CF647" s="162">
        <f>VLOOKUP(I647,[120]REV33!$A:$O,12,0)</f>
        <v>0</v>
      </c>
      <c r="CG647" s="162"/>
      <c r="CH647" s="162"/>
      <c r="CI647" s="162"/>
      <c r="CJ647" s="162"/>
      <c r="CK647" s="162"/>
      <c r="CL647" s="162"/>
      <c r="CM647" s="162"/>
      <c r="CN647" s="162"/>
      <c r="CO647" s="162">
        <v>0</v>
      </c>
      <c r="CP647" s="162">
        <v>0</v>
      </c>
      <c r="CQ647" s="162">
        <v>0</v>
      </c>
      <c r="CR647" s="162">
        <v>0</v>
      </c>
      <c r="CS647" s="162">
        <v>0</v>
      </c>
      <c r="CT647" s="162">
        <v>0</v>
      </c>
      <c r="CU647" s="162">
        <v>0</v>
      </c>
      <c r="CV647" s="162">
        <v>0</v>
      </c>
      <c r="CW647" s="209">
        <f t="shared" si="865"/>
        <v>72</v>
      </c>
      <c r="CX647" s="209">
        <f t="shared" si="866"/>
        <v>0</v>
      </c>
      <c r="CY647" s="206" t="s">
        <v>1894</v>
      </c>
      <c r="DE647" s="152">
        <f t="shared" si="867"/>
        <v>72</v>
      </c>
      <c r="DF647" s="152" t="str">
        <f t="shared" si="868"/>
        <v>0</v>
      </c>
      <c r="DH647" s="158" t="s">
        <v>2242</v>
      </c>
      <c r="DI647" s="156" t="s">
        <v>2041</v>
      </c>
      <c r="DJ647" s="253" t="s">
        <v>2384</v>
      </c>
      <c r="DK647" s="186" t="s">
        <v>2385</v>
      </c>
      <c r="DL647" s="156" t="s">
        <v>477</v>
      </c>
      <c r="DM647" s="187">
        <v>45982</v>
      </c>
      <c r="DN647" s="716">
        <v>72</v>
      </c>
      <c r="DO647" s="240" t="s">
        <v>477</v>
      </c>
      <c r="DP647" s="189">
        <v>44200</v>
      </c>
      <c r="DQ647" s="181">
        <f t="shared" si="862"/>
        <v>3436992</v>
      </c>
      <c r="DR647" s="446">
        <v>0.08</v>
      </c>
      <c r="DS647" s="160">
        <f t="shared" si="863"/>
        <v>3182400</v>
      </c>
      <c r="DT647" s="159">
        <v>45982</v>
      </c>
      <c r="DU647" s="152">
        <f t="shared" si="869"/>
        <v>72</v>
      </c>
      <c r="DV647" s="152">
        <f t="shared" si="870"/>
        <v>0</v>
      </c>
      <c r="ES647" s="152">
        <f t="shared" si="871"/>
        <v>0</v>
      </c>
      <c r="ET647" s="151">
        <f t="shared" si="872"/>
        <v>0</v>
      </c>
      <c r="EU647" s="153"/>
      <c r="EV647" s="153"/>
      <c r="EW647" s="153"/>
      <c r="EX647" s="153"/>
      <c r="EY647" s="152">
        <f t="shared" si="873"/>
        <v>72</v>
      </c>
      <c r="EZ647" s="152">
        <f t="shared" si="874"/>
        <v>0</v>
      </c>
      <c r="FA647" s="152">
        <f t="shared" si="875"/>
        <v>0</v>
      </c>
      <c r="FB647" s="152">
        <f t="shared" si="876"/>
        <v>0</v>
      </c>
      <c r="FC647" s="151" t="str">
        <f t="shared" si="877"/>
        <v>Đủ</v>
      </c>
    </row>
    <row r="648" spans="1:159" s="264" customFormat="1" ht="14" hidden="1" customHeight="1">
      <c r="A648" s="208" t="str">
        <f t="shared" si="768"/>
        <v>Hiện</v>
      </c>
      <c r="B648" s="154" t="str">
        <f t="shared" si="847"/>
        <v>Đủ</v>
      </c>
      <c r="C648" s="154">
        <f t="shared" si="848"/>
        <v>0</v>
      </c>
      <c r="D648" s="154"/>
      <c r="E648" s="154"/>
      <c r="F648" s="344"/>
      <c r="I648" s="163" t="s">
        <v>1797</v>
      </c>
      <c r="J648" s="164" t="s">
        <v>751</v>
      </c>
      <c r="K648" s="171" t="s">
        <v>1798</v>
      </c>
      <c r="L648" s="247"/>
      <c r="M648" s="163" t="s">
        <v>1074</v>
      </c>
      <c r="N648" s="248"/>
      <c r="O648" s="229">
        <v>48</v>
      </c>
      <c r="P648" s="172"/>
      <c r="Q648" s="266"/>
      <c r="BG648" s="162"/>
      <c r="BH648" s="162"/>
      <c r="BI648" s="162"/>
      <c r="BJ648" s="162"/>
      <c r="BK648" s="162"/>
      <c r="BL648" s="162"/>
      <c r="BM648" s="162"/>
      <c r="BN648" s="162"/>
      <c r="BO648" s="162"/>
      <c r="BP648" s="162"/>
      <c r="BQ648" s="162">
        <v>48</v>
      </c>
      <c r="BR648" s="162">
        <v>0</v>
      </c>
      <c r="BS648" s="162">
        <v>0</v>
      </c>
      <c r="BT648" s="162">
        <v>0</v>
      </c>
      <c r="BU648" s="162">
        <v>0</v>
      </c>
      <c r="BV648" s="162">
        <v>0</v>
      </c>
      <c r="BW648" s="162"/>
      <c r="BX648" s="162"/>
      <c r="BY648" s="162">
        <v>0</v>
      </c>
      <c r="BZ648" s="162">
        <v>0</v>
      </c>
      <c r="CA648" s="162">
        <v>0</v>
      </c>
      <c r="CB648" s="162">
        <v>0</v>
      </c>
      <c r="CC648" s="162">
        <v>0</v>
      </c>
      <c r="CD648" s="162">
        <v>0</v>
      </c>
      <c r="CE648" s="162">
        <f>VLOOKUP(I648,[120]REV33!$A:$O,11,0)</f>
        <v>0</v>
      </c>
      <c r="CF648" s="162">
        <f>VLOOKUP(I648,[120]REV33!$A:$O,12,0)</f>
        <v>0</v>
      </c>
      <c r="CG648" s="162"/>
      <c r="CH648" s="162"/>
      <c r="CI648" s="162"/>
      <c r="CJ648" s="162"/>
      <c r="CK648" s="162"/>
      <c r="CL648" s="162"/>
      <c r="CM648" s="162"/>
      <c r="CN648" s="162"/>
      <c r="CO648" s="162">
        <v>0</v>
      </c>
      <c r="CP648" s="162">
        <v>0</v>
      </c>
      <c r="CQ648" s="162">
        <v>0</v>
      </c>
      <c r="CR648" s="162">
        <v>0</v>
      </c>
      <c r="CS648" s="162">
        <v>0</v>
      </c>
      <c r="CT648" s="162">
        <v>0</v>
      </c>
      <c r="CU648" s="162">
        <v>0</v>
      </c>
      <c r="CV648" s="162">
        <v>0</v>
      </c>
      <c r="CW648" s="209">
        <f t="shared" si="865"/>
        <v>48</v>
      </c>
      <c r="CX648" s="209">
        <f t="shared" si="866"/>
        <v>0</v>
      </c>
      <c r="CY648" s="206" t="s">
        <v>1894</v>
      </c>
      <c r="DE648" s="152">
        <f t="shared" si="867"/>
        <v>48</v>
      </c>
      <c r="DF648" s="152" t="str">
        <f t="shared" si="868"/>
        <v>0</v>
      </c>
      <c r="DH648" s="158" t="s">
        <v>2242</v>
      </c>
      <c r="DI648" s="156" t="s">
        <v>2041</v>
      </c>
      <c r="DJ648" s="253" t="s">
        <v>2386</v>
      </c>
      <c r="DK648" s="186" t="s">
        <v>2387</v>
      </c>
      <c r="DL648" s="156" t="s">
        <v>477</v>
      </c>
      <c r="DM648" s="187">
        <v>45982</v>
      </c>
      <c r="DN648" s="716">
        <v>48</v>
      </c>
      <c r="DO648" s="240" t="s">
        <v>477</v>
      </c>
      <c r="DP648" s="189">
        <v>61000</v>
      </c>
      <c r="DQ648" s="181">
        <f t="shared" si="862"/>
        <v>3162240</v>
      </c>
      <c r="DR648" s="446">
        <v>0.08</v>
      </c>
      <c r="DS648" s="160">
        <f t="shared" si="863"/>
        <v>2928000</v>
      </c>
      <c r="DT648" s="159">
        <v>45982</v>
      </c>
      <c r="DU648" s="152">
        <f t="shared" si="869"/>
        <v>48</v>
      </c>
      <c r="DV648" s="152">
        <f t="shared" si="870"/>
        <v>0</v>
      </c>
      <c r="ES648" s="152">
        <f t="shared" si="871"/>
        <v>0</v>
      </c>
      <c r="ET648" s="151">
        <f t="shared" si="872"/>
        <v>0</v>
      </c>
      <c r="EU648" s="153"/>
      <c r="EV648" s="153"/>
      <c r="EW648" s="153"/>
      <c r="EX648" s="153"/>
      <c r="EY648" s="152">
        <f t="shared" si="873"/>
        <v>48</v>
      </c>
      <c r="EZ648" s="152">
        <f t="shared" si="874"/>
        <v>0</v>
      </c>
      <c r="FA648" s="152">
        <f t="shared" si="875"/>
        <v>0</v>
      </c>
      <c r="FB648" s="152">
        <f t="shared" si="876"/>
        <v>0</v>
      </c>
      <c r="FC648" s="151" t="str">
        <f t="shared" si="877"/>
        <v>Đủ</v>
      </c>
    </row>
    <row r="649" spans="1:159" s="264" customFormat="1" ht="14" hidden="1" customHeight="1">
      <c r="A649" s="208" t="str">
        <f t="shared" si="768"/>
        <v>Hiện</v>
      </c>
      <c r="B649" s="154" t="str">
        <f t="shared" si="847"/>
        <v>Đủ</v>
      </c>
      <c r="C649" s="154">
        <f t="shared" si="848"/>
        <v>0</v>
      </c>
      <c r="D649" s="154"/>
      <c r="E649" s="154"/>
      <c r="F649" s="344"/>
      <c r="I649" s="164" t="s">
        <v>1799</v>
      </c>
      <c r="J649" s="164" t="s">
        <v>863</v>
      </c>
      <c r="K649" s="171" t="s">
        <v>1800</v>
      </c>
      <c r="L649" s="247"/>
      <c r="M649" s="163" t="s">
        <v>1074</v>
      </c>
      <c r="N649" s="248"/>
      <c r="O649" s="229">
        <v>280</v>
      </c>
      <c r="P649" s="172"/>
      <c r="Q649" s="266"/>
      <c r="BG649" s="162"/>
      <c r="BH649" s="162"/>
      <c r="BI649" s="162"/>
      <c r="BJ649" s="162"/>
      <c r="BK649" s="162"/>
      <c r="BL649" s="162"/>
      <c r="BM649" s="162"/>
      <c r="BN649" s="162"/>
      <c r="BO649" s="162"/>
      <c r="BP649" s="162"/>
      <c r="BQ649" s="162">
        <v>280</v>
      </c>
      <c r="BR649" s="162">
        <v>0</v>
      </c>
      <c r="BS649" s="162">
        <v>0</v>
      </c>
      <c r="BT649" s="162">
        <v>0</v>
      </c>
      <c r="BU649" s="162">
        <v>0</v>
      </c>
      <c r="BV649" s="162">
        <v>0</v>
      </c>
      <c r="BW649" s="162"/>
      <c r="BX649" s="162"/>
      <c r="BY649" s="162">
        <v>0</v>
      </c>
      <c r="BZ649" s="162">
        <v>0</v>
      </c>
      <c r="CA649" s="162">
        <v>0</v>
      </c>
      <c r="CB649" s="162">
        <v>0</v>
      </c>
      <c r="CC649" s="162">
        <v>0</v>
      </c>
      <c r="CD649" s="162">
        <v>0</v>
      </c>
      <c r="CE649" s="162">
        <f>VLOOKUP(I649,[120]REV33!$A:$O,11,0)</f>
        <v>0</v>
      </c>
      <c r="CF649" s="162">
        <f>VLOOKUP(I649,[120]REV33!$A:$O,12,0)</f>
        <v>0</v>
      </c>
      <c r="CG649" s="162"/>
      <c r="CH649" s="162"/>
      <c r="CI649" s="162"/>
      <c r="CJ649" s="162"/>
      <c r="CK649" s="162"/>
      <c r="CL649" s="162"/>
      <c r="CM649" s="162"/>
      <c r="CN649" s="162"/>
      <c r="CO649" s="162">
        <v>0</v>
      </c>
      <c r="CP649" s="162">
        <v>0</v>
      </c>
      <c r="CQ649" s="162">
        <v>0</v>
      </c>
      <c r="CR649" s="162">
        <v>0</v>
      </c>
      <c r="CS649" s="162">
        <v>0</v>
      </c>
      <c r="CT649" s="162">
        <v>0</v>
      </c>
      <c r="CU649" s="162">
        <v>0</v>
      </c>
      <c r="CV649" s="162">
        <v>0</v>
      </c>
      <c r="CW649" s="209">
        <f t="shared" si="865"/>
        <v>280</v>
      </c>
      <c r="CX649" s="209">
        <f t="shared" si="866"/>
        <v>0</v>
      </c>
      <c r="CY649" s="206" t="s">
        <v>1894</v>
      </c>
      <c r="DE649" s="152">
        <f t="shared" si="867"/>
        <v>280</v>
      </c>
      <c r="DF649" s="152" t="str">
        <f t="shared" si="868"/>
        <v>0</v>
      </c>
      <c r="DH649" s="158" t="s">
        <v>2242</v>
      </c>
      <c r="DI649" s="156" t="s">
        <v>2041</v>
      </c>
      <c r="DJ649" s="253" t="s">
        <v>2388</v>
      </c>
      <c r="DK649" s="186" t="s">
        <v>2389</v>
      </c>
      <c r="DL649" s="156" t="s">
        <v>477</v>
      </c>
      <c r="DM649" s="187">
        <v>45982</v>
      </c>
      <c r="DN649" s="716">
        <v>280</v>
      </c>
      <c r="DO649" s="240" t="s">
        <v>477</v>
      </c>
      <c r="DP649" s="189">
        <v>690</v>
      </c>
      <c r="DQ649" s="181">
        <f t="shared" si="862"/>
        <v>208656</v>
      </c>
      <c r="DR649" s="446">
        <v>0.08</v>
      </c>
      <c r="DS649" s="160">
        <f t="shared" si="863"/>
        <v>193200</v>
      </c>
      <c r="DT649" s="159">
        <v>45982</v>
      </c>
      <c r="DU649" s="152">
        <f t="shared" si="869"/>
        <v>280</v>
      </c>
      <c r="DV649" s="152">
        <f t="shared" si="870"/>
        <v>0</v>
      </c>
      <c r="ES649" s="152">
        <f t="shared" si="871"/>
        <v>0</v>
      </c>
      <c r="ET649" s="151">
        <f t="shared" si="872"/>
        <v>0</v>
      </c>
      <c r="EU649" s="153"/>
      <c r="EV649" s="153"/>
      <c r="EW649" s="153"/>
      <c r="EX649" s="153"/>
      <c r="EY649" s="152">
        <f t="shared" si="873"/>
        <v>280</v>
      </c>
      <c r="EZ649" s="152">
        <f t="shared" si="874"/>
        <v>0</v>
      </c>
      <c r="FA649" s="152">
        <f t="shared" si="875"/>
        <v>0</v>
      </c>
      <c r="FB649" s="152">
        <f t="shared" si="876"/>
        <v>0</v>
      </c>
      <c r="FC649" s="151" t="str">
        <f t="shared" si="877"/>
        <v>Đủ</v>
      </c>
    </row>
    <row r="650" spans="1:159" s="264" customFormat="1" ht="14" hidden="1" customHeight="1">
      <c r="A650" s="208" t="str">
        <f t="shared" si="768"/>
        <v>Hiện</v>
      </c>
      <c r="B650" s="154" t="str">
        <f t="shared" si="847"/>
        <v>Đủ</v>
      </c>
      <c r="C650" s="154">
        <f t="shared" si="848"/>
        <v>0</v>
      </c>
      <c r="D650" s="154"/>
      <c r="E650" s="154"/>
      <c r="F650" s="344"/>
      <c r="I650" s="164" t="s">
        <v>1801</v>
      </c>
      <c r="J650" s="164" t="s">
        <v>863</v>
      </c>
      <c r="K650" s="171" t="s">
        <v>1802</v>
      </c>
      <c r="L650" s="247"/>
      <c r="M650" s="163" t="s">
        <v>1074</v>
      </c>
      <c r="N650" s="248"/>
      <c r="O650" s="229">
        <v>51</v>
      </c>
      <c r="P650" s="172"/>
      <c r="Q650" s="266"/>
      <c r="BG650" s="162"/>
      <c r="BH650" s="162"/>
      <c r="BI650" s="162"/>
      <c r="BJ650" s="162"/>
      <c r="BK650" s="162"/>
      <c r="BL650" s="162"/>
      <c r="BM650" s="162"/>
      <c r="BN650" s="162"/>
      <c r="BO650" s="162"/>
      <c r="BP650" s="162"/>
      <c r="BQ650" s="162">
        <v>51</v>
      </c>
      <c r="BR650" s="162">
        <v>0</v>
      </c>
      <c r="BS650" s="162">
        <v>0</v>
      </c>
      <c r="BT650" s="162">
        <v>0</v>
      </c>
      <c r="BU650" s="162">
        <v>0</v>
      </c>
      <c r="BV650" s="162">
        <v>0</v>
      </c>
      <c r="BW650" s="162"/>
      <c r="BX650" s="162"/>
      <c r="BY650" s="162">
        <v>0</v>
      </c>
      <c r="BZ650" s="162">
        <v>0</v>
      </c>
      <c r="CA650" s="162">
        <v>0</v>
      </c>
      <c r="CB650" s="162">
        <v>0</v>
      </c>
      <c r="CC650" s="162">
        <v>0</v>
      </c>
      <c r="CD650" s="162">
        <v>0</v>
      </c>
      <c r="CE650" s="162">
        <f>VLOOKUP(I650,[120]REV33!$A:$O,11,0)</f>
        <v>0</v>
      </c>
      <c r="CF650" s="162">
        <f>VLOOKUP(I650,[120]REV33!$A:$O,12,0)</f>
        <v>0</v>
      </c>
      <c r="CG650" s="162"/>
      <c r="CH650" s="162"/>
      <c r="CI650" s="162"/>
      <c r="CJ650" s="162"/>
      <c r="CK650" s="162"/>
      <c r="CL650" s="162"/>
      <c r="CM650" s="162"/>
      <c r="CN650" s="162"/>
      <c r="CO650" s="162">
        <v>0</v>
      </c>
      <c r="CP650" s="162">
        <v>0</v>
      </c>
      <c r="CQ650" s="162">
        <v>0</v>
      </c>
      <c r="CR650" s="162">
        <v>0</v>
      </c>
      <c r="CS650" s="162">
        <v>0</v>
      </c>
      <c r="CT650" s="162">
        <v>0</v>
      </c>
      <c r="CU650" s="162">
        <v>0</v>
      </c>
      <c r="CV650" s="162">
        <v>0</v>
      </c>
      <c r="CW650" s="209">
        <f t="shared" si="865"/>
        <v>51</v>
      </c>
      <c r="CX650" s="209">
        <f t="shared" si="866"/>
        <v>0</v>
      </c>
      <c r="CY650" s="206" t="s">
        <v>1894</v>
      </c>
      <c r="DE650" s="152">
        <f t="shared" si="867"/>
        <v>51</v>
      </c>
      <c r="DF650" s="152" t="str">
        <f t="shared" si="868"/>
        <v>0</v>
      </c>
      <c r="DH650" s="158" t="s">
        <v>2242</v>
      </c>
      <c r="DI650" s="156" t="s">
        <v>2041</v>
      </c>
      <c r="DJ650" s="253" t="s">
        <v>2364</v>
      </c>
      <c r="DK650" s="186" t="s">
        <v>2365</v>
      </c>
      <c r="DL650" s="156" t="s">
        <v>477</v>
      </c>
      <c r="DM650" s="187">
        <v>45982</v>
      </c>
      <c r="DN650" s="716">
        <v>51</v>
      </c>
      <c r="DO650" s="240" t="s">
        <v>477</v>
      </c>
      <c r="DP650" s="189">
        <v>1590</v>
      </c>
      <c r="DQ650" s="181">
        <f t="shared" si="862"/>
        <v>87577.200000000012</v>
      </c>
      <c r="DR650" s="446">
        <v>0.08</v>
      </c>
      <c r="DS650" s="160">
        <f t="shared" si="863"/>
        <v>81090</v>
      </c>
      <c r="DT650" s="159">
        <v>45982</v>
      </c>
      <c r="DU650" s="152">
        <f t="shared" si="869"/>
        <v>51</v>
      </c>
      <c r="DV650" s="152">
        <f t="shared" si="870"/>
        <v>0</v>
      </c>
      <c r="ES650" s="152">
        <f t="shared" si="871"/>
        <v>0</v>
      </c>
      <c r="ET650" s="151">
        <f t="shared" si="872"/>
        <v>0</v>
      </c>
      <c r="EU650" s="153"/>
      <c r="EV650" s="153"/>
      <c r="EW650" s="153"/>
      <c r="EX650" s="153"/>
      <c r="EY650" s="152">
        <f t="shared" si="873"/>
        <v>51</v>
      </c>
      <c r="EZ650" s="152">
        <f t="shared" si="874"/>
        <v>0</v>
      </c>
      <c r="FA650" s="152">
        <f t="shared" si="875"/>
        <v>0</v>
      </c>
      <c r="FB650" s="152">
        <f t="shared" si="876"/>
        <v>0</v>
      </c>
      <c r="FC650" s="151" t="str">
        <f t="shared" si="877"/>
        <v>Đủ</v>
      </c>
    </row>
    <row r="651" spans="1:159" s="264" customFormat="1" ht="14" hidden="1" customHeight="1">
      <c r="A651" s="208" t="str">
        <f t="shared" si="768"/>
        <v>Hiện</v>
      </c>
      <c r="B651" s="154" t="str">
        <f t="shared" si="847"/>
        <v>Đủ</v>
      </c>
      <c r="C651" s="154">
        <f t="shared" si="848"/>
        <v>0</v>
      </c>
      <c r="D651" s="154"/>
      <c r="E651" s="154"/>
      <c r="F651" s="344"/>
      <c r="I651" s="164" t="s">
        <v>1803</v>
      </c>
      <c r="J651" s="164" t="s">
        <v>863</v>
      </c>
      <c r="K651" s="171" t="s">
        <v>1804</v>
      </c>
      <c r="L651" s="247"/>
      <c r="M651" s="163" t="s">
        <v>1074</v>
      </c>
      <c r="N651" s="248"/>
      <c r="O651" s="229">
        <v>432</v>
      </c>
      <c r="P651" s="172"/>
      <c r="Q651" s="266"/>
      <c r="BG651" s="162"/>
      <c r="BH651" s="162"/>
      <c r="BI651" s="162"/>
      <c r="BJ651" s="162"/>
      <c r="BK651" s="162"/>
      <c r="BL651" s="162"/>
      <c r="BM651" s="162"/>
      <c r="BN651" s="162"/>
      <c r="BO651" s="162"/>
      <c r="BP651" s="162"/>
      <c r="BQ651" s="162">
        <v>432</v>
      </c>
      <c r="BR651" s="162">
        <v>0</v>
      </c>
      <c r="BS651" s="162">
        <v>0</v>
      </c>
      <c r="BT651" s="162">
        <v>0</v>
      </c>
      <c r="BU651" s="162">
        <v>0</v>
      </c>
      <c r="BV651" s="162">
        <v>0</v>
      </c>
      <c r="BW651" s="162"/>
      <c r="BX651" s="162"/>
      <c r="BY651" s="162">
        <v>0</v>
      </c>
      <c r="BZ651" s="162">
        <v>0</v>
      </c>
      <c r="CA651" s="162">
        <v>0</v>
      </c>
      <c r="CB651" s="162">
        <v>0</v>
      </c>
      <c r="CC651" s="162">
        <v>0</v>
      </c>
      <c r="CD651" s="162">
        <v>0</v>
      </c>
      <c r="CE651" s="162">
        <f>VLOOKUP(I651,[120]REV33!$A:$O,11,0)</f>
        <v>0</v>
      </c>
      <c r="CF651" s="162">
        <f>VLOOKUP(I651,[120]REV33!$A:$O,12,0)</f>
        <v>0</v>
      </c>
      <c r="CG651" s="162"/>
      <c r="CH651" s="162"/>
      <c r="CI651" s="162"/>
      <c r="CJ651" s="162"/>
      <c r="CK651" s="162"/>
      <c r="CL651" s="162"/>
      <c r="CM651" s="162"/>
      <c r="CN651" s="162"/>
      <c r="CO651" s="162">
        <v>0</v>
      </c>
      <c r="CP651" s="162">
        <v>0</v>
      </c>
      <c r="CQ651" s="162">
        <v>0</v>
      </c>
      <c r="CR651" s="162">
        <v>0</v>
      </c>
      <c r="CS651" s="162">
        <v>0</v>
      </c>
      <c r="CT651" s="162">
        <v>0</v>
      </c>
      <c r="CU651" s="162">
        <v>0</v>
      </c>
      <c r="CV651" s="162">
        <v>0</v>
      </c>
      <c r="CW651" s="209">
        <f t="shared" si="865"/>
        <v>432</v>
      </c>
      <c r="CX651" s="209">
        <f t="shared" si="866"/>
        <v>0</v>
      </c>
      <c r="CY651" s="206" t="s">
        <v>2056</v>
      </c>
      <c r="DE651" s="152">
        <f t="shared" si="867"/>
        <v>432</v>
      </c>
      <c r="DF651" s="152" t="str">
        <f t="shared" si="868"/>
        <v>0</v>
      </c>
      <c r="DH651" s="158" t="s">
        <v>2242</v>
      </c>
      <c r="DI651" s="156" t="s">
        <v>2041</v>
      </c>
      <c r="DJ651" s="253" t="s">
        <v>2370</v>
      </c>
      <c r="DK651" s="186" t="s">
        <v>2371</v>
      </c>
      <c r="DL651" s="156" t="s">
        <v>477</v>
      </c>
      <c r="DM651" s="187">
        <v>45982</v>
      </c>
      <c r="DN651" s="716">
        <v>432</v>
      </c>
      <c r="DO651" s="240" t="s">
        <v>477</v>
      </c>
      <c r="DP651" s="189">
        <v>710</v>
      </c>
      <c r="DQ651" s="181">
        <f t="shared" si="862"/>
        <v>331257.60000000003</v>
      </c>
      <c r="DR651" s="446">
        <v>0.08</v>
      </c>
      <c r="DS651" s="160">
        <f t="shared" si="863"/>
        <v>306720</v>
      </c>
      <c r="DT651" s="159">
        <v>45982</v>
      </c>
      <c r="DU651" s="152">
        <f t="shared" si="869"/>
        <v>432</v>
      </c>
      <c r="DV651" s="152">
        <f t="shared" si="870"/>
        <v>0</v>
      </c>
      <c r="ES651" s="152">
        <f t="shared" si="871"/>
        <v>0</v>
      </c>
      <c r="ET651" s="151">
        <f t="shared" si="872"/>
        <v>0</v>
      </c>
      <c r="EU651" s="153"/>
      <c r="EV651" s="153"/>
      <c r="EW651" s="153"/>
      <c r="EX651" s="153"/>
      <c r="EY651" s="152">
        <f t="shared" si="873"/>
        <v>432</v>
      </c>
      <c r="EZ651" s="152">
        <f t="shared" si="874"/>
        <v>0</v>
      </c>
      <c r="FA651" s="152">
        <f t="shared" si="875"/>
        <v>0</v>
      </c>
      <c r="FB651" s="152">
        <f t="shared" si="876"/>
        <v>0</v>
      </c>
      <c r="FC651" s="151" t="str">
        <f t="shared" si="877"/>
        <v>Đủ</v>
      </c>
    </row>
    <row r="652" spans="1:159" s="264" customFormat="1" ht="14" hidden="1" customHeight="1">
      <c r="A652" s="208" t="str">
        <f t="shared" si="768"/>
        <v>Hiện</v>
      </c>
      <c r="B652" s="154" t="str">
        <f t="shared" si="847"/>
        <v>Đủ</v>
      </c>
      <c r="C652" s="154">
        <f t="shared" si="848"/>
        <v>0</v>
      </c>
      <c r="D652" s="154"/>
      <c r="E652" s="154"/>
      <c r="F652" s="344"/>
      <c r="G652" s="154"/>
      <c r="I652" s="164" t="s">
        <v>1805</v>
      </c>
      <c r="J652" s="164" t="s">
        <v>863</v>
      </c>
      <c r="K652" s="171" t="s">
        <v>1806</v>
      </c>
      <c r="L652" s="247"/>
      <c r="M652" s="163" t="s">
        <v>1074</v>
      </c>
      <c r="N652" s="248"/>
      <c r="O652" s="229">
        <v>264</v>
      </c>
      <c r="P652" s="172"/>
      <c r="Q652" s="266"/>
      <c r="BG652" s="162"/>
      <c r="BH652" s="162"/>
      <c r="BI652" s="162"/>
      <c r="BJ652" s="162"/>
      <c r="BK652" s="162"/>
      <c r="BL652" s="162"/>
      <c r="BM652" s="162"/>
      <c r="BN652" s="162"/>
      <c r="BO652" s="162"/>
      <c r="BP652" s="162"/>
      <c r="BQ652" s="162">
        <v>264</v>
      </c>
      <c r="BR652" s="162">
        <v>0</v>
      </c>
      <c r="BS652" s="162">
        <v>0</v>
      </c>
      <c r="BT652" s="162">
        <v>0</v>
      </c>
      <c r="BU652" s="162">
        <v>0</v>
      </c>
      <c r="BV652" s="162">
        <v>0</v>
      </c>
      <c r="BW652" s="162"/>
      <c r="BX652" s="162"/>
      <c r="BY652" s="162">
        <v>0</v>
      </c>
      <c r="BZ652" s="162">
        <v>0</v>
      </c>
      <c r="CA652" s="162">
        <v>8</v>
      </c>
      <c r="CB652" s="162">
        <v>0</v>
      </c>
      <c r="CC652" s="162">
        <v>0</v>
      </c>
      <c r="CD652" s="162">
        <v>0</v>
      </c>
      <c r="CE652" s="162">
        <f>VLOOKUP(I652,[120]REV33!$A:$O,11,0)</f>
        <v>0</v>
      </c>
      <c r="CF652" s="162">
        <f>VLOOKUP(I652,[120]REV33!$A:$O,12,0)</f>
        <v>0</v>
      </c>
      <c r="CG652" s="162"/>
      <c r="CH652" s="162"/>
      <c r="CI652" s="162"/>
      <c r="CJ652" s="162"/>
      <c r="CK652" s="162"/>
      <c r="CL652" s="162"/>
      <c r="CM652" s="162"/>
      <c r="CN652" s="162"/>
      <c r="CO652" s="162">
        <v>0</v>
      </c>
      <c r="CP652" s="162">
        <v>0</v>
      </c>
      <c r="CQ652" s="162">
        <v>0</v>
      </c>
      <c r="CR652" s="162">
        <v>0</v>
      </c>
      <c r="CS652" s="162">
        <v>0</v>
      </c>
      <c r="CT652" s="162">
        <v>0</v>
      </c>
      <c r="CU652" s="162">
        <v>0</v>
      </c>
      <c r="CV652" s="162">
        <v>0</v>
      </c>
      <c r="CW652" s="209">
        <f t="shared" si="865"/>
        <v>272</v>
      </c>
      <c r="CX652" s="209">
        <f t="shared" si="866"/>
        <v>0</v>
      </c>
      <c r="CY652" s="762" t="s">
        <v>2325</v>
      </c>
      <c r="DE652" s="152">
        <f t="shared" si="867"/>
        <v>272</v>
      </c>
      <c r="DF652" s="152" t="str">
        <f t="shared" si="868"/>
        <v>0</v>
      </c>
      <c r="DH652" s="158" t="s">
        <v>2242</v>
      </c>
      <c r="DI652" s="156" t="s">
        <v>2041</v>
      </c>
      <c r="DJ652" s="253" t="s">
        <v>2366</v>
      </c>
      <c r="DK652" s="186" t="s">
        <v>2367</v>
      </c>
      <c r="DL652" s="156" t="s">
        <v>477</v>
      </c>
      <c r="DM652" s="187">
        <v>45982</v>
      </c>
      <c r="DN652" s="716">
        <v>264</v>
      </c>
      <c r="DO652" s="240" t="s">
        <v>477</v>
      </c>
      <c r="DP652" s="189">
        <v>2940</v>
      </c>
      <c r="DQ652" s="181">
        <f t="shared" si="862"/>
        <v>838252.8</v>
      </c>
      <c r="DR652" s="446">
        <v>0.08</v>
      </c>
      <c r="DS652" s="160">
        <f t="shared" si="863"/>
        <v>776160</v>
      </c>
      <c r="DT652" s="987">
        <v>45982</v>
      </c>
      <c r="DU652" s="152">
        <f t="shared" si="869"/>
        <v>272</v>
      </c>
      <c r="DV652" s="152">
        <f t="shared" si="870"/>
        <v>0</v>
      </c>
      <c r="ES652" s="152">
        <f t="shared" si="871"/>
        <v>0</v>
      </c>
      <c r="ET652" s="151">
        <f t="shared" si="872"/>
        <v>0</v>
      </c>
      <c r="EU652" s="153"/>
      <c r="EV652" s="153"/>
      <c r="EW652" s="153"/>
      <c r="EX652" s="153"/>
      <c r="EY652" s="152">
        <f t="shared" si="873"/>
        <v>272</v>
      </c>
      <c r="EZ652" s="152">
        <f t="shared" si="874"/>
        <v>0</v>
      </c>
      <c r="FA652" s="152">
        <f t="shared" si="875"/>
        <v>0</v>
      </c>
      <c r="FB652" s="152">
        <f t="shared" si="876"/>
        <v>0</v>
      </c>
      <c r="FC652" s="151" t="str">
        <f t="shared" si="877"/>
        <v>Đủ</v>
      </c>
    </row>
    <row r="653" spans="1:159" s="264" customFormat="1" ht="14" hidden="1" customHeight="1">
      <c r="A653" s="208" t="str">
        <f t="shared" si="768"/>
        <v>ok</v>
      </c>
      <c r="B653" s="154"/>
      <c r="C653" s="154"/>
      <c r="D653" s="154"/>
      <c r="E653" s="154"/>
      <c r="F653" s="344"/>
      <c r="G653" s="154"/>
      <c r="I653" s="164" t="s">
        <v>1805</v>
      </c>
      <c r="J653" s="164" t="s">
        <v>863</v>
      </c>
      <c r="K653" s="171" t="s">
        <v>1806</v>
      </c>
      <c r="L653" s="247"/>
      <c r="M653" s="163" t="s">
        <v>1074</v>
      </c>
      <c r="N653" s="248"/>
      <c r="O653" s="229"/>
      <c r="P653" s="172"/>
      <c r="Q653" s="266"/>
      <c r="BG653" s="162"/>
      <c r="BH653" s="162"/>
      <c r="BI653" s="162"/>
      <c r="BJ653" s="162"/>
      <c r="BK653" s="162"/>
      <c r="BL653" s="162"/>
      <c r="BM653" s="162"/>
      <c r="BN653" s="162"/>
      <c r="BO653" s="162"/>
      <c r="BP653" s="162"/>
      <c r="BQ653" s="162"/>
      <c r="BR653" s="162"/>
      <c r="BS653" s="162"/>
      <c r="BT653" s="162"/>
      <c r="BU653" s="162"/>
      <c r="BV653" s="162"/>
      <c r="BW653" s="162"/>
      <c r="BX653" s="162"/>
      <c r="BY653" s="162"/>
      <c r="BZ653" s="162"/>
      <c r="CA653" s="162"/>
      <c r="CB653" s="162"/>
      <c r="CC653" s="162"/>
      <c r="CD653" s="162"/>
      <c r="CE653" s="162"/>
      <c r="CF653" s="162"/>
      <c r="CG653" s="162"/>
      <c r="CH653" s="162"/>
      <c r="CI653" s="162"/>
      <c r="CJ653" s="162"/>
      <c r="CK653" s="162"/>
      <c r="CL653" s="162"/>
      <c r="CM653" s="162"/>
      <c r="CN653" s="162"/>
      <c r="CO653" s="162"/>
      <c r="CP653" s="162"/>
      <c r="CQ653" s="162"/>
      <c r="CR653" s="162"/>
      <c r="CS653" s="162"/>
      <c r="CT653" s="162"/>
      <c r="CU653" s="162"/>
      <c r="CV653" s="162"/>
      <c r="CW653" s="209"/>
      <c r="CX653" s="209"/>
      <c r="CY653" s="762"/>
      <c r="DE653" s="152"/>
      <c r="DF653" s="152"/>
      <c r="DH653" s="158" t="s">
        <v>2578</v>
      </c>
      <c r="DI653" s="156" t="s">
        <v>2041</v>
      </c>
      <c r="DJ653" s="985" t="s">
        <v>2004</v>
      </c>
      <c r="DK653" s="186"/>
      <c r="DL653" s="240" t="s">
        <v>477</v>
      </c>
      <c r="DM653" s="187" t="s">
        <v>374</v>
      </c>
      <c r="DN653" s="716">
        <v>8</v>
      </c>
      <c r="DO653" s="240" t="s">
        <v>477</v>
      </c>
      <c r="DP653" s="189">
        <v>2940</v>
      </c>
      <c r="DQ653" s="181">
        <f>DP653*DN653*1.08</f>
        <v>25401.600000000002</v>
      </c>
      <c r="DR653" s="446">
        <f t="shared" ref="DR653" si="878">(DQ653-DS653)/DS653</f>
        <v>8.0000000000000099E-2</v>
      </c>
      <c r="DS653" s="160">
        <f>DP653*DN653</f>
        <v>23520</v>
      </c>
      <c r="DT653" s="987">
        <v>46006</v>
      </c>
      <c r="DU653" s="152"/>
      <c r="DV653" s="152"/>
      <c r="ES653" s="152"/>
      <c r="ET653" s="151"/>
      <c r="EU653" s="153"/>
      <c r="EV653" s="153"/>
      <c r="EW653" s="153"/>
      <c r="EX653" s="153"/>
      <c r="EY653" s="152"/>
      <c r="EZ653" s="152"/>
      <c r="FA653" s="152"/>
      <c r="FB653" s="152"/>
      <c r="FC653" s="151"/>
    </row>
    <row r="654" spans="1:159" s="264" customFormat="1" ht="14" hidden="1" customHeight="1">
      <c r="A654" s="208" t="str">
        <f>IF(I654=I652,"ok","Hiện")</f>
        <v>Hiện</v>
      </c>
      <c r="B654" s="154" t="str">
        <f t="shared" si="847"/>
        <v>Đủ</v>
      </c>
      <c r="C654" s="154">
        <f t="shared" si="848"/>
        <v>0</v>
      </c>
      <c r="D654" s="154"/>
      <c r="E654" s="154"/>
      <c r="F654" s="344"/>
      <c r="I654" s="164" t="s">
        <v>1807</v>
      </c>
      <c r="J654" s="164" t="s">
        <v>863</v>
      </c>
      <c r="K654" s="171" t="s">
        <v>1808</v>
      </c>
      <c r="L654" s="247"/>
      <c r="M654" s="163" t="s">
        <v>1074</v>
      </c>
      <c r="N654" s="248"/>
      <c r="O654" s="229">
        <v>112</v>
      </c>
      <c r="P654" s="172"/>
      <c r="Q654" s="266"/>
      <c r="BG654" s="162"/>
      <c r="BH654" s="162"/>
      <c r="BI654" s="162"/>
      <c r="BJ654" s="162"/>
      <c r="BK654" s="162"/>
      <c r="BL654" s="162"/>
      <c r="BM654" s="162"/>
      <c r="BN654" s="162"/>
      <c r="BO654" s="162"/>
      <c r="BP654" s="162"/>
      <c r="BQ654" s="162">
        <v>112</v>
      </c>
      <c r="BR654" s="162">
        <v>0</v>
      </c>
      <c r="BS654" s="162">
        <v>0</v>
      </c>
      <c r="BT654" s="162">
        <v>0</v>
      </c>
      <c r="BU654" s="162">
        <v>0</v>
      </c>
      <c r="BV654" s="162">
        <v>0</v>
      </c>
      <c r="BW654" s="162"/>
      <c r="BX654" s="162"/>
      <c r="BY654" s="162">
        <v>0</v>
      </c>
      <c r="BZ654" s="162">
        <v>0</v>
      </c>
      <c r="CA654" s="162">
        <v>0</v>
      </c>
      <c r="CB654" s="162">
        <v>0</v>
      </c>
      <c r="CC654" s="162">
        <v>0</v>
      </c>
      <c r="CD654" s="162">
        <v>0</v>
      </c>
      <c r="CE654" s="162">
        <f>VLOOKUP(I654,[120]REV33!$A:$O,11,0)</f>
        <v>0</v>
      </c>
      <c r="CF654" s="162">
        <f>VLOOKUP(I654,[120]REV33!$A:$O,12,0)</f>
        <v>0</v>
      </c>
      <c r="CG654" s="162"/>
      <c r="CH654" s="162"/>
      <c r="CI654" s="162"/>
      <c r="CJ654" s="162"/>
      <c r="CK654" s="162"/>
      <c r="CL654" s="162"/>
      <c r="CM654" s="162"/>
      <c r="CN654" s="162"/>
      <c r="CO654" s="162">
        <v>0</v>
      </c>
      <c r="CP654" s="162">
        <v>0</v>
      </c>
      <c r="CQ654" s="162">
        <v>0</v>
      </c>
      <c r="CR654" s="162">
        <v>0</v>
      </c>
      <c r="CS654" s="162">
        <v>0</v>
      </c>
      <c r="CT654" s="162">
        <v>0</v>
      </c>
      <c r="CU654" s="162">
        <v>0</v>
      </c>
      <c r="CV654" s="162">
        <v>0</v>
      </c>
      <c r="CW654" s="209">
        <f t="shared" ref="CW654:CW664" si="879">Q654+S654+U654+W654+Y654+AA654+AC654+AE654+AG654+AI654+AK654+AM654+AO654+AQ654+AS654+AU654+AW654+AY654+BA654+BC654+BE654+BG654+BI654+BK654+BM654+BO654+BQ654+BS654+BU654+BW654+BY654+CA654+CC654+CE654+CG654+CI654+CK654+CM654+CO654+CQ654+CS654+CU654</f>
        <v>112</v>
      </c>
      <c r="CX654" s="209">
        <f t="shared" ref="CX654:CX664" si="880">R654+T654+V654+X654+Z654+AB654+AD654+AF654+AH654+AJ654+AL654+AN654+AP654+AR654+AT654+AV654+AX654+AZ654+BB654+BD654+BF654+BH654+BJ654+BL654+BN654+BP654+BR654+BT654+BV654+BX654+BZ654+CB654+CD654+CF654+CH654+CJ654+CL654+CN654+CP654+CR654+CT654+CV654</f>
        <v>0</v>
      </c>
      <c r="CY654" s="206" t="s">
        <v>2056</v>
      </c>
      <c r="DE654" s="152">
        <f t="shared" ref="DE654:DE664" si="881">IF(CW654&gt;DA654,CW654-DA654,"0")</f>
        <v>112</v>
      </c>
      <c r="DF654" s="152" t="str">
        <f t="shared" ref="DF654:DF664" si="882">IF(CX654&gt;DB654,CX654-DB654,"0")</f>
        <v>0</v>
      </c>
      <c r="DH654" s="158" t="s">
        <v>2242</v>
      </c>
      <c r="DI654" s="156" t="s">
        <v>2041</v>
      </c>
      <c r="DJ654" s="253" t="s">
        <v>2390</v>
      </c>
      <c r="DK654" s="186" t="s">
        <v>2391</v>
      </c>
      <c r="DL654" s="156" t="s">
        <v>477</v>
      </c>
      <c r="DM654" s="187">
        <v>45982</v>
      </c>
      <c r="DN654" s="716">
        <v>112</v>
      </c>
      <c r="DO654" s="240" t="s">
        <v>477</v>
      </c>
      <c r="DP654" s="189">
        <v>1050</v>
      </c>
      <c r="DQ654" s="181">
        <f t="shared" si="862"/>
        <v>127008.00000000001</v>
      </c>
      <c r="DR654" s="446">
        <v>0.08</v>
      </c>
      <c r="DS654" s="160">
        <f t="shared" si="863"/>
        <v>117600</v>
      </c>
      <c r="DT654" s="159">
        <v>45982</v>
      </c>
      <c r="DU654" s="152">
        <f t="shared" ref="DU654:DU664" si="883">SUMIF($I:$I,I654,$DN:$DN)</f>
        <v>112</v>
      </c>
      <c r="DV654" s="152">
        <f t="shared" ref="DV654:DV664" si="884">SUMIF($I:$I,I654,$DO:$DO)</f>
        <v>0</v>
      </c>
      <c r="ES654" s="152">
        <f t="shared" ref="ES654:ES664" si="885">SUMIF($I:$I,I654,$EG:$EG)</f>
        <v>0</v>
      </c>
      <c r="ET654" s="151">
        <f t="shared" ref="ET654:ET664" si="886">SUMIF($I:$I,I654,$EH:$EH)</f>
        <v>0</v>
      </c>
      <c r="EU654" s="153"/>
      <c r="EV654" s="153"/>
      <c r="EW654" s="153"/>
      <c r="EX654" s="153"/>
      <c r="EY654" s="152">
        <f t="shared" ref="EY654:EY664" si="887">DU654+ES654</f>
        <v>112</v>
      </c>
      <c r="EZ654" s="152">
        <f t="shared" ref="EZ654:EZ664" si="888">DV654+ET654</f>
        <v>0</v>
      </c>
      <c r="FA654" s="152">
        <f t="shared" ref="FA654:FA664" si="889">DE654-EY654</f>
        <v>0</v>
      </c>
      <c r="FB654" s="152">
        <f t="shared" ref="FB654:FB664" si="890">DF654-EZ654</f>
        <v>0</v>
      </c>
      <c r="FC654" s="151" t="str">
        <f t="shared" ref="FC654:FC664" si="891">IF(FA654&lt;0,"Thừa",IF(FA654=0,"Đủ","Thiếu"))</f>
        <v>Đủ</v>
      </c>
    </row>
    <row r="655" spans="1:159" s="264" customFormat="1" ht="14" hidden="1" customHeight="1">
      <c r="A655" s="208" t="str">
        <f t="shared" si="768"/>
        <v>Hiện</v>
      </c>
      <c r="B655" s="154" t="str">
        <f t="shared" si="847"/>
        <v>Đủ</v>
      </c>
      <c r="C655" s="154">
        <f t="shared" si="848"/>
        <v>0</v>
      </c>
      <c r="D655" s="154"/>
      <c r="E655" s="154"/>
      <c r="F655" s="344"/>
      <c r="I655" s="164" t="s">
        <v>1809</v>
      </c>
      <c r="J655" s="164" t="s">
        <v>863</v>
      </c>
      <c r="K655" s="171" t="s">
        <v>1810</v>
      </c>
      <c r="L655" s="247"/>
      <c r="M655" s="163" t="s">
        <v>1074</v>
      </c>
      <c r="N655" s="248"/>
      <c r="O655" s="229">
        <v>192</v>
      </c>
      <c r="P655" s="172"/>
      <c r="Q655" s="266"/>
      <c r="BG655" s="162"/>
      <c r="BH655" s="162"/>
      <c r="BI655" s="162"/>
      <c r="BJ655" s="162"/>
      <c r="BK655" s="162"/>
      <c r="BL655" s="162"/>
      <c r="BM655" s="162"/>
      <c r="BN655" s="162"/>
      <c r="BO655" s="162"/>
      <c r="BP655" s="162"/>
      <c r="BQ655" s="162">
        <v>192</v>
      </c>
      <c r="BR655" s="162">
        <v>0</v>
      </c>
      <c r="BS655" s="162">
        <v>0</v>
      </c>
      <c r="BT655" s="162">
        <v>0</v>
      </c>
      <c r="BU655" s="162">
        <v>0</v>
      </c>
      <c r="BV655" s="162">
        <v>0</v>
      </c>
      <c r="BW655" s="162"/>
      <c r="BX655" s="162"/>
      <c r="BY655" s="162">
        <v>0</v>
      </c>
      <c r="BZ655" s="162">
        <v>0</v>
      </c>
      <c r="CA655" s="162">
        <v>0</v>
      </c>
      <c r="CB655" s="162">
        <v>0</v>
      </c>
      <c r="CC655" s="162">
        <v>0</v>
      </c>
      <c r="CD655" s="162">
        <v>0</v>
      </c>
      <c r="CE655" s="162">
        <f>VLOOKUP(I655,[120]REV33!$A:$O,11,0)</f>
        <v>0</v>
      </c>
      <c r="CF655" s="162">
        <f>VLOOKUP(I655,[120]REV33!$A:$O,12,0)</f>
        <v>0</v>
      </c>
      <c r="CG655" s="162"/>
      <c r="CH655" s="162"/>
      <c r="CI655" s="162"/>
      <c r="CJ655" s="162"/>
      <c r="CK655" s="162"/>
      <c r="CL655" s="162"/>
      <c r="CM655" s="162"/>
      <c r="CN655" s="162"/>
      <c r="CO655" s="162">
        <v>0</v>
      </c>
      <c r="CP655" s="162">
        <v>0</v>
      </c>
      <c r="CQ655" s="162">
        <v>0</v>
      </c>
      <c r="CR655" s="162">
        <v>0</v>
      </c>
      <c r="CS655" s="162">
        <v>0</v>
      </c>
      <c r="CT655" s="162">
        <v>0</v>
      </c>
      <c r="CU655" s="162">
        <v>0</v>
      </c>
      <c r="CV655" s="162">
        <v>0</v>
      </c>
      <c r="CW655" s="209">
        <f t="shared" si="879"/>
        <v>192</v>
      </c>
      <c r="CX655" s="209">
        <f t="shared" si="880"/>
        <v>0</v>
      </c>
      <c r="CY655" s="206" t="s">
        <v>1894</v>
      </c>
      <c r="DE655" s="152">
        <f t="shared" si="881"/>
        <v>192</v>
      </c>
      <c r="DF655" s="152" t="str">
        <f t="shared" si="882"/>
        <v>0</v>
      </c>
      <c r="DH655" s="158" t="s">
        <v>2242</v>
      </c>
      <c r="DI655" s="156" t="s">
        <v>2041</v>
      </c>
      <c r="DJ655" s="253" t="s">
        <v>2368</v>
      </c>
      <c r="DK655" s="186" t="s">
        <v>2369</v>
      </c>
      <c r="DL655" s="156" t="s">
        <v>477</v>
      </c>
      <c r="DM655" s="187">
        <v>45982</v>
      </c>
      <c r="DN655" s="716">
        <v>192</v>
      </c>
      <c r="DO655" s="240" t="s">
        <v>477</v>
      </c>
      <c r="DP655" s="189">
        <v>4900</v>
      </c>
      <c r="DQ655" s="181">
        <f t="shared" si="862"/>
        <v>1016064.0000000001</v>
      </c>
      <c r="DR655" s="446">
        <v>0.08</v>
      </c>
      <c r="DS655" s="160">
        <f t="shared" si="863"/>
        <v>940800</v>
      </c>
      <c r="DT655" s="159">
        <v>45982</v>
      </c>
      <c r="DU655" s="152">
        <f t="shared" si="883"/>
        <v>192</v>
      </c>
      <c r="DV655" s="152">
        <f t="shared" si="884"/>
        <v>0</v>
      </c>
      <c r="ES655" s="152">
        <f t="shared" si="885"/>
        <v>0</v>
      </c>
      <c r="ET655" s="151">
        <f t="shared" si="886"/>
        <v>0</v>
      </c>
      <c r="EU655" s="153"/>
      <c r="EV655" s="153"/>
      <c r="EW655" s="153"/>
      <c r="EX655" s="153"/>
      <c r="EY655" s="152">
        <f t="shared" si="887"/>
        <v>192</v>
      </c>
      <c r="EZ655" s="152">
        <f t="shared" si="888"/>
        <v>0</v>
      </c>
      <c r="FA655" s="152">
        <f t="shared" si="889"/>
        <v>0</v>
      </c>
      <c r="FB655" s="152">
        <f t="shared" si="890"/>
        <v>0</v>
      </c>
      <c r="FC655" s="151" t="str">
        <f t="shared" si="891"/>
        <v>Đủ</v>
      </c>
    </row>
    <row r="656" spans="1:159" s="264" customFormat="1" ht="14" hidden="1" customHeight="1">
      <c r="A656" s="208" t="str">
        <f t="shared" si="768"/>
        <v>Hiện</v>
      </c>
      <c r="B656" s="154" t="str">
        <f t="shared" si="847"/>
        <v>Đủ</v>
      </c>
      <c r="C656" s="154">
        <f t="shared" si="848"/>
        <v>0</v>
      </c>
      <c r="D656" s="154"/>
      <c r="E656" s="154"/>
      <c r="F656" s="344"/>
      <c r="I656" s="164" t="s">
        <v>1811</v>
      </c>
      <c r="J656" s="164" t="s">
        <v>863</v>
      </c>
      <c r="K656" s="171" t="s">
        <v>1812</v>
      </c>
      <c r="L656" s="247"/>
      <c r="M656" s="163" t="s">
        <v>1074</v>
      </c>
      <c r="N656" s="248"/>
      <c r="O656" s="229">
        <v>72</v>
      </c>
      <c r="P656" s="172"/>
      <c r="Q656" s="266"/>
      <c r="BG656" s="162"/>
      <c r="BH656" s="162"/>
      <c r="BI656" s="162"/>
      <c r="BJ656" s="162"/>
      <c r="BK656" s="162"/>
      <c r="BL656" s="162"/>
      <c r="BM656" s="162"/>
      <c r="BN656" s="162"/>
      <c r="BO656" s="162"/>
      <c r="BP656" s="162"/>
      <c r="BQ656" s="162">
        <v>72</v>
      </c>
      <c r="BR656" s="162">
        <v>0</v>
      </c>
      <c r="BS656" s="162">
        <v>0</v>
      </c>
      <c r="BT656" s="162">
        <v>0</v>
      </c>
      <c r="BU656" s="162">
        <v>0</v>
      </c>
      <c r="BV656" s="162">
        <v>0</v>
      </c>
      <c r="BW656" s="162"/>
      <c r="BX656" s="162"/>
      <c r="BY656" s="162">
        <v>0</v>
      </c>
      <c r="BZ656" s="162">
        <v>0</v>
      </c>
      <c r="CA656" s="162">
        <v>0</v>
      </c>
      <c r="CB656" s="162">
        <v>0</v>
      </c>
      <c r="CC656" s="162">
        <v>0</v>
      </c>
      <c r="CD656" s="162">
        <v>0</v>
      </c>
      <c r="CE656" s="162">
        <f>VLOOKUP(I656,[120]REV33!$A:$O,11,0)</f>
        <v>0</v>
      </c>
      <c r="CF656" s="162">
        <f>VLOOKUP(I656,[120]REV33!$A:$O,12,0)</f>
        <v>0</v>
      </c>
      <c r="CG656" s="162"/>
      <c r="CH656" s="162"/>
      <c r="CI656" s="162"/>
      <c r="CJ656" s="162"/>
      <c r="CK656" s="162"/>
      <c r="CL656" s="162"/>
      <c r="CM656" s="162"/>
      <c r="CN656" s="162"/>
      <c r="CO656" s="162">
        <v>0</v>
      </c>
      <c r="CP656" s="162">
        <v>0</v>
      </c>
      <c r="CQ656" s="162">
        <v>0</v>
      </c>
      <c r="CR656" s="162">
        <v>0</v>
      </c>
      <c r="CS656" s="162">
        <v>0</v>
      </c>
      <c r="CT656" s="162">
        <v>0</v>
      </c>
      <c r="CU656" s="162">
        <v>0</v>
      </c>
      <c r="CV656" s="162">
        <v>0</v>
      </c>
      <c r="CW656" s="209">
        <f t="shared" si="879"/>
        <v>72</v>
      </c>
      <c r="CX656" s="209">
        <f t="shared" si="880"/>
        <v>0</v>
      </c>
      <c r="CY656" s="206" t="s">
        <v>1894</v>
      </c>
      <c r="DE656" s="152">
        <f t="shared" si="881"/>
        <v>72</v>
      </c>
      <c r="DF656" s="152" t="str">
        <f t="shared" si="882"/>
        <v>0</v>
      </c>
      <c r="DH656" s="158" t="s">
        <v>2242</v>
      </c>
      <c r="DI656" s="156" t="s">
        <v>2041</v>
      </c>
      <c r="DJ656" s="253" t="s">
        <v>2392</v>
      </c>
      <c r="DK656" s="186" t="s">
        <v>2393</v>
      </c>
      <c r="DL656" s="156" t="s">
        <v>477</v>
      </c>
      <c r="DM656" s="187">
        <v>45982</v>
      </c>
      <c r="DN656" s="716">
        <v>72</v>
      </c>
      <c r="DO656" s="240" t="s">
        <v>477</v>
      </c>
      <c r="DP656" s="189">
        <v>9700</v>
      </c>
      <c r="DQ656" s="181">
        <f t="shared" si="862"/>
        <v>754272</v>
      </c>
      <c r="DR656" s="446">
        <v>0.08</v>
      </c>
      <c r="DS656" s="160">
        <f t="shared" si="863"/>
        <v>698400</v>
      </c>
      <c r="DT656" s="159">
        <v>45982</v>
      </c>
      <c r="DU656" s="152">
        <f t="shared" si="883"/>
        <v>72</v>
      </c>
      <c r="DV656" s="152">
        <f t="shared" si="884"/>
        <v>0</v>
      </c>
      <c r="ES656" s="152">
        <f t="shared" si="885"/>
        <v>0</v>
      </c>
      <c r="ET656" s="151">
        <f t="shared" si="886"/>
        <v>0</v>
      </c>
      <c r="EU656" s="153"/>
      <c r="EV656" s="153"/>
      <c r="EW656" s="153"/>
      <c r="EX656" s="153"/>
      <c r="EY656" s="152">
        <f t="shared" si="887"/>
        <v>72</v>
      </c>
      <c r="EZ656" s="152">
        <f t="shared" si="888"/>
        <v>0</v>
      </c>
      <c r="FA656" s="152">
        <f t="shared" si="889"/>
        <v>0</v>
      </c>
      <c r="FB656" s="152">
        <f t="shared" si="890"/>
        <v>0</v>
      </c>
      <c r="FC656" s="151" t="str">
        <f t="shared" si="891"/>
        <v>Đủ</v>
      </c>
    </row>
    <row r="657" spans="1:159" s="264" customFormat="1" ht="14" hidden="1" customHeight="1">
      <c r="A657" s="208" t="str">
        <f t="shared" si="768"/>
        <v>Hiện</v>
      </c>
      <c r="B657" s="154" t="str">
        <f t="shared" si="847"/>
        <v>Đủ</v>
      </c>
      <c r="C657" s="154">
        <f t="shared" si="848"/>
        <v>0</v>
      </c>
      <c r="D657" s="154"/>
      <c r="E657" s="154"/>
      <c r="F657" s="344"/>
      <c r="I657" s="164" t="s">
        <v>1813</v>
      </c>
      <c r="J657" s="164" t="s">
        <v>863</v>
      </c>
      <c r="K657" s="171" t="s">
        <v>1814</v>
      </c>
      <c r="L657" s="247"/>
      <c r="M657" s="163" t="s">
        <v>1074</v>
      </c>
      <c r="N657" s="248"/>
      <c r="O657" s="229">
        <v>96</v>
      </c>
      <c r="P657" s="172"/>
      <c r="Q657" s="266"/>
      <c r="BG657" s="162"/>
      <c r="BH657" s="162"/>
      <c r="BI657" s="162"/>
      <c r="BJ657" s="162"/>
      <c r="BK657" s="162"/>
      <c r="BL657" s="162"/>
      <c r="BM657" s="162"/>
      <c r="BN657" s="162"/>
      <c r="BO657" s="162"/>
      <c r="BP657" s="162"/>
      <c r="BQ657" s="162">
        <v>96</v>
      </c>
      <c r="BR657" s="162">
        <v>0</v>
      </c>
      <c r="BS657" s="162">
        <v>0</v>
      </c>
      <c r="BT657" s="162">
        <v>0</v>
      </c>
      <c r="BU657" s="162">
        <v>0</v>
      </c>
      <c r="BV657" s="162">
        <v>0</v>
      </c>
      <c r="BW657" s="162"/>
      <c r="BX657" s="162"/>
      <c r="BY657" s="162">
        <v>0</v>
      </c>
      <c r="BZ657" s="162">
        <v>0</v>
      </c>
      <c r="CA657" s="162">
        <v>0</v>
      </c>
      <c r="CB657" s="162">
        <v>0</v>
      </c>
      <c r="CC657" s="162">
        <v>0</v>
      </c>
      <c r="CD657" s="162">
        <v>0</v>
      </c>
      <c r="CE657" s="162">
        <f>VLOOKUP(I657,[120]REV33!$A:$O,11,0)</f>
        <v>0</v>
      </c>
      <c r="CF657" s="162">
        <f>VLOOKUP(I657,[120]REV33!$A:$O,12,0)</f>
        <v>0</v>
      </c>
      <c r="CG657" s="162"/>
      <c r="CH657" s="162"/>
      <c r="CI657" s="162"/>
      <c r="CJ657" s="162"/>
      <c r="CK657" s="162"/>
      <c r="CL657" s="162"/>
      <c r="CM657" s="162"/>
      <c r="CN657" s="162"/>
      <c r="CO657" s="162">
        <v>0</v>
      </c>
      <c r="CP657" s="162">
        <v>0</v>
      </c>
      <c r="CQ657" s="162">
        <v>0</v>
      </c>
      <c r="CR657" s="162">
        <v>0</v>
      </c>
      <c r="CS657" s="162">
        <v>0</v>
      </c>
      <c r="CT657" s="162">
        <v>0</v>
      </c>
      <c r="CU657" s="162">
        <v>0</v>
      </c>
      <c r="CV657" s="162">
        <v>0</v>
      </c>
      <c r="CW657" s="209">
        <f t="shared" si="879"/>
        <v>96</v>
      </c>
      <c r="CX657" s="209">
        <f t="shared" si="880"/>
        <v>0</v>
      </c>
      <c r="CY657" s="206" t="s">
        <v>1894</v>
      </c>
      <c r="DE657" s="152">
        <f t="shared" si="881"/>
        <v>96</v>
      </c>
      <c r="DF657" s="152" t="str">
        <f t="shared" si="882"/>
        <v>0</v>
      </c>
      <c r="DH657" s="158" t="s">
        <v>2242</v>
      </c>
      <c r="DI657" s="156" t="s">
        <v>2041</v>
      </c>
      <c r="DJ657" s="253" t="s">
        <v>2392</v>
      </c>
      <c r="DK657" s="186" t="s">
        <v>2393</v>
      </c>
      <c r="DL657" s="156" t="s">
        <v>477</v>
      </c>
      <c r="DM657" s="187">
        <v>45982</v>
      </c>
      <c r="DN657" s="716">
        <v>96</v>
      </c>
      <c r="DO657" s="240" t="s">
        <v>477</v>
      </c>
      <c r="DP657" s="189">
        <v>9700</v>
      </c>
      <c r="DQ657" s="181">
        <f t="shared" si="862"/>
        <v>1005696.0000000001</v>
      </c>
      <c r="DR657" s="446">
        <v>0.08</v>
      </c>
      <c r="DS657" s="160">
        <f t="shared" si="863"/>
        <v>931200</v>
      </c>
      <c r="DT657" s="159">
        <v>45982</v>
      </c>
      <c r="DU657" s="152">
        <f t="shared" si="883"/>
        <v>96</v>
      </c>
      <c r="DV657" s="152">
        <f t="shared" si="884"/>
        <v>0</v>
      </c>
      <c r="ES657" s="152">
        <f t="shared" si="885"/>
        <v>0</v>
      </c>
      <c r="ET657" s="151">
        <f t="shared" si="886"/>
        <v>0</v>
      </c>
      <c r="EU657" s="153"/>
      <c r="EV657" s="153"/>
      <c r="EW657" s="153"/>
      <c r="EX657" s="153"/>
      <c r="EY657" s="152">
        <f t="shared" si="887"/>
        <v>96</v>
      </c>
      <c r="EZ657" s="152">
        <f t="shared" si="888"/>
        <v>0</v>
      </c>
      <c r="FA657" s="152">
        <f t="shared" si="889"/>
        <v>0</v>
      </c>
      <c r="FB657" s="152">
        <f t="shared" si="890"/>
        <v>0</v>
      </c>
      <c r="FC657" s="151" t="str">
        <f t="shared" si="891"/>
        <v>Đủ</v>
      </c>
    </row>
    <row r="658" spans="1:159" s="264" customFormat="1" ht="14" hidden="1" customHeight="1">
      <c r="A658" s="208" t="str">
        <f t="shared" ref="A658:A690" si="892">IF(I658=I657,"ok","Hiện")</f>
        <v>Hiện</v>
      </c>
      <c r="B658" s="154" t="str">
        <f t="shared" si="847"/>
        <v>Đủ</v>
      </c>
      <c r="C658" s="154">
        <f t="shared" si="848"/>
        <v>0</v>
      </c>
      <c r="D658" s="154"/>
      <c r="E658" s="154"/>
      <c r="F658" s="344"/>
      <c r="I658" s="164" t="s">
        <v>1815</v>
      </c>
      <c r="J658" s="164" t="s">
        <v>863</v>
      </c>
      <c r="K658" s="171" t="s">
        <v>1816</v>
      </c>
      <c r="L658" s="247"/>
      <c r="M658" s="163" t="s">
        <v>1074</v>
      </c>
      <c r="N658" s="248"/>
      <c r="O658" s="229">
        <v>48</v>
      </c>
      <c r="P658" s="172"/>
      <c r="Q658" s="266"/>
      <c r="BG658" s="162"/>
      <c r="BH658" s="162"/>
      <c r="BI658" s="162"/>
      <c r="BJ658" s="162"/>
      <c r="BK658" s="162"/>
      <c r="BL658" s="162"/>
      <c r="BM658" s="162"/>
      <c r="BN658" s="162"/>
      <c r="BO658" s="162"/>
      <c r="BP658" s="162"/>
      <c r="BQ658" s="162">
        <v>48</v>
      </c>
      <c r="BR658" s="162">
        <v>0</v>
      </c>
      <c r="BS658" s="162">
        <v>0</v>
      </c>
      <c r="BT658" s="162">
        <v>0</v>
      </c>
      <c r="BU658" s="162">
        <v>0</v>
      </c>
      <c r="BV658" s="162">
        <v>0</v>
      </c>
      <c r="BW658" s="162"/>
      <c r="BX658" s="162"/>
      <c r="BY658" s="162">
        <v>0</v>
      </c>
      <c r="BZ658" s="162">
        <v>0</v>
      </c>
      <c r="CA658" s="162">
        <v>0</v>
      </c>
      <c r="CB658" s="162">
        <v>0</v>
      </c>
      <c r="CC658" s="162">
        <v>0</v>
      </c>
      <c r="CD658" s="162">
        <v>0</v>
      </c>
      <c r="CE658" s="162">
        <f>VLOOKUP(I658,[120]REV33!$A:$O,11,0)</f>
        <v>0</v>
      </c>
      <c r="CF658" s="162">
        <f>VLOOKUP(I658,[120]REV33!$A:$O,12,0)</f>
        <v>0</v>
      </c>
      <c r="CG658" s="162"/>
      <c r="CH658" s="162"/>
      <c r="CI658" s="162"/>
      <c r="CJ658" s="162"/>
      <c r="CK658" s="162"/>
      <c r="CL658" s="162"/>
      <c r="CM658" s="162"/>
      <c r="CN658" s="162"/>
      <c r="CO658" s="162">
        <v>0</v>
      </c>
      <c r="CP658" s="162">
        <v>0</v>
      </c>
      <c r="CQ658" s="162">
        <v>0</v>
      </c>
      <c r="CR658" s="162">
        <v>0</v>
      </c>
      <c r="CS658" s="162">
        <v>0</v>
      </c>
      <c r="CT658" s="162">
        <v>0</v>
      </c>
      <c r="CU658" s="162">
        <v>0</v>
      </c>
      <c r="CV658" s="162">
        <v>0</v>
      </c>
      <c r="CW658" s="209">
        <f t="shared" si="879"/>
        <v>48</v>
      </c>
      <c r="CX658" s="209">
        <f t="shared" si="880"/>
        <v>0</v>
      </c>
      <c r="CY658" s="206" t="s">
        <v>1894</v>
      </c>
      <c r="DE658" s="152">
        <f t="shared" si="881"/>
        <v>48</v>
      </c>
      <c r="DF658" s="152" t="str">
        <f t="shared" si="882"/>
        <v>0</v>
      </c>
      <c r="DH658" s="158" t="s">
        <v>2242</v>
      </c>
      <c r="DI658" s="156" t="s">
        <v>2041</v>
      </c>
      <c r="DJ658" s="253" t="s">
        <v>2394</v>
      </c>
      <c r="DK658" s="186" t="s">
        <v>2395</v>
      </c>
      <c r="DL658" s="156" t="s">
        <v>477</v>
      </c>
      <c r="DM658" s="187">
        <v>45982</v>
      </c>
      <c r="DN658" s="716">
        <v>48</v>
      </c>
      <c r="DO658" s="240" t="s">
        <v>477</v>
      </c>
      <c r="DP658" s="189">
        <v>16500</v>
      </c>
      <c r="DQ658" s="181">
        <f t="shared" si="862"/>
        <v>855360</v>
      </c>
      <c r="DR658" s="446">
        <v>0.08</v>
      </c>
      <c r="DS658" s="160">
        <f t="shared" si="863"/>
        <v>792000</v>
      </c>
      <c r="DT658" s="159">
        <v>45982</v>
      </c>
      <c r="DU658" s="152">
        <f t="shared" si="883"/>
        <v>48</v>
      </c>
      <c r="DV658" s="152">
        <f t="shared" si="884"/>
        <v>0</v>
      </c>
      <c r="ES658" s="152">
        <f t="shared" si="885"/>
        <v>0</v>
      </c>
      <c r="ET658" s="151">
        <f t="shared" si="886"/>
        <v>0</v>
      </c>
      <c r="EU658" s="153"/>
      <c r="EV658" s="153"/>
      <c r="EW658" s="153"/>
      <c r="EX658" s="153"/>
      <c r="EY658" s="152">
        <f t="shared" si="887"/>
        <v>48</v>
      </c>
      <c r="EZ658" s="152">
        <f t="shared" si="888"/>
        <v>0</v>
      </c>
      <c r="FA658" s="152">
        <f t="shared" si="889"/>
        <v>0</v>
      </c>
      <c r="FB658" s="152">
        <f t="shared" si="890"/>
        <v>0</v>
      </c>
      <c r="FC658" s="151" t="str">
        <f t="shared" si="891"/>
        <v>Đủ</v>
      </c>
    </row>
    <row r="659" spans="1:159" s="264" customFormat="1" ht="14" hidden="1" customHeight="1">
      <c r="A659" s="208" t="str">
        <f t="shared" si="892"/>
        <v>Hiện</v>
      </c>
      <c r="B659" s="154" t="str">
        <f t="shared" si="847"/>
        <v>Đủ</v>
      </c>
      <c r="C659" s="154">
        <f t="shared" si="848"/>
        <v>0</v>
      </c>
      <c r="D659" s="154"/>
      <c r="E659" s="154"/>
      <c r="F659" s="344"/>
      <c r="I659" s="164" t="s">
        <v>1817</v>
      </c>
      <c r="J659" s="164" t="s">
        <v>922</v>
      </c>
      <c r="K659" s="171" t="s">
        <v>1818</v>
      </c>
      <c r="L659" s="247"/>
      <c r="M659" s="163" t="s">
        <v>1074</v>
      </c>
      <c r="N659" s="248"/>
      <c r="O659" s="229">
        <v>240</v>
      </c>
      <c r="P659" s="172"/>
      <c r="Q659" s="266"/>
      <c r="BG659" s="162"/>
      <c r="BH659" s="162"/>
      <c r="BI659" s="162"/>
      <c r="BJ659" s="162"/>
      <c r="BK659" s="162"/>
      <c r="BL659" s="162"/>
      <c r="BM659" s="162"/>
      <c r="BN659" s="162"/>
      <c r="BO659" s="162"/>
      <c r="BP659" s="162"/>
      <c r="BQ659" s="162">
        <v>240</v>
      </c>
      <c r="BR659" s="162">
        <v>0</v>
      </c>
      <c r="BS659" s="162">
        <v>0</v>
      </c>
      <c r="BT659" s="162">
        <v>0</v>
      </c>
      <c r="BU659" s="162">
        <v>0</v>
      </c>
      <c r="BV659" s="162">
        <v>0</v>
      </c>
      <c r="BW659" s="162"/>
      <c r="BX659" s="162"/>
      <c r="BY659" s="162">
        <v>0</v>
      </c>
      <c r="BZ659" s="162">
        <v>0</v>
      </c>
      <c r="CA659" s="162">
        <v>0</v>
      </c>
      <c r="CB659" s="162">
        <v>0</v>
      </c>
      <c r="CC659" s="162">
        <v>0</v>
      </c>
      <c r="CD659" s="162">
        <v>0</v>
      </c>
      <c r="CE659" s="162">
        <f>VLOOKUP(I659,[120]REV33!$A:$O,11,0)</f>
        <v>0</v>
      </c>
      <c r="CF659" s="162">
        <f>VLOOKUP(I659,[120]REV33!$A:$O,12,0)</f>
        <v>0</v>
      </c>
      <c r="CG659" s="162"/>
      <c r="CH659" s="162"/>
      <c r="CI659" s="162"/>
      <c r="CJ659" s="162"/>
      <c r="CK659" s="162"/>
      <c r="CL659" s="162"/>
      <c r="CM659" s="162"/>
      <c r="CN659" s="162"/>
      <c r="CO659" s="162">
        <v>0</v>
      </c>
      <c r="CP659" s="162">
        <v>0</v>
      </c>
      <c r="CQ659" s="162">
        <v>0</v>
      </c>
      <c r="CR659" s="162">
        <v>0</v>
      </c>
      <c r="CS659" s="162">
        <v>0</v>
      </c>
      <c r="CT659" s="162">
        <v>0</v>
      </c>
      <c r="CU659" s="162">
        <v>0</v>
      </c>
      <c r="CV659" s="162">
        <v>0</v>
      </c>
      <c r="CW659" s="209">
        <f t="shared" si="879"/>
        <v>240</v>
      </c>
      <c r="CX659" s="209">
        <f t="shared" si="880"/>
        <v>0</v>
      </c>
      <c r="CY659" s="206" t="s">
        <v>1894</v>
      </c>
      <c r="DE659" s="152">
        <f t="shared" si="881"/>
        <v>240</v>
      </c>
      <c r="DF659" s="152" t="str">
        <f t="shared" si="882"/>
        <v>0</v>
      </c>
      <c r="DH659" s="158" t="s">
        <v>2242</v>
      </c>
      <c r="DI659" s="156" t="s">
        <v>2041</v>
      </c>
      <c r="DJ659" s="253" t="s">
        <v>2396</v>
      </c>
      <c r="DK659" s="186" t="s">
        <v>2397</v>
      </c>
      <c r="DL659" s="156" t="s">
        <v>477</v>
      </c>
      <c r="DM659" s="187">
        <v>45982</v>
      </c>
      <c r="DN659" s="716">
        <v>240</v>
      </c>
      <c r="DO659" s="240" t="s">
        <v>477</v>
      </c>
      <c r="DP659" s="189">
        <v>440</v>
      </c>
      <c r="DQ659" s="181">
        <f t="shared" si="862"/>
        <v>114048.00000000001</v>
      </c>
      <c r="DR659" s="446">
        <v>0.08</v>
      </c>
      <c r="DS659" s="160">
        <f t="shared" si="863"/>
        <v>105600</v>
      </c>
      <c r="DT659" s="159">
        <v>45982</v>
      </c>
      <c r="DU659" s="152">
        <f t="shared" si="883"/>
        <v>240</v>
      </c>
      <c r="DV659" s="152">
        <f t="shared" si="884"/>
        <v>0</v>
      </c>
      <c r="ES659" s="152">
        <f t="shared" si="885"/>
        <v>0</v>
      </c>
      <c r="ET659" s="151">
        <f t="shared" si="886"/>
        <v>0</v>
      </c>
      <c r="EU659" s="153"/>
      <c r="EV659" s="153"/>
      <c r="EW659" s="153"/>
      <c r="EX659" s="153"/>
      <c r="EY659" s="152">
        <f t="shared" si="887"/>
        <v>240</v>
      </c>
      <c r="EZ659" s="152">
        <f t="shared" si="888"/>
        <v>0</v>
      </c>
      <c r="FA659" s="152">
        <f t="shared" si="889"/>
        <v>0</v>
      </c>
      <c r="FB659" s="152">
        <f t="shared" si="890"/>
        <v>0</v>
      </c>
      <c r="FC659" s="151" t="str">
        <f t="shared" si="891"/>
        <v>Đủ</v>
      </c>
    </row>
    <row r="660" spans="1:159" s="264" customFormat="1" ht="14" hidden="1" customHeight="1">
      <c r="A660" s="208" t="str">
        <f t="shared" si="892"/>
        <v>Hiện</v>
      </c>
      <c r="B660" s="154" t="str">
        <f t="shared" si="847"/>
        <v>Đủ</v>
      </c>
      <c r="C660" s="154">
        <f t="shared" si="848"/>
        <v>0</v>
      </c>
      <c r="D660" s="154"/>
      <c r="E660" s="154"/>
      <c r="F660" s="344"/>
      <c r="I660" s="164" t="s">
        <v>1819</v>
      </c>
      <c r="J660" s="164" t="s">
        <v>922</v>
      </c>
      <c r="K660" s="171" t="s">
        <v>1820</v>
      </c>
      <c r="L660" s="247"/>
      <c r="M660" s="163" t="s">
        <v>1074</v>
      </c>
      <c r="N660" s="248"/>
      <c r="O660" s="229">
        <v>1926</v>
      </c>
      <c r="P660" s="172"/>
      <c r="Q660" s="266"/>
      <c r="BG660" s="162"/>
      <c r="BH660" s="162"/>
      <c r="BI660" s="162"/>
      <c r="BJ660" s="162"/>
      <c r="BK660" s="162"/>
      <c r="BL660" s="162"/>
      <c r="BM660" s="162"/>
      <c r="BN660" s="162"/>
      <c r="BO660" s="162"/>
      <c r="BP660" s="162"/>
      <c r="BQ660" s="162">
        <v>1926</v>
      </c>
      <c r="BR660" s="162">
        <v>0</v>
      </c>
      <c r="BS660" s="162">
        <v>0</v>
      </c>
      <c r="BT660" s="162">
        <v>0</v>
      </c>
      <c r="BU660" s="162">
        <v>0</v>
      </c>
      <c r="BV660" s="162">
        <v>0</v>
      </c>
      <c r="BW660" s="162"/>
      <c r="BX660" s="162"/>
      <c r="BY660" s="162">
        <v>0</v>
      </c>
      <c r="BZ660" s="162">
        <v>0</v>
      </c>
      <c r="CA660" s="162">
        <v>0</v>
      </c>
      <c r="CB660" s="162">
        <v>0</v>
      </c>
      <c r="CC660" s="162">
        <v>0</v>
      </c>
      <c r="CD660" s="162">
        <v>0</v>
      </c>
      <c r="CE660" s="162">
        <f>VLOOKUP(I660,[120]REV33!$A:$O,11,0)</f>
        <v>0</v>
      </c>
      <c r="CF660" s="162">
        <f>VLOOKUP(I660,[120]REV33!$A:$O,12,0)</f>
        <v>0</v>
      </c>
      <c r="CG660" s="162"/>
      <c r="CH660" s="162"/>
      <c r="CI660" s="162"/>
      <c r="CJ660" s="162"/>
      <c r="CK660" s="162"/>
      <c r="CL660" s="162"/>
      <c r="CM660" s="162"/>
      <c r="CN660" s="162"/>
      <c r="CO660" s="162">
        <v>0</v>
      </c>
      <c r="CP660" s="162">
        <v>0</v>
      </c>
      <c r="CQ660" s="162">
        <v>0</v>
      </c>
      <c r="CR660" s="162">
        <v>0</v>
      </c>
      <c r="CS660" s="162">
        <v>0</v>
      </c>
      <c r="CT660" s="162">
        <v>0</v>
      </c>
      <c r="CU660" s="162">
        <v>0</v>
      </c>
      <c r="CV660" s="162">
        <v>0</v>
      </c>
      <c r="CW660" s="209">
        <f t="shared" si="879"/>
        <v>1926</v>
      </c>
      <c r="CX660" s="209">
        <f t="shared" si="880"/>
        <v>0</v>
      </c>
      <c r="CY660" s="206" t="s">
        <v>1894</v>
      </c>
      <c r="DE660" s="152">
        <f t="shared" si="881"/>
        <v>1926</v>
      </c>
      <c r="DF660" s="152" t="str">
        <f t="shared" si="882"/>
        <v>0</v>
      </c>
      <c r="DH660" s="158" t="s">
        <v>2242</v>
      </c>
      <c r="DI660" s="156" t="s">
        <v>2041</v>
      </c>
      <c r="DJ660" s="253" t="s">
        <v>2370</v>
      </c>
      <c r="DK660" s="186" t="s">
        <v>2371</v>
      </c>
      <c r="DL660" s="156" t="s">
        <v>477</v>
      </c>
      <c r="DM660" s="187">
        <v>45982</v>
      </c>
      <c r="DN660" s="716">
        <v>1926</v>
      </c>
      <c r="DO660" s="240" t="s">
        <v>477</v>
      </c>
      <c r="DP660" s="189">
        <v>710</v>
      </c>
      <c r="DQ660" s="181">
        <f t="shared" si="862"/>
        <v>1476856.8</v>
      </c>
      <c r="DR660" s="446">
        <v>0.08</v>
      </c>
      <c r="DS660" s="160">
        <f t="shared" si="863"/>
        <v>1367460</v>
      </c>
      <c r="DT660" s="159">
        <v>45982</v>
      </c>
      <c r="DU660" s="152">
        <f t="shared" si="883"/>
        <v>1926</v>
      </c>
      <c r="DV660" s="152">
        <f t="shared" si="884"/>
        <v>0</v>
      </c>
      <c r="ES660" s="152">
        <f t="shared" si="885"/>
        <v>0</v>
      </c>
      <c r="ET660" s="151">
        <f t="shared" si="886"/>
        <v>0</v>
      </c>
      <c r="EU660" s="153"/>
      <c r="EV660" s="153"/>
      <c r="EW660" s="153"/>
      <c r="EX660" s="153"/>
      <c r="EY660" s="152">
        <f t="shared" si="887"/>
        <v>1926</v>
      </c>
      <c r="EZ660" s="152">
        <f t="shared" si="888"/>
        <v>0</v>
      </c>
      <c r="FA660" s="152">
        <f t="shared" si="889"/>
        <v>0</v>
      </c>
      <c r="FB660" s="152">
        <f t="shared" si="890"/>
        <v>0</v>
      </c>
      <c r="FC660" s="151" t="str">
        <f t="shared" si="891"/>
        <v>Đủ</v>
      </c>
    </row>
    <row r="661" spans="1:159" s="264" customFormat="1" ht="14" hidden="1" customHeight="1">
      <c r="A661" s="208" t="str">
        <f t="shared" si="892"/>
        <v>Hiện</v>
      </c>
      <c r="B661" s="154" t="str">
        <f t="shared" si="847"/>
        <v>Đủ</v>
      </c>
      <c r="C661" s="154">
        <f t="shared" si="848"/>
        <v>0</v>
      </c>
      <c r="D661" s="154"/>
      <c r="E661" s="154"/>
      <c r="F661" s="344"/>
      <c r="I661" s="164" t="s">
        <v>1821</v>
      </c>
      <c r="J661" s="164" t="s">
        <v>922</v>
      </c>
      <c r="K661" s="171" t="s">
        <v>1822</v>
      </c>
      <c r="L661" s="247"/>
      <c r="M661" s="163" t="s">
        <v>1074</v>
      </c>
      <c r="N661" s="248"/>
      <c r="O661" s="229">
        <v>24</v>
      </c>
      <c r="P661" s="172"/>
      <c r="Q661" s="266"/>
      <c r="BG661" s="162"/>
      <c r="BH661" s="162"/>
      <c r="BI661" s="162"/>
      <c r="BJ661" s="162"/>
      <c r="BK661" s="162"/>
      <c r="BL661" s="162"/>
      <c r="BM661" s="162"/>
      <c r="BN661" s="162"/>
      <c r="BO661" s="162"/>
      <c r="BP661" s="162"/>
      <c r="BQ661" s="162">
        <v>24</v>
      </c>
      <c r="BR661" s="162">
        <v>0</v>
      </c>
      <c r="BS661" s="162">
        <v>0</v>
      </c>
      <c r="BT661" s="162">
        <v>0</v>
      </c>
      <c r="BU661" s="162">
        <v>0</v>
      </c>
      <c r="BV661" s="162">
        <v>0</v>
      </c>
      <c r="BW661" s="162"/>
      <c r="BX661" s="162"/>
      <c r="BY661" s="162">
        <v>0</v>
      </c>
      <c r="BZ661" s="162">
        <v>0</v>
      </c>
      <c r="CA661" s="162">
        <v>0</v>
      </c>
      <c r="CB661" s="162">
        <v>0</v>
      </c>
      <c r="CC661" s="162">
        <v>0</v>
      </c>
      <c r="CD661" s="162">
        <v>0</v>
      </c>
      <c r="CE661" s="162">
        <f>VLOOKUP(I661,[120]REV33!$A:$O,11,0)</f>
        <v>0</v>
      </c>
      <c r="CF661" s="162">
        <f>VLOOKUP(I661,[120]REV33!$A:$O,12,0)</f>
        <v>0</v>
      </c>
      <c r="CG661" s="162"/>
      <c r="CH661" s="162"/>
      <c r="CI661" s="162"/>
      <c r="CJ661" s="162"/>
      <c r="CK661" s="162"/>
      <c r="CL661" s="162"/>
      <c r="CM661" s="162"/>
      <c r="CN661" s="162"/>
      <c r="CO661" s="162">
        <v>0</v>
      </c>
      <c r="CP661" s="162">
        <v>0</v>
      </c>
      <c r="CQ661" s="162">
        <v>0</v>
      </c>
      <c r="CR661" s="162">
        <v>0</v>
      </c>
      <c r="CS661" s="162">
        <v>0</v>
      </c>
      <c r="CT661" s="162">
        <v>0</v>
      </c>
      <c r="CU661" s="162">
        <v>0</v>
      </c>
      <c r="CV661" s="162">
        <v>0</v>
      </c>
      <c r="CW661" s="209">
        <f t="shared" si="879"/>
        <v>24</v>
      </c>
      <c r="CX661" s="209">
        <f t="shared" si="880"/>
        <v>0</v>
      </c>
      <c r="CY661" s="206" t="s">
        <v>1894</v>
      </c>
      <c r="DE661" s="152">
        <f t="shared" si="881"/>
        <v>24</v>
      </c>
      <c r="DF661" s="152" t="str">
        <f t="shared" si="882"/>
        <v>0</v>
      </c>
      <c r="DH661" s="158" t="s">
        <v>2242</v>
      </c>
      <c r="DI661" s="156" t="s">
        <v>2041</v>
      </c>
      <c r="DJ661" s="253" t="s">
        <v>2370</v>
      </c>
      <c r="DK661" s="186" t="s">
        <v>2371</v>
      </c>
      <c r="DL661" s="156" t="s">
        <v>477</v>
      </c>
      <c r="DM661" s="187">
        <v>45982</v>
      </c>
      <c r="DN661" s="716">
        <v>24</v>
      </c>
      <c r="DO661" s="240" t="s">
        <v>477</v>
      </c>
      <c r="DP661" s="189">
        <v>710</v>
      </c>
      <c r="DQ661" s="181">
        <f t="shared" si="862"/>
        <v>18403.2</v>
      </c>
      <c r="DR661" s="446">
        <v>0.08</v>
      </c>
      <c r="DS661" s="160">
        <f t="shared" si="863"/>
        <v>17040</v>
      </c>
      <c r="DT661" s="159">
        <v>45982</v>
      </c>
      <c r="DU661" s="152">
        <f t="shared" si="883"/>
        <v>24</v>
      </c>
      <c r="DV661" s="152">
        <f t="shared" si="884"/>
        <v>0</v>
      </c>
      <c r="ES661" s="152">
        <f t="shared" si="885"/>
        <v>0</v>
      </c>
      <c r="ET661" s="151">
        <f t="shared" si="886"/>
        <v>0</v>
      </c>
      <c r="EU661" s="153"/>
      <c r="EV661" s="153"/>
      <c r="EW661" s="153"/>
      <c r="EX661" s="153"/>
      <c r="EY661" s="152">
        <f t="shared" si="887"/>
        <v>24</v>
      </c>
      <c r="EZ661" s="152">
        <f t="shared" si="888"/>
        <v>0</v>
      </c>
      <c r="FA661" s="152">
        <f t="shared" si="889"/>
        <v>0</v>
      </c>
      <c r="FB661" s="152">
        <f t="shared" si="890"/>
        <v>0</v>
      </c>
      <c r="FC661" s="151" t="str">
        <f t="shared" si="891"/>
        <v>Đủ</v>
      </c>
    </row>
    <row r="662" spans="1:159" s="264" customFormat="1" ht="14" hidden="1" customHeight="1">
      <c r="A662" s="208" t="str">
        <f t="shared" si="892"/>
        <v>Hiện</v>
      </c>
      <c r="B662" s="154" t="str">
        <f t="shared" si="847"/>
        <v>Đủ</v>
      </c>
      <c r="C662" s="154">
        <f t="shared" si="848"/>
        <v>0</v>
      </c>
      <c r="D662" s="154"/>
      <c r="E662" s="154"/>
      <c r="F662" s="344"/>
      <c r="I662" s="164" t="s">
        <v>1823</v>
      </c>
      <c r="J662" s="164" t="s">
        <v>922</v>
      </c>
      <c r="K662" s="171" t="s">
        <v>1434</v>
      </c>
      <c r="L662" s="247"/>
      <c r="M662" s="163" t="s">
        <v>1074</v>
      </c>
      <c r="N662" s="248"/>
      <c r="O662" s="229">
        <v>32</v>
      </c>
      <c r="P662" s="172"/>
      <c r="Q662" s="266"/>
      <c r="BG662" s="162"/>
      <c r="BH662" s="162"/>
      <c r="BI662" s="162"/>
      <c r="BJ662" s="162"/>
      <c r="BK662" s="162"/>
      <c r="BL662" s="162"/>
      <c r="BM662" s="162"/>
      <c r="BN662" s="162"/>
      <c r="BO662" s="162"/>
      <c r="BP662" s="162"/>
      <c r="BQ662" s="162">
        <v>32</v>
      </c>
      <c r="BR662" s="162">
        <v>0</v>
      </c>
      <c r="BS662" s="162">
        <v>0</v>
      </c>
      <c r="BT662" s="162">
        <v>0</v>
      </c>
      <c r="BU662" s="162">
        <v>0</v>
      </c>
      <c r="BV662" s="162">
        <v>0</v>
      </c>
      <c r="BW662" s="162"/>
      <c r="BX662" s="162"/>
      <c r="BY662" s="162">
        <v>0</v>
      </c>
      <c r="BZ662" s="162">
        <v>0</v>
      </c>
      <c r="CA662" s="162">
        <v>0</v>
      </c>
      <c r="CB662" s="162">
        <v>0</v>
      </c>
      <c r="CC662" s="162">
        <v>0</v>
      </c>
      <c r="CD662" s="162">
        <v>0</v>
      </c>
      <c r="CE662" s="162">
        <f>VLOOKUP(I662,[120]REV33!$A:$O,11,0)</f>
        <v>0</v>
      </c>
      <c r="CF662" s="162">
        <f>VLOOKUP(I662,[120]REV33!$A:$O,12,0)</f>
        <v>0</v>
      </c>
      <c r="CG662" s="162"/>
      <c r="CH662" s="162"/>
      <c r="CI662" s="162"/>
      <c r="CJ662" s="162"/>
      <c r="CK662" s="162"/>
      <c r="CL662" s="162"/>
      <c r="CM662" s="162"/>
      <c r="CN662" s="162"/>
      <c r="CO662" s="162">
        <v>0</v>
      </c>
      <c r="CP662" s="162">
        <v>0</v>
      </c>
      <c r="CQ662" s="162">
        <v>0</v>
      </c>
      <c r="CR662" s="162">
        <v>0</v>
      </c>
      <c r="CS662" s="162">
        <v>0</v>
      </c>
      <c r="CT662" s="162">
        <v>0</v>
      </c>
      <c r="CU662" s="162">
        <v>0</v>
      </c>
      <c r="CV662" s="162">
        <v>0</v>
      </c>
      <c r="CW662" s="209">
        <f t="shared" si="879"/>
        <v>32</v>
      </c>
      <c r="CX662" s="209">
        <f t="shared" si="880"/>
        <v>0</v>
      </c>
      <c r="CY662" s="206" t="s">
        <v>1894</v>
      </c>
      <c r="DE662" s="152">
        <f t="shared" si="881"/>
        <v>32</v>
      </c>
      <c r="DF662" s="152" t="str">
        <f t="shared" si="882"/>
        <v>0</v>
      </c>
      <c r="DH662" s="158" t="s">
        <v>2242</v>
      </c>
      <c r="DI662" s="156" t="s">
        <v>2041</v>
      </c>
      <c r="DJ662" s="253" t="s">
        <v>2398</v>
      </c>
      <c r="DK662" s="186" t="s">
        <v>2399</v>
      </c>
      <c r="DL662" s="156" t="s">
        <v>477</v>
      </c>
      <c r="DM662" s="187">
        <v>45982</v>
      </c>
      <c r="DN662" s="716">
        <v>32</v>
      </c>
      <c r="DO662" s="240" t="s">
        <v>477</v>
      </c>
      <c r="DP662" s="189">
        <v>14300</v>
      </c>
      <c r="DQ662" s="181">
        <f t="shared" si="862"/>
        <v>494208.00000000006</v>
      </c>
      <c r="DR662" s="446">
        <v>0.08</v>
      </c>
      <c r="DS662" s="160">
        <f t="shared" si="863"/>
        <v>457600</v>
      </c>
      <c r="DT662" s="159">
        <v>45982</v>
      </c>
      <c r="DU662" s="152">
        <f t="shared" si="883"/>
        <v>32</v>
      </c>
      <c r="DV662" s="152">
        <f t="shared" si="884"/>
        <v>0</v>
      </c>
      <c r="ES662" s="152">
        <f t="shared" si="885"/>
        <v>0</v>
      </c>
      <c r="ET662" s="151">
        <f t="shared" si="886"/>
        <v>0</v>
      </c>
      <c r="EU662" s="153"/>
      <c r="EV662" s="153"/>
      <c r="EW662" s="153"/>
      <c r="EX662" s="153"/>
      <c r="EY662" s="152">
        <f t="shared" si="887"/>
        <v>32</v>
      </c>
      <c r="EZ662" s="152">
        <f t="shared" si="888"/>
        <v>0</v>
      </c>
      <c r="FA662" s="152">
        <f t="shared" si="889"/>
        <v>0</v>
      </c>
      <c r="FB662" s="152">
        <f t="shared" si="890"/>
        <v>0</v>
      </c>
      <c r="FC662" s="151" t="str">
        <f t="shared" si="891"/>
        <v>Đủ</v>
      </c>
    </row>
    <row r="663" spans="1:159" s="264" customFormat="1" ht="14" hidden="1" customHeight="1">
      <c r="A663" s="208" t="str">
        <f t="shared" si="892"/>
        <v>Hiện</v>
      </c>
      <c r="B663" s="154" t="str">
        <f t="shared" si="847"/>
        <v>Đủ</v>
      </c>
      <c r="C663" s="154">
        <f t="shared" si="848"/>
        <v>0</v>
      </c>
      <c r="D663" s="154"/>
      <c r="E663" s="154"/>
      <c r="F663" s="344"/>
      <c r="I663" s="164" t="s">
        <v>1824</v>
      </c>
      <c r="J663" s="164" t="s">
        <v>922</v>
      </c>
      <c r="K663" s="171" t="s">
        <v>1825</v>
      </c>
      <c r="L663" s="247"/>
      <c r="M663" s="163" t="s">
        <v>1074</v>
      </c>
      <c r="N663" s="248"/>
      <c r="O663" s="229">
        <v>32</v>
      </c>
      <c r="P663" s="172"/>
      <c r="Q663" s="266"/>
      <c r="BG663" s="162"/>
      <c r="BH663" s="162"/>
      <c r="BI663" s="162"/>
      <c r="BJ663" s="162"/>
      <c r="BK663" s="162"/>
      <c r="BL663" s="162"/>
      <c r="BM663" s="162"/>
      <c r="BN663" s="162"/>
      <c r="BO663" s="162"/>
      <c r="BP663" s="162"/>
      <c r="BQ663" s="162">
        <v>32</v>
      </c>
      <c r="BR663" s="162">
        <v>0</v>
      </c>
      <c r="BS663" s="162">
        <v>0</v>
      </c>
      <c r="BT663" s="162">
        <v>0</v>
      </c>
      <c r="BU663" s="162">
        <v>0</v>
      </c>
      <c r="BV663" s="162">
        <v>0</v>
      </c>
      <c r="BW663" s="162"/>
      <c r="BX663" s="162"/>
      <c r="BY663" s="162">
        <v>0</v>
      </c>
      <c r="BZ663" s="162">
        <v>0</v>
      </c>
      <c r="CA663" s="162">
        <v>0</v>
      </c>
      <c r="CB663" s="162">
        <v>0</v>
      </c>
      <c r="CC663" s="162">
        <v>0</v>
      </c>
      <c r="CD663" s="162">
        <v>0</v>
      </c>
      <c r="CE663" s="162">
        <f>VLOOKUP(I663,[120]REV33!$A:$O,11,0)</f>
        <v>0</v>
      </c>
      <c r="CF663" s="162">
        <f>VLOOKUP(I663,[120]REV33!$A:$O,12,0)</f>
        <v>0</v>
      </c>
      <c r="CG663" s="162"/>
      <c r="CH663" s="162"/>
      <c r="CI663" s="162"/>
      <c r="CJ663" s="162"/>
      <c r="CK663" s="162"/>
      <c r="CL663" s="162"/>
      <c r="CM663" s="162"/>
      <c r="CN663" s="162"/>
      <c r="CO663" s="162">
        <v>0</v>
      </c>
      <c r="CP663" s="162">
        <v>0</v>
      </c>
      <c r="CQ663" s="162">
        <v>0</v>
      </c>
      <c r="CR663" s="162">
        <v>0</v>
      </c>
      <c r="CS663" s="162">
        <v>0</v>
      </c>
      <c r="CT663" s="162">
        <v>0</v>
      </c>
      <c r="CU663" s="162">
        <v>0</v>
      </c>
      <c r="CV663" s="162">
        <v>0</v>
      </c>
      <c r="CW663" s="209">
        <f t="shared" si="879"/>
        <v>32</v>
      </c>
      <c r="CX663" s="209">
        <f t="shared" si="880"/>
        <v>0</v>
      </c>
      <c r="CY663" s="206" t="s">
        <v>1894</v>
      </c>
      <c r="DE663" s="152">
        <f t="shared" si="881"/>
        <v>32</v>
      </c>
      <c r="DF663" s="152" t="str">
        <f t="shared" si="882"/>
        <v>0</v>
      </c>
      <c r="DH663" s="158" t="s">
        <v>2242</v>
      </c>
      <c r="DI663" s="156" t="s">
        <v>2041</v>
      </c>
      <c r="DJ663" s="253" t="s">
        <v>2398</v>
      </c>
      <c r="DK663" s="186" t="s">
        <v>2399</v>
      </c>
      <c r="DL663" s="156" t="s">
        <v>477</v>
      </c>
      <c r="DM663" s="187">
        <v>45982</v>
      </c>
      <c r="DN663" s="716">
        <v>32</v>
      </c>
      <c r="DO663" s="240" t="s">
        <v>477</v>
      </c>
      <c r="DP663" s="189">
        <v>14300</v>
      </c>
      <c r="DQ663" s="181">
        <f t="shared" si="862"/>
        <v>494208.00000000006</v>
      </c>
      <c r="DR663" s="446">
        <v>0.08</v>
      </c>
      <c r="DS663" s="160">
        <f t="shared" si="863"/>
        <v>457600</v>
      </c>
      <c r="DT663" s="159">
        <v>45982</v>
      </c>
      <c r="DU663" s="152">
        <f t="shared" si="883"/>
        <v>32</v>
      </c>
      <c r="DV663" s="152">
        <f t="shared" si="884"/>
        <v>0</v>
      </c>
      <c r="ES663" s="152">
        <f t="shared" si="885"/>
        <v>0</v>
      </c>
      <c r="ET663" s="151">
        <f t="shared" si="886"/>
        <v>0</v>
      </c>
      <c r="EU663" s="153"/>
      <c r="EV663" s="153"/>
      <c r="EW663" s="153"/>
      <c r="EX663" s="153"/>
      <c r="EY663" s="152">
        <f t="shared" si="887"/>
        <v>32</v>
      </c>
      <c r="EZ663" s="152">
        <f t="shared" si="888"/>
        <v>0</v>
      </c>
      <c r="FA663" s="152">
        <f t="shared" si="889"/>
        <v>0</v>
      </c>
      <c r="FB663" s="152">
        <f t="shared" si="890"/>
        <v>0</v>
      </c>
      <c r="FC663" s="151" t="str">
        <f t="shared" si="891"/>
        <v>Đủ</v>
      </c>
    </row>
    <row r="664" spans="1:159" s="264" customFormat="1" ht="14" hidden="1" customHeight="1">
      <c r="A664" s="208" t="str">
        <f t="shared" si="892"/>
        <v>Hiện</v>
      </c>
      <c r="B664" s="154" t="str">
        <f t="shared" si="847"/>
        <v>Đủ</v>
      </c>
      <c r="C664" s="154">
        <f t="shared" si="848"/>
        <v>0</v>
      </c>
      <c r="D664" s="154"/>
      <c r="E664" s="154"/>
      <c r="F664" s="344"/>
      <c r="G664" s="154"/>
      <c r="I664" s="164" t="s">
        <v>1826</v>
      </c>
      <c r="J664" s="164" t="s">
        <v>922</v>
      </c>
      <c r="K664" s="171" t="s">
        <v>1827</v>
      </c>
      <c r="L664" s="247"/>
      <c r="M664" s="163" t="s">
        <v>1074</v>
      </c>
      <c r="N664" s="248"/>
      <c r="O664" s="229">
        <v>1362</v>
      </c>
      <c r="P664" s="172"/>
      <c r="Q664" s="266"/>
      <c r="BG664" s="162"/>
      <c r="BH664" s="162"/>
      <c r="BI664" s="162"/>
      <c r="BJ664" s="162"/>
      <c r="BK664" s="162"/>
      <c r="BL664" s="162"/>
      <c r="BM664" s="162"/>
      <c r="BN664" s="162"/>
      <c r="BO664" s="162"/>
      <c r="BP664" s="162"/>
      <c r="BQ664" s="162">
        <v>1362</v>
      </c>
      <c r="BR664" s="162">
        <v>0</v>
      </c>
      <c r="BS664" s="162">
        <v>0</v>
      </c>
      <c r="BT664" s="162">
        <v>0</v>
      </c>
      <c r="BU664" s="162">
        <v>0</v>
      </c>
      <c r="BV664" s="162">
        <v>0</v>
      </c>
      <c r="BW664" s="162"/>
      <c r="BX664" s="162"/>
      <c r="BY664" s="162">
        <v>0</v>
      </c>
      <c r="BZ664" s="162">
        <v>0</v>
      </c>
      <c r="CA664" s="162">
        <v>16</v>
      </c>
      <c r="CB664" s="162">
        <v>0</v>
      </c>
      <c r="CC664" s="162">
        <v>0</v>
      </c>
      <c r="CD664" s="162">
        <v>0</v>
      </c>
      <c r="CE664" s="162">
        <f>VLOOKUP(I664,[120]REV33!$A:$O,11,0)</f>
        <v>0</v>
      </c>
      <c r="CF664" s="162">
        <f>VLOOKUP(I664,[120]REV33!$A:$O,12,0)</f>
        <v>0</v>
      </c>
      <c r="CG664" s="162"/>
      <c r="CH664" s="162"/>
      <c r="CI664" s="162"/>
      <c r="CJ664" s="162"/>
      <c r="CK664" s="162"/>
      <c r="CL664" s="162"/>
      <c r="CM664" s="162"/>
      <c r="CN664" s="162"/>
      <c r="CO664" s="162">
        <v>0</v>
      </c>
      <c r="CP664" s="162">
        <v>0</v>
      </c>
      <c r="CQ664" s="162">
        <v>0</v>
      </c>
      <c r="CR664" s="162">
        <v>0</v>
      </c>
      <c r="CS664" s="162">
        <v>0</v>
      </c>
      <c r="CT664" s="162">
        <v>0</v>
      </c>
      <c r="CU664" s="162">
        <v>0</v>
      </c>
      <c r="CV664" s="162">
        <v>0</v>
      </c>
      <c r="CW664" s="209">
        <f t="shared" si="879"/>
        <v>1378</v>
      </c>
      <c r="CX664" s="209">
        <f t="shared" si="880"/>
        <v>0</v>
      </c>
      <c r="CY664" s="762" t="s">
        <v>2325</v>
      </c>
      <c r="DE664" s="152">
        <f t="shared" si="881"/>
        <v>1378</v>
      </c>
      <c r="DF664" s="152" t="str">
        <f t="shared" si="882"/>
        <v>0</v>
      </c>
      <c r="DH664" s="158" t="s">
        <v>2242</v>
      </c>
      <c r="DI664" s="156" t="s">
        <v>2041</v>
      </c>
      <c r="DJ664" s="253" t="s">
        <v>2390</v>
      </c>
      <c r="DK664" s="186" t="s">
        <v>2391</v>
      </c>
      <c r="DL664" s="156" t="s">
        <v>477</v>
      </c>
      <c r="DM664" s="187">
        <v>45982</v>
      </c>
      <c r="DN664" s="716">
        <v>1362</v>
      </c>
      <c r="DO664" s="240" t="s">
        <v>477</v>
      </c>
      <c r="DP664" s="189">
        <v>550</v>
      </c>
      <c r="DQ664" s="181">
        <f t="shared" si="862"/>
        <v>809028</v>
      </c>
      <c r="DR664" s="446">
        <v>0.08</v>
      </c>
      <c r="DS664" s="160">
        <f t="shared" si="863"/>
        <v>749100</v>
      </c>
      <c r="DT664" s="987">
        <v>45982</v>
      </c>
      <c r="DU664" s="152">
        <f t="shared" si="883"/>
        <v>1378</v>
      </c>
      <c r="DV664" s="152">
        <f t="shared" si="884"/>
        <v>0</v>
      </c>
      <c r="ES664" s="152">
        <f t="shared" si="885"/>
        <v>0</v>
      </c>
      <c r="ET664" s="151">
        <f t="shared" si="886"/>
        <v>0</v>
      </c>
      <c r="EU664" s="153"/>
      <c r="EV664" s="153"/>
      <c r="EW664" s="153"/>
      <c r="EX664" s="153"/>
      <c r="EY664" s="152">
        <f t="shared" si="887"/>
        <v>1378</v>
      </c>
      <c r="EZ664" s="152">
        <f t="shared" si="888"/>
        <v>0</v>
      </c>
      <c r="FA664" s="152">
        <f t="shared" si="889"/>
        <v>0</v>
      </c>
      <c r="FB664" s="152">
        <f t="shared" si="890"/>
        <v>0</v>
      </c>
      <c r="FC664" s="151" t="str">
        <f t="shared" si="891"/>
        <v>Đủ</v>
      </c>
    </row>
    <row r="665" spans="1:159" s="264" customFormat="1" ht="14" hidden="1" customHeight="1">
      <c r="A665" s="208" t="str">
        <f t="shared" si="892"/>
        <v>ok</v>
      </c>
      <c r="B665" s="154"/>
      <c r="C665" s="154"/>
      <c r="D665" s="154"/>
      <c r="E665" s="154"/>
      <c r="F665" s="344"/>
      <c r="G665" s="154"/>
      <c r="I665" s="164" t="s">
        <v>1826</v>
      </c>
      <c r="J665" s="164" t="s">
        <v>922</v>
      </c>
      <c r="K665" s="171" t="s">
        <v>1827</v>
      </c>
      <c r="L665" s="247"/>
      <c r="M665" s="163" t="s">
        <v>1074</v>
      </c>
      <c r="N665" s="248"/>
      <c r="O665" s="229"/>
      <c r="P665" s="172"/>
      <c r="Q665" s="266"/>
      <c r="BG665" s="162"/>
      <c r="BH665" s="162"/>
      <c r="BI665" s="162"/>
      <c r="BJ665" s="162"/>
      <c r="BK665" s="162"/>
      <c r="BL665" s="162"/>
      <c r="BM665" s="162"/>
      <c r="BN665" s="162"/>
      <c r="BO665" s="162"/>
      <c r="BP665" s="162"/>
      <c r="BQ665" s="162"/>
      <c r="BR665" s="162"/>
      <c r="BS665" s="162"/>
      <c r="BT665" s="162"/>
      <c r="BU665" s="162"/>
      <c r="BV665" s="162"/>
      <c r="BW665" s="162"/>
      <c r="BX665" s="162"/>
      <c r="BY665" s="162"/>
      <c r="BZ665" s="162"/>
      <c r="CA665" s="162"/>
      <c r="CB665" s="162"/>
      <c r="CC665" s="162"/>
      <c r="CD665" s="162"/>
      <c r="CE665" s="162"/>
      <c r="CF665" s="162"/>
      <c r="CG665" s="162"/>
      <c r="CH665" s="162"/>
      <c r="CI665" s="162"/>
      <c r="CJ665" s="162"/>
      <c r="CK665" s="162"/>
      <c r="CL665" s="162"/>
      <c r="CM665" s="162"/>
      <c r="CN665" s="162"/>
      <c r="CO665" s="162"/>
      <c r="CP665" s="162"/>
      <c r="CQ665" s="162"/>
      <c r="CR665" s="162"/>
      <c r="CS665" s="162"/>
      <c r="CT665" s="162"/>
      <c r="CU665" s="162"/>
      <c r="CV665" s="162"/>
      <c r="CW665" s="209"/>
      <c r="CX665" s="209"/>
      <c r="CY665" s="762"/>
      <c r="DE665" s="152"/>
      <c r="DF665" s="152"/>
      <c r="DH665" s="158" t="s">
        <v>2578</v>
      </c>
      <c r="DI665" s="156" t="s">
        <v>2041</v>
      </c>
      <c r="DJ665" s="985" t="s">
        <v>2004</v>
      </c>
      <c r="DK665" s="186"/>
      <c r="DL665" s="240" t="s">
        <v>477</v>
      </c>
      <c r="DM665" s="187" t="s">
        <v>374</v>
      </c>
      <c r="DN665" s="716">
        <v>16</v>
      </c>
      <c r="DO665" s="240" t="s">
        <v>477</v>
      </c>
      <c r="DP665" s="189">
        <v>550</v>
      </c>
      <c r="DQ665" s="181">
        <f>DP665*DN665*1.08</f>
        <v>9504</v>
      </c>
      <c r="DR665" s="446">
        <f t="shared" ref="DR665" si="893">(DQ665-DS665)/DS665</f>
        <v>0.08</v>
      </c>
      <c r="DS665" s="160">
        <f>DP665*DN665</f>
        <v>8800</v>
      </c>
      <c r="DT665" s="987">
        <v>46006</v>
      </c>
      <c r="DU665" s="152"/>
      <c r="DV665" s="152"/>
      <c r="ES665" s="152"/>
      <c r="ET665" s="151"/>
      <c r="EU665" s="153"/>
      <c r="EV665" s="153"/>
      <c r="EW665" s="153"/>
      <c r="EX665" s="153"/>
      <c r="EY665" s="152"/>
      <c r="EZ665" s="152"/>
      <c r="FA665" s="152"/>
      <c r="FB665" s="152"/>
      <c r="FC665" s="151"/>
    </row>
    <row r="666" spans="1:159" s="264" customFormat="1" ht="14" hidden="1" customHeight="1">
      <c r="A666" s="208" t="str">
        <f t="shared" si="892"/>
        <v>Hiện</v>
      </c>
      <c r="B666" s="154" t="str">
        <f t="shared" si="847"/>
        <v>Đủ</v>
      </c>
      <c r="C666" s="154">
        <f t="shared" si="848"/>
        <v>0</v>
      </c>
      <c r="D666" s="154"/>
      <c r="E666" s="154"/>
      <c r="F666" s="344"/>
      <c r="I666" s="164" t="s">
        <v>1828</v>
      </c>
      <c r="J666" s="164" t="s">
        <v>922</v>
      </c>
      <c r="K666" s="171" t="s">
        <v>1471</v>
      </c>
      <c r="L666" s="247"/>
      <c r="M666" s="163" t="s">
        <v>1074</v>
      </c>
      <c r="N666" s="248"/>
      <c r="O666" s="229">
        <v>16</v>
      </c>
      <c r="P666" s="172"/>
      <c r="Q666" s="266"/>
      <c r="BG666" s="162"/>
      <c r="BH666" s="162"/>
      <c r="BI666" s="162"/>
      <c r="BJ666" s="162"/>
      <c r="BK666" s="162"/>
      <c r="BL666" s="162"/>
      <c r="BM666" s="162"/>
      <c r="BN666" s="162"/>
      <c r="BO666" s="162"/>
      <c r="BP666" s="162"/>
      <c r="BQ666" s="162">
        <v>16</v>
      </c>
      <c r="BR666" s="162">
        <v>0</v>
      </c>
      <c r="BS666" s="162">
        <v>0</v>
      </c>
      <c r="BT666" s="162">
        <v>0</v>
      </c>
      <c r="BU666" s="162">
        <v>0</v>
      </c>
      <c r="BV666" s="162">
        <v>0</v>
      </c>
      <c r="BW666" s="162"/>
      <c r="BX666" s="162"/>
      <c r="BY666" s="162">
        <v>0</v>
      </c>
      <c r="BZ666" s="162">
        <v>0</v>
      </c>
      <c r="CA666" s="162">
        <v>0</v>
      </c>
      <c r="CB666" s="162">
        <v>0</v>
      </c>
      <c r="CC666" s="162">
        <v>0</v>
      </c>
      <c r="CD666" s="162">
        <v>0</v>
      </c>
      <c r="CE666" s="162">
        <f>VLOOKUP(I666,[120]REV33!$A:$O,11,0)</f>
        <v>0</v>
      </c>
      <c r="CF666" s="162">
        <f>VLOOKUP(I666,[120]REV33!$A:$O,12,0)</f>
        <v>0</v>
      </c>
      <c r="CG666" s="162"/>
      <c r="CH666" s="162"/>
      <c r="CI666" s="162"/>
      <c r="CJ666" s="162"/>
      <c r="CK666" s="162"/>
      <c r="CL666" s="162"/>
      <c r="CM666" s="162"/>
      <c r="CN666" s="162"/>
      <c r="CO666" s="162">
        <v>0</v>
      </c>
      <c r="CP666" s="162">
        <v>0</v>
      </c>
      <c r="CQ666" s="162">
        <v>0</v>
      </c>
      <c r="CR666" s="162">
        <v>0</v>
      </c>
      <c r="CS666" s="162">
        <v>0</v>
      </c>
      <c r="CT666" s="162">
        <v>0</v>
      </c>
      <c r="CU666" s="162">
        <v>0</v>
      </c>
      <c r="CV666" s="162">
        <v>0</v>
      </c>
      <c r="CW666" s="209">
        <f t="shared" ref="CW666:CW701" si="894">Q666+S666+U666+W666+Y666+AA666+AC666+AE666+AG666+AI666+AK666+AM666+AO666+AQ666+AS666+AU666+AW666+AY666+BA666+BC666+BE666+BG666+BI666+BK666+BM666+BO666+BQ666+BS666+BU666+BW666+BY666+CA666+CC666+CE666+CG666+CI666+CK666+CM666+CO666+CQ666+CS666+CU666</f>
        <v>16</v>
      </c>
      <c r="CX666" s="209">
        <f t="shared" ref="CX666:CX701" si="895">R666+T666+V666+X666+Z666+AB666+AD666+AF666+AH666+AJ666+AL666+AN666+AP666+AR666+AT666+AV666+AX666+AZ666+BB666+BD666+BF666+BH666+BJ666+BL666+BN666+BP666+BR666+BT666+BV666+BX666+BZ666+CB666+CD666+CF666+CH666+CJ666+CL666+CN666+CP666+CR666+CT666+CV666</f>
        <v>0</v>
      </c>
      <c r="CY666" s="206" t="s">
        <v>1894</v>
      </c>
      <c r="DE666" s="152">
        <f t="shared" ref="DE666:DE701" si="896">IF(CW666&gt;DA666,CW666-DA666,"0")</f>
        <v>16</v>
      </c>
      <c r="DF666" s="152" t="str">
        <f t="shared" ref="DF666:DF701" si="897">IF(CX666&gt;DB666,CX666-DB666,"0")</f>
        <v>0</v>
      </c>
      <c r="DH666" s="158" t="s">
        <v>2242</v>
      </c>
      <c r="DI666" s="156" t="s">
        <v>2041</v>
      </c>
      <c r="DJ666" s="253" t="s">
        <v>2400</v>
      </c>
      <c r="DK666" s="186" t="s">
        <v>2401</v>
      </c>
      <c r="DL666" s="156" t="s">
        <v>477</v>
      </c>
      <c r="DM666" s="187">
        <v>45982</v>
      </c>
      <c r="DN666" s="716">
        <v>16</v>
      </c>
      <c r="DO666" s="240" t="s">
        <v>477</v>
      </c>
      <c r="DP666" s="189">
        <v>28800</v>
      </c>
      <c r="DQ666" s="181">
        <f t="shared" si="862"/>
        <v>497664.00000000006</v>
      </c>
      <c r="DR666" s="446">
        <v>0.08</v>
      </c>
      <c r="DS666" s="160">
        <f t="shared" si="863"/>
        <v>460800</v>
      </c>
      <c r="DT666" s="159">
        <v>45982</v>
      </c>
      <c r="DU666" s="152">
        <f t="shared" ref="DU666:DU701" si="898">SUMIF($I:$I,I666,$DN:$DN)</f>
        <v>16</v>
      </c>
      <c r="DV666" s="152">
        <f t="shared" ref="DV666:DV701" si="899">SUMIF($I:$I,I666,$DO:$DO)</f>
        <v>0</v>
      </c>
      <c r="ES666" s="152">
        <f t="shared" ref="ES666:ES701" si="900">SUMIF($I:$I,I666,$EG:$EG)</f>
        <v>0</v>
      </c>
      <c r="ET666" s="151">
        <f t="shared" ref="ET666:ET701" si="901">SUMIF($I:$I,I666,$EH:$EH)</f>
        <v>0</v>
      </c>
      <c r="EU666" s="153"/>
      <c r="EV666" s="153"/>
      <c r="EW666" s="153"/>
      <c r="EX666" s="153"/>
      <c r="EY666" s="152">
        <f t="shared" ref="EY666:EY701" si="902">DU666+ES666</f>
        <v>16</v>
      </c>
      <c r="EZ666" s="152">
        <f t="shared" ref="EZ666:EZ701" si="903">DV666+ET666</f>
        <v>0</v>
      </c>
      <c r="FA666" s="152">
        <f t="shared" ref="FA666:FA701" si="904">DE666-EY666</f>
        <v>0</v>
      </c>
      <c r="FB666" s="152">
        <f t="shared" ref="FB666:FB701" si="905">DF666-EZ666</f>
        <v>0</v>
      </c>
      <c r="FC666" s="151" t="str">
        <f t="shared" ref="FC666:FC701" si="906">IF(FA666&lt;0,"Thừa",IF(FA666=0,"Đủ","Thiếu"))</f>
        <v>Đủ</v>
      </c>
    </row>
    <row r="667" spans="1:159" s="264" customFormat="1" ht="14" hidden="1" customHeight="1">
      <c r="A667" s="208" t="str">
        <f t="shared" si="892"/>
        <v>Hiện</v>
      </c>
      <c r="B667" s="154" t="str">
        <f t="shared" si="847"/>
        <v>Đủ</v>
      </c>
      <c r="C667" s="154">
        <f t="shared" si="848"/>
        <v>0</v>
      </c>
      <c r="D667" s="154"/>
      <c r="E667" s="154"/>
      <c r="F667" s="344"/>
      <c r="I667" s="164" t="s">
        <v>1829</v>
      </c>
      <c r="J667" s="164" t="s">
        <v>922</v>
      </c>
      <c r="K667" s="171" t="s">
        <v>1830</v>
      </c>
      <c r="L667" s="247"/>
      <c r="M667" s="163" t="s">
        <v>1074</v>
      </c>
      <c r="N667" s="248"/>
      <c r="O667" s="229">
        <v>12</v>
      </c>
      <c r="P667" s="172"/>
      <c r="Q667" s="266"/>
      <c r="BG667" s="162"/>
      <c r="BH667" s="162"/>
      <c r="BI667" s="162"/>
      <c r="BJ667" s="162"/>
      <c r="BK667" s="162"/>
      <c r="BL667" s="162"/>
      <c r="BM667" s="162"/>
      <c r="BN667" s="162"/>
      <c r="BO667" s="162"/>
      <c r="BP667" s="162"/>
      <c r="BQ667" s="162">
        <v>12</v>
      </c>
      <c r="BR667" s="162">
        <v>0</v>
      </c>
      <c r="BS667" s="162">
        <v>0</v>
      </c>
      <c r="BT667" s="162">
        <v>0</v>
      </c>
      <c r="BU667" s="162">
        <v>0</v>
      </c>
      <c r="BV667" s="162">
        <v>0</v>
      </c>
      <c r="BW667" s="162"/>
      <c r="BX667" s="162"/>
      <c r="BY667" s="162">
        <v>0</v>
      </c>
      <c r="BZ667" s="162">
        <v>0</v>
      </c>
      <c r="CA667" s="162">
        <v>0</v>
      </c>
      <c r="CB667" s="162">
        <v>0</v>
      </c>
      <c r="CC667" s="162">
        <v>0</v>
      </c>
      <c r="CD667" s="162">
        <v>0</v>
      </c>
      <c r="CE667" s="162">
        <f>VLOOKUP(I667,[120]REV33!$A:$O,11,0)</f>
        <v>0</v>
      </c>
      <c r="CF667" s="162">
        <f>VLOOKUP(I667,[120]REV33!$A:$O,12,0)</f>
        <v>0</v>
      </c>
      <c r="CG667" s="162"/>
      <c r="CH667" s="162"/>
      <c r="CI667" s="162"/>
      <c r="CJ667" s="162"/>
      <c r="CK667" s="162"/>
      <c r="CL667" s="162"/>
      <c r="CM667" s="162"/>
      <c r="CN667" s="162"/>
      <c r="CO667" s="162">
        <v>0</v>
      </c>
      <c r="CP667" s="162">
        <v>0</v>
      </c>
      <c r="CQ667" s="162">
        <v>0</v>
      </c>
      <c r="CR667" s="162">
        <v>0</v>
      </c>
      <c r="CS667" s="162">
        <v>0</v>
      </c>
      <c r="CT667" s="162">
        <v>0</v>
      </c>
      <c r="CU667" s="162">
        <v>0</v>
      </c>
      <c r="CV667" s="162">
        <v>0</v>
      </c>
      <c r="CW667" s="209">
        <f t="shared" si="894"/>
        <v>12</v>
      </c>
      <c r="CX667" s="209">
        <f t="shared" si="895"/>
        <v>0</v>
      </c>
      <c r="CY667" s="206" t="s">
        <v>1894</v>
      </c>
      <c r="DE667" s="152">
        <f t="shared" si="896"/>
        <v>12</v>
      </c>
      <c r="DF667" s="152" t="str">
        <f t="shared" si="897"/>
        <v>0</v>
      </c>
      <c r="DH667" s="158" t="s">
        <v>2242</v>
      </c>
      <c r="DI667" s="156" t="s">
        <v>2041</v>
      </c>
      <c r="DJ667" s="253" t="s">
        <v>2400</v>
      </c>
      <c r="DK667" s="186" t="s">
        <v>2401</v>
      </c>
      <c r="DL667" s="156" t="s">
        <v>477</v>
      </c>
      <c r="DM667" s="187">
        <v>45982</v>
      </c>
      <c r="DN667" s="716">
        <v>12</v>
      </c>
      <c r="DO667" s="240" t="s">
        <v>477</v>
      </c>
      <c r="DP667" s="189">
        <v>28800</v>
      </c>
      <c r="DQ667" s="181">
        <f t="shared" si="862"/>
        <v>373248</v>
      </c>
      <c r="DR667" s="446">
        <v>0.08</v>
      </c>
      <c r="DS667" s="160">
        <f t="shared" si="863"/>
        <v>345600</v>
      </c>
      <c r="DT667" s="159">
        <v>45982</v>
      </c>
      <c r="DU667" s="152">
        <f t="shared" si="898"/>
        <v>12</v>
      </c>
      <c r="DV667" s="152">
        <f t="shared" si="899"/>
        <v>0</v>
      </c>
      <c r="ES667" s="152">
        <f t="shared" si="900"/>
        <v>0</v>
      </c>
      <c r="ET667" s="151">
        <f t="shared" si="901"/>
        <v>0</v>
      </c>
      <c r="EU667" s="153"/>
      <c r="EV667" s="153"/>
      <c r="EW667" s="153"/>
      <c r="EX667" s="153"/>
      <c r="EY667" s="152">
        <f t="shared" si="902"/>
        <v>12</v>
      </c>
      <c r="EZ667" s="152">
        <f t="shared" si="903"/>
        <v>0</v>
      </c>
      <c r="FA667" s="152">
        <f t="shared" si="904"/>
        <v>0</v>
      </c>
      <c r="FB667" s="152">
        <f t="shared" si="905"/>
        <v>0</v>
      </c>
      <c r="FC667" s="151" t="str">
        <f t="shared" si="906"/>
        <v>Đủ</v>
      </c>
    </row>
    <row r="668" spans="1:159" s="264" customFormat="1" ht="14" hidden="1" customHeight="1">
      <c r="A668" s="208" t="str">
        <f t="shared" si="892"/>
        <v>Hiện</v>
      </c>
      <c r="B668" s="154" t="str">
        <f t="shared" si="847"/>
        <v>Đủ</v>
      </c>
      <c r="C668" s="154">
        <f t="shared" si="848"/>
        <v>0</v>
      </c>
      <c r="D668" s="154"/>
      <c r="E668" s="154"/>
      <c r="F668" s="344"/>
      <c r="I668" s="164" t="s">
        <v>1831</v>
      </c>
      <c r="J668" s="164" t="s">
        <v>922</v>
      </c>
      <c r="K668" s="171" t="s">
        <v>1832</v>
      </c>
      <c r="L668" s="247"/>
      <c r="M668" s="163" t="s">
        <v>1074</v>
      </c>
      <c r="N668" s="248"/>
      <c r="O668" s="229">
        <v>576</v>
      </c>
      <c r="P668" s="172"/>
      <c r="Q668" s="266"/>
      <c r="BG668" s="162"/>
      <c r="BH668" s="162"/>
      <c r="BI668" s="162"/>
      <c r="BJ668" s="162"/>
      <c r="BK668" s="162"/>
      <c r="BL668" s="162"/>
      <c r="BM668" s="162"/>
      <c r="BN668" s="162"/>
      <c r="BO668" s="162"/>
      <c r="BP668" s="162"/>
      <c r="BQ668" s="162">
        <v>576</v>
      </c>
      <c r="BR668" s="162">
        <v>0</v>
      </c>
      <c r="BS668" s="162">
        <v>0</v>
      </c>
      <c r="BT668" s="162">
        <v>0</v>
      </c>
      <c r="BU668" s="162">
        <v>0</v>
      </c>
      <c r="BV668" s="162">
        <v>0</v>
      </c>
      <c r="BW668" s="162"/>
      <c r="BX668" s="162"/>
      <c r="BY668" s="162">
        <v>0</v>
      </c>
      <c r="BZ668" s="162">
        <v>0</v>
      </c>
      <c r="CA668" s="162">
        <v>0</v>
      </c>
      <c r="CB668" s="162">
        <v>0</v>
      </c>
      <c r="CC668" s="162">
        <v>0</v>
      </c>
      <c r="CD668" s="162">
        <v>0</v>
      </c>
      <c r="CE668" s="162">
        <f>VLOOKUP(I668,[120]REV33!$A:$O,11,0)</f>
        <v>0</v>
      </c>
      <c r="CF668" s="162">
        <f>VLOOKUP(I668,[120]REV33!$A:$O,12,0)</f>
        <v>0</v>
      </c>
      <c r="CG668" s="162"/>
      <c r="CH668" s="162"/>
      <c r="CI668" s="162"/>
      <c r="CJ668" s="162"/>
      <c r="CK668" s="162"/>
      <c r="CL668" s="162"/>
      <c r="CM668" s="162"/>
      <c r="CN668" s="162"/>
      <c r="CO668" s="162">
        <v>0</v>
      </c>
      <c r="CP668" s="162">
        <v>0</v>
      </c>
      <c r="CQ668" s="162">
        <v>0</v>
      </c>
      <c r="CR668" s="162">
        <v>0</v>
      </c>
      <c r="CS668" s="162">
        <v>0</v>
      </c>
      <c r="CT668" s="162">
        <v>0</v>
      </c>
      <c r="CU668" s="162">
        <v>0</v>
      </c>
      <c r="CV668" s="162">
        <v>0</v>
      </c>
      <c r="CW668" s="209">
        <f t="shared" si="894"/>
        <v>576</v>
      </c>
      <c r="CX668" s="209">
        <f t="shared" si="895"/>
        <v>0</v>
      </c>
      <c r="CY668" s="206" t="s">
        <v>1894</v>
      </c>
      <c r="DE668" s="152">
        <f t="shared" si="896"/>
        <v>576</v>
      </c>
      <c r="DF668" s="152" t="str">
        <f t="shared" si="897"/>
        <v>0</v>
      </c>
      <c r="DH668" s="158" t="s">
        <v>2242</v>
      </c>
      <c r="DI668" s="156" t="s">
        <v>2041</v>
      </c>
      <c r="DJ668" s="253" t="s">
        <v>2402</v>
      </c>
      <c r="DK668" s="186" t="s">
        <v>2403</v>
      </c>
      <c r="DL668" s="156" t="s">
        <v>477</v>
      </c>
      <c r="DM668" s="187">
        <v>45982</v>
      </c>
      <c r="DN668" s="716">
        <v>576</v>
      </c>
      <c r="DO668" s="240" t="s">
        <v>477</v>
      </c>
      <c r="DP668" s="189">
        <v>1150</v>
      </c>
      <c r="DQ668" s="181">
        <f t="shared" si="862"/>
        <v>715392</v>
      </c>
      <c r="DR668" s="446">
        <v>0.08</v>
      </c>
      <c r="DS668" s="160">
        <f t="shared" si="863"/>
        <v>662400</v>
      </c>
      <c r="DT668" s="159">
        <v>45982</v>
      </c>
      <c r="DU668" s="152">
        <f t="shared" si="898"/>
        <v>576</v>
      </c>
      <c r="DV668" s="152">
        <f t="shared" si="899"/>
        <v>0</v>
      </c>
      <c r="ES668" s="152">
        <f t="shared" si="900"/>
        <v>0</v>
      </c>
      <c r="ET668" s="151">
        <f t="shared" si="901"/>
        <v>0</v>
      </c>
      <c r="EU668" s="153"/>
      <c r="EV668" s="153"/>
      <c r="EW668" s="153"/>
      <c r="EX668" s="153"/>
      <c r="EY668" s="152">
        <f t="shared" si="902"/>
        <v>576</v>
      </c>
      <c r="EZ668" s="152">
        <f t="shared" si="903"/>
        <v>0</v>
      </c>
      <c r="FA668" s="152">
        <f t="shared" si="904"/>
        <v>0</v>
      </c>
      <c r="FB668" s="152">
        <f t="shared" si="905"/>
        <v>0</v>
      </c>
      <c r="FC668" s="151" t="str">
        <f t="shared" si="906"/>
        <v>Đủ</v>
      </c>
    </row>
    <row r="669" spans="1:159" s="264" customFormat="1" ht="14" hidden="1" customHeight="1">
      <c r="A669" s="208" t="str">
        <f t="shared" si="892"/>
        <v>Hiện</v>
      </c>
      <c r="B669" s="154" t="str">
        <f t="shared" si="847"/>
        <v>Đủ</v>
      </c>
      <c r="C669" s="154">
        <f t="shared" si="848"/>
        <v>0</v>
      </c>
      <c r="D669" s="154"/>
      <c r="E669" s="154"/>
      <c r="F669" s="344"/>
      <c r="I669" s="164" t="s">
        <v>1833</v>
      </c>
      <c r="J669" s="164" t="s">
        <v>922</v>
      </c>
      <c r="K669" s="171" t="s">
        <v>1834</v>
      </c>
      <c r="L669" s="247"/>
      <c r="M669" s="163" t="s">
        <v>1074</v>
      </c>
      <c r="N669" s="248"/>
      <c r="O669" s="229">
        <v>192</v>
      </c>
      <c r="P669" s="172"/>
      <c r="Q669" s="266"/>
      <c r="BG669" s="162"/>
      <c r="BH669" s="162"/>
      <c r="BI669" s="162"/>
      <c r="BJ669" s="162"/>
      <c r="BK669" s="162"/>
      <c r="BL669" s="162"/>
      <c r="BM669" s="162"/>
      <c r="BN669" s="162"/>
      <c r="BO669" s="162"/>
      <c r="BP669" s="162"/>
      <c r="BQ669" s="162">
        <v>192</v>
      </c>
      <c r="BR669" s="162">
        <v>0</v>
      </c>
      <c r="BS669" s="162">
        <v>0</v>
      </c>
      <c r="BT669" s="162">
        <v>0</v>
      </c>
      <c r="BU669" s="162">
        <v>0</v>
      </c>
      <c r="BV669" s="162">
        <v>0</v>
      </c>
      <c r="BW669" s="162"/>
      <c r="BX669" s="162"/>
      <c r="BY669" s="162">
        <v>0</v>
      </c>
      <c r="BZ669" s="162">
        <v>0</v>
      </c>
      <c r="CA669" s="162">
        <v>0</v>
      </c>
      <c r="CB669" s="162">
        <v>0</v>
      </c>
      <c r="CC669" s="162">
        <v>0</v>
      </c>
      <c r="CD669" s="162">
        <v>0</v>
      </c>
      <c r="CE669" s="162">
        <f>VLOOKUP(I669,[120]REV33!$A:$O,11,0)</f>
        <v>0</v>
      </c>
      <c r="CF669" s="162">
        <f>VLOOKUP(I669,[120]REV33!$A:$O,12,0)</f>
        <v>0</v>
      </c>
      <c r="CG669" s="162"/>
      <c r="CH669" s="162"/>
      <c r="CI669" s="162"/>
      <c r="CJ669" s="162"/>
      <c r="CK669" s="162"/>
      <c r="CL669" s="162"/>
      <c r="CM669" s="162"/>
      <c r="CN669" s="162"/>
      <c r="CO669" s="162">
        <v>0</v>
      </c>
      <c r="CP669" s="162">
        <v>0</v>
      </c>
      <c r="CQ669" s="162">
        <v>0</v>
      </c>
      <c r="CR669" s="162">
        <v>0</v>
      </c>
      <c r="CS669" s="162">
        <v>0</v>
      </c>
      <c r="CT669" s="162">
        <v>0</v>
      </c>
      <c r="CU669" s="162">
        <v>0</v>
      </c>
      <c r="CV669" s="162">
        <v>0</v>
      </c>
      <c r="CW669" s="209">
        <f t="shared" si="894"/>
        <v>192</v>
      </c>
      <c r="CX669" s="209">
        <f t="shared" si="895"/>
        <v>0</v>
      </c>
      <c r="CY669" s="206" t="s">
        <v>1894</v>
      </c>
      <c r="DE669" s="152">
        <f t="shared" si="896"/>
        <v>192</v>
      </c>
      <c r="DF669" s="152" t="str">
        <f t="shared" si="897"/>
        <v>0</v>
      </c>
      <c r="DH669" s="158" t="s">
        <v>2242</v>
      </c>
      <c r="DI669" s="156" t="s">
        <v>2041</v>
      </c>
      <c r="DJ669" s="253" t="s">
        <v>2404</v>
      </c>
      <c r="DK669" s="186" t="s">
        <v>2405</v>
      </c>
      <c r="DL669" s="156" t="s">
        <v>477</v>
      </c>
      <c r="DM669" s="187">
        <v>45982</v>
      </c>
      <c r="DN669" s="716">
        <v>192</v>
      </c>
      <c r="DO669" s="240" t="s">
        <v>477</v>
      </c>
      <c r="DP669" s="189">
        <v>1880</v>
      </c>
      <c r="DQ669" s="181">
        <f t="shared" si="862"/>
        <v>389836.80000000005</v>
      </c>
      <c r="DR669" s="446">
        <v>0.08</v>
      </c>
      <c r="DS669" s="160">
        <f t="shared" si="863"/>
        <v>360960</v>
      </c>
      <c r="DT669" s="159">
        <v>45982</v>
      </c>
      <c r="DU669" s="152">
        <f t="shared" si="898"/>
        <v>192</v>
      </c>
      <c r="DV669" s="152">
        <f t="shared" si="899"/>
        <v>0</v>
      </c>
      <c r="ES669" s="152">
        <f t="shared" si="900"/>
        <v>0</v>
      </c>
      <c r="ET669" s="151">
        <f t="shared" si="901"/>
        <v>0</v>
      </c>
      <c r="EU669" s="153"/>
      <c r="EV669" s="153"/>
      <c r="EW669" s="153"/>
      <c r="EX669" s="153"/>
      <c r="EY669" s="152">
        <f t="shared" si="902"/>
        <v>192</v>
      </c>
      <c r="EZ669" s="152">
        <f t="shared" si="903"/>
        <v>0</v>
      </c>
      <c r="FA669" s="152">
        <f t="shared" si="904"/>
        <v>0</v>
      </c>
      <c r="FB669" s="152">
        <f t="shared" si="905"/>
        <v>0</v>
      </c>
      <c r="FC669" s="151" t="str">
        <f t="shared" si="906"/>
        <v>Đủ</v>
      </c>
    </row>
    <row r="670" spans="1:159" s="264" customFormat="1" ht="14" hidden="1" customHeight="1">
      <c r="A670" s="208" t="str">
        <f t="shared" si="892"/>
        <v>Hiện</v>
      </c>
      <c r="B670" s="154" t="str">
        <f t="shared" si="847"/>
        <v>Đủ</v>
      </c>
      <c r="C670" s="154">
        <f t="shared" si="848"/>
        <v>0</v>
      </c>
      <c r="D670" s="154"/>
      <c r="E670" s="154"/>
      <c r="F670" s="344"/>
      <c r="I670" s="164" t="s">
        <v>1835</v>
      </c>
      <c r="J670" s="164" t="s">
        <v>922</v>
      </c>
      <c r="K670" s="171" t="s">
        <v>1836</v>
      </c>
      <c r="L670" s="247"/>
      <c r="M670" s="163" t="s">
        <v>1074</v>
      </c>
      <c r="N670" s="248"/>
      <c r="O670" s="229">
        <v>102</v>
      </c>
      <c r="P670" s="172"/>
      <c r="Q670" s="266"/>
      <c r="BG670" s="162"/>
      <c r="BH670" s="162"/>
      <c r="BI670" s="162"/>
      <c r="BJ670" s="162"/>
      <c r="BK670" s="162"/>
      <c r="BL670" s="162"/>
      <c r="BM670" s="162"/>
      <c r="BN670" s="162"/>
      <c r="BO670" s="162"/>
      <c r="BP670" s="162"/>
      <c r="BQ670" s="162">
        <v>102</v>
      </c>
      <c r="BR670" s="162">
        <v>0</v>
      </c>
      <c r="BS670" s="162">
        <v>0</v>
      </c>
      <c r="BT670" s="162">
        <v>0</v>
      </c>
      <c r="BU670" s="162">
        <v>0</v>
      </c>
      <c r="BV670" s="162">
        <v>0</v>
      </c>
      <c r="BW670" s="162"/>
      <c r="BX670" s="162"/>
      <c r="BY670" s="162">
        <v>0</v>
      </c>
      <c r="BZ670" s="162">
        <v>0</v>
      </c>
      <c r="CA670" s="162">
        <v>0</v>
      </c>
      <c r="CB670" s="162">
        <v>0</v>
      </c>
      <c r="CC670" s="162">
        <v>0</v>
      </c>
      <c r="CD670" s="162">
        <v>0</v>
      </c>
      <c r="CE670" s="162">
        <f>VLOOKUP(I670,[120]REV33!$A:$O,11,0)</f>
        <v>0</v>
      </c>
      <c r="CF670" s="162">
        <f>VLOOKUP(I670,[120]REV33!$A:$O,12,0)</f>
        <v>0</v>
      </c>
      <c r="CG670" s="162"/>
      <c r="CH670" s="162"/>
      <c r="CI670" s="162"/>
      <c r="CJ670" s="162"/>
      <c r="CK670" s="162"/>
      <c r="CL670" s="162"/>
      <c r="CM670" s="162"/>
      <c r="CN670" s="162"/>
      <c r="CO670" s="162">
        <v>0</v>
      </c>
      <c r="CP670" s="162">
        <v>0</v>
      </c>
      <c r="CQ670" s="162">
        <v>0</v>
      </c>
      <c r="CR670" s="162">
        <v>0</v>
      </c>
      <c r="CS670" s="162">
        <v>0</v>
      </c>
      <c r="CT670" s="162">
        <v>0</v>
      </c>
      <c r="CU670" s="162">
        <v>0</v>
      </c>
      <c r="CV670" s="162">
        <v>0</v>
      </c>
      <c r="CW670" s="209">
        <f t="shared" si="894"/>
        <v>102</v>
      </c>
      <c r="CX670" s="209">
        <f t="shared" si="895"/>
        <v>0</v>
      </c>
      <c r="CY670" s="206" t="s">
        <v>1894</v>
      </c>
      <c r="DE670" s="152">
        <f t="shared" si="896"/>
        <v>102</v>
      </c>
      <c r="DF670" s="152" t="str">
        <f t="shared" si="897"/>
        <v>0</v>
      </c>
      <c r="DH670" s="158" t="s">
        <v>2242</v>
      </c>
      <c r="DI670" s="156" t="s">
        <v>2041</v>
      </c>
      <c r="DJ670" s="253" t="s">
        <v>2406</v>
      </c>
      <c r="DK670" s="186" t="s">
        <v>2407</v>
      </c>
      <c r="DL670" s="156" t="s">
        <v>477</v>
      </c>
      <c r="DM670" s="187">
        <v>45982</v>
      </c>
      <c r="DN670" s="716">
        <v>102</v>
      </c>
      <c r="DO670" s="240" t="s">
        <v>477</v>
      </c>
      <c r="DP670" s="189">
        <v>420</v>
      </c>
      <c r="DQ670" s="181">
        <f t="shared" si="862"/>
        <v>46267.200000000004</v>
      </c>
      <c r="DR670" s="446">
        <v>0.08</v>
      </c>
      <c r="DS670" s="160">
        <f t="shared" si="863"/>
        <v>42840</v>
      </c>
      <c r="DT670" s="159">
        <v>45982</v>
      </c>
      <c r="DU670" s="152">
        <f t="shared" si="898"/>
        <v>102</v>
      </c>
      <c r="DV670" s="152">
        <f t="shared" si="899"/>
        <v>0</v>
      </c>
      <c r="ES670" s="152">
        <f t="shared" si="900"/>
        <v>0</v>
      </c>
      <c r="ET670" s="151">
        <f t="shared" si="901"/>
        <v>0</v>
      </c>
      <c r="EU670" s="153"/>
      <c r="EV670" s="153"/>
      <c r="EW670" s="153"/>
      <c r="EX670" s="153"/>
      <c r="EY670" s="152">
        <f t="shared" si="902"/>
        <v>102</v>
      </c>
      <c r="EZ670" s="152">
        <f t="shared" si="903"/>
        <v>0</v>
      </c>
      <c r="FA670" s="152">
        <f t="shared" si="904"/>
        <v>0</v>
      </c>
      <c r="FB670" s="152">
        <f t="shared" si="905"/>
        <v>0</v>
      </c>
      <c r="FC670" s="151" t="str">
        <f t="shared" si="906"/>
        <v>Đủ</v>
      </c>
    </row>
    <row r="671" spans="1:159" s="264" customFormat="1" ht="14" hidden="1" customHeight="1">
      <c r="A671" s="208" t="str">
        <f t="shared" si="892"/>
        <v>Hiện</v>
      </c>
      <c r="B671" s="154" t="str">
        <f t="shared" si="847"/>
        <v>Đủ</v>
      </c>
      <c r="C671" s="154">
        <f t="shared" si="848"/>
        <v>0</v>
      </c>
      <c r="D671" s="154"/>
      <c r="E671" s="154"/>
      <c r="F671" s="344"/>
      <c r="I671" s="164" t="s">
        <v>1837</v>
      </c>
      <c r="J671" s="164" t="s">
        <v>922</v>
      </c>
      <c r="K671" s="171" t="s">
        <v>1838</v>
      </c>
      <c r="L671" s="247"/>
      <c r="M671" s="163" t="s">
        <v>1074</v>
      </c>
      <c r="N671" s="248"/>
      <c r="O671" s="229">
        <v>528</v>
      </c>
      <c r="P671" s="172"/>
      <c r="Q671" s="266"/>
      <c r="BG671" s="162"/>
      <c r="BH671" s="162"/>
      <c r="BI671" s="162"/>
      <c r="BJ671" s="162"/>
      <c r="BK671" s="162"/>
      <c r="BL671" s="162"/>
      <c r="BM671" s="162"/>
      <c r="BN671" s="162"/>
      <c r="BO671" s="162"/>
      <c r="BP671" s="162"/>
      <c r="BQ671" s="162">
        <v>528</v>
      </c>
      <c r="BR671" s="162">
        <v>0</v>
      </c>
      <c r="BS671" s="162">
        <v>0</v>
      </c>
      <c r="BT671" s="162">
        <v>0</v>
      </c>
      <c r="BU671" s="162">
        <v>0</v>
      </c>
      <c r="BV671" s="162">
        <v>0</v>
      </c>
      <c r="BW671" s="162"/>
      <c r="BX671" s="162"/>
      <c r="BY671" s="162">
        <v>0</v>
      </c>
      <c r="BZ671" s="162">
        <v>0</v>
      </c>
      <c r="CA671" s="162">
        <v>0</v>
      </c>
      <c r="CB671" s="162">
        <v>0</v>
      </c>
      <c r="CC671" s="162">
        <v>0</v>
      </c>
      <c r="CD671" s="162">
        <v>0</v>
      </c>
      <c r="CE671" s="162">
        <f>VLOOKUP(I671,[120]REV33!$A:$O,11,0)</f>
        <v>0</v>
      </c>
      <c r="CF671" s="162">
        <f>VLOOKUP(I671,[120]REV33!$A:$O,12,0)</f>
        <v>0</v>
      </c>
      <c r="CG671" s="162"/>
      <c r="CH671" s="162"/>
      <c r="CI671" s="162"/>
      <c r="CJ671" s="162"/>
      <c r="CK671" s="162"/>
      <c r="CL671" s="162"/>
      <c r="CM671" s="162"/>
      <c r="CN671" s="162"/>
      <c r="CO671" s="162">
        <v>0</v>
      </c>
      <c r="CP671" s="162">
        <v>0</v>
      </c>
      <c r="CQ671" s="162">
        <v>0</v>
      </c>
      <c r="CR671" s="162">
        <v>0</v>
      </c>
      <c r="CS671" s="162">
        <v>0</v>
      </c>
      <c r="CT671" s="162">
        <v>0</v>
      </c>
      <c r="CU671" s="162">
        <v>0</v>
      </c>
      <c r="CV671" s="162">
        <v>0</v>
      </c>
      <c r="CW671" s="209">
        <f t="shared" si="894"/>
        <v>528</v>
      </c>
      <c r="CX671" s="209">
        <f t="shared" si="895"/>
        <v>0</v>
      </c>
      <c r="CY671" s="206" t="s">
        <v>1894</v>
      </c>
      <c r="DE671" s="152">
        <f t="shared" si="896"/>
        <v>528</v>
      </c>
      <c r="DF671" s="152" t="str">
        <f t="shared" si="897"/>
        <v>0</v>
      </c>
      <c r="DH671" s="158" t="s">
        <v>2242</v>
      </c>
      <c r="DI671" s="156" t="s">
        <v>2041</v>
      </c>
      <c r="DJ671" s="253" t="s">
        <v>2408</v>
      </c>
      <c r="DK671" s="186" t="s">
        <v>2409</v>
      </c>
      <c r="DL671" s="156" t="s">
        <v>477</v>
      </c>
      <c r="DM671" s="187">
        <v>45982</v>
      </c>
      <c r="DN671" s="716">
        <v>528</v>
      </c>
      <c r="DO671" s="240" t="s">
        <v>477</v>
      </c>
      <c r="DP671" s="189">
        <v>640</v>
      </c>
      <c r="DQ671" s="181">
        <f t="shared" si="862"/>
        <v>364953.60000000003</v>
      </c>
      <c r="DR671" s="446">
        <v>0.08</v>
      </c>
      <c r="DS671" s="160">
        <f t="shared" si="863"/>
        <v>337920</v>
      </c>
      <c r="DT671" s="159">
        <v>45982</v>
      </c>
      <c r="DU671" s="152">
        <f t="shared" si="898"/>
        <v>528</v>
      </c>
      <c r="DV671" s="152">
        <f t="shared" si="899"/>
        <v>0</v>
      </c>
      <c r="ES671" s="152">
        <f t="shared" si="900"/>
        <v>0</v>
      </c>
      <c r="ET671" s="151">
        <f t="shared" si="901"/>
        <v>0</v>
      </c>
      <c r="EU671" s="153"/>
      <c r="EV671" s="153"/>
      <c r="EW671" s="153"/>
      <c r="EX671" s="153"/>
      <c r="EY671" s="152">
        <f t="shared" si="902"/>
        <v>528</v>
      </c>
      <c r="EZ671" s="152">
        <f t="shared" si="903"/>
        <v>0</v>
      </c>
      <c r="FA671" s="152">
        <f t="shared" si="904"/>
        <v>0</v>
      </c>
      <c r="FB671" s="152">
        <f t="shared" si="905"/>
        <v>0</v>
      </c>
      <c r="FC671" s="151" t="str">
        <f t="shared" si="906"/>
        <v>Đủ</v>
      </c>
    </row>
    <row r="672" spans="1:159" s="264" customFormat="1" ht="14" hidden="1" customHeight="1">
      <c r="A672" s="208" t="str">
        <f t="shared" si="892"/>
        <v>Hiện</v>
      </c>
      <c r="B672" s="154" t="str">
        <f t="shared" si="847"/>
        <v>Đủ</v>
      </c>
      <c r="C672" s="154">
        <f t="shared" si="848"/>
        <v>0</v>
      </c>
      <c r="D672" s="154"/>
      <c r="E672" s="154"/>
      <c r="F672" s="344"/>
      <c r="I672" s="164" t="s">
        <v>1839</v>
      </c>
      <c r="J672" s="164" t="s">
        <v>922</v>
      </c>
      <c r="K672" s="171" t="s">
        <v>1840</v>
      </c>
      <c r="L672" s="247"/>
      <c r="M672" s="163" t="s">
        <v>1074</v>
      </c>
      <c r="N672" s="248"/>
      <c r="O672" s="229">
        <v>384</v>
      </c>
      <c r="P672" s="172"/>
      <c r="Q672" s="266"/>
      <c r="BG672" s="162"/>
      <c r="BH672" s="162"/>
      <c r="BI672" s="162"/>
      <c r="BJ672" s="162"/>
      <c r="BK672" s="162"/>
      <c r="BL672" s="162"/>
      <c r="BM672" s="162"/>
      <c r="BN672" s="162"/>
      <c r="BO672" s="162"/>
      <c r="BP672" s="162"/>
      <c r="BQ672" s="162">
        <v>384</v>
      </c>
      <c r="BR672" s="162">
        <v>0</v>
      </c>
      <c r="BS672" s="162">
        <v>0</v>
      </c>
      <c r="BT672" s="162">
        <v>0</v>
      </c>
      <c r="BU672" s="162">
        <v>0</v>
      </c>
      <c r="BV672" s="162">
        <v>0</v>
      </c>
      <c r="BW672" s="162"/>
      <c r="BX672" s="162"/>
      <c r="BY672" s="162">
        <v>0</v>
      </c>
      <c r="BZ672" s="162">
        <v>0</v>
      </c>
      <c r="CA672" s="162">
        <v>0</v>
      </c>
      <c r="CB672" s="162">
        <v>0</v>
      </c>
      <c r="CC672" s="162">
        <v>0</v>
      </c>
      <c r="CD672" s="162">
        <v>0</v>
      </c>
      <c r="CE672" s="162">
        <f>VLOOKUP(I672,[120]REV33!$A:$O,11,0)</f>
        <v>0</v>
      </c>
      <c r="CF672" s="162">
        <f>VLOOKUP(I672,[120]REV33!$A:$O,12,0)</f>
        <v>0</v>
      </c>
      <c r="CG672" s="162"/>
      <c r="CH672" s="162"/>
      <c r="CI672" s="162"/>
      <c r="CJ672" s="162"/>
      <c r="CK672" s="162"/>
      <c r="CL672" s="162"/>
      <c r="CM672" s="162"/>
      <c r="CN672" s="162"/>
      <c r="CO672" s="162">
        <v>0</v>
      </c>
      <c r="CP672" s="162">
        <v>0</v>
      </c>
      <c r="CQ672" s="162">
        <v>0</v>
      </c>
      <c r="CR672" s="162">
        <v>0</v>
      </c>
      <c r="CS672" s="162">
        <v>0</v>
      </c>
      <c r="CT672" s="162">
        <v>0</v>
      </c>
      <c r="CU672" s="162">
        <v>0</v>
      </c>
      <c r="CV672" s="162">
        <v>0</v>
      </c>
      <c r="CW672" s="209">
        <f t="shared" si="894"/>
        <v>384</v>
      </c>
      <c r="CX672" s="209">
        <f t="shared" si="895"/>
        <v>0</v>
      </c>
      <c r="CY672" s="206" t="s">
        <v>1894</v>
      </c>
      <c r="DE672" s="152">
        <f t="shared" si="896"/>
        <v>384</v>
      </c>
      <c r="DF672" s="152" t="str">
        <f t="shared" si="897"/>
        <v>0</v>
      </c>
      <c r="DH672" s="158" t="s">
        <v>2242</v>
      </c>
      <c r="DI672" s="156" t="s">
        <v>2041</v>
      </c>
      <c r="DJ672" s="253" t="s">
        <v>2410</v>
      </c>
      <c r="DK672" s="186" t="s">
        <v>2411</v>
      </c>
      <c r="DL672" s="156" t="s">
        <v>477</v>
      </c>
      <c r="DM672" s="187">
        <v>45982</v>
      </c>
      <c r="DN672" s="716">
        <v>384</v>
      </c>
      <c r="DO672" s="240" t="s">
        <v>477</v>
      </c>
      <c r="DP672" s="189">
        <v>1220</v>
      </c>
      <c r="DQ672" s="181">
        <f t="shared" si="862"/>
        <v>505958.40000000002</v>
      </c>
      <c r="DR672" s="446">
        <v>0.08</v>
      </c>
      <c r="DS672" s="160">
        <f t="shared" si="863"/>
        <v>468480</v>
      </c>
      <c r="DT672" s="159">
        <v>45982</v>
      </c>
      <c r="DU672" s="152">
        <f t="shared" si="898"/>
        <v>384</v>
      </c>
      <c r="DV672" s="152">
        <f t="shared" si="899"/>
        <v>0</v>
      </c>
      <c r="ES672" s="152">
        <f t="shared" si="900"/>
        <v>0</v>
      </c>
      <c r="ET672" s="151">
        <f t="shared" si="901"/>
        <v>0</v>
      </c>
      <c r="EU672" s="153"/>
      <c r="EV672" s="153"/>
      <c r="EW672" s="153"/>
      <c r="EX672" s="153"/>
      <c r="EY672" s="152">
        <f t="shared" si="902"/>
        <v>384</v>
      </c>
      <c r="EZ672" s="152">
        <f t="shared" si="903"/>
        <v>0</v>
      </c>
      <c r="FA672" s="152">
        <f t="shared" si="904"/>
        <v>0</v>
      </c>
      <c r="FB672" s="152">
        <f t="shared" si="905"/>
        <v>0</v>
      </c>
      <c r="FC672" s="151" t="str">
        <f t="shared" si="906"/>
        <v>Đủ</v>
      </c>
    </row>
    <row r="673" spans="1:159" s="264" customFormat="1" ht="14" hidden="1" customHeight="1">
      <c r="A673" s="208" t="str">
        <f t="shared" si="892"/>
        <v>Hiện</v>
      </c>
      <c r="B673" s="154" t="str">
        <f t="shared" si="847"/>
        <v>Đủ</v>
      </c>
      <c r="C673" s="154">
        <f t="shared" si="848"/>
        <v>0</v>
      </c>
      <c r="D673" s="154"/>
      <c r="E673" s="154"/>
      <c r="F673" s="344"/>
      <c r="I673" s="164" t="s">
        <v>1841</v>
      </c>
      <c r="J673" s="164" t="s">
        <v>922</v>
      </c>
      <c r="K673" s="171" t="s">
        <v>1842</v>
      </c>
      <c r="L673" s="247"/>
      <c r="M673" s="163" t="s">
        <v>1074</v>
      </c>
      <c r="N673" s="248"/>
      <c r="O673" s="229">
        <v>144</v>
      </c>
      <c r="P673" s="172"/>
      <c r="Q673" s="266"/>
      <c r="BG673" s="162"/>
      <c r="BH673" s="162"/>
      <c r="BI673" s="162"/>
      <c r="BJ673" s="162"/>
      <c r="BK673" s="162"/>
      <c r="BL673" s="162"/>
      <c r="BM673" s="162"/>
      <c r="BN673" s="162"/>
      <c r="BO673" s="162"/>
      <c r="BP673" s="162"/>
      <c r="BQ673" s="162">
        <v>144</v>
      </c>
      <c r="BR673" s="162">
        <v>0</v>
      </c>
      <c r="BS673" s="162">
        <v>0</v>
      </c>
      <c r="BT673" s="162">
        <v>0</v>
      </c>
      <c r="BU673" s="162">
        <v>0</v>
      </c>
      <c r="BV673" s="162">
        <v>0</v>
      </c>
      <c r="BW673" s="162"/>
      <c r="BX673" s="162"/>
      <c r="BY673" s="162">
        <v>0</v>
      </c>
      <c r="BZ673" s="162">
        <v>0</v>
      </c>
      <c r="CA673" s="162">
        <v>0</v>
      </c>
      <c r="CB673" s="162">
        <v>0</v>
      </c>
      <c r="CC673" s="162">
        <v>0</v>
      </c>
      <c r="CD673" s="162">
        <v>0</v>
      </c>
      <c r="CE673" s="162">
        <f>VLOOKUP(I673,[120]REV33!$A:$O,11,0)</f>
        <v>0</v>
      </c>
      <c r="CF673" s="162">
        <f>VLOOKUP(I673,[120]REV33!$A:$O,12,0)</f>
        <v>0</v>
      </c>
      <c r="CG673" s="162"/>
      <c r="CH673" s="162"/>
      <c r="CI673" s="162"/>
      <c r="CJ673" s="162"/>
      <c r="CK673" s="162"/>
      <c r="CL673" s="162"/>
      <c r="CM673" s="162"/>
      <c r="CN673" s="162"/>
      <c r="CO673" s="162">
        <v>0</v>
      </c>
      <c r="CP673" s="162">
        <v>0</v>
      </c>
      <c r="CQ673" s="162">
        <v>0</v>
      </c>
      <c r="CR673" s="162">
        <v>0</v>
      </c>
      <c r="CS673" s="162">
        <v>0</v>
      </c>
      <c r="CT673" s="162">
        <v>0</v>
      </c>
      <c r="CU673" s="162">
        <v>0</v>
      </c>
      <c r="CV673" s="162">
        <v>0</v>
      </c>
      <c r="CW673" s="209">
        <f t="shared" si="894"/>
        <v>144</v>
      </c>
      <c r="CX673" s="209">
        <f t="shared" si="895"/>
        <v>0</v>
      </c>
      <c r="CY673" s="206" t="s">
        <v>1894</v>
      </c>
      <c r="DE673" s="152">
        <f t="shared" si="896"/>
        <v>144</v>
      </c>
      <c r="DF673" s="152" t="str">
        <f t="shared" si="897"/>
        <v>0</v>
      </c>
      <c r="DH673" s="158" t="s">
        <v>2242</v>
      </c>
      <c r="DI673" s="156" t="s">
        <v>2041</v>
      </c>
      <c r="DJ673" s="253" t="s">
        <v>2412</v>
      </c>
      <c r="DK673" s="186" t="s">
        <v>2413</v>
      </c>
      <c r="DL673" s="156" t="s">
        <v>477</v>
      </c>
      <c r="DM673" s="187">
        <v>45982</v>
      </c>
      <c r="DN673" s="716">
        <v>144</v>
      </c>
      <c r="DO673" s="240" t="s">
        <v>477</v>
      </c>
      <c r="DP673" s="189">
        <v>1780</v>
      </c>
      <c r="DQ673" s="181">
        <f t="shared" si="862"/>
        <v>276825.60000000003</v>
      </c>
      <c r="DR673" s="446">
        <v>0.08</v>
      </c>
      <c r="DS673" s="160">
        <f t="shared" si="863"/>
        <v>256320</v>
      </c>
      <c r="DT673" s="159">
        <v>45982</v>
      </c>
      <c r="DU673" s="152">
        <f t="shared" si="898"/>
        <v>144</v>
      </c>
      <c r="DV673" s="152">
        <f t="shared" si="899"/>
        <v>0</v>
      </c>
      <c r="ES673" s="152">
        <f t="shared" si="900"/>
        <v>0</v>
      </c>
      <c r="ET673" s="151">
        <f t="shared" si="901"/>
        <v>0</v>
      </c>
      <c r="EU673" s="153"/>
      <c r="EV673" s="153"/>
      <c r="EW673" s="153"/>
      <c r="EX673" s="153"/>
      <c r="EY673" s="152">
        <f t="shared" si="902"/>
        <v>144</v>
      </c>
      <c r="EZ673" s="152">
        <f t="shared" si="903"/>
        <v>0</v>
      </c>
      <c r="FA673" s="152">
        <f t="shared" si="904"/>
        <v>0</v>
      </c>
      <c r="FB673" s="152">
        <f t="shared" si="905"/>
        <v>0</v>
      </c>
      <c r="FC673" s="151" t="str">
        <f t="shared" si="906"/>
        <v>Đủ</v>
      </c>
    </row>
    <row r="674" spans="1:159" s="264" customFormat="1" ht="14" hidden="1" customHeight="1">
      <c r="A674" s="208" t="str">
        <f t="shared" si="892"/>
        <v>Hiện</v>
      </c>
      <c r="B674" s="154" t="str">
        <f t="shared" si="847"/>
        <v>Đủ</v>
      </c>
      <c r="C674" s="154">
        <f t="shared" si="848"/>
        <v>0</v>
      </c>
      <c r="D674" s="154"/>
      <c r="E674" s="154"/>
      <c r="F674" s="344"/>
      <c r="I674" s="164" t="s">
        <v>1843</v>
      </c>
      <c r="J674" s="164" t="s">
        <v>922</v>
      </c>
      <c r="K674" s="171" t="s">
        <v>1844</v>
      </c>
      <c r="L674" s="247"/>
      <c r="M674" s="163" t="s">
        <v>1074</v>
      </c>
      <c r="N674" s="248"/>
      <c r="O674" s="229">
        <v>96</v>
      </c>
      <c r="P674" s="172"/>
      <c r="Q674" s="266"/>
      <c r="BG674" s="162"/>
      <c r="BH674" s="162"/>
      <c r="BI674" s="162"/>
      <c r="BJ674" s="162"/>
      <c r="BK674" s="162"/>
      <c r="BL674" s="162"/>
      <c r="BM674" s="162"/>
      <c r="BN674" s="162"/>
      <c r="BO674" s="162"/>
      <c r="BP674" s="162"/>
      <c r="BQ674" s="162">
        <v>96</v>
      </c>
      <c r="BR674" s="162">
        <v>0</v>
      </c>
      <c r="BS674" s="162">
        <v>0</v>
      </c>
      <c r="BT674" s="162">
        <v>0</v>
      </c>
      <c r="BU674" s="162">
        <v>0</v>
      </c>
      <c r="BV674" s="162">
        <v>0</v>
      </c>
      <c r="BW674" s="162"/>
      <c r="BX674" s="162"/>
      <c r="BY674" s="162">
        <v>0</v>
      </c>
      <c r="BZ674" s="162">
        <v>0</v>
      </c>
      <c r="CA674" s="162">
        <v>0</v>
      </c>
      <c r="CB674" s="162">
        <v>0</v>
      </c>
      <c r="CC674" s="162">
        <v>0</v>
      </c>
      <c r="CD674" s="162">
        <v>0</v>
      </c>
      <c r="CE674" s="162">
        <f>VLOOKUP(I674,[120]REV33!$A:$O,11,0)</f>
        <v>0</v>
      </c>
      <c r="CF674" s="162">
        <f>VLOOKUP(I674,[120]REV33!$A:$O,12,0)</f>
        <v>0</v>
      </c>
      <c r="CG674" s="162"/>
      <c r="CH674" s="162"/>
      <c r="CI674" s="162"/>
      <c r="CJ674" s="162"/>
      <c r="CK674" s="162"/>
      <c r="CL674" s="162"/>
      <c r="CM674" s="162"/>
      <c r="CN674" s="162"/>
      <c r="CO674" s="162">
        <v>0</v>
      </c>
      <c r="CP674" s="162">
        <v>0</v>
      </c>
      <c r="CQ674" s="162">
        <v>0</v>
      </c>
      <c r="CR674" s="162">
        <v>0</v>
      </c>
      <c r="CS674" s="162">
        <v>0</v>
      </c>
      <c r="CT674" s="162">
        <v>0</v>
      </c>
      <c r="CU674" s="162">
        <v>0</v>
      </c>
      <c r="CV674" s="162">
        <v>0</v>
      </c>
      <c r="CW674" s="209">
        <f t="shared" si="894"/>
        <v>96</v>
      </c>
      <c r="CX674" s="209">
        <f t="shared" si="895"/>
        <v>0</v>
      </c>
      <c r="CY674" s="206" t="s">
        <v>1894</v>
      </c>
      <c r="DE674" s="152">
        <f t="shared" si="896"/>
        <v>96</v>
      </c>
      <c r="DF674" s="152" t="str">
        <f t="shared" si="897"/>
        <v>0</v>
      </c>
      <c r="DH674" s="158" t="s">
        <v>2242</v>
      </c>
      <c r="DI674" s="156" t="s">
        <v>2041</v>
      </c>
      <c r="DJ674" s="253" t="s">
        <v>2414</v>
      </c>
      <c r="DK674" s="186" t="s">
        <v>2415</v>
      </c>
      <c r="DL674" s="156" t="s">
        <v>477</v>
      </c>
      <c r="DM674" s="187">
        <v>45982</v>
      </c>
      <c r="DN674" s="716">
        <v>96</v>
      </c>
      <c r="DO674" s="240" t="s">
        <v>477</v>
      </c>
      <c r="DP674" s="189">
        <v>2750</v>
      </c>
      <c r="DQ674" s="181">
        <f t="shared" si="862"/>
        <v>285120</v>
      </c>
      <c r="DR674" s="446">
        <v>0.08</v>
      </c>
      <c r="DS674" s="160">
        <f t="shared" si="863"/>
        <v>264000</v>
      </c>
      <c r="DT674" s="159">
        <v>45982</v>
      </c>
      <c r="DU674" s="152">
        <f t="shared" si="898"/>
        <v>96</v>
      </c>
      <c r="DV674" s="152">
        <f t="shared" si="899"/>
        <v>0</v>
      </c>
      <c r="ES674" s="152">
        <f t="shared" si="900"/>
        <v>0</v>
      </c>
      <c r="ET674" s="151">
        <f t="shared" si="901"/>
        <v>0</v>
      </c>
      <c r="EU674" s="153"/>
      <c r="EV674" s="153"/>
      <c r="EW674" s="153"/>
      <c r="EX674" s="153"/>
      <c r="EY674" s="152">
        <f t="shared" si="902"/>
        <v>96</v>
      </c>
      <c r="EZ674" s="152">
        <f t="shared" si="903"/>
        <v>0</v>
      </c>
      <c r="FA674" s="152">
        <f t="shared" si="904"/>
        <v>0</v>
      </c>
      <c r="FB674" s="152">
        <f t="shared" si="905"/>
        <v>0</v>
      </c>
      <c r="FC674" s="151" t="str">
        <f t="shared" si="906"/>
        <v>Đủ</v>
      </c>
    </row>
    <row r="675" spans="1:159" s="264" customFormat="1" ht="14" hidden="1" customHeight="1">
      <c r="A675" s="208" t="str">
        <f t="shared" si="892"/>
        <v>Hiện</v>
      </c>
      <c r="B675" s="154" t="str">
        <f t="shared" si="847"/>
        <v>Đủ</v>
      </c>
      <c r="C675" s="154">
        <f t="shared" si="848"/>
        <v>0</v>
      </c>
      <c r="D675" s="154"/>
      <c r="E675" s="154"/>
      <c r="F675" s="344"/>
      <c r="I675" s="164" t="s">
        <v>1845</v>
      </c>
      <c r="J675" s="164" t="s">
        <v>922</v>
      </c>
      <c r="K675" s="171" t="s">
        <v>1846</v>
      </c>
      <c r="L675" s="247"/>
      <c r="M675" s="163" t="s">
        <v>1074</v>
      </c>
      <c r="N675" s="248"/>
      <c r="O675" s="229">
        <v>320</v>
      </c>
      <c r="P675" s="172"/>
      <c r="Q675" s="266"/>
      <c r="BG675" s="162"/>
      <c r="BH675" s="162"/>
      <c r="BI675" s="162"/>
      <c r="BJ675" s="162"/>
      <c r="BK675" s="162"/>
      <c r="BL675" s="162"/>
      <c r="BM675" s="162"/>
      <c r="BN675" s="162"/>
      <c r="BO675" s="162"/>
      <c r="BP675" s="162"/>
      <c r="BQ675" s="162">
        <v>320</v>
      </c>
      <c r="BR675" s="162">
        <v>0</v>
      </c>
      <c r="BS675" s="162">
        <v>0</v>
      </c>
      <c r="BT675" s="162">
        <v>0</v>
      </c>
      <c r="BU675" s="162">
        <v>0</v>
      </c>
      <c r="BV675" s="162">
        <v>0</v>
      </c>
      <c r="BW675" s="162"/>
      <c r="BX675" s="162"/>
      <c r="BY675" s="162">
        <v>0</v>
      </c>
      <c r="BZ675" s="162">
        <v>0</v>
      </c>
      <c r="CA675" s="162">
        <v>0</v>
      </c>
      <c r="CB675" s="162">
        <v>0</v>
      </c>
      <c r="CC675" s="162">
        <v>0</v>
      </c>
      <c r="CD675" s="162">
        <v>0</v>
      </c>
      <c r="CE675" s="162">
        <f>VLOOKUP(I675,[120]REV33!$A:$O,11,0)</f>
        <v>0</v>
      </c>
      <c r="CF675" s="162">
        <f>VLOOKUP(I675,[120]REV33!$A:$O,12,0)</f>
        <v>0</v>
      </c>
      <c r="CG675" s="162"/>
      <c r="CH675" s="162"/>
      <c r="CI675" s="162"/>
      <c r="CJ675" s="162"/>
      <c r="CK675" s="162"/>
      <c r="CL675" s="162"/>
      <c r="CM675" s="162"/>
      <c r="CN675" s="162"/>
      <c r="CO675" s="162">
        <v>0</v>
      </c>
      <c r="CP675" s="162">
        <v>0</v>
      </c>
      <c r="CQ675" s="162">
        <v>0</v>
      </c>
      <c r="CR675" s="162">
        <v>0</v>
      </c>
      <c r="CS675" s="162">
        <v>0</v>
      </c>
      <c r="CT675" s="162">
        <v>0</v>
      </c>
      <c r="CU675" s="162">
        <v>0</v>
      </c>
      <c r="CV675" s="162">
        <v>0</v>
      </c>
      <c r="CW675" s="209">
        <f t="shared" si="894"/>
        <v>320</v>
      </c>
      <c r="CX675" s="209">
        <f t="shared" si="895"/>
        <v>0</v>
      </c>
      <c r="CY675" s="206" t="s">
        <v>1894</v>
      </c>
      <c r="DE675" s="152">
        <f t="shared" si="896"/>
        <v>320</v>
      </c>
      <c r="DF675" s="152" t="str">
        <f t="shared" si="897"/>
        <v>0</v>
      </c>
      <c r="DH675" s="158" t="s">
        <v>2242</v>
      </c>
      <c r="DI675" s="156" t="s">
        <v>2041</v>
      </c>
      <c r="DJ675" s="253" t="s">
        <v>2416</v>
      </c>
      <c r="DK675" s="186" t="s">
        <v>2417</v>
      </c>
      <c r="DL675" s="156" t="s">
        <v>477</v>
      </c>
      <c r="DM675" s="187">
        <v>45982</v>
      </c>
      <c r="DN675" s="716">
        <v>320</v>
      </c>
      <c r="DO675" s="240" t="s">
        <v>477</v>
      </c>
      <c r="DP675" s="189">
        <v>230</v>
      </c>
      <c r="DQ675" s="181">
        <f t="shared" si="862"/>
        <v>79488</v>
      </c>
      <c r="DR675" s="446">
        <v>0.08</v>
      </c>
      <c r="DS675" s="160">
        <f t="shared" si="863"/>
        <v>73600</v>
      </c>
      <c r="DT675" s="159">
        <v>45982</v>
      </c>
      <c r="DU675" s="152">
        <f t="shared" si="898"/>
        <v>320</v>
      </c>
      <c r="DV675" s="152">
        <f t="shared" si="899"/>
        <v>0</v>
      </c>
      <c r="ES675" s="152">
        <f t="shared" si="900"/>
        <v>0</v>
      </c>
      <c r="ET675" s="151">
        <f t="shared" si="901"/>
        <v>0</v>
      </c>
      <c r="EU675" s="153"/>
      <c r="EV675" s="153"/>
      <c r="EW675" s="153"/>
      <c r="EX675" s="153"/>
      <c r="EY675" s="152">
        <f t="shared" si="902"/>
        <v>320</v>
      </c>
      <c r="EZ675" s="152">
        <f t="shared" si="903"/>
        <v>0</v>
      </c>
      <c r="FA675" s="152">
        <f t="shared" si="904"/>
        <v>0</v>
      </c>
      <c r="FB675" s="152">
        <f t="shared" si="905"/>
        <v>0</v>
      </c>
      <c r="FC675" s="151" t="str">
        <f t="shared" si="906"/>
        <v>Đủ</v>
      </c>
    </row>
    <row r="676" spans="1:159" s="264" customFormat="1" ht="14" hidden="1" customHeight="1">
      <c r="A676" s="208" t="str">
        <f t="shared" si="892"/>
        <v>Hiện</v>
      </c>
      <c r="B676" s="154" t="str">
        <f t="shared" si="847"/>
        <v>Đủ</v>
      </c>
      <c r="C676" s="154">
        <f t="shared" si="848"/>
        <v>0</v>
      </c>
      <c r="D676" s="154"/>
      <c r="E676" s="154"/>
      <c r="F676" s="344"/>
      <c r="I676" s="164" t="s">
        <v>1847</v>
      </c>
      <c r="J676" s="164" t="s">
        <v>922</v>
      </c>
      <c r="K676" s="171" t="s">
        <v>1848</v>
      </c>
      <c r="L676" s="247"/>
      <c r="M676" s="163" t="s">
        <v>1074</v>
      </c>
      <c r="N676" s="248"/>
      <c r="O676" s="229">
        <v>252</v>
      </c>
      <c r="P676" s="172"/>
      <c r="Q676" s="266"/>
      <c r="BG676" s="162"/>
      <c r="BH676" s="162"/>
      <c r="BI676" s="162"/>
      <c r="BJ676" s="162"/>
      <c r="BK676" s="162"/>
      <c r="BL676" s="162"/>
      <c r="BM676" s="162"/>
      <c r="BN676" s="162"/>
      <c r="BO676" s="162"/>
      <c r="BP676" s="162"/>
      <c r="BQ676" s="162">
        <v>252</v>
      </c>
      <c r="BR676" s="162">
        <v>0</v>
      </c>
      <c r="BS676" s="162">
        <v>0</v>
      </c>
      <c r="BT676" s="162">
        <v>0</v>
      </c>
      <c r="BU676" s="162">
        <v>0</v>
      </c>
      <c r="BV676" s="162">
        <v>0</v>
      </c>
      <c r="BW676" s="162"/>
      <c r="BX676" s="162"/>
      <c r="BY676" s="162">
        <v>0</v>
      </c>
      <c r="BZ676" s="162">
        <v>0</v>
      </c>
      <c r="CA676" s="162">
        <v>0</v>
      </c>
      <c r="CB676" s="162">
        <v>0</v>
      </c>
      <c r="CC676" s="162">
        <v>0</v>
      </c>
      <c r="CD676" s="162">
        <v>0</v>
      </c>
      <c r="CE676" s="162">
        <f>VLOOKUP(I676,[120]REV33!$A:$O,11,0)</f>
        <v>0</v>
      </c>
      <c r="CF676" s="162">
        <f>VLOOKUP(I676,[120]REV33!$A:$O,12,0)</f>
        <v>0</v>
      </c>
      <c r="CG676" s="162"/>
      <c r="CH676" s="162"/>
      <c r="CI676" s="162"/>
      <c r="CJ676" s="162"/>
      <c r="CK676" s="162"/>
      <c r="CL676" s="162"/>
      <c r="CM676" s="162"/>
      <c r="CN676" s="162"/>
      <c r="CO676" s="162">
        <v>0</v>
      </c>
      <c r="CP676" s="162">
        <v>0</v>
      </c>
      <c r="CQ676" s="162">
        <v>0</v>
      </c>
      <c r="CR676" s="162">
        <v>0</v>
      </c>
      <c r="CS676" s="162">
        <v>0</v>
      </c>
      <c r="CT676" s="162">
        <v>0</v>
      </c>
      <c r="CU676" s="162">
        <v>0</v>
      </c>
      <c r="CV676" s="162">
        <v>0</v>
      </c>
      <c r="CW676" s="209">
        <f t="shared" si="894"/>
        <v>252</v>
      </c>
      <c r="CX676" s="209">
        <f t="shared" si="895"/>
        <v>0</v>
      </c>
      <c r="CY676" s="206" t="s">
        <v>1894</v>
      </c>
      <c r="DE676" s="152">
        <f t="shared" si="896"/>
        <v>252</v>
      </c>
      <c r="DF676" s="152" t="str">
        <f t="shared" si="897"/>
        <v>0</v>
      </c>
      <c r="DH676" s="158" t="s">
        <v>2242</v>
      </c>
      <c r="DI676" s="156" t="s">
        <v>2041</v>
      </c>
      <c r="DJ676" s="253" t="s">
        <v>2398</v>
      </c>
      <c r="DK676" s="186" t="s">
        <v>2399</v>
      </c>
      <c r="DL676" s="156" t="s">
        <v>477</v>
      </c>
      <c r="DM676" s="187">
        <v>45982</v>
      </c>
      <c r="DN676" s="716">
        <v>252</v>
      </c>
      <c r="DO676" s="240" t="s">
        <v>477</v>
      </c>
      <c r="DP676" s="189">
        <v>14100</v>
      </c>
      <c r="DQ676" s="181">
        <f t="shared" si="862"/>
        <v>3837456.0000000005</v>
      </c>
      <c r="DR676" s="446">
        <v>0.08</v>
      </c>
      <c r="DS676" s="160">
        <f t="shared" si="863"/>
        <v>3553200</v>
      </c>
      <c r="DT676" s="159">
        <v>45982</v>
      </c>
      <c r="DU676" s="152">
        <f t="shared" si="898"/>
        <v>252</v>
      </c>
      <c r="DV676" s="152">
        <f t="shared" si="899"/>
        <v>0</v>
      </c>
      <c r="ES676" s="152">
        <f t="shared" si="900"/>
        <v>0</v>
      </c>
      <c r="ET676" s="151">
        <f t="shared" si="901"/>
        <v>0</v>
      </c>
      <c r="EU676" s="153"/>
      <c r="EV676" s="153"/>
      <c r="EW676" s="153"/>
      <c r="EX676" s="153"/>
      <c r="EY676" s="152">
        <f t="shared" si="902"/>
        <v>252</v>
      </c>
      <c r="EZ676" s="152">
        <f t="shared" si="903"/>
        <v>0</v>
      </c>
      <c r="FA676" s="152">
        <f t="shared" si="904"/>
        <v>0</v>
      </c>
      <c r="FB676" s="152">
        <f t="shared" si="905"/>
        <v>0</v>
      </c>
      <c r="FC676" s="151" t="str">
        <f t="shared" si="906"/>
        <v>Đủ</v>
      </c>
    </row>
    <row r="677" spans="1:159" s="264" customFormat="1" ht="14" hidden="1" customHeight="1">
      <c r="A677" s="208" t="str">
        <f t="shared" si="892"/>
        <v>Hiện</v>
      </c>
      <c r="B677" s="154" t="str">
        <f t="shared" si="847"/>
        <v>Đủ</v>
      </c>
      <c r="C677" s="154">
        <f t="shared" si="848"/>
        <v>0</v>
      </c>
      <c r="D677" s="154"/>
      <c r="E677" s="154"/>
      <c r="F677" s="344"/>
      <c r="I677" s="164" t="s">
        <v>1849</v>
      </c>
      <c r="J677" s="164" t="s">
        <v>1153</v>
      </c>
      <c r="K677" s="171" t="s">
        <v>1850</v>
      </c>
      <c r="L677" s="247"/>
      <c r="M677" s="163" t="s">
        <v>1074</v>
      </c>
      <c r="N677" s="248"/>
      <c r="O677" s="229">
        <v>12</v>
      </c>
      <c r="P677" s="172"/>
      <c r="Q677" s="266"/>
      <c r="BG677" s="162"/>
      <c r="BH677" s="162"/>
      <c r="BI677" s="162"/>
      <c r="BJ677" s="162"/>
      <c r="BK677" s="162"/>
      <c r="BL677" s="162"/>
      <c r="BM677" s="162"/>
      <c r="BN677" s="162"/>
      <c r="BO677" s="162"/>
      <c r="BP677" s="162"/>
      <c r="BQ677" s="162">
        <v>12</v>
      </c>
      <c r="BR677" s="162">
        <v>0</v>
      </c>
      <c r="BS677" s="162">
        <v>0</v>
      </c>
      <c r="BT677" s="162">
        <v>0</v>
      </c>
      <c r="BU677" s="162">
        <v>0</v>
      </c>
      <c r="BV677" s="162">
        <v>0</v>
      </c>
      <c r="BW677" s="162"/>
      <c r="BX677" s="162"/>
      <c r="BY677" s="162">
        <v>0</v>
      </c>
      <c r="BZ677" s="162">
        <v>0</v>
      </c>
      <c r="CA677" s="162">
        <v>0</v>
      </c>
      <c r="CB677" s="162">
        <v>0</v>
      </c>
      <c r="CC677" s="162">
        <v>0</v>
      </c>
      <c r="CD677" s="162">
        <v>0</v>
      </c>
      <c r="CE677" s="162">
        <f>VLOOKUP(I677,[120]REV33!$A:$O,11,0)</f>
        <v>0</v>
      </c>
      <c r="CF677" s="162">
        <f>VLOOKUP(I677,[120]REV33!$A:$O,12,0)</f>
        <v>0</v>
      </c>
      <c r="CG677" s="162"/>
      <c r="CH677" s="162"/>
      <c r="CI677" s="162"/>
      <c r="CJ677" s="162"/>
      <c r="CK677" s="162"/>
      <c r="CL677" s="162"/>
      <c r="CM677" s="162"/>
      <c r="CN677" s="162"/>
      <c r="CO677" s="162">
        <v>0</v>
      </c>
      <c r="CP677" s="162">
        <v>0</v>
      </c>
      <c r="CQ677" s="162">
        <v>0</v>
      </c>
      <c r="CR677" s="162">
        <v>0</v>
      </c>
      <c r="CS677" s="162">
        <v>0</v>
      </c>
      <c r="CT677" s="162">
        <v>0</v>
      </c>
      <c r="CU677" s="162">
        <v>0</v>
      </c>
      <c r="CV677" s="162">
        <v>0</v>
      </c>
      <c r="CW677" s="209">
        <f t="shared" si="894"/>
        <v>12</v>
      </c>
      <c r="CX677" s="209">
        <f t="shared" si="895"/>
        <v>0</v>
      </c>
      <c r="CY677" s="206" t="s">
        <v>1894</v>
      </c>
      <c r="DE677" s="152">
        <f t="shared" si="896"/>
        <v>12</v>
      </c>
      <c r="DF677" s="152" t="str">
        <f t="shared" si="897"/>
        <v>0</v>
      </c>
      <c r="DH677" s="158" t="s">
        <v>2242</v>
      </c>
      <c r="DI677" s="156" t="s">
        <v>2041</v>
      </c>
      <c r="DJ677" s="253" t="s">
        <v>2418</v>
      </c>
      <c r="DK677" s="186" t="s">
        <v>2419</v>
      </c>
      <c r="DL677" s="156" t="s">
        <v>477</v>
      </c>
      <c r="DM677" s="187">
        <v>45982</v>
      </c>
      <c r="DN677" s="716">
        <v>12</v>
      </c>
      <c r="DO677" s="240" t="s">
        <v>477</v>
      </c>
      <c r="DP677" s="189">
        <v>13700</v>
      </c>
      <c r="DQ677" s="181">
        <f t="shared" si="862"/>
        <v>177552</v>
      </c>
      <c r="DR677" s="446">
        <v>0.08</v>
      </c>
      <c r="DS677" s="160">
        <f t="shared" si="863"/>
        <v>164400</v>
      </c>
      <c r="DT677" s="159">
        <v>45982</v>
      </c>
      <c r="DU677" s="152">
        <f t="shared" si="898"/>
        <v>12</v>
      </c>
      <c r="DV677" s="152">
        <f t="shared" si="899"/>
        <v>0</v>
      </c>
      <c r="ES677" s="152">
        <f t="shared" si="900"/>
        <v>0</v>
      </c>
      <c r="ET677" s="151">
        <f t="shared" si="901"/>
        <v>0</v>
      </c>
      <c r="EU677" s="153"/>
      <c r="EV677" s="153"/>
      <c r="EW677" s="153"/>
      <c r="EX677" s="153"/>
      <c r="EY677" s="152">
        <f t="shared" si="902"/>
        <v>12</v>
      </c>
      <c r="EZ677" s="152">
        <f t="shared" si="903"/>
        <v>0</v>
      </c>
      <c r="FA677" s="152">
        <f t="shared" si="904"/>
        <v>0</v>
      </c>
      <c r="FB677" s="152">
        <f t="shared" si="905"/>
        <v>0</v>
      </c>
      <c r="FC677" s="151" t="str">
        <f t="shared" si="906"/>
        <v>Đủ</v>
      </c>
    </row>
    <row r="678" spans="1:159" s="264" customFormat="1" ht="14" hidden="1" customHeight="1">
      <c r="A678" s="208" t="str">
        <f t="shared" si="892"/>
        <v>Hiện</v>
      </c>
      <c r="B678" s="154" t="str">
        <f t="shared" si="847"/>
        <v>Thừa</v>
      </c>
      <c r="C678" s="154">
        <f t="shared" si="848"/>
        <v>-201.75</v>
      </c>
      <c r="D678" s="154"/>
      <c r="F678" s="344"/>
      <c r="I678" s="164" t="s">
        <v>1851</v>
      </c>
      <c r="J678" s="164" t="s">
        <v>1365</v>
      </c>
      <c r="K678" s="171" t="s">
        <v>1852</v>
      </c>
      <c r="L678" s="247" t="s">
        <v>1367</v>
      </c>
      <c r="M678" s="163" t="s">
        <v>1074</v>
      </c>
      <c r="N678" s="248"/>
      <c r="O678" s="229">
        <v>3</v>
      </c>
      <c r="P678" s="172"/>
      <c r="Q678" s="266"/>
      <c r="BG678" s="162"/>
      <c r="BH678" s="162"/>
      <c r="BI678" s="162"/>
      <c r="BJ678" s="162"/>
      <c r="BK678" s="162"/>
      <c r="BL678" s="162"/>
      <c r="BM678" s="162"/>
      <c r="BN678" s="162"/>
      <c r="BO678" s="162"/>
      <c r="BP678" s="162"/>
      <c r="BQ678" s="162">
        <v>3</v>
      </c>
      <c r="BR678" s="162">
        <v>0</v>
      </c>
      <c r="BS678" s="162">
        <v>0</v>
      </c>
      <c r="BT678" s="162">
        <v>0</v>
      </c>
      <c r="BU678" s="162">
        <v>0</v>
      </c>
      <c r="BV678" s="162">
        <v>0</v>
      </c>
      <c r="BW678" s="162"/>
      <c r="BX678" s="162"/>
      <c r="BY678" s="162">
        <v>0</v>
      </c>
      <c r="BZ678" s="162">
        <v>0</v>
      </c>
      <c r="CA678" s="162">
        <v>0</v>
      </c>
      <c r="CB678" s="162">
        <v>0</v>
      </c>
      <c r="CC678" s="162">
        <v>0</v>
      </c>
      <c r="CD678" s="162">
        <v>0</v>
      </c>
      <c r="CE678" s="162">
        <f>VLOOKUP(I678,[120]REV33!$A:$O,11,0)</f>
        <v>0</v>
      </c>
      <c r="CF678" s="162">
        <f>VLOOKUP(I678,[120]REV33!$A:$O,12,0)</f>
        <v>0</v>
      </c>
      <c r="CG678" s="162"/>
      <c r="CH678" s="162"/>
      <c r="CI678" s="162"/>
      <c r="CJ678" s="162"/>
      <c r="CK678" s="162"/>
      <c r="CL678" s="162"/>
      <c r="CM678" s="162"/>
      <c r="CN678" s="162"/>
      <c r="CO678" s="162">
        <v>0</v>
      </c>
      <c r="CP678" s="162">
        <v>0</v>
      </c>
      <c r="CQ678" s="162">
        <v>0</v>
      </c>
      <c r="CR678" s="162">
        <v>0</v>
      </c>
      <c r="CS678" s="162">
        <v>0</v>
      </c>
      <c r="CT678" s="162">
        <v>0</v>
      </c>
      <c r="CU678" s="162">
        <v>0</v>
      </c>
      <c r="CV678" s="162">
        <v>0</v>
      </c>
      <c r="CW678" s="209">
        <f t="shared" si="894"/>
        <v>3</v>
      </c>
      <c r="CX678" s="209">
        <f t="shared" si="895"/>
        <v>0</v>
      </c>
      <c r="CY678" s="206" t="s">
        <v>2057</v>
      </c>
      <c r="DE678" s="152">
        <f t="shared" si="896"/>
        <v>3</v>
      </c>
      <c r="DF678" s="152" t="str">
        <f t="shared" si="897"/>
        <v>0</v>
      </c>
      <c r="DH678" s="267"/>
      <c r="DI678" s="264" t="s">
        <v>1395</v>
      </c>
      <c r="DJ678" s="712" t="s">
        <v>2197</v>
      </c>
      <c r="DK678" s="713" t="s">
        <v>2165</v>
      </c>
      <c r="DL678" s="264" t="s">
        <v>2210</v>
      </c>
      <c r="DM678" s="264" t="s">
        <v>374</v>
      </c>
      <c r="DN678" s="270">
        <v>204.75</v>
      </c>
      <c r="DO678" s="270" t="s">
        <v>2210</v>
      </c>
      <c r="DP678" s="264">
        <v>50500</v>
      </c>
      <c r="DQ678" s="264">
        <f>DN678*DP678*(1+DR678)</f>
        <v>11167065</v>
      </c>
      <c r="DR678" s="715">
        <v>0.08</v>
      </c>
      <c r="DS678" s="264">
        <f>DN678*DP678</f>
        <v>10339875</v>
      </c>
      <c r="DT678" s="274">
        <v>45977</v>
      </c>
      <c r="DU678" s="152">
        <f t="shared" si="898"/>
        <v>204.75</v>
      </c>
      <c r="DV678" s="152">
        <f t="shared" si="899"/>
        <v>0</v>
      </c>
      <c r="EC678" s="712"/>
      <c r="ED678" s="713"/>
      <c r="ES678" s="152">
        <f t="shared" si="900"/>
        <v>0</v>
      </c>
      <c r="ET678" s="151">
        <f t="shared" si="901"/>
        <v>0</v>
      </c>
      <c r="EU678" s="153"/>
      <c r="EV678" s="153"/>
      <c r="EW678" s="153"/>
      <c r="EX678" s="153"/>
      <c r="EY678" s="152">
        <f t="shared" si="902"/>
        <v>204.75</v>
      </c>
      <c r="EZ678" s="152">
        <f t="shared" si="903"/>
        <v>0</v>
      </c>
      <c r="FA678" s="152">
        <f t="shared" si="904"/>
        <v>-201.75</v>
      </c>
      <c r="FB678" s="152">
        <f t="shared" si="905"/>
        <v>0</v>
      </c>
      <c r="FC678" s="151" t="str">
        <f t="shared" si="906"/>
        <v>Thừa</v>
      </c>
    </row>
    <row r="679" spans="1:159" s="264" customFormat="1" ht="14" hidden="1" customHeight="1">
      <c r="A679" s="208" t="str">
        <f t="shared" si="892"/>
        <v>Hiện</v>
      </c>
      <c r="B679" s="154" t="str">
        <f t="shared" si="847"/>
        <v>Thừa</v>
      </c>
      <c r="C679" s="154">
        <f t="shared" si="848"/>
        <v>-285</v>
      </c>
      <c r="D679" s="154"/>
      <c r="F679" s="344"/>
      <c r="I679" s="164" t="s">
        <v>1853</v>
      </c>
      <c r="J679" s="164" t="s">
        <v>1365</v>
      </c>
      <c r="K679" s="171" t="s">
        <v>1854</v>
      </c>
      <c r="L679" s="247"/>
      <c r="M679" s="163" t="s">
        <v>1074</v>
      </c>
      <c r="N679" s="248"/>
      <c r="O679" s="229">
        <v>3</v>
      </c>
      <c r="P679" s="172"/>
      <c r="Q679" s="266"/>
      <c r="BG679" s="162"/>
      <c r="BH679" s="162"/>
      <c r="BI679" s="162"/>
      <c r="BJ679" s="162"/>
      <c r="BK679" s="162"/>
      <c r="BL679" s="162"/>
      <c r="BM679" s="162"/>
      <c r="BN679" s="162"/>
      <c r="BO679" s="162"/>
      <c r="BP679" s="162"/>
      <c r="BQ679" s="162">
        <v>3</v>
      </c>
      <c r="BR679" s="162">
        <v>0</v>
      </c>
      <c r="BS679" s="162">
        <v>0</v>
      </c>
      <c r="BT679" s="162">
        <v>0</v>
      </c>
      <c r="BU679" s="162">
        <v>0</v>
      </c>
      <c r="BV679" s="162">
        <v>0</v>
      </c>
      <c r="BW679" s="162"/>
      <c r="BX679" s="162"/>
      <c r="BY679" s="162">
        <v>0</v>
      </c>
      <c r="BZ679" s="162">
        <v>0</v>
      </c>
      <c r="CA679" s="162">
        <v>0</v>
      </c>
      <c r="CB679" s="162">
        <v>0</v>
      </c>
      <c r="CC679" s="162">
        <v>0</v>
      </c>
      <c r="CD679" s="162">
        <v>0</v>
      </c>
      <c r="CE679" s="162">
        <f>VLOOKUP(I679,[120]REV33!$A:$O,11,0)</f>
        <v>0</v>
      </c>
      <c r="CF679" s="162">
        <f>VLOOKUP(I679,[120]REV33!$A:$O,12,0)</f>
        <v>0</v>
      </c>
      <c r="CG679" s="162"/>
      <c r="CH679" s="162"/>
      <c r="CI679" s="162"/>
      <c r="CJ679" s="162"/>
      <c r="CK679" s="162"/>
      <c r="CL679" s="162"/>
      <c r="CM679" s="162"/>
      <c r="CN679" s="162"/>
      <c r="CO679" s="162">
        <v>0</v>
      </c>
      <c r="CP679" s="162">
        <v>0</v>
      </c>
      <c r="CQ679" s="162">
        <v>0</v>
      </c>
      <c r="CR679" s="162">
        <v>0</v>
      </c>
      <c r="CS679" s="162">
        <v>0</v>
      </c>
      <c r="CT679" s="162">
        <v>0</v>
      </c>
      <c r="CU679" s="162">
        <v>0</v>
      </c>
      <c r="CV679" s="162">
        <v>0</v>
      </c>
      <c r="CW679" s="209">
        <f t="shared" si="894"/>
        <v>3</v>
      </c>
      <c r="CX679" s="209">
        <f t="shared" si="895"/>
        <v>0</v>
      </c>
      <c r="CY679" s="206" t="s">
        <v>2057</v>
      </c>
      <c r="DE679" s="152">
        <f t="shared" si="896"/>
        <v>3</v>
      </c>
      <c r="DF679" s="152" t="str">
        <f t="shared" si="897"/>
        <v>0</v>
      </c>
      <c r="DH679" s="267"/>
      <c r="DI679" s="264" t="s">
        <v>1395</v>
      </c>
      <c r="DJ679" s="712" t="s">
        <v>2198</v>
      </c>
      <c r="DK679" s="713" t="s">
        <v>2165</v>
      </c>
      <c r="DL679" s="264" t="s">
        <v>2210</v>
      </c>
      <c r="DM679" s="264" t="s">
        <v>374</v>
      </c>
      <c r="DN679" s="270">
        <v>288</v>
      </c>
      <c r="DO679" s="270" t="s">
        <v>2210</v>
      </c>
      <c r="DP679" s="264">
        <v>50500</v>
      </c>
      <c r="DQ679" s="264">
        <f t="shared" ref="DQ679:DQ692" si="907">DN679*DP679*(1+DR679)</f>
        <v>15707520.000000002</v>
      </c>
      <c r="DR679" s="715">
        <v>0.08</v>
      </c>
      <c r="DS679" s="264">
        <f t="shared" ref="DS679:DS692" si="908">DN679*DP679</f>
        <v>14544000</v>
      </c>
      <c r="DT679" s="274">
        <v>45977</v>
      </c>
      <c r="DU679" s="152">
        <f t="shared" si="898"/>
        <v>288</v>
      </c>
      <c r="DV679" s="152">
        <f t="shared" si="899"/>
        <v>0</v>
      </c>
      <c r="EC679" s="712"/>
      <c r="ED679" s="713"/>
      <c r="ES679" s="152">
        <f t="shared" si="900"/>
        <v>0</v>
      </c>
      <c r="ET679" s="151">
        <f t="shared" si="901"/>
        <v>0</v>
      </c>
      <c r="EU679" s="153"/>
      <c r="EV679" s="153"/>
      <c r="EW679" s="153"/>
      <c r="EX679" s="153"/>
      <c r="EY679" s="152">
        <f t="shared" si="902"/>
        <v>288</v>
      </c>
      <c r="EZ679" s="152">
        <f t="shared" si="903"/>
        <v>0</v>
      </c>
      <c r="FA679" s="152">
        <f t="shared" si="904"/>
        <v>-285</v>
      </c>
      <c r="FB679" s="152">
        <f t="shared" si="905"/>
        <v>0</v>
      </c>
      <c r="FC679" s="151" t="str">
        <f t="shared" si="906"/>
        <v>Thừa</v>
      </c>
    </row>
    <row r="680" spans="1:159" s="264" customFormat="1" ht="14" hidden="1" customHeight="1">
      <c r="A680" s="208" t="str">
        <f t="shared" si="892"/>
        <v>Hiện</v>
      </c>
      <c r="B680" s="154" t="str">
        <f t="shared" si="847"/>
        <v>Thừa</v>
      </c>
      <c r="C680" s="154">
        <f t="shared" si="848"/>
        <v>-113</v>
      </c>
      <c r="D680" s="154"/>
      <c r="F680" s="344"/>
      <c r="I680" s="164" t="s">
        <v>1855</v>
      </c>
      <c r="J680" s="164" t="s">
        <v>1365</v>
      </c>
      <c r="K680" s="171" t="s">
        <v>1856</v>
      </c>
      <c r="L680" s="247"/>
      <c r="M680" s="163" t="s">
        <v>1074</v>
      </c>
      <c r="N680" s="248"/>
      <c r="O680" s="229">
        <v>1</v>
      </c>
      <c r="P680" s="172"/>
      <c r="Q680" s="266"/>
      <c r="BG680" s="162"/>
      <c r="BH680" s="162"/>
      <c r="BI680" s="162"/>
      <c r="BJ680" s="162"/>
      <c r="BK680" s="162"/>
      <c r="BL680" s="162"/>
      <c r="BM680" s="162"/>
      <c r="BN680" s="162"/>
      <c r="BO680" s="162"/>
      <c r="BP680" s="162"/>
      <c r="BQ680" s="162">
        <v>1</v>
      </c>
      <c r="BR680" s="162">
        <v>0</v>
      </c>
      <c r="BS680" s="162">
        <v>0</v>
      </c>
      <c r="BT680" s="162">
        <v>0</v>
      </c>
      <c r="BU680" s="162">
        <v>0</v>
      </c>
      <c r="BV680" s="162">
        <v>0</v>
      </c>
      <c r="BW680" s="162"/>
      <c r="BX680" s="162"/>
      <c r="BY680" s="162">
        <v>0</v>
      </c>
      <c r="BZ680" s="162">
        <v>0</v>
      </c>
      <c r="CA680" s="162">
        <v>0</v>
      </c>
      <c r="CB680" s="162">
        <v>0</v>
      </c>
      <c r="CC680" s="162">
        <v>0</v>
      </c>
      <c r="CD680" s="162">
        <v>0</v>
      </c>
      <c r="CE680" s="162">
        <f>VLOOKUP(I680,[120]REV33!$A:$O,11,0)</f>
        <v>0</v>
      </c>
      <c r="CF680" s="162">
        <f>VLOOKUP(I680,[120]REV33!$A:$O,12,0)</f>
        <v>0</v>
      </c>
      <c r="CG680" s="162"/>
      <c r="CH680" s="162"/>
      <c r="CI680" s="162"/>
      <c r="CJ680" s="162"/>
      <c r="CK680" s="162"/>
      <c r="CL680" s="162"/>
      <c r="CM680" s="162"/>
      <c r="CN680" s="162"/>
      <c r="CO680" s="162">
        <v>0</v>
      </c>
      <c r="CP680" s="162">
        <v>0</v>
      </c>
      <c r="CQ680" s="162">
        <v>0</v>
      </c>
      <c r="CR680" s="162">
        <v>0</v>
      </c>
      <c r="CS680" s="162">
        <v>0</v>
      </c>
      <c r="CT680" s="162">
        <v>0</v>
      </c>
      <c r="CU680" s="162">
        <v>0</v>
      </c>
      <c r="CV680" s="162">
        <v>0</v>
      </c>
      <c r="CW680" s="209">
        <f t="shared" si="894"/>
        <v>1</v>
      </c>
      <c r="CX680" s="209">
        <f t="shared" si="895"/>
        <v>0</v>
      </c>
      <c r="CY680" s="206" t="s">
        <v>2057</v>
      </c>
      <c r="DE680" s="152">
        <f t="shared" si="896"/>
        <v>1</v>
      </c>
      <c r="DF680" s="152" t="str">
        <f t="shared" si="897"/>
        <v>0</v>
      </c>
      <c r="DH680" s="267"/>
      <c r="DI680" s="264" t="s">
        <v>1395</v>
      </c>
      <c r="DJ680" s="712" t="s">
        <v>2199</v>
      </c>
      <c r="DK680" s="713" t="s">
        <v>2165</v>
      </c>
      <c r="DL680" s="264" t="s">
        <v>2210</v>
      </c>
      <c r="DM680" s="264" t="s">
        <v>374</v>
      </c>
      <c r="DN680" s="270">
        <v>114</v>
      </c>
      <c r="DO680" s="270" t="s">
        <v>2210</v>
      </c>
      <c r="DP680" s="264">
        <v>50500</v>
      </c>
      <c r="DQ680" s="264">
        <f t="shared" si="907"/>
        <v>6217560</v>
      </c>
      <c r="DR680" s="715">
        <v>0.08</v>
      </c>
      <c r="DS680" s="264">
        <f t="shared" si="908"/>
        <v>5757000</v>
      </c>
      <c r="DT680" s="274">
        <v>45977</v>
      </c>
      <c r="DU680" s="152">
        <f t="shared" si="898"/>
        <v>114</v>
      </c>
      <c r="DV680" s="152">
        <f t="shared" si="899"/>
        <v>0</v>
      </c>
      <c r="EC680" s="712"/>
      <c r="ED680" s="713"/>
      <c r="ES680" s="152">
        <f t="shared" si="900"/>
        <v>0</v>
      </c>
      <c r="ET680" s="151">
        <f t="shared" si="901"/>
        <v>0</v>
      </c>
      <c r="EU680" s="153"/>
      <c r="EV680" s="153"/>
      <c r="EW680" s="153"/>
      <c r="EX680" s="153"/>
      <c r="EY680" s="152">
        <f t="shared" si="902"/>
        <v>114</v>
      </c>
      <c r="EZ680" s="152">
        <f t="shared" si="903"/>
        <v>0</v>
      </c>
      <c r="FA680" s="152">
        <f t="shared" si="904"/>
        <v>-113</v>
      </c>
      <c r="FB680" s="152">
        <f t="shared" si="905"/>
        <v>0</v>
      </c>
      <c r="FC680" s="151" t="str">
        <f t="shared" si="906"/>
        <v>Thừa</v>
      </c>
    </row>
    <row r="681" spans="1:159" s="264" customFormat="1" ht="14" hidden="1" customHeight="1">
      <c r="A681" s="208" t="str">
        <f t="shared" si="892"/>
        <v>Hiện</v>
      </c>
      <c r="B681" s="154" t="str">
        <f t="shared" si="847"/>
        <v>Thừa</v>
      </c>
      <c r="C681" s="154">
        <f t="shared" si="848"/>
        <v>-582</v>
      </c>
      <c r="F681" s="344"/>
      <c r="I681" s="164" t="s">
        <v>1857</v>
      </c>
      <c r="J681" s="164" t="s">
        <v>1365</v>
      </c>
      <c r="K681" s="171" t="s">
        <v>1858</v>
      </c>
      <c r="L681" s="247"/>
      <c r="M681" s="163" t="s">
        <v>1074</v>
      </c>
      <c r="N681" s="248"/>
      <c r="O681" s="229">
        <v>4</v>
      </c>
      <c r="P681" s="172"/>
      <c r="Q681" s="266"/>
      <c r="BG681" s="162"/>
      <c r="BH681" s="162"/>
      <c r="BI681" s="162"/>
      <c r="BJ681" s="162"/>
      <c r="BK681" s="162"/>
      <c r="BL681" s="162"/>
      <c r="BM681" s="162"/>
      <c r="BN681" s="162"/>
      <c r="BO681" s="162"/>
      <c r="BP681" s="162"/>
      <c r="BQ681" s="162">
        <v>4</v>
      </c>
      <c r="BR681" s="162">
        <v>0</v>
      </c>
      <c r="BS681" s="162">
        <v>2</v>
      </c>
      <c r="BT681" s="162">
        <v>0</v>
      </c>
      <c r="BU681" s="162">
        <v>0</v>
      </c>
      <c r="BV681" s="162">
        <v>0</v>
      </c>
      <c r="BW681" s="162"/>
      <c r="BX681" s="162"/>
      <c r="BY681" s="162">
        <v>0</v>
      </c>
      <c r="BZ681" s="162">
        <v>0</v>
      </c>
      <c r="CA681" s="162">
        <v>0</v>
      </c>
      <c r="CB681" s="162">
        <v>0</v>
      </c>
      <c r="CC681" s="162">
        <v>0</v>
      </c>
      <c r="CD681" s="162">
        <v>0</v>
      </c>
      <c r="CE681" s="162">
        <f>VLOOKUP(I681,[120]REV33!$A:$O,11,0)</f>
        <v>0</v>
      </c>
      <c r="CF681" s="162">
        <f>VLOOKUP(I681,[120]REV33!$A:$O,12,0)</f>
        <v>0</v>
      </c>
      <c r="CG681" s="162"/>
      <c r="CH681" s="162"/>
      <c r="CI681" s="162"/>
      <c r="CJ681" s="162"/>
      <c r="CK681" s="162"/>
      <c r="CL681" s="162"/>
      <c r="CM681" s="162"/>
      <c r="CN681" s="162"/>
      <c r="CO681" s="162">
        <v>0</v>
      </c>
      <c r="CP681" s="162">
        <v>0</v>
      </c>
      <c r="CQ681" s="162">
        <v>0</v>
      </c>
      <c r="CR681" s="162">
        <v>0</v>
      </c>
      <c r="CS681" s="162">
        <v>0</v>
      </c>
      <c r="CT681" s="162">
        <v>0</v>
      </c>
      <c r="CU681" s="162">
        <v>0</v>
      </c>
      <c r="CV681" s="162">
        <v>0</v>
      </c>
      <c r="CW681" s="209">
        <f t="shared" si="894"/>
        <v>6</v>
      </c>
      <c r="CX681" s="209">
        <f t="shared" si="895"/>
        <v>0</v>
      </c>
      <c r="CY681" s="206" t="s">
        <v>2054</v>
      </c>
      <c r="DE681" s="152">
        <f t="shared" si="896"/>
        <v>6</v>
      </c>
      <c r="DF681" s="152" t="str">
        <f t="shared" si="897"/>
        <v>0</v>
      </c>
      <c r="DH681" s="267"/>
      <c r="DI681" s="264" t="s">
        <v>1395</v>
      </c>
      <c r="DJ681" s="712" t="s">
        <v>2200</v>
      </c>
      <c r="DK681" s="713" t="s">
        <v>2165</v>
      </c>
      <c r="DL681" s="264" t="s">
        <v>2210</v>
      </c>
      <c r="DM681" s="264" t="s">
        <v>374</v>
      </c>
      <c r="DN681" s="270">
        <v>588</v>
      </c>
      <c r="DO681" s="270" t="s">
        <v>2210</v>
      </c>
      <c r="DP681" s="264">
        <v>50500</v>
      </c>
      <c r="DQ681" s="264">
        <f t="shared" si="907"/>
        <v>32069520.000000004</v>
      </c>
      <c r="DR681" s="715">
        <v>0.08</v>
      </c>
      <c r="DS681" s="264">
        <f t="shared" si="908"/>
        <v>29694000</v>
      </c>
      <c r="DT681" s="274">
        <v>45977</v>
      </c>
      <c r="DU681" s="152">
        <f t="shared" si="898"/>
        <v>588</v>
      </c>
      <c r="DV681" s="152">
        <f t="shared" si="899"/>
        <v>0</v>
      </c>
      <c r="EC681" s="712"/>
      <c r="ED681" s="713"/>
      <c r="ES681" s="152">
        <f t="shared" si="900"/>
        <v>0</v>
      </c>
      <c r="ET681" s="151">
        <f t="shared" si="901"/>
        <v>0</v>
      </c>
      <c r="EU681" s="153"/>
      <c r="EV681" s="153"/>
      <c r="EW681" s="153"/>
      <c r="EX681" s="153"/>
      <c r="EY681" s="152">
        <f t="shared" si="902"/>
        <v>588</v>
      </c>
      <c r="EZ681" s="152">
        <f t="shared" si="903"/>
        <v>0</v>
      </c>
      <c r="FA681" s="152">
        <f t="shared" si="904"/>
        <v>-582</v>
      </c>
      <c r="FB681" s="152">
        <f t="shared" si="905"/>
        <v>0</v>
      </c>
      <c r="FC681" s="151" t="str">
        <f t="shared" si="906"/>
        <v>Thừa</v>
      </c>
    </row>
    <row r="682" spans="1:159" s="264" customFormat="1" ht="14" hidden="1" customHeight="1">
      <c r="A682" s="208" t="str">
        <f t="shared" si="892"/>
        <v>Hiện</v>
      </c>
      <c r="B682" s="154" t="str">
        <f t="shared" si="847"/>
        <v>Thừa</v>
      </c>
      <c r="C682" s="154">
        <f t="shared" si="848"/>
        <v>-164</v>
      </c>
      <c r="D682" s="154"/>
      <c r="F682" s="344"/>
      <c r="I682" s="164" t="s">
        <v>1859</v>
      </c>
      <c r="J682" s="164" t="s">
        <v>1365</v>
      </c>
      <c r="K682" s="171" t="s">
        <v>1860</v>
      </c>
      <c r="L682" s="247"/>
      <c r="M682" s="163" t="s">
        <v>1074</v>
      </c>
      <c r="N682" s="248"/>
      <c r="O682" s="229">
        <v>1</v>
      </c>
      <c r="P682" s="172"/>
      <c r="Q682" s="266"/>
      <c r="BG682" s="162"/>
      <c r="BH682" s="162"/>
      <c r="BI682" s="162"/>
      <c r="BJ682" s="162"/>
      <c r="BK682" s="162"/>
      <c r="BL682" s="162"/>
      <c r="BM682" s="162"/>
      <c r="BN682" s="162"/>
      <c r="BO682" s="162"/>
      <c r="BP682" s="162"/>
      <c r="BQ682" s="162">
        <v>1</v>
      </c>
      <c r="BR682" s="162">
        <v>0</v>
      </c>
      <c r="BS682" s="162">
        <v>0</v>
      </c>
      <c r="BT682" s="162">
        <v>0</v>
      </c>
      <c r="BU682" s="162">
        <v>0</v>
      </c>
      <c r="BV682" s="162">
        <v>0</v>
      </c>
      <c r="BW682" s="162"/>
      <c r="BX682" s="162"/>
      <c r="BY682" s="162">
        <v>0</v>
      </c>
      <c r="BZ682" s="162">
        <v>0</v>
      </c>
      <c r="CA682" s="162">
        <v>0</v>
      </c>
      <c r="CB682" s="162">
        <v>0</v>
      </c>
      <c r="CC682" s="162">
        <v>0</v>
      </c>
      <c r="CD682" s="162">
        <v>0</v>
      </c>
      <c r="CE682" s="162">
        <f>VLOOKUP(I682,[120]REV33!$A:$O,11,0)</f>
        <v>0</v>
      </c>
      <c r="CF682" s="162">
        <f>VLOOKUP(I682,[120]REV33!$A:$O,12,0)</f>
        <v>0</v>
      </c>
      <c r="CG682" s="162"/>
      <c r="CH682" s="162"/>
      <c r="CI682" s="162"/>
      <c r="CJ682" s="162"/>
      <c r="CK682" s="162"/>
      <c r="CL682" s="162"/>
      <c r="CM682" s="162"/>
      <c r="CN682" s="162"/>
      <c r="CO682" s="162">
        <v>0</v>
      </c>
      <c r="CP682" s="162">
        <v>0</v>
      </c>
      <c r="CQ682" s="162">
        <v>0</v>
      </c>
      <c r="CR682" s="162">
        <v>0</v>
      </c>
      <c r="CS682" s="162">
        <v>0</v>
      </c>
      <c r="CT682" s="162">
        <v>0</v>
      </c>
      <c r="CU682" s="162">
        <v>0</v>
      </c>
      <c r="CV682" s="162">
        <v>0</v>
      </c>
      <c r="CW682" s="209">
        <f t="shared" si="894"/>
        <v>1</v>
      </c>
      <c r="CX682" s="209">
        <f t="shared" si="895"/>
        <v>0</v>
      </c>
      <c r="CY682" s="206" t="s">
        <v>2057</v>
      </c>
      <c r="DE682" s="152">
        <f t="shared" si="896"/>
        <v>1</v>
      </c>
      <c r="DF682" s="152" t="str">
        <f t="shared" si="897"/>
        <v>0</v>
      </c>
      <c r="DH682" s="267"/>
      <c r="DI682" s="264" t="s">
        <v>1395</v>
      </c>
      <c r="DJ682" s="712" t="s">
        <v>2201</v>
      </c>
      <c r="DK682" s="713" t="s">
        <v>2165</v>
      </c>
      <c r="DL682" s="264" t="s">
        <v>2210</v>
      </c>
      <c r="DM682" s="264" t="s">
        <v>374</v>
      </c>
      <c r="DN682" s="270">
        <v>165</v>
      </c>
      <c r="DO682" s="270" t="s">
        <v>2210</v>
      </c>
      <c r="DP682" s="264">
        <v>50500</v>
      </c>
      <c r="DQ682" s="264">
        <f t="shared" si="907"/>
        <v>8999100</v>
      </c>
      <c r="DR682" s="715">
        <v>0.08</v>
      </c>
      <c r="DS682" s="264">
        <f t="shared" si="908"/>
        <v>8332500</v>
      </c>
      <c r="DT682" s="274">
        <v>45977</v>
      </c>
      <c r="DU682" s="152">
        <f t="shared" si="898"/>
        <v>165</v>
      </c>
      <c r="DV682" s="152">
        <f t="shared" si="899"/>
        <v>0</v>
      </c>
      <c r="EC682" s="712"/>
      <c r="ED682" s="713"/>
      <c r="ES682" s="152">
        <f t="shared" si="900"/>
        <v>0</v>
      </c>
      <c r="ET682" s="151">
        <f t="shared" si="901"/>
        <v>0</v>
      </c>
      <c r="EU682" s="153"/>
      <c r="EV682" s="153"/>
      <c r="EW682" s="153"/>
      <c r="EX682" s="153"/>
      <c r="EY682" s="152">
        <f t="shared" si="902"/>
        <v>165</v>
      </c>
      <c r="EZ682" s="152">
        <f t="shared" si="903"/>
        <v>0</v>
      </c>
      <c r="FA682" s="152">
        <f t="shared" si="904"/>
        <v>-164</v>
      </c>
      <c r="FB682" s="152">
        <f t="shared" si="905"/>
        <v>0</v>
      </c>
      <c r="FC682" s="151" t="str">
        <f t="shared" si="906"/>
        <v>Thừa</v>
      </c>
    </row>
    <row r="683" spans="1:159" s="264" customFormat="1" ht="14" hidden="1" customHeight="1">
      <c r="A683" s="208" t="str">
        <f t="shared" si="892"/>
        <v>Hiện</v>
      </c>
      <c r="B683" s="154" t="str">
        <f t="shared" si="847"/>
        <v>Thừa</v>
      </c>
      <c r="C683" s="154">
        <f t="shared" si="848"/>
        <v>-312</v>
      </c>
      <c r="D683" s="154"/>
      <c r="F683" s="344"/>
      <c r="I683" s="164" t="s">
        <v>1861</v>
      </c>
      <c r="J683" s="164" t="s">
        <v>1365</v>
      </c>
      <c r="K683" s="171" t="s">
        <v>1862</v>
      </c>
      <c r="L683" s="247"/>
      <c r="M683" s="163" t="s">
        <v>1074</v>
      </c>
      <c r="N683" s="248"/>
      <c r="O683" s="229">
        <v>3</v>
      </c>
      <c r="P683" s="172"/>
      <c r="Q683" s="266"/>
      <c r="BG683" s="162"/>
      <c r="BH683" s="162"/>
      <c r="BI683" s="162"/>
      <c r="BJ683" s="162"/>
      <c r="BK683" s="162"/>
      <c r="BL683" s="162"/>
      <c r="BM683" s="162"/>
      <c r="BN683" s="162"/>
      <c r="BO683" s="162"/>
      <c r="BP683" s="162"/>
      <c r="BQ683" s="162">
        <v>3</v>
      </c>
      <c r="BR683" s="162">
        <v>0</v>
      </c>
      <c r="BS683" s="162">
        <v>0</v>
      </c>
      <c r="BT683" s="162">
        <v>0</v>
      </c>
      <c r="BU683" s="162">
        <v>0</v>
      </c>
      <c r="BV683" s="162">
        <v>0</v>
      </c>
      <c r="BW683" s="162"/>
      <c r="BX683" s="162"/>
      <c r="BY683" s="162">
        <v>0</v>
      </c>
      <c r="BZ683" s="162">
        <v>0</v>
      </c>
      <c r="CA683" s="162">
        <v>0</v>
      </c>
      <c r="CB683" s="162">
        <v>0</v>
      </c>
      <c r="CC683" s="162">
        <v>0</v>
      </c>
      <c r="CD683" s="162">
        <v>0</v>
      </c>
      <c r="CE683" s="162">
        <f>VLOOKUP(I683,[120]REV33!$A:$O,11,0)</f>
        <v>0</v>
      </c>
      <c r="CF683" s="162">
        <f>VLOOKUP(I683,[120]REV33!$A:$O,12,0)</f>
        <v>0</v>
      </c>
      <c r="CG683" s="162"/>
      <c r="CH683" s="162"/>
      <c r="CI683" s="162"/>
      <c r="CJ683" s="162"/>
      <c r="CK683" s="162"/>
      <c r="CL683" s="162"/>
      <c r="CM683" s="162"/>
      <c r="CN683" s="162"/>
      <c r="CO683" s="162">
        <v>0</v>
      </c>
      <c r="CP683" s="162">
        <v>0</v>
      </c>
      <c r="CQ683" s="162">
        <v>0</v>
      </c>
      <c r="CR683" s="162">
        <v>0</v>
      </c>
      <c r="CS683" s="162">
        <v>0</v>
      </c>
      <c r="CT683" s="162">
        <v>0</v>
      </c>
      <c r="CU683" s="162">
        <v>0</v>
      </c>
      <c r="CV683" s="162">
        <v>0</v>
      </c>
      <c r="CW683" s="209">
        <f t="shared" si="894"/>
        <v>3</v>
      </c>
      <c r="CX683" s="209">
        <f t="shared" si="895"/>
        <v>0</v>
      </c>
      <c r="CY683" s="206" t="s">
        <v>2057</v>
      </c>
      <c r="DE683" s="152">
        <f t="shared" si="896"/>
        <v>3</v>
      </c>
      <c r="DF683" s="152" t="str">
        <f t="shared" si="897"/>
        <v>0</v>
      </c>
      <c r="DH683" s="267"/>
      <c r="DI683" s="264" t="s">
        <v>1395</v>
      </c>
      <c r="DJ683" s="712" t="s">
        <v>2202</v>
      </c>
      <c r="DK683" s="713" t="s">
        <v>2165</v>
      </c>
      <c r="DL683" s="264" t="s">
        <v>2210</v>
      </c>
      <c r="DM683" s="264" t="s">
        <v>374</v>
      </c>
      <c r="DN683" s="270">
        <v>315</v>
      </c>
      <c r="DO683" s="270" t="s">
        <v>2210</v>
      </c>
      <c r="DP683" s="264">
        <v>50500</v>
      </c>
      <c r="DQ683" s="264">
        <f t="shared" si="907"/>
        <v>17180100</v>
      </c>
      <c r="DR683" s="715">
        <v>0.08</v>
      </c>
      <c r="DS683" s="264">
        <f t="shared" si="908"/>
        <v>15907500</v>
      </c>
      <c r="DT683" s="274">
        <v>45977</v>
      </c>
      <c r="DU683" s="152">
        <f t="shared" si="898"/>
        <v>315</v>
      </c>
      <c r="DV683" s="152">
        <f t="shared" si="899"/>
        <v>0</v>
      </c>
      <c r="EC683" s="712"/>
      <c r="ED683" s="713"/>
      <c r="ES683" s="152">
        <f t="shared" si="900"/>
        <v>0</v>
      </c>
      <c r="ET683" s="151">
        <f t="shared" si="901"/>
        <v>0</v>
      </c>
      <c r="EU683" s="153"/>
      <c r="EV683" s="153"/>
      <c r="EW683" s="153"/>
      <c r="EX683" s="153"/>
      <c r="EY683" s="152">
        <f t="shared" si="902"/>
        <v>315</v>
      </c>
      <c r="EZ683" s="152">
        <f t="shared" si="903"/>
        <v>0</v>
      </c>
      <c r="FA683" s="152">
        <f t="shared" si="904"/>
        <v>-312</v>
      </c>
      <c r="FB683" s="152">
        <f t="shared" si="905"/>
        <v>0</v>
      </c>
      <c r="FC683" s="151" t="str">
        <f t="shared" si="906"/>
        <v>Thừa</v>
      </c>
    </row>
    <row r="684" spans="1:159" s="264" customFormat="1" ht="14" hidden="1" customHeight="1">
      <c r="A684" s="208" t="str">
        <f t="shared" si="892"/>
        <v>Hiện</v>
      </c>
      <c r="B684" s="154" t="str">
        <f t="shared" si="847"/>
        <v>Thừa</v>
      </c>
      <c r="C684" s="154">
        <f t="shared" si="848"/>
        <v>-146.25</v>
      </c>
      <c r="D684" s="154"/>
      <c r="F684" s="344"/>
      <c r="I684" s="164" t="s">
        <v>1863</v>
      </c>
      <c r="J684" s="164" t="s">
        <v>1365</v>
      </c>
      <c r="K684" s="171" t="s">
        <v>1864</v>
      </c>
      <c r="L684" s="247"/>
      <c r="M684" s="163" t="s">
        <v>1074</v>
      </c>
      <c r="N684" s="248"/>
      <c r="O684" s="229">
        <v>1</v>
      </c>
      <c r="P684" s="172"/>
      <c r="Q684" s="266"/>
      <c r="BG684" s="162"/>
      <c r="BH684" s="162"/>
      <c r="BI684" s="162"/>
      <c r="BJ684" s="162"/>
      <c r="BK684" s="162"/>
      <c r="BL684" s="162"/>
      <c r="BM684" s="162"/>
      <c r="BN684" s="162"/>
      <c r="BO684" s="162"/>
      <c r="BP684" s="162"/>
      <c r="BQ684" s="162">
        <v>1</v>
      </c>
      <c r="BR684" s="162">
        <v>0</v>
      </c>
      <c r="BS684" s="162">
        <v>0</v>
      </c>
      <c r="BT684" s="162">
        <v>0</v>
      </c>
      <c r="BU684" s="162">
        <v>0</v>
      </c>
      <c r="BV684" s="162">
        <v>0</v>
      </c>
      <c r="BW684" s="162"/>
      <c r="BX684" s="162"/>
      <c r="BY684" s="162">
        <v>0</v>
      </c>
      <c r="BZ684" s="162">
        <v>0</v>
      </c>
      <c r="CA684" s="162">
        <v>0</v>
      </c>
      <c r="CB684" s="162">
        <v>0</v>
      </c>
      <c r="CC684" s="162">
        <v>0</v>
      </c>
      <c r="CD684" s="162">
        <v>0</v>
      </c>
      <c r="CE684" s="162">
        <f>VLOOKUP(I684,[120]REV33!$A:$O,11,0)</f>
        <v>0</v>
      </c>
      <c r="CF684" s="162">
        <f>VLOOKUP(I684,[120]REV33!$A:$O,12,0)</f>
        <v>0</v>
      </c>
      <c r="CG684" s="162"/>
      <c r="CH684" s="162"/>
      <c r="CI684" s="162"/>
      <c r="CJ684" s="162"/>
      <c r="CK684" s="162"/>
      <c r="CL684" s="162"/>
      <c r="CM684" s="162"/>
      <c r="CN684" s="162"/>
      <c r="CO684" s="162">
        <v>0</v>
      </c>
      <c r="CP684" s="162">
        <v>0</v>
      </c>
      <c r="CQ684" s="162">
        <v>0</v>
      </c>
      <c r="CR684" s="162">
        <v>0</v>
      </c>
      <c r="CS684" s="162">
        <v>0</v>
      </c>
      <c r="CT684" s="162">
        <v>0</v>
      </c>
      <c r="CU684" s="162">
        <v>0</v>
      </c>
      <c r="CV684" s="162">
        <v>0</v>
      </c>
      <c r="CW684" s="209">
        <f t="shared" si="894"/>
        <v>1</v>
      </c>
      <c r="CX684" s="209">
        <f t="shared" si="895"/>
        <v>0</v>
      </c>
      <c r="CY684" s="206" t="s">
        <v>2057</v>
      </c>
      <c r="DE684" s="152">
        <f t="shared" si="896"/>
        <v>1</v>
      </c>
      <c r="DF684" s="152" t="str">
        <f t="shared" si="897"/>
        <v>0</v>
      </c>
      <c r="DH684" s="267"/>
      <c r="DI684" s="264" t="s">
        <v>1395</v>
      </c>
      <c r="DJ684" s="712" t="s">
        <v>2203</v>
      </c>
      <c r="DK684" s="713" t="s">
        <v>2165</v>
      </c>
      <c r="DL684" s="264" t="s">
        <v>2210</v>
      </c>
      <c r="DM684" s="264" t="s">
        <v>374</v>
      </c>
      <c r="DN684" s="270">
        <v>147.25</v>
      </c>
      <c r="DO684" s="270" t="s">
        <v>2210</v>
      </c>
      <c r="DP684" s="264">
        <v>50500</v>
      </c>
      <c r="DQ684" s="264">
        <f t="shared" si="907"/>
        <v>8031015.0000000009</v>
      </c>
      <c r="DR684" s="715">
        <v>0.08</v>
      </c>
      <c r="DS684" s="264">
        <f t="shared" si="908"/>
        <v>7436125</v>
      </c>
      <c r="DT684" s="274">
        <v>45977</v>
      </c>
      <c r="DU684" s="152">
        <f t="shared" si="898"/>
        <v>147.25</v>
      </c>
      <c r="DV684" s="152">
        <f t="shared" si="899"/>
        <v>0</v>
      </c>
      <c r="EC684" s="712"/>
      <c r="ED684" s="713"/>
      <c r="ES684" s="152">
        <f t="shared" si="900"/>
        <v>0</v>
      </c>
      <c r="ET684" s="151">
        <f t="shared" si="901"/>
        <v>0</v>
      </c>
      <c r="EU684" s="153"/>
      <c r="EV684" s="153"/>
      <c r="EW684" s="153"/>
      <c r="EX684" s="153"/>
      <c r="EY684" s="152">
        <f t="shared" si="902"/>
        <v>147.25</v>
      </c>
      <c r="EZ684" s="152">
        <f t="shared" si="903"/>
        <v>0</v>
      </c>
      <c r="FA684" s="152">
        <f t="shared" si="904"/>
        <v>-146.25</v>
      </c>
      <c r="FB684" s="152">
        <f t="shared" si="905"/>
        <v>0</v>
      </c>
      <c r="FC684" s="151" t="str">
        <f t="shared" si="906"/>
        <v>Thừa</v>
      </c>
    </row>
    <row r="685" spans="1:159" s="264" customFormat="1" ht="14" hidden="1" customHeight="1">
      <c r="A685" s="208" t="str">
        <f t="shared" si="892"/>
        <v>Hiện</v>
      </c>
      <c r="B685" s="154" t="str">
        <f t="shared" si="847"/>
        <v>Thừa</v>
      </c>
      <c r="C685" s="154">
        <f t="shared" si="848"/>
        <v>-154</v>
      </c>
      <c r="D685" s="154"/>
      <c r="F685" s="344"/>
      <c r="I685" s="164" t="s">
        <v>1865</v>
      </c>
      <c r="J685" s="164" t="s">
        <v>1365</v>
      </c>
      <c r="K685" s="171" t="s">
        <v>1866</v>
      </c>
      <c r="L685" s="247"/>
      <c r="M685" s="163" t="s">
        <v>1074</v>
      </c>
      <c r="N685" s="248"/>
      <c r="O685" s="229">
        <v>1</v>
      </c>
      <c r="P685" s="172"/>
      <c r="Q685" s="266"/>
      <c r="BG685" s="162"/>
      <c r="BH685" s="162"/>
      <c r="BI685" s="162"/>
      <c r="BJ685" s="162"/>
      <c r="BK685" s="162"/>
      <c r="BL685" s="162"/>
      <c r="BM685" s="162"/>
      <c r="BN685" s="162"/>
      <c r="BO685" s="162"/>
      <c r="BP685" s="162"/>
      <c r="BQ685" s="162">
        <v>1</v>
      </c>
      <c r="BR685" s="162">
        <v>0</v>
      </c>
      <c r="BS685" s="162">
        <v>0</v>
      </c>
      <c r="BT685" s="162">
        <v>0</v>
      </c>
      <c r="BU685" s="162">
        <v>0</v>
      </c>
      <c r="BV685" s="162">
        <v>0</v>
      </c>
      <c r="BW685" s="162"/>
      <c r="BX685" s="162"/>
      <c r="BY685" s="162">
        <v>0</v>
      </c>
      <c r="BZ685" s="162">
        <v>0</v>
      </c>
      <c r="CA685" s="162">
        <v>0</v>
      </c>
      <c r="CB685" s="162">
        <v>0</v>
      </c>
      <c r="CC685" s="162">
        <v>0</v>
      </c>
      <c r="CD685" s="162">
        <v>0</v>
      </c>
      <c r="CE685" s="162">
        <f>VLOOKUP(I685,[120]REV33!$A:$O,11,0)</f>
        <v>0</v>
      </c>
      <c r="CF685" s="162">
        <f>VLOOKUP(I685,[120]REV33!$A:$O,12,0)</f>
        <v>0</v>
      </c>
      <c r="CG685" s="162"/>
      <c r="CH685" s="162"/>
      <c r="CI685" s="162"/>
      <c r="CJ685" s="162"/>
      <c r="CK685" s="162"/>
      <c r="CL685" s="162"/>
      <c r="CM685" s="162"/>
      <c r="CN685" s="162"/>
      <c r="CO685" s="162">
        <v>0</v>
      </c>
      <c r="CP685" s="162">
        <v>0</v>
      </c>
      <c r="CQ685" s="162">
        <v>0</v>
      </c>
      <c r="CR685" s="162">
        <v>0</v>
      </c>
      <c r="CS685" s="162">
        <v>0</v>
      </c>
      <c r="CT685" s="162">
        <v>0</v>
      </c>
      <c r="CU685" s="162">
        <v>0</v>
      </c>
      <c r="CV685" s="162">
        <v>0</v>
      </c>
      <c r="CW685" s="209">
        <f t="shared" si="894"/>
        <v>1</v>
      </c>
      <c r="CX685" s="209">
        <f t="shared" si="895"/>
        <v>0</v>
      </c>
      <c r="CY685" s="206" t="s">
        <v>2057</v>
      </c>
      <c r="DE685" s="152">
        <f t="shared" si="896"/>
        <v>1</v>
      </c>
      <c r="DF685" s="152" t="str">
        <f t="shared" si="897"/>
        <v>0</v>
      </c>
      <c r="DH685" s="267"/>
      <c r="DI685" s="264" t="s">
        <v>1395</v>
      </c>
      <c r="DJ685" s="712" t="s">
        <v>2204</v>
      </c>
      <c r="DK685" s="713" t="s">
        <v>2165</v>
      </c>
      <c r="DL685" s="264" t="s">
        <v>2210</v>
      </c>
      <c r="DM685" s="264" t="s">
        <v>374</v>
      </c>
      <c r="DN685" s="270">
        <v>155</v>
      </c>
      <c r="DO685" s="270" t="s">
        <v>2210</v>
      </c>
      <c r="DP685" s="264">
        <v>50500</v>
      </c>
      <c r="DQ685" s="264">
        <f t="shared" si="907"/>
        <v>8453700</v>
      </c>
      <c r="DR685" s="715">
        <v>0.08</v>
      </c>
      <c r="DS685" s="264">
        <f t="shared" si="908"/>
        <v>7827500</v>
      </c>
      <c r="DT685" s="274">
        <v>45977</v>
      </c>
      <c r="DU685" s="152">
        <f t="shared" si="898"/>
        <v>155</v>
      </c>
      <c r="DV685" s="152">
        <f t="shared" si="899"/>
        <v>0</v>
      </c>
      <c r="EC685" s="712"/>
      <c r="ED685" s="713"/>
      <c r="ES685" s="152">
        <f t="shared" si="900"/>
        <v>0</v>
      </c>
      <c r="ET685" s="151">
        <f t="shared" si="901"/>
        <v>0</v>
      </c>
      <c r="EU685" s="153"/>
      <c r="EV685" s="153"/>
      <c r="EW685" s="153"/>
      <c r="EX685" s="153"/>
      <c r="EY685" s="152">
        <f t="shared" si="902"/>
        <v>155</v>
      </c>
      <c r="EZ685" s="152">
        <f t="shared" si="903"/>
        <v>0</v>
      </c>
      <c r="FA685" s="152">
        <f t="shared" si="904"/>
        <v>-154</v>
      </c>
      <c r="FB685" s="152">
        <f t="shared" si="905"/>
        <v>0</v>
      </c>
      <c r="FC685" s="151" t="str">
        <f t="shared" si="906"/>
        <v>Thừa</v>
      </c>
    </row>
    <row r="686" spans="1:159" s="264" customFormat="1" ht="14" hidden="1" customHeight="1">
      <c r="A686" s="208" t="str">
        <f t="shared" si="892"/>
        <v>Hiện</v>
      </c>
      <c r="B686" s="154" t="str">
        <f t="shared" si="847"/>
        <v>Thừa</v>
      </c>
      <c r="C686" s="154">
        <f t="shared" si="848"/>
        <v>-812</v>
      </c>
      <c r="D686" s="154"/>
      <c r="F686" s="344"/>
      <c r="I686" s="164" t="s">
        <v>1867</v>
      </c>
      <c r="J686" s="164" t="s">
        <v>1365</v>
      </c>
      <c r="K686" s="171" t="s">
        <v>1868</v>
      </c>
      <c r="L686" s="247"/>
      <c r="M686" s="163" t="s">
        <v>1074</v>
      </c>
      <c r="N686" s="248"/>
      <c r="O686" s="229">
        <v>4</v>
      </c>
      <c r="P686" s="172"/>
      <c r="Q686" s="266"/>
      <c r="BG686" s="162"/>
      <c r="BH686" s="162"/>
      <c r="BI686" s="162"/>
      <c r="BJ686" s="162"/>
      <c r="BK686" s="162"/>
      <c r="BL686" s="162"/>
      <c r="BM686" s="162"/>
      <c r="BN686" s="162"/>
      <c r="BO686" s="162"/>
      <c r="BP686" s="162"/>
      <c r="BQ686" s="162">
        <v>4</v>
      </c>
      <c r="BR686" s="162">
        <v>0</v>
      </c>
      <c r="BS686" s="162">
        <v>0</v>
      </c>
      <c r="BT686" s="162">
        <v>0</v>
      </c>
      <c r="BU686" s="162">
        <v>0</v>
      </c>
      <c r="BV686" s="162">
        <v>0</v>
      </c>
      <c r="BW686" s="162"/>
      <c r="BX686" s="162"/>
      <c r="BY686" s="162">
        <v>0</v>
      </c>
      <c r="BZ686" s="162">
        <v>0</v>
      </c>
      <c r="CA686" s="162">
        <v>0</v>
      </c>
      <c r="CB686" s="162">
        <v>0</v>
      </c>
      <c r="CC686" s="162">
        <v>0</v>
      </c>
      <c r="CD686" s="162">
        <v>0</v>
      </c>
      <c r="CE686" s="162">
        <f>VLOOKUP(I686,[120]REV33!$A:$O,11,0)</f>
        <v>0</v>
      </c>
      <c r="CF686" s="162">
        <f>VLOOKUP(I686,[120]REV33!$A:$O,12,0)</f>
        <v>0</v>
      </c>
      <c r="CG686" s="162"/>
      <c r="CH686" s="162"/>
      <c r="CI686" s="162"/>
      <c r="CJ686" s="162"/>
      <c r="CK686" s="162"/>
      <c r="CL686" s="162"/>
      <c r="CM686" s="162"/>
      <c r="CN686" s="162"/>
      <c r="CO686" s="162">
        <v>0</v>
      </c>
      <c r="CP686" s="162">
        <v>0</v>
      </c>
      <c r="CQ686" s="162">
        <v>0</v>
      </c>
      <c r="CR686" s="162">
        <v>0</v>
      </c>
      <c r="CS686" s="162">
        <v>0</v>
      </c>
      <c r="CT686" s="162">
        <v>0</v>
      </c>
      <c r="CU686" s="162">
        <v>0</v>
      </c>
      <c r="CV686" s="162">
        <v>0</v>
      </c>
      <c r="CW686" s="209">
        <f t="shared" si="894"/>
        <v>4</v>
      </c>
      <c r="CX686" s="209">
        <f t="shared" si="895"/>
        <v>0</v>
      </c>
      <c r="CY686" s="206" t="s">
        <v>2057</v>
      </c>
      <c r="DE686" s="152">
        <f t="shared" si="896"/>
        <v>4</v>
      </c>
      <c r="DF686" s="152" t="str">
        <f t="shared" si="897"/>
        <v>0</v>
      </c>
      <c r="DH686" s="267"/>
      <c r="DI686" s="264" t="s">
        <v>1395</v>
      </c>
      <c r="DJ686" s="712" t="s">
        <v>2205</v>
      </c>
      <c r="DK686" s="713" t="s">
        <v>2165</v>
      </c>
      <c r="DL686" s="264" t="s">
        <v>2210</v>
      </c>
      <c r="DM686" s="264" t="s">
        <v>374</v>
      </c>
      <c r="DN686" s="270">
        <v>816</v>
      </c>
      <c r="DO686" s="270" t="s">
        <v>2210</v>
      </c>
      <c r="DP686" s="264">
        <v>50500</v>
      </c>
      <c r="DQ686" s="264">
        <f t="shared" si="907"/>
        <v>44504640</v>
      </c>
      <c r="DR686" s="715">
        <v>0.08</v>
      </c>
      <c r="DS686" s="264">
        <f t="shared" si="908"/>
        <v>41208000</v>
      </c>
      <c r="DT686" s="274">
        <v>45977</v>
      </c>
      <c r="DU686" s="152">
        <f t="shared" si="898"/>
        <v>816</v>
      </c>
      <c r="DV686" s="152">
        <f t="shared" si="899"/>
        <v>0</v>
      </c>
      <c r="EC686" s="712"/>
      <c r="ED686" s="713"/>
      <c r="ES686" s="152">
        <f t="shared" si="900"/>
        <v>0</v>
      </c>
      <c r="ET686" s="151">
        <f t="shared" si="901"/>
        <v>0</v>
      </c>
      <c r="EU686" s="153"/>
      <c r="EV686" s="153"/>
      <c r="EW686" s="153"/>
      <c r="EX686" s="153"/>
      <c r="EY686" s="152">
        <f t="shared" si="902"/>
        <v>816</v>
      </c>
      <c r="EZ686" s="152">
        <f t="shared" si="903"/>
        <v>0</v>
      </c>
      <c r="FA686" s="152">
        <f t="shared" si="904"/>
        <v>-812</v>
      </c>
      <c r="FB686" s="152">
        <f t="shared" si="905"/>
        <v>0</v>
      </c>
      <c r="FC686" s="151" t="str">
        <f t="shared" si="906"/>
        <v>Thừa</v>
      </c>
    </row>
    <row r="687" spans="1:159" s="264" customFormat="1" ht="14" hidden="1" customHeight="1">
      <c r="A687" s="208" t="str">
        <f t="shared" si="892"/>
        <v>Hiện</v>
      </c>
      <c r="B687" s="154" t="str">
        <f t="shared" si="847"/>
        <v>Thừa</v>
      </c>
      <c r="C687" s="154">
        <f t="shared" si="848"/>
        <v>-442.5</v>
      </c>
      <c r="D687" s="154"/>
      <c r="F687" s="344"/>
      <c r="I687" s="164" t="s">
        <v>1869</v>
      </c>
      <c r="J687" s="164" t="s">
        <v>1365</v>
      </c>
      <c r="K687" s="171" t="s">
        <v>1870</v>
      </c>
      <c r="L687" s="247"/>
      <c r="M687" s="163" t="s">
        <v>1074</v>
      </c>
      <c r="N687" s="248"/>
      <c r="O687" s="229">
        <v>3</v>
      </c>
      <c r="P687" s="172"/>
      <c r="Q687" s="266"/>
      <c r="BG687" s="162"/>
      <c r="BH687" s="162"/>
      <c r="BI687" s="162"/>
      <c r="BJ687" s="162"/>
      <c r="BK687" s="162"/>
      <c r="BL687" s="162"/>
      <c r="BM687" s="162"/>
      <c r="BN687" s="162"/>
      <c r="BO687" s="162"/>
      <c r="BP687" s="162"/>
      <c r="BQ687" s="162">
        <v>3</v>
      </c>
      <c r="BR687" s="162">
        <v>0</v>
      </c>
      <c r="BS687" s="162">
        <v>0</v>
      </c>
      <c r="BT687" s="162">
        <v>0</v>
      </c>
      <c r="BU687" s="162">
        <v>0</v>
      </c>
      <c r="BV687" s="162">
        <v>0</v>
      </c>
      <c r="BW687" s="162"/>
      <c r="BX687" s="162"/>
      <c r="BY687" s="162">
        <v>0</v>
      </c>
      <c r="BZ687" s="162">
        <v>0</v>
      </c>
      <c r="CA687" s="162">
        <v>0</v>
      </c>
      <c r="CB687" s="162">
        <v>0</v>
      </c>
      <c r="CC687" s="162">
        <v>0</v>
      </c>
      <c r="CD687" s="162">
        <v>0</v>
      </c>
      <c r="CE687" s="162">
        <f>VLOOKUP(I687,[120]REV33!$A:$O,11,0)</f>
        <v>0</v>
      </c>
      <c r="CF687" s="162">
        <f>VLOOKUP(I687,[120]REV33!$A:$O,12,0)</f>
        <v>0</v>
      </c>
      <c r="CG687" s="162"/>
      <c r="CH687" s="162"/>
      <c r="CI687" s="162"/>
      <c r="CJ687" s="162"/>
      <c r="CK687" s="162"/>
      <c r="CL687" s="162"/>
      <c r="CM687" s="162"/>
      <c r="CN687" s="162"/>
      <c r="CO687" s="162">
        <v>0</v>
      </c>
      <c r="CP687" s="162">
        <v>0</v>
      </c>
      <c r="CQ687" s="162">
        <v>0</v>
      </c>
      <c r="CR687" s="162">
        <v>0</v>
      </c>
      <c r="CS687" s="162">
        <v>0</v>
      </c>
      <c r="CT687" s="162">
        <v>0</v>
      </c>
      <c r="CU687" s="162">
        <v>0</v>
      </c>
      <c r="CV687" s="162">
        <v>0</v>
      </c>
      <c r="CW687" s="209">
        <f t="shared" si="894"/>
        <v>3</v>
      </c>
      <c r="CX687" s="209">
        <f t="shared" si="895"/>
        <v>0</v>
      </c>
      <c r="CY687" s="206" t="s">
        <v>2057</v>
      </c>
      <c r="DE687" s="152">
        <f t="shared" si="896"/>
        <v>3</v>
      </c>
      <c r="DF687" s="152" t="str">
        <f t="shared" si="897"/>
        <v>0</v>
      </c>
      <c r="DH687" s="267"/>
      <c r="DI687" s="264" t="s">
        <v>1395</v>
      </c>
      <c r="DJ687" s="712" t="s">
        <v>2206</v>
      </c>
      <c r="DK687" s="713" t="s">
        <v>2165</v>
      </c>
      <c r="DL687" s="264" t="s">
        <v>2210</v>
      </c>
      <c r="DM687" s="264" t="s">
        <v>374</v>
      </c>
      <c r="DN687" s="270">
        <v>445.5</v>
      </c>
      <c r="DO687" s="270" t="s">
        <v>2210</v>
      </c>
      <c r="DP687" s="264">
        <v>50500</v>
      </c>
      <c r="DQ687" s="264">
        <f t="shared" si="907"/>
        <v>24297570</v>
      </c>
      <c r="DR687" s="715">
        <v>0.08</v>
      </c>
      <c r="DS687" s="264">
        <f t="shared" si="908"/>
        <v>22497750</v>
      </c>
      <c r="DT687" s="274">
        <v>45977</v>
      </c>
      <c r="DU687" s="152">
        <f t="shared" si="898"/>
        <v>445.5</v>
      </c>
      <c r="DV687" s="152">
        <f t="shared" si="899"/>
        <v>0</v>
      </c>
      <c r="EC687" s="712"/>
      <c r="ED687" s="713"/>
      <c r="ES687" s="152">
        <f t="shared" si="900"/>
        <v>0</v>
      </c>
      <c r="ET687" s="151">
        <f t="shared" si="901"/>
        <v>0</v>
      </c>
      <c r="EU687" s="153"/>
      <c r="EV687" s="153"/>
      <c r="EW687" s="153"/>
      <c r="EX687" s="153"/>
      <c r="EY687" s="152">
        <f t="shared" si="902"/>
        <v>445.5</v>
      </c>
      <c r="EZ687" s="152">
        <f t="shared" si="903"/>
        <v>0</v>
      </c>
      <c r="FA687" s="152">
        <f t="shared" si="904"/>
        <v>-442.5</v>
      </c>
      <c r="FB687" s="152">
        <f t="shared" si="905"/>
        <v>0</v>
      </c>
      <c r="FC687" s="151" t="str">
        <f t="shared" si="906"/>
        <v>Thừa</v>
      </c>
    </row>
    <row r="688" spans="1:159" s="264" customFormat="1" ht="14" hidden="1" customHeight="1">
      <c r="A688" s="208" t="str">
        <f t="shared" si="892"/>
        <v>Hiện</v>
      </c>
      <c r="B688" s="154" t="str">
        <f t="shared" si="847"/>
        <v>Thừa</v>
      </c>
      <c r="C688" s="154">
        <f t="shared" si="848"/>
        <v>-492</v>
      </c>
      <c r="D688" s="154"/>
      <c r="F688" s="344"/>
      <c r="I688" s="164" t="s">
        <v>1871</v>
      </c>
      <c r="J688" s="164" t="s">
        <v>1365</v>
      </c>
      <c r="K688" s="171" t="s">
        <v>1872</v>
      </c>
      <c r="L688" s="247"/>
      <c r="M688" s="163" t="s">
        <v>1074</v>
      </c>
      <c r="N688" s="248"/>
      <c r="O688" s="229">
        <v>3</v>
      </c>
      <c r="P688" s="172"/>
      <c r="Q688" s="266"/>
      <c r="BG688" s="162"/>
      <c r="BH688" s="162"/>
      <c r="BI688" s="162"/>
      <c r="BJ688" s="162"/>
      <c r="BK688" s="162"/>
      <c r="BL688" s="162"/>
      <c r="BM688" s="162"/>
      <c r="BN688" s="162"/>
      <c r="BO688" s="162"/>
      <c r="BP688" s="162"/>
      <c r="BQ688" s="162">
        <v>3</v>
      </c>
      <c r="BR688" s="162">
        <v>0</v>
      </c>
      <c r="BS688" s="162">
        <v>0</v>
      </c>
      <c r="BT688" s="162">
        <v>0</v>
      </c>
      <c r="BU688" s="162">
        <v>0</v>
      </c>
      <c r="BV688" s="162">
        <v>0</v>
      </c>
      <c r="BW688" s="162"/>
      <c r="BX688" s="162"/>
      <c r="BY688" s="162">
        <v>0</v>
      </c>
      <c r="BZ688" s="162">
        <v>0</v>
      </c>
      <c r="CA688" s="162">
        <v>0</v>
      </c>
      <c r="CB688" s="162">
        <v>0</v>
      </c>
      <c r="CC688" s="162">
        <v>0</v>
      </c>
      <c r="CD688" s="162">
        <v>0</v>
      </c>
      <c r="CE688" s="162">
        <f>VLOOKUP(I688,[120]REV33!$A:$O,11,0)</f>
        <v>0</v>
      </c>
      <c r="CF688" s="162">
        <f>VLOOKUP(I688,[120]REV33!$A:$O,12,0)</f>
        <v>0</v>
      </c>
      <c r="CG688" s="162"/>
      <c r="CH688" s="162"/>
      <c r="CI688" s="162"/>
      <c r="CJ688" s="162"/>
      <c r="CK688" s="162"/>
      <c r="CL688" s="162"/>
      <c r="CM688" s="162"/>
      <c r="CN688" s="162"/>
      <c r="CO688" s="162">
        <v>0</v>
      </c>
      <c r="CP688" s="162">
        <v>0</v>
      </c>
      <c r="CQ688" s="162">
        <v>0</v>
      </c>
      <c r="CR688" s="162">
        <v>0</v>
      </c>
      <c r="CS688" s="162">
        <v>0</v>
      </c>
      <c r="CT688" s="162">
        <v>0</v>
      </c>
      <c r="CU688" s="162">
        <v>0</v>
      </c>
      <c r="CV688" s="162">
        <v>0</v>
      </c>
      <c r="CW688" s="209">
        <f t="shared" si="894"/>
        <v>3</v>
      </c>
      <c r="CX688" s="209">
        <f t="shared" si="895"/>
        <v>0</v>
      </c>
      <c r="CY688" s="206" t="s">
        <v>2057</v>
      </c>
      <c r="DE688" s="152">
        <f t="shared" si="896"/>
        <v>3</v>
      </c>
      <c r="DF688" s="152" t="str">
        <f t="shared" si="897"/>
        <v>0</v>
      </c>
      <c r="DH688" s="267"/>
      <c r="DI688" s="264" t="s">
        <v>1395</v>
      </c>
      <c r="DJ688" s="712" t="s">
        <v>2207</v>
      </c>
      <c r="DK688" s="713" t="s">
        <v>2165</v>
      </c>
      <c r="DL688" s="264" t="s">
        <v>2210</v>
      </c>
      <c r="DM688" s="264" t="s">
        <v>374</v>
      </c>
      <c r="DN688" s="270">
        <v>495</v>
      </c>
      <c r="DO688" s="270" t="s">
        <v>2210</v>
      </c>
      <c r="DP688" s="264">
        <v>50500</v>
      </c>
      <c r="DQ688" s="264">
        <f t="shared" si="907"/>
        <v>26997300</v>
      </c>
      <c r="DR688" s="715">
        <v>0.08</v>
      </c>
      <c r="DS688" s="264">
        <f t="shared" si="908"/>
        <v>24997500</v>
      </c>
      <c r="DT688" s="274">
        <v>45977</v>
      </c>
      <c r="DU688" s="152">
        <f t="shared" si="898"/>
        <v>495</v>
      </c>
      <c r="DV688" s="152">
        <f t="shared" si="899"/>
        <v>0</v>
      </c>
      <c r="EC688" s="712"/>
      <c r="ED688" s="713"/>
      <c r="ES688" s="152">
        <f t="shared" si="900"/>
        <v>0</v>
      </c>
      <c r="ET688" s="151">
        <f t="shared" si="901"/>
        <v>0</v>
      </c>
      <c r="EU688" s="153"/>
      <c r="EV688" s="153"/>
      <c r="EW688" s="153"/>
      <c r="EX688" s="153"/>
      <c r="EY688" s="152">
        <f t="shared" si="902"/>
        <v>495</v>
      </c>
      <c r="EZ688" s="152">
        <f t="shared" si="903"/>
        <v>0</v>
      </c>
      <c r="FA688" s="152">
        <f t="shared" si="904"/>
        <v>-492</v>
      </c>
      <c r="FB688" s="152">
        <f t="shared" si="905"/>
        <v>0</v>
      </c>
      <c r="FC688" s="151" t="str">
        <f t="shared" si="906"/>
        <v>Thừa</v>
      </c>
    </row>
    <row r="689" spans="1:159" s="264" customFormat="1" ht="14" hidden="1" customHeight="1">
      <c r="A689" s="208" t="str">
        <f t="shared" si="892"/>
        <v>Hiện</v>
      </c>
      <c r="B689" s="154" t="str">
        <f t="shared" si="847"/>
        <v>Thừa</v>
      </c>
      <c r="C689" s="154">
        <f t="shared" si="848"/>
        <v>-600.75</v>
      </c>
      <c r="D689" s="154"/>
      <c r="F689" s="344"/>
      <c r="I689" s="164" t="s">
        <v>1873</v>
      </c>
      <c r="J689" s="164" t="s">
        <v>1365</v>
      </c>
      <c r="K689" s="171" t="s">
        <v>1874</v>
      </c>
      <c r="L689" s="247"/>
      <c r="M689" s="163" t="s">
        <v>1074</v>
      </c>
      <c r="N689" s="248"/>
      <c r="O689" s="229">
        <v>3</v>
      </c>
      <c r="P689" s="172"/>
      <c r="Q689" s="266"/>
      <c r="BG689" s="162"/>
      <c r="BH689" s="162"/>
      <c r="BI689" s="162"/>
      <c r="BJ689" s="162"/>
      <c r="BK689" s="162"/>
      <c r="BL689" s="162"/>
      <c r="BM689" s="162"/>
      <c r="BN689" s="162"/>
      <c r="BO689" s="162"/>
      <c r="BP689" s="162"/>
      <c r="BQ689" s="162">
        <v>3</v>
      </c>
      <c r="BR689" s="162">
        <v>0</v>
      </c>
      <c r="BS689" s="162">
        <v>0</v>
      </c>
      <c r="BT689" s="162">
        <v>0</v>
      </c>
      <c r="BU689" s="162">
        <v>0</v>
      </c>
      <c r="BV689" s="162">
        <v>0</v>
      </c>
      <c r="BW689" s="162"/>
      <c r="BX689" s="162"/>
      <c r="BY689" s="162">
        <v>0</v>
      </c>
      <c r="BZ689" s="162">
        <v>0</v>
      </c>
      <c r="CA689" s="162">
        <v>0</v>
      </c>
      <c r="CB689" s="162">
        <v>0</v>
      </c>
      <c r="CC689" s="162">
        <v>0</v>
      </c>
      <c r="CD689" s="162">
        <v>0</v>
      </c>
      <c r="CE689" s="162">
        <f>VLOOKUP(I689,[120]REV33!$A:$O,11,0)</f>
        <v>0</v>
      </c>
      <c r="CF689" s="162">
        <f>VLOOKUP(I689,[120]REV33!$A:$O,12,0)</f>
        <v>0</v>
      </c>
      <c r="CG689" s="162"/>
      <c r="CH689" s="162"/>
      <c r="CI689" s="162"/>
      <c r="CJ689" s="162"/>
      <c r="CK689" s="162"/>
      <c r="CL689" s="162"/>
      <c r="CM689" s="162"/>
      <c r="CN689" s="162"/>
      <c r="CO689" s="162">
        <v>0</v>
      </c>
      <c r="CP689" s="162">
        <v>0</v>
      </c>
      <c r="CQ689" s="162">
        <v>0</v>
      </c>
      <c r="CR689" s="162">
        <v>0</v>
      </c>
      <c r="CS689" s="162">
        <v>0</v>
      </c>
      <c r="CT689" s="162">
        <v>0</v>
      </c>
      <c r="CU689" s="162">
        <v>0</v>
      </c>
      <c r="CV689" s="162">
        <v>0</v>
      </c>
      <c r="CW689" s="209">
        <f t="shared" si="894"/>
        <v>3</v>
      </c>
      <c r="CX689" s="209">
        <f t="shared" si="895"/>
        <v>0</v>
      </c>
      <c r="CY689" s="206" t="s">
        <v>2057</v>
      </c>
      <c r="DE689" s="152">
        <f t="shared" si="896"/>
        <v>3</v>
      </c>
      <c r="DF689" s="152" t="str">
        <f t="shared" si="897"/>
        <v>0</v>
      </c>
      <c r="DH689" s="267"/>
      <c r="DI689" s="264" t="s">
        <v>1395</v>
      </c>
      <c r="DJ689" s="714" t="s">
        <v>2208</v>
      </c>
      <c r="DK689" s="713" t="s">
        <v>2165</v>
      </c>
      <c r="DL689" s="264" t="s">
        <v>2210</v>
      </c>
      <c r="DM689" s="264" t="s">
        <v>374</v>
      </c>
      <c r="DN689" s="270">
        <v>603.75</v>
      </c>
      <c r="DO689" s="270" t="s">
        <v>2210</v>
      </c>
      <c r="DP689" s="264">
        <v>50500</v>
      </c>
      <c r="DQ689" s="264">
        <f t="shared" si="907"/>
        <v>32928525.000000004</v>
      </c>
      <c r="DR689" s="715">
        <v>0.08</v>
      </c>
      <c r="DS689" s="264">
        <f t="shared" si="908"/>
        <v>30489375</v>
      </c>
      <c r="DT689" s="274">
        <v>45977</v>
      </c>
      <c r="DU689" s="152">
        <f t="shared" si="898"/>
        <v>603.75</v>
      </c>
      <c r="DV689" s="152">
        <f t="shared" si="899"/>
        <v>0</v>
      </c>
      <c r="EC689" s="714"/>
      <c r="ED689" s="713"/>
      <c r="ES689" s="152">
        <f t="shared" si="900"/>
        <v>0</v>
      </c>
      <c r="ET689" s="151">
        <f t="shared" si="901"/>
        <v>0</v>
      </c>
      <c r="EU689" s="153"/>
      <c r="EV689" s="153"/>
      <c r="EW689" s="153"/>
      <c r="EX689" s="153"/>
      <c r="EY689" s="152">
        <f t="shared" si="902"/>
        <v>603.75</v>
      </c>
      <c r="EZ689" s="152">
        <f t="shared" si="903"/>
        <v>0</v>
      </c>
      <c r="FA689" s="152">
        <f t="shared" si="904"/>
        <v>-600.75</v>
      </c>
      <c r="FB689" s="152">
        <f t="shared" si="905"/>
        <v>0</v>
      </c>
      <c r="FC689" s="151" t="str">
        <f t="shared" si="906"/>
        <v>Thừa</v>
      </c>
    </row>
    <row r="690" spans="1:159" s="264" customFormat="1" ht="14" hidden="1" customHeight="1">
      <c r="A690" s="208" t="str">
        <f t="shared" si="892"/>
        <v>Hiện</v>
      </c>
      <c r="B690" s="154" t="str">
        <f t="shared" si="847"/>
        <v>Thừa</v>
      </c>
      <c r="C690" s="154">
        <f t="shared" si="848"/>
        <v>-199.5</v>
      </c>
      <c r="D690" s="154"/>
      <c r="F690" s="344"/>
      <c r="I690" s="164" t="s">
        <v>1875</v>
      </c>
      <c r="J690" s="164" t="s">
        <v>1365</v>
      </c>
      <c r="K690" s="171" t="s">
        <v>1876</v>
      </c>
      <c r="L690" s="247"/>
      <c r="M690" s="163" t="s">
        <v>1074</v>
      </c>
      <c r="N690" s="248"/>
      <c r="O690" s="229">
        <v>3</v>
      </c>
      <c r="P690" s="172"/>
      <c r="Q690" s="266"/>
      <c r="BG690" s="162"/>
      <c r="BH690" s="162"/>
      <c r="BI690" s="162"/>
      <c r="BJ690" s="162"/>
      <c r="BK690" s="162"/>
      <c r="BL690" s="162"/>
      <c r="BM690" s="162"/>
      <c r="BN690" s="162"/>
      <c r="BO690" s="162"/>
      <c r="BP690" s="162"/>
      <c r="BQ690" s="162">
        <v>3</v>
      </c>
      <c r="BR690" s="162">
        <v>0</v>
      </c>
      <c r="BS690" s="162">
        <v>0</v>
      </c>
      <c r="BT690" s="162">
        <v>0</v>
      </c>
      <c r="BU690" s="162">
        <v>0</v>
      </c>
      <c r="BV690" s="162">
        <v>0</v>
      </c>
      <c r="BW690" s="162"/>
      <c r="BX690" s="162"/>
      <c r="BY690" s="162">
        <v>0</v>
      </c>
      <c r="BZ690" s="162">
        <v>0</v>
      </c>
      <c r="CA690" s="162">
        <v>0</v>
      </c>
      <c r="CB690" s="162">
        <v>0</v>
      </c>
      <c r="CC690" s="162">
        <v>0</v>
      </c>
      <c r="CD690" s="162">
        <v>0</v>
      </c>
      <c r="CE690" s="162">
        <f>VLOOKUP(I690,[120]REV33!$A:$O,11,0)</f>
        <v>0</v>
      </c>
      <c r="CF690" s="162">
        <f>VLOOKUP(I690,[120]REV33!$A:$O,12,0)</f>
        <v>0</v>
      </c>
      <c r="CG690" s="162"/>
      <c r="CH690" s="162"/>
      <c r="CI690" s="162"/>
      <c r="CJ690" s="162"/>
      <c r="CK690" s="162"/>
      <c r="CL690" s="162"/>
      <c r="CM690" s="162"/>
      <c r="CN690" s="162"/>
      <c r="CO690" s="162">
        <v>0</v>
      </c>
      <c r="CP690" s="162">
        <v>0</v>
      </c>
      <c r="CQ690" s="162">
        <v>0</v>
      </c>
      <c r="CR690" s="162">
        <v>0</v>
      </c>
      <c r="CS690" s="162">
        <v>0</v>
      </c>
      <c r="CT690" s="162">
        <v>0</v>
      </c>
      <c r="CU690" s="162">
        <v>0</v>
      </c>
      <c r="CV690" s="162">
        <v>0</v>
      </c>
      <c r="CW690" s="209">
        <f t="shared" si="894"/>
        <v>3</v>
      </c>
      <c r="CX690" s="209">
        <f t="shared" si="895"/>
        <v>0</v>
      </c>
      <c r="CY690" s="206" t="s">
        <v>2057</v>
      </c>
      <c r="DE690" s="152">
        <f t="shared" si="896"/>
        <v>3</v>
      </c>
      <c r="DF690" s="152" t="str">
        <f t="shared" si="897"/>
        <v>0</v>
      </c>
      <c r="DH690" s="267"/>
      <c r="DI690" s="264" t="s">
        <v>1395</v>
      </c>
      <c r="DJ690" s="712" t="s">
        <v>2209</v>
      </c>
      <c r="DK690" s="713" t="s">
        <v>2165</v>
      </c>
      <c r="DL690" s="264" t="s">
        <v>2210</v>
      </c>
      <c r="DM690" s="264" t="s">
        <v>374</v>
      </c>
      <c r="DN690" s="270">
        <v>202.5</v>
      </c>
      <c r="DO690" s="270" t="s">
        <v>2210</v>
      </c>
      <c r="DP690" s="264">
        <v>50500</v>
      </c>
      <c r="DQ690" s="264">
        <f t="shared" si="907"/>
        <v>11044350</v>
      </c>
      <c r="DR690" s="715">
        <v>0.08</v>
      </c>
      <c r="DS690" s="264">
        <f t="shared" si="908"/>
        <v>10226250</v>
      </c>
      <c r="DT690" s="274">
        <v>45977</v>
      </c>
      <c r="DU690" s="152">
        <f t="shared" si="898"/>
        <v>202.5</v>
      </c>
      <c r="DV690" s="152">
        <f t="shared" si="899"/>
        <v>0</v>
      </c>
      <c r="EC690" s="712"/>
      <c r="ED690" s="713"/>
      <c r="ES690" s="152">
        <f t="shared" si="900"/>
        <v>0</v>
      </c>
      <c r="ET690" s="151">
        <f t="shared" si="901"/>
        <v>0</v>
      </c>
      <c r="EU690" s="153"/>
      <c r="EV690" s="153"/>
      <c r="EW690" s="153"/>
      <c r="EX690" s="153"/>
      <c r="EY690" s="152">
        <f t="shared" si="902"/>
        <v>202.5</v>
      </c>
      <c r="EZ690" s="152">
        <f t="shared" si="903"/>
        <v>0</v>
      </c>
      <c r="FA690" s="152">
        <f t="shared" si="904"/>
        <v>-199.5</v>
      </c>
      <c r="FB690" s="152">
        <f t="shared" si="905"/>
        <v>0</v>
      </c>
      <c r="FC690" s="151" t="str">
        <f t="shared" si="906"/>
        <v>Thừa</v>
      </c>
    </row>
    <row r="691" spans="1:159" s="264" customFormat="1" ht="23" hidden="1" customHeight="1">
      <c r="A691" s="208" t="str">
        <f t="shared" ref="A691" si="909">IF(I691=I690,"ok","Hiện")</f>
        <v>Hiện</v>
      </c>
      <c r="B691" s="154" t="str">
        <f t="shared" ref="B691" si="910">FC691</f>
        <v>Đủ</v>
      </c>
      <c r="C691" s="154">
        <f t="shared" ref="C691" si="911">FA691</f>
        <v>0</v>
      </c>
      <c r="D691" s="154"/>
      <c r="E691" s="154"/>
      <c r="F691" s="344"/>
      <c r="I691" s="164" t="s">
        <v>1877</v>
      </c>
      <c r="J691" s="164" t="s">
        <v>1293</v>
      </c>
      <c r="K691" s="171" t="s">
        <v>1878</v>
      </c>
      <c r="L691" s="247" t="s">
        <v>535</v>
      </c>
      <c r="M691" s="163" t="s">
        <v>1074</v>
      </c>
      <c r="N691" s="248"/>
      <c r="O691" s="229">
        <v>24</v>
      </c>
      <c r="P691" s="172"/>
      <c r="Q691" s="266"/>
      <c r="BG691" s="162"/>
      <c r="BH691" s="162"/>
      <c r="BI691" s="162"/>
      <c r="BJ691" s="162"/>
      <c r="BK691" s="162"/>
      <c r="BL691" s="162"/>
      <c r="BM691" s="162"/>
      <c r="BN691" s="162"/>
      <c r="BO691" s="162"/>
      <c r="BP691" s="162"/>
      <c r="BQ691" s="162">
        <v>24</v>
      </c>
      <c r="BR691" s="162">
        <v>0</v>
      </c>
      <c r="BS691" s="162">
        <v>0</v>
      </c>
      <c r="BT691" s="162">
        <v>0</v>
      </c>
      <c r="BU691" s="162">
        <v>0</v>
      </c>
      <c r="BV691" s="162">
        <v>0</v>
      </c>
      <c r="BW691" s="162"/>
      <c r="BX691" s="162"/>
      <c r="BY691" s="162">
        <v>0</v>
      </c>
      <c r="BZ691" s="162">
        <v>0</v>
      </c>
      <c r="CA691" s="162">
        <v>0</v>
      </c>
      <c r="CB691" s="162">
        <v>0</v>
      </c>
      <c r="CC691" s="162">
        <v>0</v>
      </c>
      <c r="CD691" s="162">
        <v>0</v>
      </c>
      <c r="CE691" s="162">
        <f>VLOOKUP(I691,[120]REV33!$A:$O,11,0)</f>
        <v>0</v>
      </c>
      <c r="CF691" s="162">
        <f>VLOOKUP(I691,[120]REV33!$A:$O,12,0)</f>
        <v>0</v>
      </c>
      <c r="CG691" s="162"/>
      <c r="CH691" s="162"/>
      <c r="CI691" s="162"/>
      <c r="CJ691" s="162"/>
      <c r="CK691" s="162"/>
      <c r="CL691" s="162"/>
      <c r="CM691" s="162"/>
      <c r="CN691" s="162"/>
      <c r="CO691" s="162">
        <v>0</v>
      </c>
      <c r="CP691" s="162">
        <v>0</v>
      </c>
      <c r="CQ691" s="162">
        <v>0</v>
      </c>
      <c r="CR691" s="162">
        <v>0</v>
      </c>
      <c r="CS691" s="162">
        <v>0</v>
      </c>
      <c r="CT691" s="162">
        <v>0</v>
      </c>
      <c r="CU691" s="162">
        <v>0</v>
      </c>
      <c r="CV691" s="162">
        <v>0</v>
      </c>
      <c r="CW691" s="209">
        <f t="shared" si="894"/>
        <v>24</v>
      </c>
      <c r="CX691" s="209">
        <f t="shared" si="895"/>
        <v>0</v>
      </c>
      <c r="CY691" s="206" t="s">
        <v>2237</v>
      </c>
      <c r="DE691" s="152">
        <f t="shared" si="896"/>
        <v>24</v>
      </c>
      <c r="DF691" s="152" t="str">
        <f t="shared" si="897"/>
        <v>0</v>
      </c>
      <c r="DH691" s="267" t="s">
        <v>374</v>
      </c>
      <c r="DI691" s="154" t="s">
        <v>2041</v>
      </c>
      <c r="DJ691" s="712" t="s">
        <v>2319</v>
      </c>
      <c r="DK691" s="713"/>
      <c r="DL691" s="240" t="s">
        <v>477</v>
      </c>
      <c r="DM691" s="187" t="s">
        <v>374</v>
      </c>
      <c r="DN691" s="270">
        <v>24</v>
      </c>
      <c r="DO691" s="240" t="s">
        <v>477</v>
      </c>
      <c r="DP691" s="264">
        <v>3680000</v>
      </c>
      <c r="DQ691" s="181">
        <f>DP691*DN691*1.08</f>
        <v>95385600</v>
      </c>
      <c r="DR691" s="446">
        <f t="shared" ref="DR691" si="912">(DQ691-DS691)/DS691</f>
        <v>0.08</v>
      </c>
      <c r="DS691" s="160">
        <f>DP691*DN691</f>
        <v>88320000</v>
      </c>
      <c r="DT691" s="159">
        <v>45992</v>
      </c>
      <c r="DU691" s="152">
        <f t="shared" si="898"/>
        <v>24</v>
      </c>
      <c r="DV691" s="152">
        <f t="shared" si="899"/>
        <v>0</v>
      </c>
      <c r="EC691" s="712"/>
      <c r="ED691" s="713"/>
      <c r="ES691" s="152">
        <f t="shared" si="900"/>
        <v>0</v>
      </c>
      <c r="ET691" s="151">
        <f t="shared" si="901"/>
        <v>0</v>
      </c>
      <c r="EU691" s="153"/>
      <c r="EV691" s="153"/>
      <c r="EW691" s="153"/>
      <c r="EX691" s="153"/>
      <c r="EY691" s="152">
        <f t="shared" si="902"/>
        <v>24</v>
      </c>
      <c r="EZ691" s="152">
        <f t="shared" si="903"/>
        <v>0</v>
      </c>
      <c r="FA691" s="152">
        <f t="shared" si="904"/>
        <v>0</v>
      </c>
      <c r="FB691" s="152">
        <f t="shared" si="905"/>
        <v>0</v>
      </c>
      <c r="FC691" s="151" t="str">
        <f t="shared" si="906"/>
        <v>Đủ</v>
      </c>
    </row>
    <row r="692" spans="1:159" s="264" customFormat="1" ht="14" hidden="1" customHeight="1">
      <c r="A692" s="208" t="str">
        <f t="shared" ref="A692:A693" si="913">IF(I692=I691,"ok","Hiện")</f>
        <v>Hiện</v>
      </c>
      <c r="B692" s="154" t="str">
        <f t="shared" ref="B692:B693" si="914">FC692</f>
        <v>Thừa</v>
      </c>
      <c r="C692" s="154">
        <f t="shared" ref="C692:C693" si="915">FA692</f>
        <v>-2990</v>
      </c>
      <c r="D692" s="154"/>
      <c r="F692" s="344"/>
      <c r="I692" s="164" t="s">
        <v>2042</v>
      </c>
      <c r="J692" s="164" t="s">
        <v>2043</v>
      </c>
      <c r="K692" s="171" t="s">
        <v>2044</v>
      </c>
      <c r="L692" s="247" t="s">
        <v>2045</v>
      </c>
      <c r="M692" s="163" t="s">
        <v>1074</v>
      </c>
      <c r="N692" s="248"/>
      <c r="O692" s="229">
        <v>10</v>
      </c>
      <c r="P692" s="172"/>
      <c r="Q692" s="266"/>
      <c r="BG692" s="162"/>
      <c r="BH692" s="162"/>
      <c r="BI692" s="162"/>
      <c r="BJ692" s="162"/>
      <c r="BK692" s="162"/>
      <c r="BL692" s="162"/>
      <c r="BM692" s="162"/>
      <c r="BN692" s="162"/>
      <c r="BO692" s="162"/>
      <c r="BP692" s="162"/>
      <c r="BQ692" s="162"/>
      <c r="BR692" s="162"/>
      <c r="BS692" s="162">
        <v>10</v>
      </c>
      <c r="BT692" s="162">
        <v>0</v>
      </c>
      <c r="BU692" s="162">
        <v>0</v>
      </c>
      <c r="BV692" s="162">
        <v>0</v>
      </c>
      <c r="BW692" s="162"/>
      <c r="BX692" s="162"/>
      <c r="BY692" s="162">
        <v>0</v>
      </c>
      <c r="BZ692" s="162">
        <v>0</v>
      </c>
      <c r="CA692" s="162">
        <v>0</v>
      </c>
      <c r="CB692" s="162">
        <v>0</v>
      </c>
      <c r="CC692" s="162">
        <v>0</v>
      </c>
      <c r="CD692" s="162">
        <v>0</v>
      </c>
      <c r="CE692" s="162">
        <f>VLOOKUP(I692,[120]REV33!$A:$O,11,0)</f>
        <v>0</v>
      </c>
      <c r="CF692" s="162">
        <f>VLOOKUP(I692,[120]REV33!$A:$O,12,0)</f>
        <v>0</v>
      </c>
      <c r="CG692" s="162"/>
      <c r="CH692" s="162"/>
      <c r="CI692" s="162"/>
      <c r="CJ692" s="162"/>
      <c r="CK692" s="162"/>
      <c r="CL692" s="162"/>
      <c r="CM692" s="162"/>
      <c r="CN692" s="162"/>
      <c r="CO692" s="162">
        <v>0</v>
      </c>
      <c r="CP692" s="162">
        <v>0</v>
      </c>
      <c r="CQ692" s="162">
        <v>0</v>
      </c>
      <c r="CR692" s="162">
        <v>0</v>
      </c>
      <c r="CS692" s="162">
        <v>0</v>
      </c>
      <c r="CT692" s="162">
        <v>0</v>
      </c>
      <c r="CU692" s="162">
        <v>0</v>
      </c>
      <c r="CV692" s="162">
        <v>0</v>
      </c>
      <c r="CW692" s="209">
        <f t="shared" si="894"/>
        <v>10</v>
      </c>
      <c r="CX692" s="209">
        <f t="shared" si="895"/>
        <v>0</v>
      </c>
      <c r="CY692" s="206" t="s">
        <v>2058</v>
      </c>
      <c r="DE692" s="152">
        <f t="shared" si="896"/>
        <v>10</v>
      </c>
      <c r="DF692" s="152" t="str">
        <f t="shared" si="897"/>
        <v>0</v>
      </c>
      <c r="DH692" s="267"/>
      <c r="DI692" s="264" t="s">
        <v>1395</v>
      </c>
      <c r="DJ692" s="268" t="s">
        <v>2162</v>
      </c>
      <c r="DK692" s="713" t="s">
        <v>2164</v>
      </c>
      <c r="DL692" s="264" t="s">
        <v>2210</v>
      </c>
      <c r="DM692" s="264" t="s">
        <v>374</v>
      </c>
      <c r="DN692" s="270">
        <v>3000</v>
      </c>
      <c r="DO692" s="270" t="s">
        <v>2210</v>
      </c>
      <c r="DP692" s="269">
        <v>11000</v>
      </c>
      <c r="DQ692" s="264">
        <f t="shared" si="907"/>
        <v>35640000</v>
      </c>
      <c r="DR692" s="715">
        <v>0.08</v>
      </c>
      <c r="DS692" s="264">
        <f t="shared" si="908"/>
        <v>33000000</v>
      </c>
      <c r="DT692" s="274">
        <v>45977</v>
      </c>
      <c r="DU692" s="152">
        <f t="shared" si="898"/>
        <v>3000</v>
      </c>
      <c r="DV692" s="152">
        <f t="shared" si="899"/>
        <v>0</v>
      </c>
      <c r="ES692" s="152">
        <f t="shared" si="900"/>
        <v>0</v>
      </c>
      <c r="ET692" s="151">
        <f t="shared" si="901"/>
        <v>0</v>
      </c>
      <c r="EU692" s="153"/>
      <c r="EV692" s="153"/>
      <c r="EW692" s="153"/>
      <c r="EX692" s="153"/>
      <c r="EY692" s="152">
        <f t="shared" si="902"/>
        <v>3000</v>
      </c>
      <c r="EZ692" s="152">
        <f t="shared" si="903"/>
        <v>0</v>
      </c>
      <c r="FA692" s="152">
        <f t="shared" si="904"/>
        <v>-2990</v>
      </c>
      <c r="FB692" s="152">
        <f t="shared" si="905"/>
        <v>0</v>
      </c>
      <c r="FC692" s="151" t="str">
        <f t="shared" si="906"/>
        <v>Thừa</v>
      </c>
    </row>
    <row r="693" spans="1:159" s="264" customFormat="1" ht="14" hidden="1" customHeight="1">
      <c r="A693" s="208" t="str">
        <f t="shared" si="913"/>
        <v>Hiện</v>
      </c>
      <c r="B693" s="154" t="str">
        <f t="shared" si="914"/>
        <v>Đủ</v>
      </c>
      <c r="C693" s="154">
        <f t="shared" si="915"/>
        <v>0</v>
      </c>
      <c r="D693" s="154"/>
      <c r="E693" s="264" t="s">
        <v>1490</v>
      </c>
      <c r="F693" s="344"/>
      <c r="I693" s="164" t="s">
        <v>2046</v>
      </c>
      <c r="J693" s="164" t="s">
        <v>2047</v>
      </c>
      <c r="K693" s="171" t="s">
        <v>2048</v>
      </c>
      <c r="L693" s="247" t="s">
        <v>2048</v>
      </c>
      <c r="M693" s="163" t="s">
        <v>61</v>
      </c>
      <c r="N693" s="248"/>
      <c r="O693" s="229">
        <v>4000</v>
      </c>
      <c r="P693" s="172"/>
      <c r="Q693" s="266"/>
      <c r="BG693" s="162"/>
      <c r="BH693" s="162"/>
      <c r="BI693" s="162"/>
      <c r="BJ693" s="162"/>
      <c r="BK693" s="162"/>
      <c r="BL693" s="162"/>
      <c r="BM693" s="162"/>
      <c r="BN693" s="162"/>
      <c r="BO693" s="162"/>
      <c r="BP693" s="162"/>
      <c r="BQ693" s="162"/>
      <c r="BR693" s="162"/>
      <c r="BS693" s="162">
        <v>4000</v>
      </c>
      <c r="BT693" s="162">
        <v>0</v>
      </c>
      <c r="BU693" s="162">
        <v>0</v>
      </c>
      <c r="BV693" s="162">
        <v>0</v>
      </c>
      <c r="BW693" s="162"/>
      <c r="BX693" s="162"/>
      <c r="BY693" s="162">
        <v>0</v>
      </c>
      <c r="BZ693" s="162">
        <v>0</v>
      </c>
      <c r="CA693" s="162">
        <v>0</v>
      </c>
      <c r="CB693" s="162">
        <v>0</v>
      </c>
      <c r="CC693" s="162">
        <v>0</v>
      </c>
      <c r="CD693" s="162">
        <v>0</v>
      </c>
      <c r="CE693" s="162">
        <f>VLOOKUP(I693,[120]REV33!$A:$O,11,0)</f>
        <v>0</v>
      </c>
      <c r="CF693" s="162">
        <f>VLOOKUP(I693,[120]REV33!$A:$O,12,0)</f>
        <v>0</v>
      </c>
      <c r="CG693" s="162"/>
      <c r="CH693" s="162"/>
      <c r="CI693" s="162"/>
      <c r="CJ693" s="162"/>
      <c r="CK693" s="162"/>
      <c r="CL693" s="162"/>
      <c r="CM693" s="162"/>
      <c r="CN693" s="162"/>
      <c r="CO693" s="162">
        <v>0</v>
      </c>
      <c r="CP693" s="162">
        <v>0</v>
      </c>
      <c r="CQ693" s="162">
        <v>0</v>
      </c>
      <c r="CR693" s="162">
        <v>0</v>
      </c>
      <c r="CS693" s="162">
        <v>0</v>
      </c>
      <c r="CT693" s="162">
        <v>0</v>
      </c>
      <c r="CU693" s="162">
        <v>0</v>
      </c>
      <c r="CV693" s="162">
        <v>0</v>
      </c>
      <c r="CW693" s="209">
        <f t="shared" si="894"/>
        <v>4000</v>
      </c>
      <c r="CX693" s="209">
        <f t="shared" si="895"/>
        <v>0</v>
      </c>
      <c r="CY693" s="206" t="s">
        <v>2058</v>
      </c>
      <c r="DA693" s="264">
        <v>4000</v>
      </c>
      <c r="DD693" s="264" t="s">
        <v>2243</v>
      </c>
      <c r="DE693" s="152" t="str">
        <f t="shared" si="896"/>
        <v>0</v>
      </c>
      <c r="DF693" s="152" t="str">
        <f t="shared" si="897"/>
        <v>0</v>
      </c>
      <c r="DH693" s="267"/>
      <c r="DI693" s="267"/>
      <c r="DN693" s="270"/>
      <c r="DO693" s="270"/>
      <c r="DU693" s="152">
        <f t="shared" si="898"/>
        <v>0</v>
      </c>
      <c r="DV693" s="152">
        <f t="shared" si="899"/>
        <v>0</v>
      </c>
      <c r="ES693" s="152">
        <f t="shared" si="900"/>
        <v>0</v>
      </c>
      <c r="ET693" s="151">
        <f t="shared" si="901"/>
        <v>0</v>
      </c>
      <c r="EU693" s="153"/>
      <c r="EV693" s="153"/>
      <c r="EW693" s="153"/>
      <c r="EX693" s="153"/>
      <c r="EY693" s="152">
        <f t="shared" si="902"/>
        <v>0</v>
      </c>
      <c r="EZ693" s="152">
        <f t="shared" si="903"/>
        <v>0</v>
      </c>
      <c r="FA693" s="152">
        <f t="shared" si="904"/>
        <v>0</v>
      </c>
      <c r="FB693" s="152">
        <f t="shared" si="905"/>
        <v>0</v>
      </c>
      <c r="FC693" s="151" t="str">
        <f t="shared" si="906"/>
        <v>Đủ</v>
      </c>
    </row>
    <row r="694" spans="1:159" s="264" customFormat="1" ht="14" hidden="1" customHeight="1">
      <c r="A694" s="208" t="str">
        <f t="shared" ref="A694:A695" si="916">IF(I694=I693,"ok","Hiện")</f>
        <v>Hiện</v>
      </c>
      <c r="B694" s="154" t="str">
        <f t="shared" ref="B694:B695" si="917">FC694</f>
        <v>Đủ</v>
      </c>
      <c r="C694" s="154">
        <f t="shared" ref="C694:C695" si="918">FA694</f>
        <v>0</v>
      </c>
      <c r="D694" s="154"/>
      <c r="F694" s="344"/>
      <c r="I694" s="164" t="s">
        <v>2311</v>
      </c>
      <c r="J694" s="164" t="s">
        <v>344</v>
      </c>
      <c r="K694" s="171" t="s">
        <v>344</v>
      </c>
      <c r="L694" s="247" t="s">
        <v>720</v>
      </c>
      <c r="M694" s="163" t="s">
        <v>345</v>
      </c>
      <c r="N694" s="248"/>
      <c r="O694" s="229">
        <v>6</v>
      </c>
      <c r="P694" s="172"/>
      <c r="Q694" s="266"/>
      <c r="BG694" s="162"/>
      <c r="BH694" s="162"/>
      <c r="BI694" s="162"/>
      <c r="BJ694" s="162"/>
      <c r="BK694" s="162"/>
      <c r="BL694" s="162"/>
      <c r="BM694" s="162"/>
      <c r="BN694" s="162"/>
      <c r="BO694" s="162"/>
      <c r="BP694" s="162"/>
      <c r="BQ694" s="162"/>
      <c r="BR694" s="162"/>
      <c r="BS694" s="162"/>
      <c r="BT694" s="162"/>
      <c r="BU694" s="162"/>
      <c r="BV694" s="162"/>
      <c r="BW694" s="162">
        <v>6</v>
      </c>
      <c r="BX694" s="162"/>
      <c r="BY694" s="162">
        <v>0</v>
      </c>
      <c r="BZ694" s="162">
        <v>0</v>
      </c>
      <c r="CA694" s="162">
        <v>0</v>
      </c>
      <c r="CB694" s="162">
        <v>0</v>
      </c>
      <c r="CC694" s="162">
        <v>0</v>
      </c>
      <c r="CD694" s="162">
        <v>0</v>
      </c>
      <c r="CE694" s="162">
        <f>VLOOKUP(I694,[120]REV33!$A:$O,11,0)</f>
        <v>0</v>
      </c>
      <c r="CF694" s="162">
        <f>VLOOKUP(I694,[120]REV33!$A:$O,12,0)</f>
        <v>0</v>
      </c>
      <c r="CG694" s="162"/>
      <c r="CH694" s="162"/>
      <c r="CI694" s="162"/>
      <c r="CJ694" s="162"/>
      <c r="CK694" s="162"/>
      <c r="CL694" s="162"/>
      <c r="CM694" s="162"/>
      <c r="CN694" s="162"/>
      <c r="CO694" s="162">
        <v>0</v>
      </c>
      <c r="CP694" s="162">
        <v>0</v>
      </c>
      <c r="CQ694" s="162">
        <v>0</v>
      </c>
      <c r="CR694" s="162">
        <v>0</v>
      </c>
      <c r="CS694" s="162">
        <v>0</v>
      </c>
      <c r="CT694" s="162">
        <v>0</v>
      </c>
      <c r="CU694" s="162">
        <v>0</v>
      </c>
      <c r="CV694" s="162">
        <v>0</v>
      </c>
      <c r="CW694" s="209">
        <f t="shared" si="894"/>
        <v>6</v>
      </c>
      <c r="CX694" s="209">
        <f t="shared" si="895"/>
        <v>0</v>
      </c>
      <c r="CY694" s="162" t="s">
        <v>2313</v>
      </c>
      <c r="DE694" s="152">
        <f t="shared" si="896"/>
        <v>6</v>
      </c>
      <c r="DF694" s="152" t="str">
        <f t="shared" si="897"/>
        <v>0</v>
      </c>
      <c r="DH694" s="267"/>
      <c r="DI694" s="267" t="s">
        <v>1678</v>
      </c>
      <c r="DJ694" s="264" t="s">
        <v>2421</v>
      </c>
      <c r="DL694" s="264" t="s">
        <v>2210</v>
      </c>
      <c r="DM694" s="264" t="s">
        <v>374</v>
      </c>
      <c r="DN694" s="270">
        <v>6</v>
      </c>
      <c r="DO694" s="240" t="s">
        <v>477</v>
      </c>
      <c r="DP694" s="796">
        <v>2800000</v>
      </c>
      <c r="DQ694" s="264">
        <f t="shared" ref="DQ694:DQ695" si="919">DP694*DN694*(1+DR694)</f>
        <v>18144000</v>
      </c>
      <c r="DR694" s="715">
        <v>0.08</v>
      </c>
      <c r="DS694" s="270">
        <f t="shared" ref="DS694:DS695" si="920">DN694*DP694</f>
        <v>16800000</v>
      </c>
      <c r="DT694" s="274">
        <v>46001</v>
      </c>
      <c r="DU694" s="152">
        <f t="shared" si="898"/>
        <v>6</v>
      </c>
      <c r="DV694" s="152">
        <f t="shared" si="899"/>
        <v>0</v>
      </c>
      <c r="ES694" s="152">
        <f t="shared" si="900"/>
        <v>0</v>
      </c>
      <c r="ET694" s="151">
        <f t="shared" si="901"/>
        <v>0</v>
      </c>
      <c r="EU694" s="153"/>
      <c r="EV694" s="153"/>
      <c r="EW694" s="153"/>
      <c r="EX694" s="153"/>
      <c r="EY694" s="152">
        <f t="shared" si="902"/>
        <v>6</v>
      </c>
      <c r="EZ694" s="152">
        <f t="shared" si="903"/>
        <v>0</v>
      </c>
      <c r="FA694" s="152">
        <f t="shared" si="904"/>
        <v>0</v>
      </c>
      <c r="FB694" s="152">
        <f t="shared" si="905"/>
        <v>0</v>
      </c>
      <c r="FC694" s="151" t="str">
        <f t="shared" si="906"/>
        <v>Đủ</v>
      </c>
    </row>
    <row r="695" spans="1:159" s="264" customFormat="1" ht="14" hidden="1" customHeight="1">
      <c r="A695" s="208" t="str">
        <f t="shared" si="916"/>
        <v>Hiện</v>
      </c>
      <c r="B695" s="154" t="str">
        <f t="shared" si="917"/>
        <v>Đủ</v>
      </c>
      <c r="C695" s="154">
        <f t="shared" si="918"/>
        <v>0</v>
      </c>
      <c r="D695" s="154"/>
      <c r="F695" s="344"/>
      <c r="I695" s="164" t="s">
        <v>2312</v>
      </c>
      <c r="J695" s="164" t="s">
        <v>344</v>
      </c>
      <c r="K695" s="171" t="s">
        <v>344</v>
      </c>
      <c r="L695" s="247" t="s">
        <v>720</v>
      </c>
      <c r="M695" s="163" t="s">
        <v>345</v>
      </c>
      <c r="N695" s="248"/>
      <c r="O695" s="229">
        <v>3</v>
      </c>
      <c r="P695" s="172"/>
      <c r="Q695" s="266"/>
      <c r="BG695" s="162"/>
      <c r="BH695" s="162"/>
      <c r="BI695" s="162"/>
      <c r="BJ695" s="162"/>
      <c r="BK695" s="162"/>
      <c r="BL695" s="162"/>
      <c r="BM695" s="162"/>
      <c r="BN695" s="162"/>
      <c r="BO695" s="162"/>
      <c r="BP695" s="162"/>
      <c r="BQ695" s="162"/>
      <c r="BR695" s="162"/>
      <c r="BS695" s="162"/>
      <c r="BT695" s="162"/>
      <c r="BU695" s="162"/>
      <c r="BV695" s="162"/>
      <c r="BW695" s="162">
        <v>3</v>
      </c>
      <c r="BX695" s="162"/>
      <c r="BY695" s="162">
        <v>0</v>
      </c>
      <c r="BZ695" s="162">
        <v>0</v>
      </c>
      <c r="CA695" s="162">
        <v>0</v>
      </c>
      <c r="CB695" s="162">
        <v>0</v>
      </c>
      <c r="CC695" s="162">
        <v>0</v>
      </c>
      <c r="CD695" s="162">
        <v>0</v>
      </c>
      <c r="CE695" s="162">
        <f>VLOOKUP(I695,[120]REV33!$A:$O,11,0)</f>
        <v>0</v>
      </c>
      <c r="CF695" s="162">
        <f>VLOOKUP(I695,[120]REV33!$A:$O,12,0)</f>
        <v>0</v>
      </c>
      <c r="CG695" s="162"/>
      <c r="CH695" s="162"/>
      <c r="CI695" s="162"/>
      <c r="CJ695" s="162"/>
      <c r="CK695" s="162"/>
      <c r="CL695" s="162"/>
      <c r="CM695" s="162"/>
      <c r="CN695" s="162"/>
      <c r="CO695" s="162">
        <v>0</v>
      </c>
      <c r="CP695" s="162">
        <v>0</v>
      </c>
      <c r="CQ695" s="162">
        <v>0</v>
      </c>
      <c r="CR695" s="162">
        <v>0</v>
      </c>
      <c r="CS695" s="162">
        <v>0</v>
      </c>
      <c r="CT695" s="162">
        <v>0</v>
      </c>
      <c r="CU695" s="162">
        <v>0</v>
      </c>
      <c r="CV695" s="162">
        <v>0</v>
      </c>
      <c r="CW695" s="209">
        <f t="shared" si="894"/>
        <v>3</v>
      </c>
      <c r="CX695" s="209">
        <f t="shared" si="895"/>
        <v>0</v>
      </c>
      <c r="CY695" s="162" t="s">
        <v>2314</v>
      </c>
      <c r="DE695" s="152">
        <f t="shared" si="896"/>
        <v>3</v>
      </c>
      <c r="DF695" s="152" t="str">
        <f t="shared" si="897"/>
        <v>0</v>
      </c>
      <c r="DH695" s="267"/>
      <c r="DI695" s="267" t="s">
        <v>1678</v>
      </c>
      <c r="DJ695" s="264" t="s">
        <v>2420</v>
      </c>
      <c r="DL695" s="264" t="s">
        <v>2210</v>
      </c>
      <c r="DM695" s="264" t="s">
        <v>374</v>
      </c>
      <c r="DN695" s="270">
        <v>3</v>
      </c>
      <c r="DO695" s="240" t="s">
        <v>477</v>
      </c>
      <c r="DP695" s="796">
        <v>2100000</v>
      </c>
      <c r="DQ695" s="264">
        <f t="shared" si="919"/>
        <v>6804000</v>
      </c>
      <c r="DR695" s="715">
        <v>0.08</v>
      </c>
      <c r="DS695" s="270">
        <f t="shared" si="920"/>
        <v>6300000</v>
      </c>
      <c r="DT695" s="274">
        <v>46001</v>
      </c>
      <c r="DU695" s="152">
        <f t="shared" si="898"/>
        <v>3</v>
      </c>
      <c r="DV695" s="152">
        <f t="shared" si="899"/>
        <v>0</v>
      </c>
      <c r="ES695" s="152">
        <f t="shared" si="900"/>
        <v>0</v>
      </c>
      <c r="ET695" s="151">
        <f t="shared" si="901"/>
        <v>0</v>
      </c>
      <c r="EU695" s="153"/>
      <c r="EV695" s="153"/>
      <c r="EW695" s="153"/>
      <c r="EX695" s="153"/>
      <c r="EY695" s="152">
        <f t="shared" si="902"/>
        <v>3</v>
      </c>
      <c r="EZ695" s="152">
        <f t="shared" si="903"/>
        <v>0</v>
      </c>
      <c r="FA695" s="152">
        <f t="shared" si="904"/>
        <v>0</v>
      </c>
      <c r="FB695" s="152">
        <f t="shared" si="905"/>
        <v>0</v>
      </c>
      <c r="FC695" s="151" t="str">
        <f t="shared" si="906"/>
        <v>Đủ</v>
      </c>
    </row>
    <row r="696" spans="1:159" s="264" customFormat="1" ht="14" hidden="1" customHeight="1">
      <c r="A696" s="208" t="str">
        <f t="shared" ref="A696:A699" si="921">IF(I696=I695,"ok","Hiện")</f>
        <v>Hiện</v>
      </c>
      <c r="B696" s="154" t="str">
        <f t="shared" ref="B696:B699" si="922">FC696</f>
        <v>Đủ</v>
      </c>
      <c r="C696" s="154">
        <f t="shared" ref="C696:C699" si="923">FA696</f>
        <v>0</v>
      </c>
      <c r="D696" s="154"/>
      <c r="F696" s="344"/>
      <c r="G696" s="154"/>
      <c r="I696" s="164" t="s">
        <v>2535</v>
      </c>
      <c r="J696" s="164" t="s">
        <v>2536</v>
      </c>
      <c r="K696" s="171" t="s">
        <v>2537</v>
      </c>
      <c r="L696" s="247" t="s">
        <v>2538</v>
      </c>
      <c r="M696" s="163" t="s">
        <v>61</v>
      </c>
      <c r="N696" s="248"/>
      <c r="O696" s="229"/>
      <c r="P696" s="172"/>
      <c r="Q696" s="266"/>
      <c r="BG696" s="162"/>
      <c r="BH696" s="162"/>
      <c r="BI696" s="162"/>
      <c r="BJ696" s="162"/>
      <c r="BK696" s="162"/>
      <c r="BL696" s="162"/>
      <c r="BM696" s="162"/>
      <c r="BN696" s="162"/>
      <c r="BO696" s="162"/>
      <c r="BP696" s="162"/>
      <c r="BQ696" s="162"/>
      <c r="BR696" s="162"/>
      <c r="BS696" s="162"/>
      <c r="BT696" s="162"/>
      <c r="BU696" s="162"/>
      <c r="BV696" s="162"/>
      <c r="BW696" s="162"/>
      <c r="BX696" s="162"/>
      <c r="BY696" s="162"/>
      <c r="BZ696" s="162"/>
      <c r="CA696" s="162"/>
      <c r="CB696" s="162"/>
      <c r="CC696" s="162"/>
      <c r="CD696" s="162"/>
      <c r="CE696" s="162">
        <f>VLOOKUP(I696,[120]REV33!$A:$O,11,0)</f>
        <v>300</v>
      </c>
      <c r="CF696" s="162">
        <f>VLOOKUP(I696,[120]REV33!$A:$O,12,0)</f>
        <v>0</v>
      </c>
      <c r="CG696" s="162"/>
      <c r="CH696" s="162"/>
      <c r="CI696" s="162"/>
      <c r="CJ696" s="162"/>
      <c r="CK696" s="162"/>
      <c r="CL696" s="162"/>
      <c r="CM696" s="162"/>
      <c r="CN696" s="162"/>
      <c r="CO696" s="162">
        <v>0</v>
      </c>
      <c r="CP696" s="162">
        <v>0</v>
      </c>
      <c r="CQ696" s="162">
        <v>0</v>
      </c>
      <c r="CR696" s="162">
        <v>0</v>
      </c>
      <c r="CS696" s="162">
        <v>0</v>
      </c>
      <c r="CT696" s="162">
        <v>0</v>
      </c>
      <c r="CU696" s="162">
        <v>0</v>
      </c>
      <c r="CV696" s="162">
        <v>0</v>
      </c>
      <c r="CW696" s="209">
        <f t="shared" si="894"/>
        <v>300</v>
      </c>
      <c r="CX696" s="209">
        <f t="shared" si="895"/>
        <v>0</v>
      </c>
      <c r="CY696" s="206" t="s">
        <v>2550</v>
      </c>
      <c r="DA696" s="264">
        <v>300</v>
      </c>
      <c r="DD696" s="264" t="s">
        <v>2551</v>
      </c>
      <c r="DE696" s="152" t="str">
        <f t="shared" si="896"/>
        <v>0</v>
      </c>
      <c r="DF696" s="152" t="str">
        <f t="shared" si="897"/>
        <v>0</v>
      </c>
      <c r="DH696" s="267"/>
      <c r="DI696" s="267"/>
      <c r="DN696" s="270"/>
      <c r="DO696" s="240"/>
      <c r="DP696" s="796"/>
      <c r="DR696" s="715"/>
      <c r="DS696" s="270"/>
      <c r="DT696" s="274"/>
      <c r="DU696" s="152">
        <f t="shared" si="898"/>
        <v>0</v>
      </c>
      <c r="DV696" s="152">
        <f t="shared" si="899"/>
        <v>0</v>
      </c>
      <c r="ES696" s="152">
        <f t="shared" si="900"/>
        <v>0</v>
      </c>
      <c r="ET696" s="151">
        <f t="shared" si="901"/>
        <v>0</v>
      </c>
      <c r="EU696" s="153"/>
      <c r="EV696" s="153"/>
      <c r="EW696" s="153"/>
      <c r="EX696" s="153"/>
      <c r="EY696" s="152">
        <f t="shared" si="902"/>
        <v>0</v>
      </c>
      <c r="EZ696" s="152">
        <f t="shared" si="903"/>
        <v>0</v>
      </c>
      <c r="FA696" s="152">
        <f t="shared" si="904"/>
        <v>0</v>
      </c>
      <c r="FB696" s="152">
        <f t="shared" si="905"/>
        <v>0</v>
      </c>
      <c r="FC696" s="151" t="str">
        <f t="shared" si="906"/>
        <v>Đủ</v>
      </c>
    </row>
    <row r="697" spans="1:159" s="264" customFormat="1" ht="14" hidden="1" customHeight="1">
      <c r="A697" s="208" t="str">
        <f t="shared" si="921"/>
        <v>Hiện</v>
      </c>
      <c r="B697" s="154" t="str">
        <f t="shared" si="922"/>
        <v>Đủ</v>
      </c>
      <c r="C697" s="154">
        <f t="shared" si="923"/>
        <v>0</v>
      </c>
      <c r="D697" s="154"/>
      <c r="F697" s="344"/>
      <c r="G697" s="154"/>
      <c r="I697" s="164" t="s">
        <v>2539</v>
      </c>
      <c r="J697" s="164" t="s">
        <v>2540</v>
      </c>
      <c r="K697" s="171" t="s">
        <v>2541</v>
      </c>
      <c r="L697" s="247" t="s">
        <v>2542</v>
      </c>
      <c r="M697" s="163" t="s">
        <v>345</v>
      </c>
      <c r="N697" s="248"/>
      <c r="O697" s="229"/>
      <c r="P697" s="172"/>
      <c r="Q697" s="266"/>
      <c r="BG697" s="162"/>
      <c r="BH697" s="162"/>
      <c r="BI697" s="162"/>
      <c r="BJ697" s="162"/>
      <c r="BK697" s="162"/>
      <c r="BL697" s="162"/>
      <c r="BM697" s="162"/>
      <c r="BN697" s="162"/>
      <c r="BO697" s="162"/>
      <c r="BP697" s="162"/>
      <c r="BQ697" s="162"/>
      <c r="BR697" s="162"/>
      <c r="BS697" s="162"/>
      <c r="BT697" s="162"/>
      <c r="BU697" s="162"/>
      <c r="BV697" s="162"/>
      <c r="BW697" s="162"/>
      <c r="BX697" s="162"/>
      <c r="BY697" s="162"/>
      <c r="BZ697" s="162"/>
      <c r="CA697" s="162"/>
      <c r="CB697" s="162"/>
      <c r="CC697" s="162"/>
      <c r="CD697" s="162"/>
      <c r="CE697" s="162">
        <f>VLOOKUP(I697,[120]REV33!$A:$O,11,0)</f>
        <v>200</v>
      </c>
      <c r="CF697" s="162">
        <f>VLOOKUP(I697,[120]REV33!$A:$O,12,0)</f>
        <v>0</v>
      </c>
      <c r="CG697" s="162"/>
      <c r="CH697" s="162"/>
      <c r="CI697" s="162"/>
      <c r="CJ697" s="162"/>
      <c r="CK697" s="162"/>
      <c r="CL697" s="162"/>
      <c r="CM697" s="162"/>
      <c r="CN697" s="162"/>
      <c r="CO697" s="162">
        <v>0</v>
      </c>
      <c r="CP697" s="162">
        <v>0</v>
      </c>
      <c r="CQ697" s="162">
        <v>0</v>
      </c>
      <c r="CR697" s="162">
        <v>0</v>
      </c>
      <c r="CS697" s="162">
        <v>0</v>
      </c>
      <c r="CT697" s="162">
        <v>0</v>
      </c>
      <c r="CU697" s="162">
        <v>0</v>
      </c>
      <c r="CV697" s="162">
        <v>0</v>
      </c>
      <c r="CW697" s="209">
        <f t="shared" si="894"/>
        <v>200</v>
      </c>
      <c r="CX697" s="209">
        <f t="shared" si="895"/>
        <v>0</v>
      </c>
      <c r="CY697" s="206" t="s">
        <v>2550</v>
      </c>
      <c r="DA697" s="264">
        <v>200</v>
      </c>
      <c r="DD697" s="264" t="s">
        <v>2551</v>
      </c>
      <c r="DE697" s="152" t="str">
        <f t="shared" si="896"/>
        <v>0</v>
      </c>
      <c r="DF697" s="152" t="str">
        <f t="shared" si="897"/>
        <v>0</v>
      </c>
      <c r="DH697" s="267"/>
      <c r="DI697" s="267"/>
      <c r="DN697" s="270"/>
      <c r="DO697" s="240"/>
      <c r="DP697" s="796"/>
      <c r="DR697" s="715"/>
      <c r="DS697" s="270"/>
      <c r="DT697" s="274"/>
      <c r="DU697" s="152">
        <f t="shared" si="898"/>
        <v>0</v>
      </c>
      <c r="DV697" s="152">
        <f t="shared" si="899"/>
        <v>0</v>
      </c>
      <c r="ES697" s="152">
        <f t="shared" si="900"/>
        <v>0</v>
      </c>
      <c r="ET697" s="151">
        <f t="shared" si="901"/>
        <v>0</v>
      </c>
      <c r="EU697" s="153"/>
      <c r="EV697" s="153"/>
      <c r="EW697" s="153"/>
      <c r="EX697" s="153"/>
      <c r="EY697" s="152">
        <f t="shared" si="902"/>
        <v>0</v>
      </c>
      <c r="EZ697" s="152">
        <f t="shared" si="903"/>
        <v>0</v>
      </c>
      <c r="FA697" s="152">
        <f t="shared" si="904"/>
        <v>0</v>
      </c>
      <c r="FB697" s="152">
        <f t="shared" si="905"/>
        <v>0</v>
      </c>
      <c r="FC697" s="151" t="str">
        <f t="shared" si="906"/>
        <v>Đủ</v>
      </c>
    </row>
    <row r="698" spans="1:159" s="264" customFormat="1" ht="14" hidden="1" customHeight="1">
      <c r="A698" s="208" t="str">
        <f t="shared" si="921"/>
        <v>Hiện</v>
      </c>
      <c r="B698" s="154" t="str">
        <f t="shared" si="922"/>
        <v>Đủ</v>
      </c>
      <c r="C698" s="154">
        <f t="shared" si="923"/>
        <v>0</v>
      </c>
      <c r="D698" s="154"/>
      <c r="F698" s="344"/>
      <c r="G698" s="154"/>
      <c r="I698" s="164" t="s">
        <v>2543</v>
      </c>
      <c r="J698" s="164" t="s">
        <v>2544</v>
      </c>
      <c r="K698" s="171" t="s">
        <v>2545</v>
      </c>
      <c r="L698" s="247" t="s">
        <v>2542</v>
      </c>
      <c r="M698" s="163" t="s">
        <v>345</v>
      </c>
      <c r="N698" s="248"/>
      <c r="O698" s="229"/>
      <c r="P698" s="172"/>
      <c r="Q698" s="266"/>
      <c r="BG698" s="162"/>
      <c r="BH698" s="162"/>
      <c r="BI698" s="162"/>
      <c r="BJ698" s="162"/>
      <c r="BK698" s="162"/>
      <c r="BL698" s="162"/>
      <c r="BM698" s="162"/>
      <c r="BN698" s="162"/>
      <c r="BO698" s="162"/>
      <c r="BP698" s="162"/>
      <c r="BQ698" s="162"/>
      <c r="BR698" s="162"/>
      <c r="BS698" s="162"/>
      <c r="BT698" s="162"/>
      <c r="BU698" s="162"/>
      <c r="BV698" s="162"/>
      <c r="BW698" s="162"/>
      <c r="BX698" s="162"/>
      <c r="BY698" s="162"/>
      <c r="BZ698" s="162"/>
      <c r="CA698" s="162"/>
      <c r="CB698" s="162"/>
      <c r="CC698" s="162"/>
      <c r="CD698" s="162"/>
      <c r="CE698" s="162">
        <f>VLOOKUP(I698,[120]REV33!$A:$O,11,0)</f>
        <v>150</v>
      </c>
      <c r="CF698" s="162">
        <f>VLOOKUP(I698,[120]REV33!$A:$O,12,0)</f>
        <v>0</v>
      </c>
      <c r="CG698" s="162"/>
      <c r="CH698" s="162"/>
      <c r="CI698" s="162"/>
      <c r="CJ698" s="162"/>
      <c r="CK698" s="162"/>
      <c r="CL698" s="162"/>
      <c r="CM698" s="162"/>
      <c r="CN698" s="162"/>
      <c r="CO698" s="162">
        <v>0</v>
      </c>
      <c r="CP698" s="162">
        <v>0</v>
      </c>
      <c r="CQ698" s="162">
        <v>0</v>
      </c>
      <c r="CR698" s="162">
        <v>0</v>
      </c>
      <c r="CS698" s="162">
        <v>0</v>
      </c>
      <c r="CT698" s="162">
        <v>0</v>
      </c>
      <c r="CU698" s="162">
        <v>0</v>
      </c>
      <c r="CV698" s="162">
        <v>0</v>
      </c>
      <c r="CW698" s="209">
        <f t="shared" si="894"/>
        <v>150</v>
      </c>
      <c r="CX698" s="209">
        <f t="shared" si="895"/>
        <v>0</v>
      </c>
      <c r="CY698" s="206" t="s">
        <v>2550</v>
      </c>
      <c r="DA698" s="264">
        <v>150</v>
      </c>
      <c r="DD698" s="264" t="s">
        <v>2551</v>
      </c>
      <c r="DE698" s="152" t="str">
        <f t="shared" si="896"/>
        <v>0</v>
      </c>
      <c r="DF698" s="152" t="str">
        <f t="shared" si="897"/>
        <v>0</v>
      </c>
      <c r="DH698" s="267"/>
      <c r="DI698" s="267"/>
      <c r="DN698" s="270"/>
      <c r="DO698" s="240"/>
      <c r="DP698" s="796"/>
      <c r="DR698" s="715"/>
      <c r="DS698" s="270"/>
      <c r="DT698" s="274"/>
      <c r="DU698" s="152">
        <f t="shared" si="898"/>
        <v>0</v>
      </c>
      <c r="DV698" s="152">
        <f t="shared" si="899"/>
        <v>0</v>
      </c>
      <c r="ES698" s="152">
        <f t="shared" si="900"/>
        <v>0</v>
      </c>
      <c r="ET698" s="151">
        <f t="shared" si="901"/>
        <v>0</v>
      </c>
      <c r="EU698" s="153"/>
      <c r="EV698" s="153"/>
      <c r="EW698" s="153"/>
      <c r="EX698" s="153"/>
      <c r="EY698" s="152">
        <f t="shared" si="902"/>
        <v>0</v>
      </c>
      <c r="EZ698" s="152">
        <f t="shared" si="903"/>
        <v>0</v>
      </c>
      <c r="FA698" s="152">
        <f t="shared" si="904"/>
        <v>0</v>
      </c>
      <c r="FB698" s="152">
        <f t="shared" si="905"/>
        <v>0</v>
      </c>
      <c r="FC698" s="151" t="str">
        <f t="shared" si="906"/>
        <v>Đủ</v>
      </c>
    </row>
    <row r="699" spans="1:159" s="264" customFormat="1" ht="14" hidden="1" customHeight="1">
      <c r="A699" s="208" t="str">
        <f t="shared" si="921"/>
        <v>Hiện</v>
      </c>
      <c r="B699" s="154" t="str">
        <f t="shared" si="922"/>
        <v>Đủ</v>
      </c>
      <c r="C699" s="154">
        <f t="shared" si="923"/>
        <v>0</v>
      </c>
      <c r="D699" s="154"/>
      <c r="F699" s="344"/>
      <c r="G699" s="154"/>
      <c r="I699" s="164" t="s">
        <v>2546</v>
      </c>
      <c r="J699" s="164" t="s">
        <v>2547</v>
      </c>
      <c r="K699" s="171" t="s">
        <v>2548</v>
      </c>
      <c r="L699" s="247"/>
      <c r="M699" s="163" t="s">
        <v>77</v>
      </c>
      <c r="N699" s="248"/>
      <c r="O699" s="229"/>
      <c r="P699" s="172"/>
      <c r="Q699" s="266"/>
      <c r="BG699" s="162"/>
      <c r="BH699" s="162"/>
      <c r="BI699" s="162"/>
      <c r="BJ699" s="162"/>
      <c r="BK699" s="162"/>
      <c r="BL699" s="162"/>
      <c r="BM699" s="162"/>
      <c r="BN699" s="162"/>
      <c r="BO699" s="162"/>
      <c r="BP699" s="162"/>
      <c r="BQ699" s="162"/>
      <c r="BR699" s="162"/>
      <c r="BS699" s="162"/>
      <c r="BT699" s="162"/>
      <c r="BU699" s="162"/>
      <c r="BV699" s="162"/>
      <c r="BW699" s="162"/>
      <c r="BX699" s="162"/>
      <c r="BY699" s="162"/>
      <c r="BZ699" s="162"/>
      <c r="CA699" s="162"/>
      <c r="CB699" s="162"/>
      <c r="CC699" s="162"/>
      <c r="CD699" s="162"/>
      <c r="CE699" s="162">
        <f>VLOOKUP(I699,[120]REV33!$A:$O,11,0)</f>
        <v>150</v>
      </c>
      <c r="CF699" s="162">
        <f>VLOOKUP(I699,[120]REV33!$A:$O,12,0)</f>
        <v>0</v>
      </c>
      <c r="CG699" s="162"/>
      <c r="CH699" s="162"/>
      <c r="CI699" s="162"/>
      <c r="CJ699" s="162"/>
      <c r="CK699" s="162"/>
      <c r="CL699" s="162"/>
      <c r="CM699" s="162"/>
      <c r="CN699" s="162"/>
      <c r="CO699" s="162">
        <v>0</v>
      </c>
      <c r="CP699" s="162">
        <v>0</v>
      </c>
      <c r="CQ699" s="162">
        <v>0</v>
      </c>
      <c r="CR699" s="162">
        <v>0</v>
      </c>
      <c r="CS699" s="162">
        <v>0</v>
      </c>
      <c r="CT699" s="162">
        <v>0</v>
      </c>
      <c r="CU699" s="162">
        <v>0</v>
      </c>
      <c r="CV699" s="162">
        <v>0</v>
      </c>
      <c r="CW699" s="209">
        <f t="shared" si="894"/>
        <v>150</v>
      </c>
      <c r="CX699" s="209">
        <f t="shared" si="895"/>
        <v>0</v>
      </c>
      <c r="CY699" s="206" t="s">
        <v>2550</v>
      </c>
      <c r="DA699" s="264">
        <v>150</v>
      </c>
      <c r="DD699" s="264" t="s">
        <v>2551</v>
      </c>
      <c r="DE699" s="152" t="str">
        <f t="shared" si="896"/>
        <v>0</v>
      </c>
      <c r="DF699" s="152" t="str">
        <f t="shared" si="897"/>
        <v>0</v>
      </c>
      <c r="DH699" s="267"/>
      <c r="DI699" s="267"/>
      <c r="DN699" s="270"/>
      <c r="DO699" s="240"/>
      <c r="DP699" s="796"/>
      <c r="DR699" s="715"/>
      <c r="DS699" s="270"/>
      <c r="DT699" s="274"/>
      <c r="DU699" s="152">
        <f t="shared" si="898"/>
        <v>0</v>
      </c>
      <c r="DV699" s="152">
        <f t="shared" si="899"/>
        <v>0</v>
      </c>
      <c r="ES699" s="152">
        <f t="shared" si="900"/>
        <v>0</v>
      </c>
      <c r="ET699" s="151">
        <f t="shared" si="901"/>
        <v>0</v>
      </c>
      <c r="EU699" s="153"/>
      <c r="EV699" s="153"/>
      <c r="EW699" s="153"/>
      <c r="EX699" s="153"/>
      <c r="EY699" s="152">
        <f t="shared" si="902"/>
        <v>0</v>
      </c>
      <c r="EZ699" s="152">
        <f t="shared" si="903"/>
        <v>0</v>
      </c>
      <c r="FA699" s="152">
        <f t="shared" si="904"/>
        <v>0</v>
      </c>
      <c r="FB699" s="152">
        <f t="shared" si="905"/>
        <v>0</v>
      </c>
      <c r="FC699" s="151" t="str">
        <f t="shared" si="906"/>
        <v>Đủ</v>
      </c>
    </row>
    <row r="700" spans="1:159" s="264" customFormat="1" ht="14" hidden="1" customHeight="1">
      <c r="A700" s="208" t="str">
        <f t="shared" ref="A700:A701" si="924">IF(I700=I699,"ok","Hiện")</f>
        <v>Hiện</v>
      </c>
      <c r="B700" s="154" t="str">
        <f t="shared" ref="B700:B701" si="925">FC700</f>
        <v>Đủ</v>
      </c>
      <c r="C700" s="154">
        <f t="shared" ref="C700:C701" si="926">FA700</f>
        <v>0</v>
      </c>
      <c r="D700" s="154"/>
      <c r="F700" s="344"/>
      <c r="G700" s="154"/>
      <c r="I700" s="164" t="s">
        <v>2572</v>
      </c>
      <c r="J700" s="164" t="s">
        <v>2573</v>
      </c>
      <c r="K700" s="171" t="s">
        <v>2573</v>
      </c>
      <c r="L700" s="247" t="s">
        <v>2574</v>
      </c>
      <c r="M700" s="163" t="s">
        <v>345</v>
      </c>
      <c r="N700" s="248"/>
      <c r="O700" s="229">
        <v>2000</v>
      </c>
      <c r="P700" s="172"/>
      <c r="Q700" s="266"/>
      <c r="BG700" s="162"/>
      <c r="BH700" s="162"/>
      <c r="BI700" s="162"/>
      <c r="BJ700" s="162"/>
      <c r="BK700" s="162"/>
      <c r="BL700" s="162"/>
      <c r="BM700" s="162"/>
      <c r="BN700" s="162"/>
      <c r="BO700" s="162"/>
      <c r="BP700" s="162"/>
      <c r="BQ700" s="162"/>
      <c r="BR700" s="162"/>
      <c r="BS700" s="162"/>
      <c r="BT700" s="162"/>
      <c r="BU700" s="162"/>
      <c r="BV700" s="162"/>
      <c r="BW700" s="162"/>
      <c r="BX700" s="162"/>
      <c r="BY700" s="162"/>
      <c r="BZ700" s="162"/>
      <c r="CA700" s="162"/>
      <c r="CB700" s="162"/>
      <c r="CC700" s="162"/>
      <c r="CD700" s="162"/>
      <c r="CE700" s="162"/>
      <c r="CF700" s="162"/>
      <c r="CG700" s="162"/>
      <c r="CH700" s="162"/>
      <c r="CI700" s="162"/>
      <c r="CJ700" s="162"/>
      <c r="CK700" s="162">
        <v>3000</v>
      </c>
      <c r="CL700" s="162"/>
      <c r="CM700" s="162"/>
      <c r="CN700" s="162"/>
      <c r="CO700" s="162">
        <v>0</v>
      </c>
      <c r="CP700" s="162">
        <v>0</v>
      </c>
      <c r="CQ700" s="162">
        <v>0</v>
      </c>
      <c r="CR700" s="162">
        <v>0</v>
      </c>
      <c r="CS700" s="162">
        <v>0</v>
      </c>
      <c r="CT700" s="162">
        <v>0</v>
      </c>
      <c r="CU700" s="162">
        <v>0</v>
      </c>
      <c r="CV700" s="162">
        <v>0</v>
      </c>
      <c r="CW700" s="209">
        <f t="shared" si="894"/>
        <v>3000</v>
      </c>
      <c r="CX700" s="209">
        <f t="shared" si="895"/>
        <v>0</v>
      </c>
      <c r="CY700" s="762" t="s">
        <v>2577</v>
      </c>
      <c r="DA700" s="264">
        <v>3000</v>
      </c>
      <c r="DD700" s="264" t="s">
        <v>383</v>
      </c>
      <c r="DE700" s="152" t="str">
        <f t="shared" si="896"/>
        <v>0</v>
      </c>
      <c r="DF700" s="152" t="str">
        <f t="shared" si="897"/>
        <v>0</v>
      </c>
      <c r="DH700" s="267"/>
      <c r="DI700" s="267"/>
      <c r="DN700" s="270"/>
      <c r="DO700" s="240"/>
      <c r="DP700" s="796"/>
      <c r="DR700" s="715"/>
      <c r="DS700" s="270"/>
      <c r="DT700" s="274"/>
      <c r="DU700" s="152">
        <f t="shared" si="898"/>
        <v>0</v>
      </c>
      <c r="DV700" s="152">
        <f t="shared" si="899"/>
        <v>0</v>
      </c>
      <c r="ES700" s="152">
        <f t="shared" si="900"/>
        <v>0</v>
      </c>
      <c r="ET700" s="151">
        <f t="shared" si="901"/>
        <v>0</v>
      </c>
      <c r="EU700" s="153"/>
      <c r="EV700" s="153"/>
      <c r="EW700" s="153"/>
      <c r="EX700" s="153"/>
      <c r="EY700" s="152">
        <f t="shared" si="902"/>
        <v>0</v>
      </c>
      <c r="EZ700" s="152">
        <f t="shared" si="903"/>
        <v>0</v>
      </c>
      <c r="FA700" s="152">
        <f t="shared" si="904"/>
        <v>0</v>
      </c>
      <c r="FB700" s="152">
        <f t="shared" si="905"/>
        <v>0</v>
      </c>
      <c r="FC700" s="151" t="str">
        <f t="shared" si="906"/>
        <v>Đủ</v>
      </c>
    </row>
    <row r="701" spans="1:159" s="264" customFormat="1" ht="14" hidden="1" customHeight="1">
      <c r="A701" s="208" t="str">
        <f t="shared" si="924"/>
        <v>Hiện</v>
      </c>
      <c r="B701" s="154" t="str">
        <f t="shared" si="925"/>
        <v>Đủ</v>
      </c>
      <c r="C701" s="154">
        <f t="shared" si="926"/>
        <v>0</v>
      </c>
      <c r="D701" s="154"/>
      <c r="F701" s="344"/>
      <c r="G701" s="154"/>
      <c r="I701" s="164" t="s">
        <v>2575</v>
      </c>
      <c r="J701" s="164" t="s">
        <v>2576</v>
      </c>
      <c r="K701" s="171" t="s">
        <v>2576</v>
      </c>
      <c r="L701" s="247" t="s">
        <v>2574</v>
      </c>
      <c r="M701" s="163" t="s">
        <v>345</v>
      </c>
      <c r="N701" s="248"/>
      <c r="O701" s="229">
        <v>2000</v>
      </c>
      <c r="P701" s="172"/>
      <c r="Q701" s="266"/>
      <c r="BG701" s="162"/>
      <c r="BH701" s="162"/>
      <c r="BI701" s="162"/>
      <c r="BJ701" s="162"/>
      <c r="BK701" s="162"/>
      <c r="BL701" s="162"/>
      <c r="BM701" s="162"/>
      <c r="BN701" s="162"/>
      <c r="BO701" s="162"/>
      <c r="BP701" s="162"/>
      <c r="BQ701" s="162"/>
      <c r="BR701" s="162"/>
      <c r="BS701" s="162"/>
      <c r="BT701" s="162"/>
      <c r="BU701" s="162"/>
      <c r="BV701" s="162"/>
      <c r="BW701" s="162"/>
      <c r="BX701" s="162"/>
      <c r="BY701" s="162"/>
      <c r="BZ701" s="162"/>
      <c r="CA701" s="162"/>
      <c r="CB701" s="162"/>
      <c r="CC701" s="162"/>
      <c r="CD701" s="162"/>
      <c r="CE701" s="162"/>
      <c r="CF701" s="162"/>
      <c r="CG701" s="162"/>
      <c r="CH701" s="162"/>
      <c r="CI701" s="162"/>
      <c r="CJ701" s="162"/>
      <c r="CK701" s="162">
        <v>2000</v>
      </c>
      <c r="CL701" s="162"/>
      <c r="CM701" s="162"/>
      <c r="CN701" s="162"/>
      <c r="CO701" s="162">
        <v>0</v>
      </c>
      <c r="CP701" s="162">
        <v>0</v>
      </c>
      <c r="CQ701" s="162">
        <v>0</v>
      </c>
      <c r="CR701" s="162">
        <v>0</v>
      </c>
      <c r="CS701" s="162">
        <v>0</v>
      </c>
      <c r="CT701" s="162">
        <v>0</v>
      </c>
      <c r="CU701" s="162">
        <v>0</v>
      </c>
      <c r="CV701" s="162">
        <v>0</v>
      </c>
      <c r="CW701" s="209">
        <f t="shared" si="894"/>
        <v>2000</v>
      </c>
      <c r="CX701" s="209">
        <f t="shared" si="895"/>
        <v>0</v>
      </c>
      <c r="CY701" s="762" t="s">
        <v>2577</v>
      </c>
      <c r="DE701" s="152">
        <f t="shared" si="896"/>
        <v>2000</v>
      </c>
      <c r="DF701" s="152" t="str">
        <f t="shared" si="897"/>
        <v>0</v>
      </c>
      <c r="DH701" s="267"/>
      <c r="DI701" s="267" t="s">
        <v>1303</v>
      </c>
      <c r="DJ701" s="171" t="s">
        <v>2576</v>
      </c>
      <c r="DL701" s="264" t="s">
        <v>477</v>
      </c>
      <c r="DM701" s="264" t="s">
        <v>374</v>
      </c>
      <c r="DN701" s="270">
        <v>2000</v>
      </c>
      <c r="DO701" s="270" t="s">
        <v>477</v>
      </c>
      <c r="DP701" s="796">
        <f>336/2</f>
        <v>168</v>
      </c>
      <c r="DQ701" s="265">
        <f>DP701*DN701*(1+DR701)</f>
        <v>362880</v>
      </c>
      <c r="DR701" s="715">
        <v>0.08</v>
      </c>
      <c r="DS701" s="441">
        <f>DP701*DN701</f>
        <v>336000</v>
      </c>
      <c r="DT701" s="274">
        <v>46016</v>
      </c>
      <c r="DU701" s="152">
        <f t="shared" si="898"/>
        <v>2000</v>
      </c>
      <c r="DV701" s="152">
        <f t="shared" si="899"/>
        <v>0</v>
      </c>
      <c r="ES701" s="152">
        <f t="shared" si="900"/>
        <v>0</v>
      </c>
      <c r="ET701" s="151">
        <f t="shared" si="901"/>
        <v>0</v>
      </c>
      <c r="EU701" s="153"/>
      <c r="EV701" s="153"/>
      <c r="EW701" s="153"/>
      <c r="EX701" s="153"/>
      <c r="EY701" s="152">
        <f t="shared" si="902"/>
        <v>2000</v>
      </c>
      <c r="EZ701" s="152">
        <f t="shared" si="903"/>
        <v>0</v>
      </c>
      <c r="FA701" s="152">
        <f t="shared" si="904"/>
        <v>0</v>
      </c>
      <c r="FB701" s="152">
        <f t="shared" si="905"/>
        <v>0</v>
      </c>
      <c r="FC701" s="151" t="str">
        <f t="shared" si="906"/>
        <v>Đủ</v>
      </c>
    </row>
    <row r="702" spans="1:159" ht="14" customHeight="1">
      <c r="AO702" s="68"/>
      <c r="AP702" s="68"/>
      <c r="DG702" s="68"/>
      <c r="DR702" s="1320"/>
    </row>
  </sheetData>
  <autoFilter ref="A6:FD701" xr:uid="{00000000-0001-0000-0000-000000000000}">
    <filterColumn colId="1">
      <filters>
        <filter val="Thiếu"/>
      </filters>
    </filterColumn>
  </autoFilter>
  <mergeCells count="73">
    <mergeCell ref="CU4:CV4"/>
    <mergeCell ref="CS4:CT4"/>
    <mergeCell ref="CQ4:CR4"/>
    <mergeCell ref="O26:O34"/>
    <mergeCell ref="P26:P34"/>
    <mergeCell ref="AY4:AZ4"/>
    <mergeCell ref="BY4:BZ4"/>
    <mergeCell ref="BG4:BH4"/>
    <mergeCell ref="AW4:AX4"/>
    <mergeCell ref="BK4:BL4"/>
    <mergeCell ref="BE4:BF4"/>
    <mergeCell ref="BS4:BT4"/>
    <mergeCell ref="BU4:BV4"/>
    <mergeCell ref="BW4:BX4"/>
    <mergeCell ref="BA4:BB4"/>
    <mergeCell ref="BC4:BD4"/>
    <mergeCell ref="U4:V4"/>
    <mergeCell ref="AG4:AH4"/>
    <mergeCell ref="AE4:AF4"/>
    <mergeCell ref="W4:X4"/>
    <mergeCell ref="Y4:Z4"/>
    <mergeCell ref="AA4:AB4"/>
    <mergeCell ref="B4:D5"/>
    <mergeCell ref="N4:N5"/>
    <mergeCell ref="I4:I5"/>
    <mergeCell ref="J4:J5"/>
    <mergeCell ref="K4:K5"/>
    <mergeCell ref="L4:L5"/>
    <mergeCell ref="M4:M5"/>
    <mergeCell ref="G4:H5"/>
    <mergeCell ref="FF5:FG5"/>
    <mergeCell ref="FE1:FL4"/>
    <mergeCell ref="FA4:FC4"/>
    <mergeCell ref="DH4:DT4"/>
    <mergeCell ref="EA4:ER4"/>
    <mergeCell ref="DW4:DZ4"/>
    <mergeCell ref="EU4:EX4"/>
    <mergeCell ref="DU4:DV4"/>
    <mergeCell ref="ES4:ET4"/>
    <mergeCell ref="EY4:EZ4"/>
    <mergeCell ref="DG4:DG5"/>
    <mergeCell ref="DE4:DF4"/>
    <mergeCell ref="CZ4:DD4"/>
    <mergeCell ref="CW4:CX4"/>
    <mergeCell ref="CY4:CY5"/>
    <mergeCell ref="L606:L614"/>
    <mergeCell ref="AU4:AV4"/>
    <mergeCell ref="AO4:AP4"/>
    <mergeCell ref="AQ4:AR4"/>
    <mergeCell ref="AS4:AT4"/>
    <mergeCell ref="O75:O76"/>
    <mergeCell ref="P75:P76"/>
    <mergeCell ref="O4:P4"/>
    <mergeCell ref="O64:O67"/>
    <mergeCell ref="P64:P67"/>
    <mergeCell ref="AC4:AD4"/>
    <mergeCell ref="AM4:AN4"/>
    <mergeCell ref="AK4:AL4"/>
    <mergeCell ref="AI4:AJ4"/>
    <mergeCell ref="Q4:R4"/>
    <mergeCell ref="S4:T4"/>
    <mergeCell ref="BO4:BP4"/>
    <mergeCell ref="BM4:BN4"/>
    <mergeCell ref="BQ4:BR4"/>
    <mergeCell ref="BI4:BJ4"/>
    <mergeCell ref="CO4:CP4"/>
    <mergeCell ref="CG4:CH4"/>
    <mergeCell ref="CE4:CF4"/>
    <mergeCell ref="CA4:CB4"/>
    <mergeCell ref="CC4:CD4"/>
    <mergeCell ref="CM4:CN4"/>
    <mergeCell ref="CK4:CL4"/>
    <mergeCell ref="CI4:CJ4"/>
  </mergeCells>
  <phoneticPr fontId="37" type="noConversion"/>
  <conditionalFormatting sqref="B1:C1048576 FC8:FC316 FC318:FC477 FC479:FC1048576">
    <cfRule type="cellIs" dxfId="41" priority="56" operator="equal">
      <formula>"Thiếu"</formula>
    </cfRule>
  </conditionalFormatting>
  <conditionalFormatting sqref="D510">
    <cfRule type="cellIs" dxfId="40" priority="29" operator="equal">
      <formula>"Thiếu"</formula>
    </cfRule>
  </conditionalFormatting>
  <conditionalFormatting sqref="E3:F3">
    <cfRule type="cellIs" dxfId="39" priority="43" operator="equal">
      <formula>"Thiếu"</formula>
    </cfRule>
  </conditionalFormatting>
  <conditionalFormatting sqref="G495:G522 G525:G529">
    <cfRule type="duplicateValues" dxfId="38" priority="525"/>
  </conditionalFormatting>
  <conditionalFormatting sqref="G523:G524">
    <cfRule type="duplicateValues" dxfId="37" priority="11"/>
  </conditionalFormatting>
  <conditionalFormatting sqref="G636">
    <cfRule type="duplicateValues" dxfId="36" priority="9"/>
  </conditionalFormatting>
  <conditionalFormatting sqref="H510">
    <cfRule type="duplicateValues" dxfId="35" priority="518"/>
  </conditionalFormatting>
  <conditionalFormatting sqref="H514:H515">
    <cfRule type="duplicateValues" dxfId="34" priority="519"/>
  </conditionalFormatting>
  <conditionalFormatting sqref="H518:H519">
    <cfRule type="duplicateValues" dxfId="33" priority="520"/>
  </conditionalFormatting>
  <conditionalFormatting sqref="H522">
    <cfRule type="duplicateValues" dxfId="32" priority="545"/>
  </conditionalFormatting>
  <conditionalFormatting sqref="I633:I635">
    <cfRule type="duplicateValues" dxfId="31" priority="1"/>
  </conditionalFormatting>
  <conditionalFormatting sqref="I702:I1048576 I616:I618 I1:I215 I478:I614 I317:I464">
    <cfRule type="duplicateValues" dxfId="30" priority="30"/>
  </conditionalFormatting>
  <conditionalFormatting sqref="DG4">
    <cfRule type="duplicateValues" dxfId="29" priority="455"/>
  </conditionalFormatting>
  <conditionalFormatting sqref="DJ158">
    <cfRule type="duplicateValues" dxfId="28" priority="40"/>
  </conditionalFormatting>
  <conditionalFormatting sqref="DJ160">
    <cfRule type="duplicateValues" dxfId="27" priority="39"/>
  </conditionalFormatting>
  <conditionalFormatting sqref="DJ461:DJ465 DJ318:DJ327 DJ329:DJ336 DJ338:DJ362 DJ364:DJ367 DJ369:DJ376 DJ378:DJ382 DJ384:DJ403 DJ405:DJ419 DJ421:DJ441 DJ443:DJ450 DJ452:DJ457">
    <cfRule type="duplicateValues" dxfId="26" priority="585"/>
  </conditionalFormatting>
  <conditionalFormatting sqref="DJ479:DJ480">
    <cfRule type="duplicateValues" dxfId="25" priority="37"/>
  </conditionalFormatting>
  <conditionalFormatting sqref="DJ481">
    <cfRule type="duplicateValues" dxfId="24" priority="50"/>
  </conditionalFormatting>
  <conditionalFormatting sqref="DJ482">
    <cfRule type="duplicateValues" dxfId="23" priority="471"/>
  </conditionalFormatting>
  <conditionalFormatting sqref="DJ539 DJ501 DJ504 DJ523 DJ513:DJ514 DJ553:DJ554 DJ557:DJ558 DJ575:DJ576 DJ579:DJ581 DJ592 DJ594:DJ597 DJ518 DJ493:DJ495 DJ529 DJ497:DJ498 DJ506 DJ508:DJ510 DJ516 DJ525:DJ526 DJ531:DJ532 DJ534 DJ541 DJ543 DJ545 DJ547:DJ549 DJ560:DJ561 DJ563:DJ564 DJ567 DJ569:DJ570 DJ572 DJ584:DJ588 DJ590 DJ599:DJ602">
    <cfRule type="duplicateValues" dxfId="22" priority="54"/>
  </conditionalFormatting>
  <conditionalFormatting sqref="DJ620:DJ622">
    <cfRule type="duplicateValues" dxfId="21" priority="16"/>
  </conditionalFormatting>
  <conditionalFormatting sqref="DJ623:DJ624">
    <cfRule type="duplicateValues" dxfId="20" priority="15"/>
  </conditionalFormatting>
  <conditionalFormatting sqref="DJ625">
    <cfRule type="duplicateValues" dxfId="19" priority="14"/>
  </conditionalFormatting>
  <conditionalFormatting sqref="DJ631">
    <cfRule type="duplicateValues" dxfId="18" priority="13"/>
  </conditionalFormatting>
  <conditionalFormatting sqref="DJ632">
    <cfRule type="duplicateValues" dxfId="17" priority="12"/>
  </conditionalFormatting>
  <conditionalFormatting sqref="DL485">
    <cfRule type="expression" dxfId="16" priority="3" stopIfTrue="1">
      <formula>DS485&lt;0</formula>
    </cfRule>
    <cfRule type="expression" dxfId="15" priority="4" stopIfTrue="1">
      <formula>DS1252&lt;0</formula>
    </cfRule>
    <cfRule type="expression" dxfId="14" priority="5" stopIfTrue="1">
      <formula>DS1253&lt;0</formula>
    </cfRule>
  </conditionalFormatting>
  <conditionalFormatting sqref="DO485">
    <cfRule type="expression" dxfId="13" priority="6" stopIfTrue="1">
      <formula>DV485&lt;0</formula>
    </cfRule>
    <cfRule type="expression" dxfId="12" priority="7" stopIfTrue="1">
      <formula>DV1252&lt;0</formula>
    </cfRule>
    <cfRule type="expression" dxfId="11" priority="8" stopIfTrue="1">
      <formula>DV1253&lt;0</formula>
    </cfRule>
  </conditionalFormatting>
  <conditionalFormatting sqref="FC1:FC5">
    <cfRule type="cellIs" dxfId="10" priority="93" operator="equal">
      <formula>"Thiếu"</formula>
    </cfRule>
  </conditionalFormatting>
  <printOptions horizontalCentered="1"/>
  <pageMargins left="0.23622047244094499" right="0" top="0.39370078740157499" bottom="0.39370078740157499" header="0" footer="0"/>
  <pageSetup paperSize="8" scale="14" fitToHeight="11111" orientation="landscape" r:id="rId1"/>
  <headerFooter>
    <oddFooter>&amp;CPage &amp;P of &amp;R&amp;F</oddFooter>
  </headerFooter>
  <colBreaks count="1" manualBreakCount="1">
    <brk id="160" max="93"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89D98-F40A-409D-B0DA-6DA29632DFB0}">
  <dimension ref="A1:S21"/>
  <sheetViews>
    <sheetView topLeftCell="A10" zoomScale="55" zoomScaleNormal="55" workbookViewId="0">
      <selection activeCell="C14" sqref="C14:M16"/>
    </sheetView>
  </sheetViews>
  <sheetFormatPr defaultColWidth="8.796875" defaultRowHeight="48.5" customHeight="1"/>
  <cols>
    <col min="1" max="1" width="8.796875" style="122"/>
    <col min="2" max="2" width="17.8984375" style="122" customWidth="1"/>
    <col min="3" max="3" width="15.69921875" style="122" customWidth="1"/>
    <col min="4" max="4" width="15.796875" style="122" customWidth="1"/>
    <col min="5" max="5" width="14.59765625" style="122" customWidth="1"/>
    <col min="6" max="7" width="16.296875" style="122" customWidth="1"/>
    <col min="8" max="8" width="20.59765625" style="122" customWidth="1"/>
    <col min="9" max="9" width="25.796875" style="122" customWidth="1"/>
    <col min="10" max="10" width="23.19921875" style="122" customWidth="1"/>
    <col min="11" max="11" width="24.3984375" style="122" customWidth="1"/>
    <col min="12" max="12" width="19.69921875" style="122" customWidth="1"/>
    <col min="13" max="13" width="24.3984375" style="122" customWidth="1"/>
    <col min="14" max="14" width="32" style="122" customWidth="1"/>
    <col min="15" max="15" width="23.296875" style="122" customWidth="1"/>
    <col min="16" max="16" width="23.796875" style="122" customWidth="1"/>
    <col min="17" max="17" width="17.19921875" style="122" customWidth="1"/>
    <col min="18" max="18" width="6.3984375" style="122" customWidth="1"/>
    <col min="19" max="19" width="23.59765625" style="122" customWidth="1"/>
    <col min="20" max="16384" width="8.796875" style="122"/>
  </cols>
  <sheetData>
    <row r="1" spans="1:19" ht="48.5" customHeight="1">
      <c r="A1" s="1502" t="s">
        <v>10</v>
      </c>
      <c r="B1" s="1502" t="s">
        <v>17</v>
      </c>
      <c r="C1" s="1502"/>
      <c r="D1" s="1505" t="s">
        <v>18</v>
      </c>
      <c r="E1" s="1505"/>
      <c r="F1" s="1505"/>
      <c r="G1" s="1503" t="s">
        <v>19</v>
      </c>
      <c r="H1" s="1504"/>
      <c r="I1" s="1505" t="s">
        <v>94</v>
      </c>
      <c r="J1" s="1505"/>
      <c r="K1" s="1505"/>
      <c r="L1" s="1503" t="s">
        <v>375</v>
      </c>
      <c r="M1" s="1503"/>
      <c r="N1" s="1503"/>
      <c r="O1" s="1506" t="s">
        <v>224</v>
      </c>
      <c r="P1" s="1507"/>
      <c r="Q1" s="1500" t="s">
        <v>225</v>
      </c>
      <c r="R1" s="1501"/>
    </row>
    <row r="2" spans="1:19" ht="48.5" customHeight="1">
      <c r="A2" s="1502"/>
      <c r="B2" s="119" t="s">
        <v>219</v>
      </c>
      <c r="C2" s="119" t="s">
        <v>218</v>
      </c>
      <c r="D2" s="120" t="s">
        <v>219</v>
      </c>
      <c r="E2" s="120" t="s">
        <v>218</v>
      </c>
      <c r="F2" s="120" t="s">
        <v>220</v>
      </c>
      <c r="G2" s="121" t="s">
        <v>98</v>
      </c>
      <c r="H2" s="121" t="s">
        <v>97</v>
      </c>
      <c r="I2" s="120" t="s">
        <v>100</v>
      </c>
      <c r="J2" s="120" t="s">
        <v>101</v>
      </c>
      <c r="K2" s="120" t="s">
        <v>30</v>
      </c>
      <c r="L2" s="120" t="s">
        <v>100</v>
      </c>
      <c r="M2" s="120" t="s">
        <v>101</v>
      </c>
      <c r="N2" s="120" t="s">
        <v>30</v>
      </c>
      <c r="O2" s="133" t="s">
        <v>219</v>
      </c>
      <c r="P2" s="133" t="s">
        <v>97</v>
      </c>
      <c r="Q2" s="134" t="s">
        <v>219</v>
      </c>
      <c r="R2" s="134" t="s">
        <v>97</v>
      </c>
    </row>
    <row r="3" spans="1:19" s="126" customFormat="1" ht="48.5" customHeight="1">
      <c r="A3" s="123" t="s">
        <v>41</v>
      </c>
      <c r="B3" s="124" t="s">
        <v>42</v>
      </c>
      <c r="C3" s="125"/>
      <c r="D3" s="125"/>
      <c r="E3" s="125"/>
      <c r="F3" s="125"/>
      <c r="G3" s="125"/>
      <c r="H3" s="125"/>
      <c r="I3" s="125"/>
      <c r="J3" s="125"/>
      <c r="K3" s="125"/>
      <c r="L3" s="125"/>
      <c r="M3" s="125"/>
      <c r="N3" s="125"/>
      <c r="O3" s="125"/>
      <c r="P3" s="125"/>
      <c r="Q3" s="125"/>
      <c r="R3" s="125"/>
    </row>
    <row r="4" spans="1:19" s="129" customFormat="1" ht="48.5" customHeight="1">
      <c r="A4" s="127">
        <v>1</v>
      </c>
      <c r="B4" s="127">
        <f>'25-BRA-I-090'!CW7</f>
        <v>31490.409059999984</v>
      </c>
      <c r="C4" s="127">
        <f>'25-BRA-I-090'!CX7</f>
        <v>1394826.6609322391</v>
      </c>
      <c r="D4" s="127">
        <f>'25-BRA-I-090'!DA7</f>
        <v>141.974895</v>
      </c>
      <c r="E4" s="127">
        <f>'25-BRA-I-090'!DB7</f>
        <v>11796.060064946912</v>
      </c>
      <c r="F4" s="127">
        <f>E4</f>
        <v>11796.060064946912</v>
      </c>
      <c r="G4" s="127">
        <f>'25-BRA-I-090'!DE7</f>
        <v>31349.434164999991</v>
      </c>
      <c r="H4" s="127">
        <f>'25-BRA-I-090'!DF7</f>
        <v>1383047.6008672924</v>
      </c>
      <c r="I4" s="127">
        <f>'25-BRA-I-090'!DN7</f>
        <v>22635.762749999998</v>
      </c>
      <c r="J4" s="127">
        <f>'25-BRA-I-090'!DO7</f>
        <v>899567.85000000021</v>
      </c>
      <c r="K4" s="127">
        <f>'25-BRA-I-090'!DY7</f>
        <v>0</v>
      </c>
      <c r="L4" s="127">
        <f>'25-BRA-I-090'!EG7</f>
        <v>10590</v>
      </c>
      <c r="M4" s="127">
        <f>'25-BRA-I-090'!EH7</f>
        <v>471928.89999999997</v>
      </c>
      <c r="N4" s="127"/>
      <c r="O4" s="128">
        <f>B4-I4-L4</f>
        <v>-1735.3536900000145</v>
      </c>
      <c r="P4" s="170">
        <f>C4-J4-M4</f>
        <v>23329.91093223897</v>
      </c>
      <c r="Q4" s="127">
        <f>'25-BRA-I-090'!FA7</f>
        <v>-1882.3285850000002</v>
      </c>
      <c r="R4" s="127">
        <f>'25-BRA-I-090'!FB7</f>
        <v>11550.850867292436</v>
      </c>
    </row>
    <row r="5" spans="1:19" s="126" customFormat="1" ht="48.5" customHeight="1">
      <c r="A5" s="123" t="s">
        <v>84</v>
      </c>
      <c r="B5" s="124" t="s">
        <v>103</v>
      </c>
      <c r="C5" s="125"/>
      <c r="D5" s="125"/>
      <c r="E5" s="125"/>
      <c r="F5" s="125"/>
      <c r="G5" s="125"/>
      <c r="H5" s="125"/>
      <c r="I5" s="125"/>
      <c r="J5" s="125"/>
      <c r="K5" s="125"/>
      <c r="L5" s="125"/>
      <c r="M5" s="125"/>
      <c r="N5" s="125"/>
      <c r="O5" s="125"/>
      <c r="P5" s="125"/>
      <c r="Q5" s="125"/>
      <c r="R5" s="125"/>
    </row>
    <row r="6" spans="1:19" s="129" customFormat="1" ht="48.5" customHeight="1">
      <c r="A6" s="130">
        <v>1</v>
      </c>
      <c r="B6" s="130">
        <f>'25-BRA-I-090'!CW317</f>
        <v>183602.102724</v>
      </c>
      <c r="C6" s="130">
        <f>'25-BRA-I-090'!CX317</f>
        <v>167233.81346800004</v>
      </c>
      <c r="D6" s="132">
        <f>'25-BRA-I-090'!DA317</f>
        <v>14559.671200000001</v>
      </c>
      <c r="E6" s="130">
        <f>'25-BRA-I-090'!DB317</f>
        <v>6861.4896000000008</v>
      </c>
      <c r="F6" s="130">
        <f>E6</f>
        <v>6861.4896000000008</v>
      </c>
      <c r="G6" s="130">
        <f>'25-BRA-I-090'!DE317</f>
        <v>169042.43152400001</v>
      </c>
      <c r="H6" s="127">
        <f>'25-BRA-I-090'!DF317</f>
        <v>160372.32386799998</v>
      </c>
      <c r="I6" s="130">
        <f>'25-BRA-I-090'!DN317</f>
        <v>178599.55</v>
      </c>
      <c r="J6" s="130">
        <f>'25-BRA-I-090'!DO317</f>
        <v>174616.49999999994</v>
      </c>
      <c r="K6" s="127">
        <f>'25-BRA-I-090'!DY317</f>
        <v>0</v>
      </c>
      <c r="L6" s="127"/>
      <c r="M6" s="127"/>
      <c r="N6" s="127"/>
      <c r="O6" s="128">
        <f>B6-I6</f>
        <v>5002.5527240000083</v>
      </c>
      <c r="P6" s="71">
        <f>C6-J6</f>
        <v>-7382.6865319999051</v>
      </c>
      <c r="Q6" s="127">
        <f>'25-BRA-I-090'!FA317</f>
        <v>-9557.1184759999996</v>
      </c>
      <c r="R6" s="127">
        <f>'25-BRA-I-090'!FB317</f>
        <v>-14244.176132000008</v>
      </c>
    </row>
    <row r="7" spans="1:19" s="126" customFormat="1" ht="48.5" customHeight="1">
      <c r="A7" s="123" t="s">
        <v>222</v>
      </c>
      <c r="B7" s="124" t="s">
        <v>223</v>
      </c>
      <c r="C7" s="125"/>
      <c r="D7" s="125"/>
      <c r="E7" s="125"/>
      <c r="F7" s="125"/>
      <c r="G7" s="125"/>
      <c r="H7" s="125"/>
      <c r="I7" s="125"/>
      <c r="J7" s="125"/>
      <c r="K7" s="125"/>
      <c r="L7" s="125"/>
      <c r="M7" s="125"/>
      <c r="N7" s="125"/>
      <c r="O7" s="125"/>
      <c r="P7" s="125"/>
      <c r="Q7" s="125"/>
      <c r="R7" s="125"/>
    </row>
    <row r="8" spans="1:19" s="129" customFormat="1" ht="48.5" customHeight="1">
      <c r="A8" s="130">
        <v>1</v>
      </c>
      <c r="B8" s="131">
        <f>'25-BRA-I-090'!CW478</f>
        <v>53806.102723999997</v>
      </c>
      <c r="C8" s="127">
        <f>'25-BRA-I-090'!CX478</f>
        <v>167233.81346800004</v>
      </c>
      <c r="D8" s="130">
        <f>'25-BRA-I-090'!DA478</f>
        <v>14559.671200000001</v>
      </c>
      <c r="E8" s="130">
        <f>'25-BRA-I-090'!DB478</f>
        <v>6861.4896000000008</v>
      </c>
      <c r="F8" s="130">
        <f>E8</f>
        <v>6861.4896000000008</v>
      </c>
      <c r="G8" s="130">
        <f>'25-BRA-I-090'!DE478</f>
        <v>39246.431524</v>
      </c>
      <c r="H8" s="127">
        <f>'25-BRA-I-090'!DF478</f>
        <v>160372.32386799998</v>
      </c>
      <c r="I8" s="130">
        <f>'25-BRA-I-090'!DN478</f>
        <v>48456.55</v>
      </c>
      <c r="J8" s="127">
        <f>'25-BRA-I-090'!DO478</f>
        <v>174616.49999999994</v>
      </c>
      <c r="K8" s="127">
        <f>'25-BRA-I-090'!DY478</f>
        <v>0</v>
      </c>
      <c r="L8" s="127"/>
      <c r="M8" s="127"/>
      <c r="N8" s="127"/>
      <c r="O8" s="128">
        <f>B8-I8</f>
        <v>5349.5527239999938</v>
      </c>
      <c r="P8" s="71">
        <f>C8-J8</f>
        <v>-7382.6865319999051</v>
      </c>
      <c r="Q8" s="127">
        <f>'25-BRA-I-090'!FA478</f>
        <v>-9210.1184759999996</v>
      </c>
      <c r="R8" s="127">
        <f>'25-BRA-I-090'!FB478</f>
        <v>-14244.176132000008</v>
      </c>
    </row>
    <row r="9" spans="1:19" ht="48.5" customHeight="1">
      <c r="M9"/>
      <c r="N9"/>
      <c r="O9"/>
    </row>
    <row r="10" spans="1:19" ht="48.5" customHeight="1">
      <c r="M10"/>
      <c r="N10"/>
      <c r="O10"/>
    </row>
    <row r="11" spans="1:19" customFormat="1" ht="45" customHeight="1">
      <c r="A11" s="1508" t="s">
        <v>376</v>
      </c>
      <c r="B11" s="1508" t="s">
        <v>377</v>
      </c>
      <c r="C11" s="1508" t="s">
        <v>378</v>
      </c>
      <c r="D11" s="1508"/>
      <c r="E11" s="1508"/>
      <c r="F11" s="165" t="s">
        <v>379</v>
      </c>
      <c r="G11" s="165"/>
      <c r="H11" s="165"/>
      <c r="I11" s="165"/>
      <c r="J11" s="165"/>
      <c r="K11" s="1496" t="s">
        <v>389</v>
      </c>
      <c r="L11" s="1497"/>
      <c r="M11" s="1497"/>
      <c r="N11" s="1497"/>
    </row>
    <row r="12" spans="1:19" customFormat="1" ht="52.5" customHeight="1">
      <c r="A12" s="1508"/>
      <c r="B12" s="1508"/>
      <c r="C12" s="1508"/>
      <c r="D12" s="1508"/>
      <c r="E12" s="1508"/>
      <c r="F12" s="1509" t="s">
        <v>382</v>
      </c>
      <c r="G12" s="1509"/>
      <c r="H12" s="1510" t="s">
        <v>383</v>
      </c>
      <c r="I12" s="1510"/>
      <c r="J12" s="165"/>
      <c r="K12" s="1498"/>
      <c r="L12" s="1499"/>
      <c r="M12" s="1499"/>
      <c r="N12" s="1499"/>
      <c r="P12" s="122"/>
      <c r="Q12" s="122"/>
      <c r="R12" s="122"/>
      <c r="S12" s="122"/>
    </row>
    <row r="13" spans="1:19" customFormat="1" ht="75">
      <c r="A13" s="1508"/>
      <c r="B13" s="1508"/>
      <c r="C13" s="166" t="s">
        <v>384</v>
      </c>
      <c r="D13" s="166" t="s">
        <v>385</v>
      </c>
      <c r="E13" s="166" t="s">
        <v>386</v>
      </c>
      <c r="F13" s="166" t="s">
        <v>384</v>
      </c>
      <c r="G13" s="166" t="s">
        <v>385</v>
      </c>
      <c r="H13" s="166" t="s">
        <v>387</v>
      </c>
      <c r="I13" s="166" t="s">
        <v>388</v>
      </c>
      <c r="J13" s="166" t="s">
        <v>389</v>
      </c>
      <c r="K13" s="717" t="s">
        <v>2213</v>
      </c>
      <c r="L13" s="718" t="s">
        <v>2214</v>
      </c>
      <c r="M13" s="718" t="s">
        <v>380</v>
      </c>
      <c r="N13" s="718" t="s">
        <v>381</v>
      </c>
      <c r="O13" s="122"/>
      <c r="P13" s="122"/>
      <c r="Q13" s="122"/>
      <c r="R13" s="122"/>
      <c r="S13" s="122"/>
    </row>
    <row r="14" spans="1:19" customFormat="1" ht="46.5" customHeight="1">
      <c r="A14" s="167">
        <v>1.1000000000000001</v>
      </c>
      <c r="B14" s="167" t="s">
        <v>390</v>
      </c>
      <c r="C14" s="719">
        <f>C4</f>
        <v>1394826.6609322391</v>
      </c>
      <c r="D14" s="719">
        <f>B4</f>
        <v>31490.409059999984</v>
      </c>
      <c r="E14" s="719"/>
      <c r="F14" s="719">
        <f>J4+M4</f>
        <v>1371496.7500000002</v>
      </c>
      <c r="G14" s="719">
        <f>I4+L4</f>
        <v>33225.762749999994</v>
      </c>
      <c r="H14" s="719">
        <f>E4</f>
        <v>11796.060064946912</v>
      </c>
      <c r="I14" s="719">
        <f>D4</f>
        <v>141.974895</v>
      </c>
      <c r="J14" s="719">
        <f>'25-BRA-I-090'!DS7+'25-BRA-I-090'!EJ7*26300</f>
        <v>28199692950.43084</v>
      </c>
      <c r="K14" s="720">
        <f>'DT04 (TM) 1 '!L8+'DT04 (TM) 1 '!L10</f>
        <v>27375766652.707893</v>
      </c>
      <c r="L14" s="720"/>
      <c r="M14" s="721">
        <f>K14-J14-L14</f>
        <v>-823926297.72294617</v>
      </c>
      <c r="N14" s="722" t="str">
        <f>IF(M14&lt;=0,"VƯỢT DỰ TOÁN","ĐẢM BẢO")</f>
        <v>VƯỢT DỰ TOÁN</v>
      </c>
      <c r="O14" s="122"/>
      <c r="P14" s="122"/>
      <c r="Q14" s="122"/>
      <c r="R14" s="122"/>
      <c r="S14" s="122"/>
    </row>
    <row r="15" spans="1:19" customFormat="1" ht="59" customHeight="1">
      <c r="A15" s="167">
        <v>1.2</v>
      </c>
      <c r="B15" s="167" t="s">
        <v>391</v>
      </c>
      <c r="C15" s="719">
        <f>C6</f>
        <v>167233.81346800004</v>
      </c>
      <c r="D15" s="719">
        <f>B6</f>
        <v>183602.102724</v>
      </c>
      <c r="E15" s="719"/>
      <c r="F15" s="719">
        <f>J6+M6</f>
        <v>174616.49999999994</v>
      </c>
      <c r="G15" s="719">
        <f>I6+L6</f>
        <v>178599.55</v>
      </c>
      <c r="H15" s="719">
        <f>E6</f>
        <v>6861.4896000000008</v>
      </c>
      <c r="I15" s="719">
        <f>D6</f>
        <v>14559.671200000001</v>
      </c>
      <c r="J15" s="719">
        <f>'25-BRA-I-090'!DS317</f>
        <v>4999439851.8798904</v>
      </c>
      <c r="K15" s="720">
        <f>'DT04 (TM) 1 '!L13</f>
        <v>1703348999.9999998</v>
      </c>
      <c r="L15" s="720"/>
      <c r="M15" s="721">
        <f t="shared" ref="M15:M16" si="0">K15-J15-L15</f>
        <v>-3296090851.8798904</v>
      </c>
      <c r="N15" s="722" t="str">
        <f t="shared" ref="N15:N16" si="1">IF(M15&lt;=0,"VƯỢT DỰ TOÁN","ĐẢM BẢO")</f>
        <v>VƯỢT DỰ TOÁN</v>
      </c>
      <c r="O15" s="122"/>
      <c r="P15" s="122"/>
      <c r="Q15" s="122"/>
      <c r="R15" s="122"/>
      <c r="S15" s="122"/>
    </row>
    <row r="16" spans="1:19" customFormat="1" ht="30" customHeight="1">
      <c r="A16" s="167">
        <v>1.3</v>
      </c>
      <c r="B16" s="167" t="s">
        <v>392</v>
      </c>
      <c r="C16" s="719">
        <f>C8</f>
        <v>167233.81346800004</v>
      </c>
      <c r="D16" s="719">
        <f>B8</f>
        <v>53806.102723999997</v>
      </c>
      <c r="E16" s="719"/>
      <c r="F16" s="719">
        <f>J8+M8</f>
        <v>174616.49999999994</v>
      </c>
      <c r="G16" s="719">
        <f>I8+L8</f>
        <v>48456.55</v>
      </c>
      <c r="H16" s="719">
        <f>E8</f>
        <v>6861.4896000000008</v>
      </c>
      <c r="I16" s="719">
        <f>D8</f>
        <v>14559.671200000001</v>
      </c>
      <c r="J16" s="719">
        <f>'25-BRA-I-090'!DS478</f>
        <v>4227979301.8798904</v>
      </c>
      <c r="K16" s="720">
        <f>'DT04 (TM) 1 '!L17</f>
        <v>2538751590</v>
      </c>
      <c r="L16" s="720"/>
      <c r="M16" s="721">
        <f t="shared" si="0"/>
        <v>-1689227711.8798904</v>
      </c>
      <c r="N16" s="722" t="str">
        <f t="shared" si="1"/>
        <v>VƯỢT DỰ TOÁN</v>
      </c>
      <c r="O16" s="122"/>
      <c r="P16" s="122"/>
      <c r="Q16" s="122"/>
      <c r="R16" s="122"/>
      <c r="S16" s="122"/>
    </row>
    <row r="21" ht="66.5" customHeight="1"/>
  </sheetData>
  <mergeCells count="14">
    <mergeCell ref="K11:N12"/>
    <mergeCell ref="Q1:R1"/>
    <mergeCell ref="B1:C1"/>
    <mergeCell ref="A1:A2"/>
    <mergeCell ref="G1:H1"/>
    <mergeCell ref="D1:F1"/>
    <mergeCell ref="I1:K1"/>
    <mergeCell ref="O1:P1"/>
    <mergeCell ref="L1:N1"/>
    <mergeCell ref="A11:A13"/>
    <mergeCell ref="B11:B13"/>
    <mergeCell ref="C11:E12"/>
    <mergeCell ref="F12:G12"/>
    <mergeCell ref="H12:I12"/>
  </mergeCells>
  <conditionalFormatting sqref="L13">
    <cfRule type="cellIs" dxfId="9" priority="1" operator="equal">
      <formula>"vượt dự toán"</formula>
    </cfRule>
  </conditionalFormatting>
  <conditionalFormatting sqref="M14:M16">
    <cfRule type="cellIs" dxfId="8" priority="3" operator="equal">
      <formula>"vượt dự toán"</formula>
    </cfRule>
  </conditionalFormatting>
  <conditionalFormatting sqref="N13:N16">
    <cfRule type="cellIs" dxfId="7" priority="2" operator="equal">
      <formula>"vượt dự toán"</formula>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724CF-76CB-4CF5-8193-EF5140FC3CD1}">
  <sheetPr>
    <tabColor theme="3"/>
    <pageSetUpPr fitToPage="1"/>
  </sheetPr>
  <dimension ref="A1:AV587"/>
  <sheetViews>
    <sheetView view="pageBreakPreview" topLeftCell="A472" zoomScale="70" zoomScaleNormal="100" zoomScaleSheetLayoutView="70" workbookViewId="0">
      <selection activeCell="C516" sqref="C516"/>
    </sheetView>
  </sheetViews>
  <sheetFormatPr defaultColWidth="10" defaultRowHeight="15.5"/>
  <cols>
    <col min="1" max="1" width="8.69921875" style="1168" customWidth="1"/>
    <col min="2" max="2" width="54.3984375" style="1169" customWidth="1"/>
    <col min="3" max="3" width="34.59765625" style="1169" customWidth="1"/>
    <col min="4" max="4" width="14.19921875" style="1168" customWidth="1"/>
    <col min="5" max="5" width="10.59765625" style="1170" customWidth="1"/>
    <col min="6" max="6" width="12.19921875" style="1170" customWidth="1"/>
    <col min="7" max="7" width="14" style="1171" customWidth="1"/>
    <col min="8" max="9" width="15" style="1171" customWidth="1"/>
    <col min="10" max="10" width="19.296875" style="1172" customWidth="1"/>
    <col min="11" max="11" width="22.09765625" style="1172" customWidth="1"/>
    <col min="12" max="12" width="25.796875" style="1181" customWidth="1"/>
    <col min="13" max="14" width="18.19921875" style="1173" hidden="1" customWidth="1"/>
    <col min="15" max="15" width="41.3984375" style="1168" hidden="1" customWidth="1"/>
    <col min="16" max="18" width="14.296875" style="1168" hidden="1" customWidth="1"/>
    <col min="19" max="19" width="22.69921875" style="1168" hidden="1" customWidth="1"/>
    <col min="20" max="20" width="12.59765625" style="1010" hidden="1" customWidth="1"/>
    <col min="21" max="21" width="20.5" style="1011" hidden="1" customWidth="1"/>
    <col min="22" max="22" width="13.59765625" style="1011" hidden="1" customWidth="1"/>
    <col min="23" max="23" width="16.09765625" style="1168" hidden="1" customWidth="1"/>
    <col min="24" max="24" width="25.69921875" style="1168" hidden="1" customWidth="1"/>
    <col min="25" max="25" width="11" style="1168" hidden="1" customWidth="1"/>
    <col min="26" max="26" width="10.296875" style="1168" hidden="1" customWidth="1"/>
    <col min="27" max="27" width="14.8984375" style="1168" hidden="1" customWidth="1"/>
    <col min="28" max="28" width="20.8984375" style="1168" hidden="1" customWidth="1"/>
    <col min="29" max="36" width="20.5" style="1168" hidden="1" customWidth="1"/>
    <col min="37" max="37" width="14.09765625" style="1168" hidden="1" customWidth="1"/>
    <col min="38" max="38" width="35" style="1168" bestFit="1" customWidth="1"/>
    <col min="39" max="39" width="14" style="1168" customWidth="1"/>
    <col min="40" max="40" width="10" style="1168"/>
    <col min="41" max="41" width="17.8984375" style="1168" customWidth="1"/>
    <col min="42" max="45" width="10" style="1168"/>
    <col min="46" max="46" width="19.8984375" style="1168" customWidth="1"/>
    <col min="47" max="16384" width="10" style="1168"/>
  </cols>
  <sheetData>
    <row r="1" spans="1:48" s="1009" customFormat="1" ht="28" customHeight="1">
      <c r="A1" s="1007" t="s">
        <v>2603</v>
      </c>
      <c r="B1" s="1007"/>
      <c r="C1" s="1007"/>
      <c r="D1" s="1007"/>
      <c r="E1" s="1007"/>
      <c r="F1" s="1007"/>
      <c r="G1" s="1007"/>
      <c r="H1" s="1007"/>
      <c r="I1" s="1007"/>
      <c r="J1" s="1007"/>
      <c r="K1" s="1007"/>
      <c r="L1" s="1012"/>
      <c r="M1" s="1008"/>
      <c r="N1" s="1008"/>
      <c r="T1" s="1010"/>
      <c r="U1" s="1011"/>
      <c r="V1" s="1011"/>
    </row>
    <row r="2" spans="1:48" s="1009" customFormat="1">
      <c r="A2" s="1012"/>
      <c r="B2" s="1013"/>
      <c r="C2" s="1013"/>
      <c r="D2" s="1012"/>
      <c r="E2" s="1014"/>
      <c r="F2" s="1014"/>
      <c r="G2" s="1008"/>
      <c r="H2" s="1008"/>
      <c r="I2" s="1008"/>
      <c r="J2" s="1015"/>
      <c r="K2" s="1015"/>
      <c r="L2" s="1176"/>
      <c r="M2" s="1016"/>
      <c r="N2" s="1016"/>
      <c r="T2" s="1010"/>
      <c r="U2" s="1011"/>
      <c r="V2" s="1011"/>
    </row>
    <row r="3" spans="1:48" s="1020" customFormat="1">
      <c r="A3" s="1017"/>
      <c r="B3" s="1018" t="s">
        <v>2604</v>
      </c>
      <c r="C3" s="1018"/>
      <c r="D3" s="1018"/>
      <c r="E3" s="1018"/>
      <c r="F3" s="1018"/>
      <c r="G3" s="1018"/>
      <c r="H3" s="1018"/>
      <c r="I3" s="1018"/>
      <c r="J3" s="1018"/>
      <c r="K3" s="1018"/>
      <c r="L3" s="1177"/>
      <c r="M3" s="1019"/>
      <c r="N3" s="1019"/>
      <c r="T3" s="1010"/>
      <c r="U3" s="1011"/>
      <c r="V3" s="1011"/>
    </row>
    <row r="4" spans="1:48" s="1009" customFormat="1">
      <c r="A4" s="1021"/>
      <c r="B4" s="1018" t="s">
        <v>2605</v>
      </c>
      <c r="C4" s="1018"/>
      <c r="D4" s="1018"/>
      <c r="E4" s="1018"/>
      <c r="F4" s="1018"/>
      <c r="G4" s="1018"/>
      <c r="H4" s="1018"/>
      <c r="I4" s="1018"/>
      <c r="J4" s="1018"/>
      <c r="K4" s="1018"/>
      <c r="L4" s="1178"/>
      <c r="M4" s="1022"/>
      <c r="N4" s="1022"/>
      <c r="T4" s="1010"/>
      <c r="U4" s="1011"/>
      <c r="V4" s="1011"/>
    </row>
    <row r="5" spans="1:48" s="1028" customFormat="1">
      <c r="A5" s="1023"/>
      <c r="B5" s="1024"/>
      <c r="C5" s="1024"/>
      <c r="D5" s="1023"/>
      <c r="E5" s="1014"/>
      <c r="F5" s="1014"/>
      <c r="G5" s="1025"/>
      <c r="H5" s="1025"/>
      <c r="I5" s="1025"/>
      <c r="J5" s="1015"/>
      <c r="K5" s="1026" t="s">
        <v>2606</v>
      </c>
      <c r="L5" s="1179" t="s">
        <v>2607</v>
      </c>
      <c r="M5" s="1027"/>
      <c r="N5" s="1027"/>
      <c r="T5" s="1010"/>
      <c r="U5" s="1029"/>
      <c r="V5" s="1029"/>
      <c r="AD5" s="1511" t="s">
        <v>17</v>
      </c>
      <c r="AE5" s="1511"/>
      <c r="AF5" s="1512" t="s">
        <v>18</v>
      </c>
      <c r="AG5" s="1512"/>
      <c r="AH5" s="1512" t="s">
        <v>2073</v>
      </c>
      <c r="AI5" s="1512"/>
      <c r="AJ5" s="1023"/>
    </row>
    <row r="6" spans="1:48" s="1038" customFormat="1" ht="60">
      <c r="A6" s="1030" t="s">
        <v>376</v>
      </c>
      <c r="B6" s="1031" t="s">
        <v>2608</v>
      </c>
      <c r="C6" s="1032" t="s">
        <v>2609</v>
      </c>
      <c r="D6" s="1033" t="s">
        <v>2610</v>
      </c>
      <c r="E6" s="1034" t="s">
        <v>228</v>
      </c>
      <c r="F6" s="1034" t="s">
        <v>2611</v>
      </c>
      <c r="G6" s="1034" t="s">
        <v>2612</v>
      </c>
      <c r="H6" s="1035" t="s">
        <v>2613</v>
      </c>
      <c r="I6" s="1034" t="s">
        <v>2614</v>
      </c>
      <c r="J6" s="1036" t="s">
        <v>2615</v>
      </c>
      <c r="K6" s="1036" t="s">
        <v>2616</v>
      </c>
      <c r="L6" s="1036" t="s">
        <v>381</v>
      </c>
      <c r="M6" s="1037"/>
      <c r="N6" s="1037"/>
      <c r="S6" s="1039" t="e">
        <f>G7-#REF!</f>
        <v>#REF!</v>
      </c>
      <c r="T6" s="1040"/>
      <c r="U6" s="1041"/>
      <c r="V6" s="1041"/>
      <c r="AD6" s="1038" t="s">
        <v>98</v>
      </c>
      <c r="AE6" s="1038" t="s">
        <v>97</v>
      </c>
      <c r="AF6" s="1042" t="s">
        <v>98</v>
      </c>
      <c r="AG6" s="1042" t="s">
        <v>97</v>
      </c>
      <c r="AH6" s="1043" t="s">
        <v>98</v>
      </c>
      <c r="AI6" s="1043" t="s">
        <v>97</v>
      </c>
      <c r="AJ6" s="1044" t="s">
        <v>2617</v>
      </c>
    </row>
    <row r="7" spans="1:48" s="1038" customFormat="1" ht="29.5" customHeight="1">
      <c r="A7" s="1045" t="s">
        <v>232</v>
      </c>
      <c r="B7" s="1046" t="s">
        <v>2618</v>
      </c>
      <c r="C7" s="1047"/>
      <c r="D7" s="1048" t="s">
        <v>2619</v>
      </c>
      <c r="E7" s="1049">
        <v>0.09</v>
      </c>
      <c r="F7" s="1049"/>
      <c r="G7" s="1050">
        <f>SUBTOTAL(9,G8:G280)/1000</f>
        <v>1297.1887946669824</v>
      </c>
      <c r="H7" s="1050"/>
      <c r="I7" s="1050">
        <f>SUBTOTAL(9,I8:I280)/1000</f>
        <v>1505.3989499999998</v>
      </c>
      <c r="J7" s="1051">
        <v>20718447.0247031</v>
      </c>
      <c r="K7" s="1051">
        <f>SUBTOTAL(9,K8:K279)</f>
        <v>29025326199.620625</v>
      </c>
      <c r="L7" s="1052"/>
      <c r="M7" s="1016"/>
      <c r="N7" s="1016"/>
      <c r="P7" s="1053">
        <f>SUM(P8:P278)</f>
        <v>0</v>
      </c>
      <c r="Q7" s="1053">
        <f>SUM(Q8:Q278)</f>
        <v>0</v>
      </c>
      <c r="R7" s="1053">
        <f>Q7+P7</f>
        <v>0</v>
      </c>
      <c r="T7" s="1054"/>
      <c r="U7" s="1041"/>
      <c r="V7" s="1041"/>
      <c r="AL7" s="1055"/>
    </row>
    <row r="8" spans="1:48" s="1038" customFormat="1" ht="30">
      <c r="A8" s="372">
        <v>1</v>
      </c>
      <c r="B8" s="1056" t="s">
        <v>238</v>
      </c>
      <c r="C8" s="1057">
        <f>VLOOKUP(L8,'25-BRA-I-090'!$I:$FD,4,0)</f>
        <v>0</v>
      </c>
      <c r="D8" s="374" t="str">
        <f>AC8</f>
        <v>sets</v>
      </c>
      <c r="E8" s="183"/>
      <c r="F8" s="184">
        <f>AD8</f>
        <v>320</v>
      </c>
      <c r="G8" s="185">
        <f>AE8</f>
        <v>3404</v>
      </c>
      <c r="H8" s="185">
        <f>AF8</f>
        <v>0</v>
      </c>
      <c r="I8" s="185">
        <f>AH8</f>
        <v>320</v>
      </c>
      <c r="J8" s="185">
        <f>K8/I8</f>
        <v>635930</v>
      </c>
      <c r="K8" s="185">
        <f>AJ8</f>
        <v>203497600</v>
      </c>
      <c r="L8" s="1182" t="s">
        <v>236</v>
      </c>
      <c r="M8" s="1058" t="e">
        <f>+VLOOKUP(L8,'[121]PR (2)'!$A$12:$M$253,13,FALSE)</f>
        <v>#N/A</v>
      </c>
      <c r="N8" s="1058" t="e">
        <f>+VLOOKUP(L8,'[121]PR (2)'!$A$12:$AQ$253,12,FALSE)</f>
        <v>#N/A</v>
      </c>
      <c r="O8" s="1037"/>
      <c r="P8" s="1053"/>
      <c r="Q8" s="1053"/>
      <c r="T8" s="1040"/>
      <c r="U8" s="1041"/>
      <c r="V8" s="1041"/>
      <c r="AA8" s="1038" t="str">
        <f>VLOOKUP(L8,'25-BRA-I-090'!$I:$FD,2,0)</f>
        <v>Bulong móng</v>
      </c>
      <c r="AB8" s="1038" t="str">
        <f>VLOOKUP(L8,'25-BRA-I-090'!$I:$FD,3,0)</f>
        <v>ANCHOR BOLT M42</v>
      </c>
      <c r="AC8" s="1038" t="str">
        <f>VLOOKUP(L8,'25-BRA-I-090'!$I:$FD,5,0)</f>
        <v>sets</v>
      </c>
      <c r="AD8" s="1038">
        <f>SUMIFS('25-BRA-I-090'!$CW:$CW,'25-BRA-I-090'!$I:$I,L8)</f>
        <v>320</v>
      </c>
      <c r="AE8" s="1038">
        <f>SUMIFS('25-BRA-I-090'!$CX:$CX,'25-BRA-I-090'!$I:$I,L8)</f>
        <v>3404</v>
      </c>
      <c r="AF8" s="1038">
        <f>SUMIFS('25-BRA-I-090'!$DA:$DA,'25-BRA-I-090'!$I:$I,L8)</f>
        <v>0</v>
      </c>
      <c r="AG8" s="1038">
        <f>SUMIFS('25-BRA-I-090'!$DB:$DB,'25-BRA-I-090'!$I:$I,L8)</f>
        <v>0</v>
      </c>
      <c r="AH8" s="1039">
        <f>SUMIFS('25-BRA-I-090'!$DN:$DN,'25-BRA-I-090'!$I:$I,L8)+SUMIFS('25-BRA-I-090'!$EG:$EG,'25-BRA-I-090'!$I:$I,L8)</f>
        <v>320</v>
      </c>
      <c r="AI8" s="1039">
        <f>SUMIFS('25-BRA-I-090'!$DO:$DO,'25-BRA-I-090'!$I:$I,L8)+SUMIFS('25-BRA-I-090'!$EH:$EH,'25-BRA-I-090'!$I:$I,L8)</f>
        <v>0</v>
      </c>
      <c r="AJ8" s="1039">
        <f>SUMIFS('25-BRA-I-090'!$DS:$DS,'25-BRA-I-090'!$I:$I,L8)+26400*SUMIFS('25-BRA-I-090'!$EJ:$EJ,'25-BRA-I-090'!$I:$I,L8)</f>
        <v>203497600</v>
      </c>
      <c r="AK8" s="185">
        <f>J8*1.08</f>
        <v>686804.4</v>
      </c>
      <c r="AO8" s="185">
        <v>635930</v>
      </c>
      <c r="AR8" s="1059" t="s">
        <v>236</v>
      </c>
      <c r="AS8" s="1060" t="s">
        <v>237</v>
      </c>
      <c r="AT8" s="1061" t="s">
        <v>238</v>
      </c>
      <c r="AU8" s="1062"/>
      <c r="AV8" s="1059" t="s">
        <v>239</v>
      </c>
    </row>
    <row r="9" spans="1:48" s="1038" customFormat="1">
      <c r="A9" s="372">
        <v>2</v>
      </c>
      <c r="B9" s="1056" t="s">
        <v>338</v>
      </c>
      <c r="C9" s="1057" t="s">
        <v>339</v>
      </c>
      <c r="D9" s="374" t="str">
        <f t="shared" ref="D9:D72" si="0">AC9</f>
        <v>Kg</v>
      </c>
      <c r="E9" s="183"/>
      <c r="F9" s="184">
        <f>AD9</f>
        <v>48</v>
      </c>
      <c r="G9" s="185">
        <f>AE9</f>
        <v>3768</v>
      </c>
      <c r="H9" s="185">
        <f>AG9</f>
        <v>0</v>
      </c>
      <c r="I9" s="185">
        <f>AI9</f>
        <v>3768</v>
      </c>
      <c r="J9" s="185">
        <f>K9/I9</f>
        <v>13545.45</v>
      </c>
      <c r="K9" s="185">
        <f>AJ9</f>
        <v>51039255.600000001</v>
      </c>
      <c r="L9" s="1182" t="s">
        <v>240</v>
      </c>
      <c r="M9" s="1058" t="e">
        <f>+VLOOKUP(L9,'[121]PR (2)'!$A$12:$M$253,13,FALSE)</f>
        <v>#N/A</v>
      </c>
      <c r="N9" s="1058" t="e">
        <f>+VLOOKUP(L9,'[121]PR (2)'!$A$12:$AQ$253,12,FALSE)</f>
        <v>#N/A</v>
      </c>
      <c r="O9" s="1037"/>
      <c r="P9" s="1053"/>
      <c r="Q9" s="1053"/>
      <c r="T9" s="1040"/>
      <c r="U9" s="1041"/>
      <c r="V9" s="1041"/>
      <c r="AA9" s="1038" t="str">
        <f>VLOOKUP(L9,'25-BRA-I-090'!$I:$FD,2,0)</f>
        <v>Tôn tấm</v>
      </c>
      <c r="AB9" s="1038" t="str">
        <f>VLOOKUP(L9,'25-BRA-I-090'!$I:$FD,3,0)</f>
        <v>PL10x2000x6000</v>
      </c>
      <c r="AC9" s="1038" t="s">
        <v>2619</v>
      </c>
      <c r="AD9" s="1038">
        <f>SUMIFS('25-BRA-I-090'!$CW:$CW,'25-BRA-I-090'!$I:$I,L9)</f>
        <v>48</v>
      </c>
      <c r="AE9" s="1038">
        <f>SUMIFS('25-BRA-I-090'!$CX:$CX,'25-BRA-I-090'!$I:$I,L9)</f>
        <v>3768</v>
      </c>
      <c r="AF9" s="1038">
        <f>SUMIFS('25-BRA-I-090'!$DA:$DA,'25-BRA-I-090'!$I:$I,L9)</f>
        <v>0</v>
      </c>
      <c r="AG9" s="1038">
        <f>SUMIFS('25-BRA-I-090'!$DB:$DB,'25-BRA-I-090'!$I:$I,L9)</f>
        <v>0</v>
      </c>
      <c r="AH9" s="1039">
        <f>SUMIFS('25-BRA-I-090'!$DN:$DN,'25-BRA-I-090'!$I:$I,L9)+SUMIFS('25-BRA-I-090'!$EG:$EG,'25-BRA-I-090'!$I:$I,L9)</f>
        <v>48</v>
      </c>
      <c r="AI9" s="1039">
        <f>SUMIFS('25-BRA-I-090'!$DO:$DO,'25-BRA-I-090'!$I:$I,L9)+SUMIFS('25-BRA-I-090'!$EH:$EH,'25-BRA-I-090'!$I:$I,L9)</f>
        <v>3768</v>
      </c>
      <c r="AJ9" s="1039">
        <f>SUMIFS('25-BRA-I-090'!$DS:$DS,'25-BRA-I-090'!$I:$I,L9)+26400*SUMIFS('25-BRA-I-090'!$EJ:$EJ,'25-BRA-I-090'!$I:$I,L9)</f>
        <v>51039255.600000001</v>
      </c>
      <c r="AK9" s="185">
        <f t="shared" ref="AK9:AK72" si="1">J9*1.08</f>
        <v>14629.086000000001</v>
      </c>
      <c r="AO9" s="185">
        <v>13545.45</v>
      </c>
      <c r="AR9" s="1061" t="s">
        <v>240</v>
      </c>
      <c r="AS9" s="1060" t="s">
        <v>235</v>
      </c>
      <c r="AT9" s="1061" t="s">
        <v>338</v>
      </c>
      <c r="AU9" s="1062" t="s">
        <v>339</v>
      </c>
      <c r="AV9" s="1059" t="s">
        <v>44</v>
      </c>
    </row>
    <row r="10" spans="1:48" s="1038" customFormat="1">
      <c r="A10" s="372">
        <v>3</v>
      </c>
      <c r="B10" s="1056" t="s">
        <v>288</v>
      </c>
      <c r="C10" s="1057" t="s">
        <v>289</v>
      </c>
      <c r="D10" s="374" t="str">
        <f t="shared" si="0"/>
        <v>Kg</v>
      </c>
      <c r="E10" s="183"/>
      <c r="F10" s="184">
        <f t="shared" ref="F10:G65" si="2">AD10</f>
        <v>3.64</v>
      </c>
      <c r="G10" s="185">
        <f t="shared" si="2"/>
        <v>42.860999999999997</v>
      </c>
      <c r="H10" s="185">
        <f t="shared" ref="H10:H65" si="3">AG10</f>
        <v>42.860999999999997</v>
      </c>
      <c r="I10" s="185">
        <f t="shared" ref="I10:I65" si="4">AI10</f>
        <v>0</v>
      </c>
      <c r="J10" s="185" t="e">
        <f t="shared" ref="J10:J73" si="5">K10/I10</f>
        <v>#DIV/0!</v>
      </c>
      <c r="K10" s="185">
        <f t="shared" ref="K10:K73" si="6">AJ10</f>
        <v>0</v>
      </c>
      <c r="L10" s="1183" t="s">
        <v>243</v>
      </c>
      <c r="M10" s="1058" t="e">
        <f>+VLOOKUP(L10,'[121]PR (2)'!$A$12:$M$253,13,FALSE)</f>
        <v>#N/A</v>
      </c>
      <c r="N10" s="1058" t="e">
        <f>+VLOOKUP(L10,'[121]PR (2)'!$A$12:$AQ$253,12,FALSE)</f>
        <v>#N/A</v>
      </c>
      <c r="O10" s="1037"/>
      <c r="P10" s="1053"/>
      <c r="Q10" s="1053"/>
      <c r="T10" s="1040"/>
      <c r="U10" s="1041"/>
      <c r="V10" s="1041"/>
      <c r="AA10" s="1038" t="str">
        <f>VLOOKUP(L10,'25-BRA-I-090'!$I:$FD,2,0)</f>
        <v>Tôn tấm</v>
      </c>
      <c r="AB10" s="1038" t="str">
        <f>VLOOKUP(L10,'25-BRA-I-090'!$I:$FD,3,0)</f>
        <v>PL1.5x800x800</v>
      </c>
      <c r="AC10" s="1038" t="s">
        <v>2619</v>
      </c>
      <c r="AD10" s="1038">
        <f>SUMIFS('25-BRA-I-090'!$CW:$CW,'25-BRA-I-090'!$I:$I,L10)</f>
        <v>3.64</v>
      </c>
      <c r="AE10" s="1038">
        <f>SUMIFS('25-BRA-I-090'!$CX:$CX,'25-BRA-I-090'!$I:$I,L10)</f>
        <v>42.860999999999997</v>
      </c>
      <c r="AF10" s="1038">
        <f>SUMIFS('25-BRA-I-090'!$DA:$DA,'25-BRA-I-090'!$I:$I,L10)</f>
        <v>3.64</v>
      </c>
      <c r="AG10" s="1038">
        <f>SUMIFS('25-BRA-I-090'!$DB:$DB,'25-BRA-I-090'!$I:$I,L10)</f>
        <v>42.860999999999997</v>
      </c>
      <c r="AH10" s="1039">
        <f>SUMIFS('25-BRA-I-090'!$DN:$DN,'25-BRA-I-090'!$I:$I,L10)+SUMIFS('25-BRA-I-090'!$EG:$EG,'25-BRA-I-090'!$I:$I,L10)</f>
        <v>0</v>
      </c>
      <c r="AI10" s="1039">
        <f>SUMIFS('25-BRA-I-090'!$DO:$DO,'25-BRA-I-090'!$I:$I,L10)+SUMIFS('25-BRA-I-090'!$EH:$EH,'25-BRA-I-090'!$I:$I,L10)</f>
        <v>0</v>
      </c>
      <c r="AJ10" s="1039">
        <f>SUMIFS('25-BRA-I-090'!$DS:$DS,'25-BRA-I-090'!$I:$I,L10)+26400*SUMIFS('25-BRA-I-090'!$EJ:$EJ,'25-BRA-I-090'!$I:$I,L10)</f>
        <v>0</v>
      </c>
      <c r="AK10" s="185" t="e">
        <f t="shared" si="1"/>
        <v>#DIV/0!</v>
      </c>
      <c r="AO10" s="185">
        <v>17000</v>
      </c>
      <c r="AR10" s="1063" t="s">
        <v>243</v>
      </c>
      <c r="AS10" s="1064" t="s">
        <v>235</v>
      </c>
      <c r="AT10" s="1063" t="s">
        <v>288</v>
      </c>
      <c r="AU10" s="1065" t="s">
        <v>289</v>
      </c>
      <c r="AV10" s="1066" t="s">
        <v>44</v>
      </c>
    </row>
    <row r="11" spans="1:48" s="1038" customFormat="1">
      <c r="A11" s="372">
        <v>4</v>
      </c>
      <c r="B11" s="1056" t="s">
        <v>290</v>
      </c>
      <c r="C11" s="1057" t="s">
        <v>289</v>
      </c>
      <c r="D11" s="374" t="str">
        <f t="shared" si="0"/>
        <v>Kg</v>
      </c>
      <c r="E11" s="183"/>
      <c r="F11" s="184">
        <f t="shared" si="2"/>
        <v>1260</v>
      </c>
      <c r="G11" s="185">
        <f t="shared" si="2"/>
        <v>29921.956050955414</v>
      </c>
      <c r="H11" s="185">
        <f t="shared" si="3"/>
        <v>0</v>
      </c>
      <c r="I11" s="185">
        <f t="shared" si="4"/>
        <v>28825.200000000004</v>
      </c>
      <c r="J11" s="185">
        <f t="shared" si="5"/>
        <v>14018.719999999996</v>
      </c>
      <c r="K11" s="185">
        <f t="shared" si="6"/>
        <v>404092407.74399996</v>
      </c>
      <c r="L11" s="1183" t="s">
        <v>244</v>
      </c>
      <c r="M11" s="1058" t="e">
        <f>+VLOOKUP(L11,'[121]PR (2)'!$A$12:$M$253,13,FALSE)</f>
        <v>#N/A</v>
      </c>
      <c r="N11" s="1058" t="e">
        <f>+VLOOKUP(L11,'[121]PR (2)'!$A$12:$AQ$253,12,FALSE)</f>
        <v>#N/A</v>
      </c>
      <c r="O11" s="1037"/>
      <c r="P11" s="1053"/>
      <c r="Q11" s="1053"/>
      <c r="T11" s="1040"/>
      <c r="U11" s="1041"/>
      <c r="V11" s="1041"/>
      <c r="AA11" s="1038" t="str">
        <f>VLOOKUP(L11,'25-BRA-I-090'!$I:$FD,2,0)</f>
        <v>Tôn tấm</v>
      </c>
      <c r="AB11" s="1038" t="str">
        <f>VLOOKUP(L11,'25-BRA-I-090'!$I:$FD,3,0)</f>
        <v>PL3x1500x6000</v>
      </c>
      <c r="AC11" s="1038" t="s">
        <v>2619</v>
      </c>
      <c r="AD11" s="1038">
        <f>SUMIFS('25-BRA-I-090'!$CW:$CW,'25-BRA-I-090'!$I:$I,L11)</f>
        <v>1260</v>
      </c>
      <c r="AE11" s="1038">
        <f>SUMIFS('25-BRA-I-090'!$CX:$CX,'25-BRA-I-090'!$I:$I,L11)</f>
        <v>29921.956050955414</v>
      </c>
      <c r="AF11" s="1038">
        <f>SUMIFS('25-BRA-I-090'!$DA:$DA,'25-BRA-I-090'!$I:$I,L11)</f>
        <v>0</v>
      </c>
      <c r="AG11" s="1038">
        <f>SUMIFS('25-BRA-I-090'!$DB:$DB,'25-BRA-I-090'!$I:$I,L11)</f>
        <v>0</v>
      </c>
      <c r="AH11" s="1039">
        <f>SUMIFS('25-BRA-I-090'!$DN:$DN,'25-BRA-I-090'!$I:$I,L11)+SUMIFS('25-BRA-I-090'!$EG:$EG,'25-BRA-I-090'!$I:$I,L11)</f>
        <v>1224</v>
      </c>
      <c r="AI11" s="1039">
        <f>SUMIFS('25-BRA-I-090'!$DO:$DO,'25-BRA-I-090'!$I:$I,L11)+SUMIFS('25-BRA-I-090'!$EH:$EH,'25-BRA-I-090'!$I:$I,L11)</f>
        <v>28825.200000000004</v>
      </c>
      <c r="AJ11" s="1039">
        <f>SUMIFS('25-BRA-I-090'!$DS:$DS,'25-BRA-I-090'!$I:$I,L11)+26400*SUMIFS('25-BRA-I-090'!$EJ:$EJ,'25-BRA-I-090'!$I:$I,L11)</f>
        <v>404092407.74399996</v>
      </c>
      <c r="AK11" s="185">
        <f t="shared" si="1"/>
        <v>15140.217599999996</v>
      </c>
      <c r="AO11" s="185">
        <v>13090.91</v>
      </c>
      <c r="AR11" s="1063" t="s">
        <v>244</v>
      </c>
      <c r="AS11" s="1064" t="s">
        <v>235</v>
      </c>
      <c r="AT11" s="1063" t="s">
        <v>290</v>
      </c>
      <c r="AU11" s="1065" t="s">
        <v>289</v>
      </c>
      <c r="AV11" s="1066" t="s">
        <v>44</v>
      </c>
    </row>
    <row r="12" spans="1:48" s="1038" customFormat="1">
      <c r="A12" s="372">
        <v>5</v>
      </c>
      <c r="B12" s="1056" t="s">
        <v>291</v>
      </c>
      <c r="C12" s="1057" t="s">
        <v>289</v>
      </c>
      <c r="D12" s="374" t="str">
        <f t="shared" si="0"/>
        <v>Kg</v>
      </c>
      <c r="E12" s="183"/>
      <c r="F12" s="184">
        <f t="shared" si="2"/>
        <v>36</v>
      </c>
      <c r="G12" s="185">
        <f t="shared" si="2"/>
        <v>1413</v>
      </c>
      <c r="H12" s="185">
        <f t="shared" si="3"/>
        <v>0</v>
      </c>
      <c r="I12" s="185">
        <f t="shared" si="4"/>
        <v>1530.75</v>
      </c>
      <c r="J12" s="185">
        <f t="shared" si="5"/>
        <v>13580.42</v>
      </c>
      <c r="K12" s="185">
        <f t="shared" si="6"/>
        <v>20788227.914999999</v>
      </c>
      <c r="L12" s="1183" t="s">
        <v>245</v>
      </c>
      <c r="M12" s="1058" t="e">
        <f>+VLOOKUP(L12,'[121]PR (2)'!$A$12:$M$253,13,FALSE)</f>
        <v>#N/A</v>
      </c>
      <c r="N12" s="1058" t="e">
        <f>+VLOOKUP(L12,'[121]PR (2)'!$A$12:$AQ$253,12,FALSE)</f>
        <v>#N/A</v>
      </c>
      <c r="O12" s="1037"/>
      <c r="P12" s="1053"/>
      <c r="Q12" s="1053"/>
      <c r="T12" s="1040"/>
      <c r="U12" s="1041"/>
      <c r="V12" s="1041"/>
      <c r="AA12" s="1038" t="str">
        <f>VLOOKUP(L12,'25-BRA-I-090'!$I:$FD,2,0)</f>
        <v>Tôn tấm</v>
      </c>
      <c r="AB12" s="1038" t="str">
        <f>VLOOKUP(L12,'25-BRA-I-090'!$I:$FD,3,0)</f>
        <v>PL5x1500x6000</v>
      </c>
      <c r="AC12" s="1038" t="s">
        <v>2619</v>
      </c>
      <c r="AD12" s="1038">
        <f>SUMIFS('25-BRA-I-090'!$CW:$CW,'25-BRA-I-090'!$I:$I,L12)</f>
        <v>36</v>
      </c>
      <c r="AE12" s="1038">
        <f>SUMIFS('25-BRA-I-090'!$CX:$CX,'25-BRA-I-090'!$I:$I,L12)</f>
        <v>1413</v>
      </c>
      <c r="AF12" s="1038">
        <f>SUMIFS('25-BRA-I-090'!$DA:$DA,'25-BRA-I-090'!$I:$I,L12)</f>
        <v>0</v>
      </c>
      <c r="AG12" s="1038">
        <f>SUMIFS('25-BRA-I-090'!$DB:$DB,'25-BRA-I-090'!$I:$I,L12)</f>
        <v>0</v>
      </c>
      <c r="AH12" s="1039">
        <f>SUMIFS('25-BRA-I-090'!$DN:$DN,'25-BRA-I-090'!$I:$I,L12)+SUMIFS('25-BRA-I-090'!$EG:$EG,'25-BRA-I-090'!$I:$I,L12)</f>
        <v>39</v>
      </c>
      <c r="AI12" s="1039">
        <f>SUMIFS('25-BRA-I-090'!$DO:$DO,'25-BRA-I-090'!$I:$I,L12)+SUMIFS('25-BRA-I-090'!$EH:$EH,'25-BRA-I-090'!$I:$I,L12)</f>
        <v>1530.75</v>
      </c>
      <c r="AJ12" s="1039">
        <f>SUMIFS('25-BRA-I-090'!$DS:$DS,'25-BRA-I-090'!$I:$I,L12)+26400*SUMIFS('25-BRA-I-090'!$EJ:$EJ,'25-BRA-I-090'!$I:$I,L12)</f>
        <v>20788227.914999999</v>
      </c>
      <c r="AK12" s="185">
        <f t="shared" si="1"/>
        <v>14666.8536</v>
      </c>
      <c r="AO12" s="185">
        <v>13090.91</v>
      </c>
      <c r="AR12" s="1064" t="s">
        <v>245</v>
      </c>
      <c r="AS12" s="1064" t="s">
        <v>235</v>
      </c>
      <c r="AT12" s="1063" t="s">
        <v>291</v>
      </c>
      <c r="AU12" s="1065" t="s">
        <v>289</v>
      </c>
      <c r="AV12" s="1066" t="s">
        <v>44</v>
      </c>
    </row>
    <row r="13" spans="1:48" s="1038" customFormat="1">
      <c r="A13" s="372"/>
      <c r="B13" s="1056" t="str">
        <f>AB13</f>
        <v>PL5x2000X12000</v>
      </c>
      <c r="C13" s="1057" t="str">
        <f>VLOOKUP(L13,'25-BRA-I-090'!$I:$FD,4,0)</f>
        <v>ASTM A36</v>
      </c>
      <c r="D13" s="374" t="str">
        <f t="shared" si="0"/>
        <v>Kg</v>
      </c>
      <c r="E13" s="183"/>
      <c r="F13" s="184">
        <f t="shared" si="2"/>
        <v>192</v>
      </c>
      <c r="G13" s="185">
        <f t="shared" si="2"/>
        <v>7536</v>
      </c>
      <c r="H13" s="185">
        <f t="shared" si="3"/>
        <v>0</v>
      </c>
      <c r="I13" s="185">
        <f t="shared" si="4"/>
        <v>7536</v>
      </c>
      <c r="J13" s="185">
        <f t="shared" si="5"/>
        <v>13181.82</v>
      </c>
      <c r="K13" s="185">
        <f t="shared" si="6"/>
        <v>99338195.519999996</v>
      </c>
      <c r="L13" s="1183" t="s">
        <v>562</v>
      </c>
      <c r="M13" s="1058"/>
      <c r="N13" s="1058"/>
      <c r="O13" s="1037"/>
      <c r="P13" s="1053"/>
      <c r="Q13" s="1053"/>
      <c r="T13" s="1040"/>
      <c r="U13" s="1041"/>
      <c r="V13" s="1041"/>
      <c r="AA13" s="1038" t="str">
        <f>VLOOKUP(L13,'25-BRA-I-090'!$I:$FD,2,0)</f>
        <v>Tôn tấm</v>
      </c>
      <c r="AB13" s="1038" t="str">
        <f>VLOOKUP(L13,'25-BRA-I-090'!$I:$FD,3,0)</f>
        <v>PL5x2000X12000</v>
      </c>
      <c r="AC13" s="1038" t="s">
        <v>2619</v>
      </c>
      <c r="AD13" s="1038">
        <f>SUMIFS('25-BRA-I-090'!$CW:$CW,'25-BRA-I-090'!$I:$I,L13)</f>
        <v>192</v>
      </c>
      <c r="AE13" s="1038">
        <f>SUMIFS('25-BRA-I-090'!$CX:$CX,'25-BRA-I-090'!$I:$I,L13)</f>
        <v>7536</v>
      </c>
      <c r="AF13" s="1038">
        <f>SUMIFS('25-BRA-I-090'!$DA:$DA,'25-BRA-I-090'!$I:$I,L13)</f>
        <v>0</v>
      </c>
      <c r="AG13" s="1038">
        <f>SUMIFS('25-BRA-I-090'!$DB:$DB,'25-BRA-I-090'!$I:$I,L13)</f>
        <v>0</v>
      </c>
      <c r="AH13" s="1039">
        <f>SUMIFS('25-BRA-I-090'!$DN:$DN,'25-BRA-I-090'!$I:$I,L13)+SUMIFS('25-BRA-I-090'!$EG:$EG,'25-BRA-I-090'!$I:$I,L13)</f>
        <v>192</v>
      </c>
      <c r="AI13" s="1039">
        <f>SUMIFS('25-BRA-I-090'!$DO:$DO,'25-BRA-I-090'!$I:$I,L13)+SUMIFS('25-BRA-I-090'!$EH:$EH,'25-BRA-I-090'!$I:$I,L13)</f>
        <v>7536</v>
      </c>
      <c r="AJ13" s="1039">
        <f>SUMIFS('25-BRA-I-090'!$DS:$DS,'25-BRA-I-090'!$I:$I,L13)+26400*SUMIFS('25-BRA-I-090'!$EJ:$EJ,'25-BRA-I-090'!$I:$I,L13)</f>
        <v>99338195.519999996</v>
      </c>
      <c r="AK13" s="185"/>
      <c r="AO13" s="185"/>
      <c r="AR13" s="1063" t="s">
        <v>562</v>
      </c>
      <c r="AS13" s="1064" t="s">
        <v>235</v>
      </c>
      <c r="AT13" s="1063" t="s">
        <v>563</v>
      </c>
      <c r="AU13" s="1065" t="s">
        <v>289</v>
      </c>
      <c r="AV13" s="1066" t="s">
        <v>44</v>
      </c>
    </row>
    <row r="14" spans="1:48" s="1038" customFormat="1" ht="75">
      <c r="A14" s="372">
        <v>6</v>
      </c>
      <c r="B14" s="1056" t="s">
        <v>2620</v>
      </c>
      <c r="C14" s="1057" t="s">
        <v>289</v>
      </c>
      <c r="D14" s="374" t="str">
        <f t="shared" si="0"/>
        <v>Kg</v>
      </c>
      <c r="E14" s="183"/>
      <c r="F14" s="184">
        <f t="shared" si="2"/>
        <v>204</v>
      </c>
      <c r="G14" s="185">
        <f t="shared" si="2"/>
        <v>9608.4</v>
      </c>
      <c r="H14" s="185">
        <f t="shared" si="3"/>
        <v>0</v>
      </c>
      <c r="I14" s="185">
        <f t="shared" si="4"/>
        <v>9608.4</v>
      </c>
      <c r="J14" s="185">
        <f t="shared" si="5"/>
        <v>13120.321470588236</v>
      </c>
      <c r="K14" s="185">
        <f t="shared" si="6"/>
        <v>126065296.818</v>
      </c>
      <c r="L14" s="1183" t="s">
        <v>246</v>
      </c>
      <c r="M14" s="1058" t="e">
        <f>+VLOOKUP(L14,'[121]PR (2)'!$A$12:$M$253,13,FALSE)</f>
        <v>#N/A</v>
      </c>
      <c r="N14" s="1058" t="e">
        <f>+VLOOKUP(L14,'[121]PR (2)'!$A$12:$AQ$253,12,FALSE)</f>
        <v>#N/A</v>
      </c>
      <c r="O14" s="1037"/>
      <c r="P14" s="1053"/>
      <c r="Q14" s="1053"/>
      <c r="T14" s="1040"/>
      <c r="U14" s="1041"/>
      <c r="V14" s="1041"/>
      <c r="AA14" s="1038" t="str">
        <f>VLOOKUP(L14,'25-BRA-I-090'!$I:$FD,2,0)</f>
        <v>Tôn tấm</v>
      </c>
      <c r="AB14" s="1038" t="str">
        <f>VLOOKUP(L14,'25-BRA-I-090'!$I:$FD,3,0)</f>
        <v>PL6x1500x12000; PL6x2000x12000 (2 tờ); PL6x2000x3000(1 tờ)</v>
      </c>
      <c r="AC14" s="1038" t="s">
        <v>2619</v>
      </c>
      <c r="AD14" s="1038">
        <f>SUMIFS('25-BRA-I-090'!$CW:$CW,'25-BRA-I-090'!$I:$I,L14)</f>
        <v>204</v>
      </c>
      <c r="AE14" s="1038">
        <f>SUMIFS('25-BRA-I-090'!$CX:$CX,'25-BRA-I-090'!$I:$I,L14)</f>
        <v>9608.4</v>
      </c>
      <c r="AF14" s="1038">
        <f>SUMIFS('25-BRA-I-090'!$DA:$DA,'25-BRA-I-090'!$I:$I,L14)</f>
        <v>0</v>
      </c>
      <c r="AG14" s="1038">
        <f>SUMIFS('25-BRA-I-090'!$DB:$DB,'25-BRA-I-090'!$I:$I,L14)</f>
        <v>0</v>
      </c>
      <c r="AH14" s="1039">
        <f>SUMIFS('25-BRA-I-090'!$DN:$DN,'25-BRA-I-090'!$I:$I,L14)+SUMIFS('25-BRA-I-090'!$EG:$EG,'25-BRA-I-090'!$I:$I,L14)</f>
        <v>204</v>
      </c>
      <c r="AI14" s="1039">
        <f>SUMIFS('25-BRA-I-090'!$DO:$DO,'25-BRA-I-090'!$I:$I,L14)+SUMIFS('25-BRA-I-090'!$EH:$EH,'25-BRA-I-090'!$I:$I,L14)</f>
        <v>9608.4</v>
      </c>
      <c r="AJ14" s="1039">
        <f>SUMIFS('25-BRA-I-090'!$DS:$DS,'25-BRA-I-090'!$I:$I,L14)+26400*SUMIFS('25-BRA-I-090'!$EJ:$EJ,'25-BRA-I-090'!$I:$I,L14)</f>
        <v>126065296.818</v>
      </c>
      <c r="AK14" s="185">
        <f t="shared" si="1"/>
        <v>14169.947188235295</v>
      </c>
      <c r="AO14" s="185">
        <v>13090.91</v>
      </c>
      <c r="AR14" s="1063" t="s">
        <v>246</v>
      </c>
      <c r="AS14" s="1064" t="s">
        <v>235</v>
      </c>
      <c r="AT14" s="1063" t="s">
        <v>712</v>
      </c>
      <c r="AU14" s="1065" t="s">
        <v>289</v>
      </c>
      <c r="AV14" s="1066" t="s">
        <v>44</v>
      </c>
    </row>
    <row r="15" spans="1:48" s="1038" customFormat="1">
      <c r="A15" s="372">
        <v>7</v>
      </c>
      <c r="B15" s="1056" t="s">
        <v>292</v>
      </c>
      <c r="C15" s="1057" t="s">
        <v>289</v>
      </c>
      <c r="D15" s="374" t="str">
        <f t="shared" si="0"/>
        <v>Kg</v>
      </c>
      <c r="E15" s="183"/>
      <c r="F15" s="184">
        <f t="shared" si="2"/>
        <v>163.08000000000001</v>
      </c>
      <c r="G15" s="185">
        <f t="shared" si="2"/>
        <v>10241.424000000001</v>
      </c>
      <c r="H15" s="185">
        <f t="shared" si="3"/>
        <v>0</v>
      </c>
      <c r="I15" s="185">
        <f t="shared" si="4"/>
        <v>10241.42</v>
      </c>
      <c r="J15" s="185">
        <f t="shared" si="5"/>
        <v>13090.91</v>
      </c>
      <c r="K15" s="185">
        <f t="shared" si="6"/>
        <v>134069507.4922</v>
      </c>
      <c r="L15" s="1183" t="s">
        <v>247</v>
      </c>
      <c r="M15" s="1058" t="e">
        <f>+VLOOKUP(L15,'[121]PR (2)'!$A$12:$M$253,13,FALSE)</f>
        <v>#N/A</v>
      </c>
      <c r="N15" s="1058" t="e">
        <f>+VLOOKUP(L15,'[121]PR (2)'!$A$12:$AQ$253,12,FALSE)</f>
        <v>#N/A</v>
      </c>
      <c r="O15" s="1037"/>
      <c r="P15" s="1053"/>
      <c r="Q15" s="1053"/>
      <c r="T15" s="1040"/>
      <c r="U15" s="1041"/>
      <c r="V15" s="1041"/>
      <c r="AA15" s="1038" t="str">
        <f>VLOOKUP(L15,'25-BRA-I-090'!$I:$FD,2,0)</f>
        <v>Tôn tấm</v>
      </c>
      <c r="AB15" s="1038" t="str">
        <f>VLOOKUP(L15,'25-BRA-I-090'!$I:$FD,3,0)</f>
        <v>PL8x1500x9060</v>
      </c>
      <c r="AC15" s="1038" t="s">
        <v>2619</v>
      </c>
      <c r="AD15" s="1038">
        <f>SUMIFS('25-BRA-I-090'!$CW:$CW,'25-BRA-I-090'!$I:$I,L15)</f>
        <v>163.08000000000001</v>
      </c>
      <c r="AE15" s="1038">
        <f>SUMIFS('25-BRA-I-090'!$CX:$CX,'25-BRA-I-090'!$I:$I,L15)</f>
        <v>10241.424000000001</v>
      </c>
      <c r="AF15" s="1038">
        <f>SUMIFS('25-BRA-I-090'!$DA:$DA,'25-BRA-I-090'!$I:$I,L15)</f>
        <v>0</v>
      </c>
      <c r="AG15" s="1038">
        <f>SUMIFS('25-BRA-I-090'!$DB:$DB,'25-BRA-I-090'!$I:$I,L15)</f>
        <v>0</v>
      </c>
      <c r="AH15" s="1039">
        <f>SUMIFS('25-BRA-I-090'!$DN:$DN,'25-BRA-I-090'!$I:$I,L15)+SUMIFS('25-BRA-I-090'!$EG:$EG,'25-BRA-I-090'!$I:$I,L15)</f>
        <v>163.07999999999998</v>
      </c>
      <c r="AI15" s="1039">
        <f>SUMIFS('25-BRA-I-090'!$DO:$DO,'25-BRA-I-090'!$I:$I,L15)+SUMIFS('25-BRA-I-090'!$EH:$EH,'25-BRA-I-090'!$I:$I,L15)</f>
        <v>10241.42</v>
      </c>
      <c r="AJ15" s="1039">
        <f>SUMIFS('25-BRA-I-090'!$DS:$DS,'25-BRA-I-090'!$I:$I,L15)+26400*SUMIFS('25-BRA-I-090'!$EJ:$EJ,'25-BRA-I-090'!$I:$I,L15)</f>
        <v>134069507.4922</v>
      </c>
      <c r="AK15" s="185">
        <f t="shared" si="1"/>
        <v>14138.1828</v>
      </c>
      <c r="AO15" s="185">
        <v>13090.91</v>
      </c>
      <c r="AR15" s="1063" t="s">
        <v>247</v>
      </c>
      <c r="AS15" s="1064" t="s">
        <v>235</v>
      </c>
      <c r="AT15" s="1063" t="s">
        <v>292</v>
      </c>
      <c r="AU15" s="1065" t="s">
        <v>289</v>
      </c>
      <c r="AV15" s="1066" t="s">
        <v>44</v>
      </c>
    </row>
    <row r="16" spans="1:48" s="1038" customFormat="1">
      <c r="A16" s="372">
        <v>8</v>
      </c>
      <c r="B16" s="1056" t="s">
        <v>293</v>
      </c>
      <c r="C16" s="1057" t="s">
        <v>289</v>
      </c>
      <c r="D16" s="374" t="str">
        <f t="shared" si="0"/>
        <v>Kg</v>
      </c>
      <c r="E16" s="183"/>
      <c r="F16" s="184">
        <f t="shared" si="2"/>
        <v>460.8</v>
      </c>
      <c r="G16" s="185">
        <f t="shared" si="2"/>
        <v>28938.239999999998</v>
      </c>
      <c r="H16" s="185">
        <f t="shared" si="3"/>
        <v>0</v>
      </c>
      <c r="I16" s="185">
        <f t="shared" si="4"/>
        <v>28938.240000000002</v>
      </c>
      <c r="J16" s="185">
        <f t="shared" si="5"/>
        <v>13090.91</v>
      </c>
      <c r="K16" s="185">
        <f t="shared" si="6"/>
        <v>378827895.39840001</v>
      </c>
      <c r="L16" s="1183" t="s">
        <v>248</v>
      </c>
      <c r="M16" s="1058" t="e">
        <f>+VLOOKUP(L16,'[121]PR (2)'!$A$12:$M$253,13,FALSE)</f>
        <v>#N/A</v>
      </c>
      <c r="N16" s="1058" t="e">
        <f>+VLOOKUP(L16,'[121]PR (2)'!$A$12:$AQ$253,12,FALSE)</f>
        <v>#N/A</v>
      </c>
      <c r="O16" s="1037"/>
      <c r="P16" s="1053"/>
      <c r="Q16" s="1053"/>
      <c r="T16" s="1040"/>
      <c r="U16" s="1041"/>
      <c r="V16" s="1041"/>
      <c r="AA16" s="1038" t="str">
        <f>VLOOKUP(L16,'25-BRA-I-090'!$I:$FD,2,0)</f>
        <v>Tôn tấm</v>
      </c>
      <c r="AB16" s="1038" t="str">
        <f>VLOOKUP(L16,'25-BRA-I-090'!$I:$FD,3,0)</f>
        <v>PL8x2000x7200</v>
      </c>
      <c r="AC16" s="1038" t="s">
        <v>2619</v>
      </c>
      <c r="AD16" s="1038">
        <f>SUMIFS('25-BRA-I-090'!$CW:$CW,'25-BRA-I-090'!$I:$I,L16)</f>
        <v>460.8</v>
      </c>
      <c r="AE16" s="1038">
        <f>SUMIFS('25-BRA-I-090'!$CX:$CX,'25-BRA-I-090'!$I:$I,L16)</f>
        <v>28938.239999999998</v>
      </c>
      <c r="AF16" s="1038">
        <f>SUMIFS('25-BRA-I-090'!$DA:$DA,'25-BRA-I-090'!$I:$I,L16)</f>
        <v>0</v>
      </c>
      <c r="AG16" s="1038">
        <f>SUMIFS('25-BRA-I-090'!$DB:$DB,'25-BRA-I-090'!$I:$I,L16)</f>
        <v>0</v>
      </c>
      <c r="AH16" s="1039">
        <f>SUMIFS('25-BRA-I-090'!$DN:$DN,'25-BRA-I-090'!$I:$I,L16)+SUMIFS('25-BRA-I-090'!$EG:$EG,'25-BRA-I-090'!$I:$I,L16)</f>
        <v>460.8</v>
      </c>
      <c r="AI16" s="1039">
        <f>SUMIFS('25-BRA-I-090'!$DO:$DO,'25-BRA-I-090'!$I:$I,L16)+SUMIFS('25-BRA-I-090'!$EH:$EH,'25-BRA-I-090'!$I:$I,L16)</f>
        <v>28938.240000000002</v>
      </c>
      <c r="AJ16" s="1039">
        <f>SUMIFS('25-BRA-I-090'!$DS:$DS,'25-BRA-I-090'!$I:$I,L16)+26400*SUMIFS('25-BRA-I-090'!$EJ:$EJ,'25-BRA-I-090'!$I:$I,L16)</f>
        <v>378827895.39840001</v>
      </c>
      <c r="AK16" s="185">
        <f t="shared" si="1"/>
        <v>14138.1828</v>
      </c>
      <c r="AO16" s="185">
        <v>13090.91</v>
      </c>
      <c r="AR16" s="1063" t="s">
        <v>248</v>
      </c>
      <c r="AS16" s="1064" t="s">
        <v>235</v>
      </c>
      <c r="AT16" s="1063" t="s">
        <v>293</v>
      </c>
      <c r="AU16" s="1065" t="s">
        <v>289</v>
      </c>
      <c r="AV16" s="1066" t="s">
        <v>44</v>
      </c>
    </row>
    <row r="17" spans="1:48" s="1038" customFormat="1">
      <c r="A17" s="372">
        <v>9</v>
      </c>
      <c r="B17" s="1056" t="s">
        <v>294</v>
      </c>
      <c r="C17" s="1057" t="s">
        <v>289</v>
      </c>
      <c r="D17" s="374" t="str">
        <f t="shared" si="0"/>
        <v>Kg</v>
      </c>
      <c r="E17" s="183"/>
      <c r="F17" s="184">
        <f t="shared" si="2"/>
        <v>748.8</v>
      </c>
      <c r="G17" s="185">
        <f t="shared" si="2"/>
        <v>47024.639999999992</v>
      </c>
      <c r="H17" s="185">
        <f t="shared" si="3"/>
        <v>0</v>
      </c>
      <c r="I17" s="185">
        <f t="shared" si="4"/>
        <v>47024.639999999999</v>
      </c>
      <c r="J17" s="185">
        <f t="shared" si="5"/>
        <v>13090.91</v>
      </c>
      <c r="K17" s="185">
        <f t="shared" si="6"/>
        <v>615595330.02240002</v>
      </c>
      <c r="L17" s="1183" t="s">
        <v>249</v>
      </c>
      <c r="M17" s="1058"/>
      <c r="N17" s="1058"/>
      <c r="O17" s="1037"/>
      <c r="P17" s="1053"/>
      <c r="Q17" s="1053"/>
      <c r="T17" s="1040"/>
      <c r="U17" s="1041"/>
      <c r="V17" s="1041"/>
      <c r="AA17" s="1038" t="str">
        <f>VLOOKUP(L17,'25-BRA-I-090'!$I:$FD,2,0)</f>
        <v>Tôn tấm</v>
      </c>
      <c r="AB17" s="1038" t="str">
        <f>VLOOKUP(L17,'25-BRA-I-090'!$I:$FD,3,0)</f>
        <v>PL8x2000x7800</v>
      </c>
      <c r="AC17" s="1038" t="s">
        <v>2619</v>
      </c>
      <c r="AD17" s="1038">
        <f>SUMIFS('25-BRA-I-090'!$CW:$CW,'25-BRA-I-090'!$I:$I,L17)</f>
        <v>748.8</v>
      </c>
      <c r="AE17" s="1038">
        <f>SUMIFS('25-BRA-I-090'!$CX:$CX,'25-BRA-I-090'!$I:$I,L17)</f>
        <v>47024.639999999992</v>
      </c>
      <c r="AF17" s="1038">
        <f>SUMIFS('25-BRA-I-090'!$DA:$DA,'25-BRA-I-090'!$I:$I,L17)</f>
        <v>0</v>
      </c>
      <c r="AG17" s="1038">
        <f>SUMIFS('25-BRA-I-090'!$DB:$DB,'25-BRA-I-090'!$I:$I,L17)</f>
        <v>0</v>
      </c>
      <c r="AH17" s="1039">
        <f>SUMIFS('25-BRA-I-090'!$DN:$DN,'25-BRA-I-090'!$I:$I,L17)+SUMIFS('25-BRA-I-090'!$EG:$EG,'25-BRA-I-090'!$I:$I,L17)</f>
        <v>748.8</v>
      </c>
      <c r="AI17" s="1039">
        <f>SUMIFS('25-BRA-I-090'!$DO:$DO,'25-BRA-I-090'!$I:$I,L17)+SUMIFS('25-BRA-I-090'!$EH:$EH,'25-BRA-I-090'!$I:$I,L17)</f>
        <v>47024.639999999999</v>
      </c>
      <c r="AJ17" s="1039">
        <f>SUMIFS('25-BRA-I-090'!$DS:$DS,'25-BRA-I-090'!$I:$I,L17)+26400*SUMIFS('25-BRA-I-090'!$EJ:$EJ,'25-BRA-I-090'!$I:$I,L17)</f>
        <v>615595330.02240002</v>
      </c>
      <c r="AK17" s="185">
        <f t="shared" si="1"/>
        <v>14138.1828</v>
      </c>
      <c r="AO17" s="185">
        <v>13090.91</v>
      </c>
      <c r="AR17" s="1063" t="s">
        <v>249</v>
      </c>
      <c r="AS17" s="1064" t="s">
        <v>235</v>
      </c>
      <c r="AT17" s="1063" t="s">
        <v>294</v>
      </c>
      <c r="AU17" s="1065" t="s">
        <v>289</v>
      </c>
      <c r="AV17" s="1066" t="s">
        <v>44</v>
      </c>
    </row>
    <row r="18" spans="1:48" s="1038" customFormat="1">
      <c r="A18" s="372">
        <v>10</v>
      </c>
      <c r="B18" s="1056" t="s">
        <v>295</v>
      </c>
      <c r="C18" s="1057" t="s">
        <v>289</v>
      </c>
      <c r="D18" s="374" t="str">
        <f t="shared" si="0"/>
        <v>Kg</v>
      </c>
      <c r="E18" s="183"/>
      <c r="F18" s="184">
        <f t="shared" si="2"/>
        <v>797.28</v>
      </c>
      <c r="G18" s="185">
        <f t="shared" si="2"/>
        <v>50069.183999999994</v>
      </c>
      <c r="H18" s="185">
        <f t="shared" si="3"/>
        <v>0</v>
      </c>
      <c r="I18" s="185">
        <f t="shared" si="4"/>
        <v>50069.18</v>
      </c>
      <c r="J18" s="185">
        <f t="shared" si="5"/>
        <v>13090.91</v>
      </c>
      <c r="K18" s="185">
        <f t="shared" si="6"/>
        <v>655451129.15380001</v>
      </c>
      <c r="L18" s="1183" t="s">
        <v>250</v>
      </c>
      <c r="M18" s="1058"/>
      <c r="N18" s="1058"/>
      <c r="O18" s="1037"/>
      <c r="P18" s="1053"/>
      <c r="Q18" s="1053"/>
      <c r="T18" s="1040"/>
      <c r="U18" s="1041"/>
      <c r="V18" s="1041"/>
      <c r="AA18" s="1038" t="str">
        <f>VLOOKUP(L18,'25-BRA-I-090'!$I:$FD,2,0)</f>
        <v>Tôn tấm</v>
      </c>
      <c r="AB18" s="1038" t="str">
        <f>VLOOKUP(L18,'25-BRA-I-090'!$I:$FD,3,0)</f>
        <v>PL8x2000x9060</v>
      </c>
      <c r="AC18" s="1038" t="s">
        <v>2619</v>
      </c>
      <c r="AD18" s="1038">
        <f>SUMIFS('25-BRA-I-090'!$CW:$CW,'25-BRA-I-090'!$I:$I,L18)</f>
        <v>797.28</v>
      </c>
      <c r="AE18" s="1038">
        <f>SUMIFS('25-BRA-I-090'!$CX:$CX,'25-BRA-I-090'!$I:$I,L18)</f>
        <v>50069.183999999994</v>
      </c>
      <c r="AF18" s="1038">
        <f>SUMIFS('25-BRA-I-090'!$DA:$DA,'25-BRA-I-090'!$I:$I,L18)</f>
        <v>0</v>
      </c>
      <c r="AG18" s="1038">
        <f>SUMIFS('25-BRA-I-090'!$DB:$DB,'25-BRA-I-090'!$I:$I,L18)</f>
        <v>0</v>
      </c>
      <c r="AH18" s="1039">
        <f>SUMIFS('25-BRA-I-090'!$DN:$DN,'25-BRA-I-090'!$I:$I,L18)+SUMIFS('25-BRA-I-090'!$EG:$EG,'25-BRA-I-090'!$I:$I,L18)</f>
        <v>797.28</v>
      </c>
      <c r="AI18" s="1039">
        <f>SUMIFS('25-BRA-I-090'!$DO:$DO,'25-BRA-I-090'!$I:$I,L18)+SUMIFS('25-BRA-I-090'!$EH:$EH,'25-BRA-I-090'!$I:$I,L18)</f>
        <v>50069.18</v>
      </c>
      <c r="AJ18" s="1039">
        <f>SUMIFS('25-BRA-I-090'!$DS:$DS,'25-BRA-I-090'!$I:$I,L18)+26400*SUMIFS('25-BRA-I-090'!$EJ:$EJ,'25-BRA-I-090'!$I:$I,L18)</f>
        <v>655451129.15380001</v>
      </c>
      <c r="AK18" s="185">
        <f t="shared" si="1"/>
        <v>14138.1828</v>
      </c>
      <c r="AO18" s="185">
        <v>13090.91</v>
      </c>
      <c r="AR18" s="1063" t="s">
        <v>250</v>
      </c>
      <c r="AS18" s="1064" t="s">
        <v>235</v>
      </c>
      <c r="AT18" s="1063" t="s">
        <v>295</v>
      </c>
      <c r="AU18" s="1065" t="s">
        <v>289</v>
      </c>
      <c r="AV18" s="1066" t="s">
        <v>44</v>
      </c>
    </row>
    <row r="19" spans="1:48" s="1038" customFormat="1">
      <c r="A19" s="372">
        <v>11</v>
      </c>
      <c r="B19" s="1056" t="s">
        <v>296</v>
      </c>
      <c r="C19" s="1057" t="s">
        <v>289</v>
      </c>
      <c r="D19" s="374" t="str">
        <f t="shared" si="0"/>
        <v>Kg</v>
      </c>
      <c r="E19" s="183"/>
      <c r="F19" s="184">
        <f t="shared" si="2"/>
        <v>3216</v>
      </c>
      <c r="G19" s="185">
        <f t="shared" si="2"/>
        <v>201964.79999999999</v>
      </c>
      <c r="H19" s="185">
        <f t="shared" si="3"/>
        <v>0</v>
      </c>
      <c r="I19" s="185">
        <f t="shared" si="4"/>
        <v>201964.79999999999</v>
      </c>
      <c r="J19" s="185">
        <f t="shared" si="5"/>
        <v>13095.658507462687</v>
      </c>
      <c r="K19" s="185">
        <f t="shared" si="6"/>
        <v>2644862051.3280001</v>
      </c>
      <c r="L19" s="1183" t="s">
        <v>251</v>
      </c>
      <c r="M19" s="1058"/>
      <c r="N19" s="1058"/>
      <c r="O19" s="1037"/>
      <c r="P19" s="1053"/>
      <c r="Q19" s="1053"/>
      <c r="T19" s="1040"/>
      <c r="U19" s="1041"/>
      <c r="V19" s="1041"/>
      <c r="AA19" s="1038" t="str">
        <f>VLOOKUP(L19,'25-BRA-I-090'!$I:$FD,2,0)</f>
        <v>Tôn tấm</v>
      </c>
      <c r="AB19" s="1038" t="str">
        <f>VLOOKUP(L19,'25-BRA-I-090'!$I:$FD,3,0)</f>
        <v>PL8x2000x12000</v>
      </c>
      <c r="AC19" s="1038" t="s">
        <v>2619</v>
      </c>
      <c r="AD19" s="1038">
        <f>SUMIFS('25-BRA-I-090'!$CW:$CW,'25-BRA-I-090'!$I:$I,L19)</f>
        <v>3216</v>
      </c>
      <c r="AE19" s="1038">
        <f>SUMIFS('25-BRA-I-090'!$CX:$CX,'25-BRA-I-090'!$I:$I,L19)</f>
        <v>201964.79999999999</v>
      </c>
      <c r="AF19" s="1038">
        <f>SUMIFS('25-BRA-I-090'!$DA:$DA,'25-BRA-I-090'!$I:$I,L19)</f>
        <v>0</v>
      </c>
      <c r="AG19" s="1038">
        <f>SUMIFS('25-BRA-I-090'!$DB:$DB,'25-BRA-I-090'!$I:$I,L19)</f>
        <v>0</v>
      </c>
      <c r="AH19" s="1039">
        <f>SUMIFS('25-BRA-I-090'!$DN:$DN,'25-BRA-I-090'!$I:$I,L19)+SUMIFS('25-BRA-I-090'!$EG:$EG,'25-BRA-I-090'!$I:$I,L19)</f>
        <v>3216</v>
      </c>
      <c r="AI19" s="1039">
        <f>SUMIFS('25-BRA-I-090'!$DO:$DO,'25-BRA-I-090'!$I:$I,L19)+SUMIFS('25-BRA-I-090'!$EH:$EH,'25-BRA-I-090'!$I:$I,L19)</f>
        <v>201964.79999999999</v>
      </c>
      <c r="AJ19" s="1039">
        <f>SUMIFS('25-BRA-I-090'!$DS:$DS,'25-BRA-I-090'!$I:$I,L19)+26400*SUMIFS('25-BRA-I-090'!$EJ:$EJ,'25-BRA-I-090'!$I:$I,L19)</f>
        <v>2644862051.3280001</v>
      </c>
      <c r="AK19" s="185">
        <f t="shared" si="1"/>
        <v>14143.311188059703</v>
      </c>
      <c r="AO19" s="185">
        <v>13090.91</v>
      </c>
      <c r="AR19" s="1063" t="s">
        <v>251</v>
      </c>
      <c r="AS19" s="1064" t="s">
        <v>235</v>
      </c>
      <c r="AT19" s="1063" t="s">
        <v>296</v>
      </c>
      <c r="AU19" s="1065" t="s">
        <v>289</v>
      </c>
      <c r="AV19" s="1066" t="s">
        <v>44</v>
      </c>
    </row>
    <row r="20" spans="1:48" s="1038" customFormat="1">
      <c r="A20" s="372"/>
      <c r="B20" s="1056" t="str">
        <f>AB20</f>
        <v>PL8x2000x9650</v>
      </c>
      <c r="C20" s="1057"/>
      <c r="D20" s="374" t="str">
        <f t="shared" si="0"/>
        <v>Kg</v>
      </c>
      <c r="E20" s="183"/>
      <c r="F20" s="184">
        <f t="shared" si="2"/>
        <v>1737</v>
      </c>
      <c r="G20" s="185">
        <f t="shared" si="2"/>
        <v>109083.59999999999</v>
      </c>
      <c r="H20" s="185">
        <f t="shared" si="3"/>
        <v>0</v>
      </c>
      <c r="I20" s="185">
        <f t="shared" si="4"/>
        <v>109083.6</v>
      </c>
      <c r="J20" s="185">
        <f t="shared" si="5"/>
        <v>13181.82</v>
      </c>
      <c r="K20" s="185">
        <f t="shared" si="6"/>
        <v>1437920380.152</v>
      </c>
      <c r="L20" s="1183" t="s">
        <v>478</v>
      </c>
      <c r="M20" s="1058"/>
      <c r="N20" s="1058"/>
      <c r="O20" s="1037"/>
      <c r="P20" s="1053"/>
      <c r="Q20" s="1053"/>
      <c r="T20" s="1040"/>
      <c r="U20" s="1041"/>
      <c r="V20" s="1041"/>
      <c r="AA20" s="1038" t="str">
        <f>VLOOKUP(L20,'25-BRA-I-090'!$I:$FD,2,0)</f>
        <v>Tôn tấm</v>
      </c>
      <c r="AB20" s="1038" t="str">
        <f>VLOOKUP(L20,'25-BRA-I-090'!$I:$FD,3,0)</f>
        <v>PL8x2000x9650</v>
      </c>
      <c r="AC20" s="1038" t="s">
        <v>2619</v>
      </c>
      <c r="AD20" s="1038">
        <f>SUMIFS('25-BRA-I-090'!$CW:$CW,'25-BRA-I-090'!$I:$I,L20)</f>
        <v>1737</v>
      </c>
      <c r="AE20" s="1038">
        <f>SUMIFS('25-BRA-I-090'!$CX:$CX,'25-BRA-I-090'!$I:$I,L20)</f>
        <v>109083.59999999999</v>
      </c>
      <c r="AF20" s="1038">
        <f>SUMIFS('25-BRA-I-090'!$DA:$DA,'25-BRA-I-090'!$I:$I,L20)</f>
        <v>0</v>
      </c>
      <c r="AG20" s="1038">
        <f>SUMIFS('25-BRA-I-090'!$DB:$DB,'25-BRA-I-090'!$I:$I,L20)</f>
        <v>0</v>
      </c>
      <c r="AH20" s="1039">
        <f>SUMIFS('25-BRA-I-090'!$DN:$DN,'25-BRA-I-090'!$I:$I,L20)+SUMIFS('25-BRA-I-090'!$EG:$EG,'25-BRA-I-090'!$I:$I,L20)</f>
        <v>1737</v>
      </c>
      <c r="AI20" s="1039">
        <f>SUMIFS('25-BRA-I-090'!$DO:$DO,'25-BRA-I-090'!$I:$I,L20)+SUMIFS('25-BRA-I-090'!$EH:$EH,'25-BRA-I-090'!$I:$I,L20)</f>
        <v>109083.6</v>
      </c>
      <c r="AJ20" s="1039">
        <f>SUMIFS('25-BRA-I-090'!$DS:$DS,'25-BRA-I-090'!$I:$I,L20)+26400*SUMIFS('25-BRA-I-090'!$EJ:$EJ,'25-BRA-I-090'!$I:$I,L20)</f>
        <v>1437920380.152</v>
      </c>
      <c r="AK20" s="185"/>
      <c r="AO20" s="185"/>
      <c r="AR20" s="1063" t="s">
        <v>478</v>
      </c>
      <c r="AS20" s="1064" t="s">
        <v>235</v>
      </c>
      <c r="AT20" s="1063" t="s">
        <v>479</v>
      </c>
      <c r="AU20" s="1065" t="s">
        <v>289</v>
      </c>
      <c r="AV20" s="1066" t="s">
        <v>44</v>
      </c>
    </row>
    <row r="21" spans="1:48" s="1038" customFormat="1" ht="45">
      <c r="A21" s="372">
        <v>12</v>
      </c>
      <c r="B21" s="1056" t="s">
        <v>2621</v>
      </c>
      <c r="C21" s="1057" t="s">
        <v>289</v>
      </c>
      <c r="D21" s="374" t="str">
        <f t="shared" si="0"/>
        <v>Kg</v>
      </c>
      <c r="E21" s="183"/>
      <c r="F21" s="184">
        <f t="shared" si="2"/>
        <v>714</v>
      </c>
      <c r="G21" s="185">
        <f t="shared" si="2"/>
        <v>56049</v>
      </c>
      <c r="H21" s="185">
        <f t="shared" si="3"/>
        <v>0</v>
      </c>
      <c r="I21" s="185">
        <f t="shared" si="4"/>
        <v>56049</v>
      </c>
      <c r="J21" s="185">
        <f t="shared" si="5"/>
        <v>13167.304300993124</v>
      </c>
      <c r="K21" s="185">
        <f t="shared" si="6"/>
        <v>738014238.76636362</v>
      </c>
      <c r="L21" s="1183" t="s">
        <v>252</v>
      </c>
      <c r="M21" s="1058"/>
      <c r="N21" s="1058"/>
      <c r="O21" s="1037"/>
      <c r="P21" s="1053"/>
      <c r="Q21" s="1053"/>
      <c r="T21" s="1040"/>
      <c r="U21" s="1041"/>
      <c r="V21" s="1041"/>
      <c r="AA21" s="1038" t="str">
        <f>VLOOKUP(L21,'25-BRA-I-090'!$I:$FD,2,0)</f>
        <v>Tôn tấm</v>
      </c>
      <c r="AB21" s="1038" t="str">
        <f>VLOOKUP(L21,'25-BRA-I-090'!$I:$FD,3,0)</f>
        <v>PL10x1500x12000; PL10x2000x12000 (12 tờ)</v>
      </c>
      <c r="AC21" s="1038" t="s">
        <v>2619</v>
      </c>
      <c r="AD21" s="1038">
        <f>SUMIFS('25-BRA-I-090'!$CW:$CW,'25-BRA-I-090'!$I:$I,L21)</f>
        <v>714</v>
      </c>
      <c r="AE21" s="1038">
        <f>SUMIFS('25-BRA-I-090'!$CX:$CX,'25-BRA-I-090'!$I:$I,L21)</f>
        <v>56049</v>
      </c>
      <c r="AF21" s="1038">
        <f>SUMIFS('25-BRA-I-090'!$DA:$DA,'25-BRA-I-090'!$I:$I,L21)</f>
        <v>0</v>
      </c>
      <c r="AG21" s="1038">
        <f>SUMIFS('25-BRA-I-090'!$DB:$DB,'25-BRA-I-090'!$I:$I,L21)</f>
        <v>0</v>
      </c>
      <c r="AH21" s="1039">
        <f>SUMIFS('25-BRA-I-090'!$DN:$DN,'25-BRA-I-090'!$I:$I,L21)+SUMIFS('25-BRA-I-090'!$EG:$EG,'25-BRA-I-090'!$I:$I,L21)</f>
        <v>714</v>
      </c>
      <c r="AI21" s="1039">
        <f>SUMIFS('25-BRA-I-090'!$DO:$DO,'25-BRA-I-090'!$I:$I,L21)+SUMIFS('25-BRA-I-090'!$EH:$EH,'25-BRA-I-090'!$I:$I,L21)</f>
        <v>56049</v>
      </c>
      <c r="AJ21" s="1039">
        <f>SUMIFS('25-BRA-I-090'!$DS:$DS,'25-BRA-I-090'!$I:$I,L21)+26400*SUMIFS('25-BRA-I-090'!$EJ:$EJ,'25-BRA-I-090'!$I:$I,L21)</f>
        <v>738014238.76636362</v>
      </c>
      <c r="AK21" s="185">
        <f t="shared" si="1"/>
        <v>14220.688645072576</v>
      </c>
      <c r="AO21" s="185">
        <v>13090.91</v>
      </c>
      <c r="AR21" s="1063" t="s">
        <v>252</v>
      </c>
      <c r="AS21" s="1064" t="s">
        <v>235</v>
      </c>
      <c r="AT21" s="1063" t="s">
        <v>713</v>
      </c>
      <c r="AU21" s="1065" t="s">
        <v>289</v>
      </c>
      <c r="AV21" s="1066" t="s">
        <v>44</v>
      </c>
    </row>
    <row r="22" spans="1:48" s="1038" customFormat="1" ht="45">
      <c r="A22" s="372">
        <v>13</v>
      </c>
      <c r="B22" s="1056" t="s">
        <v>2622</v>
      </c>
      <c r="C22" s="1057" t="s">
        <v>289</v>
      </c>
      <c r="D22" s="374" t="str">
        <f t="shared" si="0"/>
        <v>Kg</v>
      </c>
      <c r="E22" s="183"/>
      <c r="F22" s="184">
        <f t="shared" si="2"/>
        <v>264</v>
      </c>
      <c r="G22" s="185">
        <f t="shared" si="2"/>
        <v>24868.799999999996</v>
      </c>
      <c r="H22" s="185">
        <f t="shared" si="3"/>
        <v>0</v>
      </c>
      <c r="I22" s="185">
        <f t="shared" si="4"/>
        <v>24868.800000000003</v>
      </c>
      <c r="J22" s="185">
        <f t="shared" si="5"/>
        <v>13138.430227272727</v>
      </c>
      <c r="K22" s="185">
        <f t="shared" si="6"/>
        <v>326736993.63600004</v>
      </c>
      <c r="L22" s="1183" t="s">
        <v>253</v>
      </c>
      <c r="M22" s="1058"/>
      <c r="N22" s="1058"/>
      <c r="O22" s="1037"/>
      <c r="P22" s="1053"/>
      <c r="Q22" s="1053"/>
      <c r="T22" s="1040"/>
      <c r="U22" s="1041"/>
      <c r="V22" s="1041"/>
      <c r="AA22" s="1038" t="str">
        <f>VLOOKUP(L22,'25-BRA-I-090'!$I:$FD,2,0)</f>
        <v>Tôn tấm</v>
      </c>
      <c r="AB22" s="1038" t="str">
        <f>VLOOKUP(L22,'25-BRA-I-090'!$I:$FD,3,0)</f>
        <v>PL12x1500x12000; PL12x2000x12000; PL12x2000x9000.</v>
      </c>
      <c r="AC22" s="1038" t="s">
        <v>2619</v>
      </c>
      <c r="AD22" s="1038">
        <f>SUMIFS('25-BRA-I-090'!$CW:$CW,'25-BRA-I-090'!$I:$I,L22)</f>
        <v>264</v>
      </c>
      <c r="AE22" s="1038">
        <f>SUMIFS('25-BRA-I-090'!$CX:$CX,'25-BRA-I-090'!$I:$I,L22)</f>
        <v>24868.799999999996</v>
      </c>
      <c r="AF22" s="1038">
        <f>SUMIFS('25-BRA-I-090'!$DA:$DA,'25-BRA-I-090'!$I:$I,L22)</f>
        <v>0</v>
      </c>
      <c r="AG22" s="1038">
        <f>SUMIFS('25-BRA-I-090'!$DB:$DB,'25-BRA-I-090'!$I:$I,L22)</f>
        <v>0</v>
      </c>
      <c r="AH22" s="1039">
        <f>SUMIFS('25-BRA-I-090'!$DN:$DN,'25-BRA-I-090'!$I:$I,L22)+SUMIFS('25-BRA-I-090'!$EG:$EG,'25-BRA-I-090'!$I:$I,L22)</f>
        <v>264</v>
      </c>
      <c r="AI22" s="1039">
        <f>SUMIFS('25-BRA-I-090'!$DO:$DO,'25-BRA-I-090'!$I:$I,L22)+SUMIFS('25-BRA-I-090'!$EH:$EH,'25-BRA-I-090'!$I:$I,L22)</f>
        <v>24868.800000000003</v>
      </c>
      <c r="AJ22" s="1039">
        <f>SUMIFS('25-BRA-I-090'!$DS:$DS,'25-BRA-I-090'!$I:$I,L22)+26400*SUMIFS('25-BRA-I-090'!$EJ:$EJ,'25-BRA-I-090'!$I:$I,L22)</f>
        <v>326736993.63600004</v>
      </c>
      <c r="AK22" s="185">
        <f t="shared" si="1"/>
        <v>14189.504645454546</v>
      </c>
      <c r="AO22" s="185">
        <v>13090.91</v>
      </c>
      <c r="AR22" s="1063" t="s">
        <v>253</v>
      </c>
      <c r="AS22" s="1064" t="s">
        <v>235</v>
      </c>
      <c r="AT22" s="1063" t="s">
        <v>714</v>
      </c>
      <c r="AU22" s="1065" t="s">
        <v>289</v>
      </c>
      <c r="AV22" s="1066" t="s">
        <v>44</v>
      </c>
    </row>
    <row r="23" spans="1:48" s="1038" customFormat="1">
      <c r="A23" s="372">
        <v>14</v>
      </c>
      <c r="B23" s="1056" t="s">
        <v>297</v>
      </c>
      <c r="C23" s="1057" t="s">
        <v>289</v>
      </c>
      <c r="D23" s="374" t="str">
        <f t="shared" si="0"/>
        <v>Kg</v>
      </c>
      <c r="E23" s="183"/>
      <c r="F23" s="184">
        <f t="shared" si="2"/>
        <v>882</v>
      </c>
      <c r="G23" s="185">
        <f t="shared" si="2"/>
        <v>103855.5</v>
      </c>
      <c r="H23" s="185">
        <f t="shared" si="3"/>
        <v>0</v>
      </c>
      <c r="I23" s="185">
        <f t="shared" si="4"/>
        <v>109272</v>
      </c>
      <c r="J23" s="185">
        <f t="shared" si="5"/>
        <v>13366.147862068965</v>
      </c>
      <c r="K23" s="185">
        <f t="shared" si="6"/>
        <v>1460545709.184</v>
      </c>
      <c r="L23" s="1183" t="s">
        <v>254</v>
      </c>
      <c r="M23" s="1058"/>
      <c r="N23" s="1058"/>
      <c r="O23" s="1037"/>
      <c r="P23" s="1053"/>
      <c r="Q23" s="1053"/>
      <c r="T23" s="1040"/>
      <c r="U23" s="1041"/>
      <c r="V23" s="1041"/>
      <c r="AA23" s="1038" t="str">
        <f>VLOOKUP(L23,'25-BRA-I-090'!$I:$FD,2,0)</f>
        <v>Tôn tấm</v>
      </c>
      <c r="AB23" s="1038" t="str">
        <f>VLOOKUP(L23,'25-BRA-I-090'!$I:$FD,3,0)</f>
        <v>PL15x1500x12000</v>
      </c>
      <c r="AC23" s="1038" t="s">
        <v>2619</v>
      </c>
      <c r="AD23" s="1038">
        <f>SUMIFS('25-BRA-I-090'!$CW:$CW,'25-BRA-I-090'!$I:$I,L23)</f>
        <v>882</v>
      </c>
      <c r="AE23" s="1038">
        <f>SUMIFS('25-BRA-I-090'!$CX:$CX,'25-BRA-I-090'!$I:$I,L23)</f>
        <v>103855.5</v>
      </c>
      <c r="AF23" s="1038">
        <f>SUMIFS('25-BRA-I-090'!$DA:$DA,'25-BRA-I-090'!$I:$I,L23)</f>
        <v>0</v>
      </c>
      <c r="AG23" s="1038">
        <f>SUMIFS('25-BRA-I-090'!$DB:$DB,'25-BRA-I-090'!$I:$I,L23)</f>
        <v>0</v>
      </c>
      <c r="AH23" s="1039">
        <f>SUMIFS('25-BRA-I-090'!$DN:$DN,'25-BRA-I-090'!$I:$I,L23)+SUMIFS('25-BRA-I-090'!$EG:$EG,'25-BRA-I-090'!$I:$I,L23)</f>
        <v>870</v>
      </c>
      <c r="AI23" s="1039">
        <f>SUMIFS('25-BRA-I-090'!$DO:$DO,'25-BRA-I-090'!$I:$I,L23)+SUMIFS('25-BRA-I-090'!$EH:$EH,'25-BRA-I-090'!$I:$I,L23)</f>
        <v>109272</v>
      </c>
      <c r="AJ23" s="1039">
        <f>SUMIFS('25-BRA-I-090'!$DS:$DS,'25-BRA-I-090'!$I:$I,L23)+26400*SUMIFS('25-BRA-I-090'!$EJ:$EJ,'25-BRA-I-090'!$I:$I,L23)</f>
        <v>1460545709.184</v>
      </c>
      <c r="AK23" s="185">
        <f t="shared" si="1"/>
        <v>14435.439691034484</v>
      </c>
      <c r="AO23" s="185">
        <v>13363.64</v>
      </c>
      <c r="AR23" s="1063" t="s">
        <v>254</v>
      </c>
      <c r="AS23" s="1064" t="s">
        <v>235</v>
      </c>
      <c r="AT23" s="1063" t="s">
        <v>297</v>
      </c>
      <c r="AU23" s="1065" t="s">
        <v>289</v>
      </c>
      <c r="AV23" s="1066" t="s">
        <v>44</v>
      </c>
    </row>
    <row r="24" spans="1:48" s="1038" customFormat="1">
      <c r="A24" s="372">
        <v>15</v>
      </c>
      <c r="B24" s="1056" t="s">
        <v>298</v>
      </c>
      <c r="C24" s="1057" t="s">
        <v>289</v>
      </c>
      <c r="D24" s="374" t="str">
        <f t="shared" si="0"/>
        <v>Kg</v>
      </c>
      <c r="E24" s="183"/>
      <c r="F24" s="184">
        <f t="shared" si="2"/>
        <v>9</v>
      </c>
      <c r="G24" s="185">
        <f t="shared" si="2"/>
        <v>1271.6999999999998</v>
      </c>
      <c r="H24" s="185">
        <f t="shared" si="3"/>
        <v>0</v>
      </c>
      <c r="I24" s="185">
        <f t="shared" si="4"/>
        <v>1271.7</v>
      </c>
      <c r="J24" s="185">
        <f t="shared" si="5"/>
        <v>13545.45</v>
      </c>
      <c r="K24" s="185">
        <f t="shared" si="6"/>
        <v>17225748.765000001</v>
      </c>
      <c r="L24" s="1183" t="s">
        <v>255</v>
      </c>
      <c r="M24" s="1058"/>
      <c r="N24" s="1058"/>
      <c r="O24" s="1037"/>
      <c r="P24" s="1053"/>
      <c r="Q24" s="1053"/>
      <c r="T24" s="1040"/>
      <c r="U24" s="1041"/>
      <c r="V24" s="1041"/>
      <c r="AA24" s="1038" t="str">
        <f>VLOOKUP(L24,'25-BRA-I-090'!$I:$FD,2,0)</f>
        <v>Tôn tấm</v>
      </c>
      <c r="AB24" s="1038" t="str">
        <f>VLOOKUP(L24,'25-BRA-I-090'!$I:$FD,3,0)</f>
        <v>PL18x1500x6000</v>
      </c>
      <c r="AC24" s="1038" t="s">
        <v>2619</v>
      </c>
      <c r="AD24" s="1038">
        <f>SUMIFS('25-BRA-I-090'!$CW:$CW,'25-BRA-I-090'!$I:$I,L24)</f>
        <v>9</v>
      </c>
      <c r="AE24" s="1038">
        <f>SUMIFS('25-BRA-I-090'!$CX:$CX,'25-BRA-I-090'!$I:$I,L24)</f>
        <v>1271.6999999999998</v>
      </c>
      <c r="AF24" s="1038">
        <f>SUMIFS('25-BRA-I-090'!$DA:$DA,'25-BRA-I-090'!$I:$I,L24)</f>
        <v>0</v>
      </c>
      <c r="AG24" s="1038">
        <f>SUMIFS('25-BRA-I-090'!$DB:$DB,'25-BRA-I-090'!$I:$I,L24)</f>
        <v>0</v>
      </c>
      <c r="AH24" s="1039">
        <f>SUMIFS('25-BRA-I-090'!$DN:$DN,'25-BRA-I-090'!$I:$I,L24)+SUMIFS('25-BRA-I-090'!$EG:$EG,'25-BRA-I-090'!$I:$I,L24)</f>
        <v>9</v>
      </c>
      <c r="AI24" s="1039">
        <f>SUMIFS('25-BRA-I-090'!$DO:$DO,'25-BRA-I-090'!$I:$I,L24)+SUMIFS('25-BRA-I-090'!$EH:$EH,'25-BRA-I-090'!$I:$I,L24)</f>
        <v>1271.7</v>
      </c>
      <c r="AJ24" s="1039">
        <f>SUMIFS('25-BRA-I-090'!$DS:$DS,'25-BRA-I-090'!$I:$I,L24)+26400*SUMIFS('25-BRA-I-090'!$EJ:$EJ,'25-BRA-I-090'!$I:$I,L24)</f>
        <v>17225748.765000001</v>
      </c>
      <c r="AK24" s="185">
        <f t="shared" si="1"/>
        <v>14629.086000000001</v>
      </c>
      <c r="AO24" s="185">
        <v>13545.45</v>
      </c>
      <c r="AR24" s="1063" t="s">
        <v>255</v>
      </c>
      <c r="AS24" s="1064" t="s">
        <v>235</v>
      </c>
      <c r="AT24" s="1063" t="s">
        <v>298</v>
      </c>
      <c r="AU24" s="1065" t="s">
        <v>289</v>
      </c>
      <c r="AV24" s="1066" t="s">
        <v>44</v>
      </c>
    </row>
    <row r="25" spans="1:48" s="1038" customFormat="1">
      <c r="A25" s="372">
        <v>16</v>
      </c>
      <c r="B25" s="1056" t="s">
        <v>299</v>
      </c>
      <c r="C25" s="1057" t="s">
        <v>289</v>
      </c>
      <c r="D25" s="374" t="str">
        <f t="shared" si="0"/>
        <v>Kg</v>
      </c>
      <c r="E25" s="183"/>
      <c r="F25" s="184">
        <f t="shared" si="2"/>
        <v>270</v>
      </c>
      <c r="G25" s="185">
        <f t="shared" si="2"/>
        <v>42390</v>
      </c>
      <c r="H25" s="185">
        <f t="shared" si="3"/>
        <v>0</v>
      </c>
      <c r="I25" s="185">
        <f t="shared" si="4"/>
        <v>43332</v>
      </c>
      <c r="J25" s="185">
        <f t="shared" si="5"/>
        <v>13667.983913043479</v>
      </c>
      <c r="K25" s="185">
        <f t="shared" si="6"/>
        <v>592261078.92000008</v>
      </c>
      <c r="L25" s="1183" t="s">
        <v>256</v>
      </c>
      <c r="M25" s="1058"/>
      <c r="N25" s="1058"/>
      <c r="O25" s="1037"/>
      <c r="P25" s="1053"/>
      <c r="Q25" s="1053"/>
      <c r="T25" s="1040"/>
      <c r="U25" s="1041"/>
      <c r="V25" s="1041"/>
      <c r="AA25" s="1038" t="str">
        <f>VLOOKUP(L25,'25-BRA-I-090'!$I:$FD,2,0)</f>
        <v>Tôn tấm</v>
      </c>
      <c r="AB25" s="1038" t="str">
        <f>VLOOKUP(L25,'25-BRA-I-090'!$I:$FD,3,0)</f>
        <v>PL20x1500x12000</v>
      </c>
      <c r="AC25" s="1038" t="s">
        <v>2619</v>
      </c>
      <c r="AD25" s="1038">
        <f>SUMIFS('25-BRA-I-090'!$CW:$CW,'25-BRA-I-090'!$I:$I,L25)</f>
        <v>270</v>
      </c>
      <c r="AE25" s="1038">
        <f>SUMIFS('25-BRA-I-090'!$CX:$CX,'25-BRA-I-090'!$I:$I,L25)</f>
        <v>42390</v>
      </c>
      <c r="AF25" s="1038">
        <f>SUMIFS('25-BRA-I-090'!$DA:$DA,'25-BRA-I-090'!$I:$I,L25)</f>
        <v>0</v>
      </c>
      <c r="AG25" s="1038">
        <f>SUMIFS('25-BRA-I-090'!$DB:$DB,'25-BRA-I-090'!$I:$I,L25)</f>
        <v>0</v>
      </c>
      <c r="AH25" s="1039">
        <f>SUMIFS('25-BRA-I-090'!$DN:$DN,'25-BRA-I-090'!$I:$I,L25)+SUMIFS('25-BRA-I-090'!$EG:$EG,'25-BRA-I-090'!$I:$I,L25)</f>
        <v>276</v>
      </c>
      <c r="AI25" s="1039">
        <f>SUMIFS('25-BRA-I-090'!$DO:$DO,'25-BRA-I-090'!$I:$I,L25)+SUMIFS('25-BRA-I-090'!$EH:$EH,'25-BRA-I-090'!$I:$I,L25)</f>
        <v>43332</v>
      </c>
      <c r="AJ25" s="1039">
        <f>SUMIFS('25-BRA-I-090'!$DS:$DS,'25-BRA-I-090'!$I:$I,L25)+26400*SUMIFS('25-BRA-I-090'!$EJ:$EJ,'25-BRA-I-090'!$I:$I,L25)</f>
        <v>592261078.92000008</v>
      </c>
      <c r="AK25" s="185">
        <f t="shared" si="1"/>
        <v>14761.422626086958</v>
      </c>
      <c r="AO25" s="185">
        <v>13545.45</v>
      </c>
      <c r="AR25" s="1063" t="s">
        <v>256</v>
      </c>
      <c r="AS25" s="1064" t="s">
        <v>235</v>
      </c>
      <c r="AT25" s="1063" t="s">
        <v>299</v>
      </c>
      <c r="AU25" s="1065" t="s">
        <v>289</v>
      </c>
      <c r="AV25" s="1066" t="s">
        <v>44</v>
      </c>
    </row>
    <row r="26" spans="1:48" s="1038" customFormat="1">
      <c r="A26" s="372">
        <v>17</v>
      </c>
      <c r="B26" s="1056" t="s">
        <v>300</v>
      </c>
      <c r="C26" s="1057" t="s">
        <v>289</v>
      </c>
      <c r="D26" s="374" t="str">
        <f t="shared" si="0"/>
        <v>Kg</v>
      </c>
      <c r="E26" s="183"/>
      <c r="F26" s="184">
        <f t="shared" si="2"/>
        <v>156</v>
      </c>
      <c r="G26" s="185">
        <f t="shared" si="2"/>
        <v>30615</v>
      </c>
      <c r="H26" s="185">
        <f t="shared" si="3"/>
        <v>7850</v>
      </c>
      <c r="I26" s="185">
        <f t="shared" si="4"/>
        <v>23550</v>
      </c>
      <c r="J26" s="185">
        <f t="shared" si="5"/>
        <v>14390.907999999999</v>
      </c>
      <c r="K26" s="185">
        <f t="shared" si="6"/>
        <v>338905883.39999998</v>
      </c>
      <c r="L26" s="1183" t="s">
        <v>257</v>
      </c>
      <c r="M26" s="1058"/>
      <c r="N26" s="1058"/>
      <c r="O26" s="1037"/>
      <c r="P26" s="1053"/>
      <c r="Q26" s="1053"/>
      <c r="T26" s="1040"/>
      <c r="U26" s="1041"/>
      <c r="V26" s="1041"/>
      <c r="AA26" s="1038" t="str">
        <f>VLOOKUP(L26,'25-BRA-I-090'!$I:$FD,2,0)</f>
        <v>Tôn tấm</v>
      </c>
      <c r="AB26" s="1038" t="str">
        <f>VLOOKUP(L26,'25-BRA-I-090'!$I:$FD,3,0)</f>
        <v>PL25x1500x12000</v>
      </c>
      <c r="AC26" s="1038" t="s">
        <v>2619</v>
      </c>
      <c r="AD26" s="1038">
        <f>SUMIFS('25-BRA-I-090'!$CW:$CW,'25-BRA-I-090'!$I:$I,L26)</f>
        <v>156</v>
      </c>
      <c r="AE26" s="1038">
        <f>SUMIFS('25-BRA-I-090'!$CX:$CX,'25-BRA-I-090'!$I:$I,L26)</f>
        <v>30615</v>
      </c>
      <c r="AF26" s="1038">
        <f>SUMIFS('25-BRA-I-090'!$DA:$DA,'25-BRA-I-090'!$I:$I,L26)</f>
        <v>40</v>
      </c>
      <c r="AG26" s="1038">
        <f>SUMIFS('25-BRA-I-090'!$DB:$DB,'25-BRA-I-090'!$I:$I,L26)</f>
        <v>7850</v>
      </c>
      <c r="AH26" s="1039">
        <f>SUMIFS('25-BRA-I-090'!$DN:$DN,'25-BRA-I-090'!$I:$I,L26)+SUMIFS('25-BRA-I-090'!$EG:$EG,'25-BRA-I-090'!$I:$I,L26)</f>
        <v>120</v>
      </c>
      <c r="AI26" s="1039">
        <f>SUMIFS('25-BRA-I-090'!$DO:$DO,'25-BRA-I-090'!$I:$I,L26)+SUMIFS('25-BRA-I-090'!$EH:$EH,'25-BRA-I-090'!$I:$I,L26)</f>
        <v>23550</v>
      </c>
      <c r="AJ26" s="1039">
        <f>SUMIFS('25-BRA-I-090'!$DS:$DS,'25-BRA-I-090'!$I:$I,L26)+26400*SUMIFS('25-BRA-I-090'!$EJ:$EJ,'25-BRA-I-090'!$I:$I,L26)</f>
        <v>338905883.39999998</v>
      </c>
      <c r="AK26" s="185">
        <f t="shared" si="1"/>
        <v>15542.18064</v>
      </c>
      <c r="AO26" s="185">
        <v>13090.91</v>
      </c>
      <c r="AR26" s="1063" t="s">
        <v>257</v>
      </c>
      <c r="AS26" s="1064" t="s">
        <v>235</v>
      </c>
      <c r="AT26" s="1063" t="s">
        <v>300</v>
      </c>
      <c r="AU26" s="1065" t="s">
        <v>289</v>
      </c>
      <c r="AV26" s="1066" t="s">
        <v>44</v>
      </c>
    </row>
    <row r="27" spans="1:48" s="1038" customFormat="1">
      <c r="A27" s="372">
        <v>18</v>
      </c>
      <c r="B27" s="1056" t="s">
        <v>1038</v>
      </c>
      <c r="C27" s="1057" t="s">
        <v>289</v>
      </c>
      <c r="D27" s="374" t="str">
        <f t="shared" si="0"/>
        <v>Kg</v>
      </c>
      <c r="E27" s="183"/>
      <c r="F27" s="184">
        <f t="shared" si="2"/>
        <v>156</v>
      </c>
      <c r="G27" s="185">
        <f t="shared" si="2"/>
        <v>36738</v>
      </c>
      <c r="H27" s="185">
        <f t="shared" si="3"/>
        <v>0</v>
      </c>
      <c r="I27" s="185">
        <f t="shared" si="4"/>
        <v>36738</v>
      </c>
      <c r="J27" s="185">
        <f t="shared" si="5"/>
        <v>14104.894615384615</v>
      </c>
      <c r="K27" s="185">
        <f t="shared" si="6"/>
        <v>518185618.38</v>
      </c>
      <c r="L27" s="1183" t="s">
        <v>258</v>
      </c>
      <c r="M27" s="1058"/>
      <c r="N27" s="1058"/>
      <c r="O27" s="1037"/>
      <c r="P27" s="1053"/>
      <c r="Q27" s="1053"/>
      <c r="T27" s="1040"/>
      <c r="U27" s="1041"/>
      <c r="V27" s="1041"/>
      <c r="AA27" s="1038" t="str">
        <f>VLOOKUP(L27,'25-BRA-I-090'!$I:$FD,2,0)</f>
        <v>Tôn tấm</v>
      </c>
      <c r="AB27" s="1038" t="str">
        <f>VLOOKUP(L27,'25-BRA-I-090'!$I:$FD,3,0)</f>
        <v>PL30x2000x6000</v>
      </c>
      <c r="AC27" s="1038" t="s">
        <v>2619</v>
      </c>
      <c r="AD27" s="1038">
        <f>SUMIFS('25-BRA-I-090'!$CW:$CW,'25-BRA-I-090'!$I:$I,L27)</f>
        <v>156</v>
      </c>
      <c r="AE27" s="1038">
        <f>SUMIFS('25-BRA-I-090'!$CX:$CX,'25-BRA-I-090'!$I:$I,L27)</f>
        <v>36738</v>
      </c>
      <c r="AF27" s="1038">
        <f>SUMIFS('25-BRA-I-090'!$DA:$DA,'25-BRA-I-090'!$I:$I,L27)</f>
        <v>0</v>
      </c>
      <c r="AG27" s="1038">
        <f>SUMIFS('25-BRA-I-090'!$DB:$DB,'25-BRA-I-090'!$I:$I,L27)</f>
        <v>0</v>
      </c>
      <c r="AH27" s="1039">
        <f>SUMIFS('25-BRA-I-090'!$DN:$DN,'25-BRA-I-090'!$I:$I,L27)+SUMIFS('25-BRA-I-090'!$EG:$EG,'25-BRA-I-090'!$I:$I,L27)</f>
        <v>156</v>
      </c>
      <c r="AI27" s="1039">
        <f>SUMIFS('25-BRA-I-090'!$DO:$DO,'25-BRA-I-090'!$I:$I,L27)+SUMIFS('25-BRA-I-090'!$EH:$EH,'25-BRA-I-090'!$I:$I,L27)</f>
        <v>36738</v>
      </c>
      <c r="AJ27" s="1039">
        <f>SUMIFS('25-BRA-I-090'!$DS:$DS,'25-BRA-I-090'!$I:$I,L27)+26400*SUMIFS('25-BRA-I-090'!$EJ:$EJ,'25-BRA-I-090'!$I:$I,L27)</f>
        <v>518185618.38</v>
      </c>
      <c r="AK27" s="185">
        <f t="shared" si="1"/>
        <v>15233.286184615386</v>
      </c>
      <c r="AO27" s="185">
        <v>14090.91</v>
      </c>
      <c r="AR27" s="1063" t="s">
        <v>258</v>
      </c>
      <c r="AS27" s="1064" t="s">
        <v>235</v>
      </c>
      <c r="AT27" s="1063" t="s">
        <v>301</v>
      </c>
      <c r="AU27" s="1065" t="s">
        <v>289</v>
      </c>
      <c r="AV27" s="1066" t="s">
        <v>44</v>
      </c>
    </row>
    <row r="28" spans="1:48" s="1038" customFormat="1" ht="30">
      <c r="A28" s="372">
        <v>19</v>
      </c>
      <c r="B28" s="1056" t="s">
        <v>301</v>
      </c>
      <c r="C28" s="1057" t="s">
        <v>289</v>
      </c>
      <c r="D28" s="374" t="str">
        <f t="shared" si="0"/>
        <v>Kg</v>
      </c>
      <c r="E28" s="183"/>
      <c r="F28" s="184">
        <f t="shared" si="2"/>
        <v>36</v>
      </c>
      <c r="G28" s="185">
        <f t="shared" si="2"/>
        <v>8478</v>
      </c>
      <c r="H28" s="185">
        <f t="shared" si="3"/>
        <v>0</v>
      </c>
      <c r="I28" s="185">
        <f t="shared" si="4"/>
        <v>8478</v>
      </c>
      <c r="J28" s="185">
        <f t="shared" si="5"/>
        <v>14090.909999999998</v>
      </c>
      <c r="K28" s="185">
        <f t="shared" si="6"/>
        <v>119462734.97999999</v>
      </c>
      <c r="L28" s="1183" t="s">
        <v>259</v>
      </c>
      <c r="M28" s="1058"/>
      <c r="N28" s="1058"/>
      <c r="O28" s="1037"/>
      <c r="P28" s="1053"/>
      <c r="Q28" s="1053"/>
      <c r="T28" s="1040"/>
      <c r="U28" s="1041"/>
      <c r="V28" s="1041"/>
      <c r="AA28" s="1038" t="str">
        <f>VLOOKUP(L28,'25-BRA-I-090'!$I:$FD,2,0)</f>
        <v>Tôn tấm</v>
      </c>
      <c r="AB28" s="1038" t="str">
        <f>VLOOKUP(L28,'25-BRA-I-090'!$I:$FD,3,0)</f>
        <v>PL30x2000x6000; PL30x2000x12000</v>
      </c>
      <c r="AC28" s="1038" t="s">
        <v>2619</v>
      </c>
      <c r="AD28" s="1038">
        <f>SUMIFS('25-BRA-I-090'!$CW:$CW,'25-BRA-I-090'!$I:$I,L28)</f>
        <v>36</v>
      </c>
      <c r="AE28" s="1038">
        <f>SUMIFS('25-BRA-I-090'!$CX:$CX,'25-BRA-I-090'!$I:$I,L28)</f>
        <v>8478</v>
      </c>
      <c r="AF28" s="1038">
        <f>SUMIFS('25-BRA-I-090'!$DA:$DA,'25-BRA-I-090'!$I:$I,L28)</f>
        <v>0</v>
      </c>
      <c r="AG28" s="1038">
        <f>SUMIFS('25-BRA-I-090'!$DB:$DB,'25-BRA-I-090'!$I:$I,L28)</f>
        <v>0</v>
      </c>
      <c r="AH28" s="1039">
        <f>SUMIFS('25-BRA-I-090'!$DN:$DN,'25-BRA-I-090'!$I:$I,L28)+SUMIFS('25-BRA-I-090'!$EG:$EG,'25-BRA-I-090'!$I:$I,L28)</f>
        <v>36</v>
      </c>
      <c r="AI28" s="1039">
        <f>SUMIFS('25-BRA-I-090'!$DO:$DO,'25-BRA-I-090'!$I:$I,L28)+SUMIFS('25-BRA-I-090'!$EH:$EH,'25-BRA-I-090'!$I:$I,L28)</f>
        <v>8478</v>
      </c>
      <c r="AJ28" s="1039">
        <f>SUMIFS('25-BRA-I-090'!$DS:$DS,'25-BRA-I-090'!$I:$I,L28)+26400*SUMIFS('25-BRA-I-090'!$EJ:$EJ,'25-BRA-I-090'!$I:$I,L28)</f>
        <v>119462734.97999999</v>
      </c>
      <c r="AK28" s="185">
        <f t="shared" si="1"/>
        <v>15218.182799999999</v>
      </c>
      <c r="AO28" s="185">
        <v>14090.91</v>
      </c>
      <c r="AR28" s="1063" t="s">
        <v>259</v>
      </c>
      <c r="AS28" s="1064" t="s">
        <v>235</v>
      </c>
      <c r="AT28" s="1063" t="s">
        <v>715</v>
      </c>
      <c r="AU28" s="1065" t="s">
        <v>289</v>
      </c>
      <c r="AV28" s="1066" t="s">
        <v>44</v>
      </c>
    </row>
    <row r="29" spans="1:48" s="1038" customFormat="1">
      <c r="A29" s="372">
        <v>20</v>
      </c>
      <c r="B29" s="1056" t="s">
        <v>302</v>
      </c>
      <c r="C29" s="1057" t="s">
        <v>289</v>
      </c>
      <c r="D29" s="374" t="str">
        <f t="shared" si="0"/>
        <v>Kg</v>
      </c>
      <c r="E29" s="183"/>
      <c r="F29" s="184">
        <f t="shared" si="2"/>
        <v>84</v>
      </c>
      <c r="G29" s="185">
        <f t="shared" si="2"/>
        <v>23079</v>
      </c>
      <c r="H29" s="185">
        <f t="shared" si="3"/>
        <v>0</v>
      </c>
      <c r="I29" s="185">
        <f t="shared" si="4"/>
        <v>23079</v>
      </c>
      <c r="J29" s="185">
        <f t="shared" si="5"/>
        <v>14363.639999999998</v>
      </c>
      <c r="K29" s="185">
        <f t="shared" si="6"/>
        <v>331498447.55999994</v>
      </c>
      <c r="L29" s="1183" t="s">
        <v>260</v>
      </c>
      <c r="M29" s="1058"/>
      <c r="N29" s="1058"/>
      <c r="O29" s="1037"/>
      <c r="P29" s="1053"/>
      <c r="Q29" s="1053"/>
      <c r="T29" s="1040"/>
      <c r="U29" s="1041"/>
      <c r="V29" s="1041"/>
      <c r="AA29" s="1038" t="str">
        <f>VLOOKUP(L29,'25-BRA-I-090'!$I:$FD,2,0)</f>
        <v>Tôn tấm</v>
      </c>
      <c r="AB29" s="1038" t="str">
        <f>VLOOKUP(L29,'25-BRA-I-090'!$I:$FD,3,0)</f>
        <v>PL35x2000x6000</v>
      </c>
      <c r="AC29" s="1038" t="s">
        <v>2619</v>
      </c>
      <c r="AD29" s="1038">
        <f>SUMIFS('25-BRA-I-090'!$CW:$CW,'25-BRA-I-090'!$I:$I,L29)</f>
        <v>84</v>
      </c>
      <c r="AE29" s="1038">
        <f>SUMIFS('25-BRA-I-090'!$CX:$CX,'25-BRA-I-090'!$I:$I,L29)</f>
        <v>23079</v>
      </c>
      <c r="AF29" s="1038">
        <f>SUMIFS('25-BRA-I-090'!$DA:$DA,'25-BRA-I-090'!$I:$I,L29)</f>
        <v>0</v>
      </c>
      <c r="AG29" s="1038">
        <f>SUMIFS('25-BRA-I-090'!$DB:$DB,'25-BRA-I-090'!$I:$I,L29)</f>
        <v>0</v>
      </c>
      <c r="AH29" s="1039">
        <f>SUMIFS('25-BRA-I-090'!$DN:$DN,'25-BRA-I-090'!$I:$I,L29)+SUMIFS('25-BRA-I-090'!$EG:$EG,'25-BRA-I-090'!$I:$I,L29)</f>
        <v>84</v>
      </c>
      <c r="AI29" s="1039">
        <f>SUMIFS('25-BRA-I-090'!$DO:$DO,'25-BRA-I-090'!$I:$I,L29)+SUMIFS('25-BRA-I-090'!$EH:$EH,'25-BRA-I-090'!$I:$I,L29)</f>
        <v>23079</v>
      </c>
      <c r="AJ29" s="1039">
        <f>SUMIFS('25-BRA-I-090'!$DS:$DS,'25-BRA-I-090'!$I:$I,L29)+26400*SUMIFS('25-BRA-I-090'!$EJ:$EJ,'25-BRA-I-090'!$I:$I,L29)</f>
        <v>331498447.55999994</v>
      </c>
      <c r="AK29" s="185">
        <f t="shared" si="1"/>
        <v>15512.731199999998</v>
      </c>
      <c r="AO29" s="185">
        <v>14363.64</v>
      </c>
      <c r="AR29" s="1063" t="s">
        <v>260</v>
      </c>
      <c r="AS29" s="1064" t="s">
        <v>235</v>
      </c>
      <c r="AT29" s="1063" t="s">
        <v>302</v>
      </c>
      <c r="AU29" s="1065" t="s">
        <v>289</v>
      </c>
      <c r="AV29" s="1066" t="s">
        <v>44</v>
      </c>
    </row>
    <row r="30" spans="1:48" s="1038" customFormat="1" ht="30">
      <c r="A30" s="372">
        <v>21</v>
      </c>
      <c r="B30" s="1056" t="s">
        <v>2623</v>
      </c>
      <c r="C30" s="1057" t="s">
        <v>289</v>
      </c>
      <c r="D30" s="374" t="str">
        <f t="shared" si="0"/>
        <v>Kg</v>
      </c>
      <c r="E30" s="183"/>
      <c r="F30" s="184">
        <f t="shared" si="2"/>
        <v>23</v>
      </c>
      <c r="G30" s="185">
        <f t="shared" si="2"/>
        <v>8124.75</v>
      </c>
      <c r="H30" s="185">
        <f t="shared" si="3"/>
        <v>0</v>
      </c>
      <c r="I30" s="185">
        <f t="shared" si="4"/>
        <v>8500</v>
      </c>
      <c r="J30" s="185">
        <f t="shared" si="5"/>
        <v>14728</v>
      </c>
      <c r="K30" s="185">
        <f t="shared" si="6"/>
        <v>125188000</v>
      </c>
      <c r="L30" s="1183" t="s">
        <v>261</v>
      </c>
      <c r="M30" s="1058"/>
      <c r="N30" s="1058"/>
      <c r="O30" s="1037"/>
      <c r="P30" s="1053"/>
      <c r="Q30" s="1053"/>
      <c r="T30" s="1040"/>
      <c r="U30" s="1041"/>
      <c r="V30" s="1041"/>
      <c r="AA30" s="1038" t="str">
        <f>VLOOKUP(L30,'25-BRA-I-090'!$I:$FD,2,0)</f>
        <v>Tôn tấm</v>
      </c>
      <c r="AB30" s="1038" t="str">
        <f>VLOOKUP(L30,'25-BRA-I-090'!$I:$FD,3,0)</f>
        <v>PL45x2000x4500; PL45x2000x7000</v>
      </c>
      <c r="AC30" s="1038" t="s">
        <v>2619</v>
      </c>
      <c r="AD30" s="1038">
        <f>SUMIFS('25-BRA-I-090'!$CW:$CW,'25-BRA-I-090'!$I:$I,L30)</f>
        <v>23</v>
      </c>
      <c r="AE30" s="1038">
        <f>SUMIFS('25-BRA-I-090'!$CX:$CX,'25-BRA-I-090'!$I:$I,L30)</f>
        <v>8124.75</v>
      </c>
      <c r="AF30" s="1038">
        <f>SUMIFS('25-BRA-I-090'!$DA:$DA,'25-BRA-I-090'!$I:$I,L30)</f>
        <v>0</v>
      </c>
      <c r="AG30" s="1038">
        <f>SUMIFS('25-BRA-I-090'!$DB:$DB,'25-BRA-I-090'!$I:$I,L30)</f>
        <v>0</v>
      </c>
      <c r="AH30" s="1039">
        <f>SUMIFS('25-BRA-I-090'!$DN:$DN,'25-BRA-I-090'!$I:$I,L30)+SUMIFS('25-BRA-I-090'!$EG:$EG,'25-BRA-I-090'!$I:$I,L30)</f>
        <v>24</v>
      </c>
      <c r="AI30" s="1039">
        <f>SUMIFS('25-BRA-I-090'!$DO:$DO,'25-BRA-I-090'!$I:$I,L30)+SUMIFS('25-BRA-I-090'!$EH:$EH,'25-BRA-I-090'!$I:$I,L30)</f>
        <v>8500</v>
      </c>
      <c r="AJ30" s="1039">
        <f>SUMIFS('25-BRA-I-090'!$DS:$DS,'25-BRA-I-090'!$I:$I,L30)+26400*SUMIFS('25-BRA-I-090'!$EJ:$EJ,'25-BRA-I-090'!$I:$I,L30)</f>
        <v>125188000</v>
      </c>
      <c r="AK30" s="185">
        <f t="shared" si="1"/>
        <v>15906.240000000002</v>
      </c>
      <c r="AO30" s="185">
        <v>14363.64</v>
      </c>
      <c r="AR30" s="1063" t="s">
        <v>261</v>
      </c>
      <c r="AS30" s="1064" t="s">
        <v>235</v>
      </c>
      <c r="AT30" s="1063" t="s">
        <v>716</v>
      </c>
      <c r="AU30" s="1065" t="s">
        <v>289</v>
      </c>
      <c r="AV30" s="1066" t="s">
        <v>44</v>
      </c>
    </row>
    <row r="31" spans="1:48" s="1038" customFormat="1" ht="30">
      <c r="A31" s="372">
        <v>22</v>
      </c>
      <c r="B31" s="1056" t="s">
        <v>2624</v>
      </c>
      <c r="C31" s="1057" t="s">
        <v>289</v>
      </c>
      <c r="D31" s="374" t="str">
        <f t="shared" si="0"/>
        <v>Kg</v>
      </c>
      <c r="E31" s="183"/>
      <c r="F31" s="184">
        <f t="shared" si="2"/>
        <v>23.2</v>
      </c>
      <c r="G31" s="185">
        <f t="shared" si="2"/>
        <v>9106</v>
      </c>
      <c r="H31" s="185">
        <f t="shared" si="3"/>
        <v>0</v>
      </c>
      <c r="I31" s="185">
        <f t="shared" si="4"/>
        <v>9420</v>
      </c>
      <c r="J31" s="185">
        <f t="shared" si="5"/>
        <v>14454.544999999998</v>
      </c>
      <c r="K31" s="185">
        <f t="shared" si="6"/>
        <v>136161813.89999998</v>
      </c>
      <c r="L31" s="1183" t="s">
        <v>262</v>
      </c>
      <c r="M31" s="1058"/>
      <c r="N31" s="1058"/>
      <c r="O31" s="1037"/>
      <c r="P31" s="1053"/>
      <c r="Q31" s="1053"/>
      <c r="T31" s="1040"/>
      <c r="U31" s="1041"/>
      <c r="V31" s="1041"/>
      <c r="AA31" s="1038" t="str">
        <f>VLOOKUP(L31,'25-BRA-I-090'!$I:$FD,2,0)</f>
        <v>Tôn tấm</v>
      </c>
      <c r="AB31" s="1038" t="str">
        <f>VLOOKUP(L31,'25-BRA-I-090'!$I:$FD,3,0)</f>
        <v>PL50x2000x4600; PL50x2000x7000</v>
      </c>
      <c r="AC31" s="1038" t="s">
        <v>2619</v>
      </c>
      <c r="AD31" s="1038">
        <f>SUMIFS('25-BRA-I-090'!$CW:$CW,'25-BRA-I-090'!$I:$I,L31)</f>
        <v>23.2</v>
      </c>
      <c r="AE31" s="1038">
        <f>SUMIFS('25-BRA-I-090'!$CX:$CX,'25-BRA-I-090'!$I:$I,L31)</f>
        <v>9106</v>
      </c>
      <c r="AF31" s="1038">
        <f>SUMIFS('25-BRA-I-090'!$DA:$DA,'25-BRA-I-090'!$I:$I,L31)</f>
        <v>0</v>
      </c>
      <c r="AG31" s="1038">
        <f>SUMIFS('25-BRA-I-090'!$DB:$DB,'25-BRA-I-090'!$I:$I,L31)</f>
        <v>0</v>
      </c>
      <c r="AH31" s="1039">
        <f>SUMIFS('25-BRA-I-090'!$DN:$DN,'25-BRA-I-090'!$I:$I,L31)+SUMIFS('25-BRA-I-090'!$EG:$EG,'25-BRA-I-090'!$I:$I,L31)</f>
        <v>24</v>
      </c>
      <c r="AI31" s="1039">
        <f>SUMIFS('25-BRA-I-090'!$DO:$DO,'25-BRA-I-090'!$I:$I,L31)+SUMIFS('25-BRA-I-090'!$EH:$EH,'25-BRA-I-090'!$I:$I,L31)</f>
        <v>9420</v>
      </c>
      <c r="AJ31" s="1039">
        <f>SUMIFS('25-BRA-I-090'!$DS:$DS,'25-BRA-I-090'!$I:$I,L31)+26400*SUMIFS('25-BRA-I-090'!$EJ:$EJ,'25-BRA-I-090'!$I:$I,L31)</f>
        <v>136161813.89999998</v>
      </c>
      <c r="AK31" s="185">
        <f t="shared" si="1"/>
        <v>15610.908599999999</v>
      </c>
      <c r="AO31" s="185">
        <v>14363.64</v>
      </c>
      <c r="AR31" s="1063" t="s">
        <v>262</v>
      </c>
      <c r="AS31" s="1064" t="s">
        <v>235</v>
      </c>
      <c r="AT31" s="1063" t="s">
        <v>717</v>
      </c>
      <c r="AU31" s="1065" t="s">
        <v>289</v>
      </c>
      <c r="AV31" s="1066" t="s">
        <v>44</v>
      </c>
    </row>
    <row r="32" spans="1:48" s="1038" customFormat="1">
      <c r="A32" s="372">
        <v>23</v>
      </c>
      <c r="B32" s="1056" t="s">
        <v>303</v>
      </c>
      <c r="C32" s="1057" t="s">
        <v>304</v>
      </c>
      <c r="D32" s="374" t="str">
        <f t="shared" si="0"/>
        <v>Kg</v>
      </c>
      <c r="E32" s="183"/>
      <c r="F32" s="184">
        <f t="shared" si="2"/>
        <v>12</v>
      </c>
      <c r="G32" s="185">
        <f t="shared" si="2"/>
        <v>1884</v>
      </c>
      <c r="H32" s="185">
        <f t="shared" si="3"/>
        <v>0</v>
      </c>
      <c r="I32" s="185">
        <f t="shared" si="4"/>
        <v>1884</v>
      </c>
      <c r="J32" s="185">
        <f t="shared" si="5"/>
        <v>15272.73</v>
      </c>
      <c r="K32" s="185">
        <f t="shared" si="6"/>
        <v>28773823.32</v>
      </c>
      <c r="L32" s="1183" t="s">
        <v>263</v>
      </c>
      <c r="M32" s="1058"/>
      <c r="N32" s="1058"/>
      <c r="O32" s="1037"/>
      <c r="P32" s="1053"/>
      <c r="Q32" s="1053"/>
      <c r="T32" s="1040"/>
      <c r="U32" s="1041"/>
      <c r="V32" s="1041"/>
      <c r="AA32" s="1038" t="str">
        <f>VLOOKUP(L32,'25-BRA-I-090'!$I:$FD,2,0)</f>
        <v>Tôn tấm</v>
      </c>
      <c r="AB32" s="1038" t="str">
        <f>VLOOKUP(L32,'25-BRA-I-090'!$I:$FD,3,0)</f>
        <v>PL20x2000x6000</v>
      </c>
      <c r="AC32" s="1038" t="s">
        <v>2619</v>
      </c>
      <c r="AD32" s="1038">
        <f>SUMIFS('25-BRA-I-090'!$CW:$CW,'25-BRA-I-090'!$I:$I,L32)</f>
        <v>12</v>
      </c>
      <c r="AE32" s="1038">
        <f>SUMIFS('25-BRA-I-090'!$CX:$CX,'25-BRA-I-090'!$I:$I,L32)</f>
        <v>1884</v>
      </c>
      <c r="AF32" s="1038">
        <f>SUMIFS('25-BRA-I-090'!$DA:$DA,'25-BRA-I-090'!$I:$I,L32)</f>
        <v>0</v>
      </c>
      <c r="AG32" s="1038">
        <f>SUMIFS('25-BRA-I-090'!$DB:$DB,'25-BRA-I-090'!$I:$I,L32)</f>
        <v>0</v>
      </c>
      <c r="AH32" s="1039">
        <f>SUMIFS('25-BRA-I-090'!$DN:$DN,'25-BRA-I-090'!$I:$I,L32)+SUMIFS('25-BRA-I-090'!$EG:$EG,'25-BRA-I-090'!$I:$I,L32)</f>
        <v>12</v>
      </c>
      <c r="AI32" s="1039">
        <f>SUMIFS('25-BRA-I-090'!$DO:$DO,'25-BRA-I-090'!$I:$I,L32)+SUMIFS('25-BRA-I-090'!$EH:$EH,'25-BRA-I-090'!$I:$I,L32)</f>
        <v>1884</v>
      </c>
      <c r="AJ32" s="1039">
        <f>SUMIFS('25-BRA-I-090'!$DS:$DS,'25-BRA-I-090'!$I:$I,L32)+26400*SUMIFS('25-BRA-I-090'!$EJ:$EJ,'25-BRA-I-090'!$I:$I,L32)</f>
        <v>28773823.32</v>
      </c>
      <c r="AK32" s="185">
        <f t="shared" si="1"/>
        <v>16494.5484</v>
      </c>
      <c r="AO32" s="185">
        <v>15272.73</v>
      </c>
      <c r="AR32" s="1063" t="s">
        <v>263</v>
      </c>
      <c r="AS32" s="1064" t="s">
        <v>235</v>
      </c>
      <c r="AT32" s="1063" t="s">
        <v>303</v>
      </c>
      <c r="AU32" s="1065" t="s">
        <v>304</v>
      </c>
      <c r="AV32" s="1066" t="s">
        <v>44</v>
      </c>
    </row>
    <row r="33" spans="1:48" s="1038" customFormat="1">
      <c r="A33" s="372">
        <v>24</v>
      </c>
      <c r="B33" s="1056" t="s">
        <v>305</v>
      </c>
      <c r="C33" s="1057" t="s">
        <v>304</v>
      </c>
      <c r="D33" s="374" t="str">
        <f t="shared" si="0"/>
        <v>Kg</v>
      </c>
      <c r="E33" s="183"/>
      <c r="F33" s="184">
        <f t="shared" si="2"/>
        <v>1.6</v>
      </c>
      <c r="G33" s="185">
        <f t="shared" si="2"/>
        <v>251.20000000000002</v>
      </c>
      <c r="H33" s="185">
        <f t="shared" si="3"/>
        <v>0</v>
      </c>
      <c r="I33" s="185">
        <f t="shared" si="4"/>
        <v>1884</v>
      </c>
      <c r="J33" s="185">
        <f t="shared" si="5"/>
        <v>15272.73</v>
      </c>
      <c r="K33" s="185">
        <f t="shared" si="6"/>
        <v>28773823.32</v>
      </c>
      <c r="L33" s="1183" t="s">
        <v>264</v>
      </c>
      <c r="M33" s="1058"/>
      <c r="N33" s="1058"/>
      <c r="O33" s="1037"/>
      <c r="P33" s="1053"/>
      <c r="Q33" s="1053"/>
      <c r="T33" s="1040"/>
      <c r="U33" s="1041"/>
      <c r="V33" s="1041"/>
      <c r="AA33" s="1038" t="str">
        <f>VLOOKUP(L33,'25-BRA-I-090'!$I:$FD,2,0)</f>
        <v>Tôn tấm</v>
      </c>
      <c r="AB33" s="1038" t="str">
        <f>VLOOKUP(L33,'25-BRA-I-090'!$I:$FD,3,0)</f>
        <v>PL20x2000x800</v>
      </c>
      <c r="AC33" s="1038" t="s">
        <v>2619</v>
      </c>
      <c r="AD33" s="1038">
        <f>SUMIFS('25-BRA-I-090'!$CW:$CW,'25-BRA-I-090'!$I:$I,L33)</f>
        <v>1.6</v>
      </c>
      <c r="AE33" s="1038">
        <f>SUMIFS('25-BRA-I-090'!$CX:$CX,'25-BRA-I-090'!$I:$I,L33)</f>
        <v>251.20000000000002</v>
      </c>
      <c r="AF33" s="1038">
        <f>SUMIFS('25-BRA-I-090'!$DA:$DA,'25-BRA-I-090'!$I:$I,L33)</f>
        <v>0</v>
      </c>
      <c r="AG33" s="1038">
        <f>SUMIFS('25-BRA-I-090'!$DB:$DB,'25-BRA-I-090'!$I:$I,L33)</f>
        <v>0</v>
      </c>
      <c r="AH33" s="1039">
        <f>SUMIFS('25-BRA-I-090'!$DN:$DN,'25-BRA-I-090'!$I:$I,L33)+SUMIFS('25-BRA-I-090'!$EG:$EG,'25-BRA-I-090'!$I:$I,L33)</f>
        <v>12</v>
      </c>
      <c r="AI33" s="1039">
        <f>SUMIFS('25-BRA-I-090'!$DO:$DO,'25-BRA-I-090'!$I:$I,L33)+SUMIFS('25-BRA-I-090'!$EH:$EH,'25-BRA-I-090'!$I:$I,L33)</f>
        <v>1884</v>
      </c>
      <c r="AJ33" s="1039">
        <f>SUMIFS('25-BRA-I-090'!$DS:$DS,'25-BRA-I-090'!$I:$I,L33)+26400*SUMIFS('25-BRA-I-090'!$EJ:$EJ,'25-BRA-I-090'!$I:$I,L33)</f>
        <v>28773823.32</v>
      </c>
      <c r="AK33" s="185">
        <f t="shared" si="1"/>
        <v>16494.5484</v>
      </c>
      <c r="AO33" s="185">
        <v>15272.73</v>
      </c>
      <c r="AR33" s="1063" t="s">
        <v>264</v>
      </c>
      <c r="AS33" s="1064" t="s">
        <v>235</v>
      </c>
      <c r="AT33" s="1063" t="s">
        <v>305</v>
      </c>
      <c r="AU33" s="1065" t="s">
        <v>304</v>
      </c>
      <c r="AV33" s="1066" t="s">
        <v>44</v>
      </c>
    </row>
    <row r="34" spans="1:48" s="1038" customFormat="1">
      <c r="A34" s="372">
        <v>25</v>
      </c>
      <c r="B34" s="1056" t="s">
        <v>306</v>
      </c>
      <c r="C34" s="1057" t="s">
        <v>304</v>
      </c>
      <c r="D34" s="374" t="str">
        <f t="shared" si="0"/>
        <v>Kg</v>
      </c>
      <c r="E34" s="183"/>
      <c r="F34" s="184">
        <f t="shared" si="2"/>
        <v>4.8</v>
      </c>
      <c r="G34" s="185">
        <f t="shared" si="2"/>
        <v>1507.2</v>
      </c>
      <c r="H34" s="185">
        <f t="shared" si="3"/>
        <v>1507.2</v>
      </c>
      <c r="I34" s="185">
        <f t="shared" si="4"/>
        <v>0</v>
      </c>
      <c r="J34" s="185" t="e">
        <f t="shared" si="5"/>
        <v>#DIV/0!</v>
      </c>
      <c r="K34" s="185">
        <f t="shared" si="6"/>
        <v>0</v>
      </c>
      <c r="L34" s="1183" t="s">
        <v>265</v>
      </c>
      <c r="M34" s="1058"/>
      <c r="N34" s="1058"/>
      <c r="O34" s="1037"/>
      <c r="P34" s="1053"/>
      <c r="Q34" s="1053"/>
      <c r="T34" s="1040"/>
      <c r="U34" s="1041"/>
      <c r="V34" s="1041"/>
      <c r="AA34" s="1038" t="str">
        <f>VLOOKUP(L34,'25-BRA-I-090'!$I:$FD,2,0)</f>
        <v>Tôn tấm</v>
      </c>
      <c r="AB34" s="1038" t="str">
        <f>VLOOKUP(L34,'25-BRA-I-090'!$I:$FD,3,0)</f>
        <v>PL40x2000x2400</v>
      </c>
      <c r="AC34" s="1038" t="s">
        <v>2619</v>
      </c>
      <c r="AD34" s="1038">
        <f>SUMIFS('25-BRA-I-090'!$CW:$CW,'25-BRA-I-090'!$I:$I,L34)</f>
        <v>4.8</v>
      </c>
      <c r="AE34" s="1038">
        <f>SUMIFS('25-BRA-I-090'!$CX:$CX,'25-BRA-I-090'!$I:$I,L34)</f>
        <v>1507.2</v>
      </c>
      <c r="AF34" s="1038">
        <f>SUMIFS('25-BRA-I-090'!$DA:$DA,'25-BRA-I-090'!$I:$I,L34)</f>
        <v>4.8</v>
      </c>
      <c r="AG34" s="1038">
        <f>SUMIFS('25-BRA-I-090'!$DB:$DB,'25-BRA-I-090'!$I:$I,L34)</f>
        <v>1507.2</v>
      </c>
      <c r="AH34" s="1039">
        <f>SUMIFS('25-BRA-I-090'!$DN:$DN,'25-BRA-I-090'!$I:$I,L34)+SUMIFS('25-BRA-I-090'!$EG:$EG,'25-BRA-I-090'!$I:$I,L34)</f>
        <v>0</v>
      </c>
      <c r="AI34" s="1039">
        <f>SUMIFS('25-BRA-I-090'!$DO:$DO,'25-BRA-I-090'!$I:$I,L34)+SUMIFS('25-BRA-I-090'!$EH:$EH,'25-BRA-I-090'!$I:$I,L34)</f>
        <v>0</v>
      </c>
      <c r="AJ34" s="1039">
        <f>SUMIFS('25-BRA-I-090'!$DS:$DS,'25-BRA-I-090'!$I:$I,L34)+26400*SUMIFS('25-BRA-I-090'!$EJ:$EJ,'25-BRA-I-090'!$I:$I,L34)</f>
        <v>0</v>
      </c>
      <c r="AK34" s="185" t="e">
        <f t="shared" si="1"/>
        <v>#DIV/0!</v>
      </c>
      <c r="AO34" s="185">
        <v>15272.73</v>
      </c>
      <c r="AR34" s="1063" t="s">
        <v>265</v>
      </c>
      <c r="AS34" s="1064" t="s">
        <v>235</v>
      </c>
      <c r="AT34" s="1063" t="s">
        <v>306</v>
      </c>
      <c r="AU34" s="1065" t="s">
        <v>304</v>
      </c>
      <c r="AV34" s="1066" t="s">
        <v>44</v>
      </c>
    </row>
    <row r="35" spans="1:48" s="1038" customFormat="1" ht="30">
      <c r="A35" s="372">
        <v>26</v>
      </c>
      <c r="B35" s="1056" t="s">
        <v>307</v>
      </c>
      <c r="C35" s="1057" t="s">
        <v>308</v>
      </c>
      <c r="D35" s="374" t="str">
        <f t="shared" si="0"/>
        <v>Kg</v>
      </c>
      <c r="E35" s="183"/>
      <c r="F35" s="184">
        <f t="shared" si="2"/>
        <v>619.28159999999991</v>
      </c>
      <c r="G35" s="185">
        <f t="shared" si="2"/>
        <v>12323.703839999996</v>
      </c>
      <c r="H35" s="185">
        <f t="shared" si="3"/>
        <v>0</v>
      </c>
      <c r="I35" s="185">
        <f t="shared" si="4"/>
        <v>12417.6</v>
      </c>
      <c r="J35" s="185">
        <f t="shared" si="5"/>
        <v>26426.400191859946</v>
      </c>
      <c r="K35" s="185">
        <f t="shared" si="6"/>
        <v>328152467.02244008</v>
      </c>
      <c r="L35" s="1183" t="s">
        <v>266</v>
      </c>
      <c r="M35" s="1058"/>
      <c r="N35" s="1058"/>
      <c r="O35" s="1037"/>
      <c r="P35" s="1053"/>
      <c r="Q35" s="1053"/>
      <c r="T35" s="1040"/>
      <c r="U35" s="1041"/>
      <c r="V35" s="1041"/>
      <c r="AA35" s="1038" t="str">
        <f>VLOOKUP(L35,'25-BRA-I-090'!$I:$FD,2,0)</f>
        <v>Thép hình-H</v>
      </c>
      <c r="AB35" s="1038" t="str">
        <f>VLOOKUP(L35,'25-BRA-I-090'!$I:$FD,3,0)</f>
        <v>HEA120(H114x120x5x8)-L12000</v>
      </c>
      <c r="AC35" s="1038" t="s">
        <v>2619</v>
      </c>
      <c r="AD35" s="1038">
        <f>SUMIFS('25-BRA-I-090'!$CW:$CW,'25-BRA-I-090'!$I:$I,L35)</f>
        <v>619.28159999999991</v>
      </c>
      <c r="AE35" s="1038">
        <f>SUMIFS('25-BRA-I-090'!$CX:$CX,'25-BRA-I-090'!$I:$I,L35)</f>
        <v>12323.703839999996</v>
      </c>
      <c r="AF35" s="1038">
        <f>SUMIFS('25-BRA-I-090'!$DA:$DA,'25-BRA-I-090'!$I:$I,L35)</f>
        <v>0</v>
      </c>
      <c r="AG35" s="1038">
        <f>SUMIFS('25-BRA-I-090'!$DB:$DB,'25-BRA-I-090'!$I:$I,L35)</f>
        <v>0</v>
      </c>
      <c r="AH35" s="1039">
        <f>SUMIFS('25-BRA-I-090'!$DN:$DN,'25-BRA-I-090'!$I:$I,L35)+SUMIFS('25-BRA-I-090'!$EG:$EG,'25-BRA-I-090'!$I:$I,L35)</f>
        <v>624</v>
      </c>
      <c r="AI35" s="1039">
        <f>SUMIFS('25-BRA-I-090'!$DO:$DO,'25-BRA-I-090'!$I:$I,L35)+SUMIFS('25-BRA-I-090'!$EH:$EH,'25-BRA-I-090'!$I:$I,L35)</f>
        <v>12417.6</v>
      </c>
      <c r="AJ35" s="1039">
        <f>SUMIFS('25-BRA-I-090'!$DS:$DS,'25-BRA-I-090'!$I:$I,L35)+26400*SUMIFS('25-BRA-I-090'!$EJ:$EJ,'25-BRA-I-090'!$I:$I,L35)</f>
        <v>328152467.02244008</v>
      </c>
      <c r="AK35" s="1067">
        <f t="shared" si="1"/>
        <v>28540.512207208743</v>
      </c>
      <c r="AO35" s="1067">
        <v>0.98699999999999999</v>
      </c>
      <c r="AR35" s="1063" t="s">
        <v>266</v>
      </c>
      <c r="AS35" s="1064" t="s">
        <v>267</v>
      </c>
      <c r="AT35" s="1063" t="s">
        <v>307</v>
      </c>
      <c r="AU35" s="1065" t="s">
        <v>308</v>
      </c>
      <c r="AV35" s="1066" t="s">
        <v>61</v>
      </c>
    </row>
    <row r="36" spans="1:48" s="1038" customFormat="1" ht="30">
      <c r="A36" s="372">
        <v>27</v>
      </c>
      <c r="B36" s="1056" t="s">
        <v>309</v>
      </c>
      <c r="C36" s="1057" t="s">
        <v>308</v>
      </c>
      <c r="D36" s="374" t="str">
        <f t="shared" si="0"/>
        <v>Kg</v>
      </c>
      <c r="E36" s="183"/>
      <c r="F36" s="184">
        <f t="shared" si="2"/>
        <v>39.020699999999998</v>
      </c>
      <c r="G36" s="185">
        <f t="shared" si="2"/>
        <v>1650.5756099999996</v>
      </c>
      <c r="H36" s="185">
        <f t="shared" si="3"/>
        <v>0</v>
      </c>
      <c r="I36" s="185">
        <f t="shared" si="4"/>
        <v>2030.3999999999999</v>
      </c>
      <c r="J36" s="185">
        <f t="shared" si="5"/>
        <v>27007.73497922219</v>
      </c>
      <c r="K36" s="185">
        <f t="shared" si="6"/>
        <v>54836505.101812735</v>
      </c>
      <c r="L36" s="1183" t="s">
        <v>268</v>
      </c>
      <c r="M36" s="1058"/>
      <c r="N36" s="1058"/>
      <c r="O36" s="1037"/>
      <c r="P36" s="1053"/>
      <c r="Q36" s="1053"/>
      <c r="T36" s="1040"/>
      <c r="U36" s="1041"/>
      <c r="V36" s="1041"/>
      <c r="AA36" s="1038" t="str">
        <f>VLOOKUP(L36,'25-BRA-I-090'!$I:$FD,2,0)</f>
        <v>Thép hình-H</v>
      </c>
      <c r="AB36" s="1038" t="str">
        <f>VLOOKUP(L36,'25-BRA-I-090'!$I:$FD,3,0)</f>
        <v>HEA200(H190x200x6.5x10)-L12000</v>
      </c>
      <c r="AC36" s="1038" t="s">
        <v>2619</v>
      </c>
      <c r="AD36" s="1038">
        <f>SUMIFS('25-BRA-I-090'!$CW:$CW,'25-BRA-I-090'!$I:$I,L36)</f>
        <v>39.020699999999998</v>
      </c>
      <c r="AE36" s="1038">
        <f>SUMIFS('25-BRA-I-090'!$CX:$CX,'25-BRA-I-090'!$I:$I,L36)</f>
        <v>1650.5756099999996</v>
      </c>
      <c r="AF36" s="1038">
        <f>SUMIFS('25-BRA-I-090'!$DA:$DA,'25-BRA-I-090'!$I:$I,L36)</f>
        <v>0</v>
      </c>
      <c r="AG36" s="1038">
        <f>SUMIFS('25-BRA-I-090'!$DB:$DB,'25-BRA-I-090'!$I:$I,L36)</f>
        <v>0</v>
      </c>
      <c r="AH36" s="1039">
        <f>SUMIFS('25-BRA-I-090'!$DN:$DN,'25-BRA-I-090'!$I:$I,L36)+SUMIFS('25-BRA-I-090'!$EG:$EG,'25-BRA-I-090'!$I:$I,L36)</f>
        <v>48</v>
      </c>
      <c r="AI36" s="1039">
        <f>SUMIFS('25-BRA-I-090'!$DO:$DO,'25-BRA-I-090'!$I:$I,L36)+SUMIFS('25-BRA-I-090'!$EH:$EH,'25-BRA-I-090'!$I:$I,L36)</f>
        <v>2030.3999999999999</v>
      </c>
      <c r="AJ36" s="1039">
        <f>SUMIFS('25-BRA-I-090'!$DS:$DS,'25-BRA-I-090'!$I:$I,L36)+26400*SUMIFS('25-BRA-I-090'!$EJ:$EJ,'25-BRA-I-090'!$I:$I,L36)</f>
        <v>54836505.101812735</v>
      </c>
      <c r="AK36" s="1067">
        <f t="shared" si="1"/>
        <v>29168.353777559969</v>
      </c>
      <c r="AO36" s="1067">
        <v>0.98099999999999998</v>
      </c>
      <c r="AR36" s="1063" t="s">
        <v>268</v>
      </c>
      <c r="AS36" s="1064" t="s">
        <v>267</v>
      </c>
      <c r="AT36" s="1063" t="s">
        <v>309</v>
      </c>
      <c r="AU36" s="1065" t="s">
        <v>308</v>
      </c>
      <c r="AV36" s="1066" t="s">
        <v>61</v>
      </c>
    </row>
    <row r="37" spans="1:48" s="1038" customFormat="1" ht="45">
      <c r="A37" s="372">
        <v>28</v>
      </c>
      <c r="B37" s="1056" t="s">
        <v>310</v>
      </c>
      <c r="C37" s="1057" t="s">
        <v>308</v>
      </c>
      <c r="D37" s="374" t="str">
        <f t="shared" si="0"/>
        <v>Kg</v>
      </c>
      <c r="E37" s="183"/>
      <c r="F37" s="184">
        <f t="shared" si="2"/>
        <v>1488</v>
      </c>
      <c r="G37" s="185">
        <f t="shared" si="2"/>
        <v>156240</v>
      </c>
      <c r="H37" s="185">
        <f t="shared" si="3"/>
        <v>0</v>
      </c>
      <c r="I37" s="185">
        <f t="shared" si="4"/>
        <v>156240</v>
      </c>
      <c r="J37" s="185">
        <f t="shared" si="5"/>
        <v>27616.341586375034</v>
      </c>
      <c r="K37" s="185">
        <f t="shared" si="6"/>
        <v>4314777209.4552355</v>
      </c>
      <c r="L37" s="1183" t="s">
        <v>269</v>
      </c>
      <c r="M37" s="1058"/>
      <c r="N37" s="1058"/>
      <c r="O37" s="1037"/>
      <c r="P37" s="1053"/>
      <c r="Q37" s="1053"/>
      <c r="T37" s="1040"/>
      <c r="U37" s="1041"/>
      <c r="V37" s="1041"/>
      <c r="AA37" s="1038" t="str">
        <f>VLOOKUP(L37,'25-BRA-I-090'!$I:$FD,2,0)</f>
        <v>Thép hình-H</v>
      </c>
      <c r="AB37" s="1038" t="str">
        <f>VLOOKUP(L37,'25-BRA-I-090'!$I:$FD,3,0)</f>
        <v>HEA340(H330x300x9.5x16.5)-L12000</v>
      </c>
      <c r="AC37" s="1038" t="s">
        <v>2619</v>
      </c>
      <c r="AD37" s="1038">
        <f>SUMIFS('25-BRA-I-090'!$CW:$CW,'25-BRA-I-090'!$I:$I,L37)</f>
        <v>1488</v>
      </c>
      <c r="AE37" s="1038">
        <f>SUMIFS('25-BRA-I-090'!$CX:$CX,'25-BRA-I-090'!$I:$I,L37)</f>
        <v>156240</v>
      </c>
      <c r="AF37" s="1038">
        <f>SUMIFS('25-BRA-I-090'!$DA:$DA,'25-BRA-I-090'!$I:$I,L37)</f>
        <v>0</v>
      </c>
      <c r="AG37" s="1038">
        <f>SUMIFS('25-BRA-I-090'!$DB:$DB,'25-BRA-I-090'!$I:$I,L37)</f>
        <v>0</v>
      </c>
      <c r="AH37" s="1039">
        <f>SUMIFS('25-BRA-I-090'!$DN:$DN,'25-BRA-I-090'!$I:$I,L37)+SUMIFS('25-BRA-I-090'!$EG:$EG,'25-BRA-I-090'!$I:$I,L37)</f>
        <v>1488</v>
      </c>
      <c r="AI37" s="1039">
        <f>SUMIFS('25-BRA-I-090'!$DO:$DO,'25-BRA-I-090'!$I:$I,L37)+SUMIFS('25-BRA-I-090'!$EH:$EH,'25-BRA-I-090'!$I:$I,L37)</f>
        <v>156240</v>
      </c>
      <c r="AJ37" s="1039">
        <f>SUMIFS('25-BRA-I-090'!$DS:$DS,'25-BRA-I-090'!$I:$I,L37)+26400*SUMIFS('25-BRA-I-090'!$EJ:$EJ,'25-BRA-I-090'!$I:$I,L37)</f>
        <v>4314777209.4552355</v>
      </c>
      <c r="AK37" s="1067">
        <f t="shared" si="1"/>
        <v>29825.64891328504</v>
      </c>
      <c r="AO37" s="1067">
        <v>0.99399999999999999</v>
      </c>
      <c r="AR37" s="1063" t="s">
        <v>269</v>
      </c>
      <c r="AS37" s="1064" t="s">
        <v>267</v>
      </c>
      <c r="AT37" s="1063" t="s">
        <v>310</v>
      </c>
      <c r="AU37" s="1065" t="s">
        <v>308</v>
      </c>
      <c r="AV37" s="1066" t="s">
        <v>61</v>
      </c>
    </row>
    <row r="38" spans="1:48" s="1038" customFormat="1" ht="60">
      <c r="A38" s="372">
        <v>29</v>
      </c>
      <c r="B38" s="1056" t="s">
        <v>311</v>
      </c>
      <c r="C38" s="1057" t="s">
        <v>308</v>
      </c>
      <c r="D38" s="374" t="str">
        <f t="shared" si="0"/>
        <v>Kg</v>
      </c>
      <c r="E38" s="183"/>
      <c r="F38" s="184">
        <f t="shared" si="2"/>
        <v>6.5</v>
      </c>
      <c r="G38" s="185">
        <f t="shared" si="2"/>
        <v>540.79999999999995</v>
      </c>
      <c r="H38" s="185">
        <f t="shared" si="3"/>
        <v>0</v>
      </c>
      <c r="I38" s="185">
        <f t="shared" si="4"/>
        <v>998.4</v>
      </c>
      <c r="J38" s="185">
        <f t="shared" si="5"/>
        <v>26162.400191859942</v>
      </c>
      <c r="K38" s="185">
        <f t="shared" si="6"/>
        <v>26120540.351552967</v>
      </c>
      <c r="L38" s="1183" t="s">
        <v>270</v>
      </c>
      <c r="M38" s="1058"/>
      <c r="N38" s="1058"/>
      <c r="O38" s="1037"/>
      <c r="P38" s="1053"/>
      <c r="Q38" s="1053"/>
      <c r="T38" s="1040"/>
      <c r="U38" s="1041"/>
      <c r="V38" s="1041"/>
      <c r="AA38" s="1038" t="str">
        <f>VLOOKUP(L38,'25-BRA-I-090'!$I:$FD,2,0)</f>
        <v>Thép hình-H</v>
      </c>
      <c r="AB38" s="1038" t="str">
        <f>VLOOKUP(L38,'25-BRA-I-090'!$I:$FD,3,0)</f>
        <v>HEB240(H240x240x10x17)-L3000; HEB240(H240x240x10x17)-L3500</v>
      </c>
      <c r="AC38" s="1038" t="s">
        <v>2619</v>
      </c>
      <c r="AD38" s="1038">
        <f>SUMIFS('25-BRA-I-090'!$CW:$CW,'25-BRA-I-090'!$I:$I,L38)</f>
        <v>6.5</v>
      </c>
      <c r="AE38" s="1038">
        <f>SUMIFS('25-BRA-I-090'!$CX:$CX,'25-BRA-I-090'!$I:$I,L38)</f>
        <v>540.79999999999995</v>
      </c>
      <c r="AF38" s="1038">
        <f>SUMIFS('25-BRA-I-090'!$DA:$DA,'25-BRA-I-090'!$I:$I,L38)</f>
        <v>0</v>
      </c>
      <c r="AG38" s="1038">
        <f>SUMIFS('25-BRA-I-090'!$DB:$DB,'25-BRA-I-090'!$I:$I,L38)</f>
        <v>0</v>
      </c>
      <c r="AH38" s="1039">
        <f>SUMIFS('25-BRA-I-090'!$DN:$DN,'25-BRA-I-090'!$I:$I,L38)+SUMIFS('25-BRA-I-090'!$EG:$EG,'25-BRA-I-090'!$I:$I,L38)</f>
        <v>12</v>
      </c>
      <c r="AI38" s="1039">
        <f>SUMIFS('25-BRA-I-090'!$DO:$DO,'25-BRA-I-090'!$I:$I,L38)+SUMIFS('25-BRA-I-090'!$EH:$EH,'25-BRA-I-090'!$I:$I,L38)</f>
        <v>998.4</v>
      </c>
      <c r="AJ38" s="1039">
        <f>SUMIFS('25-BRA-I-090'!$DS:$DS,'25-BRA-I-090'!$I:$I,L38)+26400*SUMIFS('25-BRA-I-090'!$EJ:$EJ,'25-BRA-I-090'!$I:$I,L38)</f>
        <v>26120540.351552967</v>
      </c>
      <c r="AK38" s="1067">
        <f t="shared" si="1"/>
        <v>28255.392207208741</v>
      </c>
      <c r="AO38" s="1067">
        <v>0.97699999999999998</v>
      </c>
      <c r="AR38" s="1063" t="s">
        <v>270</v>
      </c>
      <c r="AS38" s="1064" t="s">
        <v>267</v>
      </c>
      <c r="AT38" s="1063" t="s">
        <v>718</v>
      </c>
      <c r="AU38" s="1065" t="s">
        <v>308</v>
      </c>
      <c r="AV38" s="1066" t="s">
        <v>61</v>
      </c>
    </row>
    <row r="39" spans="1:48" s="1038" customFormat="1" ht="30">
      <c r="A39" s="372">
        <v>30</v>
      </c>
      <c r="B39" s="1056" t="s">
        <v>312</v>
      </c>
      <c r="C39" s="1057" t="s">
        <v>308</v>
      </c>
      <c r="D39" s="374" t="str">
        <f t="shared" si="0"/>
        <v>Kg</v>
      </c>
      <c r="E39" s="183"/>
      <c r="F39" s="184">
        <f t="shared" si="2"/>
        <v>120</v>
      </c>
      <c r="G39" s="185">
        <f t="shared" si="2"/>
        <v>14040</v>
      </c>
      <c r="H39" s="185">
        <f t="shared" si="3"/>
        <v>0</v>
      </c>
      <c r="I39" s="185">
        <f t="shared" si="4"/>
        <v>7020</v>
      </c>
      <c r="J39" s="185">
        <f t="shared" si="5"/>
        <v>26162.400191859942</v>
      </c>
      <c r="K39" s="185">
        <f t="shared" si="6"/>
        <v>183660049.3468568</v>
      </c>
      <c r="L39" s="1183" t="s">
        <v>271</v>
      </c>
      <c r="M39" s="1058"/>
      <c r="N39" s="1058"/>
      <c r="O39" s="1037"/>
      <c r="P39" s="1053"/>
      <c r="Q39" s="1053"/>
      <c r="T39" s="1040"/>
      <c r="U39" s="1041"/>
      <c r="V39" s="1041"/>
      <c r="AA39" s="1038" t="str">
        <f>VLOOKUP(L39,'25-BRA-I-090'!$I:$FD,2,0)</f>
        <v>Thép hình-H</v>
      </c>
      <c r="AB39" s="1038" t="str">
        <f>VLOOKUP(L39,'25-BRA-I-090'!$I:$FD,3,0)</f>
        <v>HEB300(H300x300x11x19)-L12000</v>
      </c>
      <c r="AC39" s="1038" t="s">
        <v>2619</v>
      </c>
      <c r="AD39" s="1038">
        <f>SUMIFS('25-BRA-I-090'!$CW:$CW,'25-BRA-I-090'!$I:$I,L39)</f>
        <v>120</v>
      </c>
      <c r="AE39" s="1038">
        <f>SUMIFS('25-BRA-I-090'!$CX:$CX,'25-BRA-I-090'!$I:$I,L39)</f>
        <v>14040</v>
      </c>
      <c r="AF39" s="1038">
        <f>SUMIFS('25-BRA-I-090'!$DA:$DA,'25-BRA-I-090'!$I:$I,L39)</f>
        <v>0</v>
      </c>
      <c r="AG39" s="1038">
        <f>SUMIFS('25-BRA-I-090'!$DB:$DB,'25-BRA-I-090'!$I:$I,L39)</f>
        <v>0</v>
      </c>
      <c r="AH39" s="1039">
        <f>SUMIFS('25-BRA-I-090'!$DN:$DN,'25-BRA-I-090'!$I:$I,L39)+SUMIFS('25-BRA-I-090'!$EG:$EG,'25-BRA-I-090'!$I:$I,L39)</f>
        <v>60</v>
      </c>
      <c r="AI39" s="1039">
        <f>SUMIFS('25-BRA-I-090'!$DO:$DO,'25-BRA-I-090'!$I:$I,L39)+SUMIFS('25-BRA-I-090'!$EH:$EH,'25-BRA-I-090'!$I:$I,L39)</f>
        <v>7020</v>
      </c>
      <c r="AJ39" s="1039">
        <f>SUMIFS('25-BRA-I-090'!$DS:$DS,'25-BRA-I-090'!$I:$I,L39)+26400*SUMIFS('25-BRA-I-090'!$EJ:$EJ,'25-BRA-I-090'!$I:$I,L39)</f>
        <v>183660049.3468568</v>
      </c>
      <c r="AK39" s="1067">
        <f t="shared" si="1"/>
        <v>28255.392207208741</v>
      </c>
      <c r="AO39" s="1067">
        <v>0.97699999999999998</v>
      </c>
      <c r="AR39" s="1063" t="s">
        <v>271</v>
      </c>
      <c r="AS39" s="1064" t="s">
        <v>267</v>
      </c>
      <c r="AT39" s="1063" t="s">
        <v>312</v>
      </c>
      <c r="AU39" s="1065" t="s">
        <v>308</v>
      </c>
      <c r="AV39" s="1066" t="s">
        <v>61</v>
      </c>
    </row>
    <row r="40" spans="1:48" s="1038" customFormat="1" ht="30">
      <c r="A40" s="372">
        <v>31</v>
      </c>
      <c r="B40" s="1056" t="s">
        <v>313</v>
      </c>
      <c r="C40" s="1057" t="s">
        <v>308</v>
      </c>
      <c r="D40" s="374" t="str">
        <f t="shared" si="0"/>
        <v>Kg</v>
      </c>
      <c r="E40" s="183"/>
      <c r="F40" s="184">
        <f t="shared" si="2"/>
        <v>75.087599999999995</v>
      </c>
      <c r="G40" s="185">
        <f t="shared" si="2"/>
        <v>1411.64688</v>
      </c>
      <c r="H40" s="185">
        <f t="shared" si="3"/>
        <v>0</v>
      </c>
      <c r="I40" s="185">
        <f t="shared" si="4"/>
        <v>1579.2</v>
      </c>
      <c r="J40" s="185">
        <f t="shared" si="5"/>
        <v>26347.200191859942</v>
      </c>
      <c r="K40" s="185">
        <f t="shared" si="6"/>
        <v>41607498.542985223</v>
      </c>
      <c r="L40" s="1183" t="s">
        <v>272</v>
      </c>
      <c r="M40" s="1058"/>
      <c r="N40" s="1058"/>
      <c r="O40" s="1037"/>
      <c r="P40" s="1053"/>
      <c r="Q40" s="1053"/>
      <c r="T40" s="1040"/>
      <c r="U40" s="1041"/>
      <c r="V40" s="1041"/>
      <c r="AA40" s="1038" t="str">
        <f>VLOOKUP(L40,'25-BRA-I-090'!$I:$FD,2,0)</f>
        <v>Thép hình-H</v>
      </c>
      <c r="AB40" s="1038" t="str">
        <f>VLOOKUP(L40,'25-BRA-I-090'!$I:$FD,3,0)</f>
        <v>IPE180(H180x91x5.3x8)-L12000</v>
      </c>
      <c r="AC40" s="1038" t="s">
        <v>2619</v>
      </c>
      <c r="AD40" s="1038">
        <f>SUMIFS('25-BRA-I-090'!$CW:$CW,'25-BRA-I-090'!$I:$I,L40)</f>
        <v>75.087599999999995</v>
      </c>
      <c r="AE40" s="1038">
        <f>SUMIFS('25-BRA-I-090'!$CX:$CX,'25-BRA-I-090'!$I:$I,L40)</f>
        <v>1411.64688</v>
      </c>
      <c r="AF40" s="1038">
        <f>SUMIFS('25-BRA-I-090'!$DA:$DA,'25-BRA-I-090'!$I:$I,L40)</f>
        <v>0</v>
      </c>
      <c r="AG40" s="1038">
        <f>SUMIFS('25-BRA-I-090'!$DB:$DB,'25-BRA-I-090'!$I:$I,L40)</f>
        <v>0</v>
      </c>
      <c r="AH40" s="1039">
        <f>SUMIFS('25-BRA-I-090'!$DN:$DN,'25-BRA-I-090'!$I:$I,L40)+SUMIFS('25-BRA-I-090'!$EG:$EG,'25-BRA-I-090'!$I:$I,L40)</f>
        <v>84</v>
      </c>
      <c r="AI40" s="1039">
        <f>SUMIFS('25-BRA-I-090'!$DO:$DO,'25-BRA-I-090'!$I:$I,L40)+SUMIFS('25-BRA-I-090'!$EH:$EH,'25-BRA-I-090'!$I:$I,L40)</f>
        <v>1579.2</v>
      </c>
      <c r="AJ40" s="1039">
        <f>SUMIFS('25-BRA-I-090'!$DS:$DS,'25-BRA-I-090'!$I:$I,L40)+26400*SUMIFS('25-BRA-I-090'!$EJ:$EJ,'25-BRA-I-090'!$I:$I,L40)</f>
        <v>41607498.542985223</v>
      </c>
      <c r="AK40" s="1067">
        <f t="shared" si="1"/>
        <v>28454.97620720874</v>
      </c>
      <c r="AO40" s="1067">
        <v>0.98399999999999999</v>
      </c>
      <c r="AR40" s="1063" t="s">
        <v>272</v>
      </c>
      <c r="AS40" s="1064" t="s">
        <v>267</v>
      </c>
      <c r="AT40" s="1063" t="s">
        <v>313</v>
      </c>
      <c r="AU40" s="1065" t="s">
        <v>308</v>
      </c>
      <c r="AV40" s="1066" t="s">
        <v>61</v>
      </c>
    </row>
    <row r="41" spans="1:48" s="1038" customFormat="1" ht="30">
      <c r="A41" s="372">
        <v>32</v>
      </c>
      <c r="B41" s="1056" t="s">
        <v>314</v>
      </c>
      <c r="C41" s="1057" t="s">
        <v>308</v>
      </c>
      <c r="D41" s="374" t="str">
        <f t="shared" si="0"/>
        <v>Kg</v>
      </c>
      <c r="E41" s="183"/>
      <c r="F41" s="184">
        <f t="shared" si="2"/>
        <v>320.18279999999999</v>
      </c>
      <c r="G41" s="185">
        <f t="shared" si="2"/>
        <v>11558.59908</v>
      </c>
      <c r="H41" s="185">
        <f t="shared" si="3"/>
        <v>0</v>
      </c>
      <c r="I41" s="185">
        <f t="shared" si="4"/>
        <v>11696.4</v>
      </c>
      <c r="J41" s="185">
        <f t="shared" si="5"/>
        <v>26320.80019185994</v>
      </c>
      <c r="K41" s="185">
        <f t="shared" si="6"/>
        <v>307858607.36407059</v>
      </c>
      <c r="L41" s="1183" t="s">
        <v>273</v>
      </c>
      <c r="M41" s="1058"/>
      <c r="N41" s="1058"/>
      <c r="O41" s="1037"/>
      <c r="P41" s="1053"/>
      <c r="Q41" s="1053"/>
      <c r="T41" s="1040"/>
      <c r="U41" s="1041"/>
      <c r="V41" s="1041"/>
      <c r="AA41" s="1038" t="str">
        <f>VLOOKUP(L41,'25-BRA-I-090'!$I:$FD,2,0)</f>
        <v>Thép hình-H</v>
      </c>
      <c r="AB41" s="1038" t="str">
        <f>VLOOKUP(L41,'25-BRA-I-090'!$I:$FD,3,0)</f>
        <v>IPE270(H270x135x6.6x10.2)-L12000</v>
      </c>
      <c r="AC41" s="1038" t="s">
        <v>2619</v>
      </c>
      <c r="AD41" s="1038">
        <f>SUMIFS('25-BRA-I-090'!$CW:$CW,'25-BRA-I-090'!$I:$I,L41)</f>
        <v>320.18279999999999</v>
      </c>
      <c r="AE41" s="1038">
        <f>SUMIFS('25-BRA-I-090'!$CX:$CX,'25-BRA-I-090'!$I:$I,L41)</f>
        <v>11558.59908</v>
      </c>
      <c r="AF41" s="1038">
        <f>SUMIFS('25-BRA-I-090'!$DA:$DA,'25-BRA-I-090'!$I:$I,L41)</f>
        <v>0</v>
      </c>
      <c r="AG41" s="1038">
        <f>SUMIFS('25-BRA-I-090'!$DB:$DB,'25-BRA-I-090'!$I:$I,L41)</f>
        <v>0</v>
      </c>
      <c r="AH41" s="1039">
        <f>SUMIFS('25-BRA-I-090'!$DN:$DN,'25-BRA-I-090'!$I:$I,L41)+SUMIFS('25-BRA-I-090'!$EG:$EG,'25-BRA-I-090'!$I:$I,L41)</f>
        <v>324</v>
      </c>
      <c r="AI41" s="1039">
        <f>SUMIFS('25-BRA-I-090'!$DO:$DO,'25-BRA-I-090'!$I:$I,L41)+SUMIFS('25-BRA-I-090'!$EH:$EH,'25-BRA-I-090'!$I:$I,L41)</f>
        <v>11696.4</v>
      </c>
      <c r="AJ41" s="1039">
        <f>SUMIFS('25-BRA-I-090'!$DS:$DS,'25-BRA-I-090'!$I:$I,L41)+26400*SUMIFS('25-BRA-I-090'!$EJ:$EJ,'25-BRA-I-090'!$I:$I,L41)</f>
        <v>307858607.36407059</v>
      </c>
      <c r="AK41" s="1067">
        <f t="shared" si="1"/>
        <v>28426.464207208737</v>
      </c>
      <c r="AO41" s="1067">
        <v>0.98299999999999998</v>
      </c>
      <c r="AR41" s="1063" t="s">
        <v>273</v>
      </c>
      <c r="AS41" s="1064" t="s">
        <v>267</v>
      </c>
      <c r="AT41" s="1063" t="s">
        <v>314</v>
      </c>
      <c r="AU41" s="1065" t="s">
        <v>308</v>
      </c>
      <c r="AV41" s="1066" t="s">
        <v>61</v>
      </c>
    </row>
    <row r="42" spans="1:48" s="1038" customFormat="1" ht="30">
      <c r="A42" s="372">
        <v>33</v>
      </c>
      <c r="B42" s="1056" t="s">
        <v>315</v>
      </c>
      <c r="C42" s="1057" t="s">
        <v>308</v>
      </c>
      <c r="D42" s="374" t="str">
        <f t="shared" si="0"/>
        <v>Kg</v>
      </c>
      <c r="E42" s="183"/>
      <c r="F42" s="184">
        <f t="shared" si="2"/>
        <v>215.13539999999998</v>
      </c>
      <c r="G42" s="185">
        <f t="shared" si="2"/>
        <v>9078.7138799999993</v>
      </c>
      <c r="H42" s="185">
        <f t="shared" si="3"/>
        <v>0</v>
      </c>
      <c r="I42" s="185">
        <f t="shared" si="4"/>
        <v>9115.2000000000007</v>
      </c>
      <c r="J42" s="185">
        <f t="shared" si="5"/>
        <v>27430.550924948377</v>
      </c>
      <c r="K42" s="185">
        <f t="shared" si="6"/>
        <v>250034957.79108948</v>
      </c>
      <c r="L42" s="1183" t="s">
        <v>274</v>
      </c>
      <c r="M42" s="1058"/>
      <c r="N42" s="1058"/>
      <c r="O42" s="1037"/>
      <c r="P42" s="1053"/>
      <c r="Q42" s="1053"/>
      <c r="T42" s="1040"/>
      <c r="U42" s="1041"/>
      <c r="V42" s="1041"/>
      <c r="AA42" s="1038" t="str">
        <f>VLOOKUP(L42,'25-BRA-I-090'!$I:$FD,2,0)</f>
        <v>Thép hình-H</v>
      </c>
      <c r="AB42" s="1038" t="str">
        <f>VLOOKUP(L42,'25-BRA-I-090'!$I:$FD,3,0)</f>
        <v>IPE300(H300x150x7.1x10.7)-L12000</v>
      </c>
      <c r="AC42" s="1038" t="s">
        <v>2619</v>
      </c>
      <c r="AD42" s="1038">
        <f>SUMIFS('25-BRA-I-090'!$CW:$CW,'25-BRA-I-090'!$I:$I,L42)</f>
        <v>215.13539999999998</v>
      </c>
      <c r="AE42" s="1038">
        <f>SUMIFS('25-BRA-I-090'!$CX:$CX,'25-BRA-I-090'!$I:$I,L42)</f>
        <v>9078.7138799999993</v>
      </c>
      <c r="AF42" s="1038">
        <f>SUMIFS('25-BRA-I-090'!$DA:$DA,'25-BRA-I-090'!$I:$I,L42)</f>
        <v>0</v>
      </c>
      <c r="AG42" s="1038">
        <f>SUMIFS('25-BRA-I-090'!$DB:$DB,'25-BRA-I-090'!$I:$I,L42)</f>
        <v>0</v>
      </c>
      <c r="AH42" s="1039">
        <f>SUMIFS('25-BRA-I-090'!$DN:$DN,'25-BRA-I-090'!$I:$I,L42)+SUMIFS('25-BRA-I-090'!$EG:$EG,'25-BRA-I-090'!$I:$I,L42)</f>
        <v>216</v>
      </c>
      <c r="AI42" s="1039">
        <f>SUMIFS('25-BRA-I-090'!$DO:$DO,'25-BRA-I-090'!$I:$I,L42)+SUMIFS('25-BRA-I-090'!$EH:$EH,'25-BRA-I-090'!$I:$I,L42)</f>
        <v>9115.2000000000007</v>
      </c>
      <c r="AJ42" s="1039">
        <f>SUMIFS('25-BRA-I-090'!$DS:$DS,'25-BRA-I-090'!$I:$I,L42)+26400*SUMIFS('25-BRA-I-090'!$EJ:$EJ,'25-BRA-I-090'!$I:$I,L42)</f>
        <v>250034957.79108948</v>
      </c>
      <c r="AK42" s="1067">
        <f t="shared" si="1"/>
        <v>29624.99499894425</v>
      </c>
      <c r="AO42" s="1067">
        <v>0.98099999999999998</v>
      </c>
      <c r="AR42" s="1063" t="s">
        <v>274</v>
      </c>
      <c r="AS42" s="1064" t="s">
        <v>267</v>
      </c>
      <c r="AT42" s="1063" t="s">
        <v>315</v>
      </c>
      <c r="AU42" s="1065" t="s">
        <v>308</v>
      </c>
      <c r="AV42" s="1066" t="s">
        <v>61</v>
      </c>
    </row>
    <row r="43" spans="1:48" s="1038" customFormat="1" ht="30">
      <c r="A43" s="372">
        <v>34</v>
      </c>
      <c r="B43" s="1056" t="s">
        <v>316</v>
      </c>
      <c r="C43" s="1057" t="s">
        <v>308</v>
      </c>
      <c r="D43" s="374" t="str">
        <f t="shared" si="0"/>
        <v>Kg</v>
      </c>
      <c r="E43" s="183"/>
      <c r="F43" s="184">
        <f t="shared" si="2"/>
        <v>492</v>
      </c>
      <c r="G43" s="185">
        <f t="shared" si="2"/>
        <v>24157.200000000001</v>
      </c>
      <c r="H43" s="185">
        <f t="shared" si="3"/>
        <v>0</v>
      </c>
      <c r="I43" s="185">
        <f t="shared" si="4"/>
        <v>24206.400000000001</v>
      </c>
      <c r="J43" s="185">
        <f t="shared" si="5"/>
        <v>27832.003596415445</v>
      </c>
      <c r="K43" s="185">
        <f t="shared" si="6"/>
        <v>673712611.85627091</v>
      </c>
      <c r="L43" s="1183" t="s">
        <v>275</v>
      </c>
      <c r="M43" s="1058"/>
      <c r="N43" s="1058"/>
      <c r="O43" s="1037"/>
      <c r="P43" s="1053"/>
      <c r="Q43" s="1053"/>
      <c r="T43" s="1040"/>
      <c r="U43" s="1041"/>
      <c r="V43" s="1041"/>
      <c r="AA43" s="1038" t="str">
        <f>VLOOKUP(L43,'25-BRA-I-090'!$I:$FD,2,0)</f>
        <v>Thép hình-H</v>
      </c>
      <c r="AB43" s="1038" t="str">
        <f>VLOOKUP(L43,'25-BRA-I-090'!$I:$FD,3,0)</f>
        <v>IPE330(H330x160x7.5x11.5)-L12000</v>
      </c>
      <c r="AC43" s="1038" t="s">
        <v>2619</v>
      </c>
      <c r="AD43" s="1038">
        <f>SUMIFS('25-BRA-I-090'!$CW:$CW,'25-BRA-I-090'!$I:$I,L43)</f>
        <v>492</v>
      </c>
      <c r="AE43" s="1038">
        <f>SUMIFS('25-BRA-I-090'!$CX:$CX,'25-BRA-I-090'!$I:$I,L43)</f>
        <v>24157.200000000001</v>
      </c>
      <c r="AF43" s="1038">
        <f>SUMIFS('25-BRA-I-090'!$DA:$DA,'25-BRA-I-090'!$I:$I,L43)</f>
        <v>0</v>
      </c>
      <c r="AG43" s="1038">
        <f>SUMIFS('25-BRA-I-090'!$DB:$DB,'25-BRA-I-090'!$I:$I,L43)</f>
        <v>0</v>
      </c>
      <c r="AH43" s="1039">
        <f>SUMIFS('25-BRA-I-090'!$DN:$DN,'25-BRA-I-090'!$I:$I,L43)+SUMIFS('25-BRA-I-090'!$EG:$EG,'25-BRA-I-090'!$I:$I,L43)</f>
        <v>492</v>
      </c>
      <c r="AI43" s="1039">
        <f>SUMIFS('25-BRA-I-090'!$DO:$DO,'25-BRA-I-090'!$I:$I,L43)+SUMIFS('25-BRA-I-090'!$EH:$EH,'25-BRA-I-090'!$I:$I,L43)</f>
        <v>24206.400000000001</v>
      </c>
      <c r="AJ43" s="1039">
        <f>SUMIFS('25-BRA-I-090'!$DS:$DS,'25-BRA-I-090'!$I:$I,L43)+26400*SUMIFS('25-BRA-I-090'!$EJ:$EJ,'25-BRA-I-090'!$I:$I,L43)</f>
        <v>673712611.85627091</v>
      </c>
      <c r="AK43" s="1067">
        <f t="shared" si="1"/>
        <v>30058.563884128682</v>
      </c>
      <c r="AO43" s="1067">
        <v>0.98399999999999999</v>
      </c>
      <c r="AR43" s="1063" t="s">
        <v>275</v>
      </c>
      <c r="AS43" s="1064" t="s">
        <v>267</v>
      </c>
      <c r="AT43" s="1063" t="s">
        <v>316</v>
      </c>
      <c r="AU43" s="1065" t="s">
        <v>308</v>
      </c>
      <c r="AV43" s="1066" t="s">
        <v>61</v>
      </c>
    </row>
    <row r="44" spans="1:48" s="1038" customFormat="1" ht="30">
      <c r="A44" s="372">
        <v>35</v>
      </c>
      <c r="B44" s="1056" t="s">
        <v>317</v>
      </c>
      <c r="C44" s="1057" t="s">
        <v>308</v>
      </c>
      <c r="D44" s="374" t="str">
        <f t="shared" si="0"/>
        <v>Kg</v>
      </c>
      <c r="E44" s="183"/>
      <c r="F44" s="184">
        <f t="shared" si="2"/>
        <v>824.79056000000014</v>
      </c>
      <c r="G44" s="185">
        <f t="shared" si="2"/>
        <v>31259.562224000001</v>
      </c>
      <c r="H44" s="185">
        <f t="shared" si="3"/>
        <v>0</v>
      </c>
      <c r="I44" s="185">
        <f t="shared" si="4"/>
        <v>31381.199999999997</v>
      </c>
      <c r="J44" s="185">
        <f t="shared" si="5"/>
        <v>48548.296608995697</v>
      </c>
      <c r="K44" s="185">
        <f t="shared" si="6"/>
        <v>1523503805.5462155</v>
      </c>
      <c r="L44" s="1183" t="s">
        <v>276</v>
      </c>
      <c r="M44" s="1058"/>
      <c r="N44" s="1058"/>
      <c r="O44" s="1037"/>
      <c r="P44" s="1053"/>
      <c r="Q44" s="1053"/>
      <c r="T44" s="1040"/>
      <c r="U44" s="1041"/>
      <c r="V44" s="1041"/>
      <c r="AA44" s="1038" t="str">
        <f>VLOOKUP(L44,'25-BRA-I-090'!$I:$FD,2,0)</f>
        <v>Thép hình-C</v>
      </c>
      <c r="AB44" s="1038" t="str">
        <f>VLOOKUP(L44,'25-BRA-I-090'!$I:$FD,3,0)</f>
        <v>UNP260(C260x90x10x14)-L12000</v>
      </c>
      <c r="AC44" s="1038" t="s">
        <v>2619</v>
      </c>
      <c r="AD44" s="1038">
        <f>SUMIFS('25-BRA-I-090'!$CW:$CW,'25-BRA-I-090'!$I:$I,L44)</f>
        <v>824.79056000000014</v>
      </c>
      <c r="AE44" s="1038">
        <f>SUMIFS('25-BRA-I-090'!$CX:$CX,'25-BRA-I-090'!$I:$I,L44)</f>
        <v>31259.562224000001</v>
      </c>
      <c r="AF44" s="1038">
        <f>SUMIFS('25-BRA-I-090'!$DA:$DA,'25-BRA-I-090'!$I:$I,L44)</f>
        <v>0</v>
      </c>
      <c r="AG44" s="1038">
        <f>SUMIFS('25-BRA-I-090'!$DB:$DB,'25-BRA-I-090'!$I:$I,L44)</f>
        <v>0</v>
      </c>
      <c r="AH44" s="1039">
        <f>SUMIFS('25-BRA-I-090'!$DN:$DN,'25-BRA-I-090'!$I:$I,L44)+SUMIFS('25-BRA-I-090'!$EG:$EG,'25-BRA-I-090'!$I:$I,L44)</f>
        <v>828</v>
      </c>
      <c r="AI44" s="1039">
        <f>SUMIFS('25-BRA-I-090'!$DO:$DO,'25-BRA-I-090'!$I:$I,L44)+SUMIFS('25-BRA-I-090'!$EH:$EH,'25-BRA-I-090'!$I:$I,L44)</f>
        <v>31381.199999999997</v>
      </c>
      <c r="AJ44" s="1039">
        <f>SUMIFS('25-BRA-I-090'!$DS:$DS,'25-BRA-I-090'!$I:$I,L44)+26400*SUMIFS('25-BRA-I-090'!$EJ:$EJ,'25-BRA-I-090'!$I:$I,L44)</f>
        <v>1523503805.5462155</v>
      </c>
      <c r="AK44" s="1067">
        <f t="shared" si="1"/>
        <v>52432.160337715359</v>
      </c>
      <c r="AO44" s="1067">
        <v>1.7789999999999999</v>
      </c>
      <c r="AR44" s="1063" t="s">
        <v>276</v>
      </c>
      <c r="AS44" s="1064" t="s">
        <v>277</v>
      </c>
      <c r="AT44" s="1063" t="s">
        <v>317</v>
      </c>
      <c r="AU44" s="1065" t="s">
        <v>308</v>
      </c>
      <c r="AV44" s="1066" t="s">
        <v>61</v>
      </c>
    </row>
    <row r="45" spans="1:48" s="1038" customFormat="1" ht="30">
      <c r="A45" s="372">
        <v>36</v>
      </c>
      <c r="B45" s="1056" t="s">
        <v>318</v>
      </c>
      <c r="C45" s="1057" t="s">
        <v>308</v>
      </c>
      <c r="D45" s="374" t="str">
        <f t="shared" si="0"/>
        <v>Kg</v>
      </c>
      <c r="E45" s="183"/>
      <c r="F45" s="184">
        <f t="shared" si="2"/>
        <v>780</v>
      </c>
      <c r="G45" s="185">
        <f t="shared" si="2"/>
        <v>36036</v>
      </c>
      <c r="H45" s="185">
        <f t="shared" si="3"/>
        <v>0</v>
      </c>
      <c r="I45" s="185">
        <f t="shared" si="4"/>
        <v>36036</v>
      </c>
      <c r="J45" s="185">
        <f t="shared" si="5"/>
        <v>27877.685822290088</v>
      </c>
      <c r="K45" s="185">
        <f t="shared" si="6"/>
        <v>1004600286.2920456</v>
      </c>
      <c r="L45" s="1183" t="s">
        <v>278</v>
      </c>
      <c r="M45" s="1058"/>
      <c r="N45" s="1058"/>
      <c r="O45" s="1037"/>
      <c r="P45" s="1053"/>
      <c r="Q45" s="1053"/>
      <c r="T45" s="1040"/>
      <c r="U45" s="1041"/>
      <c r="V45" s="1041"/>
      <c r="AA45" s="1038" t="str">
        <f>VLOOKUP(L45,'25-BRA-I-090'!$I:$FD,2,0)</f>
        <v>Thép hình-C</v>
      </c>
      <c r="AB45" s="1038" t="str">
        <f>VLOOKUP(L45,'25-BRA-I-090'!$I:$FD,3,0)</f>
        <v>UNP300(C300x100x10x16)-L12000</v>
      </c>
      <c r="AC45" s="1038" t="s">
        <v>2619</v>
      </c>
      <c r="AD45" s="1038">
        <f>SUMIFS('25-BRA-I-090'!$CW:$CW,'25-BRA-I-090'!$I:$I,L45)</f>
        <v>780</v>
      </c>
      <c r="AE45" s="1038">
        <f>SUMIFS('25-BRA-I-090'!$CX:$CX,'25-BRA-I-090'!$I:$I,L45)</f>
        <v>36036</v>
      </c>
      <c r="AF45" s="1038">
        <f>SUMIFS('25-BRA-I-090'!$DA:$DA,'25-BRA-I-090'!$I:$I,L45)</f>
        <v>0</v>
      </c>
      <c r="AG45" s="1038">
        <f>SUMIFS('25-BRA-I-090'!$DB:$DB,'25-BRA-I-090'!$I:$I,L45)</f>
        <v>0</v>
      </c>
      <c r="AH45" s="1039">
        <f>SUMIFS('25-BRA-I-090'!$DN:$DN,'25-BRA-I-090'!$I:$I,L45)+SUMIFS('25-BRA-I-090'!$EG:$EG,'25-BRA-I-090'!$I:$I,L45)</f>
        <v>780</v>
      </c>
      <c r="AI45" s="1039">
        <f>SUMIFS('25-BRA-I-090'!$DO:$DO,'25-BRA-I-090'!$I:$I,L45)+SUMIFS('25-BRA-I-090'!$EH:$EH,'25-BRA-I-090'!$I:$I,L45)</f>
        <v>36036</v>
      </c>
      <c r="AJ45" s="1039">
        <f>SUMIFS('25-BRA-I-090'!$DS:$DS,'25-BRA-I-090'!$I:$I,L45)+26400*SUMIFS('25-BRA-I-090'!$EJ:$EJ,'25-BRA-I-090'!$I:$I,L45)</f>
        <v>1004600286.2920456</v>
      </c>
      <c r="AK45" s="1067">
        <f t="shared" si="1"/>
        <v>30107.900688073296</v>
      </c>
      <c r="AO45" s="1067">
        <v>0.98099999999999998</v>
      </c>
      <c r="AR45" s="1063" t="s">
        <v>278</v>
      </c>
      <c r="AS45" s="1064" t="s">
        <v>277</v>
      </c>
      <c r="AT45" s="1063" t="s">
        <v>318</v>
      </c>
      <c r="AU45" s="1065" t="s">
        <v>308</v>
      </c>
      <c r="AV45" s="1066" t="s">
        <v>61</v>
      </c>
    </row>
    <row r="46" spans="1:48" s="1038" customFormat="1" ht="30">
      <c r="A46" s="372">
        <v>37</v>
      </c>
      <c r="B46" s="1056" t="s">
        <v>319</v>
      </c>
      <c r="C46" s="1057" t="s">
        <v>308</v>
      </c>
      <c r="D46" s="374" t="str">
        <f t="shared" si="0"/>
        <v>Kg</v>
      </c>
      <c r="E46" s="183"/>
      <c r="F46" s="184">
        <f t="shared" si="2"/>
        <v>1140</v>
      </c>
      <c r="G46" s="185">
        <f t="shared" si="2"/>
        <v>37848.000000000007</v>
      </c>
      <c r="H46" s="185">
        <f t="shared" si="3"/>
        <v>0</v>
      </c>
      <c r="I46" s="185">
        <f t="shared" si="4"/>
        <v>37848</v>
      </c>
      <c r="J46" s="185">
        <f t="shared" si="5"/>
        <v>26763.613925439749</v>
      </c>
      <c r="K46" s="185">
        <f t="shared" si="6"/>
        <v>1012949259.8500437</v>
      </c>
      <c r="L46" s="1183" t="s">
        <v>279</v>
      </c>
      <c r="M46" s="1058"/>
      <c r="N46" s="1058"/>
      <c r="O46" s="1037"/>
      <c r="P46" s="1053"/>
      <c r="Q46" s="1053"/>
      <c r="T46" s="1040"/>
      <c r="U46" s="1041"/>
      <c r="V46" s="1041"/>
      <c r="AA46" s="1038" t="str">
        <f>VLOOKUP(L46,'25-BRA-I-090'!$I:$FD,2,0)</f>
        <v>Thép hình-C</v>
      </c>
      <c r="AB46" s="1038" t="str">
        <f>VLOOKUP(L46,'25-BRA-I-090'!$I:$FD,3,0)</f>
        <v>UPN240(C240x85x9.5x13)-L12000</v>
      </c>
      <c r="AC46" s="1038" t="s">
        <v>2619</v>
      </c>
      <c r="AD46" s="1038">
        <f>SUMIFS('25-BRA-I-090'!$CW:$CW,'25-BRA-I-090'!$I:$I,L46)</f>
        <v>1140</v>
      </c>
      <c r="AE46" s="1038">
        <f>SUMIFS('25-BRA-I-090'!$CX:$CX,'25-BRA-I-090'!$I:$I,L46)</f>
        <v>37848.000000000007</v>
      </c>
      <c r="AF46" s="1038">
        <f>SUMIFS('25-BRA-I-090'!$DA:$DA,'25-BRA-I-090'!$I:$I,L46)</f>
        <v>0</v>
      </c>
      <c r="AG46" s="1038">
        <f>SUMIFS('25-BRA-I-090'!$DB:$DB,'25-BRA-I-090'!$I:$I,L46)</f>
        <v>0</v>
      </c>
      <c r="AH46" s="1039">
        <f>SUMIFS('25-BRA-I-090'!$DN:$DN,'25-BRA-I-090'!$I:$I,L46)+SUMIFS('25-BRA-I-090'!$EG:$EG,'25-BRA-I-090'!$I:$I,L46)</f>
        <v>1140</v>
      </c>
      <c r="AI46" s="1039">
        <f>SUMIFS('25-BRA-I-090'!$DO:$DO,'25-BRA-I-090'!$I:$I,L46)+SUMIFS('25-BRA-I-090'!$EH:$EH,'25-BRA-I-090'!$I:$I,L46)</f>
        <v>37848</v>
      </c>
      <c r="AJ46" s="1039">
        <f>SUMIFS('25-BRA-I-090'!$DS:$DS,'25-BRA-I-090'!$I:$I,L46)+26400*SUMIFS('25-BRA-I-090'!$EJ:$EJ,'25-BRA-I-090'!$I:$I,L46)</f>
        <v>1012949259.8500437</v>
      </c>
      <c r="AK46" s="1067">
        <f t="shared" si="1"/>
        <v>28904.703039474931</v>
      </c>
      <c r="AO46" s="1067">
        <v>0.98099999999999998</v>
      </c>
      <c r="AR46" s="1063" t="s">
        <v>279</v>
      </c>
      <c r="AS46" s="1064" t="s">
        <v>277</v>
      </c>
      <c r="AT46" s="1063" t="s">
        <v>319</v>
      </c>
      <c r="AU46" s="1065" t="s">
        <v>308</v>
      </c>
      <c r="AV46" s="1066" t="s">
        <v>61</v>
      </c>
    </row>
    <row r="47" spans="1:48" s="1038" customFormat="1" ht="30">
      <c r="A47" s="372">
        <v>38</v>
      </c>
      <c r="B47" s="1056" t="s">
        <v>320</v>
      </c>
      <c r="C47" s="1057" t="s">
        <v>308</v>
      </c>
      <c r="D47" s="374" t="str">
        <f t="shared" si="0"/>
        <v>Kg</v>
      </c>
      <c r="E47" s="183"/>
      <c r="F47" s="184">
        <f t="shared" si="2"/>
        <v>115.58400000000002</v>
      </c>
      <c r="G47" s="185">
        <f t="shared" si="2"/>
        <v>994.02240000000006</v>
      </c>
      <c r="H47" s="185">
        <f t="shared" si="3"/>
        <v>0</v>
      </c>
      <c r="I47" s="185">
        <f t="shared" si="4"/>
        <v>1037</v>
      </c>
      <c r="J47" s="185">
        <f t="shared" si="5"/>
        <v>29673.600191859947</v>
      </c>
      <c r="K47" s="185">
        <f t="shared" si="6"/>
        <v>30771523.398958765</v>
      </c>
      <c r="L47" s="1183" t="s">
        <v>280</v>
      </c>
      <c r="M47" s="1058"/>
      <c r="N47" s="1058"/>
      <c r="O47" s="1037"/>
      <c r="P47" s="1053"/>
      <c r="Q47" s="1053"/>
      <c r="T47" s="1040"/>
      <c r="U47" s="1041"/>
      <c r="V47" s="1041"/>
      <c r="AA47" s="1038" t="str">
        <f>VLOOKUP(L47,'25-BRA-I-090'!$I:$FD,2,0)</f>
        <v>Thép hình-C</v>
      </c>
      <c r="AB47" s="1038" t="str">
        <f>VLOOKUP(L47,'25-BRA-I-090'!$I:$FD,3,0)</f>
        <v>UPN80(C80x45x6x8)-L12000</v>
      </c>
      <c r="AC47" s="1038" t="s">
        <v>2619</v>
      </c>
      <c r="AD47" s="1038">
        <f>SUMIFS('25-BRA-I-090'!$CW:$CW,'25-BRA-I-090'!$I:$I,L47)</f>
        <v>115.58400000000002</v>
      </c>
      <c r="AE47" s="1038">
        <f>SUMIFS('25-BRA-I-090'!$CX:$CX,'25-BRA-I-090'!$I:$I,L47)</f>
        <v>994.02240000000006</v>
      </c>
      <c r="AF47" s="1038">
        <f>SUMIFS('25-BRA-I-090'!$DA:$DA,'25-BRA-I-090'!$I:$I,L47)</f>
        <v>0</v>
      </c>
      <c r="AG47" s="1038">
        <f>SUMIFS('25-BRA-I-090'!$DB:$DB,'25-BRA-I-090'!$I:$I,L47)</f>
        <v>0</v>
      </c>
      <c r="AH47" s="1039">
        <f>SUMIFS('25-BRA-I-090'!$DN:$DN,'25-BRA-I-090'!$I:$I,L47)+SUMIFS('25-BRA-I-090'!$EG:$EG,'25-BRA-I-090'!$I:$I,L47)</f>
        <v>120</v>
      </c>
      <c r="AI47" s="1039">
        <f>SUMIFS('25-BRA-I-090'!$DO:$DO,'25-BRA-I-090'!$I:$I,L47)+SUMIFS('25-BRA-I-090'!$EH:$EH,'25-BRA-I-090'!$I:$I,L47)</f>
        <v>1037</v>
      </c>
      <c r="AJ47" s="1039">
        <f>SUMIFS('25-BRA-I-090'!$DS:$DS,'25-BRA-I-090'!$I:$I,L47)+26400*SUMIFS('25-BRA-I-090'!$EJ:$EJ,'25-BRA-I-090'!$I:$I,L47)</f>
        <v>30771523.398958765</v>
      </c>
      <c r="AK47" s="1067">
        <f t="shared" si="1"/>
        <v>32047.488207208746</v>
      </c>
      <c r="AO47" s="1067">
        <v>1.1100000000000001</v>
      </c>
      <c r="AR47" s="1063" t="s">
        <v>280</v>
      </c>
      <c r="AS47" s="1064" t="s">
        <v>277</v>
      </c>
      <c r="AT47" s="1063" t="s">
        <v>320</v>
      </c>
      <c r="AU47" s="1065" t="s">
        <v>308</v>
      </c>
      <c r="AV47" s="1066" t="s">
        <v>61</v>
      </c>
    </row>
    <row r="48" spans="1:48" s="1038" customFormat="1" ht="45">
      <c r="A48" s="372">
        <v>39</v>
      </c>
      <c r="B48" s="1056" t="s">
        <v>321</v>
      </c>
      <c r="C48" s="1057" t="s">
        <v>322</v>
      </c>
      <c r="D48" s="374" t="str">
        <f t="shared" si="0"/>
        <v>Kg</v>
      </c>
      <c r="E48" s="183"/>
      <c r="F48" s="184">
        <f t="shared" si="2"/>
        <v>0</v>
      </c>
      <c r="G48" s="185">
        <f t="shared" si="2"/>
        <v>0</v>
      </c>
      <c r="H48" s="185">
        <f t="shared" si="3"/>
        <v>0</v>
      </c>
      <c r="I48" s="185">
        <f t="shared" si="4"/>
        <v>0</v>
      </c>
      <c r="J48" s="185" t="e">
        <f t="shared" si="5"/>
        <v>#DIV/0!</v>
      </c>
      <c r="K48" s="185">
        <f t="shared" si="6"/>
        <v>0</v>
      </c>
      <c r="L48" s="1183" t="s">
        <v>281</v>
      </c>
      <c r="M48" s="1058"/>
      <c r="N48" s="1058"/>
      <c r="O48" s="1037"/>
      <c r="P48" s="1053"/>
      <c r="Q48" s="1053"/>
      <c r="T48" s="1040"/>
      <c r="U48" s="1041"/>
      <c r="V48" s="1041"/>
      <c r="AA48" s="1038" t="str">
        <f>VLOOKUP(L48,'25-BRA-I-090'!$I:$FD,2,0)</f>
        <v>Thép hình-T</v>
      </c>
      <c r="AB48" s="1038" t="str">
        <f>VLOOKUP(L48,'25-BRA-I-090'!$I:$FD,3,0)</f>
        <v>T100 (tf=tw=11mm)-DIN 1024-L6000</v>
      </c>
      <c r="AC48" s="1038" t="s">
        <v>2619</v>
      </c>
      <c r="AD48" s="1038">
        <f>SUMIFS('25-BRA-I-090'!$CW:$CW,'25-BRA-I-090'!$I:$I,L48)</f>
        <v>0</v>
      </c>
      <c r="AE48" s="1038">
        <f>SUMIFS('25-BRA-I-090'!$CX:$CX,'25-BRA-I-090'!$I:$I,L48)</f>
        <v>0</v>
      </c>
      <c r="AF48" s="1038">
        <f>SUMIFS('25-BRA-I-090'!$DA:$DA,'25-BRA-I-090'!$I:$I,L48)</f>
        <v>0</v>
      </c>
      <c r="AG48" s="1038">
        <f>SUMIFS('25-BRA-I-090'!$DB:$DB,'25-BRA-I-090'!$I:$I,L48)</f>
        <v>0</v>
      </c>
      <c r="AH48" s="1039">
        <f>SUMIFS('25-BRA-I-090'!$DN:$DN,'25-BRA-I-090'!$I:$I,L48)+SUMIFS('25-BRA-I-090'!$EG:$EG,'25-BRA-I-090'!$I:$I,L48)</f>
        <v>0</v>
      </c>
      <c r="AI48" s="1039">
        <f>SUMIFS('25-BRA-I-090'!$DO:$DO,'25-BRA-I-090'!$I:$I,L48)+SUMIFS('25-BRA-I-090'!$EH:$EH,'25-BRA-I-090'!$I:$I,L48)</f>
        <v>0</v>
      </c>
      <c r="AJ48" s="1039">
        <f>SUMIFS('25-BRA-I-090'!$DS:$DS,'25-BRA-I-090'!$I:$I,L48)+26400*SUMIFS('25-BRA-I-090'!$EJ:$EJ,'25-BRA-I-090'!$I:$I,L48)</f>
        <v>0</v>
      </c>
      <c r="AK48" s="185" t="e">
        <f t="shared" si="1"/>
        <v>#DIV/0!</v>
      </c>
      <c r="AL48" s="1038" t="s">
        <v>2625</v>
      </c>
      <c r="AO48" s="185">
        <v>20000</v>
      </c>
      <c r="AR48" s="1063" t="s">
        <v>281</v>
      </c>
      <c r="AS48" s="1064" t="s">
        <v>282</v>
      </c>
      <c r="AT48" s="1063" t="s">
        <v>321</v>
      </c>
      <c r="AU48" s="1065" t="s">
        <v>322</v>
      </c>
      <c r="AV48" s="1066" t="s">
        <v>61</v>
      </c>
    </row>
    <row r="49" spans="1:48" s="1038" customFormat="1">
      <c r="A49" s="372">
        <v>40</v>
      </c>
      <c r="B49" s="1056" t="s">
        <v>323</v>
      </c>
      <c r="C49" s="1057" t="s">
        <v>322</v>
      </c>
      <c r="D49" s="374" t="str">
        <f t="shared" si="0"/>
        <v>Kg</v>
      </c>
      <c r="E49" s="183"/>
      <c r="F49" s="184">
        <f t="shared" si="2"/>
        <v>36.122399999999999</v>
      </c>
      <c r="G49" s="185">
        <f t="shared" si="2"/>
        <v>108.3672</v>
      </c>
      <c r="H49" s="185">
        <f t="shared" si="3"/>
        <v>0</v>
      </c>
      <c r="I49" s="185">
        <f t="shared" si="4"/>
        <v>135.9</v>
      </c>
      <c r="J49" s="185">
        <f t="shared" si="5"/>
        <v>14333.336666666666</v>
      </c>
      <c r="K49" s="185">
        <f t="shared" si="6"/>
        <v>1947900.453</v>
      </c>
      <c r="L49" s="1183" t="s">
        <v>283</v>
      </c>
      <c r="M49" s="1058"/>
      <c r="N49" s="1058"/>
      <c r="O49" s="1037"/>
      <c r="P49" s="1053"/>
      <c r="Q49" s="1053"/>
      <c r="T49" s="1040"/>
      <c r="U49" s="1041"/>
      <c r="V49" s="1041"/>
      <c r="AA49" s="1038" t="str">
        <f>VLOOKUP(L49,'25-BRA-I-090'!$I:$FD,2,0)</f>
        <v>Thép hình-L</v>
      </c>
      <c r="AB49" s="1038" t="str">
        <f>VLOOKUP(L49,'25-BRA-I-090'!$I:$FD,3,0)</f>
        <v>L40x40x5-L6000</v>
      </c>
      <c r="AC49" s="1038" t="s">
        <v>2619</v>
      </c>
      <c r="AD49" s="1038">
        <f>SUMIFS('25-BRA-I-090'!$CW:$CW,'25-BRA-I-090'!$I:$I,L49)</f>
        <v>36.122399999999999</v>
      </c>
      <c r="AE49" s="1038">
        <f>SUMIFS('25-BRA-I-090'!$CX:$CX,'25-BRA-I-090'!$I:$I,L49)</f>
        <v>108.3672</v>
      </c>
      <c r="AF49" s="1038">
        <f>SUMIFS('25-BRA-I-090'!$DA:$DA,'25-BRA-I-090'!$I:$I,L49)</f>
        <v>0</v>
      </c>
      <c r="AG49" s="1038">
        <f>SUMIFS('25-BRA-I-090'!$DB:$DB,'25-BRA-I-090'!$I:$I,L49)</f>
        <v>0</v>
      </c>
      <c r="AH49" s="1039">
        <f>SUMIFS('25-BRA-I-090'!$DN:$DN,'25-BRA-I-090'!$I:$I,L49)+SUMIFS('25-BRA-I-090'!$EG:$EG,'25-BRA-I-090'!$I:$I,L49)</f>
        <v>36</v>
      </c>
      <c r="AI49" s="1039">
        <f>SUMIFS('25-BRA-I-090'!$DO:$DO,'25-BRA-I-090'!$I:$I,L49)+SUMIFS('25-BRA-I-090'!$EH:$EH,'25-BRA-I-090'!$I:$I,L49)</f>
        <v>135.9</v>
      </c>
      <c r="AJ49" s="1039">
        <f>SUMIFS('25-BRA-I-090'!$DS:$DS,'25-BRA-I-090'!$I:$I,L49)+26400*SUMIFS('25-BRA-I-090'!$EJ:$EJ,'25-BRA-I-090'!$I:$I,L49)</f>
        <v>1947900.453</v>
      </c>
      <c r="AK49" s="185">
        <f t="shared" si="1"/>
        <v>15480.0036</v>
      </c>
      <c r="AL49" s="1038" t="s">
        <v>2625</v>
      </c>
      <c r="AO49" s="185">
        <v>20000</v>
      </c>
      <c r="AR49" s="1063" t="s">
        <v>283</v>
      </c>
      <c r="AS49" s="1064" t="s">
        <v>284</v>
      </c>
      <c r="AT49" s="1063" t="s">
        <v>323</v>
      </c>
      <c r="AU49" s="1065" t="s">
        <v>322</v>
      </c>
      <c r="AV49" s="1066" t="s">
        <v>61</v>
      </c>
    </row>
    <row r="50" spans="1:48" s="1038" customFormat="1">
      <c r="A50" s="372">
        <v>41</v>
      </c>
      <c r="B50" s="1056" t="s">
        <v>324</v>
      </c>
      <c r="C50" s="1057" t="s">
        <v>322</v>
      </c>
      <c r="D50" s="374" t="str">
        <f t="shared" si="0"/>
        <v>Kg</v>
      </c>
      <c r="E50" s="183"/>
      <c r="F50" s="184">
        <f t="shared" si="2"/>
        <v>3</v>
      </c>
      <c r="G50" s="185">
        <f t="shared" si="2"/>
        <v>51</v>
      </c>
      <c r="H50" s="185">
        <f t="shared" si="3"/>
        <v>68</v>
      </c>
      <c r="I50" s="185">
        <f t="shared" si="4"/>
        <v>0</v>
      </c>
      <c r="J50" s="185" t="e">
        <f t="shared" si="5"/>
        <v>#DIV/0!</v>
      </c>
      <c r="K50" s="185">
        <f t="shared" si="6"/>
        <v>0</v>
      </c>
      <c r="L50" s="1183" t="s">
        <v>285</v>
      </c>
      <c r="M50" s="1058"/>
      <c r="N50" s="1058"/>
      <c r="O50" s="1037"/>
      <c r="P50" s="1053"/>
      <c r="Q50" s="1053"/>
      <c r="T50" s="1040"/>
      <c r="U50" s="1041"/>
      <c r="V50" s="1041"/>
      <c r="AA50" s="1038" t="str">
        <f>VLOOKUP(L50,'25-BRA-I-090'!$I:$FD,2,0)</f>
        <v>Thép hình-L</v>
      </c>
      <c r="AB50" s="1038" t="str">
        <f>VLOOKUP(L50,'25-BRA-I-090'!$I:$FD,3,0)</f>
        <v>L150x75x10-L2000</v>
      </c>
      <c r="AC50" s="1038" t="s">
        <v>2619</v>
      </c>
      <c r="AD50" s="1038">
        <f>SUMIFS('25-BRA-I-090'!$CW:$CW,'25-BRA-I-090'!$I:$I,L50)</f>
        <v>3</v>
      </c>
      <c r="AE50" s="1038">
        <f>SUMIFS('25-BRA-I-090'!$CX:$CX,'25-BRA-I-090'!$I:$I,L50)</f>
        <v>51</v>
      </c>
      <c r="AF50" s="1038">
        <f>SUMIFS('25-BRA-I-090'!$DA:$DA,'25-BRA-I-090'!$I:$I,L50)</f>
        <v>4</v>
      </c>
      <c r="AG50" s="1038">
        <f>SUMIFS('25-BRA-I-090'!$DB:$DB,'25-BRA-I-090'!$I:$I,L50)</f>
        <v>68</v>
      </c>
      <c r="AH50" s="1039">
        <f>SUMIFS('25-BRA-I-090'!$DN:$DN,'25-BRA-I-090'!$I:$I,L50)+SUMIFS('25-BRA-I-090'!$EG:$EG,'25-BRA-I-090'!$I:$I,L50)</f>
        <v>0</v>
      </c>
      <c r="AI50" s="1039">
        <f>SUMIFS('25-BRA-I-090'!$DO:$DO,'25-BRA-I-090'!$I:$I,L50)+SUMIFS('25-BRA-I-090'!$EH:$EH,'25-BRA-I-090'!$I:$I,L50)</f>
        <v>0</v>
      </c>
      <c r="AJ50" s="1039">
        <f>SUMIFS('25-BRA-I-090'!$DS:$DS,'25-BRA-I-090'!$I:$I,L50)+26400*SUMIFS('25-BRA-I-090'!$EJ:$EJ,'25-BRA-I-090'!$I:$I,L50)</f>
        <v>0</v>
      </c>
      <c r="AK50" s="185" t="e">
        <f t="shared" si="1"/>
        <v>#DIV/0!</v>
      </c>
      <c r="AL50" s="1038" t="s">
        <v>2625</v>
      </c>
      <c r="AO50" s="185">
        <v>20000</v>
      </c>
      <c r="AR50" s="1063" t="s">
        <v>285</v>
      </c>
      <c r="AS50" s="1064" t="s">
        <v>284</v>
      </c>
      <c r="AT50" s="1063" t="s">
        <v>324</v>
      </c>
      <c r="AU50" s="1065" t="s">
        <v>322</v>
      </c>
      <c r="AV50" s="1066" t="s">
        <v>61</v>
      </c>
    </row>
    <row r="51" spans="1:48" s="1038" customFormat="1">
      <c r="A51" s="372">
        <v>42</v>
      </c>
      <c r="B51" s="1056" t="s">
        <v>325</v>
      </c>
      <c r="C51" s="1057" t="s">
        <v>322</v>
      </c>
      <c r="D51" s="374" t="str">
        <f t="shared" si="0"/>
        <v>Kg</v>
      </c>
      <c r="E51" s="183"/>
      <c r="F51" s="184">
        <f t="shared" si="2"/>
        <v>13.566000000000001</v>
      </c>
      <c r="G51" s="185">
        <f t="shared" si="2"/>
        <v>122.09400000000001</v>
      </c>
      <c r="H51" s="185">
        <f t="shared" si="3"/>
        <v>0</v>
      </c>
      <c r="I51" s="185">
        <f t="shared" si="4"/>
        <v>219.81</v>
      </c>
      <c r="J51" s="185">
        <f t="shared" si="5"/>
        <v>14727.27</v>
      </c>
      <c r="K51" s="185">
        <f t="shared" si="6"/>
        <v>3237201.2187000001</v>
      </c>
      <c r="L51" s="1183" t="s">
        <v>286</v>
      </c>
      <c r="M51" s="1058"/>
      <c r="N51" s="1058"/>
      <c r="O51" s="1037"/>
      <c r="P51" s="1053"/>
      <c r="Q51" s="1053"/>
      <c r="T51" s="1040"/>
      <c r="U51" s="1041"/>
      <c r="V51" s="1041"/>
      <c r="AA51" s="1038" t="str">
        <f>VLOOKUP(L51,'25-BRA-I-090'!$I:$FD,2,0)</f>
        <v>Thép hình-L</v>
      </c>
      <c r="AB51" s="1038" t="str">
        <f>VLOOKUP(L51,'25-BRA-I-090'!$I:$FD,3,0)</f>
        <v>L100x50x8-L12000</v>
      </c>
      <c r="AC51" s="1038" t="s">
        <v>2619</v>
      </c>
      <c r="AD51" s="1038">
        <f>SUMIFS('25-BRA-I-090'!$CW:$CW,'25-BRA-I-090'!$I:$I,L51)</f>
        <v>13.566000000000001</v>
      </c>
      <c r="AE51" s="1038">
        <f>SUMIFS('25-BRA-I-090'!$CX:$CX,'25-BRA-I-090'!$I:$I,L51)</f>
        <v>122.09400000000001</v>
      </c>
      <c r="AF51" s="1038">
        <f>SUMIFS('25-BRA-I-090'!$DA:$DA,'25-BRA-I-090'!$I:$I,L51)</f>
        <v>0</v>
      </c>
      <c r="AG51" s="1038">
        <f>SUMIFS('25-BRA-I-090'!$DB:$DB,'25-BRA-I-090'!$I:$I,L51)</f>
        <v>0</v>
      </c>
      <c r="AH51" s="1039">
        <f>SUMIFS('25-BRA-I-090'!$DN:$DN,'25-BRA-I-090'!$I:$I,L51)+SUMIFS('25-BRA-I-090'!$EG:$EG,'25-BRA-I-090'!$I:$I,L51)</f>
        <v>18</v>
      </c>
      <c r="AI51" s="1039">
        <f>SUMIFS('25-BRA-I-090'!$DO:$DO,'25-BRA-I-090'!$I:$I,L51)+SUMIFS('25-BRA-I-090'!$EH:$EH,'25-BRA-I-090'!$I:$I,L51)</f>
        <v>219.81</v>
      </c>
      <c r="AJ51" s="1039">
        <f>SUMIFS('25-BRA-I-090'!$DS:$DS,'25-BRA-I-090'!$I:$I,L51)+26400*SUMIFS('25-BRA-I-090'!$EJ:$EJ,'25-BRA-I-090'!$I:$I,L51)</f>
        <v>3237201.2187000001</v>
      </c>
      <c r="AK51" s="185">
        <f t="shared" si="1"/>
        <v>15905.451600000002</v>
      </c>
      <c r="AL51" s="1038" t="s">
        <v>2625</v>
      </c>
      <c r="AO51" s="185">
        <v>20000</v>
      </c>
      <c r="AR51" s="1063" t="s">
        <v>286</v>
      </c>
      <c r="AS51" s="1064" t="s">
        <v>284</v>
      </c>
      <c r="AT51" s="1063" t="s">
        <v>325</v>
      </c>
      <c r="AU51" s="1065" t="s">
        <v>322</v>
      </c>
      <c r="AV51" s="1066" t="s">
        <v>61</v>
      </c>
    </row>
    <row r="52" spans="1:48" s="1038" customFormat="1" ht="30">
      <c r="A52" s="372">
        <v>43</v>
      </c>
      <c r="B52" s="1056" t="s">
        <v>312</v>
      </c>
      <c r="C52" s="1057" t="s">
        <v>326</v>
      </c>
      <c r="D52" s="374" t="str">
        <f t="shared" si="0"/>
        <v>Kg</v>
      </c>
      <c r="E52" s="183"/>
      <c r="F52" s="184">
        <f t="shared" si="2"/>
        <v>124.77780000000003</v>
      </c>
      <c r="G52" s="185">
        <f t="shared" si="2"/>
        <v>14599.002600000003</v>
      </c>
      <c r="H52" s="185">
        <f t="shared" si="3"/>
        <v>0</v>
      </c>
      <c r="I52" s="185">
        <f t="shared" si="4"/>
        <v>30888</v>
      </c>
      <c r="J52" s="185">
        <f t="shared" si="5"/>
        <v>27822.239458082207</v>
      </c>
      <c r="K52" s="185">
        <f t="shared" si="6"/>
        <v>859373332.38124323</v>
      </c>
      <c r="L52" s="1183" t="s">
        <v>287</v>
      </c>
      <c r="M52" s="1058"/>
      <c r="N52" s="1058"/>
      <c r="O52" s="1037"/>
      <c r="P52" s="1053"/>
      <c r="Q52" s="1053"/>
      <c r="T52" s="1040"/>
      <c r="U52" s="1041"/>
      <c r="V52" s="1041"/>
      <c r="AA52" s="1038" t="str">
        <f>VLOOKUP(L52,'25-BRA-I-090'!$I:$FD,2,0)</f>
        <v>Thép hình-H</v>
      </c>
      <c r="AB52" s="1038" t="str">
        <f>VLOOKUP(L52,'25-BRA-I-090'!$I:$FD,3,0)</f>
        <v>HEB300(H300x300x11x19)-L12000</v>
      </c>
      <c r="AC52" s="1038" t="s">
        <v>2619</v>
      </c>
      <c r="AD52" s="1038">
        <f>SUMIFS('25-BRA-I-090'!$CW:$CW,'25-BRA-I-090'!$I:$I,L52)</f>
        <v>124.77780000000003</v>
      </c>
      <c r="AE52" s="1038">
        <f>SUMIFS('25-BRA-I-090'!$CX:$CX,'25-BRA-I-090'!$I:$I,L52)</f>
        <v>14599.002600000003</v>
      </c>
      <c r="AF52" s="1038">
        <f>SUMIFS('25-BRA-I-090'!$DA:$DA,'25-BRA-I-090'!$I:$I,L52)</f>
        <v>0</v>
      </c>
      <c r="AG52" s="1038">
        <f>SUMIFS('25-BRA-I-090'!$DB:$DB,'25-BRA-I-090'!$I:$I,L52)</f>
        <v>0</v>
      </c>
      <c r="AH52" s="1039">
        <f>SUMIFS('25-BRA-I-090'!$DN:$DN,'25-BRA-I-090'!$I:$I,L52)+SUMIFS('25-BRA-I-090'!$EG:$EG,'25-BRA-I-090'!$I:$I,L52)</f>
        <v>264</v>
      </c>
      <c r="AI52" s="1039">
        <f>SUMIFS('25-BRA-I-090'!$DO:$DO,'25-BRA-I-090'!$I:$I,L52)+SUMIFS('25-BRA-I-090'!$EH:$EH,'25-BRA-I-090'!$I:$I,L52)</f>
        <v>30888</v>
      </c>
      <c r="AJ52" s="1039">
        <f>SUMIFS('25-BRA-I-090'!$DS:$DS,'25-BRA-I-090'!$I:$I,L52)+26400*SUMIFS('25-BRA-I-090'!$EJ:$EJ,'25-BRA-I-090'!$I:$I,L52)</f>
        <v>859373332.38124323</v>
      </c>
      <c r="AK52" s="1067">
        <f t="shared" si="1"/>
        <v>30048.018614728786</v>
      </c>
      <c r="AO52" s="1067">
        <v>1.018</v>
      </c>
      <c r="AR52" s="1063" t="s">
        <v>287</v>
      </c>
      <c r="AS52" s="1064" t="s">
        <v>267</v>
      </c>
      <c r="AT52" s="1063" t="s">
        <v>312</v>
      </c>
      <c r="AU52" s="1065" t="s">
        <v>326</v>
      </c>
      <c r="AV52" s="1066" t="s">
        <v>61</v>
      </c>
    </row>
    <row r="53" spans="1:48" s="1038" customFormat="1" ht="60">
      <c r="A53" s="372">
        <v>44</v>
      </c>
      <c r="B53" s="1068" t="s">
        <v>398</v>
      </c>
      <c r="C53" s="1057" t="s">
        <v>399</v>
      </c>
      <c r="D53" s="374" t="str">
        <f t="shared" si="0"/>
        <v>Kg</v>
      </c>
      <c r="E53" s="183"/>
      <c r="F53" s="184">
        <f t="shared" si="2"/>
        <v>90</v>
      </c>
      <c r="G53" s="185">
        <f t="shared" si="2"/>
        <v>675</v>
      </c>
      <c r="H53" s="185">
        <f t="shared" si="3"/>
        <v>0</v>
      </c>
      <c r="I53" s="185">
        <f t="shared" si="4"/>
        <v>636</v>
      </c>
      <c r="J53" s="185">
        <f t="shared" si="5"/>
        <v>17090.91</v>
      </c>
      <c r="K53" s="185">
        <f t="shared" si="6"/>
        <v>10869818.76</v>
      </c>
      <c r="L53" s="1183" t="s">
        <v>396</v>
      </c>
      <c r="M53" s="1058"/>
      <c r="N53" s="1058"/>
      <c r="O53" s="1037"/>
      <c r="P53" s="1053"/>
      <c r="Q53" s="1053"/>
      <c r="T53" s="1040"/>
      <c r="U53" s="1041"/>
      <c r="V53" s="1041"/>
      <c r="AA53" s="1038" t="str">
        <f>VLOOKUP(L53,'25-BRA-I-090'!$I:$FD,2,0)</f>
        <v>Ống</v>
      </c>
      <c r="AB53" s="1038" t="str">
        <f>VLOOKUP(L53,'25-BRA-I-090'!$I:$FD,3,0)</f>
        <v>Pipe D60.3x5.4- DIN EN 10220-1-seamless pipe-L6000</v>
      </c>
      <c r="AC53" s="1038" t="s">
        <v>2619</v>
      </c>
      <c r="AD53" s="1038">
        <f>SUMIFS('25-BRA-I-090'!$CW:$CW,'25-BRA-I-090'!$I:$I,L53)</f>
        <v>90</v>
      </c>
      <c r="AE53" s="1038">
        <f>SUMIFS('25-BRA-I-090'!$CX:$CX,'25-BRA-I-090'!$I:$I,L53)</f>
        <v>675</v>
      </c>
      <c r="AF53" s="1038">
        <f>SUMIFS('25-BRA-I-090'!$DA:$DA,'25-BRA-I-090'!$I:$I,L53)</f>
        <v>0</v>
      </c>
      <c r="AG53" s="1038">
        <f>SUMIFS('25-BRA-I-090'!$DB:$DB,'25-BRA-I-090'!$I:$I,L53)</f>
        <v>0</v>
      </c>
      <c r="AH53" s="1039">
        <f>SUMIFS('25-BRA-I-090'!$DN:$DN,'25-BRA-I-090'!$I:$I,L53)+SUMIFS('25-BRA-I-090'!$EG:$EG,'25-BRA-I-090'!$I:$I,L53)</f>
        <v>90</v>
      </c>
      <c r="AI53" s="1039">
        <f>SUMIFS('25-BRA-I-090'!$DO:$DO,'25-BRA-I-090'!$I:$I,L53)+SUMIFS('25-BRA-I-090'!$EH:$EH,'25-BRA-I-090'!$I:$I,L53)</f>
        <v>636</v>
      </c>
      <c r="AJ53" s="1039">
        <f>SUMIFS('25-BRA-I-090'!$DS:$DS,'25-BRA-I-090'!$I:$I,L53)+26400*SUMIFS('25-BRA-I-090'!$EJ:$EJ,'25-BRA-I-090'!$I:$I,L53)</f>
        <v>10869818.76</v>
      </c>
      <c r="AK53" s="185">
        <f t="shared" si="1"/>
        <v>18458.182800000002</v>
      </c>
      <c r="AO53" s="185">
        <v>17090.91</v>
      </c>
      <c r="AR53" s="1063" t="s">
        <v>396</v>
      </c>
      <c r="AS53" s="1064" t="s">
        <v>397</v>
      </c>
      <c r="AT53" s="1069" t="s">
        <v>398</v>
      </c>
      <c r="AU53" s="1065" t="s">
        <v>399</v>
      </c>
      <c r="AV53" s="1066" t="s">
        <v>61</v>
      </c>
    </row>
    <row r="54" spans="1:48" s="1038" customFormat="1" ht="60">
      <c r="A54" s="372">
        <v>45</v>
      </c>
      <c r="B54" s="1068" t="s">
        <v>401</v>
      </c>
      <c r="C54" s="1057" t="s">
        <v>402</v>
      </c>
      <c r="D54" s="374" t="str">
        <f t="shared" si="0"/>
        <v>Kg</v>
      </c>
      <c r="E54" s="183"/>
      <c r="F54" s="184">
        <f t="shared" si="2"/>
        <v>2.6</v>
      </c>
      <c r="G54" s="185">
        <f t="shared" si="2"/>
        <v>11.05</v>
      </c>
      <c r="H54" s="185">
        <f t="shared" si="3"/>
        <v>0</v>
      </c>
      <c r="I54" s="185">
        <f t="shared" si="4"/>
        <v>32</v>
      </c>
      <c r="J54" s="185">
        <f t="shared" si="5"/>
        <v>17090.91</v>
      </c>
      <c r="K54" s="185">
        <f t="shared" si="6"/>
        <v>546909.12</v>
      </c>
      <c r="L54" s="1183" t="s">
        <v>400</v>
      </c>
      <c r="M54" s="1058"/>
      <c r="N54" s="1058"/>
      <c r="O54" s="1037"/>
      <c r="P54" s="1053"/>
      <c r="Q54" s="1053"/>
      <c r="T54" s="1040"/>
      <c r="U54" s="1041"/>
      <c r="V54" s="1041"/>
      <c r="AA54" s="1038" t="str">
        <f>VLOOKUP(L54,'25-BRA-I-090'!$I:$FD,2,0)</f>
        <v>Ống</v>
      </c>
      <c r="AB54" s="1038" t="str">
        <f>VLOOKUP(L54,'25-BRA-I-090'!$I:$FD,3,0)</f>
        <v>Pipe D57x3.2-DIN EN 10220-1-seamless pipe-L2600</v>
      </c>
      <c r="AC54" s="1038" t="s">
        <v>2619</v>
      </c>
      <c r="AD54" s="1038">
        <f>SUMIFS('25-BRA-I-090'!$CW:$CW,'25-BRA-I-090'!$I:$I,L54)</f>
        <v>2.6</v>
      </c>
      <c r="AE54" s="1038">
        <f>SUMIFS('25-BRA-I-090'!$CX:$CX,'25-BRA-I-090'!$I:$I,L54)</f>
        <v>11.05</v>
      </c>
      <c r="AF54" s="1038">
        <f>SUMIFS('25-BRA-I-090'!$DA:$DA,'25-BRA-I-090'!$I:$I,L54)</f>
        <v>0</v>
      </c>
      <c r="AG54" s="1038">
        <f>SUMIFS('25-BRA-I-090'!$DB:$DB,'25-BRA-I-090'!$I:$I,L54)</f>
        <v>0</v>
      </c>
      <c r="AH54" s="1039">
        <f>SUMIFS('25-BRA-I-090'!$DN:$DN,'25-BRA-I-090'!$I:$I,L54)+SUMIFS('25-BRA-I-090'!$EG:$EG,'25-BRA-I-090'!$I:$I,L54)</f>
        <v>7</v>
      </c>
      <c r="AI54" s="1039">
        <f>SUMIFS('25-BRA-I-090'!$DO:$DO,'25-BRA-I-090'!$I:$I,L54)+SUMIFS('25-BRA-I-090'!$EH:$EH,'25-BRA-I-090'!$I:$I,L54)</f>
        <v>32</v>
      </c>
      <c r="AJ54" s="1039">
        <f>SUMIFS('25-BRA-I-090'!$DS:$DS,'25-BRA-I-090'!$I:$I,L54)+26400*SUMIFS('25-BRA-I-090'!$EJ:$EJ,'25-BRA-I-090'!$I:$I,L54)</f>
        <v>546909.12</v>
      </c>
      <c r="AK54" s="185">
        <f t="shared" si="1"/>
        <v>18458.182800000002</v>
      </c>
      <c r="AO54" s="185">
        <v>17090.91</v>
      </c>
      <c r="AR54" s="1063" t="s">
        <v>400</v>
      </c>
      <c r="AS54" s="1064" t="s">
        <v>397</v>
      </c>
      <c r="AT54" s="1069" t="s">
        <v>401</v>
      </c>
      <c r="AU54" s="1065" t="s">
        <v>402</v>
      </c>
      <c r="AV54" s="1066" t="s">
        <v>61</v>
      </c>
    </row>
    <row r="55" spans="1:48" s="1038" customFormat="1" ht="45">
      <c r="A55" s="372">
        <v>46</v>
      </c>
      <c r="B55" s="1068" t="s">
        <v>404</v>
      </c>
      <c r="C55" s="1057" t="s">
        <v>399</v>
      </c>
      <c r="D55" s="374" t="str">
        <f t="shared" si="0"/>
        <v>Kg</v>
      </c>
      <c r="E55" s="183"/>
      <c r="F55" s="184">
        <f t="shared" si="2"/>
        <v>4</v>
      </c>
      <c r="G55" s="185">
        <f t="shared" si="2"/>
        <v>30.28</v>
      </c>
      <c r="H55" s="185">
        <f t="shared" si="3"/>
        <v>0</v>
      </c>
      <c r="I55" s="185">
        <f t="shared" si="4"/>
        <v>44</v>
      </c>
      <c r="J55" s="185">
        <f t="shared" si="5"/>
        <v>17090.91</v>
      </c>
      <c r="K55" s="185">
        <f t="shared" si="6"/>
        <v>752000.04</v>
      </c>
      <c r="L55" s="1183" t="s">
        <v>403</v>
      </c>
      <c r="M55" s="1058"/>
      <c r="N55" s="1058"/>
      <c r="O55" s="1037"/>
      <c r="P55" s="1053"/>
      <c r="Q55" s="1053"/>
      <c r="T55" s="1040"/>
      <c r="U55" s="1041"/>
      <c r="V55" s="1041"/>
      <c r="AA55" s="1038" t="str">
        <f>VLOOKUP(L55,'25-BRA-I-090'!$I:$FD,2,0)</f>
        <v>Ống</v>
      </c>
      <c r="AB55" s="1038" t="str">
        <f>VLOOKUP(L55,'25-BRA-I-090'!$I:$FD,3,0)</f>
        <v>Pipe D88.9x3.6-DIN 2448-seamless pipe-L4000</v>
      </c>
      <c r="AC55" s="1038" t="s">
        <v>2619</v>
      </c>
      <c r="AD55" s="1038">
        <f>SUMIFS('25-BRA-I-090'!$CW:$CW,'25-BRA-I-090'!$I:$I,L55)</f>
        <v>4</v>
      </c>
      <c r="AE55" s="1038">
        <f>SUMIFS('25-BRA-I-090'!$CX:$CX,'25-BRA-I-090'!$I:$I,L55)</f>
        <v>30.28</v>
      </c>
      <c r="AF55" s="1038">
        <f>SUMIFS('25-BRA-I-090'!$DA:$DA,'25-BRA-I-090'!$I:$I,L55)</f>
        <v>0</v>
      </c>
      <c r="AG55" s="1038">
        <f>SUMIFS('25-BRA-I-090'!$DB:$DB,'25-BRA-I-090'!$I:$I,L55)</f>
        <v>0</v>
      </c>
      <c r="AH55" s="1039">
        <f>SUMIFS('25-BRA-I-090'!$DN:$DN,'25-BRA-I-090'!$I:$I,L55)+SUMIFS('25-BRA-I-090'!$EG:$EG,'25-BRA-I-090'!$I:$I,L55)</f>
        <v>6</v>
      </c>
      <c r="AI55" s="1039">
        <f>SUMIFS('25-BRA-I-090'!$DO:$DO,'25-BRA-I-090'!$I:$I,L55)+SUMIFS('25-BRA-I-090'!$EH:$EH,'25-BRA-I-090'!$I:$I,L55)</f>
        <v>44</v>
      </c>
      <c r="AJ55" s="1039">
        <f>SUMIFS('25-BRA-I-090'!$DS:$DS,'25-BRA-I-090'!$I:$I,L55)+26400*SUMIFS('25-BRA-I-090'!$EJ:$EJ,'25-BRA-I-090'!$I:$I,L55)</f>
        <v>752000.04</v>
      </c>
      <c r="AK55" s="185">
        <f t="shared" si="1"/>
        <v>18458.182800000002</v>
      </c>
      <c r="AO55" s="185">
        <v>17090.91</v>
      </c>
      <c r="AR55" s="1063" t="s">
        <v>403</v>
      </c>
      <c r="AS55" s="1064" t="s">
        <v>397</v>
      </c>
      <c r="AT55" s="1069" t="s">
        <v>404</v>
      </c>
      <c r="AU55" s="1065" t="s">
        <v>399</v>
      </c>
      <c r="AV55" s="1066" t="s">
        <v>61</v>
      </c>
    </row>
    <row r="56" spans="1:48" s="1038" customFormat="1" ht="45">
      <c r="A56" s="372">
        <v>47</v>
      </c>
      <c r="B56" s="1068" t="s">
        <v>406</v>
      </c>
      <c r="C56" s="1057" t="s">
        <v>399</v>
      </c>
      <c r="D56" s="374" t="str">
        <f t="shared" si="0"/>
        <v>Kg</v>
      </c>
      <c r="E56" s="183"/>
      <c r="F56" s="184">
        <f t="shared" si="2"/>
        <v>0.4</v>
      </c>
      <c r="G56" s="185">
        <f t="shared" si="2"/>
        <v>5.9200000000000008</v>
      </c>
      <c r="H56" s="185">
        <f t="shared" si="3"/>
        <v>0</v>
      </c>
      <c r="I56" s="185">
        <f t="shared" si="4"/>
        <v>116</v>
      </c>
      <c r="J56" s="185">
        <f t="shared" si="5"/>
        <v>17090.91</v>
      </c>
      <c r="K56" s="185">
        <f t="shared" si="6"/>
        <v>1982545.56</v>
      </c>
      <c r="L56" s="1183" t="s">
        <v>405</v>
      </c>
      <c r="M56" s="1058"/>
      <c r="N56" s="1058"/>
      <c r="O56" s="1037"/>
      <c r="P56" s="1053"/>
      <c r="Q56" s="1053"/>
      <c r="T56" s="1040"/>
      <c r="U56" s="1041"/>
      <c r="V56" s="1041"/>
      <c r="AA56" s="1038" t="str">
        <f>VLOOKUP(L56,'25-BRA-I-090'!$I:$FD,2,0)</f>
        <v>Ống</v>
      </c>
      <c r="AB56" s="1038" t="str">
        <f>VLOOKUP(L56,'25-BRA-I-090'!$I:$FD,3,0)</f>
        <v>Pipe D101.6x6.3-DIN 2448-seamless pipe-L400</v>
      </c>
      <c r="AC56" s="1038" t="s">
        <v>2619</v>
      </c>
      <c r="AD56" s="1038">
        <f>SUMIFS('25-BRA-I-090'!$CW:$CW,'25-BRA-I-090'!$I:$I,L56)</f>
        <v>0.4</v>
      </c>
      <c r="AE56" s="1038">
        <f>SUMIFS('25-BRA-I-090'!$CX:$CX,'25-BRA-I-090'!$I:$I,L56)</f>
        <v>5.9200000000000008</v>
      </c>
      <c r="AF56" s="1038">
        <f>SUMIFS('25-BRA-I-090'!$DA:$DA,'25-BRA-I-090'!$I:$I,L56)</f>
        <v>0</v>
      </c>
      <c r="AG56" s="1038">
        <f>SUMIFS('25-BRA-I-090'!$DB:$DB,'25-BRA-I-090'!$I:$I,L56)</f>
        <v>0</v>
      </c>
      <c r="AH56" s="1039">
        <f>SUMIFS('25-BRA-I-090'!$DN:$DN,'25-BRA-I-090'!$I:$I,L56)+SUMIFS('25-BRA-I-090'!$EG:$EG,'25-BRA-I-090'!$I:$I,L56)</f>
        <v>8.26</v>
      </c>
      <c r="AI56" s="1039">
        <f>SUMIFS('25-BRA-I-090'!$DO:$DO,'25-BRA-I-090'!$I:$I,L56)+SUMIFS('25-BRA-I-090'!$EH:$EH,'25-BRA-I-090'!$I:$I,L56)</f>
        <v>116</v>
      </c>
      <c r="AJ56" s="1039">
        <f>SUMIFS('25-BRA-I-090'!$DS:$DS,'25-BRA-I-090'!$I:$I,L56)+26400*SUMIFS('25-BRA-I-090'!$EJ:$EJ,'25-BRA-I-090'!$I:$I,L56)</f>
        <v>1982545.56</v>
      </c>
      <c r="AK56" s="185">
        <f t="shared" si="1"/>
        <v>18458.182800000002</v>
      </c>
      <c r="AO56" s="185">
        <v>17090.91</v>
      </c>
      <c r="AR56" s="1063" t="s">
        <v>405</v>
      </c>
      <c r="AS56" s="1064" t="s">
        <v>397</v>
      </c>
      <c r="AT56" s="1069" t="s">
        <v>406</v>
      </c>
      <c r="AU56" s="1065" t="s">
        <v>399</v>
      </c>
      <c r="AV56" s="1066" t="s">
        <v>61</v>
      </c>
    </row>
    <row r="57" spans="1:48" s="1038" customFormat="1" ht="45">
      <c r="A57" s="372">
        <v>48</v>
      </c>
      <c r="B57" s="1068" t="s">
        <v>408</v>
      </c>
      <c r="C57" s="1057" t="s">
        <v>399</v>
      </c>
      <c r="D57" s="374" t="str">
        <f t="shared" si="0"/>
        <v>Kg</v>
      </c>
      <c r="E57" s="183"/>
      <c r="F57" s="184">
        <f t="shared" si="2"/>
        <v>25.8</v>
      </c>
      <c r="G57" s="185">
        <f t="shared" si="2"/>
        <v>910.74</v>
      </c>
      <c r="H57" s="185">
        <f t="shared" si="3"/>
        <v>0</v>
      </c>
      <c r="I57" s="185">
        <f t="shared" si="4"/>
        <v>1090</v>
      </c>
      <c r="J57" s="185">
        <f t="shared" si="5"/>
        <v>17090.909646371976</v>
      </c>
      <c r="K57" s="185">
        <f t="shared" si="6"/>
        <v>18629091.514545456</v>
      </c>
      <c r="L57" s="1183" t="s">
        <v>407</v>
      </c>
      <c r="M57" s="1058"/>
      <c r="N57" s="1058"/>
      <c r="O57" s="1037"/>
      <c r="P57" s="1053"/>
      <c r="Q57" s="1053"/>
      <c r="T57" s="1040"/>
      <c r="U57" s="1041"/>
      <c r="V57" s="1041"/>
      <c r="AA57" s="1038" t="str">
        <f>VLOOKUP(L57,'25-BRA-I-090'!$I:$FD,2,0)</f>
        <v>Ống</v>
      </c>
      <c r="AB57" s="1038" t="str">
        <f>VLOOKUP(L57,'25-BRA-I-090'!$I:$FD,3,0)</f>
        <v>Pipe D127x12.5-DIN 2448-seamless pipe-L12000</v>
      </c>
      <c r="AC57" s="1038" t="s">
        <v>2619</v>
      </c>
      <c r="AD57" s="1038">
        <f>SUMIFS('25-BRA-I-090'!$CW:$CW,'25-BRA-I-090'!$I:$I,L57)</f>
        <v>25.8</v>
      </c>
      <c r="AE57" s="1038">
        <f>SUMIFS('25-BRA-I-090'!$CX:$CX,'25-BRA-I-090'!$I:$I,L57)</f>
        <v>910.74</v>
      </c>
      <c r="AF57" s="1038">
        <f>SUMIFS('25-BRA-I-090'!$DA:$DA,'25-BRA-I-090'!$I:$I,L57)</f>
        <v>0</v>
      </c>
      <c r="AG57" s="1038">
        <f>SUMIFS('25-BRA-I-090'!$DB:$DB,'25-BRA-I-090'!$I:$I,L57)</f>
        <v>0</v>
      </c>
      <c r="AH57" s="1039">
        <f>SUMIFS('25-BRA-I-090'!$DN:$DN,'25-BRA-I-090'!$I:$I,L57)+SUMIFS('25-BRA-I-090'!$EG:$EG,'25-BRA-I-090'!$I:$I,L57)</f>
        <v>29</v>
      </c>
      <c r="AI57" s="1039">
        <f>SUMIFS('25-BRA-I-090'!$DO:$DO,'25-BRA-I-090'!$I:$I,L57)+SUMIFS('25-BRA-I-090'!$EH:$EH,'25-BRA-I-090'!$I:$I,L57)</f>
        <v>1090</v>
      </c>
      <c r="AJ57" s="1039">
        <f>SUMIFS('25-BRA-I-090'!$DS:$DS,'25-BRA-I-090'!$I:$I,L57)+26400*SUMIFS('25-BRA-I-090'!$EJ:$EJ,'25-BRA-I-090'!$I:$I,L57)</f>
        <v>18629091.514545456</v>
      </c>
      <c r="AK57" s="185">
        <f t="shared" si="1"/>
        <v>18458.182418081735</v>
      </c>
      <c r="AO57" s="185">
        <v>17090.91</v>
      </c>
      <c r="AR57" s="1063" t="s">
        <v>407</v>
      </c>
      <c r="AS57" s="1064" t="s">
        <v>397</v>
      </c>
      <c r="AT57" s="1069" t="s">
        <v>408</v>
      </c>
      <c r="AU57" s="1065" t="s">
        <v>399</v>
      </c>
      <c r="AV57" s="1066" t="s">
        <v>61</v>
      </c>
    </row>
    <row r="58" spans="1:48" s="1038" customFormat="1" ht="33.5" customHeight="1">
      <c r="A58" s="372">
        <v>49</v>
      </c>
      <c r="B58" s="1068" t="s">
        <v>410</v>
      </c>
      <c r="C58" s="1057" t="s">
        <v>402</v>
      </c>
      <c r="D58" s="374" t="str">
        <f t="shared" si="0"/>
        <v>Kg</v>
      </c>
      <c r="E58" s="183"/>
      <c r="F58" s="184">
        <f t="shared" si="2"/>
        <v>96</v>
      </c>
      <c r="G58" s="185">
        <f t="shared" si="2"/>
        <v>4348.7999999999993</v>
      </c>
      <c r="H58" s="185">
        <f t="shared" si="3"/>
        <v>0</v>
      </c>
      <c r="I58" s="185">
        <f t="shared" si="4"/>
        <v>4348.8</v>
      </c>
      <c r="J58" s="185">
        <f t="shared" si="5"/>
        <v>33151.678724304467</v>
      </c>
      <c r="K58" s="185">
        <f t="shared" si="6"/>
        <v>144170020.43625528</v>
      </c>
      <c r="L58" s="1183" t="s">
        <v>409</v>
      </c>
      <c r="M58" s="1058"/>
      <c r="N58" s="1058"/>
      <c r="O58" s="1037"/>
      <c r="P58" s="1053"/>
      <c r="Q58" s="1053"/>
      <c r="T58" s="1040"/>
      <c r="U58" s="1041"/>
      <c r="V58" s="1041"/>
      <c r="AA58" s="1038" t="str">
        <f>VLOOKUP(L58,'25-BRA-I-090'!$I:$FD,2,0)</f>
        <v>Ống</v>
      </c>
      <c r="AB58" s="1038" t="str">
        <f>VLOOKUP(L58,'25-BRA-I-090'!$I:$FD,3,0)</f>
        <v>Pipe D193.7x10-EN 10220-3-seamless pipe-L12000</v>
      </c>
      <c r="AC58" s="1038" t="s">
        <v>2619</v>
      </c>
      <c r="AD58" s="1038">
        <f>SUMIFS('25-BRA-I-090'!$CW:$CW,'25-BRA-I-090'!$I:$I,L58)</f>
        <v>96</v>
      </c>
      <c r="AE58" s="1038">
        <f>SUMIFS('25-BRA-I-090'!$CX:$CX,'25-BRA-I-090'!$I:$I,L58)</f>
        <v>4348.7999999999993</v>
      </c>
      <c r="AF58" s="1038">
        <f>SUMIFS('25-BRA-I-090'!$DA:$DA,'25-BRA-I-090'!$I:$I,L58)</f>
        <v>0</v>
      </c>
      <c r="AG58" s="1038">
        <f>SUMIFS('25-BRA-I-090'!$DB:$DB,'25-BRA-I-090'!$I:$I,L58)</f>
        <v>0</v>
      </c>
      <c r="AH58" s="1039">
        <f>SUMIFS('25-BRA-I-090'!$DN:$DN,'25-BRA-I-090'!$I:$I,L58)+SUMIFS('25-BRA-I-090'!$EG:$EG,'25-BRA-I-090'!$I:$I,L58)</f>
        <v>96</v>
      </c>
      <c r="AI58" s="1039">
        <f>SUMIFS('25-BRA-I-090'!$DO:$DO,'25-BRA-I-090'!$I:$I,L58)+SUMIFS('25-BRA-I-090'!$EH:$EH,'25-BRA-I-090'!$I:$I,L58)</f>
        <v>4348.8</v>
      </c>
      <c r="AJ58" s="1039">
        <f>SUMIFS('25-BRA-I-090'!$DS:$DS,'25-BRA-I-090'!$I:$I,L58)+26400*SUMIFS('25-BRA-I-090'!$EJ:$EJ,'25-BRA-I-090'!$I:$I,L58)</f>
        <v>144170020.43625528</v>
      </c>
      <c r="AK58" s="1067">
        <f t="shared" si="1"/>
        <v>35803.813022248825</v>
      </c>
      <c r="AO58" s="1067">
        <v>1.198</v>
      </c>
      <c r="AR58" s="1063" t="s">
        <v>409</v>
      </c>
      <c r="AS58" s="1064" t="s">
        <v>397</v>
      </c>
      <c r="AT58" s="1069" t="s">
        <v>410</v>
      </c>
      <c r="AU58" s="1065" t="s">
        <v>402</v>
      </c>
      <c r="AV58" s="1066" t="s">
        <v>61</v>
      </c>
    </row>
    <row r="59" spans="1:48" s="1038" customFormat="1">
      <c r="A59" s="372">
        <v>50</v>
      </c>
      <c r="B59" s="1070" t="s">
        <v>413</v>
      </c>
      <c r="C59" s="1057" t="s">
        <v>402</v>
      </c>
      <c r="D59" s="374" t="str">
        <f t="shared" si="0"/>
        <v>Kg</v>
      </c>
      <c r="E59" s="183"/>
      <c r="F59" s="184">
        <f t="shared" si="2"/>
        <v>39</v>
      </c>
      <c r="G59" s="185">
        <f t="shared" si="2"/>
        <v>24.074074074074076</v>
      </c>
      <c r="H59" s="185">
        <f t="shared" si="3"/>
        <v>0</v>
      </c>
      <c r="I59" s="185">
        <f t="shared" si="4"/>
        <v>18.5</v>
      </c>
      <c r="J59" s="185">
        <f t="shared" si="5"/>
        <v>39858.775135135133</v>
      </c>
      <c r="K59" s="185">
        <f t="shared" si="6"/>
        <v>737387.34</v>
      </c>
      <c r="L59" s="1183" t="s">
        <v>411</v>
      </c>
      <c r="M59" s="1058"/>
      <c r="N59" s="1058"/>
      <c r="O59" s="1037"/>
      <c r="P59" s="1053"/>
      <c r="Q59" s="1053"/>
      <c r="T59" s="1040"/>
      <c r="U59" s="1041"/>
      <c r="V59" s="1041"/>
      <c r="AA59" s="1038" t="str">
        <f>VLOOKUP(L59,'25-BRA-I-090'!$I:$FD,2,0)</f>
        <v>Thép tròn</v>
      </c>
      <c r="AB59" s="1038" t="str">
        <f>VLOOKUP(L59,'25-BRA-I-090'!$I:$FD,3,0)</f>
        <v>RB10-L3000</v>
      </c>
      <c r="AC59" s="1038" t="s">
        <v>2619</v>
      </c>
      <c r="AD59" s="1038">
        <f>SUMIFS('25-BRA-I-090'!$CW:$CW,'25-BRA-I-090'!$I:$I,L59)</f>
        <v>39</v>
      </c>
      <c r="AE59" s="1038">
        <f>SUMIFS('25-BRA-I-090'!$CX:$CX,'25-BRA-I-090'!$I:$I,L59)</f>
        <v>24.074074074074076</v>
      </c>
      <c r="AF59" s="1038">
        <f>SUMIFS('25-BRA-I-090'!$DA:$DA,'25-BRA-I-090'!$I:$I,L59)</f>
        <v>0</v>
      </c>
      <c r="AG59" s="1038">
        <f>SUMIFS('25-BRA-I-090'!$DB:$DB,'25-BRA-I-090'!$I:$I,L59)</f>
        <v>0</v>
      </c>
      <c r="AH59" s="1039">
        <f>SUMIFS('25-BRA-I-090'!$DN:$DN,'25-BRA-I-090'!$I:$I,L59)+SUMIFS('25-BRA-I-090'!$EG:$EG,'25-BRA-I-090'!$I:$I,L59)</f>
        <v>39</v>
      </c>
      <c r="AI59" s="1039">
        <f>SUMIFS('25-BRA-I-090'!$DO:$DO,'25-BRA-I-090'!$I:$I,L59)+SUMIFS('25-BRA-I-090'!$EH:$EH,'25-BRA-I-090'!$I:$I,L59)</f>
        <v>18.5</v>
      </c>
      <c r="AJ59" s="1039">
        <f>SUMIFS('25-BRA-I-090'!$DS:$DS,'25-BRA-I-090'!$I:$I,L59)+26400*SUMIFS('25-BRA-I-090'!$EJ:$EJ,'25-BRA-I-090'!$I:$I,L59)</f>
        <v>737387.34</v>
      </c>
      <c r="AK59" s="185">
        <f t="shared" si="1"/>
        <v>43047.477145945944</v>
      </c>
      <c r="AO59" s="185">
        <v>17272.727272727272</v>
      </c>
      <c r="AR59" s="1063" t="s">
        <v>411</v>
      </c>
      <c r="AS59" s="1064" t="s">
        <v>412</v>
      </c>
      <c r="AT59" s="1064" t="s">
        <v>413</v>
      </c>
      <c r="AU59" s="1065" t="s">
        <v>402</v>
      </c>
      <c r="AV59" s="1066" t="s">
        <v>61</v>
      </c>
    </row>
    <row r="60" spans="1:48" s="1038" customFormat="1">
      <c r="A60" s="372">
        <v>51</v>
      </c>
      <c r="B60" s="1070" t="s">
        <v>415</v>
      </c>
      <c r="C60" s="1057" t="s">
        <v>402</v>
      </c>
      <c r="D60" s="374" t="str">
        <f t="shared" si="0"/>
        <v>Kg</v>
      </c>
      <c r="E60" s="183"/>
      <c r="F60" s="184">
        <f t="shared" si="2"/>
        <v>48</v>
      </c>
      <c r="G60" s="185">
        <f t="shared" si="2"/>
        <v>42.666666666666664</v>
      </c>
      <c r="H60" s="185">
        <f t="shared" si="3"/>
        <v>0</v>
      </c>
      <c r="I60" s="185">
        <f t="shared" si="4"/>
        <v>31.96</v>
      </c>
      <c r="J60" s="185">
        <f t="shared" si="5"/>
        <v>55152.095040675842</v>
      </c>
      <c r="K60" s="185">
        <f t="shared" si="6"/>
        <v>1762660.9575</v>
      </c>
      <c r="L60" s="1183" t="s">
        <v>414</v>
      </c>
      <c r="M60" s="1058"/>
      <c r="N60" s="1058"/>
      <c r="O60" s="1037"/>
      <c r="P60" s="1053"/>
      <c r="Q60" s="1053"/>
      <c r="T60" s="1040"/>
      <c r="U60" s="1041"/>
      <c r="V60" s="1041"/>
      <c r="AA60" s="1038" t="str">
        <f>VLOOKUP(L60,'25-BRA-I-090'!$I:$FD,2,0)</f>
        <v>Thép tròn</v>
      </c>
      <c r="AB60" s="1038" t="str">
        <f>VLOOKUP(L60,'25-BRA-I-090'!$I:$FD,3,0)</f>
        <v>RB12-L6000</v>
      </c>
      <c r="AC60" s="1038" t="s">
        <v>2619</v>
      </c>
      <c r="AD60" s="1038">
        <f>SUMIFS('25-BRA-I-090'!$CW:$CW,'25-BRA-I-090'!$I:$I,L60)</f>
        <v>48</v>
      </c>
      <c r="AE60" s="1038">
        <f>SUMIFS('25-BRA-I-090'!$CX:$CX,'25-BRA-I-090'!$I:$I,L60)</f>
        <v>42.666666666666664</v>
      </c>
      <c r="AF60" s="1038">
        <f>SUMIFS('25-BRA-I-090'!$DA:$DA,'25-BRA-I-090'!$I:$I,L60)</f>
        <v>0</v>
      </c>
      <c r="AG60" s="1038">
        <f>SUMIFS('25-BRA-I-090'!$DB:$DB,'25-BRA-I-090'!$I:$I,L60)</f>
        <v>0</v>
      </c>
      <c r="AH60" s="1039">
        <f>SUMIFS('25-BRA-I-090'!$DN:$DN,'25-BRA-I-090'!$I:$I,L60)+SUMIFS('25-BRA-I-090'!$EG:$EG,'25-BRA-I-090'!$I:$I,L60)</f>
        <v>54</v>
      </c>
      <c r="AI60" s="1039">
        <f>SUMIFS('25-BRA-I-090'!$DO:$DO,'25-BRA-I-090'!$I:$I,L60)+SUMIFS('25-BRA-I-090'!$EH:$EH,'25-BRA-I-090'!$I:$I,L60)</f>
        <v>31.96</v>
      </c>
      <c r="AJ60" s="1039">
        <f>SUMIFS('25-BRA-I-090'!$DS:$DS,'25-BRA-I-090'!$I:$I,L60)+26400*SUMIFS('25-BRA-I-090'!$EJ:$EJ,'25-BRA-I-090'!$I:$I,L60)</f>
        <v>1762660.9575</v>
      </c>
      <c r="AK60" s="185">
        <f t="shared" si="1"/>
        <v>59564.262643929913</v>
      </c>
      <c r="AO60" s="185">
        <v>17272.727272727272</v>
      </c>
      <c r="AR60" s="1064" t="s">
        <v>414</v>
      </c>
      <c r="AS60" s="1064" t="s">
        <v>412</v>
      </c>
      <c r="AT60" s="1064" t="s">
        <v>415</v>
      </c>
      <c r="AU60" s="1065" t="s">
        <v>402</v>
      </c>
      <c r="AV60" s="1066" t="s">
        <v>61</v>
      </c>
    </row>
    <row r="61" spans="1:48" s="1038" customFormat="1">
      <c r="A61" s="372">
        <v>52</v>
      </c>
      <c r="B61" s="1070" t="s">
        <v>417</v>
      </c>
      <c r="C61" s="1057" t="s">
        <v>402</v>
      </c>
      <c r="D61" s="374" t="str">
        <f t="shared" si="0"/>
        <v>Kg</v>
      </c>
      <c r="E61" s="183"/>
      <c r="F61" s="184">
        <f t="shared" si="2"/>
        <v>1.1000000000000001</v>
      </c>
      <c r="G61" s="185">
        <f t="shared" si="2"/>
        <v>6.1111111111111116</v>
      </c>
      <c r="H61" s="185">
        <f t="shared" si="3"/>
        <v>0</v>
      </c>
      <c r="I61" s="185">
        <f t="shared" si="4"/>
        <v>7</v>
      </c>
      <c r="J61" s="185">
        <f t="shared" si="5"/>
        <v>17272.727272727272</v>
      </c>
      <c r="K61" s="185">
        <f t="shared" si="6"/>
        <v>120909.09090909091</v>
      </c>
      <c r="L61" s="1183" t="s">
        <v>416</v>
      </c>
      <c r="M61" s="1058"/>
      <c r="N61" s="1058"/>
      <c r="O61" s="1037"/>
      <c r="P61" s="1053"/>
      <c r="Q61" s="1053"/>
      <c r="T61" s="1040"/>
      <c r="U61" s="1041"/>
      <c r="V61" s="1041"/>
      <c r="AA61" s="1038" t="str">
        <f>VLOOKUP(L61,'25-BRA-I-090'!$I:$FD,2,0)</f>
        <v>Thép tròn</v>
      </c>
      <c r="AB61" s="1038" t="str">
        <f>VLOOKUP(L61,'25-BRA-I-090'!$I:$FD,3,0)</f>
        <v>RB30-L1100</v>
      </c>
      <c r="AC61" s="1038" t="s">
        <v>2619</v>
      </c>
      <c r="AD61" s="1038">
        <f>SUMIFS('25-BRA-I-090'!$CW:$CW,'25-BRA-I-090'!$I:$I,L61)</f>
        <v>1.1000000000000001</v>
      </c>
      <c r="AE61" s="1038">
        <f>SUMIFS('25-BRA-I-090'!$CX:$CX,'25-BRA-I-090'!$I:$I,L61)</f>
        <v>6.1111111111111116</v>
      </c>
      <c r="AF61" s="1038">
        <f>SUMIFS('25-BRA-I-090'!$DA:$DA,'25-BRA-I-090'!$I:$I,L61)</f>
        <v>0</v>
      </c>
      <c r="AG61" s="1038">
        <f>SUMIFS('25-BRA-I-090'!$DB:$DB,'25-BRA-I-090'!$I:$I,L61)</f>
        <v>0</v>
      </c>
      <c r="AH61" s="1039">
        <f>SUMIFS('25-BRA-I-090'!$DN:$DN,'25-BRA-I-090'!$I:$I,L61)+SUMIFS('25-BRA-I-090'!$EG:$EG,'25-BRA-I-090'!$I:$I,L61)</f>
        <v>1.2</v>
      </c>
      <c r="AI61" s="1039">
        <f>SUMIFS('25-BRA-I-090'!$DO:$DO,'25-BRA-I-090'!$I:$I,L61)+SUMIFS('25-BRA-I-090'!$EH:$EH,'25-BRA-I-090'!$I:$I,L61)</f>
        <v>7</v>
      </c>
      <c r="AJ61" s="1039">
        <f>SUMIFS('25-BRA-I-090'!$DS:$DS,'25-BRA-I-090'!$I:$I,L61)+26400*SUMIFS('25-BRA-I-090'!$EJ:$EJ,'25-BRA-I-090'!$I:$I,L61)</f>
        <v>120909.09090909091</v>
      </c>
      <c r="AK61" s="185">
        <f t="shared" si="1"/>
        <v>18654.545454545456</v>
      </c>
      <c r="AO61" s="185">
        <v>17272.727272727272</v>
      </c>
      <c r="AR61" s="1063" t="s">
        <v>416</v>
      </c>
      <c r="AS61" s="1064" t="s">
        <v>412</v>
      </c>
      <c r="AT61" s="1064" t="s">
        <v>417</v>
      </c>
      <c r="AU61" s="1065" t="s">
        <v>402</v>
      </c>
      <c r="AV61" s="1066" t="s">
        <v>61</v>
      </c>
    </row>
    <row r="62" spans="1:48" s="1038" customFormat="1">
      <c r="A62" s="372">
        <v>53</v>
      </c>
      <c r="B62" s="1070" t="s">
        <v>419</v>
      </c>
      <c r="C62" s="1057" t="s">
        <v>402</v>
      </c>
      <c r="D62" s="374" t="str">
        <f t="shared" si="0"/>
        <v>Kg</v>
      </c>
      <c r="E62" s="183"/>
      <c r="F62" s="184">
        <f t="shared" si="2"/>
        <v>13.200000000000001</v>
      </c>
      <c r="G62" s="185">
        <f t="shared" si="2"/>
        <v>130.37037037037038</v>
      </c>
      <c r="H62" s="185">
        <f t="shared" si="3"/>
        <v>0</v>
      </c>
      <c r="I62" s="185">
        <f t="shared" si="4"/>
        <v>130</v>
      </c>
      <c r="J62" s="185">
        <f t="shared" si="5"/>
        <v>17272.727272727272</v>
      </c>
      <c r="K62" s="185">
        <f t="shared" si="6"/>
        <v>2245454.5454545454</v>
      </c>
      <c r="L62" s="1183" t="s">
        <v>418</v>
      </c>
      <c r="M62" s="1058"/>
      <c r="N62" s="1058"/>
      <c r="O62" s="1037"/>
      <c r="P62" s="1053"/>
      <c r="Q62" s="1053"/>
      <c r="T62" s="1040"/>
      <c r="U62" s="1041"/>
      <c r="V62" s="1041"/>
      <c r="AA62" s="1038" t="str">
        <f>VLOOKUP(L62,'25-BRA-I-090'!$I:$FD,2,0)</f>
        <v>Thép tròn</v>
      </c>
      <c r="AB62" s="1038" t="str">
        <f>VLOOKUP(L62,'25-BRA-I-090'!$I:$FD,3,0)</f>
        <v>RB40-L6000</v>
      </c>
      <c r="AC62" s="1038" t="s">
        <v>2619</v>
      </c>
      <c r="AD62" s="1038">
        <f>SUMIFS('25-BRA-I-090'!$CW:$CW,'25-BRA-I-090'!$I:$I,L62)</f>
        <v>13.200000000000001</v>
      </c>
      <c r="AE62" s="1038">
        <f>SUMIFS('25-BRA-I-090'!$CX:$CX,'25-BRA-I-090'!$I:$I,L62)</f>
        <v>130.37037037037038</v>
      </c>
      <c r="AF62" s="1038">
        <f>SUMIFS('25-BRA-I-090'!$DA:$DA,'25-BRA-I-090'!$I:$I,L62)</f>
        <v>0</v>
      </c>
      <c r="AG62" s="1038">
        <f>SUMIFS('25-BRA-I-090'!$DB:$DB,'25-BRA-I-090'!$I:$I,L62)</f>
        <v>0</v>
      </c>
      <c r="AH62" s="1039">
        <f>SUMIFS('25-BRA-I-090'!$DN:$DN,'25-BRA-I-090'!$I:$I,L62)+SUMIFS('25-BRA-I-090'!$EG:$EG,'25-BRA-I-090'!$I:$I,L62)</f>
        <v>13.25</v>
      </c>
      <c r="AI62" s="1039">
        <f>SUMIFS('25-BRA-I-090'!$DO:$DO,'25-BRA-I-090'!$I:$I,L62)+SUMIFS('25-BRA-I-090'!$EH:$EH,'25-BRA-I-090'!$I:$I,L62)</f>
        <v>130</v>
      </c>
      <c r="AJ62" s="1039">
        <f>SUMIFS('25-BRA-I-090'!$DS:$DS,'25-BRA-I-090'!$I:$I,L62)+26400*SUMIFS('25-BRA-I-090'!$EJ:$EJ,'25-BRA-I-090'!$I:$I,L62)</f>
        <v>2245454.5454545454</v>
      </c>
      <c r="AK62" s="185">
        <f t="shared" si="1"/>
        <v>18654.545454545456</v>
      </c>
      <c r="AO62" s="185">
        <v>17272.727272727272</v>
      </c>
      <c r="AR62" s="1063" t="s">
        <v>418</v>
      </c>
      <c r="AS62" s="1064" t="s">
        <v>412</v>
      </c>
      <c r="AT62" s="1064" t="s">
        <v>419</v>
      </c>
      <c r="AU62" s="1065" t="s">
        <v>402</v>
      </c>
      <c r="AV62" s="1066" t="s">
        <v>61</v>
      </c>
    </row>
    <row r="63" spans="1:48" s="1038" customFormat="1">
      <c r="A63" s="372">
        <v>54</v>
      </c>
      <c r="B63" s="1070" t="s">
        <v>421</v>
      </c>
      <c r="C63" s="1057" t="s">
        <v>402</v>
      </c>
      <c r="D63" s="374" t="str">
        <f t="shared" si="0"/>
        <v>Kg</v>
      </c>
      <c r="E63" s="183"/>
      <c r="F63" s="184">
        <f t="shared" si="2"/>
        <v>4</v>
      </c>
      <c r="G63" s="185">
        <f t="shared" si="2"/>
        <v>158.02469135802468</v>
      </c>
      <c r="H63" s="185">
        <f t="shared" si="3"/>
        <v>0</v>
      </c>
      <c r="I63" s="185">
        <f t="shared" si="4"/>
        <v>160</v>
      </c>
      <c r="J63" s="185">
        <f t="shared" si="5"/>
        <v>17272.727272727272</v>
      </c>
      <c r="K63" s="185">
        <f t="shared" si="6"/>
        <v>2763636.3636363633</v>
      </c>
      <c r="L63" s="1183" t="s">
        <v>420</v>
      </c>
      <c r="M63" s="1058"/>
      <c r="N63" s="1058"/>
      <c r="O63" s="1037"/>
      <c r="P63" s="1053"/>
      <c r="Q63" s="1053"/>
      <c r="T63" s="1040"/>
      <c r="U63" s="1041"/>
      <c r="V63" s="1041"/>
      <c r="AA63" s="1038" t="str">
        <f>VLOOKUP(L63,'25-BRA-I-090'!$I:$FD,2,0)</f>
        <v>Thép tròn</v>
      </c>
      <c r="AB63" s="1038" t="str">
        <f>VLOOKUP(L63,'25-BRA-I-090'!$I:$FD,3,0)</f>
        <v>RB80-L4000</v>
      </c>
      <c r="AC63" s="1038" t="s">
        <v>2619</v>
      </c>
      <c r="AD63" s="1038">
        <f>SUMIFS('25-BRA-I-090'!$CW:$CW,'25-BRA-I-090'!$I:$I,L63)</f>
        <v>4</v>
      </c>
      <c r="AE63" s="1038">
        <f>SUMIFS('25-BRA-I-090'!$CX:$CX,'25-BRA-I-090'!$I:$I,L63)</f>
        <v>158.02469135802468</v>
      </c>
      <c r="AF63" s="1038">
        <f>SUMIFS('25-BRA-I-090'!$DA:$DA,'25-BRA-I-090'!$I:$I,L63)</f>
        <v>0</v>
      </c>
      <c r="AG63" s="1038">
        <f>SUMIFS('25-BRA-I-090'!$DB:$DB,'25-BRA-I-090'!$I:$I,L63)</f>
        <v>0</v>
      </c>
      <c r="AH63" s="1039">
        <f>SUMIFS('25-BRA-I-090'!$DN:$DN,'25-BRA-I-090'!$I:$I,L63)+SUMIFS('25-BRA-I-090'!$EG:$EG,'25-BRA-I-090'!$I:$I,L63)</f>
        <v>4</v>
      </c>
      <c r="AI63" s="1039">
        <f>SUMIFS('25-BRA-I-090'!$DO:$DO,'25-BRA-I-090'!$I:$I,L63)+SUMIFS('25-BRA-I-090'!$EH:$EH,'25-BRA-I-090'!$I:$I,L63)</f>
        <v>160</v>
      </c>
      <c r="AJ63" s="1039">
        <f>SUMIFS('25-BRA-I-090'!$DS:$DS,'25-BRA-I-090'!$I:$I,L63)+26400*SUMIFS('25-BRA-I-090'!$EJ:$EJ,'25-BRA-I-090'!$I:$I,L63)</f>
        <v>2763636.3636363633</v>
      </c>
      <c r="AK63" s="185">
        <f t="shared" si="1"/>
        <v>18654.545454545456</v>
      </c>
      <c r="AO63" s="185">
        <v>17272.727272727272</v>
      </c>
      <c r="AR63" s="1063" t="s">
        <v>420</v>
      </c>
      <c r="AS63" s="1064" t="s">
        <v>412</v>
      </c>
      <c r="AT63" s="1064" t="s">
        <v>421</v>
      </c>
      <c r="AU63" s="1065" t="s">
        <v>402</v>
      </c>
      <c r="AV63" s="1066" t="s">
        <v>61</v>
      </c>
    </row>
    <row r="64" spans="1:48" s="1038" customFormat="1">
      <c r="A64" s="372">
        <v>55</v>
      </c>
      <c r="B64" s="1070" t="s">
        <v>423</v>
      </c>
      <c r="C64" s="1057" t="s">
        <v>402</v>
      </c>
      <c r="D64" s="374" t="str">
        <f t="shared" si="0"/>
        <v>Kg</v>
      </c>
      <c r="E64" s="183"/>
      <c r="F64" s="184">
        <f t="shared" si="2"/>
        <v>1.1000000000000001</v>
      </c>
      <c r="G64" s="185">
        <f t="shared" si="2"/>
        <v>67.901234567901241</v>
      </c>
      <c r="H64" s="185">
        <f t="shared" si="3"/>
        <v>67.901234567901241</v>
      </c>
      <c r="I64" s="185">
        <f t="shared" si="4"/>
        <v>0</v>
      </c>
      <c r="J64" s="185" t="e">
        <f t="shared" si="5"/>
        <v>#DIV/0!</v>
      </c>
      <c r="K64" s="185">
        <f t="shared" si="6"/>
        <v>0</v>
      </c>
      <c r="L64" s="1183" t="s">
        <v>422</v>
      </c>
      <c r="M64" s="1058"/>
      <c r="N64" s="1058"/>
      <c r="O64" s="1037"/>
      <c r="P64" s="1053"/>
      <c r="Q64" s="1053"/>
      <c r="T64" s="1040"/>
      <c r="U64" s="1041"/>
      <c r="V64" s="1041"/>
      <c r="AA64" s="1038" t="str">
        <f>VLOOKUP(L64,'25-BRA-I-090'!$I:$FD,2,0)</f>
        <v>Thép tròn</v>
      </c>
      <c r="AB64" s="1038" t="str">
        <f>VLOOKUP(L64,'25-BRA-I-090'!$I:$FD,3,0)</f>
        <v>RB100-L1100</v>
      </c>
      <c r="AC64" s="1038" t="s">
        <v>2619</v>
      </c>
      <c r="AD64" s="1038">
        <f>SUMIFS('25-BRA-I-090'!$CW:$CW,'25-BRA-I-090'!$I:$I,L64)</f>
        <v>1.1000000000000001</v>
      </c>
      <c r="AE64" s="1038">
        <f>SUMIFS('25-BRA-I-090'!$CX:$CX,'25-BRA-I-090'!$I:$I,L64)</f>
        <v>67.901234567901241</v>
      </c>
      <c r="AF64" s="1038">
        <f>SUMIFS('25-BRA-I-090'!$DA:$DA,'25-BRA-I-090'!$I:$I,L64)</f>
        <v>1.1000000000000001</v>
      </c>
      <c r="AG64" s="1038">
        <f>SUMIFS('25-BRA-I-090'!$DB:$DB,'25-BRA-I-090'!$I:$I,L64)</f>
        <v>67.901234567901241</v>
      </c>
      <c r="AH64" s="1039">
        <f>SUMIFS('25-BRA-I-090'!$DN:$DN,'25-BRA-I-090'!$I:$I,L64)+SUMIFS('25-BRA-I-090'!$EG:$EG,'25-BRA-I-090'!$I:$I,L64)</f>
        <v>0</v>
      </c>
      <c r="AI64" s="1039">
        <f>SUMIFS('25-BRA-I-090'!$DO:$DO,'25-BRA-I-090'!$I:$I,L64)+SUMIFS('25-BRA-I-090'!$EH:$EH,'25-BRA-I-090'!$I:$I,L64)</f>
        <v>0</v>
      </c>
      <c r="AJ64" s="1039">
        <f>SUMIFS('25-BRA-I-090'!$DS:$DS,'25-BRA-I-090'!$I:$I,L64)+26400*SUMIFS('25-BRA-I-090'!$EJ:$EJ,'25-BRA-I-090'!$I:$I,L64)</f>
        <v>0</v>
      </c>
      <c r="AK64" s="185" t="e">
        <f t="shared" si="1"/>
        <v>#DIV/0!</v>
      </c>
      <c r="AO64" s="185">
        <v>17272.727272727272</v>
      </c>
      <c r="AR64" s="1063" t="s">
        <v>422</v>
      </c>
      <c r="AS64" s="1064" t="s">
        <v>412</v>
      </c>
      <c r="AT64" s="1064" t="s">
        <v>423</v>
      </c>
      <c r="AU64" s="1065" t="s">
        <v>402</v>
      </c>
      <c r="AV64" s="1066" t="s">
        <v>61</v>
      </c>
    </row>
    <row r="65" spans="1:48" s="1038" customFormat="1">
      <c r="A65" s="372">
        <v>56</v>
      </c>
      <c r="B65" s="1070" t="s">
        <v>425</v>
      </c>
      <c r="C65" s="1057" t="s">
        <v>426</v>
      </c>
      <c r="D65" s="374" t="str">
        <f t="shared" si="0"/>
        <v>Kg</v>
      </c>
      <c r="E65" s="183"/>
      <c r="F65" s="184">
        <f t="shared" si="2"/>
        <v>13.32</v>
      </c>
      <c r="G65" s="185">
        <f t="shared" si="2"/>
        <v>22206.038399999998</v>
      </c>
      <c r="H65" s="185">
        <f t="shared" si="3"/>
        <v>0</v>
      </c>
      <c r="I65" s="185">
        <f t="shared" si="4"/>
        <v>0</v>
      </c>
      <c r="J65" s="185" t="e">
        <f t="shared" si="5"/>
        <v>#DIV/0!</v>
      </c>
      <c r="K65" s="185">
        <f t="shared" si="6"/>
        <v>650000000</v>
      </c>
      <c r="L65" s="1183" t="s">
        <v>424</v>
      </c>
      <c r="M65" s="1058"/>
      <c r="N65" s="1058"/>
      <c r="O65" s="1037"/>
      <c r="P65" s="1053"/>
      <c r="Q65" s="1053"/>
      <c r="T65" s="1040"/>
      <c r="U65" s="1041"/>
      <c r="V65" s="1041"/>
      <c r="AA65" s="1038" t="str">
        <f>VLOOKUP(L65,'25-BRA-I-090'!$I:$FD,2,0)</f>
        <v>Thép tròn</v>
      </c>
      <c r="AB65" s="1038" t="str">
        <f>VLOOKUP(L65,'25-BRA-I-090'!$I:$FD,3,0)</f>
        <v>RB520-L6000</v>
      </c>
      <c r="AC65" s="1038" t="s">
        <v>2619</v>
      </c>
      <c r="AD65" s="1038">
        <f>SUMIFS('25-BRA-I-090'!$CW:$CW,'25-BRA-I-090'!$I:$I,L65)</f>
        <v>13.32</v>
      </c>
      <c r="AE65" s="1038">
        <f>SUMIFS('25-BRA-I-090'!$CX:$CX,'25-BRA-I-090'!$I:$I,L65)</f>
        <v>22206.038399999998</v>
      </c>
      <c r="AF65" s="1038">
        <f>SUMIFS('25-BRA-I-090'!$DA:$DA,'25-BRA-I-090'!$I:$I,L65)</f>
        <v>0</v>
      </c>
      <c r="AG65" s="1038">
        <f>SUMIFS('25-BRA-I-090'!$DB:$DB,'25-BRA-I-090'!$I:$I,L65)</f>
        <v>0</v>
      </c>
      <c r="AH65" s="1039">
        <f>SUMIFS('25-BRA-I-090'!$DN:$DN,'25-BRA-I-090'!$I:$I,L65)+SUMIFS('25-BRA-I-090'!$EG:$EG,'25-BRA-I-090'!$I:$I,L65)</f>
        <v>12.4</v>
      </c>
      <c r="AI65" s="1039">
        <f>SUMIFS('25-BRA-I-090'!$DO:$DO,'25-BRA-I-090'!$I:$I,L65)+SUMIFS('25-BRA-I-090'!$EH:$EH,'25-BRA-I-090'!$I:$I,L65)</f>
        <v>0</v>
      </c>
      <c r="AJ65" s="1039">
        <f>SUMIFS('25-BRA-I-090'!$DS:$DS,'25-BRA-I-090'!$I:$I,L65)+26400*SUMIFS('25-BRA-I-090'!$EJ:$EJ,'25-BRA-I-090'!$I:$I,L65)</f>
        <v>650000000</v>
      </c>
      <c r="AK65" s="185" t="e">
        <f t="shared" si="1"/>
        <v>#DIV/0!</v>
      </c>
      <c r="AL65" s="1038" t="s">
        <v>2626</v>
      </c>
      <c r="AO65" s="185"/>
      <c r="AR65" s="1063" t="s">
        <v>424</v>
      </c>
      <c r="AS65" s="1064" t="s">
        <v>412</v>
      </c>
      <c r="AT65" s="1063" t="s">
        <v>425</v>
      </c>
      <c r="AU65" s="1065" t="s">
        <v>426</v>
      </c>
      <c r="AV65" s="1066" t="s">
        <v>61</v>
      </c>
    </row>
    <row r="66" spans="1:48" s="1038" customFormat="1" ht="60">
      <c r="A66" s="372">
        <v>57</v>
      </c>
      <c r="B66" s="1070" t="s">
        <v>429</v>
      </c>
      <c r="C66" s="1057" t="s">
        <v>430</v>
      </c>
      <c r="D66" s="374" t="str">
        <f t="shared" si="0"/>
        <v>pcs</v>
      </c>
      <c r="E66" s="183"/>
      <c r="F66" s="184">
        <f t="shared" ref="F66:H109" si="7">AD66</f>
        <v>54</v>
      </c>
      <c r="G66" s="185">
        <f t="shared" si="7"/>
        <v>39.92</v>
      </c>
      <c r="H66" s="185">
        <f t="shared" si="7"/>
        <v>0</v>
      </c>
      <c r="I66" s="185">
        <f t="shared" ref="I66:I67" si="8">AH66</f>
        <v>54</v>
      </c>
      <c r="J66" s="185">
        <f t="shared" si="5"/>
        <v>44500</v>
      </c>
      <c r="K66" s="185">
        <f t="shared" si="6"/>
        <v>2403000</v>
      </c>
      <c r="L66" s="1183" t="s">
        <v>427</v>
      </c>
      <c r="M66" s="1058"/>
      <c r="N66" s="1058"/>
      <c r="O66" s="1037"/>
      <c r="P66" s="1053"/>
      <c r="Q66" s="1053"/>
      <c r="T66" s="1040"/>
      <c r="U66" s="1041"/>
      <c r="V66" s="1041"/>
      <c r="AA66" s="1038" t="str">
        <f>VLOOKUP(L66,'25-BRA-I-090'!$I:$FD,2,0)</f>
        <v>Elbow</v>
      </c>
      <c r="AB66" s="1038" t="str">
        <f>VLOOKUP(L66,'25-BRA-I-090'!$I:$FD,3,0)</f>
        <v>Elbow 90 Deg Type 3 D60.3 - 4.5S -DIN EN 10253</v>
      </c>
      <c r="AC66" s="1038" t="str">
        <f>VLOOKUP(L66,'25-BRA-I-090'!$I:$FD,5,0)</f>
        <v>pcs</v>
      </c>
      <c r="AD66" s="1038">
        <f>SUMIFS('25-BRA-I-090'!$CW:$CW,'25-BRA-I-090'!$I:$I,L66)</f>
        <v>54</v>
      </c>
      <c r="AE66" s="1038">
        <f>SUMIFS('25-BRA-I-090'!$CX:$CX,'25-BRA-I-090'!$I:$I,L66)</f>
        <v>39.92</v>
      </c>
      <c r="AF66" s="1038">
        <f>SUMIFS('25-BRA-I-090'!$DA:$DA,'25-BRA-I-090'!$I:$I,L66)</f>
        <v>0</v>
      </c>
      <c r="AG66" s="1038">
        <f>SUMIFS('25-BRA-I-090'!$DB:$DB,'25-BRA-I-090'!$I:$I,L66)</f>
        <v>0</v>
      </c>
      <c r="AH66" s="1039">
        <f>SUMIFS('25-BRA-I-090'!$DN:$DN,'25-BRA-I-090'!$I:$I,L66)+SUMIFS('25-BRA-I-090'!$EG:$EG,'25-BRA-I-090'!$I:$I,L66)</f>
        <v>54</v>
      </c>
      <c r="AI66" s="1039">
        <f>SUMIFS('25-BRA-I-090'!$DO:$DO,'25-BRA-I-090'!$I:$I,L66)+SUMIFS('25-BRA-I-090'!$EH:$EH,'25-BRA-I-090'!$I:$I,L66)</f>
        <v>0</v>
      </c>
      <c r="AJ66" s="1039">
        <f>SUMIFS('25-BRA-I-090'!$DS:$DS,'25-BRA-I-090'!$I:$I,L66)+26400*SUMIFS('25-BRA-I-090'!$EJ:$EJ,'25-BRA-I-090'!$I:$I,L66)</f>
        <v>2403000</v>
      </c>
      <c r="AK66" s="185">
        <f t="shared" si="1"/>
        <v>48060</v>
      </c>
      <c r="AO66" s="185">
        <v>50000</v>
      </c>
      <c r="AR66" s="1063" t="s">
        <v>427</v>
      </c>
      <c r="AS66" s="1064" t="s">
        <v>428</v>
      </c>
      <c r="AT66" s="1064" t="s">
        <v>429</v>
      </c>
      <c r="AU66" s="1065" t="s">
        <v>430</v>
      </c>
      <c r="AV66" s="1066" t="s">
        <v>345</v>
      </c>
    </row>
    <row r="67" spans="1:48" s="1038" customFormat="1" ht="30">
      <c r="A67" s="372">
        <v>58</v>
      </c>
      <c r="B67" s="1070" t="s">
        <v>433</v>
      </c>
      <c r="C67" s="1057" t="s">
        <v>430</v>
      </c>
      <c r="D67" s="374" t="str">
        <f t="shared" si="0"/>
        <v>pcs</v>
      </c>
      <c r="E67" s="183"/>
      <c r="F67" s="184">
        <f t="shared" si="7"/>
        <v>10</v>
      </c>
      <c r="G67" s="185">
        <f t="shared" si="7"/>
        <v>9.6999999999999993</v>
      </c>
      <c r="H67" s="185">
        <f t="shared" si="7"/>
        <v>0</v>
      </c>
      <c r="I67" s="185">
        <f t="shared" si="8"/>
        <v>10</v>
      </c>
      <c r="J67" s="185">
        <f t="shared" si="5"/>
        <v>68000</v>
      </c>
      <c r="K67" s="185">
        <f t="shared" si="6"/>
        <v>680000</v>
      </c>
      <c r="L67" s="1183" t="s">
        <v>431</v>
      </c>
      <c r="M67" s="1058"/>
      <c r="N67" s="1058"/>
      <c r="O67" s="1037"/>
      <c r="P67" s="1053"/>
      <c r="Q67" s="1053"/>
      <c r="T67" s="1040"/>
      <c r="U67" s="1041"/>
      <c r="V67" s="1041"/>
      <c r="AA67" s="1038" t="str">
        <f>VLOOKUP(L67,'25-BRA-I-090'!$I:$FD,2,0)</f>
        <v>Tee thép</v>
      </c>
      <c r="AB67" s="1038" t="str">
        <f>VLOOKUP(L67,'25-BRA-I-090'!$I:$FD,3,0)</f>
        <v xml:space="preserve"> Tee D60.3 x 4 S-DIN EN 10253</v>
      </c>
      <c r="AC67" s="1038" t="str">
        <f>VLOOKUP(L67,'25-BRA-I-090'!$I:$FD,5,0)</f>
        <v>pcs</v>
      </c>
      <c r="AD67" s="1038">
        <f>SUMIFS('25-BRA-I-090'!$CW:$CW,'25-BRA-I-090'!$I:$I,L67)</f>
        <v>10</v>
      </c>
      <c r="AE67" s="1038">
        <f>SUMIFS('25-BRA-I-090'!$CX:$CX,'25-BRA-I-090'!$I:$I,L67)</f>
        <v>9.6999999999999993</v>
      </c>
      <c r="AF67" s="1038">
        <f>SUMIFS('25-BRA-I-090'!$DA:$DA,'25-BRA-I-090'!$I:$I,L67)</f>
        <v>0</v>
      </c>
      <c r="AG67" s="1038">
        <f>SUMIFS('25-BRA-I-090'!$DB:$DB,'25-BRA-I-090'!$I:$I,L67)</f>
        <v>0</v>
      </c>
      <c r="AH67" s="1039">
        <f>SUMIFS('25-BRA-I-090'!$DN:$DN,'25-BRA-I-090'!$I:$I,L67)+SUMIFS('25-BRA-I-090'!$EG:$EG,'25-BRA-I-090'!$I:$I,L67)</f>
        <v>10</v>
      </c>
      <c r="AI67" s="1039">
        <f>SUMIFS('25-BRA-I-090'!$DO:$DO,'25-BRA-I-090'!$I:$I,L67)+SUMIFS('25-BRA-I-090'!$EH:$EH,'25-BRA-I-090'!$I:$I,L67)</f>
        <v>0</v>
      </c>
      <c r="AJ67" s="1039">
        <f>SUMIFS('25-BRA-I-090'!$DS:$DS,'25-BRA-I-090'!$I:$I,L67)+26400*SUMIFS('25-BRA-I-090'!$EJ:$EJ,'25-BRA-I-090'!$I:$I,L67)</f>
        <v>680000</v>
      </c>
      <c r="AK67" s="185">
        <f t="shared" si="1"/>
        <v>73440</v>
      </c>
      <c r="AO67" s="185">
        <v>50000</v>
      </c>
      <c r="AR67" s="1063" t="s">
        <v>431</v>
      </c>
      <c r="AS67" s="1064" t="s">
        <v>432</v>
      </c>
      <c r="AT67" s="1064" t="s">
        <v>433</v>
      </c>
      <c r="AU67" s="1065" t="s">
        <v>430</v>
      </c>
      <c r="AV67" s="1066" t="s">
        <v>345</v>
      </c>
    </row>
    <row r="68" spans="1:48" s="1038" customFormat="1" ht="30">
      <c r="A68" s="372">
        <v>59</v>
      </c>
      <c r="B68" s="1070" t="s">
        <v>440</v>
      </c>
      <c r="C68" s="1057" t="s">
        <v>402</v>
      </c>
      <c r="D68" s="374" t="str">
        <f t="shared" si="0"/>
        <v>Kg</v>
      </c>
      <c r="E68" s="183"/>
      <c r="F68" s="184">
        <f t="shared" si="7"/>
        <v>18</v>
      </c>
      <c r="G68" s="185">
        <f t="shared" si="7"/>
        <v>1103.3999999999999</v>
      </c>
      <c r="H68" s="185">
        <f t="shared" ref="H68:H85" si="9">AG68</f>
        <v>0</v>
      </c>
      <c r="I68" s="185">
        <f t="shared" ref="I68:I85" si="10">AI68</f>
        <v>1471.1999999999998</v>
      </c>
      <c r="J68" s="185">
        <f t="shared" si="5"/>
        <v>27766.078724304472</v>
      </c>
      <c r="K68" s="185">
        <f t="shared" si="6"/>
        <v>40849455.019196734</v>
      </c>
      <c r="L68" s="1183" t="s">
        <v>439</v>
      </c>
      <c r="M68" s="1058"/>
      <c r="N68" s="1058"/>
      <c r="O68" s="1037"/>
      <c r="P68" s="1053"/>
      <c r="Q68" s="1053"/>
      <c r="T68" s="1040"/>
      <c r="U68" s="1041"/>
      <c r="V68" s="1041"/>
      <c r="AA68" s="1038" t="str">
        <f>VLOOKUP(L68,'25-BRA-I-090'!$I:$FD,2,0)</f>
        <v>Thép hình-H</v>
      </c>
      <c r="AB68" s="1038" t="str">
        <f>VLOOKUP(L68,'25-BRA-I-090'!$I:$FD,3,0)</f>
        <v>HEB200(H200x200x9x15)-L12000</v>
      </c>
      <c r="AC68" s="1038" t="s">
        <v>2619</v>
      </c>
      <c r="AD68" s="1038">
        <f>SUMIFS('25-BRA-I-090'!$CW:$CW,'25-BRA-I-090'!$I:$I,L68)</f>
        <v>18</v>
      </c>
      <c r="AE68" s="1038">
        <f>SUMIFS('25-BRA-I-090'!$CX:$CX,'25-BRA-I-090'!$I:$I,L68)</f>
        <v>1103.3999999999999</v>
      </c>
      <c r="AF68" s="1038">
        <f>SUMIFS('25-BRA-I-090'!$DA:$DA,'25-BRA-I-090'!$I:$I,L68)</f>
        <v>0</v>
      </c>
      <c r="AG68" s="1038">
        <f>SUMIFS('25-BRA-I-090'!$DB:$DB,'25-BRA-I-090'!$I:$I,L68)</f>
        <v>0</v>
      </c>
      <c r="AH68" s="1039">
        <f>SUMIFS('25-BRA-I-090'!$DN:$DN,'25-BRA-I-090'!$I:$I,L68)+SUMIFS('25-BRA-I-090'!$EG:$EG,'25-BRA-I-090'!$I:$I,L68)</f>
        <v>24</v>
      </c>
      <c r="AI68" s="1039">
        <f>SUMIFS('25-BRA-I-090'!$DO:$DO,'25-BRA-I-090'!$I:$I,L68)+SUMIFS('25-BRA-I-090'!$EH:$EH,'25-BRA-I-090'!$I:$I,L68)</f>
        <v>1471.1999999999998</v>
      </c>
      <c r="AJ68" s="1039">
        <f>SUMIFS('25-BRA-I-090'!$DS:$DS,'25-BRA-I-090'!$I:$I,L68)+26400*SUMIFS('25-BRA-I-090'!$EJ:$EJ,'25-BRA-I-090'!$I:$I,L68)</f>
        <v>40849455.019196734</v>
      </c>
      <c r="AK68" s="1067">
        <f t="shared" si="1"/>
        <v>29987.365022248832</v>
      </c>
      <c r="AO68" s="1067">
        <v>0.99399999999999999</v>
      </c>
      <c r="AR68" s="1063" t="s">
        <v>439</v>
      </c>
      <c r="AS68" s="1064" t="s">
        <v>267</v>
      </c>
      <c r="AT68" s="1064" t="s">
        <v>440</v>
      </c>
      <c r="AU68" s="1065" t="s">
        <v>402</v>
      </c>
      <c r="AV68" s="1066" t="s">
        <v>61</v>
      </c>
    </row>
    <row r="69" spans="1:48" s="1038" customFormat="1" ht="30">
      <c r="A69" s="372">
        <v>60</v>
      </c>
      <c r="B69" s="1070" t="s">
        <v>442</v>
      </c>
      <c r="C69" s="1057" t="s">
        <v>402</v>
      </c>
      <c r="D69" s="374" t="str">
        <f t="shared" si="0"/>
        <v>Kg</v>
      </c>
      <c r="E69" s="183"/>
      <c r="F69" s="184">
        <f t="shared" si="7"/>
        <v>1044</v>
      </c>
      <c r="G69" s="185">
        <f t="shared" si="7"/>
        <v>16704</v>
      </c>
      <c r="H69" s="185">
        <f t="shared" si="9"/>
        <v>0</v>
      </c>
      <c r="I69" s="185">
        <f t="shared" si="10"/>
        <v>16704</v>
      </c>
      <c r="J69" s="185">
        <f t="shared" si="5"/>
        <v>29450.383754966279</v>
      </c>
      <c r="K69" s="185">
        <f t="shared" si="6"/>
        <v>491939210.2429567</v>
      </c>
      <c r="L69" s="1183" t="s">
        <v>441</v>
      </c>
      <c r="M69" s="1058"/>
      <c r="N69" s="1058"/>
      <c r="O69" s="1037"/>
      <c r="P69" s="1053"/>
      <c r="Q69" s="1053"/>
      <c r="T69" s="1040"/>
      <c r="U69" s="1041"/>
      <c r="V69" s="1041"/>
      <c r="AA69" s="1038" t="str">
        <f>VLOOKUP(L69,'25-BRA-I-090'!$I:$FD,2,0)</f>
        <v>Thép hình-C</v>
      </c>
      <c r="AB69" s="1038" t="str">
        <f>VLOOKUP(L69,'25-BRA-I-090'!$I:$FD,3,0)</f>
        <v>UNP140(C140x60x7x10)-L12000</v>
      </c>
      <c r="AC69" s="1038" t="s">
        <v>2619</v>
      </c>
      <c r="AD69" s="1038">
        <f>SUMIFS('25-BRA-I-090'!$CW:$CW,'25-BRA-I-090'!$I:$I,L69)</f>
        <v>1044</v>
      </c>
      <c r="AE69" s="1038">
        <f>SUMIFS('25-BRA-I-090'!$CX:$CX,'25-BRA-I-090'!$I:$I,L69)</f>
        <v>16704</v>
      </c>
      <c r="AF69" s="1038">
        <f>SUMIFS('25-BRA-I-090'!$DA:$DA,'25-BRA-I-090'!$I:$I,L69)</f>
        <v>0</v>
      </c>
      <c r="AG69" s="1038">
        <f>SUMIFS('25-BRA-I-090'!$DB:$DB,'25-BRA-I-090'!$I:$I,L69)</f>
        <v>0</v>
      </c>
      <c r="AH69" s="1039">
        <f>SUMIFS('25-BRA-I-090'!$DN:$DN,'25-BRA-I-090'!$I:$I,L69)+SUMIFS('25-BRA-I-090'!$EG:$EG,'25-BRA-I-090'!$I:$I,L69)</f>
        <v>1044</v>
      </c>
      <c r="AI69" s="1039">
        <f>SUMIFS('25-BRA-I-090'!$DO:$DO,'25-BRA-I-090'!$I:$I,L69)+SUMIFS('25-BRA-I-090'!$EH:$EH,'25-BRA-I-090'!$I:$I,L69)</f>
        <v>16704</v>
      </c>
      <c r="AJ69" s="1039">
        <f>SUMIFS('25-BRA-I-090'!$DS:$DS,'25-BRA-I-090'!$I:$I,L69)+26400*SUMIFS('25-BRA-I-090'!$EJ:$EJ,'25-BRA-I-090'!$I:$I,L69)</f>
        <v>491939210.2429567</v>
      </c>
      <c r="AK69" s="1067">
        <f t="shared" si="1"/>
        <v>31806.414455363582</v>
      </c>
      <c r="AO69" s="1067">
        <v>0.99399999999999999</v>
      </c>
      <c r="AR69" s="1063" t="s">
        <v>441</v>
      </c>
      <c r="AS69" s="1064" t="s">
        <v>277</v>
      </c>
      <c r="AT69" s="1064" t="s">
        <v>442</v>
      </c>
      <c r="AU69" s="1065" t="s">
        <v>402</v>
      </c>
      <c r="AV69" s="1066" t="s">
        <v>61</v>
      </c>
    </row>
    <row r="70" spans="1:48" s="1038" customFormat="1" ht="30">
      <c r="A70" s="372">
        <v>61</v>
      </c>
      <c r="B70" s="1070" t="s">
        <v>444</v>
      </c>
      <c r="C70" s="1057" t="s">
        <v>402</v>
      </c>
      <c r="D70" s="374" t="str">
        <f t="shared" si="0"/>
        <v>Kg</v>
      </c>
      <c r="E70" s="183"/>
      <c r="F70" s="184">
        <f t="shared" si="7"/>
        <v>1332</v>
      </c>
      <c r="G70" s="185">
        <f t="shared" si="7"/>
        <v>33699.599999999999</v>
      </c>
      <c r="H70" s="185">
        <f t="shared" si="9"/>
        <v>0</v>
      </c>
      <c r="I70" s="185">
        <f t="shared" si="10"/>
        <v>33699.599999999999</v>
      </c>
      <c r="J70" s="185">
        <f t="shared" si="5"/>
        <v>29115.694901290772</v>
      </c>
      <c r="K70" s="185">
        <f t="shared" si="6"/>
        <v>981187271.89553845</v>
      </c>
      <c r="L70" s="1183" t="s">
        <v>443</v>
      </c>
      <c r="M70" s="1058"/>
      <c r="N70" s="1058"/>
      <c r="O70" s="1037"/>
      <c r="P70" s="1053"/>
      <c r="Q70" s="1053"/>
      <c r="T70" s="1040"/>
      <c r="U70" s="1041"/>
      <c r="V70" s="1041"/>
      <c r="AA70" s="1038" t="str">
        <f>VLOOKUP(L70,'25-BRA-I-090'!$I:$FD,2,0)</f>
        <v>Thép hình-C</v>
      </c>
      <c r="AB70" s="1038" t="str">
        <f>VLOOKUP(L70,'25-BRA-I-090'!$I:$FD,3,0)</f>
        <v>UNP200(C200x75x8.5x11.5)-L12000</v>
      </c>
      <c r="AC70" s="1038" t="s">
        <v>2619</v>
      </c>
      <c r="AD70" s="1038">
        <f>SUMIFS('25-BRA-I-090'!$CW:$CW,'25-BRA-I-090'!$I:$I,L70)</f>
        <v>1332</v>
      </c>
      <c r="AE70" s="1038">
        <f>SUMIFS('25-BRA-I-090'!$CX:$CX,'25-BRA-I-090'!$I:$I,L70)</f>
        <v>33699.599999999999</v>
      </c>
      <c r="AF70" s="1038">
        <f>SUMIFS('25-BRA-I-090'!$DA:$DA,'25-BRA-I-090'!$I:$I,L70)</f>
        <v>0</v>
      </c>
      <c r="AG70" s="1038">
        <f>SUMIFS('25-BRA-I-090'!$DB:$DB,'25-BRA-I-090'!$I:$I,L70)</f>
        <v>0</v>
      </c>
      <c r="AH70" s="1039">
        <f>SUMIFS('25-BRA-I-090'!$DN:$DN,'25-BRA-I-090'!$I:$I,L70)+SUMIFS('25-BRA-I-090'!$EG:$EG,'25-BRA-I-090'!$I:$I,L70)</f>
        <v>1332</v>
      </c>
      <c r="AI70" s="1039">
        <f>SUMIFS('25-BRA-I-090'!$DO:$DO,'25-BRA-I-090'!$I:$I,L70)+SUMIFS('25-BRA-I-090'!$EH:$EH,'25-BRA-I-090'!$I:$I,L70)</f>
        <v>33699.599999999999</v>
      </c>
      <c r="AJ70" s="1039">
        <f>SUMIFS('25-BRA-I-090'!$DS:$DS,'25-BRA-I-090'!$I:$I,L70)+26400*SUMIFS('25-BRA-I-090'!$EJ:$EJ,'25-BRA-I-090'!$I:$I,L70)</f>
        <v>981187271.89553845</v>
      </c>
      <c r="AK70" s="1067">
        <f t="shared" si="1"/>
        <v>31444.950493394037</v>
      </c>
      <c r="AO70" s="1067">
        <v>0.99399999999999999</v>
      </c>
      <c r="AR70" s="1063" t="s">
        <v>443</v>
      </c>
      <c r="AS70" s="1064" t="s">
        <v>277</v>
      </c>
      <c r="AT70" s="1064" t="s">
        <v>444</v>
      </c>
      <c r="AU70" s="1065" t="s">
        <v>402</v>
      </c>
      <c r="AV70" s="1066" t="s">
        <v>61</v>
      </c>
    </row>
    <row r="71" spans="1:48" s="1038" customFormat="1" ht="45">
      <c r="A71" s="372">
        <v>62</v>
      </c>
      <c r="B71" s="1070" t="s">
        <v>446</v>
      </c>
      <c r="C71" s="1057" t="s">
        <v>447</v>
      </c>
      <c r="D71" s="374" t="str">
        <f t="shared" si="0"/>
        <v>Kg</v>
      </c>
      <c r="E71" s="183"/>
      <c r="F71" s="184">
        <f t="shared" si="7"/>
        <v>324</v>
      </c>
      <c r="G71" s="185">
        <f t="shared" si="7"/>
        <v>9363.6</v>
      </c>
      <c r="H71" s="185">
        <f t="shared" si="9"/>
        <v>0</v>
      </c>
      <c r="I71" s="185">
        <f t="shared" si="10"/>
        <v>9347.4</v>
      </c>
      <c r="J71" s="185">
        <f t="shared" si="5"/>
        <v>33259.890621860359</v>
      </c>
      <c r="K71" s="185">
        <f t="shared" si="6"/>
        <v>310893501.59877747</v>
      </c>
      <c r="L71" s="1183" t="s">
        <v>445</v>
      </c>
      <c r="M71" s="1058"/>
      <c r="N71" s="1058"/>
      <c r="O71" s="1037"/>
      <c r="P71" s="1053"/>
      <c r="Q71" s="1053"/>
      <c r="T71" s="1040"/>
      <c r="U71" s="1041"/>
      <c r="V71" s="1041"/>
      <c r="AA71" s="1038" t="str">
        <f>VLOOKUP(L71,'25-BRA-I-090'!$I:$FD,2,0)</f>
        <v>Ống</v>
      </c>
      <c r="AB71" s="1038" t="str">
        <f>VLOOKUP(L71,'25-BRA-I-090'!$I:$FD,3,0)</f>
        <v>Pipe D127x10-DIN 2448-seamless pipe-L12000</v>
      </c>
      <c r="AC71" s="1038" t="s">
        <v>2619</v>
      </c>
      <c r="AD71" s="1038">
        <f>SUMIFS('25-BRA-I-090'!$CW:$CW,'25-BRA-I-090'!$I:$I,L71)</f>
        <v>324</v>
      </c>
      <c r="AE71" s="1038">
        <f>SUMIFS('25-BRA-I-090'!$CX:$CX,'25-BRA-I-090'!$I:$I,L71)</f>
        <v>9363.6</v>
      </c>
      <c r="AF71" s="1038">
        <f>SUMIFS('25-BRA-I-090'!$DA:$DA,'25-BRA-I-090'!$I:$I,L71)</f>
        <v>0</v>
      </c>
      <c r="AG71" s="1038">
        <f>SUMIFS('25-BRA-I-090'!$DB:$DB,'25-BRA-I-090'!$I:$I,L71)</f>
        <v>0</v>
      </c>
      <c r="AH71" s="1039">
        <f>SUMIFS('25-BRA-I-090'!$DN:$DN,'25-BRA-I-090'!$I:$I,L71)+SUMIFS('25-BRA-I-090'!$EG:$EG,'25-BRA-I-090'!$I:$I,L71)</f>
        <v>324</v>
      </c>
      <c r="AI71" s="1039">
        <f>SUMIFS('25-BRA-I-090'!$DO:$DO,'25-BRA-I-090'!$I:$I,L71)+SUMIFS('25-BRA-I-090'!$EH:$EH,'25-BRA-I-090'!$I:$I,L71)</f>
        <v>9347.4</v>
      </c>
      <c r="AJ71" s="1039">
        <f>SUMIFS('25-BRA-I-090'!$DS:$DS,'25-BRA-I-090'!$I:$I,L71)+26400*SUMIFS('25-BRA-I-090'!$EJ:$EJ,'25-BRA-I-090'!$I:$I,L71)</f>
        <v>310893501.59877747</v>
      </c>
      <c r="AK71" s="1067">
        <f t="shared" si="1"/>
        <v>35920.681871609188</v>
      </c>
      <c r="AO71" s="1067">
        <v>1.198</v>
      </c>
      <c r="AR71" s="1063" t="s">
        <v>445</v>
      </c>
      <c r="AS71" s="1064" t="s">
        <v>397</v>
      </c>
      <c r="AT71" s="1064" t="s">
        <v>446</v>
      </c>
      <c r="AU71" s="1065" t="s">
        <v>447</v>
      </c>
      <c r="AV71" s="1066" t="s">
        <v>61</v>
      </c>
    </row>
    <row r="72" spans="1:48" s="1038" customFormat="1" ht="45">
      <c r="A72" s="372">
        <v>63</v>
      </c>
      <c r="B72" s="1070" t="s">
        <v>449</v>
      </c>
      <c r="C72" s="1057" t="s">
        <v>447</v>
      </c>
      <c r="D72" s="374" t="str">
        <f t="shared" si="0"/>
        <v>Kg</v>
      </c>
      <c r="E72" s="183"/>
      <c r="F72" s="184">
        <f t="shared" si="7"/>
        <v>312</v>
      </c>
      <c r="G72" s="185">
        <f t="shared" si="7"/>
        <v>16099.2</v>
      </c>
      <c r="H72" s="185">
        <f t="shared" si="9"/>
        <v>0</v>
      </c>
      <c r="I72" s="185">
        <f t="shared" si="10"/>
        <v>16088.8</v>
      </c>
      <c r="J72" s="185">
        <f t="shared" si="5"/>
        <v>33151.678724304467</v>
      </c>
      <c r="K72" s="185">
        <f t="shared" si="6"/>
        <v>533370728.65958971</v>
      </c>
      <c r="L72" s="1183" t="s">
        <v>448</v>
      </c>
      <c r="M72" s="1058"/>
      <c r="N72" s="1058"/>
      <c r="O72" s="1037"/>
      <c r="P72" s="1053"/>
      <c r="Q72" s="1053"/>
      <c r="T72" s="1040"/>
      <c r="U72" s="1041"/>
      <c r="V72" s="1041"/>
      <c r="AA72" s="1038" t="str">
        <f>VLOOKUP(L72,'25-BRA-I-090'!$I:$FD,2,0)</f>
        <v>Ống</v>
      </c>
      <c r="AB72" s="1038" t="str">
        <f>VLOOKUP(L72,'25-BRA-I-090'!$I:$FD,3,0)</f>
        <v>Pipe D219.1x10-DIN 2448-seamless pipe-L12000</v>
      </c>
      <c r="AC72" s="1038" t="s">
        <v>2619</v>
      </c>
      <c r="AD72" s="1038">
        <f>SUMIFS('25-BRA-I-090'!$CW:$CW,'25-BRA-I-090'!$I:$I,L72)</f>
        <v>312</v>
      </c>
      <c r="AE72" s="1038">
        <f>SUMIFS('25-BRA-I-090'!$CX:$CX,'25-BRA-I-090'!$I:$I,L72)</f>
        <v>16099.2</v>
      </c>
      <c r="AF72" s="1038">
        <f>SUMIFS('25-BRA-I-090'!$DA:$DA,'25-BRA-I-090'!$I:$I,L72)</f>
        <v>0</v>
      </c>
      <c r="AG72" s="1038">
        <f>SUMIFS('25-BRA-I-090'!$DB:$DB,'25-BRA-I-090'!$I:$I,L72)</f>
        <v>0</v>
      </c>
      <c r="AH72" s="1039">
        <f>SUMIFS('25-BRA-I-090'!$DN:$DN,'25-BRA-I-090'!$I:$I,L72)+SUMIFS('25-BRA-I-090'!$EG:$EG,'25-BRA-I-090'!$I:$I,L72)</f>
        <v>312</v>
      </c>
      <c r="AI72" s="1039">
        <f>SUMIFS('25-BRA-I-090'!$DO:$DO,'25-BRA-I-090'!$I:$I,L72)+SUMIFS('25-BRA-I-090'!$EH:$EH,'25-BRA-I-090'!$I:$I,L72)</f>
        <v>16088.8</v>
      </c>
      <c r="AJ72" s="1039">
        <f>SUMIFS('25-BRA-I-090'!$DS:$DS,'25-BRA-I-090'!$I:$I,L72)+26400*SUMIFS('25-BRA-I-090'!$EJ:$EJ,'25-BRA-I-090'!$I:$I,L72)</f>
        <v>533370728.65958971</v>
      </c>
      <c r="AK72" s="1067">
        <f t="shared" si="1"/>
        <v>35803.813022248825</v>
      </c>
      <c r="AO72" s="1067">
        <v>1.198</v>
      </c>
      <c r="AR72" s="1063" t="s">
        <v>448</v>
      </c>
      <c r="AS72" s="1064" t="s">
        <v>397</v>
      </c>
      <c r="AT72" s="1064" t="s">
        <v>449</v>
      </c>
      <c r="AU72" s="1065" t="s">
        <v>447</v>
      </c>
      <c r="AV72" s="1066" t="s">
        <v>61</v>
      </c>
    </row>
    <row r="73" spans="1:48" s="1038" customFormat="1" ht="30">
      <c r="A73" s="372"/>
      <c r="B73" s="1056" t="str">
        <f>AB73</f>
        <v>IPE200(H200x100x5.6x8.5)-L12000</v>
      </c>
      <c r="C73" s="1057" t="str">
        <f>VLOOKUP(L73,'25-BRA-I-090'!$I:$FD,4,0)</f>
        <v>1.0577/A36</v>
      </c>
      <c r="D73" s="374" t="str">
        <f t="shared" ref="D73:D136" si="11">AC73</f>
        <v>Kg</v>
      </c>
      <c r="E73" s="183"/>
      <c r="F73" s="184">
        <f t="shared" si="7"/>
        <v>324</v>
      </c>
      <c r="G73" s="185">
        <f t="shared" si="7"/>
        <v>7257.5999999999995</v>
      </c>
      <c r="H73" s="185">
        <f t="shared" si="9"/>
        <v>0</v>
      </c>
      <c r="I73" s="185">
        <f t="shared" si="10"/>
        <v>7257.5999999999985</v>
      </c>
      <c r="J73" s="185">
        <f t="shared" si="5"/>
        <v>28778.139341308921</v>
      </c>
      <c r="K73" s="185">
        <f t="shared" si="6"/>
        <v>208860224.08348358</v>
      </c>
      <c r="L73" s="1183" t="s">
        <v>480</v>
      </c>
      <c r="M73" s="1058"/>
      <c r="N73" s="1058"/>
      <c r="O73" s="1037"/>
      <c r="P73" s="1053"/>
      <c r="Q73" s="1053"/>
      <c r="T73" s="1040"/>
      <c r="U73" s="1041"/>
      <c r="V73" s="1041"/>
      <c r="AA73" s="1038" t="str">
        <f>VLOOKUP(L73,'25-BRA-I-090'!$I:$FD,2,0)</f>
        <v>Thép hình-H</v>
      </c>
      <c r="AB73" s="1038" t="str">
        <f>VLOOKUP(L73,'25-BRA-I-090'!$I:$FD,3,0)</f>
        <v>IPE200(H200x100x5.6x8.5)-L12000</v>
      </c>
      <c r="AC73" s="1038" t="s">
        <v>2619</v>
      </c>
      <c r="AD73" s="1038">
        <f>SUMIFS('25-BRA-I-090'!$CW:$CW,'25-BRA-I-090'!$I:$I,L73)</f>
        <v>324</v>
      </c>
      <c r="AE73" s="1038">
        <f>SUMIFS('25-BRA-I-090'!$CX:$CX,'25-BRA-I-090'!$I:$I,L73)</f>
        <v>7257.5999999999995</v>
      </c>
      <c r="AF73" s="1038">
        <f>SUMIFS('25-BRA-I-090'!$DA:$DA,'25-BRA-I-090'!$I:$I,L73)</f>
        <v>0</v>
      </c>
      <c r="AG73" s="1038">
        <f>SUMIFS('25-BRA-I-090'!$DB:$DB,'25-BRA-I-090'!$I:$I,L73)</f>
        <v>0</v>
      </c>
      <c r="AH73" s="1039">
        <f>SUMIFS('25-BRA-I-090'!$DN:$DN,'25-BRA-I-090'!$I:$I,L73)+SUMIFS('25-BRA-I-090'!$EG:$EG,'25-BRA-I-090'!$I:$I,L73)</f>
        <v>324</v>
      </c>
      <c r="AI73" s="1039">
        <f>SUMIFS('25-BRA-I-090'!$DO:$DO,'25-BRA-I-090'!$I:$I,L73)+SUMIFS('25-BRA-I-090'!$EH:$EH,'25-BRA-I-090'!$I:$I,L73)</f>
        <v>7257.5999999999985</v>
      </c>
      <c r="AJ73" s="1039">
        <f>SUMIFS('25-BRA-I-090'!$DS:$DS,'25-BRA-I-090'!$I:$I,L73)+26400*SUMIFS('25-BRA-I-090'!$EJ:$EJ,'25-BRA-I-090'!$I:$I,L73)</f>
        <v>208860224.08348358</v>
      </c>
      <c r="AK73" s="1071"/>
      <c r="AO73" s="1071"/>
      <c r="AR73" s="1063" t="s">
        <v>480</v>
      </c>
      <c r="AS73" s="1064" t="s">
        <v>267</v>
      </c>
      <c r="AT73" s="1064" t="s">
        <v>481</v>
      </c>
      <c r="AU73" s="1065" t="s">
        <v>402</v>
      </c>
      <c r="AV73" s="1072" t="s">
        <v>61</v>
      </c>
    </row>
    <row r="74" spans="1:48" s="1038" customFormat="1" ht="30">
      <c r="A74" s="372"/>
      <c r="B74" s="1056" t="str">
        <f>AB74</f>
        <v>IPE240(H240x120x6.2x9.8)-L8000</v>
      </c>
      <c r="C74" s="1057" t="str">
        <f>VLOOKUP(L74,'25-BRA-I-090'!$I:$FD,4,0)</f>
        <v>1.0577/A36</v>
      </c>
      <c r="D74" s="374" t="str">
        <f t="shared" si="11"/>
        <v>Kg</v>
      </c>
      <c r="E74" s="183"/>
      <c r="F74" s="184">
        <f t="shared" si="7"/>
        <v>8</v>
      </c>
      <c r="G74" s="185">
        <f t="shared" si="7"/>
        <v>245.6</v>
      </c>
      <c r="H74" s="185">
        <f t="shared" si="9"/>
        <v>0</v>
      </c>
      <c r="I74" s="185">
        <f t="shared" si="10"/>
        <v>368.4</v>
      </c>
      <c r="J74" s="185">
        <f t="shared" ref="J74:J109" si="12">K74/I74</f>
        <v>28778.139341308921</v>
      </c>
      <c r="K74" s="185">
        <f t="shared" ref="K74:K109" si="13">AJ74</f>
        <v>10601866.533338206</v>
      </c>
      <c r="L74" s="1183" t="s">
        <v>482</v>
      </c>
      <c r="M74" s="1058"/>
      <c r="N74" s="1058"/>
      <c r="O74" s="1037"/>
      <c r="P74" s="1053"/>
      <c r="Q74" s="1053"/>
      <c r="T74" s="1040"/>
      <c r="U74" s="1041"/>
      <c r="V74" s="1041"/>
      <c r="AA74" s="1038" t="str">
        <f>VLOOKUP(L74,'25-BRA-I-090'!$I:$FD,2,0)</f>
        <v>Thép hình-H</v>
      </c>
      <c r="AB74" s="1038" t="str">
        <f>VLOOKUP(L74,'25-BRA-I-090'!$I:$FD,3,0)</f>
        <v>IPE240(H240x120x6.2x9.8)-L8000</v>
      </c>
      <c r="AC74" s="1038" t="s">
        <v>2619</v>
      </c>
      <c r="AD74" s="1038">
        <f>SUMIFS('25-BRA-I-090'!$CW:$CW,'25-BRA-I-090'!$I:$I,L74)</f>
        <v>8</v>
      </c>
      <c r="AE74" s="1038">
        <f>SUMIFS('25-BRA-I-090'!$CX:$CX,'25-BRA-I-090'!$I:$I,L74)</f>
        <v>245.6</v>
      </c>
      <c r="AF74" s="1038">
        <f>SUMIFS('25-BRA-I-090'!$DA:$DA,'25-BRA-I-090'!$I:$I,L74)</f>
        <v>0</v>
      </c>
      <c r="AG74" s="1038">
        <f>SUMIFS('25-BRA-I-090'!$DB:$DB,'25-BRA-I-090'!$I:$I,L74)</f>
        <v>0</v>
      </c>
      <c r="AH74" s="1039">
        <f>SUMIFS('25-BRA-I-090'!$DN:$DN,'25-BRA-I-090'!$I:$I,L74)+SUMIFS('25-BRA-I-090'!$EG:$EG,'25-BRA-I-090'!$I:$I,L74)</f>
        <v>12</v>
      </c>
      <c r="AI74" s="1039">
        <f>SUMIFS('25-BRA-I-090'!$DO:$DO,'25-BRA-I-090'!$I:$I,L74)+SUMIFS('25-BRA-I-090'!$EH:$EH,'25-BRA-I-090'!$I:$I,L74)</f>
        <v>368.4</v>
      </c>
      <c r="AJ74" s="1039">
        <f>SUMIFS('25-BRA-I-090'!$DS:$DS,'25-BRA-I-090'!$I:$I,L74)+26400*SUMIFS('25-BRA-I-090'!$EJ:$EJ,'25-BRA-I-090'!$I:$I,L74)</f>
        <v>10601866.533338206</v>
      </c>
      <c r="AK74" s="1071"/>
      <c r="AO74" s="1071"/>
      <c r="AR74" s="1063" t="s">
        <v>482</v>
      </c>
      <c r="AS74" s="1064" t="s">
        <v>267</v>
      </c>
      <c r="AT74" s="1064" t="s">
        <v>483</v>
      </c>
      <c r="AU74" s="1065" t="s">
        <v>402</v>
      </c>
      <c r="AV74" s="1066" t="s">
        <v>61</v>
      </c>
    </row>
    <row r="75" spans="1:48" s="1038" customFormat="1" ht="30">
      <c r="A75" s="372"/>
      <c r="B75" s="1056" t="str">
        <f t="shared" ref="B75:B138" si="14">AB75</f>
        <v>L100x100x8-L12000</v>
      </c>
      <c r="C75" s="1057" t="str">
        <f>VLOOKUP(L75,'25-BRA-I-090'!$I:$FD,4,0)</f>
        <v>1.0577/A36</v>
      </c>
      <c r="D75" s="374" t="str">
        <f t="shared" si="11"/>
        <v>Kg</v>
      </c>
      <c r="E75" s="183"/>
      <c r="F75" s="184">
        <f t="shared" si="7"/>
        <v>96</v>
      </c>
      <c r="G75" s="185">
        <f t="shared" si="7"/>
        <v>1171.1999999999998</v>
      </c>
      <c r="H75" s="185">
        <f t="shared" si="9"/>
        <v>0</v>
      </c>
      <c r="I75" s="185">
        <f t="shared" si="10"/>
        <v>1172.18</v>
      </c>
      <c r="J75" s="185">
        <f t="shared" si="12"/>
        <v>14454.55</v>
      </c>
      <c r="K75" s="185">
        <f t="shared" si="13"/>
        <v>16943334.419</v>
      </c>
      <c r="L75" s="1183" t="s">
        <v>484</v>
      </c>
      <c r="M75" s="1058"/>
      <c r="N75" s="1058"/>
      <c r="O75" s="1037"/>
      <c r="P75" s="1053"/>
      <c r="Q75" s="1053"/>
      <c r="T75" s="1040"/>
      <c r="U75" s="1041"/>
      <c r="V75" s="1041"/>
      <c r="AA75" s="1038" t="str">
        <f>VLOOKUP(L75,'25-BRA-I-090'!$I:$FD,2,0)</f>
        <v>Thép hình-L</v>
      </c>
      <c r="AB75" s="1038" t="str">
        <f>VLOOKUP(L75,'25-BRA-I-090'!$I:$FD,3,0)</f>
        <v>L100x100x8-L12000</v>
      </c>
      <c r="AC75" s="1038" t="s">
        <v>2619</v>
      </c>
      <c r="AD75" s="1038">
        <f>SUMIFS('25-BRA-I-090'!$CW:$CW,'25-BRA-I-090'!$I:$I,L75)</f>
        <v>96</v>
      </c>
      <c r="AE75" s="1038">
        <f>SUMIFS('25-BRA-I-090'!$CX:$CX,'25-BRA-I-090'!$I:$I,L75)</f>
        <v>1171.1999999999998</v>
      </c>
      <c r="AF75" s="1038">
        <f>SUMIFS('25-BRA-I-090'!$DA:$DA,'25-BRA-I-090'!$I:$I,L75)</f>
        <v>0</v>
      </c>
      <c r="AG75" s="1038">
        <f>SUMIFS('25-BRA-I-090'!$DB:$DB,'25-BRA-I-090'!$I:$I,L75)</f>
        <v>0</v>
      </c>
      <c r="AH75" s="1039">
        <f>SUMIFS('25-BRA-I-090'!$DN:$DN,'25-BRA-I-090'!$I:$I,L75)+SUMIFS('25-BRA-I-090'!$EG:$EG,'25-BRA-I-090'!$I:$I,L75)</f>
        <v>96</v>
      </c>
      <c r="AI75" s="1039">
        <f>SUMIFS('25-BRA-I-090'!$DO:$DO,'25-BRA-I-090'!$I:$I,L75)+SUMIFS('25-BRA-I-090'!$EH:$EH,'25-BRA-I-090'!$I:$I,L75)</f>
        <v>1172.18</v>
      </c>
      <c r="AJ75" s="1039">
        <f>SUMIFS('25-BRA-I-090'!$DS:$DS,'25-BRA-I-090'!$I:$I,L75)+26400*SUMIFS('25-BRA-I-090'!$EJ:$EJ,'25-BRA-I-090'!$I:$I,L75)</f>
        <v>16943334.419</v>
      </c>
      <c r="AK75" s="1071"/>
      <c r="AO75" s="1071"/>
      <c r="AR75" s="1063" t="s">
        <v>484</v>
      </c>
      <c r="AS75" s="1064" t="s">
        <v>284</v>
      </c>
      <c r="AT75" s="1064" t="s">
        <v>485</v>
      </c>
      <c r="AU75" s="1065" t="s">
        <v>402</v>
      </c>
      <c r="AV75" s="1066" t="s">
        <v>61</v>
      </c>
    </row>
    <row r="76" spans="1:48" s="1038" customFormat="1" ht="30">
      <c r="A76" s="372"/>
      <c r="B76" s="1056" t="str">
        <f t="shared" si="14"/>
        <v>Pipe D29.6x2.9-L1000</v>
      </c>
      <c r="C76" s="1057" t="str">
        <f>VLOOKUP(L76,'25-BRA-I-090'!$I:$FD,4,0)</f>
        <v>1.0577/A36</v>
      </c>
      <c r="D76" s="374" t="str">
        <f t="shared" si="11"/>
        <v>Kg</v>
      </c>
      <c r="E76" s="183"/>
      <c r="F76" s="184">
        <f t="shared" si="7"/>
        <v>1</v>
      </c>
      <c r="G76" s="185">
        <f t="shared" si="7"/>
        <v>1.72</v>
      </c>
      <c r="H76" s="185">
        <f t="shared" si="9"/>
        <v>0</v>
      </c>
      <c r="I76" s="185">
        <f t="shared" si="10"/>
        <v>10</v>
      </c>
      <c r="J76" s="185">
        <f t="shared" si="12"/>
        <v>20000</v>
      </c>
      <c r="K76" s="185">
        <f t="shared" si="13"/>
        <v>200000</v>
      </c>
      <c r="L76" s="1183" t="s">
        <v>486</v>
      </c>
      <c r="M76" s="1058"/>
      <c r="N76" s="1058"/>
      <c r="O76" s="1037"/>
      <c r="P76" s="1053"/>
      <c r="Q76" s="1053"/>
      <c r="T76" s="1040"/>
      <c r="U76" s="1041"/>
      <c r="V76" s="1041"/>
      <c r="AA76" s="1038" t="str">
        <f>VLOOKUP(L76,'25-BRA-I-090'!$I:$FD,2,0)</f>
        <v>Ống</v>
      </c>
      <c r="AB76" s="1038" t="str">
        <f>VLOOKUP(L76,'25-BRA-I-090'!$I:$FD,3,0)</f>
        <v>Pipe D29.6x2.9-L1000</v>
      </c>
      <c r="AC76" s="1038" t="s">
        <v>2619</v>
      </c>
      <c r="AD76" s="1038">
        <f>SUMIFS('25-BRA-I-090'!$CW:$CW,'25-BRA-I-090'!$I:$I,L76)</f>
        <v>1</v>
      </c>
      <c r="AE76" s="1038">
        <f>SUMIFS('25-BRA-I-090'!$CX:$CX,'25-BRA-I-090'!$I:$I,L76)</f>
        <v>1.72</v>
      </c>
      <c r="AF76" s="1038">
        <f>SUMIFS('25-BRA-I-090'!$DA:$DA,'25-BRA-I-090'!$I:$I,L76)</f>
        <v>0</v>
      </c>
      <c r="AG76" s="1038">
        <f>SUMIFS('25-BRA-I-090'!$DB:$DB,'25-BRA-I-090'!$I:$I,L76)</f>
        <v>0</v>
      </c>
      <c r="AH76" s="1039">
        <f>SUMIFS('25-BRA-I-090'!$DN:$DN,'25-BRA-I-090'!$I:$I,L76)+SUMIFS('25-BRA-I-090'!$EG:$EG,'25-BRA-I-090'!$I:$I,L76)</f>
        <v>5.5</v>
      </c>
      <c r="AI76" s="1039">
        <f>SUMIFS('25-BRA-I-090'!$DO:$DO,'25-BRA-I-090'!$I:$I,L76)+SUMIFS('25-BRA-I-090'!$EH:$EH,'25-BRA-I-090'!$I:$I,L76)</f>
        <v>10</v>
      </c>
      <c r="AJ76" s="1039">
        <f>SUMIFS('25-BRA-I-090'!$DS:$DS,'25-BRA-I-090'!$I:$I,L76)+26400*SUMIFS('25-BRA-I-090'!$EJ:$EJ,'25-BRA-I-090'!$I:$I,L76)</f>
        <v>200000</v>
      </c>
      <c r="AK76" s="1071"/>
      <c r="AO76" s="1071"/>
      <c r="AR76" s="1063" t="s">
        <v>486</v>
      </c>
      <c r="AS76" s="1064" t="s">
        <v>397</v>
      </c>
      <c r="AT76" s="1064" t="s">
        <v>487</v>
      </c>
      <c r="AU76" s="1065" t="s">
        <v>402</v>
      </c>
      <c r="AV76" s="1066" t="s">
        <v>61</v>
      </c>
    </row>
    <row r="77" spans="1:48" s="1038" customFormat="1" ht="30">
      <c r="A77" s="372"/>
      <c r="B77" s="1056" t="str">
        <f t="shared" si="14"/>
        <v>Pipe D48.3x3.2-L6000</v>
      </c>
      <c r="C77" s="1057" t="str">
        <f>VLOOKUP(L77,'25-BRA-I-090'!$I:$FD,4,0)</f>
        <v>1.0577/A36</v>
      </c>
      <c r="D77" s="374" t="str">
        <f t="shared" si="11"/>
        <v>Kg</v>
      </c>
      <c r="E77" s="183"/>
      <c r="F77" s="184">
        <f t="shared" si="7"/>
        <v>48</v>
      </c>
      <c r="G77" s="185">
        <f t="shared" si="7"/>
        <v>170.88</v>
      </c>
      <c r="H77" s="185">
        <f t="shared" si="9"/>
        <v>0</v>
      </c>
      <c r="I77" s="185">
        <f t="shared" si="10"/>
        <v>192</v>
      </c>
      <c r="J77" s="185">
        <f t="shared" si="12"/>
        <v>17090.909090909088</v>
      </c>
      <c r="K77" s="185">
        <f t="shared" si="13"/>
        <v>3281454.5454545449</v>
      </c>
      <c r="L77" s="1183" t="s">
        <v>488</v>
      </c>
      <c r="M77" s="1058"/>
      <c r="N77" s="1058"/>
      <c r="O77" s="1037"/>
      <c r="P77" s="1053"/>
      <c r="Q77" s="1053"/>
      <c r="T77" s="1040"/>
      <c r="U77" s="1041"/>
      <c r="V77" s="1041"/>
      <c r="AA77" s="1038" t="str">
        <f>VLOOKUP(L77,'25-BRA-I-090'!$I:$FD,2,0)</f>
        <v>Ống</v>
      </c>
      <c r="AB77" s="1038" t="str">
        <f>VLOOKUP(L77,'25-BRA-I-090'!$I:$FD,3,0)</f>
        <v>Pipe D48.3x3.2-L6000</v>
      </c>
      <c r="AC77" s="1038" t="s">
        <v>2619</v>
      </c>
      <c r="AD77" s="1038">
        <f>SUMIFS('25-BRA-I-090'!$CW:$CW,'25-BRA-I-090'!$I:$I,L77)</f>
        <v>48</v>
      </c>
      <c r="AE77" s="1038">
        <f>SUMIFS('25-BRA-I-090'!$CX:$CX,'25-BRA-I-090'!$I:$I,L77)</f>
        <v>170.88</v>
      </c>
      <c r="AF77" s="1038">
        <f>SUMIFS('25-BRA-I-090'!$DA:$DA,'25-BRA-I-090'!$I:$I,L77)</f>
        <v>0</v>
      </c>
      <c r="AG77" s="1038">
        <f>SUMIFS('25-BRA-I-090'!$DB:$DB,'25-BRA-I-090'!$I:$I,L77)</f>
        <v>0</v>
      </c>
      <c r="AH77" s="1039">
        <f>SUMIFS('25-BRA-I-090'!$DN:$DN,'25-BRA-I-090'!$I:$I,L77)+SUMIFS('25-BRA-I-090'!$EG:$EG,'25-BRA-I-090'!$I:$I,L77)</f>
        <v>48</v>
      </c>
      <c r="AI77" s="1039">
        <f>SUMIFS('25-BRA-I-090'!$DO:$DO,'25-BRA-I-090'!$I:$I,L77)+SUMIFS('25-BRA-I-090'!$EH:$EH,'25-BRA-I-090'!$I:$I,L77)</f>
        <v>192</v>
      </c>
      <c r="AJ77" s="1039">
        <f>SUMIFS('25-BRA-I-090'!$DS:$DS,'25-BRA-I-090'!$I:$I,L77)+26400*SUMIFS('25-BRA-I-090'!$EJ:$EJ,'25-BRA-I-090'!$I:$I,L77)</f>
        <v>3281454.5454545449</v>
      </c>
      <c r="AK77" s="1071"/>
      <c r="AO77" s="1071"/>
      <c r="AR77" s="1063" t="s">
        <v>488</v>
      </c>
      <c r="AS77" s="1064" t="s">
        <v>397</v>
      </c>
      <c r="AT77" s="1064" t="s">
        <v>489</v>
      </c>
      <c r="AU77" s="1065" t="s">
        <v>402</v>
      </c>
      <c r="AV77" s="1066" t="s">
        <v>61</v>
      </c>
    </row>
    <row r="78" spans="1:48" s="1038" customFormat="1" ht="45">
      <c r="A78" s="372"/>
      <c r="B78" s="1056" t="str">
        <f t="shared" si="14"/>
        <v>Pipe D114.3x6.3-L8000;Pipe D114.3x6.3-L2500</v>
      </c>
      <c r="C78" s="1057" t="str">
        <f>VLOOKUP(L78,'25-BRA-I-090'!$I:$FD,4,0)</f>
        <v>1.0038/A36</v>
      </c>
      <c r="D78" s="374" t="str">
        <f t="shared" si="11"/>
        <v>Kg</v>
      </c>
      <c r="E78" s="183"/>
      <c r="F78" s="184">
        <f t="shared" si="7"/>
        <v>10.5</v>
      </c>
      <c r="G78" s="185">
        <f t="shared" si="7"/>
        <v>176.4</v>
      </c>
      <c r="H78" s="185">
        <f t="shared" si="9"/>
        <v>0</v>
      </c>
      <c r="I78" s="185">
        <f t="shared" si="10"/>
        <v>212</v>
      </c>
      <c r="J78" s="185">
        <f t="shared" si="12"/>
        <v>17090.909090909088</v>
      </c>
      <c r="K78" s="185">
        <f t="shared" si="13"/>
        <v>3623272.7272727266</v>
      </c>
      <c r="L78" s="1183" t="s">
        <v>490</v>
      </c>
      <c r="M78" s="1058"/>
      <c r="N78" s="1058"/>
      <c r="O78" s="1037"/>
      <c r="P78" s="1053"/>
      <c r="Q78" s="1053"/>
      <c r="T78" s="1040"/>
      <c r="U78" s="1041"/>
      <c r="V78" s="1041"/>
      <c r="AA78" s="1038" t="str">
        <f>VLOOKUP(L78,'25-BRA-I-090'!$I:$FD,2,0)</f>
        <v>Ống</v>
      </c>
      <c r="AB78" s="1038" t="str">
        <f>VLOOKUP(L78,'25-BRA-I-090'!$I:$FD,3,0)</f>
        <v>Pipe D114.3x6.3-L8000;Pipe D114.3x6.3-L2500</v>
      </c>
      <c r="AC78" s="1038" t="s">
        <v>2619</v>
      </c>
      <c r="AD78" s="1038">
        <f>SUMIFS('25-BRA-I-090'!$CW:$CW,'25-BRA-I-090'!$I:$I,L78)</f>
        <v>10.5</v>
      </c>
      <c r="AE78" s="1038">
        <f>SUMIFS('25-BRA-I-090'!$CX:$CX,'25-BRA-I-090'!$I:$I,L78)</f>
        <v>176.4</v>
      </c>
      <c r="AF78" s="1038">
        <f>SUMIFS('25-BRA-I-090'!$DA:$DA,'25-BRA-I-090'!$I:$I,L78)</f>
        <v>0</v>
      </c>
      <c r="AG78" s="1038">
        <f>SUMIFS('25-BRA-I-090'!$DB:$DB,'25-BRA-I-090'!$I:$I,L78)</f>
        <v>0</v>
      </c>
      <c r="AH78" s="1039">
        <f>SUMIFS('25-BRA-I-090'!$DN:$DN,'25-BRA-I-090'!$I:$I,L78)+SUMIFS('25-BRA-I-090'!$EG:$EG,'25-BRA-I-090'!$I:$I,L78)</f>
        <v>11</v>
      </c>
      <c r="AI78" s="1039">
        <f>SUMIFS('25-BRA-I-090'!$DO:$DO,'25-BRA-I-090'!$I:$I,L78)+SUMIFS('25-BRA-I-090'!$EH:$EH,'25-BRA-I-090'!$I:$I,L78)</f>
        <v>212</v>
      </c>
      <c r="AJ78" s="1039">
        <f>SUMIFS('25-BRA-I-090'!$DS:$DS,'25-BRA-I-090'!$I:$I,L78)+26400*SUMIFS('25-BRA-I-090'!$EJ:$EJ,'25-BRA-I-090'!$I:$I,L78)</f>
        <v>3623272.7272727266</v>
      </c>
      <c r="AK78" s="1071"/>
      <c r="AO78" s="1071"/>
      <c r="AR78" s="1063" t="s">
        <v>490</v>
      </c>
      <c r="AS78" s="1064" t="s">
        <v>397</v>
      </c>
      <c r="AT78" s="1064" t="s">
        <v>719</v>
      </c>
      <c r="AU78" s="1065" t="s">
        <v>399</v>
      </c>
      <c r="AV78" s="1066" t="s">
        <v>61</v>
      </c>
    </row>
    <row r="79" spans="1:48" s="1038" customFormat="1" ht="30">
      <c r="A79" s="372"/>
      <c r="B79" s="1056" t="str">
        <f t="shared" si="14"/>
        <v>Pipe D219.1x6.3 -L2400</v>
      </c>
      <c r="C79" s="1057" t="str">
        <f>VLOOKUP(L79,'25-BRA-I-090'!$I:$FD,4,0)</f>
        <v>1.0577/A36</v>
      </c>
      <c r="D79" s="374" t="str">
        <f t="shared" si="11"/>
        <v>Kg</v>
      </c>
      <c r="E79" s="183"/>
      <c r="F79" s="184">
        <f t="shared" si="7"/>
        <v>2.4</v>
      </c>
      <c r="G79" s="185">
        <f t="shared" si="7"/>
        <v>79.44</v>
      </c>
      <c r="H79" s="185">
        <f t="shared" si="9"/>
        <v>0</v>
      </c>
      <c r="I79" s="185">
        <f t="shared" si="10"/>
        <v>102</v>
      </c>
      <c r="J79" s="185">
        <f t="shared" si="12"/>
        <v>17090.909090909088</v>
      </c>
      <c r="K79" s="185">
        <f t="shared" si="13"/>
        <v>1743272.7272727271</v>
      </c>
      <c r="L79" s="1183" t="s">
        <v>491</v>
      </c>
      <c r="M79" s="1058"/>
      <c r="N79" s="1058"/>
      <c r="O79" s="1037"/>
      <c r="P79" s="1053"/>
      <c r="Q79" s="1053"/>
      <c r="T79" s="1040"/>
      <c r="U79" s="1041"/>
      <c r="V79" s="1041"/>
      <c r="AA79" s="1038" t="str">
        <f>VLOOKUP(L79,'25-BRA-I-090'!$I:$FD,2,0)</f>
        <v>Ống</v>
      </c>
      <c r="AB79" s="1038" t="str">
        <f>VLOOKUP(L79,'25-BRA-I-090'!$I:$FD,3,0)</f>
        <v>Pipe D219.1x6.3 -L2400</v>
      </c>
      <c r="AC79" s="1038" t="s">
        <v>2619</v>
      </c>
      <c r="AD79" s="1038">
        <f>SUMIFS('25-BRA-I-090'!$CW:$CW,'25-BRA-I-090'!$I:$I,L79)</f>
        <v>2.4</v>
      </c>
      <c r="AE79" s="1038">
        <f>SUMIFS('25-BRA-I-090'!$CX:$CX,'25-BRA-I-090'!$I:$I,L79)</f>
        <v>79.44</v>
      </c>
      <c r="AF79" s="1038">
        <f>SUMIFS('25-BRA-I-090'!$DA:$DA,'25-BRA-I-090'!$I:$I,L79)</f>
        <v>0</v>
      </c>
      <c r="AG79" s="1038">
        <f>SUMIFS('25-BRA-I-090'!$DB:$DB,'25-BRA-I-090'!$I:$I,L79)</f>
        <v>0</v>
      </c>
      <c r="AH79" s="1039">
        <f>SUMIFS('25-BRA-I-090'!$DN:$DN,'25-BRA-I-090'!$I:$I,L79)+SUMIFS('25-BRA-I-090'!$EG:$EG,'25-BRA-I-090'!$I:$I,L79)</f>
        <v>2.4</v>
      </c>
      <c r="AI79" s="1039">
        <f>SUMIFS('25-BRA-I-090'!$DO:$DO,'25-BRA-I-090'!$I:$I,L79)+SUMIFS('25-BRA-I-090'!$EH:$EH,'25-BRA-I-090'!$I:$I,L79)</f>
        <v>102</v>
      </c>
      <c r="AJ79" s="1039">
        <f>SUMIFS('25-BRA-I-090'!$DS:$DS,'25-BRA-I-090'!$I:$I,L79)+26400*SUMIFS('25-BRA-I-090'!$EJ:$EJ,'25-BRA-I-090'!$I:$I,L79)</f>
        <v>1743272.7272727271</v>
      </c>
      <c r="AK79" s="1071"/>
      <c r="AO79" s="1071"/>
      <c r="AR79" s="1063" t="s">
        <v>491</v>
      </c>
      <c r="AS79" s="1064" t="s">
        <v>397</v>
      </c>
      <c r="AT79" s="1064" t="s">
        <v>492</v>
      </c>
      <c r="AU79" s="1065" t="s">
        <v>402</v>
      </c>
      <c r="AV79" s="1066" t="s">
        <v>61</v>
      </c>
    </row>
    <row r="80" spans="1:48" s="1038" customFormat="1" ht="30">
      <c r="A80" s="372"/>
      <c r="B80" s="1056" t="str">
        <f t="shared" si="14"/>
        <v>Pipe D559x32.54-L6000</v>
      </c>
      <c r="C80" s="1057" t="str">
        <f>VLOOKUP(L80,'25-BRA-I-090'!$I:$FD,4,0)</f>
        <v>1.0038/A36</v>
      </c>
      <c r="D80" s="374" t="str">
        <f t="shared" si="11"/>
        <v>Kg</v>
      </c>
      <c r="E80" s="183"/>
      <c r="F80" s="184">
        <f t="shared" si="7"/>
        <v>6</v>
      </c>
      <c r="G80" s="185">
        <f t="shared" si="7"/>
        <v>2534.6999999999998</v>
      </c>
      <c r="H80" s="185">
        <f t="shared" si="9"/>
        <v>0</v>
      </c>
      <c r="I80" s="185">
        <f t="shared" si="10"/>
        <v>5492.7</v>
      </c>
      <c r="J80" s="185">
        <f t="shared" si="12"/>
        <v>29613.506617306011</v>
      </c>
      <c r="K80" s="185">
        <f t="shared" si="13"/>
        <v>162658107.79687673</v>
      </c>
      <c r="L80" s="1183" t="s">
        <v>493</v>
      </c>
      <c r="M80" s="1058"/>
      <c r="N80" s="1058"/>
      <c r="O80" s="1037"/>
      <c r="P80" s="1053"/>
      <c r="Q80" s="1053"/>
      <c r="T80" s="1040"/>
      <c r="U80" s="1041"/>
      <c r="V80" s="1041"/>
      <c r="AA80" s="1038" t="str">
        <f>VLOOKUP(L80,'25-BRA-I-090'!$I:$FD,2,0)</f>
        <v>Ống</v>
      </c>
      <c r="AB80" s="1038" t="str">
        <f>VLOOKUP(L80,'25-BRA-I-090'!$I:$FD,3,0)</f>
        <v>Pipe D559x32.54-L6000</v>
      </c>
      <c r="AC80" s="1038" t="s">
        <v>2619</v>
      </c>
      <c r="AD80" s="1038">
        <f>SUMIFS('25-BRA-I-090'!$CW:$CW,'25-BRA-I-090'!$I:$I,L80)</f>
        <v>6</v>
      </c>
      <c r="AE80" s="1038">
        <f>SUMIFS('25-BRA-I-090'!$CX:$CX,'25-BRA-I-090'!$I:$I,L80)</f>
        <v>2534.6999999999998</v>
      </c>
      <c r="AF80" s="1038">
        <f>SUMIFS('25-BRA-I-090'!$DA:$DA,'25-BRA-I-090'!$I:$I,L80)</f>
        <v>0</v>
      </c>
      <c r="AG80" s="1038">
        <f>SUMIFS('25-BRA-I-090'!$DB:$DB,'25-BRA-I-090'!$I:$I,L80)</f>
        <v>0</v>
      </c>
      <c r="AH80" s="1039">
        <f>SUMIFS('25-BRA-I-090'!$DN:$DN,'25-BRA-I-090'!$I:$I,L80)+SUMIFS('25-BRA-I-090'!$EG:$EG,'25-BRA-I-090'!$I:$I,L80)</f>
        <v>12</v>
      </c>
      <c r="AI80" s="1039">
        <f>SUMIFS('25-BRA-I-090'!$DO:$DO,'25-BRA-I-090'!$I:$I,L80)+SUMIFS('25-BRA-I-090'!$EH:$EH,'25-BRA-I-090'!$I:$I,L80)</f>
        <v>5492.7</v>
      </c>
      <c r="AJ80" s="1039">
        <f>SUMIFS('25-BRA-I-090'!$DS:$DS,'25-BRA-I-090'!$I:$I,L80)+26400*SUMIFS('25-BRA-I-090'!$EJ:$EJ,'25-BRA-I-090'!$I:$I,L80)</f>
        <v>162658107.79687673</v>
      </c>
      <c r="AK80" s="1071"/>
      <c r="AO80" s="1071"/>
      <c r="AR80" s="1063" t="s">
        <v>493</v>
      </c>
      <c r="AS80" s="1064" t="s">
        <v>397</v>
      </c>
      <c r="AT80" s="1064" t="s">
        <v>494</v>
      </c>
      <c r="AU80" s="1065" t="s">
        <v>399</v>
      </c>
      <c r="AV80" s="1066" t="s">
        <v>61</v>
      </c>
    </row>
    <row r="81" spans="1:48" s="1038" customFormat="1" ht="30">
      <c r="A81" s="372"/>
      <c r="B81" s="1056" t="str">
        <f t="shared" si="14"/>
        <v>HEB140(H140x140x7x12)-L12000</v>
      </c>
      <c r="C81" s="1057" t="str">
        <f>VLOOKUP(L81,'25-BRA-I-090'!$I:$FD,4,0)</f>
        <v>1.0038/A36</v>
      </c>
      <c r="D81" s="374" t="str">
        <f t="shared" si="11"/>
        <v>Kg</v>
      </c>
      <c r="E81" s="183"/>
      <c r="F81" s="184">
        <f t="shared" si="7"/>
        <v>25.200000000000003</v>
      </c>
      <c r="G81" s="185">
        <f t="shared" si="7"/>
        <v>849.24000000000012</v>
      </c>
      <c r="H81" s="185">
        <f t="shared" si="9"/>
        <v>0</v>
      </c>
      <c r="I81" s="185">
        <f t="shared" si="10"/>
        <v>1213.2</v>
      </c>
      <c r="J81" s="185">
        <f t="shared" si="12"/>
        <v>29226.939341308927</v>
      </c>
      <c r="K81" s="185">
        <f t="shared" si="13"/>
        <v>35458122.808875993</v>
      </c>
      <c r="L81" s="1183" t="s">
        <v>520</v>
      </c>
      <c r="M81" s="1058"/>
      <c r="N81" s="1058"/>
      <c r="O81" s="1037"/>
      <c r="P81" s="1053"/>
      <c r="Q81" s="1053"/>
      <c r="T81" s="1040"/>
      <c r="U81" s="1041"/>
      <c r="V81" s="1041"/>
      <c r="AA81" s="1038" t="str">
        <f>VLOOKUP(L81,'25-BRA-I-090'!$I:$FD,2,0)</f>
        <v>Thép hình-H</v>
      </c>
      <c r="AB81" s="1038" t="str">
        <f>VLOOKUP(L81,'25-BRA-I-090'!$I:$FD,3,0)</f>
        <v>HEB140(H140x140x7x12)-L12000</v>
      </c>
      <c r="AC81" s="1038" t="s">
        <v>2619</v>
      </c>
      <c r="AD81" s="1038">
        <f>SUMIFS('25-BRA-I-090'!$CW:$CW,'25-BRA-I-090'!$I:$I,L81)</f>
        <v>25.200000000000003</v>
      </c>
      <c r="AE81" s="1038">
        <f>SUMIFS('25-BRA-I-090'!$CX:$CX,'25-BRA-I-090'!$I:$I,L81)</f>
        <v>849.24000000000012</v>
      </c>
      <c r="AF81" s="1038">
        <f>SUMIFS('25-BRA-I-090'!$DA:$DA,'25-BRA-I-090'!$I:$I,L81)</f>
        <v>0</v>
      </c>
      <c r="AG81" s="1038">
        <f>SUMIFS('25-BRA-I-090'!$DB:$DB,'25-BRA-I-090'!$I:$I,L81)</f>
        <v>0</v>
      </c>
      <c r="AH81" s="1039">
        <f>SUMIFS('25-BRA-I-090'!$DN:$DN,'25-BRA-I-090'!$I:$I,L81)+SUMIFS('25-BRA-I-090'!$EG:$EG,'25-BRA-I-090'!$I:$I,L81)</f>
        <v>36</v>
      </c>
      <c r="AI81" s="1039">
        <f>SUMIFS('25-BRA-I-090'!$DO:$DO,'25-BRA-I-090'!$I:$I,L81)+SUMIFS('25-BRA-I-090'!$EH:$EH,'25-BRA-I-090'!$I:$I,L81)</f>
        <v>1213.2</v>
      </c>
      <c r="AJ81" s="1039">
        <f>SUMIFS('25-BRA-I-090'!$DS:$DS,'25-BRA-I-090'!$I:$I,L81)+26400*SUMIFS('25-BRA-I-090'!$EJ:$EJ,'25-BRA-I-090'!$I:$I,L81)</f>
        <v>35458122.808875993</v>
      </c>
      <c r="AK81" s="1071"/>
      <c r="AO81" s="1071"/>
      <c r="AR81" s="1063" t="s">
        <v>520</v>
      </c>
      <c r="AS81" s="1064" t="s">
        <v>267</v>
      </c>
      <c r="AT81" s="1064" t="s">
        <v>521</v>
      </c>
      <c r="AU81" s="1065" t="s">
        <v>399</v>
      </c>
      <c r="AV81" s="1072" t="s">
        <v>61</v>
      </c>
    </row>
    <row r="82" spans="1:48" s="1038" customFormat="1" ht="30">
      <c r="A82" s="372"/>
      <c r="B82" s="1056" t="str">
        <f t="shared" si="14"/>
        <v>UPN160(C160x65x7.5x10.5)-L12000</v>
      </c>
      <c r="C82" s="1057" t="str">
        <f>VLOOKUP(L82,'25-BRA-I-090'!$I:$FD,4,0)</f>
        <v>1.0038/A36</v>
      </c>
      <c r="D82" s="374" t="str">
        <f t="shared" si="11"/>
        <v>Kg</v>
      </c>
      <c r="E82" s="183"/>
      <c r="F82" s="184">
        <f t="shared" si="7"/>
        <v>132</v>
      </c>
      <c r="G82" s="185">
        <f t="shared" si="7"/>
        <v>2481.6</v>
      </c>
      <c r="H82" s="185">
        <f t="shared" si="9"/>
        <v>0</v>
      </c>
      <c r="I82" s="185">
        <f t="shared" si="10"/>
        <v>2481.6000000000004</v>
      </c>
      <c r="J82" s="185">
        <f t="shared" si="12"/>
        <v>28883.739341308919</v>
      </c>
      <c r="K82" s="185">
        <f t="shared" si="13"/>
        <v>71677887.549392223</v>
      </c>
      <c r="L82" s="1183" t="s">
        <v>522</v>
      </c>
      <c r="M82" s="1058"/>
      <c r="N82" s="1058"/>
      <c r="O82" s="1037"/>
      <c r="P82" s="1053"/>
      <c r="Q82" s="1053"/>
      <c r="T82" s="1040"/>
      <c r="U82" s="1041"/>
      <c r="V82" s="1041"/>
      <c r="AA82" s="1038" t="str">
        <f>VLOOKUP(L82,'25-BRA-I-090'!$I:$FD,2,0)</f>
        <v>Thép hình-C</v>
      </c>
      <c r="AB82" s="1038" t="str">
        <f>VLOOKUP(L82,'25-BRA-I-090'!$I:$FD,3,0)</f>
        <v>UPN160(C160x65x7.5x10.5)-L12000</v>
      </c>
      <c r="AC82" s="1038" t="s">
        <v>2619</v>
      </c>
      <c r="AD82" s="1038">
        <f>SUMIFS('25-BRA-I-090'!$CW:$CW,'25-BRA-I-090'!$I:$I,L82)</f>
        <v>132</v>
      </c>
      <c r="AE82" s="1038">
        <f>SUMIFS('25-BRA-I-090'!$CX:$CX,'25-BRA-I-090'!$I:$I,L82)</f>
        <v>2481.6</v>
      </c>
      <c r="AF82" s="1038">
        <f>SUMIFS('25-BRA-I-090'!$DA:$DA,'25-BRA-I-090'!$I:$I,L82)</f>
        <v>0</v>
      </c>
      <c r="AG82" s="1038">
        <f>SUMIFS('25-BRA-I-090'!$DB:$DB,'25-BRA-I-090'!$I:$I,L82)</f>
        <v>0</v>
      </c>
      <c r="AH82" s="1039">
        <f>SUMIFS('25-BRA-I-090'!$DN:$DN,'25-BRA-I-090'!$I:$I,L82)+SUMIFS('25-BRA-I-090'!$EG:$EG,'25-BRA-I-090'!$I:$I,L82)</f>
        <v>132</v>
      </c>
      <c r="AI82" s="1039">
        <f>SUMIFS('25-BRA-I-090'!$DO:$DO,'25-BRA-I-090'!$I:$I,L82)+SUMIFS('25-BRA-I-090'!$EH:$EH,'25-BRA-I-090'!$I:$I,L82)</f>
        <v>2481.6000000000004</v>
      </c>
      <c r="AJ82" s="1039">
        <f>SUMIFS('25-BRA-I-090'!$DS:$DS,'25-BRA-I-090'!$I:$I,L82)+26400*SUMIFS('25-BRA-I-090'!$EJ:$EJ,'25-BRA-I-090'!$I:$I,L82)</f>
        <v>71677887.549392223</v>
      </c>
      <c r="AK82" s="1071"/>
      <c r="AO82" s="1071"/>
      <c r="AR82" s="1063" t="s">
        <v>522</v>
      </c>
      <c r="AS82" s="1064" t="s">
        <v>277</v>
      </c>
      <c r="AT82" s="1064" t="s">
        <v>523</v>
      </c>
      <c r="AU82" s="1065" t="s">
        <v>399</v>
      </c>
      <c r="AV82" s="1072" t="s">
        <v>61</v>
      </c>
    </row>
    <row r="83" spans="1:48" s="1038" customFormat="1">
      <c r="A83" s="372"/>
      <c r="B83" s="1056" t="str">
        <f t="shared" si="14"/>
        <v>L50x50x5-L6000</v>
      </c>
      <c r="C83" s="1057" t="str">
        <f>VLOOKUP(L83,'25-BRA-I-090'!$I:$FD,4,0)</f>
        <v>1.0038/A36</v>
      </c>
      <c r="D83" s="374" t="str">
        <f t="shared" si="11"/>
        <v>Kg</v>
      </c>
      <c r="E83" s="183"/>
      <c r="F83" s="184">
        <f t="shared" si="7"/>
        <v>702</v>
      </c>
      <c r="G83" s="185">
        <f t="shared" si="7"/>
        <v>2667.6</v>
      </c>
      <c r="H83" s="185">
        <f t="shared" si="9"/>
        <v>0</v>
      </c>
      <c r="I83" s="185">
        <f t="shared" si="10"/>
        <v>2650.0499999999997</v>
      </c>
      <c r="J83" s="185">
        <f t="shared" si="12"/>
        <v>14282.831111111111</v>
      </c>
      <c r="K83" s="185">
        <f t="shared" si="13"/>
        <v>37850216.585999995</v>
      </c>
      <c r="L83" s="1183" t="s">
        <v>524</v>
      </c>
      <c r="M83" s="1058"/>
      <c r="N83" s="1058"/>
      <c r="O83" s="1037"/>
      <c r="P83" s="1053"/>
      <c r="Q83" s="1053"/>
      <c r="T83" s="1040"/>
      <c r="U83" s="1041"/>
      <c r="V83" s="1041"/>
      <c r="AA83" s="1038" t="str">
        <f>VLOOKUP(L83,'25-BRA-I-090'!$I:$FD,2,0)</f>
        <v>Thép hình-L</v>
      </c>
      <c r="AB83" s="1038" t="str">
        <f>VLOOKUP(L83,'25-BRA-I-090'!$I:$FD,3,0)</f>
        <v>L50x50x5-L6000</v>
      </c>
      <c r="AC83" s="1038" t="s">
        <v>2619</v>
      </c>
      <c r="AD83" s="1038">
        <f>SUMIFS('25-BRA-I-090'!$CW:$CW,'25-BRA-I-090'!$I:$I,L83)</f>
        <v>702</v>
      </c>
      <c r="AE83" s="1038">
        <f>SUMIFS('25-BRA-I-090'!$CX:$CX,'25-BRA-I-090'!$I:$I,L83)</f>
        <v>2667.6</v>
      </c>
      <c r="AF83" s="1038">
        <f>SUMIFS('25-BRA-I-090'!$DA:$DA,'25-BRA-I-090'!$I:$I,L83)</f>
        <v>0</v>
      </c>
      <c r="AG83" s="1038">
        <f>SUMIFS('25-BRA-I-090'!$DB:$DB,'25-BRA-I-090'!$I:$I,L83)</f>
        <v>0</v>
      </c>
      <c r="AH83" s="1039">
        <f>SUMIFS('25-BRA-I-090'!$DN:$DN,'25-BRA-I-090'!$I:$I,L83)+SUMIFS('25-BRA-I-090'!$EG:$EG,'25-BRA-I-090'!$I:$I,L83)</f>
        <v>702</v>
      </c>
      <c r="AI83" s="1039">
        <f>SUMIFS('25-BRA-I-090'!$DO:$DO,'25-BRA-I-090'!$I:$I,L83)+SUMIFS('25-BRA-I-090'!$EH:$EH,'25-BRA-I-090'!$I:$I,L83)</f>
        <v>2650.0499999999997</v>
      </c>
      <c r="AJ83" s="1039">
        <f>SUMIFS('25-BRA-I-090'!$DS:$DS,'25-BRA-I-090'!$I:$I,L83)+26400*SUMIFS('25-BRA-I-090'!$EJ:$EJ,'25-BRA-I-090'!$I:$I,L83)</f>
        <v>37850216.585999995</v>
      </c>
      <c r="AK83" s="1071"/>
      <c r="AO83" s="1071"/>
      <c r="AR83" s="1063" t="s">
        <v>524</v>
      </c>
      <c r="AS83" s="1064" t="s">
        <v>284</v>
      </c>
      <c r="AT83" s="1064" t="s">
        <v>525</v>
      </c>
      <c r="AU83" s="1065" t="s">
        <v>399</v>
      </c>
      <c r="AV83" s="1072" t="s">
        <v>61</v>
      </c>
    </row>
    <row r="84" spans="1:48" s="1038" customFormat="1">
      <c r="A84" s="372"/>
      <c r="B84" s="1056" t="str">
        <f t="shared" si="14"/>
        <v>RB20-L6000</v>
      </c>
      <c r="C84" s="1057" t="str">
        <f>VLOOKUP(L84,'25-BRA-I-090'!$I:$FD,4,0)</f>
        <v>1.0038/A36</v>
      </c>
      <c r="D84" s="374" t="str">
        <f t="shared" si="11"/>
        <v>Kg</v>
      </c>
      <c r="E84" s="183"/>
      <c r="F84" s="184">
        <f t="shared" si="7"/>
        <v>444</v>
      </c>
      <c r="G84" s="185">
        <f t="shared" si="7"/>
        <v>274.07407407407408</v>
      </c>
      <c r="H84" s="185">
        <f t="shared" si="9"/>
        <v>0</v>
      </c>
      <c r="I84" s="185">
        <f t="shared" si="10"/>
        <v>1094.9000000000001</v>
      </c>
      <c r="J84" s="185">
        <f t="shared" si="12"/>
        <v>15767.812331445792</v>
      </c>
      <c r="K84" s="185">
        <f t="shared" si="13"/>
        <v>17264177.721699998</v>
      </c>
      <c r="L84" s="1183" t="s">
        <v>526</v>
      </c>
      <c r="M84" s="1058"/>
      <c r="N84" s="1058"/>
      <c r="O84" s="1037"/>
      <c r="P84" s="1053"/>
      <c r="Q84" s="1053"/>
      <c r="T84" s="1040"/>
      <c r="U84" s="1041"/>
      <c r="V84" s="1041"/>
      <c r="AA84" s="1038" t="str">
        <f>VLOOKUP(L84,'25-BRA-I-090'!$I:$FD,2,0)</f>
        <v>Thép tròn</v>
      </c>
      <c r="AB84" s="1038" t="str">
        <f>VLOOKUP(L84,'25-BRA-I-090'!$I:$FD,3,0)</f>
        <v>RB20-L6000</v>
      </c>
      <c r="AC84" s="1038" t="s">
        <v>2619</v>
      </c>
      <c r="AD84" s="1038">
        <f>SUMIFS('25-BRA-I-090'!$CW:$CW,'25-BRA-I-090'!$I:$I,L84)</f>
        <v>444</v>
      </c>
      <c r="AE84" s="1038">
        <f>SUMIFS('25-BRA-I-090'!$CX:$CX,'25-BRA-I-090'!$I:$I,L84)</f>
        <v>274.07407407407408</v>
      </c>
      <c r="AF84" s="1038">
        <f>SUMIFS('25-BRA-I-090'!$DA:$DA,'25-BRA-I-090'!$I:$I,L84)</f>
        <v>0</v>
      </c>
      <c r="AG84" s="1038">
        <f>SUMIFS('25-BRA-I-090'!$DB:$DB,'25-BRA-I-090'!$I:$I,L84)</f>
        <v>0</v>
      </c>
      <c r="AH84" s="1039">
        <f>SUMIFS('25-BRA-I-090'!$DN:$DN,'25-BRA-I-090'!$I:$I,L84)+SUMIFS('25-BRA-I-090'!$EG:$EG,'25-BRA-I-090'!$I:$I,L84)</f>
        <v>444</v>
      </c>
      <c r="AI84" s="1039">
        <f>SUMIFS('25-BRA-I-090'!$DO:$DO,'25-BRA-I-090'!$I:$I,L84)+SUMIFS('25-BRA-I-090'!$EH:$EH,'25-BRA-I-090'!$I:$I,L84)</f>
        <v>1094.9000000000001</v>
      </c>
      <c r="AJ84" s="1039">
        <f>SUMIFS('25-BRA-I-090'!$DS:$DS,'25-BRA-I-090'!$I:$I,L84)+26400*SUMIFS('25-BRA-I-090'!$EJ:$EJ,'25-BRA-I-090'!$I:$I,L84)</f>
        <v>17264177.721699998</v>
      </c>
      <c r="AK84" s="1071"/>
      <c r="AO84" s="1071"/>
      <c r="AR84" s="1063" t="s">
        <v>526</v>
      </c>
      <c r="AS84" s="1064" t="s">
        <v>412</v>
      </c>
      <c r="AT84" s="1064" t="s">
        <v>527</v>
      </c>
      <c r="AU84" s="1065" t="s">
        <v>399</v>
      </c>
      <c r="AV84" s="1072" t="s">
        <v>61</v>
      </c>
    </row>
    <row r="85" spans="1:48" s="1038" customFormat="1" ht="30">
      <c r="A85" s="372"/>
      <c r="B85" s="1056" t="str">
        <f t="shared" si="14"/>
        <v>C41.3x25.4x2.7x7-gal'v steel-L9900</v>
      </c>
      <c r="C85" s="1057" t="str">
        <f>VLOOKUP(L85,'25-BRA-I-090'!$I:$FD,4,0)</f>
        <v>1.0038/A36</v>
      </c>
      <c r="D85" s="374" t="str">
        <f t="shared" si="11"/>
        <v>Kg</v>
      </c>
      <c r="E85" s="183"/>
      <c r="F85" s="184">
        <f t="shared" si="7"/>
        <v>0</v>
      </c>
      <c r="G85" s="185">
        <f t="shared" si="7"/>
        <v>0</v>
      </c>
      <c r="H85" s="185">
        <f t="shared" si="9"/>
        <v>0</v>
      </c>
      <c r="I85" s="185">
        <f t="shared" si="10"/>
        <v>0</v>
      </c>
      <c r="J85" s="185" t="e">
        <f t="shared" si="12"/>
        <v>#DIV/0!</v>
      </c>
      <c r="K85" s="185">
        <f t="shared" si="13"/>
        <v>0</v>
      </c>
      <c r="L85" s="1183" t="s">
        <v>528</v>
      </c>
      <c r="M85" s="1058"/>
      <c r="N85" s="1058"/>
      <c r="O85" s="1037"/>
      <c r="P85" s="1053"/>
      <c r="Q85" s="1053"/>
      <c r="T85" s="1040"/>
      <c r="U85" s="1041"/>
      <c r="V85" s="1041"/>
      <c r="AA85" s="1038" t="str">
        <f>VLOOKUP(L85,'25-BRA-I-090'!$I:$FD,2,0)</f>
        <v>Thép hình-C</v>
      </c>
      <c r="AB85" s="1038" t="str">
        <f>VLOOKUP(L85,'25-BRA-I-090'!$I:$FD,3,0)</f>
        <v>C41.3x25.4x2.7x7-gal'v steel-L9900</v>
      </c>
      <c r="AC85" s="1038" t="s">
        <v>2619</v>
      </c>
      <c r="AD85" s="1038">
        <f>SUMIFS('25-BRA-I-090'!$CW:$CW,'25-BRA-I-090'!$I:$I,L85)</f>
        <v>0</v>
      </c>
      <c r="AE85" s="1038">
        <f>SUMIFS('25-BRA-I-090'!$CX:$CX,'25-BRA-I-090'!$I:$I,L85)</f>
        <v>0</v>
      </c>
      <c r="AF85" s="1038">
        <f>SUMIFS('25-BRA-I-090'!$DA:$DA,'25-BRA-I-090'!$I:$I,L85)</f>
        <v>0</v>
      </c>
      <c r="AG85" s="1038">
        <f>SUMIFS('25-BRA-I-090'!$DB:$DB,'25-BRA-I-090'!$I:$I,L85)</f>
        <v>0</v>
      </c>
      <c r="AH85" s="1039">
        <f>SUMIFS('25-BRA-I-090'!$DN:$DN,'25-BRA-I-090'!$I:$I,L85)+SUMIFS('25-BRA-I-090'!$EG:$EG,'25-BRA-I-090'!$I:$I,L85)</f>
        <v>0</v>
      </c>
      <c r="AI85" s="1039">
        <f>SUMIFS('25-BRA-I-090'!$DO:$DO,'25-BRA-I-090'!$I:$I,L85)+SUMIFS('25-BRA-I-090'!$EH:$EH,'25-BRA-I-090'!$I:$I,L85)</f>
        <v>0</v>
      </c>
      <c r="AJ85" s="1039">
        <f>SUMIFS('25-BRA-I-090'!$DS:$DS,'25-BRA-I-090'!$I:$I,L85)+26400*SUMIFS('25-BRA-I-090'!$EJ:$EJ,'25-BRA-I-090'!$I:$I,L85)</f>
        <v>0</v>
      </c>
      <c r="AK85" s="1071"/>
      <c r="AO85" s="1071"/>
      <c r="AR85" s="1063" t="s">
        <v>528</v>
      </c>
      <c r="AS85" s="1064" t="s">
        <v>277</v>
      </c>
      <c r="AT85" s="1064" t="s">
        <v>529</v>
      </c>
      <c r="AU85" s="1065" t="s">
        <v>399</v>
      </c>
      <c r="AV85" s="1072" t="s">
        <v>61</v>
      </c>
    </row>
    <row r="86" spans="1:48" s="1038" customFormat="1" ht="75">
      <c r="A86" s="372"/>
      <c r="B86" s="1056" t="str">
        <f t="shared" si="14"/>
        <v>GRIP STRUT LADDER RUNGS ( LG1 ) 457x76.2x28.6-thickness 2mm</v>
      </c>
      <c r="C86" s="1057" t="str">
        <f>VLOOKUP(L86,'25-BRA-I-090'!$I:$FD,4,0)</f>
        <v>1.0038/A36</v>
      </c>
      <c r="D86" s="374" t="str">
        <f t="shared" si="11"/>
        <v>pcs</v>
      </c>
      <c r="E86" s="183"/>
      <c r="F86" s="184">
        <f t="shared" si="7"/>
        <v>114</v>
      </c>
      <c r="G86" s="185">
        <f t="shared" si="7"/>
        <v>94.825199999999995</v>
      </c>
      <c r="H86" s="185">
        <f t="shared" si="7"/>
        <v>0</v>
      </c>
      <c r="I86" s="185">
        <f t="shared" ref="I86:I87" si="15">AH86</f>
        <v>114</v>
      </c>
      <c r="J86" s="185">
        <f t="shared" si="12"/>
        <v>350000</v>
      </c>
      <c r="K86" s="185">
        <f t="shared" si="13"/>
        <v>39900000</v>
      </c>
      <c r="L86" s="1183" t="s">
        <v>530</v>
      </c>
      <c r="M86" s="1058"/>
      <c r="N86" s="1058"/>
      <c r="O86" s="1037"/>
      <c r="P86" s="1053"/>
      <c r="Q86" s="1053"/>
      <c r="T86" s="1040"/>
      <c r="U86" s="1041"/>
      <c r="V86" s="1041"/>
      <c r="AA86" s="1038" t="str">
        <f>VLOOKUP(L86,'25-BRA-I-090'!$I:$FD,2,0)</f>
        <v>Bậc thang đứng</v>
      </c>
      <c r="AB86" s="1038" t="str">
        <f>VLOOKUP(L86,'25-BRA-I-090'!$I:$FD,3,0)</f>
        <v>GRIP STRUT LADDER RUNGS ( LG1 ) 457x76.2x28.6-thickness 2mm</v>
      </c>
      <c r="AC86" s="1038" t="str">
        <f>VLOOKUP(L86,'25-BRA-I-090'!$I:$FD,5,0)</f>
        <v>pcs</v>
      </c>
      <c r="AD86" s="1038">
        <f>SUMIFS('25-BRA-I-090'!$CW:$CW,'25-BRA-I-090'!$I:$I,L86)</f>
        <v>114</v>
      </c>
      <c r="AE86" s="1038">
        <f>SUMIFS('25-BRA-I-090'!$CX:$CX,'25-BRA-I-090'!$I:$I,L86)</f>
        <v>94.825199999999995</v>
      </c>
      <c r="AF86" s="1038">
        <f>SUMIFS('25-BRA-I-090'!$DA:$DA,'25-BRA-I-090'!$I:$I,L86)</f>
        <v>0</v>
      </c>
      <c r="AG86" s="1038">
        <f>SUMIFS('25-BRA-I-090'!$DB:$DB,'25-BRA-I-090'!$I:$I,L86)</f>
        <v>0</v>
      </c>
      <c r="AH86" s="1039">
        <f>SUMIFS('25-BRA-I-090'!$DN:$DN,'25-BRA-I-090'!$I:$I,L86)+SUMIFS('25-BRA-I-090'!$EG:$EG,'25-BRA-I-090'!$I:$I,L86)</f>
        <v>114</v>
      </c>
      <c r="AI86" s="1039">
        <f>SUMIFS('25-BRA-I-090'!$DO:$DO,'25-BRA-I-090'!$I:$I,L86)+SUMIFS('25-BRA-I-090'!$EH:$EH,'25-BRA-I-090'!$I:$I,L86)</f>
        <v>0</v>
      </c>
      <c r="AJ86" s="1039">
        <f>SUMIFS('25-BRA-I-090'!$DS:$DS,'25-BRA-I-090'!$I:$I,L86)+26400*SUMIFS('25-BRA-I-090'!$EJ:$EJ,'25-BRA-I-090'!$I:$I,L86)</f>
        <v>39900000</v>
      </c>
      <c r="AK86" s="1071"/>
      <c r="AO86" s="1071"/>
      <c r="AR86" s="1063" t="s">
        <v>530</v>
      </c>
      <c r="AS86" s="1064" t="s">
        <v>531</v>
      </c>
      <c r="AT86" s="1064" t="s">
        <v>532</v>
      </c>
      <c r="AU86" s="1065" t="s">
        <v>399</v>
      </c>
      <c r="AV86" s="1072" t="s">
        <v>345</v>
      </c>
    </row>
    <row r="87" spans="1:48" s="1038" customFormat="1" ht="45">
      <c r="A87" s="372"/>
      <c r="B87" s="1056" t="str">
        <f t="shared" si="14"/>
        <v>Anchor Bolt - FBN II 16/140-Hot-dip gal'v</v>
      </c>
      <c r="C87" s="1057" t="str">
        <f>VLOOKUP(L87,'25-BRA-I-090'!$I:$FD,4,0)</f>
        <v>Steel</v>
      </c>
      <c r="D87" s="374" t="str">
        <f t="shared" si="11"/>
        <v>sets</v>
      </c>
      <c r="E87" s="183"/>
      <c r="F87" s="184">
        <f t="shared" si="7"/>
        <v>72</v>
      </c>
      <c r="G87" s="185">
        <f t="shared" si="7"/>
        <v>17.28</v>
      </c>
      <c r="H87" s="185">
        <f t="shared" si="7"/>
        <v>0</v>
      </c>
      <c r="I87" s="185">
        <f t="shared" si="15"/>
        <v>80</v>
      </c>
      <c r="J87" s="185">
        <f t="shared" si="12"/>
        <v>259500</v>
      </c>
      <c r="K87" s="185">
        <f t="shared" si="13"/>
        <v>20760000</v>
      </c>
      <c r="L87" s="1183" t="s">
        <v>533</v>
      </c>
      <c r="M87" s="1058"/>
      <c r="N87" s="1058"/>
      <c r="O87" s="1037"/>
      <c r="P87" s="1053"/>
      <c r="Q87" s="1053"/>
      <c r="T87" s="1040"/>
      <c r="U87" s="1041"/>
      <c r="V87" s="1041"/>
      <c r="AA87" s="1038" t="str">
        <f>VLOOKUP(L87,'25-BRA-I-090'!$I:$FD,2,0)</f>
        <v>Bulong móng</v>
      </c>
      <c r="AB87" s="1038" t="str">
        <f>VLOOKUP(L87,'25-BRA-I-090'!$I:$FD,3,0)</f>
        <v>Anchor Bolt - FBN II 16/140-Hot-dip gal'v</v>
      </c>
      <c r="AC87" s="1038" t="str">
        <f>VLOOKUP(L87,'25-BRA-I-090'!$I:$FD,5,0)</f>
        <v>sets</v>
      </c>
      <c r="AD87" s="1038">
        <f>SUMIFS('25-BRA-I-090'!$CW:$CW,'25-BRA-I-090'!$I:$I,L87)</f>
        <v>72</v>
      </c>
      <c r="AE87" s="1038">
        <f>SUMIFS('25-BRA-I-090'!$CX:$CX,'25-BRA-I-090'!$I:$I,L87)</f>
        <v>17.28</v>
      </c>
      <c r="AF87" s="1038">
        <f>SUMIFS('25-BRA-I-090'!$DA:$DA,'25-BRA-I-090'!$I:$I,L87)</f>
        <v>0</v>
      </c>
      <c r="AG87" s="1038">
        <f>SUMIFS('25-BRA-I-090'!$DB:$DB,'25-BRA-I-090'!$I:$I,L87)</f>
        <v>0</v>
      </c>
      <c r="AH87" s="1039">
        <f>SUMIFS('25-BRA-I-090'!$DN:$DN,'25-BRA-I-090'!$I:$I,L87)+SUMIFS('25-BRA-I-090'!$EG:$EG,'25-BRA-I-090'!$I:$I,L87)</f>
        <v>80</v>
      </c>
      <c r="AI87" s="1039">
        <f>SUMIFS('25-BRA-I-090'!$DO:$DO,'25-BRA-I-090'!$I:$I,L87)+SUMIFS('25-BRA-I-090'!$EH:$EH,'25-BRA-I-090'!$I:$I,L87)</f>
        <v>0</v>
      </c>
      <c r="AJ87" s="1039">
        <f>SUMIFS('25-BRA-I-090'!$DS:$DS,'25-BRA-I-090'!$I:$I,L87)+26400*SUMIFS('25-BRA-I-090'!$EJ:$EJ,'25-BRA-I-090'!$I:$I,L87)</f>
        <v>20760000</v>
      </c>
      <c r="AK87" s="1071"/>
      <c r="AO87" s="1071"/>
      <c r="AR87" s="1066" t="s">
        <v>533</v>
      </c>
      <c r="AS87" s="1064" t="s">
        <v>237</v>
      </c>
      <c r="AT87" s="1064" t="s">
        <v>534</v>
      </c>
      <c r="AU87" s="1065" t="s">
        <v>535</v>
      </c>
      <c r="AV87" s="1072" t="s">
        <v>239</v>
      </c>
    </row>
    <row r="88" spans="1:48" s="1038" customFormat="1" ht="45">
      <c r="A88" s="372"/>
      <c r="B88" s="1056" t="str">
        <f t="shared" si="14"/>
        <v>PL6x1500X12000; PL6x2000X9000;  PL6x2000X12000</v>
      </c>
      <c r="C88" s="1057" t="str">
        <f>VLOOKUP(L88,'25-BRA-I-090'!$I:$FD,4,0)</f>
        <v>1.5415(16Mo3)</v>
      </c>
      <c r="D88" s="374" t="str">
        <f t="shared" si="11"/>
        <v>Kg</v>
      </c>
      <c r="E88" s="183"/>
      <c r="F88" s="184">
        <f t="shared" si="7"/>
        <v>219</v>
      </c>
      <c r="G88" s="185">
        <f t="shared" si="7"/>
        <v>10314.9</v>
      </c>
      <c r="H88" s="185">
        <f t="shared" ref="H88:H94" si="16">AG88</f>
        <v>0</v>
      </c>
      <c r="I88" s="185">
        <f t="shared" ref="I88:I94" si="17">AI88</f>
        <v>10314.900000000001</v>
      </c>
      <c r="J88" s="185">
        <f t="shared" si="12"/>
        <v>51647.694161009844</v>
      </c>
      <c r="K88" s="185">
        <f t="shared" si="13"/>
        <v>532740800.50140053</v>
      </c>
      <c r="L88" s="1183" t="s">
        <v>536</v>
      </c>
      <c r="M88" s="1058"/>
      <c r="N88" s="1058"/>
      <c r="O88" s="1037"/>
      <c r="P88" s="1053"/>
      <c r="Q88" s="1053"/>
      <c r="T88" s="1040"/>
      <c r="U88" s="1041"/>
      <c r="V88" s="1041"/>
      <c r="AA88" s="1038" t="str">
        <f>VLOOKUP(L88,'25-BRA-I-090'!$I:$FD,2,0)</f>
        <v>Tôn tấm</v>
      </c>
      <c r="AB88" s="1038" t="str">
        <f>VLOOKUP(L88,'25-BRA-I-090'!$I:$FD,3,0)</f>
        <v>PL6x1500X12000; PL6x2000X9000;  PL6x2000X12000</v>
      </c>
      <c r="AC88" s="1038" t="s">
        <v>2619</v>
      </c>
      <c r="AD88" s="1038">
        <f>SUMIFS('25-BRA-I-090'!$CW:$CW,'25-BRA-I-090'!$I:$I,L88)</f>
        <v>219</v>
      </c>
      <c r="AE88" s="1038">
        <f>SUMIFS('25-BRA-I-090'!$CX:$CX,'25-BRA-I-090'!$I:$I,L88)</f>
        <v>10314.9</v>
      </c>
      <c r="AF88" s="1038">
        <f>SUMIFS('25-BRA-I-090'!$DA:$DA,'25-BRA-I-090'!$I:$I,L88)</f>
        <v>0</v>
      </c>
      <c r="AG88" s="1038">
        <f>SUMIFS('25-BRA-I-090'!$DB:$DB,'25-BRA-I-090'!$I:$I,L88)</f>
        <v>0</v>
      </c>
      <c r="AH88" s="1039">
        <f>SUMIFS('25-BRA-I-090'!$DN:$DN,'25-BRA-I-090'!$I:$I,L88)+SUMIFS('25-BRA-I-090'!$EG:$EG,'25-BRA-I-090'!$I:$I,L88)</f>
        <v>219</v>
      </c>
      <c r="AI88" s="1039">
        <f>SUMIFS('25-BRA-I-090'!$DO:$DO,'25-BRA-I-090'!$I:$I,L88)+SUMIFS('25-BRA-I-090'!$EH:$EH,'25-BRA-I-090'!$I:$I,L88)</f>
        <v>10314.900000000001</v>
      </c>
      <c r="AJ88" s="1039">
        <f>SUMIFS('25-BRA-I-090'!$DS:$DS,'25-BRA-I-090'!$I:$I,L88)+26400*SUMIFS('25-BRA-I-090'!$EJ:$EJ,'25-BRA-I-090'!$I:$I,L88)</f>
        <v>532740800.50140053</v>
      </c>
      <c r="AK88" s="1071"/>
      <c r="AO88" s="1071"/>
      <c r="AR88" s="1063" t="s">
        <v>536</v>
      </c>
      <c r="AS88" s="1064" t="s">
        <v>235</v>
      </c>
      <c r="AT88" s="1064" t="s">
        <v>1178</v>
      </c>
      <c r="AU88" s="1065" t="s">
        <v>537</v>
      </c>
      <c r="AV88" s="1072" t="s">
        <v>44</v>
      </c>
    </row>
    <row r="89" spans="1:48" s="1038" customFormat="1">
      <c r="A89" s="372"/>
      <c r="B89" s="1056" t="str">
        <f t="shared" si="14"/>
        <v>PL10x2000X2450</v>
      </c>
      <c r="C89" s="1057" t="str">
        <f>VLOOKUP(L89,'25-BRA-I-090'!$I:$FD,4,0)</f>
        <v>1.5415(16Mo3)</v>
      </c>
      <c r="D89" s="374" t="str">
        <f t="shared" si="11"/>
        <v>Kg</v>
      </c>
      <c r="E89" s="183"/>
      <c r="F89" s="184">
        <f t="shared" si="7"/>
        <v>4.9000000000000004</v>
      </c>
      <c r="G89" s="185">
        <f t="shared" si="7"/>
        <v>384.65000000000003</v>
      </c>
      <c r="H89" s="185">
        <f t="shared" si="16"/>
        <v>0</v>
      </c>
      <c r="I89" s="185">
        <f t="shared" si="17"/>
        <v>706.5</v>
      </c>
      <c r="J89" s="185">
        <f t="shared" si="12"/>
        <v>52302.71112039953</v>
      </c>
      <c r="K89" s="185">
        <f t="shared" si="13"/>
        <v>36951865.406562269</v>
      </c>
      <c r="L89" s="1183" t="s">
        <v>732</v>
      </c>
      <c r="M89" s="1058"/>
      <c r="N89" s="1058"/>
      <c r="O89" s="1037"/>
      <c r="P89" s="1053"/>
      <c r="Q89" s="1053"/>
      <c r="T89" s="1040"/>
      <c r="U89" s="1041"/>
      <c r="V89" s="1041"/>
      <c r="AA89" s="1038" t="str">
        <f>VLOOKUP(L89,'25-BRA-I-090'!$I:$FD,2,0)</f>
        <v>Tôn tấm</v>
      </c>
      <c r="AB89" s="1038" t="str">
        <f>VLOOKUP(L89,'25-BRA-I-090'!$I:$FD,3,0)</f>
        <v>PL10x2000X2450</v>
      </c>
      <c r="AC89" s="1038" t="s">
        <v>2619</v>
      </c>
      <c r="AD89" s="1038">
        <f>SUMIFS('25-BRA-I-090'!$CW:$CW,'25-BRA-I-090'!$I:$I,L89)</f>
        <v>4.9000000000000004</v>
      </c>
      <c r="AE89" s="1038">
        <f>SUMIFS('25-BRA-I-090'!$CX:$CX,'25-BRA-I-090'!$I:$I,L89)</f>
        <v>384.65000000000003</v>
      </c>
      <c r="AF89" s="1038">
        <f>SUMIFS('25-BRA-I-090'!$DA:$DA,'25-BRA-I-090'!$I:$I,L89)</f>
        <v>0</v>
      </c>
      <c r="AG89" s="1038">
        <f>SUMIFS('25-BRA-I-090'!$DB:$DB,'25-BRA-I-090'!$I:$I,L89)</f>
        <v>0</v>
      </c>
      <c r="AH89" s="1039">
        <f>SUMIFS('25-BRA-I-090'!$DN:$DN,'25-BRA-I-090'!$I:$I,L89)+SUMIFS('25-BRA-I-090'!$EG:$EG,'25-BRA-I-090'!$I:$I,L89)</f>
        <v>9</v>
      </c>
      <c r="AI89" s="1039">
        <f>SUMIFS('25-BRA-I-090'!$DO:$DO,'25-BRA-I-090'!$I:$I,L89)+SUMIFS('25-BRA-I-090'!$EH:$EH,'25-BRA-I-090'!$I:$I,L89)</f>
        <v>706.5</v>
      </c>
      <c r="AJ89" s="1039">
        <f>SUMIFS('25-BRA-I-090'!$DS:$DS,'25-BRA-I-090'!$I:$I,L89)+26400*SUMIFS('25-BRA-I-090'!$EJ:$EJ,'25-BRA-I-090'!$I:$I,L89)</f>
        <v>36951865.406562269</v>
      </c>
      <c r="AK89" s="1071"/>
      <c r="AO89" s="1071"/>
      <c r="AR89" s="1063" t="s">
        <v>732</v>
      </c>
      <c r="AS89" s="1064" t="s">
        <v>235</v>
      </c>
      <c r="AT89" s="1064" t="s">
        <v>733</v>
      </c>
      <c r="AU89" s="1065" t="s">
        <v>537</v>
      </c>
      <c r="AV89" s="1072" t="s">
        <v>44</v>
      </c>
    </row>
    <row r="90" spans="1:48" s="1038" customFormat="1" ht="45">
      <c r="A90" s="372"/>
      <c r="B90" s="1056" t="str">
        <f t="shared" si="14"/>
        <v>Pipe D114.3x10-DIN 2448-seamless pipe-L12000</v>
      </c>
      <c r="C90" s="1057" t="str">
        <f>VLOOKUP(L90,'25-BRA-I-090'!$I:$FD,4,0)</f>
        <v>1.0038/A36</v>
      </c>
      <c r="D90" s="374" t="str">
        <f t="shared" si="11"/>
        <v>Kg</v>
      </c>
      <c r="E90" s="183"/>
      <c r="F90" s="184">
        <f t="shared" si="7"/>
        <v>24</v>
      </c>
      <c r="G90" s="185">
        <f t="shared" si="7"/>
        <v>618.07407407407402</v>
      </c>
      <c r="H90" s="185">
        <f t="shared" si="16"/>
        <v>0</v>
      </c>
      <c r="I90" s="185">
        <f t="shared" si="17"/>
        <v>941.2</v>
      </c>
      <c r="J90" s="185">
        <f t="shared" si="12"/>
        <v>29648.314888016896</v>
      </c>
      <c r="K90" s="185">
        <f t="shared" si="13"/>
        <v>27904993.972601503</v>
      </c>
      <c r="L90" s="1183" t="s">
        <v>619</v>
      </c>
      <c r="M90" s="1058"/>
      <c r="N90" s="1058"/>
      <c r="O90" s="1037"/>
      <c r="P90" s="1053"/>
      <c r="Q90" s="1053"/>
      <c r="T90" s="1040"/>
      <c r="U90" s="1041"/>
      <c r="V90" s="1041"/>
      <c r="AA90" s="1038" t="str">
        <f>VLOOKUP(L90,'25-BRA-I-090'!$I:$FD,2,0)</f>
        <v>Ống</v>
      </c>
      <c r="AB90" s="1038" t="str">
        <f>VLOOKUP(L90,'25-BRA-I-090'!$I:$FD,3,0)</f>
        <v>Pipe D114.3x10-DIN 2448-seamless pipe-L12000</v>
      </c>
      <c r="AC90" s="1038" t="s">
        <v>2619</v>
      </c>
      <c r="AD90" s="1038">
        <f>SUMIFS('25-BRA-I-090'!$CW:$CW,'25-BRA-I-090'!$I:$I,L90)</f>
        <v>24</v>
      </c>
      <c r="AE90" s="1038">
        <f>SUMIFS('25-BRA-I-090'!$CX:$CX,'25-BRA-I-090'!$I:$I,L90)</f>
        <v>618.07407407407402</v>
      </c>
      <c r="AF90" s="1038">
        <f>SUMIFS('25-BRA-I-090'!$DA:$DA,'25-BRA-I-090'!$I:$I,L90)</f>
        <v>0</v>
      </c>
      <c r="AG90" s="1038">
        <f>SUMIFS('25-BRA-I-090'!$DB:$DB,'25-BRA-I-090'!$I:$I,L90)</f>
        <v>0</v>
      </c>
      <c r="AH90" s="1039">
        <f>SUMIFS('25-BRA-I-090'!$DN:$DN,'25-BRA-I-090'!$I:$I,L90)+SUMIFS('25-BRA-I-090'!$EG:$EG,'25-BRA-I-090'!$I:$I,L90)</f>
        <v>36</v>
      </c>
      <c r="AI90" s="1039">
        <f>SUMIFS('25-BRA-I-090'!$DO:$DO,'25-BRA-I-090'!$I:$I,L90)+SUMIFS('25-BRA-I-090'!$EH:$EH,'25-BRA-I-090'!$I:$I,L90)</f>
        <v>941.2</v>
      </c>
      <c r="AJ90" s="1039">
        <f>SUMIFS('25-BRA-I-090'!$DS:$DS,'25-BRA-I-090'!$I:$I,L90)+26400*SUMIFS('25-BRA-I-090'!$EJ:$EJ,'25-BRA-I-090'!$I:$I,L90)</f>
        <v>27904993.972601503</v>
      </c>
      <c r="AK90" s="1071"/>
      <c r="AO90" s="1071"/>
      <c r="AR90" s="1063" t="s">
        <v>619</v>
      </c>
      <c r="AS90" s="1064" t="s">
        <v>397</v>
      </c>
      <c r="AT90" s="1064" t="s">
        <v>620</v>
      </c>
      <c r="AU90" s="1065" t="s">
        <v>399</v>
      </c>
      <c r="AV90" s="1072" t="s">
        <v>61</v>
      </c>
    </row>
    <row r="91" spans="1:48" s="1038" customFormat="1" ht="45">
      <c r="A91" s="372"/>
      <c r="B91" s="1056" t="str">
        <f t="shared" si="14"/>
        <v>Pipe D26.9x2.6-DIN 2448-seamless pipe-L6000</v>
      </c>
      <c r="C91" s="1057" t="str">
        <f>VLOOKUP(L91,'25-BRA-I-090'!$I:$FD,4,0)</f>
        <v>1.0038/A36</v>
      </c>
      <c r="D91" s="374" t="str">
        <f t="shared" si="11"/>
        <v>Kg</v>
      </c>
      <c r="E91" s="183"/>
      <c r="F91" s="184">
        <f t="shared" si="7"/>
        <v>96</v>
      </c>
      <c r="G91" s="185">
        <f t="shared" si="7"/>
        <v>149.76000000000005</v>
      </c>
      <c r="H91" s="185">
        <f t="shared" si="16"/>
        <v>0</v>
      </c>
      <c r="I91" s="185">
        <f t="shared" si="17"/>
        <v>148.80000000000001</v>
      </c>
      <c r="J91" s="185">
        <f t="shared" si="12"/>
        <v>36383.511120399533</v>
      </c>
      <c r="K91" s="185">
        <f t="shared" si="13"/>
        <v>5413866.4547154512</v>
      </c>
      <c r="L91" s="1183" t="s">
        <v>621</v>
      </c>
      <c r="M91" s="1058"/>
      <c r="N91" s="1058"/>
      <c r="O91" s="1037"/>
      <c r="P91" s="1053"/>
      <c r="Q91" s="1053"/>
      <c r="T91" s="1040"/>
      <c r="U91" s="1041"/>
      <c r="V91" s="1041"/>
      <c r="AA91" s="1038" t="str">
        <f>VLOOKUP(L91,'25-BRA-I-090'!$I:$FD,2,0)</f>
        <v>Ống</v>
      </c>
      <c r="AB91" s="1038" t="str">
        <f>VLOOKUP(L91,'25-BRA-I-090'!$I:$FD,3,0)</f>
        <v>Pipe D26.9x2.6-DIN 2448-seamless pipe-L6000</v>
      </c>
      <c r="AC91" s="1038" t="s">
        <v>2619</v>
      </c>
      <c r="AD91" s="1038">
        <f>SUMIFS('25-BRA-I-090'!$CW:$CW,'25-BRA-I-090'!$I:$I,L91)</f>
        <v>96</v>
      </c>
      <c r="AE91" s="1038">
        <f>SUMIFS('25-BRA-I-090'!$CX:$CX,'25-BRA-I-090'!$I:$I,L91)</f>
        <v>149.76000000000005</v>
      </c>
      <c r="AF91" s="1038">
        <f>SUMIFS('25-BRA-I-090'!$DA:$DA,'25-BRA-I-090'!$I:$I,L91)</f>
        <v>0</v>
      </c>
      <c r="AG91" s="1038">
        <f>SUMIFS('25-BRA-I-090'!$DB:$DB,'25-BRA-I-090'!$I:$I,L91)</f>
        <v>0</v>
      </c>
      <c r="AH91" s="1039">
        <f>SUMIFS('25-BRA-I-090'!$DN:$DN,'25-BRA-I-090'!$I:$I,L91)+SUMIFS('25-BRA-I-090'!$EG:$EG,'25-BRA-I-090'!$I:$I,L91)</f>
        <v>96</v>
      </c>
      <c r="AI91" s="1039">
        <f>SUMIFS('25-BRA-I-090'!$DO:$DO,'25-BRA-I-090'!$I:$I,L91)+SUMIFS('25-BRA-I-090'!$EH:$EH,'25-BRA-I-090'!$I:$I,L91)</f>
        <v>148.80000000000001</v>
      </c>
      <c r="AJ91" s="1039">
        <f>SUMIFS('25-BRA-I-090'!$DS:$DS,'25-BRA-I-090'!$I:$I,L91)+26400*SUMIFS('25-BRA-I-090'!$EJ:$EJ,'25-BRA-I-090'!$I:$I,L91)</f>
        <v>5413866.4547154512</v>
      </c>
      <c r="AK91" s="1071"/>
      <c r="AO91" s="1071"/>
      <c r="AR91" s="1063" t="s">
        <v>621</v>
      </c>
      <c r="AS91" s="1064" t="s">
        <v>397</v>
      </c>
      <c r="AT91" s="1064" t="s">
        <v>622</v>
      </c>
      <c r="AU91" s="1065" t="s">
        <v>399</v>
      </c>
      <c r="AV91" s="1072" t="s">
        <v>61</v>
      </c>
    </row>
    <row r="92" spans="1:48" s="1038" customFormat="1" ht="45">
      <c r="A92" s="372"/>
      <c r="B92" s="1056" t="str">
        <f t="shared" si="14"/>
        <v>Pipe D95x14-DIN 10305-seamless pipe-L12000</v>
      </c>
      <c r="C92" s="1057" t="str">
        <f>VLOOKUP(L92,'25-BRA-I-090'!$I:$FD,4,0)</f>
        <v>1.0577/A36</v>
      </c>
      <c r="D92" s="374" t="str">
        <f t="shared" si="11"/>
        <v>Kg</v>
      </c>
      <c r="E92" s="183"/>
      <c r="F92" s="184">
        <f t="shared" si="7"/>
        <v>27</v>
      </c>
      <c r="G92" s="185">
        <f t="shared" si="7"/>
        <v>756</v>
      </c>
      <c r="H92" s="185">
        <f t="shared" si="16"/>
        <v>0</v>
      </c>
      <c r="I92" s="185">
        <f t="shared" si="17"/>
        <v>1188.8</v>
      </c>
      <c r="J92" s="185">
        <f t="shared" si="12"/>
        <v>33388.146102731618</v>
      </c>
      <c r="K92" s="185">
        <f t="shared" si="13"/>
        <v>39691828.086927347</v>
      </c>
      <c r="L92" s="1183" t="s">
        <v>623</v>
      </c>
      <c r="M92" s="1058"/>
      <c r="N92" s="1058"/>
      <c r="O92" s="1037"/>
      <c r="P92" s="1053"/>
      <c r="Q92" s="1053"/>
      <c r="T92" s="1040"/>
      <c r="U92" s="1041"/>
      <c r="V92" s="1041"/>
      <c r="AA92" s="1038" t="str">
        <f>VLOOKUP(L92,'25-BRA-I-090'!$I:$FD,2,0)</f>
        <v>Ống</v>
      </c>
      <c r="AB92" s="1038" t="str">
        <f>VLOOKUP(L92,'25-BRA-I-090'!$I:$FD,3,0)</f>
        <v>Pipe D95x14-DIN 10305-seamless pipe-L12000</v>
      </c>
      <c r="AC92" s="1038" t="s">
        <v>2619</v>
      </c>
      <c r="AD92" s="1038">
        <f>SUMIFS('25-BRA-I-090'!$CW:$CW,'25-BRA-I-090'!$I:$I,L92)</f>
        <v>27</v>
      </c>
      <c r="AE92" s="1038">
        <f>SUMIFS('25-BRA-I-090'!$CX:$CX,'25-BRA-I-090'!$I:$I,L92)</f>
        <v>756</v>
      </c>
      <c r="AF92" s="1038">
        <f>SUMIFS('25-BRA-I-090'!$DA:$DA,'25-BRA-I-090'!$I:$I,L92)</f>
        <v>0</v>
      </c>
      <c r="AG92" s="1038">
        <f>SUMIFS('25-BRA-I-090'!$DB:$DB,'25-BRA-I-090'!$I:$I,L92)</f>
        <v>0</v>
      </c>
      <c r="AH92" s="1039">
        <f>SUMIFS('25-BRA-I-090'!$DN:$DN,'25-BRA-I-090'!$I:$I,L92)+SUMIFS('25-BRA-I-090'!$EG:$EG,'25-BRA-I-090'!$I:$I,L92)</f>
        <v>41.5</v>
      </c>
      <c r="AI92" s="1039">
        <f>SUMIFS('25-BRA-I-090'!$DO:$DO,'25-BRA-I-090'!$I:$I,L92)+SUMIFS('25-BRA-I-090'!$EH:$EH,'25-BRA-I-090'!$I:$I,L92)</f>
        <v>1188.8</v>
      </c>
      <c r="AJ92" s="1039">
        <f>SUMIFS('25-BRA-I-090'!$DS:$DS,'25-BRA-I-090'!$I:$I,L92)+26400*SUMIFS('25-BRA-I-090'!$EJ:$EJ,'25-BRA-I-090'!$I:$I,L92)</f>
        <v>39691828.086927347</v>
      </c>
      <c r="AK92" s="1071"/>
      <c r="AO92" s="1071"/>
      <c r="AR92" s="1063" t="s">
        <v>623</v>
      </c>
      <c r="AS92" s="1064" t="s">
        <v>397</v>
      </c>
      <c r="AT92" s="1064" t="s">
        <v>624</v>
      </c>
      <c r="AU92" s="1065" t="s">
        <v>402</v>
      </c>
      <c r="AV92" s="1072" t="s">
        <v>61</v>
      </c>
    </row>
    <row r="93" spans="1:48" s="1038" customFormat="1">
      <c r="A93" s="372"/>
      <c r="B93" s="1056" t="str">
        <f t="shared" si="14"/>
        <v>RB3</v>
      </c>
      <c r="C93" s="1057" t="str">
        <f>VLOOKUP(L93,'25-BRA-I-090'!$I:$FD,4,0)</f>
        <v>1.0038/A36</v>
      </c>
      <c r="D93" s="374" t="str">
        <f t="shared" si="11"/>
        <v>Kg</v>
      </c>
      <c r="E93" s="183"/>
      <c r="F93" s="184">
        <f t="shared" si="7"/>
        <v>60</v>
      </c>
      <c r="G93" s="185">
        <f t="shared" si="7"/>
        <v>3.333333333333333</v>
      </c>
      <c r="H93" s="185">
        <f t="shared" si="16"/>
        <v>0</v>
      </c>
      <c r="I93" s="185">
        <f t="shared" si="17"/>
        <v>12</v>
      </c>
      <c r="J93" s="185">
        <f t="shared" si="12"/>
        <v>40000</v>
      </c>
      <c r="K93" s="185">
        <f t="shared" si="13"/>
        <v>480000</v>
      </c>
      <c r="L93" s="1183" t="s">
        <v>625</v>
      </c>
      <c r="M93" s="1058"/>
      <c r="N93" s="1058"/>
      <c r="O93" s="1037"/>
      <c r="P93" s="1053"/>
      <c r="Q93" s="1053"/>
      <c r="T93" s="1040"/>
      <c r="U93" s="1041"/>
      <c r="V93" s="1041"/>
      <c r="AA93" s="1038" t="str">
        <f>VLOOKUP(L93,'25-BRA-I-090'!$I:$FD,2,0)</f>
        <v>Thép tròn</v>
      </c>
      <c r="AB93" s="1038" t="str">
        <f>VLOOKUP(L93,'25-BRA-I-090'!$I:$FD,3,0)</f>
        <v>RB3</v>
      </c>
      <c r="AC93" s="1038" t="s">
        <v>2619</v>
      </c>
      <c r="AD93" s="1038">
        <f>SUMIFS('25-BRA-I-090'!$CW:$CW,'25-BRA-I-090'!$I:$I,L93)</f>
        <v>60</v>
      </c>
      <c r="AE93" s="1038">
        <f>SUMIFS('25-BRA-I-090'!$CX:$CX,'25-BRA-I-090'!$I:$I,L93)</f>
        <v>3.333333333333333</v>
      </c>
      <c r="AF93" s="1038">
        <f>SUMIFS('25-BRA-I-090'!$DA:$DA,'25-BRA-I-090'!$I:$I,L93)</f>
        <v>0</v>
      </c>
      <c r="AG93" s="1038">
        <f>SUMIFS('25-BRA-I-090'!$DB:$DB,'25-BRA-I-090'!$I:$I,L93)</f>
        <v>0</v>
      </c>
      <c r="AH93" s="1039">
        <f>SUMIFS('25-BRA-I-090'!$DN:$DN,'25-BRA-I-090'!$I:$I,L93)+SUMIFS('25-BRA-I-090'!$EG:$EG,'25-BRA-I-090'!$I:$I,L93)</f>
        <v>60</v>
      </c>
      <c r="AI93" s="1039">
        <f>SUMIFS('25-BRA-I-090'!$DO:$DO,'25-BRA-I-090'!$I:$I,L93)+SUMIFS('25-BRA-I-090'!$EH:$EH,'25-BRA-I-090'!$I:$I,L93)</f>
        <v>12</v>
      </c>
      <c r="AJ93" s="1039">
        <f>SUMIFS('25-BRA-I-090'!$DS:$DS,'25-BRA-I-090'!$I:$I,L93)+26400*SUMIFS('25-BRA-I-090'!$EJ:$EJ,'25-BRA-I-090'!$I:$I,L93)</f>
        <v>480000</v>
      </c>
      <c r="AK93" s="1071"/>
      <c r="AO93" s="1071"/>
      <c r="AR93" s="1063" t="s">
        <v>625</v>
      </c>
      <c r="AS93" s="1064" t="s">
        <v>412</v>
      </c>
      <c r="AT93" s="1064" t="s">
        <v>626</v>
      </c>
      <c r="AU93" s="1065" t="s">
        <v>399</v>
      </c>
      <c r="AV93" s="1072" t="s">
        <v>61</v>
      </c>
    </row>
    <row r="94" spans="1:48" s="1038" customFormat="1">
      <c r="A94" s="372"/>
      <c r="B94" s="1056" t="str">
        <f t="shared" si="14"/>
        <v>RB95-L4000</v>
      </c>
      <c r="C94" s="1057" t="str">
        <f>VLOOKUP(L94,'25-BRA-I-090'!$I:$FD,4,0)</f>
        <v>1.0038/A36</v>
      </c>
      <c r="D94" s="374" t="str">
        <f t="shared" si="11"/>
        <v>Kg</v>
      </c>
      <c r="E94" s="183"/>
      <c r="F94" s="184">
        <f t="shared" si="7"/>
        <v>4</v>
      </c>
      <c r="G94" s="185">
        <f t="shared" si="7"/>
        <v>222.83950617283952</v>
      </c>
      <c r="H94" s="185">
        <f t="shared" si="16"/>
        <v>222.83950617283952</v>
      </c>
      <c r="I94" s="185">
        <f t="shared" si="17"/>
        <v>0</v>
      </c>
      <c r="J94" s="185" t="e">
        <f t="shared" si="12"/>
        <v>#DIV/0!</v>
      </c>
      <c r="K94" s="185">
        <f t="shared" si="13"/>
        <v>0</v>
      </c>
      <c r="L94" s="1183" t="s">
        <v>627</v>
      </c>
      <c r="M94" s="1058"/>
      <c r="N94" s="1058"/>
      <c r="O94" s="1037"/>
      <c r="P94" s="1053"/>
      <c r="Q94" s="1053"/>
      <c r="T94" s="1040"/>
      <c r="U94" s="1041"/>
      <c r="V94" s="1041"/>
      <c r="AA94" s="1038" t="str">
        <f>VLOOKUP(L94,'25-BRA-I-090'!$I:$FD,2,0)</f>
        <v>Thép tròn</v>
      </c>
      <c r="AB94" s="1038" t="str">
        <f>VLOOKUP(L94,'25-BRA-I-090'!$I:$FD,3,0)</f>
        <v>RB95-L4000</v>
      </c>
      <c r="AC94" s="1038" t="s">
        <v>2619</v>
      </c>
      <c r="AD94" s="1038">
        <f>SUMIFS('25-BRA-I-090'!$CW:$CW,'25-BRA-I-090'!$I:$I,L94)</f>
        <v>4</v>
      </c>
      <c r="AE94" s="1038">
        <f>SUMIFS('25-BRA-I-090'!$CX:$CX,'25-BRA-I-090'!$I:$I,L94)</f>
        <v>222.83950617283952</v>
      </c>
      <c r="AF94" s="1038">
        <f>SUMIFS('25-BRA-I-090'!$DA:$DA,'25-BRA-I-090'!$I:$I,L94)</f>
        <v>4</v>
      </c>
      <c r="AG94" s="1038">
        <f>SUMIFS('25-BRA-I-090'!$DB:$DB,'25-BRA-I-090'!$I:$I,L94)</f>
        <v>222.83950617283952</v>
      </c>
      <c r="AH94" s="1039">
        <f>SUMIFS('25-BRA-I-090'!$DN:$DN,'25-BRA-I-090'!$I:$I,L94)+SUMIFS('25-BRA-I-090'!$EG:$EG,'25-BRA-I-090'!$I:$I,L94)</f>
        <v>0</v>
      </c>
      <c r="AI94" s="1039">
        <f>SUMIFS('25-BRA-I-090'!$DO:$DO,'25-BRA-I-090'!$I:$I,L94)+SUMIFS('25-BRA-I-090'!$EH:$EH,'25-BRA-I-090'!$I:$I,L94)</f>
        <v>0</v>
      </c>
      <c r="AJ94" s="1039">
        <f>SUMIFS('25-BRA-I-090'!$DS:$DS,'25-BRA-I-090'!$I:$I,L94)+26400*SUMIFS('25-BRA-I-090'!$EJ:$EJ,'25-BRA-I-090'!$I:$I,L94)</f>
        <v>0</v>
      </c>
      <c r="AK94" s="1071"/>
      <c r="AO94" s="1071"/>
      <c r="AR94" s="1063" t="s">
        <v>627</v>
      </c>
      <c r="AS94" s="1064" t="s">
        <v>412</v>
      </c>
      <c r="AT94" s="1064" t="s">
        <v>628</v>
      </c>
      <c r="AU94" s="1065" t="s">
        <v>399</v>
      </c>
      <c r="AV94" s="1072" t="s">
        <v>61</v>
      </c>
    </row>
    <row r="95" spans="1:48" s="1038" customFormat="1" ht="45">
      <c r="A95" s="372"/>
      <c r="B95" s="1056" t="str">
        <f t="shared" si="14"/>
        <v>BALL VALVE (Socket Valve 2 inch 1.0460)</v>
      </c>
      <c r="C95" s="1057">
        <f>VLOOKUP(L95,'25-BRA-I-090'!$I:$FD,4,0)</f>
        <v>0</v>
      </c>
      <c r="D95" s="374" t="str">
        <f t="shared" si="11"/>
        <v>pcs</v>
      </c>
      <c r="E95" s="183"/>
      <c r="F95" s="184">
        <f t="shared" si="7"/>
        <v>10</v>
      </c>
      <c r="G95" s="185">
        <f t="shared" si="7"/>
        <v>41.3</v>
      </c>
      <c r="H95" s="185">
        <f t="shared" si="7"/>
        <v>0</v>
      </c>
      <c r="I95" s="185">
        <f t="shared" ref="I95:I102" si="18">AH95</f>
        <v>10</v>
      </c>
      <c r="J95" s="185">
        <f t="shared" si="12"/>
        <v>3900000</v>
      </c>
      <c r="K95" s="185">
        <f t="shared" si="13"/>
        <v>39000000</v>
      </c>
      <c r="L95" s="1183" t="s">
        <v>629</v>
      </c>
      <c r="M95" s="1058"/>
      <c r="N95" s="1058"/>
      <c r="O95" s="1037"/>
      <c r="P95" s="1053"/>
      <c r="Q95" s="1053"/>
      <c r="T95" s="1040"/>
      <c r="U95" s="1041"/>
      <c r="V95" s="1041"/>
      <c r="AA95" s="1038" t="str">
        <f>VLOOKUP(L95,'25-BRA-I-090'!$I:$FD,2,0)</f>
        <v>Van</v>
      </c>
      <c r="AB95" s="1038" t="str">
        <f>VLOOKUP(L95,'25-BRA-I-090'!$I:$FD,3,0)</f>
        <v>BALL VALVE (Socket Valve 2 inch 1.0460)</v>
      </c>
      <c r="AC95" s="1038" t="str">
        <f>VLOOKUP(L95,'25-BRA-I-090'!$I:$FD,5,0)</f>
        <v>pcs</v>
      </c>
      <c r="AD95" s="1038">
        <f>SUMIFS('25-BRA-I-090'!$CW:$CW,'25-BRA-I-090'!$I:$I,L95)</f>
        <v>10</v>
      </c>
      <c r="AE95" s="1038">
        <f>SUMIFS('25-BRA-I-090'!$CX:$CX,'25-BRA-I-090'!$I:$I,L95)</f>
        <v>41.3</v>
      </c>
      <c r="AF95" s="1038">
        <f>SUMIFS('25-BRA-I-090'!$DA:$DA,'25-BRA-I-090'!$I:$I,L95)</f>
        <v>0</v>
      </c>
      <c r="AG95" s="1038">
        <f>SUMIFS('25-BRA-I-090'!$DB:$DB,'25-BRA-I-090'!$I:$I,L95)</f>
        <v>0</v>
      </c>
      <c r="AH95" s="1039">
        <f>SUMIFS('25-BRA-I-090'!$DN:$DN,'25-BRA-I-090'!$I:$I,L95)+SUMIFS('25-BRA-I-090'!$EG:$EG,'25-BRA-I-090'!$I:$I,L95)</f>
        <v>10</v>
      </c>
      <c r="AI95" s="1039">
        <f>SUMIFS('25-BRA-I-090'!$DO:$DO,'25-BRA-I-090'!$I:$I,L95)+SUMIFS('25-BRA-I-090'!$EH:$EH,'25-BRA-I-090'!$I:$I,L95)</f>
        <v>0</v>
      </c>
      <c r="AJ95" s="1039">
        <f>SUMIFS('25-BRA-I-090'!$DS:$DS,'25-BRA-I-090'!$I:$I,L95)+26400*SUMIFS('25-BRA-I-090'!$EJ:$EJ,'25-BRA-I-090'!$I:$I,L95)</f>
        <v>39000000</v>
      </c>
      <c r="AK95" s="1071"/>
      <c r="AO95" s="1071"/>
      <c r="AR95" s="1063" t="s">
        <v>629</v>
      </c>
      <c r="AS95" s="1064" t="s">
        <v>630</v>
      </c>
      <c r="AT95" s="1064" t="s">
        <v>631</v>
      </c>
      <c r="AU95" s="1065"/>
      <c r="AV95" s="1072" t="s">
        <v>345</v>
      </c>
    </row>
    <row r="96" spans="1:48" s="1038" customFormat="1">
      <c r="A96" s="372"/>
      <c r="B96" s="1056" t="str">
        <f t="shared" si="14"/>
        <v>Cap  T1-2" ISO 49</v>
      </c>
      <c r="C96" s="1057" t="str">
        <f>VLOOKUP(L96,'25-BRA-I-090'!$I:$FD,4,0)</f>
        <v>Cast iron blank</v>
      </c>
      <c r="D96" s="374" t="str">
        <f t="shared" si="11"/>
        <v>pcs</v>
      </c>
      <c r="E96" s="183"/>
      <c r="F96" s="184">
        <f t="shared" si="7"/>
        <v>10</v>
      </c>
      <c r="G96" s="185">
        <f t="shared" si="7"/>
        <v>8.6</v>
      </c>
      <c r="H96" s="185">
        <f t="shared" si="7"/>
        <v>0</v>
      </c>
      <c r="I96" s="185">
        <f t="shared" si="18"/>
        <v>10</v>
      </c>
      <c r="J96" s="185">
        <f t="shared" si="12"/>
        <v>695000</v>
      </c>
      <c r="K96" s="185">
        <f t="shared" si="13"/>
        <v>6950000</v>
      </c>
      <c r="L96" s="1183" t="s">
        <v>632</v>
      </c>
      <c r="M96" s="1058"/>
      <c r="N96" s="1058"/>
      <c r="O96" s="1037"/>
      <c r="P96" s="1053"/>
      <c r="Q96" s="1053"/>
      <c r="T96" s="1040"/>
      <c r="U96" s="1041"/>
      <c r="V96" s="1041"/>
      <c r="AA96" s="1038" t="str">
        <f>VLOOKUP(L96,'25-BRA-I-090'!$I:$FD,2,0)</f>
        <v>Cap</v>
      </c>
      <c r="AB96" s="1038" t="str">
        <f>VLOOKUP(L96,'25-BRA-I-090'!$I:$FD,3,0)</f>
        <v>Cap  T1-2" ISO 49</v>
      </c>
      <c r="AC96" s="1038" t="str">
        <f>VLOOKUP(L96,'25-BRA-I-090'!$I:$FD,5,0)</f>
        <v>pcs</v>
      </c>
      <c r="AD96" s="1038">
        <f>SUMIFS('25-BRA-I-090'!$CW:$CW,'25-BRA-I-090'!$I:$I,L96)</f>
        <v>10</v>
      </c>
      <c r="AE96" s="1038">
        <f>SUMIFS('25-BRA-I-090'!$CX:$CX,'25-BRA-I-090'!$I:$I,L96)</f>
        <v>8.6</v>
      </c>
      <c r="AF96" s="1038">
        <f>SUMIFS('25-BRA-I-090'!$DA:$DA,'25-BRA-I-090'!$I:$I,L96)</f>
        <v>0</v>
      </c>
      <c r="AG96" s="1038">
        <f>SUMIFS('25-BRA-I-090'!$DB:$DB,'25-BRA-I-090'!$I:$I,L96)</f>
        <v>0</v>
      </c>
      <c r="AH96" s="1039">
        <f>SUMIFS('25-BRA-I-090'!$DN:$DN,'25-BRA-I-090'!$I:$I,L96)+SUMIFS('25-BRA-I-090'!$EG:$EG,'25-BRA-I-090'!$I:$I,L96)</f>
        <v>10</v>
      </c>
      <c r="AI96" s="1039">
        <f>SUMIFS('25-BRA-I-090'!$DO:$DO,'25-BRA-I-090'!$I:$I,L96)+SUMIFS('25-BRA-I-090'!$EH:$EH,'25-BRA-I-090'!$I:$I,L96)</f>
        <v>0</v>
      </c>
      <c r="AJ96" s="1039">
        <f>SUMIFS('25-BRA-I-090'!$DS:$DS,'25-BRA-I-090'!$I:$I,L96)+26400*SUMIFS('25-BRA-I-090'!$EJ:$EJ,'25-BRA-I-090'!$I:$I,L96)</f>
        <v>6950000</v>
      </c>
      <c r="AK96" s="1071"/>
      <c r="AO96" s="1071"/>
      <c r="AR96" s="1063" t="s">
        <v>632</v>
      </c>
      <c r="AS96" s="1064" t="s">
        <v>633</v>
      </c>
      <c r="AT96" s="1064" t="s">
        <v>634</v>
      </c>
      <c r="AU96" s="1065" t="s">
        <v>635</v>
      </c>
      <c r="AV96" s="1072" t="s">
        <v>345</v>
      </c>
    </row>
    <row r="97" spans="1:48" s="1038" customFormat="1" ht="30">
      <c r="A97" s="372"/>
      <c r="B97" s="1056" t="str">
        <f t="shared" si="14"/>
        <v>Hinges GN 136-ST-60-60-A</v>
      </c>
      <c r="C97" s="1057" t="str">
        <f>VLOOKUP(L97,'25-BRA-I-090'!$I:$FD,4,0)</f>
        <v>Steel</v>
      </c>
      <c r="D97" s="374" t="str">
        <f t="shared" si="11"/>
        <v>sets</v>
      </c>
      <c r="E97" s="183"/>
      <c r="F97" s="184">
        <f t="shared" si="7"/>
        <v>60</v>
      </c>
      <c r="G97" s="185">
        <f t="shared" si="7"/>
        <v>0</v>
      </c>
      <c r="H97" s="185">
        <f t="shared" si="7"/>
        <v>0</v>
      </c>
      <c r="I97" s="185">
        <f t="shared" si="18"/>
        <v>60</v>
      </c>
      <c r="J97" s="185">
        <f t="shared" si="12"/>
        <v>32000</v>
      </c>
      <c r="K97" s="185">
        <f t="shared" si="13"/>
        <v>1920000</v>
      </c>
      <c r="L97" s="1183" t="s">
        <v>636</v>
      </c>
      <c r="M97" s="1058"/>
      <c r="N97" s="1058"/>
      <c r="O97" s="1037"/>
      <c r="P97" s="1053"/>
      <c r="Q97" s="1053"/>
      <c r="T97" s="1040"/>
      <c r="U97" s="1041"/>
      <c r="V97" s="1041"/>
      <c r="AA97" s="1038" t="str">
        <f>VLOOKUP(L97,'25-BRA-I-090'!$I:$FD,2,0)</f>
        <v>Bản lề</v>
      </c>
      <c r="AB97" s="1038" t="str">
        <f>VLOOKUP(L97,'25-BRA-I-090'!$I:$FD,3,0)</f>
        <v>Hinges GN 136-ST-60-60-A</v>
      </c>
      <c r="AC97" s="1038" t="str">
        <f>VLOOKUP(L97,'25-BRA-I-090'!$I:$FD,5,0)</f>
        <v>sets</v>
      </c>
      <c r="AD97" s="1038">
        <f>SUMIFS('25-BRA-I-090'!$CW:$CW,'25-BRA-I-090'!$I:$I,L97)</f>
        <v>60</v>
      </c>
      <c r="AE97" s="1038">
        <f>SUMIFS('25-BRA-I-090'!$CX:$CX,'25-BRA-I-090'!$I:$I,L97)</f>
        <v>0</v>
      </c>
      <c r="AF97" s="1038">
        <f>SUMIFS('25-BRA-I-090'!$DA:$DA,'25-BRA-I-090'!$I:$I,L97)</f>
        <v>0</v>
      </c>
      <c r="AG97" s="1038">
        <f>SUMIFS('25-BRA-I-090'!$DB:$DB,'25-BRA-I-090'!$I:$I,L97)</f>
        <v>0</v>
      </c>
      <c r="AH97" s="1039">
        <f>SUMIFS('25-BRA-I-090'!$DN:$DN,'25-BRA-I-090'!$I:$I,L97)+SUMIFS('25-BRA-I-090'!$EG:$EG,'25-BRA-I-090'!$I:$I,L97)</f>
        <v>60</v>
      </c>
      <c r="AI97" s="1039">
        <f>SUMIFS('25-BRA-I-090'!$DO:$DO,'25-BRA-I-090'!$I:$I,L97)+SUMIFS('25-BRA-I-090'!$EH:$EH,'25-BRA-I-090'!$I:$I,L97)</f>
        <v>0</v>
      </c>
      <c r="AJ97" s="1039">
        <f>SUMIFS('25-BRA-I-090'!$DS:$DS,'25-BRA-I-090'!$I:$I,L97)+26400*SUMIFS('25-BRA-I-090'!$EJ:$EJ,'25-BRA-I-090'!$I:$I,L97)</f>
        <v>1920000</v>
      </c>
      <c r="AK97" s="1071"/>
      <c r="AO97" s="1071"/>
      <c r="AR97" s="1063" t="s">
        <v>636</v>
      </c>
      <c r="AS97" s="1064" t="s">
        <v>637</v>
      </c>
      <c r="AT97" s="1064" t="s">
        <v>638</v>
      </c>
      <c r="AU97" s="1065" t="s">
        <v>535</v>
      </c>
      <c r="AV97" s="1072" t="s">
        <v>239</v>
      </c>
    </row>
    <row r="98" spans="1:48" s="1038" customFormat="1">
      <c r="A98" s="372"/>
      <c r="B98" s="1056" t="str">
        <f t="shared" si="14"/>
        <v>Grating</v>
      </c>
      <c r="C98" s="1057" t="str">
        <f>VLOOKUP(L98,'25-BRA-I-090'!$I:$FD,4,0)</f>
        <v>GRP-GRATING</v>
      </c>
      <c r="D98" s="374" t="str">
        <f t="shared" si="11"/>
        <v>pcs</v>
      </c>
      <c r="E98" s="183"/>
      <c r="F98" s="184">
        <f t="shared" si="7"/>
        <v>209</v>
      </c>
      <c r="G98" s="185">
        <f t="shared" si="7"/>
        <v>9064.0399999999936</v>
      </c>
      <c r="H98" s="185">
        <f t="shared" si="7"/>
        <v>0</v>
      </c>
      <c r="I98" s="185">
        <f t="shared" si="18"/>
        <v>86</v>
      </c>
      <c r="J98" s="185">
        <f t="shared" si="12"/>
        <v>1306395.3488372094</v>
      </c>
      <c r="K98" s="185">
        <f t="shared" si="13"/>
        <v>112350000</v>
      </c>
      <c r="L98" s="1183" t="s">
        <v>639</v>
      </c>
      <c r="M98" s="1058"/>
      <c r="N98" s="1058"/>
      <c r="O98" s="1037"/>
      <c r="P98" s="1053"/>
      <c r="Q98" s="1053"/>
      <c r="T98" s="1040"/>
      <c r="U98" s="1041"/>
      <c r="V98" s="1041"/>
      <c r="AA98" s="1038" t="str">
        <f>VLOOKUP(L98,'25-BRA-I-090'!$I:$FD,2,0)</f>
        <v>Tấm sàn</v>
      </c>
      <c r="AB98" s="1038" t="str">
        <f>VLOOKUP(L98,'25-BRA-I-090'!$I:$FD,3,0)</f>
        <v>Grating</v>
      </c>
      <c r="AC98" s="1038" t="str">
        <f>VLOOKUP(L98,'25-BRA-I-090'!$I:$FD,5,0)</f>
        <v>pcs</v>
      </c>
      <c r="AD98" s="1038">
        <f>SUMIFS('25-BRA-I-090'!$CW:$CW,'25-BRA-I-090'!$I:$I,L98)</f>
        <v>209</v>
      </c>
      <c r="AE98" s="1038">
        <f>SUMIFS('25-BRA-I-090'!$CX:$CX,'25-BRA-I-090'!$I:$I,L98)</f>
        <v>9064.0399999999936</v>
      </c>
      <c r="AF98" s="1038">
        <f>SUMIFS('25-BRA-I-090'!$DA:$DA,'25-BRA-I-090'!$I:$I,L98)</f>
        <v>0</v>
      </c>
      <c r="AG98" s="1038">
        <f>SUMIFS('25-BRA-I-090'!$DB:$DB,'25-BRA-I-090'!$I:$I,L98)</f>
        <v>0</v>
      </c>
      <c r="AH98" s="1039">
        <f>SUMIFS('25-BRA-I-090'!$DN:$DN,'25-BRA-I-090'!$I:$I,L98)+SUMIFS('25-BRA-I-090'!$EG:$EG,'25-BRA-I-090'!$I:$I,L98)</f>
        <v>86</v>
      </c>
      <c r="AI98" s="1039">
        <f>SUMIFS('25-BRA-I-090'!$DO:$DO,'25-BRA-I-090'!$I:$I,L98)+SUMIFS('25-BRA-I-090'!$EH:$EH,'25-BRA-I-090'!$I:$I,L98)</f>
        <v>0</v>
      </c>
      <c r="AJ98" s="1039">
        <f>SUMIFS('25-BRA-I-090'!$DS:$DS,'25-BRA-I-090'!$I:$I,L98)+26400*SUMIFS('25-BRA-I-090'!$EJ:$EJ,'25-BRA-I-090'!$I:$I,L98)</f>
        <v>112350000</v>
      </c>
      <c r="AK98" s="1071"/>
      <c r="AO98" s="1071"/>
      <c r="AR98" s="1064" t="s">
        <v>639</v>
      </c>
      <c r="AS98" s="1064" t="s">
        <v>640</v>
      </c>
      <c r="AT98" s="1064" t="s">
        <v>641</v>
      </c>
      <c r="AU98" s="1065" t="s">
        <v>642</v>
      </c>
      <c r="AV98" s="1072" t="s">
        <v>345</v>
      </c>
    </row>
    <row r="99" spans="1:48" s="1038" customFormat="1">
      <c r="A99" s="372"/>
      <c r="B99" s="1056" t="str">
        <f t="shared" si="14"/>
        <v>Grating</v>
      </c>
      <c r="C99" s="1057" t="str">
        <f>VLOOKUP(L99,'25-BRA-I-090'!$I:$FD,4,0)</f>
        <v>GRP-GRATING</v>
      </c>
      <c r="D99" s="374" t="str">
        <f t="shared" si="11"/>
        <v>pcs</v>
      </c>
      <c r="E99" s="183"/>
      <c r="F99" s="184">
        <f t="shared" si="7"/>
        <v>0</v>
      </c>
      <c r="G99" s="185">
        <f t="shared" si="7"/>
        <v>0</v>
      </c>
      <c r="H99" s="185">
        <f t="shared" si="7"/>
        <v>0</v>
      </c>
      <c r="I99" s="185">
        <f t="shared" si="18"/>
        <v>1756</v>
      </c>
      <c r="J99" s="185">
        <f t="shared" si="12"/>
        <v>65000</v>
      </c>
      <c r="K99" s="185">
        <f t="shared" si="13"/>
        <v>114140000</v>
      </c>
      <c r="L99" s="1183" t="s">
        <v>1502</v>
      </c>
      <c r="M99" s="1058"/>
      <c r="N99" s="1058"/>
      <c r="O99" s="1037"/>
      <c r="P99" s="1053"/>
      <c r="Q99" s="1053"/>
      <c r="T99" s="1040"/>
      <c r="U99" s="1041"/>
      <c r="V99" s="1041"/>
      <c r="AA99" s="1038" t="str">
        <f>VLOOKUP(L99,'25-BRA-I-090'!$I:$FD,2,0)</f>
        <v>Tấm sàn</v>
      </c>
      <c r="AB99" s="1038" t="str">
        <f>VLOOKUP(L99,'25-BRA-I-090'!$I:$FD,3,0)</f>
        <v>Grating</v>
      </c>
      <c r="AC99" s="1038" t="str">
        <f>VLOOKUP(L99,'25-BRA-I-090'!$I:$FD,5,0)</f>
        <v>pcs</v>
      </c>
      <c r="AD99" s="1038">
        <f>SUMIFS('25-BRA-I-090'!$CW:$CW,'25-BRA-I-090'!$I:$I,L99)</f>
        <v>0</v>
      </c>
      <c r="AE99" s="1038">
        <f>SUMIFS('25-BRA-I-090'!$CX:$CX,'25-BRA-I-090'!$I:$I,L99)</f>
        <v>0</v>
      </c>
      <c r="AF99" s="1038">
        <f>SUMIFS('25-BRA-I-090'!$DA:$DA,'25-BRA-I-090'!$I:$I,L99)</f>
        <v>0</v>
      </c>
      <c r="AG99" s="1038">
        <f>SUMIFS('25-BRA-I-090'!$DB:$DB,'25-BRA-I-090'!$I:$I,L99)</f>
        <v>0</v>
      </c>
      <c r="AH99" s="1039">
        <f>SUMIFS('25-BRA-I-090'!$DN:$DN,'25-BRA-I-090'!$I:$I,L99)+SUMIFS('25-BRA-I-090'!$EG:$EG,'25-BRA-I-090'!$I:$I,L99)</f>
        <v>1756</v>
      </c>
      <c r="AI99" s="1039">
        <f>SUMIFS('25-BRA-I-090'!$DO:$DO,'25-BRA-I-090'!$I:$I,L99)+SUMIFS('25-BRA-I-090'!$EH:$EH,'25-BRA-I-090'!$I:$I,L99)</f>
        <v>0</v>
      </c>
      <c r="AJ99" s="1039">
        <f>SUMIFS('25-BRA-I-090'!$DS:$DS,'25-BRA-I-090'!$I:$I,L99)+26400*SUMIFS('25-BRA-I-090'!$EJ:$EJ,'25-BRA-I-090'!$I:$I,L99)</f>
        <v>114140000</v>
      </c>
      <c r="AK99" s="1071"/>
      <c r="AO99" s="1071"/>
      <c r="AR99" s="1063" t="s">
        <v>1502</v>
      </c>
      <c r="AS99" s="1064" t="s">
        <v>640</v>
      </c>
      <c r="AT99" s="1064" t="s">
        <v>641</v>
      </c>
      <c r="AU99" s="1065" t="s">
        <v>642</v>
      </c>
      <c r="AV99" s="1072" t="s">
        <v>345</v>
      </c>
    </row>
    <row r="100" spans="1:48" s="1038" customFormat="1">
      <c r="A100" s="372"/>
      <c r="B100" s="1056" t="str">
        <f t="shared" si="14"/>
        <v>PL4</v>
      </c>
      <c r="C100" s="1057" t="str">
        <f>VLOOKUP(L100,'25-BRA-I-090'!$I:$FD,4,0)</f>
        <v>ASTM A36</v>
      </c>
      <c r="D100" s="374" t="str">
        <f t="shared" si="11"/>
        <v>m2</v>
      </c>
      <c r="E100" s="183"/>
      <c r="F100" s="184">
        <f t="shared" si="7"/>
        <v>45</v>
      </c>
      <c r="G100" s="185">
        <f t="shared" si="7"/>
        <v>1413</v>
      </c>
      <c r="H100" s="185">
        <f t="shared" si="7"/>
        <v>45</v>
      </c>
      <c r="I100" s="185">
        <f t="shared" si="18"/>
        <v>0</v>
      </c>
      <c r="J100" s="185" t="e">
        <f t="shared" si="12"/>
        <v>#DIV/0!</v>
      </c>
      <c r="K100" s="185">
        <f t="shared" si="13"/>
        <v>0</v>
      </c>
      <c r="L100" s="1183" t="s">
        <v>685</v>
      </c>
      <c r="M100" s="1058"/>
      <c r="N100" s="1058"/>
      <c r="O100" s="1037"/>
      <c r="P100" s="1053"/>
      <c r="Q100" s="1053"/>
      <c r="T100" s="1040"/>
      <c r="U100" s="1041"/>
      <c r="V100" s="1041"/>
      <c r="AA100" s="1038" t="str">
        <f>VLOOKUP(L100,'25-BRA-I-090'!$I:$FD,2,0)</f>
        <v>Tôn tấm</v>
      </c>
      <c r="AB100" s="1038" t="str">
        <f>VLOOKUP(L100,'25-BRA-I-090'!$I:$FD,3,0)</f>
        <v>PL4</v>
      </c>
      <c r="AC100" s="1038" t="str">
        <f>VLOOKUP(L100,'25-BRA-I-090'!$I:$FD,5,0)</f>
        <v>m2</v>
      </c>
      <c r="AD100" s="1038">
        <f>SUMIFS('25-BRA-I-090'!$CW:$CW,'25-BRA-I-090'!$I:$I,L100)</f>
        <v>45</v>
      </c>
      <c r="AE100" s="1038">
        <f>SUMIFS('25-BRA-I-090'!$CX:$CX,'25-BRA-I-090'!$I:$I,L100)</f>
        <v>1413</v>
      </c>
      <c r="AF100" s="1038">
        <f>SUMIFS('25-BRA-I-090'!$DA:$DA,'25-BRA-I-090'!$I:$I,L100)</f>
        <v>45</v>
      </c>
      <c r="AG100" s="1038">
        <f>SUMIFS('25-BRA-I-090'!$DB:$DB,'25-BRA-I-090'!$I:$I,L100)</f>
        <v>1413</v>
      </c>
      <c r="AH100" s="1039">
        <f>SUMIFS('25-BRA-I-090'!$DN:$DN,'25-BRA-I-090'!$I:$I,L100)+SUMIFS('25-BRA-I-090'!$EG:$EG,'25-BRA-I-090'!$I:$I,L100)</f>
        <v>0</v>
      </c>
      <c r="AI100" s="1039">
        <f>SUMIFS('25-BRA-I-090'!$DO:$DO,'25-BRA-I-090'!$I:$I,L100)+SUMIFS('25-BRA-I-090'!$EH:$EH,'25-BRA-I-090'!$I:$I,L100)</f>
        <v>0</v>
      </c>
      <c r="AJ100" s="1039">
        <f>SUMIFS('25-BRA-I-090'!$DS:$DS,'25-BRA-I-090'!$I:$I,L100)+26400*SUMIFS('25-BRA-I-090'!$EJ:$EJ,'25-BRA-I-090'!$I:$I,L100)</f>
        <v>0</v>
      </c>
      <c r="AK100" s="1071"/>
      <c r="AO100" s="1071"/>
      <c r="AR100" s="1063" t="s">
        <v>685</v>
      </c>
      <c r="AS100" s="1064" t="s">
        <v>235</v>
      </c>
      <c r="AT100" s="1064" t="s">
        <v>686</v>
      </c>
      <c r="AU100" s="1065" t="s">
        <v>289</v>
      </c>
      <c r="AV100" s="1072" t="s">
        <v>44</v>
      </c>
    </row>
    <row r="101" spans="1:48" s="1038" customFormat="1">
      <c r="A101" s="372"/>
      <c r="B101" s="1056" t="str">
        <f t="shared" si="14"/>
        <v>RB16-L6000</v>
      </c>
      <c r="C101" s="1057" t="str">
        <f>VLOOKUP(L101,'25-BRA-I-090'!$I:$FD,4,0)</f>
        <v>ASTM C38000</v>
      </c>
      <c r="D101" s="374" t="str">
        <f t="shared" si="11"/>
        <v>m</v>
      </c>
      <c r="E101" s="183"/>
      <c r="F101" s="184">
        <f t="shared" si="7"/>
        <v>6</v>
      </c>
      <c r="G101" s="185">
        <f t="shared" si="7"/>
        <v>9.481481481481481</v>
      </c>
      <c r="H101" s="185">
        <f t="shared" si="7"/>
        <v>0</v>
      </c>
      <c r="I101" s="185">
        <f t="shared" si="18"/>
        <v>6</v>
      </c>
      <c r="J101" s="185">
        <f t="shared" si="12"/>
        <v>475000</v>
      </c>
      <c r="K101" s="185">
        <f t="shared" si="13"/>
        <v>2850000</v>
      </c>
      <c r="L101" s="1183" t="s">
        <v>687</v>
      </c>
      <c r="M101" s="1058"/>
      <c r="N101" s="1058"/>
      <c r="O101" s="1037"/>
      <c r="P101" s="1053"/>
      <c r="Q101" s="1053"/>
      <c r="T101" s="1040"/>
      <c r="U101" s="1041"/>
      <c r="V101" s="1041"/>
      <c r="AA101" s="1038" t="str">
        <f>VLOOKUP(L101,'25-BRA-I-090'!$I:$FD,2,0)</f>
        <v>Thép tròn</v>
      </c>
      <c r="AB101" s="1038" t="str">
        <f>VLOOKUP(L101,'25-BRA-I-090'!$I:$FD,3,0)</f>
        <v>RB16-L6000</v>
      </c>
      <c r="AC101" s="1038" t="str">
        <f>VLOOKUP(L101,'25-BRA-I-090'!$I:$FD,5,0)</f>
        <v>m</v>
      </c>
      <c r="AD101" s="1038">
        <f>SUMIFS('25-BRA-I-090'!$CW:$CW,'25-BRA-I-090'!$I:$I,L101)</f>
        <v>6</v>
      </c>
      <c r="AE101" s="1038">
        <f>SUMIFS('25-BRA-I-090'!$CX:$CX,'25-BRA-I-090'!$I:$I,L101)</f>
        <v>9.481481481481481</v>
      </c>
      <c r="AF101" s="1038">
        <f>SUMIFS('25-BRA-I-090'!$DA:$DA,'25-BRA-I-090'!$I:$I,L101)</f>
        <v>0</v>
      </c>
      <c r="AG101" s="1038">
        <f>SUMIFS('25-BRA-I-090'!$DB:$DB,'25-BRA-I-090'!$I:$I,L101)</f>
        <v>0</v>
      </c>
      <c r="AH101" s="1039">
        <f>SUMIFS('25-BRA-I-090'!$DN:$DN,'25-BRA-I-090'!$I:$I,L101)+SUMIFS('25-BRA-I-090'!$EG:$EG,'25-BRA-I-090'!$I:$I,L101)</f>
        <v>6</v>
      </c>
      <c r="AI101" s="1039">
        <f>SUMIFS('25-BRA-I-090'!$DO:$DO,'25-BRA-I-090'!$I:$I,L101)+SUMIFS('25-BRA-I-090'!$EH:$EH,'25-BRA-I-090'!$I:$I,L101)</f>
        <v>0</v>
      </c>
      <c r="AJ101" s="1039">
        <f>SUMIFS('25-BRA-I-090'!$DS:$DS,'25-BRA-I-090'!$I:$I,L101)+26400*SUMIFS('25-BRA-I-090'!$EJ:$EJ,'25-BRA-I-090'!$I:$I,L101)</f>
        <v>2850000</v>
      </c>
      <c r="AK101" s="1071"/>
      <c r="AO101" s="1071"/>
      <c r="AR101" s="1063" t="s">
        <v>687</v>
      </c>
      <c r="AS101" s="1064" t="s">
        <v>412</v>
      </c>
      <c r="AT101" s="1064" t="s">
        <v>688</v>
      </c>
      <c r="AU101" s="1065" t="s">
        <v>1179</v>
      </c>
      <c r="AV101" s="1072" t="s">
        <v>61</v>
      </c>
    </row>
    <row r="102" spans="1:48" s="1038" customFormat="1">
      <c r="A102" s="372"/>
      <c r="B102" s="1056" t="str">
        <f t="shared" si="14"/>
        <v>RB5-L1200</v>
      </c>
      <c r="C102" s="1057" t="str">
        <f>VLOOKUP(L102,'25-BRA-I-090'!$I:$FD,4,0)</f>
        <v>1.0044/A36</v>
      </c>
      <c r="D102" s="374" t="str">
        <f t="shared" si="11"/>
        <v>m</v>
      </c>
      <c r="E102" s="183"/>
      <c r="F102" s="184">
        <f t="shared" si="7"/>
        <v>1.2</v>
      </c>
      <c r="G102" s="185">
        <f t="shared" si="7"/>
        <v>0.18</v>
      </c>
      <c r="H102" s="185">
        <f t="shared" si="7"/>
        <v>0</v>
      </c>
      <c r="I102" s="185">
        <f t="shared" si="18"/>
        <v>1.2</v>
      </c>
      <c r="J102" s="185">
        <f t="shared" si="12"/>
        <v>10000</v>
      </c>
      <c r="K102" s="185">
        <f t="shared" si="13"/>
        <v>12000</v>
      </c>
      <c r="L102" s="1183" t="s">
        <v>689</v>
      </c>
      <c r="M102" s="1058"/>
      <c r="N102" s="1058"/>
      <c r="O102" s="1037"/>
      <c r="P102" s="1053"/>
      <c r="Q102" s="1053"/>
      <c r="T102" s="1040"/>
      <c r="U102" s="1041"/>
      <c r="V102" s="1041"/>
      <c r="AA102" s="1038" t="str">
        <f>VLOOKUP(L102,'25-BRA-I-090'!$I:$FD,2,0)</f>
        <v>Thép tròn</v>
      </c>
      <c r="AB102" s="1038" t="str">
        <f>VLOOKUP(L102,'25-BRA-I-090'!$I:$FD,3,0)</f>
        <v>RB5-L1200</v>
      </c>
      <c r="AC102" s="1038" t="str">
        <f>VLOOKUP(L102,'25-BRA-I-090'!$I:$FD,5,0)</f>
        <v>m</v>
      </c>
      <c r="AD102" s="1038">
        <f>SUMIFS('25-BRA-I-090'!$CW:$CW,'25-BRA-I-090'!$I:$I,L102)</f>
        <v>1.2</v>
      </c>
      <c r="AE102" s="1038">
        <f>SUMIFS('25-BRA-I-090'!$CX:$CX,'25-BRA-I-090'!$I:$I,L102)</f>
        <v>0.18</v>
      </c>
      <c r="AF102" s="1038">
        <f>SUMIFS('25-BRA-I-090'!$DA:$DA,'25-BRA-I-090'!$I:$I,L102)</f>
        <v>0</v>
      </c>
      <c r="AG102" s="1038">
        <f>SUMIFS('25-BRA-I-090'!$DB:$DB,'25-BRA-I-090'!$I:$I,L102)</f>
        <v>0</v>
      </c>
      <c r="AH102" s="1039">
        <f>SUMIFS('25-BRA-I-090'!$DN:$DN,'25-BRA-I-090'!$I:$I,L102)+SUMIFS('25-BRA-I-090'!$EG:$EG,'25-BRA-I-090'!$I:$I,L102)</f>
        <v>1.2</v>
      </c>
      <c r="AI102" s="1039">
        <f>SUMIFS('25-BRA-I-090'!$DO:$DO,'25-BRA-I-090'!$I:$I,L102)+SUMIFS('25-BRA-I-090'!$EH:$EH,'25-BRA-I-090'!$I:$I,L102)</f>
        <v>0</v>
      </c>
      <c r="AJ102" s="1039">
        <f>SUMIFS('25-BRA-I-090'!$DS:$DS,'25-BRA-I-090'!$I:$I,L102)+26400*SUMIFS('25-BRA-I-090'!$EJ:$EJ,'25-BRA-I-090'!$I:$I,L102)</f>
        <v>12000</v>
      </c>
      <c r="AK102" s="1071"/>
      <c r="AO102" s="1071"/>
      <c r="AR102" s="1063" t="s">
        <v>689</v>
      </c>
      <c r="AS102" s="1064" t="s">
        <v>412</v>
      </c>
      <c r="AT102" s="1064" t="s">
        <v>690</v>
      </c>
      <c r="AU102" s="1065" t="s">
        <v>691</v>
      </c>
      <c r="AV102" s="1072" t="s">
        <v>61</v>
      </c>
    </row>
    <row r="103" spans="1:48" s="1038" customFormat="1" ht="30">
      <c r="A103" s="372"/>
      <c r="B103" s="1056" t="str">
        <f t="shared" si="14"/>
        <v>SHS31.8x31.8x3-L6000</v>
      </c>
      <c r="C103" s="1057" t="str">
        <f>VLOOKUP(L103,'25-BRA-I-090'!$I:$FD,4,0)</f>
        <v>1.0038/A36</v>
      </c>
      <c r="D103" s="374" t="str">
        <f t="shared" si="11"/>
        <v>Kg</v>
      </c>
      <c r="E103" s="183"/>
      <c r="F103" s="184">
        <f t="shared" si="7"/>
        <v>84</v>
      </c>
      <c r="G103" s="185">
        <f t="shared" si="7"/>
        <v>210</v>
      </c>
      <c r="H103" s="185">
        <f t="shared" ref="H103:H105" si="19">AG103</f>
        <v>0</v>
      </c>
      <c r="I103" s="185">
        <f t="shared" ref="I103:I105" si="20">AI103</f>
        <v>209</v>
      </c>
      <c r="J103" s="185">
        <f t="shared" si="12"/>
        <v>17727.27</v>
      </c>
      <c r="K103" s="185">
        <f t="shared" si="13"/>
        <v>3704999.43</v>
      </c>
      <c r="L103" s="1183" t="s">
        <v>692</v>
      </c>
      <c r="M103" s="1058"/>
      <c r="N103" s="1058"/>
      <c r="O103" s="1037"/>
      <c r="P103" s="1053"/>
      <c r="Q103" s="1053"/>
      <c r="T103" s="1040"/>
      <c r="U103" s="1041"/>
      <c r="V103" s="1041"/>
      <c r="AA103" s="1038" t="str">
        <f>VLOOKUP(L103,'25-BRA-I-090'!$I:$FD,2,0)</f>
        <v>Hộp</v>
      </c>
      <c r="AB103" s="1038" t="str">
        <f>VLOOKUP(L103,'25-BRA-I-090'!$I:$FD,3,0)</f>
        <v>SHS31.8x31.8x3-L6000</v>
      </c>
      <c r="AC103" s="1038" t="s">
        <v>2619</v>
      </c>
      <c r="AD103" s="1038">
        <f>SUMIFS('25-BRA-I-090'!$CW:$CW,'25-BRA-I-090'!$I:$I,L103)</f>
        <v>84</v>
      </c>
      <c r="AE103" s="1038">
        <f>SUMIFS('25-BRA-I-090'!$CX:$CX,'25-BRA-I-090'!$I:$I,L103)</f>
        <v>210</v>
      </c>
      <c r="AF103" s="1038">
        <f>SUMIFS('25-BRA-I-090'!$DA:$DA,'25-BRA-I-090'!$I:$I,L103)</f>
        <v>0</v>
      </c>
      <c r="AG103" s="1038">
        <f>SUMIFS('25-BRA-I-090'!$DB:$DB,'25-BRA-I-090'!$I:$I,L103)</f>
        <v>0</v>
      </c>
      <c r="AH103" s="1039">
        <f>SUMIFS('25-BRA-I-090'!$DN:$DN,'25-BRA-I-090'!$I:$I,L103)+SUMIFS('25-BRA-I-090'!$EG:$EG,'25-BRA-I-090'!$I:$I,L103)</f>
        <v>84</v>
      </c>
      <c r="AI103" s="1039">
        <f>SUMIFS('25-BRA-I-090'!$DO:$DO,'25-BRA-I-090'!$I:$I,L103)+SUMIFS('25-BRA-I-090'!$EH:$EH,'25-BRA-I-090'!$I:$I,L103)</f>
        <v>209</v>
      </c>
      <c r="AJ103" s="1039">
        <f>SUMIFS('25-BRA-I-090'!$DS:$DS,'25-BRA-I-090'!$I:$I,L103)+26400*SUMIFS('25-BRA-I-090'!$EJ:$EJ,'25-BRA-I-090'!$I:$I,L103)</f>
        <v>3704999.43</v>
      </c>
      <c r="AK103" s="1071"/>
      <c r="AO103" s="1071"/>
      <c r="AR103" s="1063" t="s">
        <v>692</v>
      </c>
      <c r="AS103" s="1064" t="s">
        <v>693</v>
      </c>
      <c r="AT103" s="1064" t="s">
        <v>694</v>
      </c>
      <c r="AU103" s="1065" t="s">
        <v>399</v>
      </c>
      <c r="AV103" s="1072" t="s">
        <v>61</v>
      </c>
    </row>
    <row r="104" spans="1:48" s="1038" customFormat="1" ht="30">
      <c r="A104" s="372"/>
      <c r="B104" s="1056" t="str">
        <f t="shared" si="14"/>
        <v>Tube DN.350 (Pipe D355.6x4)-L12000</v>
      </c>
      <c r="C104" s="1057" t="str">
        <f>VLOOKUP(L104,'25-BRA-I-090'!$I:$FD,4,0)</f>
        <v>1.0044/A36</v>
      </c>
      <c r="D104" s="374" t="str">
        <f t="shared" si="11"/>
        <v>Kg</v>
      </c>
      <c r="E104" s="183"/>
      <c r="F104" s="184">
        <f t="shared" si="7"/>
        <v>168</v>
      </c>
      <c r="G104" s="185">
        <f t="shared" si="7"/>
        <v>5769.1200000000008</v>
      </c>
      <c r="H104" s="185">
        <f t="shared" si="19"/>
        <v>0</v>
      </c>
      <c r="I104" s="185">
        <f t="shared" si="20"/>
        <v>7468</v>
      </c>
      <c r="J104" s="185">
        <f t="shared" si="12"/>
        <v>18000</v>
      </c>
      <c r="K104" s="185">
        <f t="shared" si="13"/>
        <v>134424000</v>
      </c>
      <c r="L104" s="1183" t="s">
        <v>695</v>
      </c>
      <c r="M104" s="1058"/>
      <c r="N104" s="1058"/>
      <c r="O104" s="1037"/>
      <c r="P104" s="1053"/>
      <c r="Q104" s="1053"/>
      <c r="T104" s="1040"/>
      <c r="U104" s="1041"/>
      <c r="V104" s="1041"/>
      <c r="AA104" s="1038" t="str">
        <f>VLOOKUP(L104,'25-BRA-I-090'!$I:$FD,2,0)</f>
        <v>Ống</v>
      </c>
      <c r="AB104" s="1038" t="str">
        <f>VLOOKUP(L104,'25-BRA-I-090'!$I:$FD,3,0)</f>
        <v>Tube DN.350 (Pipe D355.6x4)-L12000</v>
      </c>
      <c r="AC104" s="1038" t="s">
        <v>2619</v>
      </c>
      <c r="AD104" s="1038">
        <f>SUMIFS('25-BRA-I-090'!$CW:$CW,'25-BRA-I-090'!$I:$I,L104)</f>
        <v>168</v>
      </c>
      <c r="AE104" s="1038">
        <f>SUMIFS('25-BRA-I-090'!$CX:$CX,'25-BRA-I-090'!$I:$I,L104)</f>
        <v>5769.1200000000008</v>
      </c>
      <c r="AF104" s="1038">
        <f>SUMIFS('25-BRA-I-090'!$DA:$DA,'25-BRA-I-090'!$I:$I,L104)</f>
        <v>0</v>
      </c>
      <c r="AG104" s="1038">
        <f>SUMIFS('25-BRA-I-090'!$DB:$DB,'25-BRA-I-090'!$I:$I,L104)</f>
        <v>0</v>
      </c>
      <c r="AH104" s="1039">
        <f>SUMIFS('25-BRA-I-090'!$DN:$DN,'25-BRA-I-090'!$I:$I,L104)+SUMIFS('25-BRA-I-090'!$EG:$EG,'25-BRA-I-090'!$I:$I,L104)</f>
        <v>168</v>
      </c>
      <c r="AI104" s="1039">
        <f>SUMIFS('25-BRA-I-090'!$DO:$DO,'25-BRA-I-090'!$I:$I,L104)+SUMIFS('25-BRA-I-090'!$EH:$EH,'25-BRA-I-090'!$I:$I,L104)</f>
        <v>7468</v>
      </c>
      <c r="AJ104" s="1039">
        <f>SUMIFS('25-BRA-I-090'!$DS:$DS,'25-BRA-I-090'!$I:$I,L104)+26400*SUMIFS('25-BRA-I-090'!$EJ:$EJ,'25-BRA-I-090'!$I:$I,L104)</f>
        <v>134424000</v>
      </c>
      <c r="AK104" s="1071"/>
      <c r="AO104" s="1071"/>
      <c r="AR104" s="1063" t="s">
        <v>695</v>
      </c>
      <c r="AS104" s="1064" t="s">
        <v>397</v>
      </c>
      <c r="AT104" s="1064" t="s">
        <v>696</v>
      </c>
      <c r="AU104" s="1065" t="s">
        <v>691</v>
      </c>
      <c r="AV104" s="1072" t="s">
        <v>61</v>
      </c>
    </row>
    <row r="105" spans="1:48" s="1038" customFormat="1" ht="30">
      <c r="A105" s="372"/>
      <c r="B105" s="1056" t="str">
        <f t="shared" si="14"/>
        <v>UPN120(C120x55x7x9)-L12000</v>
      </c>
      <c r="C105" s="1057" t="str">
        <f>VLOOKUP(L105,'25-BRA-I-090'!$I:$FD,4,0)</f>
        <v>1.0044/A36</v>
      </c>
      <c r="D105" s="374" t="str">
        <f t="shared" si="11"/>
        <v>Kg</v>
      </c>
      <c r="E105" s="183"/>
      <c r="F105" s="184">
        <f t="shared" si="7"/>
        <v>78</v>
      </c>
      <c r="G105" s="185">
        <f t="shared" si="7"/>
        <v>1037.4000000000001</v>
      </c>
      <c r="H105" s="185">
        <f t="shared" si="19"/>
        <v>0</v>
      </c>
      <c r="I105" s="185">
        <f t="shared" si="20"/>
        <v>1125.5999999999999</v>
      </c>
      <c r="J105" s="185">
        <f t="shared" si="12"/>
        <v>30997.911120399534</v>
      </c>
      <c r="K105" s="185">
        <f t="shared" si="13"/>
        <v>34891248.757121712</v>
      </c>
      <c r="L105" s="1183" t="s">
        <v>697</v>
      </c>
      <c r="M105" s="1058"/>
      <c r="N105" s="1058"/>
      <c r="O105" s="1037"/>
      <c r="P105" s="1053"/>
      <c r="Q105" s="1053"/>
      <c r="T105" s="1040"/>
      <c r="U105" s="1041"/>
      <c r="V105" s="1041"/>
      <c r="AA105" s="1038" t="str">
        <f>VLOOKUP(L105,'25-BRA-I-090'!$I:$FD,2,0)</f>
        <v>Thép hình-C</v>
      </c>
      <c r="AB105" s="1038" t="str">
        <f>VLOOKUP(L105,'25-BRA-I-090'!$I:$FD,3,0)</f>
        <v>UPN120(C120x55x7x9)-L12000</v>
      </c>
      <c r="AC105" s="1038" t="s">
        <v>2619</v>
      </c>
      <c r="AD105" s="1038">
        <f>SUMIFS('25-BRA-I-090'!$CW:$CW,'25-BRA-I-090'!$I:$I,L105)</f>
        <v>78</v>
      </c>
      <c r="AE105" s="1038">
        <f>SUMIFS('25-BRA-I-090'!$CX:$CX,'25-BRA-I-090'!$I:$I,L105)</f>
        <v>1037.4000000000001</v>
      </c>
      <c r="AF105" s="1038">
        <f>SUMIFS('25-BRA-I-090'!$DA:$DA,'25-BRA-I-090'!$I:$I,L105)</f>
        <v>0</v>
      </c>
      <c r="AG105" s="1038">
        <f>SUMIFS('25-BRA-I-090'!$DB:$DB,'25-BRA-I-090'!$I:$I,L105)</f>
        <v>0</v>
      </c>
      <c r="AH105" s="1039">
        <f>SUMIFS('25-BRA-I-090'!$DN:$DN,'25-BRA-I-090'!$I:$I,L105)+SUMIFS('25-BRA-I-090'!$EG:$EG,'25-BRA-I-090'!$I:$I,L105)</f>
        <v>84</v>
      </c>
      <c r="AI105" s="1039">
        <f>SUMIFS('25-BRA-I-090'!$DO:$DO,'25-BRA-I-090'!$I:$I,L105)+SUMIFS('25-BRA-I-090'!$EH:$EH,'25-BRA-I-090'!$I:$I,L105)</f>
        <v>1125.5999999999999</v>
      </c>
      <c r="AJ105" s="1039">
        <f>SUMIFS('25-BRA-I-090'!$DS:$DS,'25-BRA-I-090'!$I:$I,L105)+26400*SUMIFS('25-BRA-I-090'!$EJ:$EJ,'25-BRA-I-090'!$I:$I,L105)</f>
        <v>34891248.757121712</v>
      </c>
      <c r="AK105" s="1071"/>
      <c r="AO105" s="1071"/>
      <c r="AR105" s="1063" t="s">
        <v>697</v>
      </c>
      <c r="AS105" s="1064" t="s">
        <v>277</v>
      </c>
      <c r="AT105" s="1064" t="s">
        <v>698</v>
      </c>
      <c r="AU105" s="1065" t="s">
        <v>691</v>
      </c>
      <c r="AV105" s="1072" t="s">
        <v>61</v>
      </c>
    </row>
    <row r="106" spans="1:48" s="1038" customFormat="1">
      <c r="A106" s="372"/>
      <c r="B106" s="1056" t="str">
        <f t="shared" si="14"/>
        <v>Spring D3</v>
      </c>
      <c r="C106" s="1057" t="str">
        <f>VLOOKUP(L106,'25-BRA-I-090'!$I:$FD,4,0)</f>
        <v>SUS304</v>
      </c>
      <c r="D106" s="374" t="str">
        <f t="shared" si="11"/>
        <v>pcs</v>
      </c>
      <c r="E106" s="183"/>
      <c r="F106" s="184">
        <f t="shared" si="7"/>
        <v>92</v>
      </c>
      <c r="G106" s="185">
        <f t="shared" si="7"/>
        <v>0</v>
      </c>
      <c r="H106" s="185">
        <f t="shared" si="7"/>
        <v>0</v>
      </c>
      <c r="I106" s="185">
        <f t="shared" ref="I106:I107" si="21">AH106</f>
        <v>92</v>
      </c>
      <c r="J106" s="185">
        <f t="shared" si="12"/>
        <v>150000</v>
      </c>
      <c r="K106" s="185">
        <f t="shared" si="13"/>
        <v>13800000</v>
      </c>
      <c r="L106" s="1183" t="s">
        <v>699</v>
      </c>
      <c r="M106" s="1058"/>
      <c r="N106" s="1058"/>
      <c r="O106" s="1037"/>
      <c r="P106" s="1053"/>
      <c r="Q106" s="1053"/>
      <c r="T106" s="1040"/>
      <c r="U106" s="1041"/>
      <c r="V106" s="1041"/>
      <c r="AA106" s="1038" t="str">
        <f>VLOOKUP(L106,'25-BRA-I-090'!$I:$FD,2,0)</f>
        <v>Spring</v>
      </c>
      <c r="AB106" s="1038" t="str">
        <f>VLOOKUP(L106,'25-BRA-I-090'!$I:$FD,3,0)</f>
        <v>Spring D3</v>
      </c>
      <c r="AC106" s="1038" t="str">
        <f>VLOOKUP(L106,'25-BRA-I-090'!$I:$FD,5,0)</f>
        <v>pcs</v>
      </c>
      <c r="AD106" s="1038">
        <f>SUMIFS('25-BRA-I-090'!$CW:$CW,'25-BRA-I-090'!$I:$I,L106)</f>
        <v>92</v>
      </c>
      <c r="AE106" s="1038">
        <f>SUMIFS('25-BRA-I-090'!$CX:$CX,'25-BRA-I-090'!$I:$I,L106)</f>
        <v>0</v>
      </c>
      <c r="AF106" s="1038">
        <f>SUMIFS('25-BRA-I-090'!$DA:$DA,'25-BRA-I-090'!$I:$I,L106)</f>
        <v>0</v>
      </c>
      <c r="AG106" s="1038">
        <f>SUMIFS('25-BRA-I-090'!$DB:$DB,'25-BRA-I-090'!$I:$I,L106)</f>
        <v>0</v>
      </c>
      <c r="AH106" s="1039">
        <f>SUMIFS('25-BRA-I-090'!$DN:$DN,'25-BRA-I-090'!$I:$I,L106)+SUMIFS('25-BRA-I-090'!$EG:$EG,'25-BRA-I-090'!$I:$I,L106)</f>
        <v>92</v>
      </c>
      <c r="AI106" s="1039">
        <f>SUMIFS('25-BRA-I-090'!$DO:$DO,'25-BRA-I-090'!$I:$I,L106)+SUMIFS('25-BRA-I-090'!$EH:$EH,'25-BRA-I-090'!$I:$I,L106)</f>
        <v>0</v>
      </c>
      <c r="AJ106" s="1039">
        <f>SUMIFS('25-BRA-I-090'!$DS:$DS,'25-BRA-I-090'!$I:$I,L106)+26400*SUMIFS('25-BRA-I-090'!$EJ:$EJ,'25-BRA-I-090'!$I:$I,L106)</f>
        <v>13800000</v>
      </c>
      <c r="AK106" s="1071"/>
      <c r="AO106" s="1071"/>
      <c r="AR106" s="1063" t="s">
        <v>699</v>
      </c>
      <c r="AS106" s="1064" t="s">
        <v>700</v>
      </c>
      <c r="AT106" s="1064" t="s">
        <v>701</v>
      </c>
      <c r="AU106" s="1065" t="s">
        <v>74</v>
      </c>
      <c r="AV106" s="1072" t="s">
        <v>345</v>
      </c>
    </row>
    <row r="107" spans="1:48" s="1038" customFormat="1" ht="30">
      <c r="A107" s="372"/>
      <c r="B107" s="1056" t="str">
        <f t="shared" si="14"/>
        <v>Then 80x340-thk 40</v>
      </c>
      <c r="C107" s="1057" t="str">
        <f>VLOOKUP(L107,'25-BRA-I-090'!$I:$FD,4,0)</f>
        <v>S45C</v>
      </c>
      <c r="D107" s="374" t="str">
        <f t="shared" si="11"/>
        <v>pcs</v>
      </c>
      <c r="E107" s="183"/>
      <c r="F107" s="184">
        <f t="shared" si="7"/>
        <v>40</v>
      </c>
      <c r="G107" s="185">
        <f t="shared" si="7"/>
        <v>0</v>
      </c>
      <c r="H107" s="185">
        <f t="shared" si="7"/>
        <v>0</v>
      </c>
      <c r="I107" s="185">
        <f t="shared" si="21"/>
        <v>40</v>
      </c>
      <c r="J107" s="185">
        <f t="shared" si="12"/>
        <v>1250000</v>
      </c>
      <c r="K107" s="185">
        <f t="shared" si="13"/>
        <v>50000000</v>
      </c>
      <c r="L107" s="1183" t="s">
        <v>702</v>
      </c>
      <c r="M107" s="1058"/>
      <c r="N107" s="1058"/>
      <c r="O107" s="1037"/>
      <c r="P107" s="1053"/>
      <c r="Q107" s="1053"/>
      <c r="T107" s="1040"/>
      <c r="U107" s="1041"/>
      <c r="V107" s="1041"/>
      <c r="AA107" s="1038" t="str">
        <f>VLOOKUP(L107,'25-BRA-I-090'!$I:$FD,2,0)</f>
        <v>Then</v>
      </c>
      <c r="AB107" s="1038" t="str">
        <f>VLOOKUP(L107,'25-BRA-I-090'!$I:$FD,3,0)</f>
        <v>Then 80x340-thk 40</v>
      </c>
      <c r="AC107" s="1038" t="str">
        <f>VLOOKUP(L107,'25-BRA-I-090'!$I:$FD,5,0)</f>
        <v>pcs</v>
      </c>
      <c r="AD107" s="1038">
        <f>SUMIFS('25-BRA-I-090'!$CW:$CW,'25-BRA-I-090'!$I:$I,L107)</f>
        <v>40</v>
      </c>
      <c r="AE107" s="1038">
        <f>SUMIFS('25-BRA-I-090'!$CX:$CX,'25-BRA-I-090'!$I:$I,L107)</f>
        <v>0</v>
      </c>
      <c r="AF107" s="1038">
        <f>SUMIFS('25-BRA-I-090'!$DA:$DA,'25-BRA-I-090'!$I:$I,L107)</f>
        <v>0</v>
      </c>
      <c r="AG107" s="1038">
        <f>SUMIFS('25-BRA-I-090'!$DB:$DB,'25-BRA-I-090'!$I:$I,L107)</f>
        <v>0</v>
      </c>
      <c r="AH107" s="1039">
        <f>SUMIFS('25-BRA-I-090'!$DN:$DN,'25-BRA-I-090'!$I:$I,L107)+SUMIFS('25-BRA-I-090'!$EG:$EG,'25-BRA-I-090'!$I:$I,L107)</f>
        <v>40</v>
      </c>
      <c r="AI107" s="1039">
        <f>SUMIFS('25-BRA-I-090'!$DO:$DO,'25-BRA-I-090'!$I:$I,L107)+SUMIFS('25-BRA-I-090'!$EH:$EH,'25-BRA-I-090'!$I:$I,L107)</f>
        <v>0</v>
      </c>
      <c r="AJ107" s="1039">
        <f>SUMIFS('25-BRA-I-090'!$DS:$DS,'25-BRA-I-090'!$I:$I,L107)+26400*SUMIFS('25-BRA-I-090'!$EJ:$EJ,'25-BRA-I-090'!$I:$I,L107)</f>
        <v>50000000</v>
      </c>
      <c r="AK107" s="1071"/>
      <c r="AO107" s="1071"/>
      <c r="AR107" s="1063" t="s">
        <v>702</v>
      </c>
      <c r="AS107" s="1064" t="s">
        <v>703</v>
      </c>
      <c r="AT107" s="1064" t="s">
        <v>704</v>
      </c>
      <c r="AU107" s="1065" t="s">
        <v>453</v>
      </c>
      <c r="AV107" s="1072" t="s">
        <v>345</v>
      </c>
    </row>
    <row r="108" spans="1:48" s="1038" customFormat="1" ht="60">
      <c r="A108" s="372"/>
      <c r="B108" s="1056" t="str">
        <f t="shared" si="14"/>
        <v>Pipe Pipe D60.3x3.91-L6000-seamless pipe-L6000</v>
      </c>
      <c r="C108" s="1057" t="str">
        <f>VLOOKUP(L108,'25-BRA-I-090'!$I:$FD,4,0)</f>
        <v>1.0577/A36</v>
      </c>
      <c r="D108" s="374" t="str">
        <f t="shared" si="11"/>
        <v>Kg</v>
      </c>
      <c r="E108" s="183"/>
      <c r="F108" s="184">
        <f t="shared" si="7"/>
        <v>54</v>
      </c>
      <c r="G108" s="185">
        <f t="shared" si="7"/>
        <v>293.76</v>
      </c>
      <c r="H108" s="185">
        <f t="shared" ref="H108:H109" si="22">AG108</f>
        <v>0</v>
      </c>
      <c r="I108" s="185">
        <f t="shared" ref="I108:I109" si="23">AI108</f>
        <v>322</v>
      </c>
      <c r="J108" s="185">
        <f t="shared" si="12"/>
        <v>18038.961038961039</v>
      </c>
      <c r="K108" s="185">
        <f t="shared" si="13"/>
        <v>5808545.4545454541</v>
      </c>
      <c r="L108" s="1183" t="s">
        <v>746</v>
      </c>
      <c r="M108" s="1058"/>
      <c r="N108" s="1058"/>
      <c r="O108" s="1037"/>
      <c r="P108" s="1053"/>
      <c r="Q108" s="1053"/>
      <c r="T108" s="1040"/>
      <c r="U108" s="1041"/>
      <c r="V108" s="1041"/>
      <c r="AA108" s="1038" t="str">
        <f>VLOOKUP(L108,'25-BRA-I-090'!$I:$FD,2,0)</f>
        <v>Ống</v>
      </c>
      <c r="AB108" s="1038" t="str">
        <f>VLOOKUP(L108,'25-BRA-I-090'!$I:$FD,3,0)</f>
        <v>Pipe Pipe D60.3x3.91-L6000-seamless pipe-L6000</v>
      </c>
      <c r="AC108" s="1038" t="s">
        <v>2619</v>
      </c>
      <c r="AD108" s="1038">
        <f>SUMIFS('25-BRA-I-090'!$CW:$CW,'25-BRA-I-090'!$I:$I,L108)</f>
        <v>54</v>
      </c>
      <c r="AE108" s="1038">
        <f>SUMIFS('25-BRA-I-090'!$CX:$CX,'25-BRA-I-090'!$I:$I,L108)</f>
        <v>293.76</v>
      </c>
      <c r="AF108" s="1038">
        <f>SUMIFS('25-BRA-I-090'!$DA:$DA,'25-BRA-I-090'!$I:$I,L108)</f>
        <v>0</v>
      </c>
      <c r="AG108" s="1038">
        <f>SUMIFS('25-BRA-I-090'!$DB:$DB,'25-BRA-I-090'!$I:$I,L108)</f>
        <v>0</v>
      </c>
      <c r="AH108" s="1039">
        <f>SUMIFS('25-BRA-I-090'!$DN:$DN,'25-BRA-I-090'!$I:$I,L108)+SUMIFS('25-BRA-I-090'!$EG:$EG,'25-BRA-I-090'!$I:$I,L108)</f>
        <v>54</v>
      </c>
      <c r="AI108" s="1039">
        <f>SUMIFS('25-BRA-I-090'!$DO:$DO,'25-BRA-I-090'!$I:$I,L108)+SUMIFS('25-BRA-I-090'!$EH:$EH,'25-BRA-I-090'!$I:$I,L108)</f>
        <v>322</v>
      </c>
      <c r="AJ108" s="1039">
        <f>SUMIFS('25-BRA-I-090'!$DS:$DS,'25-BRA-I-090'!$I:$I,L108)+26400*SUMIFS('25-BRA-I-090'!$EJ:$EJ,'25-BRA-I-090'!$I:$I,L108)</f>
        <v>5808545.4545454541</v>
      </c>
      <c r="AK108" s="1071"/>
      <c r="AO108" s="1071"/>
      <c r="AR108" s="1064" t="s">
        <v>746</v>
      </c>
      <c r="AS108" s="1064" t="s">
        <v>397</v>
      </c>
      <c r="AT108" s="1064" t="s">
        <v>747</v>
      </c>
      <c r="AU108" s="1065" t="s">
        <v>402</v>
      </c>
      <c r="AV108" s="1066" t="s">
        <v>61</v>
      </c>
    </row>
    <row r="109" spans="1:48" s="1038" customFormat="1">
      <c r="A109" s="372"/>
      <c r="B109" s="1056" t="str">
        <f t="shared" si="14"/>
        <v>RB24-L4600</v>
      </c>
      <c r="C109" s="1057" t="str">
        <f>VLOOKUP(L109,'25-BRA-I-090'!$I:$FD,4,0)</f>
        <v>1.0577/A36</v>
      </c>
      <c r="D109" s="374" t="str">
        <f t="shared" si="11"/>
        <v>Kg</v>
      </c>
      <c r="E109" s="183"/>
      <c r="F109" s="184">
        <f t="shared" si="7"/>
        <v>10.6</v>
      </c>
      <c r="G109" s="185">
        <f t="shared" si="7"/>
        <v>37.688888888888847</v>
      </c>
      <c r="H109" s="185">
        <f t="shared" si="22"/>
        <v>0</v>
      </c>
      <c r="I109" s="185">
        <f t="shared" si="23"/>
        <v>42.62</v>
      </c>
      <c r="J109" s="185">
        <f t="shared" si="12"/>
        <v>15227.275000000001</v>
      </c>
      <c r="K109" s="185">
        <f t="shared" si="13"/>
        <v>648986.46050000004</v>
      </c>
      <c r="L109" s="1183" t="s">
        <v>748</v>
      </c>
      <c r="M109" s="1058"/>
      <c r="N109" s="1058"/>
      <c r="O109" s="1037"/>
      <c r="P109" s="1053"/>
      <c r="Q109" s="1053"/>
      <c r="T109" s="1040"/>
      <c r="U109" s="1041"/>
      <c r="V109" s="1041"/>
      <c r="AA109" s="1038" t="str">
        <f>VLOOKUP(L109,'25-BRA-I-090'!$I:$FD,2,0)</f>
        <v>Thép tròn</v>
      </c>
      <c r="AB109" s="1038" t="str">
        <f>VLOOKUP(L109,'25-BRA-I-090'!$I:$FD,3,0)</f>
        <v>RB24-L4600</v>
      </c>
      <c r="AC109" s="1038" t="s">
        <v>2619</v>
      </c>
      <c r="AD109" s="1038">
        <f>SUMIFS('25-BRA-I-090'!$CW:$CW,'25-BRA-I-090'!$I:$I,L109)</f>
        <v>10.6</v>
      </c>
      <c r="AE109" s="1038">
        <f>SUMIFS('25-BRA-I-090'!$CX:$CX,'25-BRA-I-090'!$I:$I,L109)</f>
        <v>37.688888888888847</v>
      </c>
      <c r="AF109" s="1038">
        <f>SUMIFS('25-BRA-I-090'!$DA:$DA,'25-BRA-I-090'!$I:$I,L109)</f>
        <v>0</v>
      </c>
      <c r="AG109" s="1038">
        <f>SUMIFS('25-BRA-I-090'!$DB:$DB,'25-BRA-I-090'!$I:$I,L109)</f>
        <v>0</v>
      </c>
      <c r="AH109" s="1039">
        <f>SUMIFS('25-BRA-I-090'!$DN:$DN,'25-BRA-I-090'!$I:$I,L109)+SUMIFS('25-BRA-I-090'!$EG:$EG,'25-BRA-I-090'!$I:$I,L109)</f>
        <v>12</v>
      </c>
      <c r="AI109" s="1039">
        <f>SUMIFS('25-BRA-I-090'!$DO:$DO,'25-BRA-I-090'!$I:$I,L109)+SUMIFS('25-BRA-I-090'!$EH:$EH,'25-BRA-I-090'!$I:$I,L109)</f>
        <v>42.62</v>
      </c>
      <c r="AJ109" s="1039">
        <f>SUMIFS('25-BRA-I-090'!$DS:$DS,'25-BRA-I-090'!$I:$I,L109)+26400*SUMIFS('25-BRA-I-090'!$EJ:$EJ,'25-BRA-I-090'!$I:$I,L109)</f>
        <v>648986.46050000004</v>
      </c>
      <c r="AK109" s="1071"/>
      <c r="AO109" s="1071"/>
      <c r="AR109" s="1064" t="s">
        <v>748</v>
      </c>
      <c r="AS109" s="1064" t="s">
        <v>412</v>
      </c>
      <c r="AT109" s="1064" t="s">
        <v>749</v>
      </c>
      <c r="AU109" s="1065" t="s">
        <v>402</v>
      </c>
      <c r="AV109" s="1066" t="s">
        <v>61</v>
      </c>
    </row>
    <row r="110" spans="1:48" s="1038" customFormat="1" ht="30">
      <c r="A110" s="372"/>
      <c r="B110" s="1056" t="str">
        <f t="shared" si="14"/>
        <v>BRASS BEARING 115 mm x 2.5mm</v>
      </c>
      <c r="C110" s="1057" t="str">
        <f>VLOOKUP(L110,'25-BRA-I-090'!$I:$FD,4,0)</f>
        <v>2.0321</v>
      </c>
      <c r="D110" s="374" t="str">
        <f>AC110</f>
        <v>pcs</v>
      </c>
      <c r="E110" s="183"/>
      <c r="F110" s="184">
        <f>AD110</f>
        <v>40</v>
      </c>
      <c r="G110" s="185">
        <f>AE110</f>
        <v>153.6</v>
      </c>
      <c r="H110" s="185">
        <f>AF110</f>
        <v>0</v>
      </c>
      <c r="I110" s="185">
        <f>AH110</f>
        <v>8</v>
      </c>
      <c r="J110" s="185">
        <f>K110/I110</f>
        <v>9073600</v>
      </c>
      <c r="K110" s="185">
        <f>AJ110</f>
        <v>72588800</v>
      </c>
      <c r="L110" s="1183" t="s">
        <v>1159</v>
      </c>
      <c r="M110" s="1058"/>
      <c r="N110" s="1058"/>
      <c r="O110" s="1037"/>
      <c r="P110" s="1053"/>
      <c r="Q110" s="1053"/>
      <c r="T110" s="1040"/>
      <c r="U110" s="1041"/>
      <c r="V110" s="1041"/>
      <c r="AA110" s="1038" t="str">
        <f>VLOOKUP(L110,'25-BRA-I-090'!$I:$FD,2,0)</f>
        <v>Bạc đồng</v>
      </c>
      <c r="AB110" s="1038" t="str">
        <f>VLOOKUP(L110,'25-BRA-I-090'!$I:$FD,3,0)</f>
        <v>BRASS BEARING 115 mm x 2.5mm</v>
      </c>
      <c r="AC110" s="1038" t="str">
        <f>VLOOKUP(L110,'25-BRA-I-090'!$I:$FD,5,0)</f>
        <v>pcs</v>
      </c>
      <c r="AD110" s="1038">
        <f>SUMIFS('25-BRA-I-090'!$CW:$CW,'25-BRA-I-090'!$I:$I,L110)</f>
        <v>40</v>
      </c>
      <c r="AE110" s="1038">
        <f>SUMIFS('25-BRA-I-090'!$CX:$CX,'25-BRA-I-090'!$I:$I,L110)</f>
        <v>153.6</v>
      </c>
      <c r="AF110" s="1038">
        <f>SUMIFS('25-BRA-I-090'!$DA:$DA,'25-BRA-I-090'!$I:$I,L110)</f>
        <v>0</v>
      </c>
      <c r="AG110" s="1038">
        <f>SUMIFS('25-BRA-I-090'!$DB:$DB,'25-BRA-I-090'!$I:$I,L110)</f>
        <v>0</v>
      </c>
      <c r="AH110" s="1039">
        <f>SUMIFS('25-BRA-I-090'!$DN:$DN,'25-BRA-I-090'!$I:$I,L110)+SUMIFS('25-BRA-I-090'!$EG:$EG,'25-BRA-I-090'!$I:$I,L110)</f>
        <v>8</v>
      </c>
      <c r="AI110" s="1039">
        <f>SUMIFS('25-BRA-I-090'!$DO:$DO,'25-BRA-I-090'!$I:$I,L110)+SUMIFS('25-BRA-I-090'!$EH:$EH,'25-BRA-I-090'!$I:$I,L110)</f>
        <v>0</v>
      </c>
      <c r="AJ110" s="1039">
        <f>SUMIFS('25-BRA-I-090'!$DS:$DS,'25-BRA-I-090'!$I:$I,L110)+26400*SUMIFS('25-BRA-I-090'!$EJ:$EJ,'25-BRA-I-090'!$I:$I,L110)</f>
        <v>72588800</v>
      </c>
      <c r="AK110" s="1071"/>
      <c r="AO110" s="1071"/>
      <c r="AR110" s="1063" t="s">
        <v>1159</v>
      </c>
      <c r="AS110" s="1064" t="s">
        <v>1160</v>
      </c>
      <c r="AT110" s="1064" t="s">
        <v>1161</v>
      </c>
      <c r="AU110" s="1073" t="s">
        <v>1162</v>
      </c>
      <c r="AV110" s="1066" t="s">
        <v>345</v>
      </c>
    </row>
    <row r="111" spans="1:48" s="1038" customFormat="1">
      <c r="A111" s="372"/>
      <c r="B111" s="1056" t="str">
        <f t="shared" si="14"/>
        <v>RB90-L4500</v>
      </c>
      <c r="C111" s="1057" t="str">
        <f>VLOOKUP(L111,'25-BRA-I-090'!$I:$FD,4,0)</f>
        <v>1.4122/C45</v>
      </c>
      <c r="D111" s="374" t="str">
        <f t="shared" si="11"/>
        <v>Kg</v>
      </c>
      <c r="E111" s="183"/>
      <c r="F111" s="184">
        <f t="shared" ref="F111:H117" si="24">AD111</f>
        <v>4.5</v>
      </c>
      <c r="G111" s="185">
        <f t="shared" si="24"/>
        <v>225.0000000000002</v>
      </c>
      <c r="H111" s="185">
        <f t="shared" ref="H111:H113" si="25">AG111</f>
        <v>0</v>
      </c>
      <c r="I111" s="185">
        <f t="shared" ref="I111:I113" si="26">AI111</f>
        <v>228</v>
      </c>
      <c r="J111" s="185">
        <f t="shared" ref="J111:J117" si="27">K111/I111</f>
        <v>17272.727272727272</v>
      </c>
      <c r="K111" s="185">
        <f t="shared" ref="K111:K117" si="28">AJ111</f>
        <v>3938181.8181818179</v>
      </c>
      <c r="L111" s="1183" t="s">
        <v>1163</v>
      </c>
      <c r="M111" s="1058"/>
      <c r="N111" s="1058"/>
      <c r="O111" s="1037"/>
      <c r="P111" s="1053"/>
      <c r="Q111" s="1053"/>
      <c r="T111" s="1040"/>
      <c r="U111" s="1041"/>
      <c r="V111" s="1041"/>
      <c r="AA111" s="1038" t="str">
        <f>VLOOKUP(L111,'25-BRA-I-090'!$I:$FD,2,0)</f>
        <v>Thép tròn</v>
      </c>
      <c r="AB111" s="1038" t="str">
        <f>VLOOKUP(L111,'25-BRA-I-090'!$I:$FD,3,0)</f>
        <v>RB90-L4500</v>
      </c>
      <c r="AC111" s="1038" t="s">
        <v>2619</v>
      </c>
      <c r="AD111" s="1038">
        <f>SUMIFS('25-BRA-I-090'!$CW:$CW,'25-BRA-I-090'!$I:$I,L111)</f>
        <v>4.5</v>
      </c>
      <c r="AE111" s="1038">
        <f>SUMIFS('25-BRA-I-090'!$CX:$CX,'25-BRA-I-090'!$I:$I,L111)</f>
        <v>225.0000000000002</v>
      </c>
      <c r="AF111" s="1038">
        <f>SUMIFS('25-BRA-I-090'!$DA:$DA,'25-BRA-I-090'!$I:$I,L111)</f>
        <v>0</v>
      </c>
      <c r="AG111" s="1038">
        <f>SUMIFS('25-BRA-I-090'!$DB:$DB,'25-BRA-I-090'!$I:$I,L111)</f>
        <v>0</v>
      </c>
      <c r="AH111" s="1039">
        <f>SUMIFS('25-BRA-I-090'!$DN:$DN,'25-BRA-I-090'!$I:$I,L111)+SUMIFS('25-BRA-I-090'!$EG:$EG,'25-BRA-I-090'!$I:$I,L111)</f>
        <v>4.5</v>
      </c>
      <c r="AI111" s="1039">
        <f>SUMIFS('25-BRA-I-090'!$DO:$DO,'25-BRA-I-090'!$I:$I,L111)+SUMIFS('25-BRA-I-090'!$EH:$EH,'25-BRA-I-090'!$I:$I,L111)</f>
        <v>228</v>
      </c>
      <c r="AJ111" s="1039">
        <f>SUMIFS('25-BRA-I-090'!$DS:$DS,'25-BRA-I-090'!$I:$I,L111)+26400*SUMIFS('25-BRA-I-090'!$EJ:$EJ,'25-BRA-I-090'!$I:$I,L111)</f>
        <v>3938181.8181818179</v>
      </c>
      <c r="AK111" s="1071"/>
      <c r="AO111" s="1071"/>
      <c r="AR111" s="1063" t="s">
        <v>1163</v>
      </c>
      <c r="AS111" s="1064" t="s">
        <v>412</v>
      </c>
      <c r="AT111" s="1064" t="s">
        <v>1164</v>
      </c>
      <c r="AU111" s="1065" t="s">
        <v>1165</v>
      </c>
      <c r="AV111" s="1066" t="s">
        <v>61</v>
      </c>
    </row>
    <row r="112" spans="1:48" s="1038" customFormat="1">
      <c r="A112" s="372"/>
      <c r="B112" s="1056" t="str">
        <f t="shared" si="14"/>
        <v>RB55-L2300</v>
      </c>
      <c r="C112" s="1057" t="str">
        <f>VLOOKUP(L112,'25-BRA-I-090'!$I:$FD,4,0)</f>
        <v>1.4057/C45</v>
      </c>
      <c r="D112" s="374" t="str">
        <f t="shared" si="11"/>
        <v>Kg</v>
      </c>
      <c r="E112" s="183"/>
      <c r="F112" s="184">
        <f t="shared" si="24"/>
        <v>2.2999999999999998</v>
      </c>
      <c r="G112" s="185">
        <f t="shared" si="24"/>
        <v>42.94753086419751</v>
      </c>
      <c r="H112" s="185">
        <f t="shared" si="25"/>
        <v>0</v>
      </c>
      <c r="I112" s="185">
        <f t="shared" si="26"/>
        <v>43</v>
      </c>
      <c r="J112" s="185">
        <f t="shared" si="27"/>
        <v>17272.727272727272</v>
      </c>
      <c r="K112" s="185">
        <f t="shared" si="28"/>
        <v>742727.27272727271</v>
      </c>
      <c r="L112" s="1183" t="s">
        <v>1166</v>
      </c>
      <c r="M112" s="1058"/>
      <c r="N112" s="1058"/>
      <c r="O112" s="1037"/>
      <c r="P112" s="1053"/>
      <c r="Q112" s="1053"/>
      <c r="T112" s="1040"/>
      <c r="U112" s="1041"/>
      <c r="V112" s="1041"/>
      <c r="AA112" s="1038" t="str">
        <f>VLOOKUP(L112,'25-BRA-I-090'!$I:$FD,2,0)</f>
        <v>Thép tròn</v>
      </c>
      <c r="AB112" s="1038" t="str">
        <f>VLOOKUP(L112,'25-BRA-I-090'!$I:$FD,3,0)</f>
        <v>RB55-L2300</v>
      </c>
      <c r="AC112" s="1038" t="s">
        <v>2619</v>
      </c>
      <c r="AD112" s="1038">
        <f>SUMIFS('25-BRA-I-090'!$CW:$CW,'25-BRA-I-090'!$I:$I,L112)</f>
        <v>2.2999999999999998</v>
      </c>
      <c r="AE112" s="1038">
        <f>SUMIFS('25-BRA-I-090'!$CX:$CX,'25-BRA-I-090'!$I:$I,L112)</f>
        <v>42.94753086419751</v>
      </c>
      <c r="AF112" s="1038">
        <f>SUMIFS('25-BRA-I-090'!$DA:$DA,'25-BRA-I-090'!$I:$I,L112)</f>
        <v>0</v>
      </c>
      <c r="AG112" s="1038">
        <f>SUMIFS('25-BRA-I-090'!$DB:$DB,'25-BRA-I-090'!$I:$I,L112)</f>
        <v>0</v>
      </c>
      <c r="AH112" s="1039">
        <f>SUMIFS('25-BRA-I-090'!$DN:$DN,'25-BRA-I-090'!$I:$I,L112)+SUMIFS('25-BRA-I-090'!$EG:$EG,'25-BRA-I-090'!$I:$I,L112)</f>
        <v>2.2999999999999998</v>
      </c>
      <c r="AI112" s="1039">
        <f>SUMIFS('25-BRA-I-090'!$DO:$DO,'25-BRA-I-090'!$I:$I,L112)+SUMIFS('25-BRA-I-090'!$EH:$EH,'25-BRA-I-090'!$I:$I,L112)</f>
        <v>43</v>
      </c>
      <c r="AJ112" s="1039">
        <f>SUMIFS('25-BRA-I-090'!$DS:$DS,'25-BRA-I-090'!$I:$I,L112)+26400*SUMIFS('25-BRA-I-090'!$EJ:$EJ,'25-BRA-I-090'!$I:$I,L112)</f>
        <v>742727.27272727271</v>
      </c>
      <c r="AK112" s="1071"/>
      <c r="AO112" s="1071"/>
      <c r="AR112" s="1063" t="s">
        <v>1166</v>
      </c>
      <c r="AS112" s="1064" t="s">
        <v>412</v>
      </c>
      <c r="AT112" s="1064" t="s">
        <v>1167</v>
      </c>
      <c r="AU112" s="1065" t="s">
        <v>1168</v>
      </c>
      <c r="AV112" s="1066" t="s">
        <v>61</v>
      </c>
    </row>
    <row r="113" spans="1:48" s="1038" customFormat="1">
      <c r="A113" s="372"/>
      <c r="B113" s="1056" t="str">
        <f t="shared" si="14"/>
        <v>RB20-L6000</v>
      </c>
      <c r="C113" s="1057" t="str">
        <f>VLOOKUP(L113,'25-BRA-I-090'!$I:$FD,4,0)</f>
        <v>1.4057/C45</v>
      </c>
      <c r="D113" s="374" t="str">
        <f t="shared" si="11"/>
        <v>Kg</v>
      </c>
      <c r="E113" s="183"/>
      <c r="F113" s="184">
        <f t="shared" si="24"/>
        <v>30</v>
      </c>
      <c r="G113" s="185">
        <f t="shared" si="24"/>
        <v>74.074074074074076</v>
      </c>
      <c r="H113" s="185">
        <f t="shared" si="25"/>
        <v>0</v>
      </c>
      <c r="I113" s="185">
        <f t="shared" si="26"/>
        <v>76</v>
      </c>
      <c r="J113" s="185">
        <f t="shared" si="27"/>
        <v>17272.727272727272</v>
      </c>
      <c r="K113" s="185">
        <f t="shared" si="28"/>
        <v>1312727.2727272727</v>
      </c>
      <c r="L113" s="1183" t="s">
        <v>1169</v>
      </c>
      <c r="M113" s="1058"/>
      <c r="N113" s="1058"/>
      <c r="O113" s="1037"/>
      <c r="P113" s="1053"/>
      <c r="Q113" s="1053"/>
      <c r="T113" s="1040"/>
      <c r="U113" s="1041"/>
      <c r="V113" s="1041"/>
      <c r="AA113" s="1038" t="str">
        <f>VLOOKUP(L113,'25-BRA-I-090'!$I:$FD,2,0)</f>
        <v>Thép tròn</v>
      </c>
      <c r="AB113" s="1038" t="str">
        <f>VLOOKUP(L113,'25-BRA-I-090'!$I:$FD,3,0)</f>
        <v>RB20-L6000</v>
      </c>
      <c r="AC113" s="1038" t="s">
        <v>2619</v>
      </c>
      <c r="AD113" s="1038">
        <f>SUMIFS('25-BRA-I-090'!$CW:$CW,'25-BRA-I-090'!$I:$I,L113)</f>
        <v>30</v>
      </c>
      <c r="AE113" s="1038">
        <f>SUMIFS('25-BRA-I-090'!$CX:$CX,'25-BRA-I-090'!$I:$I,L113)</f>
        <v>74.074074074074076</v>
      </c>
      <c r="AF113" s="1038">
        <f>SUMIFS('25-BRA-I-090'!$DA:$DA,'25-BRA-I-090'!$I:$I,L113)</f>
        <v>0</v>
      </c>
      <c r="AG113" s="1038">
        <f>SUMIFS('25-BRA-I-090'!$DB:$DB,'25-BRA-I-090'!$I:$I,L113)</f>
        <v>0</v>
      </c>
      <c r="AH113" s="1039">
        <f>SUMIFS('25-BRA-I-090'!$DN:$DN,'25-BRA-I-090'!$I:$I,L113)+SUMIFS('25-BRA-I-090'!$EG:$EG,'25-BRA-I-090'!$I:$I,L113)</f>
        <v>30</v>
      </c>
      <c r="AI113" s="1039">
        <f>SUMIFS('25-BRA-I-090'!$DO:$DO,'25-BRA-I-090'!$I:$I,L113)+SUMIFS('25-BRA-I-090'!$EH:$EH,'25-BRA-I-090'!$I:$I,L113)</f>
        <v>76</v>
      </c>
      <c r="AJ113" s="1039">
        <f>SUMIFS('25-BRA-I-090'!$DS:$DS,'25-BRA-I-090'!$I:$I,L113)+26400*SUMIFS('25-BRA-I-090'!$EJ:$EJ,'25-BRA-I-090'!$I:$I,L113)</f>
        <v>1312727.2727272727</v>
      </c>
      <c r="AK113" s="1071"/>
      <c r="AO113" s="1071"/>
      <c r="AR113" s="1063" t="s">
        <v>1169</v>
      </c>
      <c r="AS113" s="1064" t="s">
        <v>412</v>
      </c>
      <c r="AT113" s="1064" t="s">
        <v>527</v>
      </c>
      <c r="AU113" s="1065" t="s">
        <v>1168</v>
      </c>
      <c r="AV113" s="1066" t="s">
        <v>61</v>
      </c>
    </row>
    <row r="114" spans="1:48" s="1038" customFormat="1" ht="30">
      <c r="A114" s="372"/>
      <c r="B114" s="1056" t="str">
        <f t="shared" si="14"/>
        <v>Welding rod end SC_50_ES_2RS</v>
      </c>
      <c r="C114" s="1057">
        <f>VLOOKUP(L114,'25-BRA-I-090'!$I:$FD,4,0)</f>
        <v>0</v>
      </c>
      <c r="D114" s="374" t="str">
        <f t="shared" si="11"/>
        <v>pcs</v>
      </c>
      <c r="E114" s="183"/>
      <c r="F114" s="184">
        <f t="shared" si="24"/>
        <v>40</v>
      </c>
      <c r="G114" s="185">
        <f t="shared" si="24"/>
        <v>0</v>
      </c>
      <c r="H114" s="185">
        <f t="shared" si="24"/>
        <v>0</v>
      </c>
      <c r="I114" s="185">
        <f t="shared" ref="I114:I115" si="29">AH114</f>
        <v>0</v>
      </c>
      <c r="J114" s="185" t="e">
        <f t="shared" si="27"/>
        <v>#DIV/0!</v>
      </c>
      <c r="K114" s="185">
        <f t="shared" si="28"/>
        <v>0</v>
      </c>
      <c r="L114" s="1183" t="s">
        <v>1170</v>
      </c>
      <c r="M114" s="1058"/>
      <c r="N114" s="1058"/>
      <c r="O114" s="1037"/>
      <c r="P114" s="1053"/>
      <c r="Q114" s="1053"/>
      <c r="T114" s="1040"/>
      <c r="U114" s="1041"/>
      <c r="V114" s="1041"/>
      <c r="AA114" s="1038" t="str">
        <f>VLOOKUP(L114,'25-BRA-I-090'!$I:$FD,2,0)</f>
        <v>Bạc trượt hàn</v>
      </c>
      <c r="AB114" s="1038" t="str">
        <f>VLOOKUP(L114,'25-BRA-I-090'!$I:$FD,3,0)</f>
        <v>Welding rod end SC_50_ES_2RS</v>
      </c>
      <c r="AC114" s="1038" t="str">
        <f>VLOOKUP(L114,'25-BRA-I-090'!$I:$FD,5,0)</f>
        <v>pcs</v>
      </c>
      <c r="AD114" s="1038">
        <f>SUMIFS('25-BRA-I-090'!$CW:$CW,'25-BRA-I-090'!$I:$I,L114)</f>
        <v>40</v>
      </c>
      <c r="AE114" s="1038">
        <f>SUMIFS('25-BRA-I-090'!$CX:$CX,'25-BRA-I-090'!$I:$I,L114)</f>
        <v>0</v>
      </c>
      <c r="AF114" s="1038">
        <f>SUMIFS('25-BRA-I-090'!$DA:$DA,'25-BRA-I-090'!$I:$I,L114)</f>
        <v>0</v>
      </c>
      <c r="AG114" s="1038">
        <f>SUMIFS('25-BRA-I-090'!$DB:$DB,'25-BRA-I-090'!$I:$I,L114)</f>
        <v>0</v>
      </c>
      <c r="AH114" s="1039">
        <f>SUMIFS('25-BRA-I-090'!$DN:$DN,'25-BRA-I-090'!$I:$I,L114)+SUMIFS('25-BRA-I-090'!$EG:$EG,'25-BRA-I-090'!$I:$I,L114)</f>
        <v>0</v>
      </c>
      <c r="AI114" s="1039">
        <f>SUMIFS('25-BRA-I-090'!$DO:$DO,'25-BRA-I-090'!$I:$I,L114)+SUMIFS('25-BRA-I-090'!$EH:$EH,'25-BRA-I-090'!$I:$I,L114)</f>
        <v>0</v>
      </c>
      <c r="AJ114" s="1039">
        <f>SUMIFS('25-BRA-I-090'!$DS:$DS,'25-BRA-I-090'!$I:$I,L114)+26400*SUMIFS('25-BRA-I-090'!$EJ:$EJ,'25-BRA-I-090'!$I:$I,L114)</f>
        <v>0</v>
      </c>
      <c r="AK114" s="1071"/>
      <c r="AO114" s="1071"/>
      <c r="AR114" s="1063" t="s">
        <v>1170</v>
      </c>
      <c r="AS114" s="1064" t="s">
        <v>1171</v>
      </c>
      <c r="AT114" s="1064" t="s">
        <v>1172</v>
      </c>
      <c r="AU114" s="1065"/>
      <c r="AV114" s="1066" t="s">
        <v>345</v>
      </c>
    </row>
    <row r="115" spans="1:48" s="1038" customFormat="1" ht="30">
      <c r="A115" s="372"/>
      <c r="B115" s="1056" t="str">
        <f t="shared" si="14"/>
        <v>Threaded rod end SI_50_ES_2RS</v>
      </c>
      <c r="C115" s="1057">
        <f>VLOOKUP(L115,'25-BRA-I-090'!$I:$FD,4,0)</f>
        <v>0</v>
      </c>
      <c r="D115" s="374" t="str">
        <f t="shared" si="11"/>
        <v>pcs</v>
      </c>
      <c r="E115" s="183"/>
      <c r="F115" s="184">
        <f t="shared" si="24"/>
        <v>40</v>
      </c>
      <c r="G115" s="185">
        <f t="shared" si="24"/>
        <v>0</v>
      </c>
      <c r="H115" s="185">
        <f t="shared" si="24"/>
        <v>0</v>
      </c>
      <c r="I115" s="185">
        <f t="shared" si="29"/>
        <v>0</v>
      </c>
      <c r="J115" s="185" t="e">
        <f t="shared" si="27"/>
        <v>#DIV/0!</v>
      </c>
      <c r="K115" s="185">
        <f t="shared" si="28"/>
        <v>0</v>
      </c>
      <c r="L115" s="1183" t="s">
        <v>1173</v>
      </c>
      <c r="M115" s="1058"/>
      <c r="N115" s="1058"/>
      <c r="O115" s="1037"/>
      <c r="P115" s="1053"/>
      <c r="Q115" s="1053"/>
      <c r="T115" s="1040"/>
      <c r="U115" s="1041"/>
      <c r="V115" s="1041"/>
      <c r="AA115" s="1038" t="str">
        <f>VLOOKUP(L115,'25-BRA-I-090'!$I:$FD,2,0)</f>
        <v>Bạc trượt ren</v>
      </c>
      <c r="AB115" s="1038" t="str">
        <f>VLOOKUP(L115,'25-BRA-I-090'!$I:$FD,3,0)</f>
        <v>Threaded rod end SI_50_ES_2RS</v>
      </c>
      <c r="AC115" s="1038" t="str">
        <f>VLOOKUP(L115,'25-BRA-I-090'!$I:$FD,5,0)</f>
        <v>pcs</v>
      </c>
      <c r="AD115" s="1038">
        <f>SUMIFS('25-BRA-I-090'!$CW:$CW,'25-BRA-I-090'!$I:$I,L115)</f>
        <v>40</v>
      </c>
      <c r="AE115" s="1038">
        <f>SUMIFS('25-BRA-I-090'!$CX:$CX,'25-BRA-I-090'!$I:$I,L115)</f>
        <v>0</v>
      </c>
      <c r="AF115" s="1038">
        <f>SUMIFS('25-BRA-I-090'!$DA:$DA,'25-BRA-I-090'!$I:$I,L115)</f>
        <v>0</v>
      </c>
      <c r="AG115" s="1038">
        <f>SUMIFS('25-BRA-I-090'!$DB:$DB,'25-BRA-I-090'!$I:$I,L115)</f>
        <v>0</v>
      </c>
      <c r="AH115" s="1039">
        <f>SUMIFS('25-BRA-I-090'!$DN:$DN,'25-BRA-I-090'!$I:$I,L115)+SUMIFS('25-BRA-I-090'!$EG:$EG,'25-BRA-I-090'!$I:$I,L115)</f>
        <v>0</v>
      </c>
      <c r="AI115" s="1039">
        <f>SUMIFS('25-BRA-I-090'!$DO:$DO,'25-BRA-I-090'!$I:$I,L115)+SUMIFS('25-BRA-I-090'!$EH:$EH,'25-BRA-I-090'!$I:$I,L115)</f>
        <v>0</v>
      </c>
      <c r="AJ115" s="1039">
        <f>SUMIFS('25-BRA-I-090'!$DS:$DS,'25-BRA-I-090'!$I:$I,L115)+26400*SUMIFS('25-BRA-I-090'!$EJ:$EJ,'25-BRA-I-090'!$I:$I,L115)</f>
        <v>0</v>
      </c>
      <c r="AK115" s="1071"/>
      <c r="AO115" s="1071"/>
      <c r="AR115" s="1063" t="s">
        <v>1173</v>
      </c>
      <c r="AS115" s="1064" t="s">
        <v>1174</v>
      </c>
      <c r="AT115" s="1064" t="s">
        <v>1175</v>
      </c>
      <c r="AU115" s="1065"/>
      <c r="AV115" s="1066" t="s">
        <v>345</v>
      </c>
    </row>
    <row r="116" spans="1:48" s="1038" customFormat="1" ht="45">
      <c r="A116" s="372"/>
      <c r="B116" s="1056" t="str">
        <f t="shared" si="14"/>
        <v>Pipe D26.7x2.87-seamless pipe-L12000</v>
      </c>
      <c r="C116" s="1057" t="str">
        <f>VLOOKUP(L116,'25-BRA-I-090'!$I:$FD,4,0)</f>
        <v>1.4401/SUS316</v>
      </c>
      <c r="D116" s="374" t="str">
        <f t="shared" si="11"/>
        <v>Kg</v>
      </c>
      <c r="E116" s="183"/>
      <c r="F116" s="184">
        <f t="shared" si="24"/>
        <v>30.6</v>
      </c>
      <c r="G116" s="185">
        <f t="shared" si="24"/>
        <v>51.713999999999999</v>
      </c>
      <c r="H116" s="185">
        <f t="shared" ref="H116:H117" si="30">AG116</f>
        <v>0</v>
      </c>
      <c r="I116" s="185">
        <f t="shared" ref="I116:I117" si="31">AI116</f>
        <v>49.5</v>
      </c>
      <c r="J116" s="185">
        <f t="shared" si="27"/>
        <v>129062.92011019283</v>
      </c>
      <c r="K116" s="185">
        <f t="shared" si="28"/>
        <v>6388614.5454545449</v>
      </c>
      <c r="L116" s="1183" t="s">
        <v>1299</v>
      </c>
      <c r="M116" s="1058"/>
      <c r="N116" s="1058"/>
      <c r="O116" s="1037"/>
      <c r="P116" s="1053"/>
      <c r="Q116" s="1053"/>
      <c r="T116" s="1040"/>
      <c r="U116" s="1041"/>
      <c r="V116" s="1041"/>
      <c r="AA116" s="1038" t="str">
        <f>VLOOKUP(L116,'25-BRA-I-090'!$I:$FD,2,0)</f>
        <v>Ống</v>
      </c>
      <c r="AB116" s="1038" t="str">
        <f>VLOOKUP(L116,'25-BRA-I-090'!$I:$FD,3,0)</f>
        <v>Pipe D26.7x2.87-seamless pipe-L12000</v>
      </c>
      <c r="AC116" s="1038" t="s">
        <v>2619</v>
      </c>
      <c r="AD116" s="1038">
        <f>SUMIFS('25-BRA-I-090'!$CW:$CW,'25-BRA-I-090'!$I:$I,L116)</f>
        <v>30.6</v>
      </c>
      <c r="AE116" s="1038">
        <f>SUMIFS('25-BRA-I-090'!$CX:$CX,'25-BRA-I-090'!$I:$I,L116)</f>
        <v>51.713999999999999</v>
      </c>
      <c r="AF116" s="1038">
        <f>SUMIFS('25-BRA-I-090'!$DA:$DA,'25-BRA-I-090'!$I:$I,L116)</f>
        <v>0</v>
      </c>
      <c r="AG116" s="1038">
        <f>SUMIFS('25-BRA-I-090'!$DB:$DB,'25-BRA-I-090'!$I:$I,L116)</f>
        <v>0</v>
      </c>
      <c r="AH116" s="1039">
        <f>SUMIFS('25-BRA-I-090'!$DN:$DN,'25-BRA-I-090'!$I:$I,L116)+SUMIFS('25-BRA-I-090'!$EG:$EG,'25-BRA-I-090'!$I:$I,L116)</f>
        <v>30</v>
      </c>
      <c r="AI116" s="1039">
        <f>SUMIFS('25-BRA-I-090'!$DO:$DO,'25-BRA-I-090'!$I:$I,L116)+SUMIFS('25-BRA-I-090'!$EH:$EH,'25-BRA-I-090'!$I:$I,L116)</f>
        <v>49.5</v>
      </c>
      <c r="AJ116" s="1039">
        <f>SUMIFS('25-BRA-I-090'!$DS:$DS,'25-BRA-I-090'!$I:$I,L116)+26400*SUMIFS('25-BRA-I-090'!$EJ:$EJ,'25-BRA-I-090'!$I:$I,L116)</f>
        <v>6388614.5454545449</v>
      </c>
      <c r="AK116" s="1071"/>
      <c r="AO116" s="1071"/>
      <c r="AR116" s="1064" t="s">
        <v>1299</v>
      </c>
      <c r="AS116" s="1064" t="s">
        <v>397</v>
      </c>
      <c r="AT116" s="1074" t="s">
        <v>1300</v>
      </c>
      <c r="AU116" s="1075" t="s">
        <v>1301</v>
      </c>
      <c r="AV116" s="1076" t="s">
        <v>61</v>
      </c>
    </row>
    <row r="117" spans="1:48" s="1038" customFormat="1" ht="45">
      <c r="A117" s="372"/>
      <c r="B117" s="1056" t="str">
        <f t="shared" si="14"/>
        <v>Pipe D114.3x6.02-seamless pipe-L12000</v>
      </c>
      <c r="C117" s="1057" t="str">
        <f>VLOOKUP(L117,'25-BRA-I-090'!$I:$FD,4,0)</f>
        <v>SS304</v>
      </c>
      <c r="D117" s="374" t="str">
        <f t="shared" si="11"/>
        <v>Kg</v>
      </c>
      <c r="E117" s="183"/>
      <c r="F117" s="184">
        <f t="shared" si="24"/>
        <v>17.5</v>
      </c>
      <c r="G117" s="185">
        <f t="shared" si="24"/>
        <v>283.11111111111109</v>
      </c>
      <c r="H117" s="185">
        <f t="shared" si="30"/>
        <v>0</v>
      </c>
      <c r="I117" s="185">
        <f t="shared" si="31"/>
        <v>287.5</v>
      </c>
      <c r="J117" s="185">
        <f t="shared" si="27"/>
        <v>80000</v>
      </c>
      <c r="K117" s="185">
        <f t="shared" si="28"/>
        <v>23000000</v>
      </c>
      <c r="L117" s="1183" t="s">
        <v>1356</v>
      </c>
      <c r="M117" s="1058"/>
      <c r="N117" s="1058"/>
      <c r="O117" s="1037"/>
      <c r="P117" s="1053"/>
      <c r="Q117" s="1053"/>
      <c r="T117" s="1040"/>
      <c r="U117" s="1041"/>
      <c r="V117" s="1041"/>
      <c r="AA117" s="1038" t="str">
        <f>VLOOKUP(L117,'25-BRA-I-090'!$I:$FD,2,0)</f>
        <v>Ống</v>
      </c>
      <c r="AB117" s="1038" t="str">
        <f>VLOOKUP(L117,'25-BRA-I-090'!$I:$FD,3,0)</f>
        <v>Pipe D114.3x6.02-seamless pipe-L12000</v>
      </c>
      <c r="AC117" s="1038" t="s">
        <v>2619</v>
      </c>
      <c r="AD117" s="1038">
        <f>SUMIFS('25-BRA-I-090'!$CW:$CW,'25-BRA-I-090'!$I:$I,L117)</f>
        <v>17.5</v>
      </c>
      <c r="AE117" s="1038">
        <f>SUMIFS('25-BRA-I-090'!$CX:$CX,'25-BRA-I-090'!$I:$I,L117)</f>
        <v>283.11111111111109</v>
      </c>
      <c r="AF117" s="1038">
        <f>SUMIFS('25-BRA-I-090'!$DA:$DA,'25-BRA-I-090'!$I:$I,L117)</f>
        <v>0</v>
      </c>
      <c r="AG117" s="1038">
        <f>SUMIFS('25-BRA-I-090'!$DB:$DB,'25-BRA-I-090'!$I:$I,L117)</f>
        <v>0</v>
      </c>
      <c r="AH117" s="1039">
        <f>SUMIFS('25-BRA-I-090'!$DN:$DN,'25-BRA-I-090'!$I:$I,L117)+SUMIFS('25-BRA-I-090'!$EG:$EG,'25-BRA-I-090'!$I:$I,L117)</f>
        <v>18</v>
      </c>
      <c r="AI117" s="1039">
        <f>SUMIFS('25-BRA-I-090'!$DO:$DO,'25-BRA-I-090'!$I:$I,L117)+SUMIFS('25-BRA-I-090'!$EH:$EH,'25-BRA-I-090'!$I:$I,L117)</f>
        <v>287.5</v>
      </c>
      <c r="AJ117" s="1039">
        <f>SUMIFS('25-BRA-I-090'!$DS:$DS,'25-BRA-I-090'!$I:$I,L117)+26400*SUMIFS('25-BRA-I-090'!$EJ:$EJ,'25-BRA-I-090'!$I:$I,L117)</f>
        <v>23000000</v>
      </c>
      <c r="AK117" s="1071"/>
      <c r="AO117" s="1071"/>
      <c r="AR117" s="1064" t="s">
        <v>1356</v>
      </c>
      <c r="AS117" s="1064" t="s">
        <v>397</v>
      </c>
      <c r="AT117" s="1077" t="s">
        <v>1357</v>
      </c>
      <c r="AU117" s="1078" t="s">
        <v>1358</v>
      </c>
      <c r="AV117" s="1076" t="s">
        <v>61</v>
      </c>
    </row>
    <row r="118" spans="1:48" s="1038" customFormat="1" ht="30">
      <c r="A118" s="372"/>
      <c r="B118" s="1056" t="str">
        <f t="shared" si="14"/>
        <v>Long Elbow90-D114.3x6.02</v>
      </c>
      <c r="C118" s="1057" t="str">
        <f>VLOOKUP(L118,'25-BRA-I-090'!$I:$FD,4,0)</f>
        <v>SS304</v>
      </c>
      <c r="D118" s="374" t="str">
        <f>AC118</f>
        <v>pcs</v>
      </c>
      <c r="E118" s="183"/>
      <c r="F118" s="184">
        <f>AD118</f>
        <v>5</v>
      </c>
      <c r="G118" s="185">
        <f>AE118</f>
        <v>25.5</v>
      </c>
      <c r="H118" s="185">
        <f>AF118</f>
        <v>0</v>
      </c>
      <c r="I118" s="185">
        <f>AH118</f>
        <v>5</v>
      </c>
      <c r="J118" s="185">
        <f>K118/I118</f>
        <v>785000</v>
      </c>
      <c r="K118" s="185">
        <f>AJ118</f>
        <v>3925000</v>
      </c>
      <c r="L118" s="1183" t="s">
        <v>1359</v>
      </c>
      <c r="M118" s="1058"/>
      <c r="N118" s="1058"/>
      <c r="O118" s="1037"/>
      <c r="P118" s="1053"/>
      <c r="Q118" s="1053"/>
      <c r="T118" s="1040"/>
      <c r="U118" s="1041"/>
      <c r="V118" s="1041"/>
      <c r="AA118" s="1038" t="str">
        <f>VLOOKUP(L118,'25-BRA-I-090'!$I:$FD,2,0)</f>
        <v>Cút</v>
      </c>
      <c r="AB118" s="1038" t="str">
        <f>VLOOKUP(L118,'25-BRA-I-090'!$I:$FD,3,0)</f>
        <v>Long Elbow90-D114.3x6.02</v>
      </c>
      <c r="AC118" s="1038" t="str">
        <f>VLOOKUP(L118,'25-BRA-I-090'!$I:$FD,5,0)</f>
        <v>pcs</v>
      </c>
      <c r="AD118" s="1038">
        <f>SUMIFS('25-BRA-I-090'!$CW:$CW,'25-BRA-I-090'!$I:$I,L118)</f>
        <v>5</v>
      </c>
      <c r="AE118" s="1038">
        <f>SUMIFS('25-BRA-I-090'!$CX:$CX,'25-BRA-I-090'!$I:$I,L118)</f>
        <v>25.5</v>
      </c>
      <c r="AF118" s="1038">
        <f>SUMIFS('25-BRA-I-090'!$DA:$DA,'25-BRA-I-090'!$I:$I,L118)</f>
        <v>0</v>
      </c>
      <c r="AG118" s="1038">
        <f>SUMIFS('25-BRA-I-090'!$DB:$DB,'25-BRA-I-090'!$I:$I,L118)</f>
        <v>0</v>
      </c>
      <c r="AH118" s="1039">
        <f>SUMIFS('25-BRA-I-090'!$DN:$DN,'25-BRA-I-090'!$I:$I,L118)+SUMIFS('25-BRA-I-090'!$EG:$EG,'25-BRA-I-090'!$I:$I,L118)</f>
        <v>5</v>
      </c>
      <c r="AI118" s="1039">
        <f>SUMIFS('25-BRA-I-090'!$DO:$DO,'25-BRA-I-090'!$I:$I,L118)+SUMIFS('25-BRA-I-090'!$EH:$EH,'25-BRA-I-090'!$I:$I,L118)</f>
        <v>0</v>
      </c>
      <c r="AJ118" s="1039">
        <f>SUMIFS('25-BRA-I-090'!$DS:$DS,'25-BRA-I-090'!$I:$I,L118)+26400*SUMIFS('25-BRA-I-090'!$EJ:$EJ,'25-BRA-I-090'!$I:$I,L118)</f>
        <v>3925000</v>
      </c>
      <c r="AK118" s="1071"/>
      <c r="AO118" s="1071"/>
      <c r="AR118" s="1064" t="s">
        <v>1359</v>
      </c>
      <c r="AS118" s="1064" t="s">
        <v>1360</v>
      </c>
      <c r="AT118" s="1077" t="s">
        <v>1361</v>
      </c>
      <c r="AU118" s="1078" t="s">
        <v>1358</v>
      </c>
      <c r="AV118" s="1066" t="s">
        <v>345</v>
      </c>
    </row>
    <row r="119" spans="1:48" s="1038" customFormat="1">
      <c r="A119" s="372"/>
      <c r="B119" s="1056" t="str">
        <f t="shared" si="14"/>
        <v>PL10x450x850</v>
      </c>
      <c r="C119" s="1057" t="str">
        <f>VLOOKUP(L119,'25-BRA-I-090'!$I:$FD,4,0)</f>
        <v>SS304</v>
      </c>
      <c r="D119" s="374" t="str">
        <f t="shared" si="11"/>
        <v>Kg</v>
      </c>
      <c r="E119" s="183"/>
      <c r="F119" s="184">
        <f t="shared" ref="F119:H134" si="32">AD119</f>
        <v>0.76500000000000001</v>
      </c>
      <c r="G119" s="185">
        <f t="shared" si="32"/>
        <v>60.664499999999997</v>
      </c>
      <c r="H119" s="185">
        <f t="shared" ref="H119:H120" si="33">AG119</f>
        <v>30.332249999999998</v>
      </c>
      <c r="I119" s="185">
        <f t="shared" ref="I119:I120" si="34">AI119</f>
        <v>30.2</v>
      </c>
      <c r="J119" s="185">
        <f t="shared" ref="J119:J182" si="35">K119/I119</f>
        <v>59090.909090909088</v>
      </c>
      <c r="K119" s="185">
        <f t="shared" ref="K119:K182" si="36">AJ119</f>
        <v>1784545.4545454544</v>
      </c>
      <c r="L119" s="1183" t="s">
        <v>1362</v>
      </c>
      <c r="M119" s="1058"/>
      <c r="N119" s="1058"/>
      <c r="O119" s="1037"/>
      <c r="P119" s="1053"/>
      <c r="Q119" s="1053"/>
      <c r="T119" s="1040"/>
      <c r="U119" s="1041"/>
      <c r="V119" s="1041"/>
      <c r="AA119" s="1038" t="str">
        <f>VLOOKUP(L119,'25-BRA-I-090'!$I:$FD,2,0)</f>
        <v>Tôn tấm</v>
      </c>
      <c r="AB119" s="1038" t="str">
        <f>VLOOKUP(L119,'25-BRA-I-090'!$I:$FD,3,0)</f>
        <v>PL10x450x850</v>
      </c>
      <c r="AC119" s="1038" t="s">
        <v>2619</v>
      </c>
      <c r="AD119" s="1038">
        <f>SUMIFS('25-BRA-I-090'!$CW:$CW,'25-BRA-I-090'!$I:$I,L119)</f>
        <v>0.76500000000000001</v>
      </c>
      <c r="AE119" s="1038">
        <f>SUMIFS('25-BRA-I-090'!$CX:$CX,'25-BRA-I-090'!$I:$I,L119)</f>
        <v>60.664499999999997</v>
      </c>
      <c r="AF119" s="1038">
        <f>SUMIFS('25-BRA-I-090'!$DA:$DA,'25-BRA-I-090'!$I:$I,L119)</f>
        <v>0.38250000000000001</v>
      </c>
      <c r="AG119" s="1038">
        <f>SUMIFS('25-BRA-I-090'!$DB:$DB,'25-BRA-I-090'!$I:$I,L119)</f>
        <v>30.332249999999998</v>
      </c>
      <c r="AH119" s="1039">
        <f>SUMIFS('25-BRA-I-090'!$DN:$DN,'25-BRA-I-090'!$I:$I,L119)+SUMIFS('25-BRA-I-090'!$EG:$EG,'25-BRA-I-090'!$I:$I,L119)</f>
        <v>0.38250000000000001</v>
      </c>
      <c r="AI119" s="1039">
        <f>SUMIFS('25-BRA-I-090'!$DO:$DO,'25-BRA-I-090'!$I:$I,L119)+SUMIFS('25-BRA-I-090'!$EH:$EH,'25-BRA-I-090'!$I:$I,L119)</f>
        <v>30.2</v>
      </c>
      <c r="AJ119" s="1039">
        <f>SUMIFS('25-BRA-I-090'!$DS:$DS,'25-BRA-I-090'!$I:$I,L119)+26400*SUMIFS('25-BRA-I-090'!$EJ:$EJ,'25-BRA-I-090'!$I:$I,L119)</f>
        <v>1784545.4545454544</v>
      </c>
      <c r="AK119" s="1071"/>
      <c r="AO119" s="1071"/>
      <c r="AR119" s="1064" t="s">
        <v>1362</v>
      </c>
      <c r="AS119" s="1064" t="s">
        <v>235</v>
      </c>
      <c r="AT119" s="1063" t="s">
        <v>1363</v>
      </c>
      <c r="AU119" s="1078" t="s">
        <v>1358</v>
      </c>
      <c r="AV119" s="1066" t="s">
        <v>44</v>
      </c>
    </row>
    <row r="120" spans="1:48" s="1038" customFormat="1">
      <c r="A120" s="372"/>
      <c r="B120" s="1056" t="str">
        <f t="shared" si="14"/>
        <v>PL2x1250x2500</v>
      </c>
      <c r="C120" s="1057" t="str">
        <f>VLOOKUP(L120,'25-BRA-I-090'!$I:$FD,4,0)</f>
        <v>SS304</v>
      </c>
      <c r="D120" s="374" t="str">
        <f t="shared" si="11"/>
        <v>Kg</v>
      </c>
      <c r="E120" s="183"/>
      <c r="F120" s="184">
        <f t="shared" si="32"/>
        <v>359.375</v>
      </c>
      <c r="G120" s="185">
        <f t="shared" si="32"/>
        <v>5699.6875</v>
      </c>
      <c r="H120" s="185">
        <f t="shared" si="33"/>
        <v>438.96348470000004</v>
      </c>
      <c r="I120" s="185">
        <f t="shared" si="34"/>
        <v>5292</v>
      </c>
      <c r="J120" s="185">
        <f t="shared" si="35"/>
        <v>52091</v>
      </c>
      <c r="K120" s="185">
        <f t="shared" si="36"/>
        <v>275665572</v>
      </c>
      <c r="L120" s="1183" t="s">
        <v>1465</v>
      </c>
      <c r="M120" s="1058"/>
      <c r="N120" s="1058"/>
      <c r="O120" s="1037"/>
      <c r="P120" s="1053"/>
      <c r="Q120" s="1053"/>
      <c r="T120" s="1040"/>
      <c r="U120" s="1041"/>
      <c r="V120" s="1041"/>
      <c r="AA120" s="1038" t="str">
        <f>VLOOKUP(L120,'25-BRA-I-090'!$I:$FD,2,0)</f>
        <v>Tôn tấm</v>
      </c>
      <c r="AB120" s="1038" t="str">
        <f>VLOOKUP(L120,'25-BRA-I-090'!$I:$FD,3,0)</f>
        <v>PL2x1250x2500</v>
      </c>
      <c r="AC120" s="1038" t="s">
        <v>2619</v>
      </c>
      <c r="AD120" s="1038">
        <f>SUMIFS('25-BRA-I-090'!$CW:$CW,'25-BRA-I-090'!$I:$I,L120)</f>
        <v>359.375</v>
      </c>
      <c r="AE120" s="1038">
        <f>SUMIFS('25-BRA-I-090'!$CX:$CX,'25-BRA-I-090'!$I:$I,L120)</f>
        <v>5699.6875</v>
      </c>
      <c r="AF120" s="1038">
        <f>SUMIFS('25-BRA-I-090'!$DA:$DA,'25-BRA-I-090'!$I:$I,L120)</f>
        <v>27.677395000000004</v>
      </c>
      <c r="AG120" s="1038">
        <f>SUMIFS('25-BRA-I-090'!$DB:$DB,'25-BRA-I-090'!$I:$I,L120)</f>
        <v>438.96348470000004</v>
      </c>
      <c r="AH120" s="1039">
        <f>SUMIFS('25-BRA-I-090'!$DN:$DN,'25-BRA-I-090'!$I:$I,L120)+SUMIFS('25-BRA-I-090'!$EG:$EG,'25-BRA-I-090'!$I:$I,L120)</f>
        <v>340.16774999999996</v>
      </c>
      <c r="AI120" s="1039">
        <f>SUMIFS('25-BRA-I-090'!$DO:$DO,'25-BRA-I-090'!$I:$I,L120)+SUMIFS('25-BRA-I-090'!$EH:$EH,'25-BRA-I-090'!$I:$I,L120)</f>
        <v>5292</v>
      </c>
      <c r="AJ120" s="1039">
        <f>SUMIFS('25-BRA-I-090'!$DS:$DS,'25-BRA-I-090'!$I:$I,L120)+26400*SUMIFS('25-BRA-I-090'!$EJ:$EJ,'25-BRA-I-090'!$I:$I,L120)</f>
        <v>275665572</v>
      </c>
      <c r="AK120" s="1071"/>
      <c r="AO120" s="1071"/>
      <c r="AR120" s="1064" t="s">
        <v>1465</v>
      </c>
      <c r="AS120" s="1064" t="s">
        <v>235</v>
      </c>
      <c r="AT120" s="1063" t="s">
        <v>1466</v>
      </c>
      <c r="AU120" s="1078" t="s">
        <v>1358</v>
      </c>
      <c r="AV120" s="1066" t="s">
        <v>44</v>
      </c>
    </row>
    <row r="121" spans="1:48" s="1038" customFormat="1">
      <c r="A121" s="372"/>
      <c r="B121" s="1056" t="str">
        <f t="shared" si="14"/>
        <v>PL10x600x1500</v>
      </c>
      <c r="C121" s="1057" t="str">
        <f>VLOOKUP(L121,'25-BRA-I-090'!$I:$FD,4,0)</f>
        <v>SS304</v>
      </c>
      <c r="D121" s="374" t="str">
        <f t="shared" si="11"/>
        <v>m2</v>
      </c>
      <c r="E121" s="183"/>
      <c r="F121" s="184">
        <f t="shared" si="32"/>
        <v>0.89999999999999991</v>
      </c>
      <c r="G121" s="185">
        <f t="shared" si="32"/>
        <v>71.36999999999999</v>
      </c>
      <c r="H121" s="185">
        <f t="shared" si="32"/>
        <v>0.89999999999999991</v>
      </c>
      <c r="I121" s="185">
        <f t="shared" ref="I121:I123" si="37">AH121</f>
        <v>0</v>
      </c>
      <c r="J121" s="185" t="e">
        <f t="shared" si="35"/>
        <v>#DIV/0!</v>
      </c>
      <c r="K121" s="185">
        <f t="shared" si="36"/>
        <v>0</v>
      </c>
      <c r="L121" s="1183" t="s">
        <v>1467</v>
      </c>
      <c r="M121" s="1058"/>
      <c r="N121" s="1058"/>
      <c r="O121" s="1037"/>
      <c r="P121" s="1053"/>
      <c r="Q121" s="1053"/>
      <c r="T121" s="1040"/>
      <c r="U121" s="1041"/>
      <c r="V121" s="1041"/>
      <c r="AA121" s="1038" t="str">
        <f>VLOOKUP(L121,'25-BRA-I-090'!$I:$FD,2,0)</f>
        <v>Tôn tấm</v>
      </c>
      <c r="AB121" s="1038" t="str">
        <f>VLOOKUP(L121,'25-BRA-I-090'!$I:$FD,3,0)</f>
        <v>PL10x600x1500</v>
      </c>
      <c r="AC121" s="1038" t="str">
        <f>VLOOKUP(L121,'25-BRA-I-090'!$I:$FD,5,0)</f>
        <v>m2</v>
      </c>
      <c r="AD121" s="1038">
        <f>SUMIFS('25-BRA-I-090'!$CW:$CW,'25-BRA-I-090'!$I:$I,L121)</f>
        <v>0.89999999999999991</v>
      </c>
      <c r="AE121" s="1038">
        <f>SUMIFS('25-BRA-I-090'!$CX:$CX,'25-BRA-I-090'!$I:$I,L121)</f>
        <v>71.36999999999999</v>
      </c>
      <c r="AF121" s="1038">
        <f>SUMIFS('25-BRA-I-090'!$DA:$DA,'25-BRA-I-090'!$I:$I,L121)</f>
        <v>0.89999999999999991</v>
      </c>
      <c r="AG121" s="1038">
        <f>SUMIFS('25-BRA-I-090'!$DB:$DB,'25-BRA-I-090'!$I:$I,L121)</f>
        <v>71.36999999999999</v>
      </c>
      <c r="AH121" s="1039">
        <f>SUMIFS('25-BRA-I-090'!$DN:$DN,'25-BRA-I-090'!$I:$I,L121)+SUMIFS('25-BRA-I-090'!$EG:$EG,'25-BRA-I-090'!$I:$I,L121)</f>
        <v>0</v>
      </c>
      <c r="AI121" s="1039">
        <f>SUMIFS('25-BRA-I-090'!$DO:$DO,'25-BRA-I-090'!$I:$I,L121)+SUMIFS('25-BRA-I-090'!$EH:$EH,'25-BRA-I-090'!$I:$I,L121)</f>
        <v>0</v>
      </c>
      <c r="AJ121" s="1039">
        <f>SUMIFS('25-BRA-I-090'!$DS:$DS,'25-BRA-I-090'!$I:$I,L121)+26400*SUMIFS('25-BRA-I-090'!$EJ:$EJ,'25-BRA-I-090'!$I:$I,L121)</f>
        <v>0</v>
      </c>
      <c r="AK121" s="1071"/>
      <c r="AO121" s="1071"/>
      <c r="AR121" s="1064" t="s">
        <v>1467</v>
      </c>
      <c r="AS121" s="1064" t="s">
        <v>235</v>
      </c>
      <c r="AT121" s="1063" t="s">
        <v>1468</v>
      </c>
      <c r="AU121" s="1078" t="s">
        <v>1358</v>
      </c>
      <c r="AV121" s="1066" t="s">
        <v>44</v>
      </c>
    </row>
    <row r="122" spans="1:48" s="1038" customFormat="1" ht="30">
      <c r="A122" s="372"/>
      <c r="B122" s="1056" t="str">
        <f t="shared" si="14"/>
        <v>CPL4x1500x1000</v>
      </c>
      <c r="C122" s="1057" t="str">
        <f>VLOOKUP(L122,'25-BRA-I-090'!$I:$FD,4,0)</f>
        <v>A36</v>
      </c>
      <c r="D122" s="374" t="str">
        <f t="shared" si="11"/>
        <v>m2</v>
      </c>
      <c r="E122" s="183"/>
      <c r="F122" s="184">
        <f t="shared" si="32"/>
        <v>1.5</v>
      </c>
      <c r="G122" s="185">
        <f t="shared" si="32"/>
        <v>52.5</v>
      </c>
      <c r="H122" s="185">
        <f t="shared" si="32"/>
        <v>1.5</v>
      </c>
      <c r="I122" s="185">
        <f t="shared" si="37"/>
        <v>0</v>
      </c>
      <c r="J122" s="185" t="e">
        <f t="shared" si="35"/>
        <v>#DIV/0!</v>
      </c>
      <c r="K122" s="185">
        <f t="shared" si="36"/>
        <v>0</v>
      </c>
      <c r="L122" s="1183" t="s">
        <v>1520</v>
      </c>
      <c r="M122" s="1058"/>
      <c r="N122" s="1058"/>
      <c r="O122" s="1037"/>
      <c r="P122" s="1053"/>
      <c r="Q122" s="1053"/>
      <c r="T122" s="1040"/>
      <c r="U122" s="1041"/>
      <c r="V122" s="1041"/>
      <c r="AA122" s="1038" t="str">
        <f>VLOOKUP(L122,'25-BRA-I-090'!$I:$FD,2,0)</f>
        <v>Tôn chống trượt</v>
      </c>
      <c r="AB122" s="1038" t="str">
        <f>VLOOKUP(L122,'25-BRA-I-090'!$I:$FD,3,0)</f>
        <v>CPL4x1500x1000</v>
      </c>
      <c r="AC122" s="1038" t="str">
        <f>VLOOKUP(L122,'25-BRA-I-090'!$I:$FD,5,0)</f>
        <v>m2</v>
      </c>
      <c r="AD122" s="1038">
        <f>SUMIFS('25-BRA-I-090'!$CW:$CW,'25-BRA-I-090'!$I:$I,L122)</f>
        <v>1.5</v>
      </c>
      <c r="AE122" s="1038">
        <f>SUMIFS('25-BRA-I-090'!$CX:$CX,'25-BRA-I-090'!$I:$I,L122)</f>
        <v>52.5</v>
      </c>
      <c r="AF122" s="1038">
        <f>SUMIFS('25-BRA-I-090'!$DA:$DA,'25-BRA-I-090'!$I:$I,L122)</f>
        <v>1.5</v>
      </c>
      <c r="AG122" s="1038">
        <f>SUMIFS('25-BRA-I-090'!$DB:$DB,'25-BRA-I-090'!$I:$I,L122)</f>
        <v>52.5</v>
      </c>
      <c r="AH122" s="1039">
        <f>SUMIFS('25-BRA-I-090'!$DN:$DN,'25-BRA-I-090'!$I:$I,L122)+SUMIFS('25-BRA-I-090'!$EG:$EG,'25-BRA-I-090'!$I:$I,L122)</f>
        <v>0</v>
      </c>
      <c r="AI122" s="1039">
        <f>SUMIFS('25-BRA-I-090'!$DO:$DO,'25-BRA-I-090'!$I:$I,L122)+SUMIFS('25-BRA-I-090'!$EH:$EH,'25-BRA-I-090'!$I:$I,L122)</f>
        <v>0</v>
      </c>
      <c r="AJ122" s="1039">
        <f>SUMIFS('25-BRA-I-090'!$DS:$DS,'25-BRA-I-090'!$I:$I,L122)+26400*SUMIFS('25-BRA-I-090'!$EJ:$EJ,'25-BRA-I-090'!$I:$I,L122)</f>
        <v>0</v>
      </c>
      <c r="AK122" s="1071"/>
      <c r="AO122" s="1071"/>
      <c r="AR122" s="1064" t="s">
        <v>1520</v>
      </c>
      <c r="AS122" s="1064" t="s">
        <v>1521</v>
      </c>
      <c r="AT122" s="1063" t="s">
        <v>1522</v>
      </c>
      <c r="AU122" s="1078" t="s">
        <v>371</v>
      </c>
      <c r="AV122" s="1066" t="s">
        <v>44</v>
      </c>
    </row>
    <row r="123" spans="1:48" s="1038" customFormat="1">
      <c r="A123" s="372"/>
      <c r="B123" s="1056" t="str">
        <f t="shared" si="14"/>
        <v>C41x41x2-L6000</v>
      </c>
      <c r="C123" s="1057" t="str">
        <f>VLOOKUP(L123,'25-BRA-I-090'!$I:$FD,4,0)</f>
        <v>St-Galv</v>
      </c>
      <c r="D123" s="374" t="str">
        <f t="shared" si="11"/>
        <v>m</v>
      </c>
      <c r="E123" s="183"/>
      <c r="F123" s="184">
        <f t="shared" si="32"/>
        <v>868</v>
      </c>
      <c r="G123" s="185">
        <f t="shared" si="32"/>
        <v>1822.8000000000002</v>
      </c>
      <c r="H123" s="185">
        <f t="shared" si="32"/>
        <v>0</v>
      </c>
      <c r="I123" s="185">
        <f t="shared" si="37"/>
        <v>870</v>
      </c>
      <c r="J123" s="185">
        <f t="shared" si="35"/>
        <v>70.509500000000003</v>
      </c>
      <c r="K123" s="185">
        <f t="shared" si="36"/>
        <v>61343.264999999999</v>
      </c>
      <c r="L123" s="1183" t="s">
        <v>1523</v>
      </c>
      <c r="M123" s="1058"/>
      <c r="N123" s="1058"/>
      <c r="O123" s="1037"/>
      <c r="P123" s="1053"/>
      <c r="Q123" s="1053"/>
      <c r="T123" s="1040"/>
      <c r="U123" s="1041"/>
      <c r="V123" s="1041"/>
      <c r="AA123" s="1038" t="str">
        <f>VLOOKUP(L123,'25-BRA-I-090'!$I:$FD,2,0)</f>
        <v>Thép hình-C</v>
      </c>
      <c r="AB123" s="1038" t="str">
        <f>VLOOKUP(L123,'25-BRA-I-090'!$I:$FD,3,0)</f>
        <v>C41x41x2-L6000</v>
      </c>
      <c r="AC123" s="1038" t="str">
        <f>VLOOKUP(L123,'25-BRA-I-090'!$I:$FD,5,0)</f>
        <v>m</v>
      </c>
      <c r="AD123" s="1038">
        <f>SUMIFS('25-BRA-I-090'!$CW:$CW,'25-BRA-I-090'!$I:$I,L123)</f>
        <v>868</v>
      </c>
      <c r="AE123" s="1038">
        <f>SUMIFS('25-BRA-I-090'!$CX:$CX,'25-BRA-I-090'!$I:$I,L123)</f>
        <v>1822.8000000000002</v>
      </c>
      <c r="AF123" s="1038">
        <f>SUMIFS('25-BRA-I-090'!$DA:$DA,'25-BRA-I-090'!$I:$I,L123)</f>
        <v>0</v>
      </c>
      <c r="AG123" s="1038">
        <f>SUMIFS('25-BRA-I-090'!$DB:$DB,'25-BRA-I-090'!$I:$I,L123)</f>
        <v>0</v>
      </c>
      <c r="AH123" s="1039">
        <f>SUMIFS('25-BRA-I-090'!$DN:$DN,'25-BRA-I-090'!$I:$I,L123)+SUMIFS('25-BRA-I-090'!$EG:$EG,'25-BRA-I-090'!$I:$I,L123)</f>
        <v>870</v>
      </c>
      <c r="AI123" s="1039">
        <f>SUMIFS('25-BRA-I-090'!$DO:$DO,'25-BRA-I-090'!$I:$I,L123)+SUMIFS('25-BRA-I-090'!$EH:$EH,'25-BRA-I-090'!$I:$I,L123)</f>
        <v>0</v>
      </c>
      <c r="AJ123" s="1039">
        <f>SUMIFS('25-BRA-I-090'!$DS:$DS,'25-BRA-I-090'!$I:$I,L123)+26400*SUMIFS('25-BRA-I-090'!$EJ:$EJ,'25-BRA-I-090'!$I:$I,L123)</f>
        <v>61343.264999999999</v>
      </c>
      <c r="AK123" s="1071"/>
      <c r="AO123" s="1071"/>
      <c r="AR123" s="1064" t="s">
        <v>1523</v>
      </c>
      <c r="AS123" s="1064" t="s">
        <v>277</v>
      </c>
      <c r="AT123" s="1063" t="s">
        <v>1524</v>
      </c>
      <c r="AU123" s="1078" t="s">
        <v>838</v>
      </c>
      <c r="AV123" s="1066" t="s">
        <v>61</v>
      </c>
    </row>
    <row r="124" spans="1:48" s="1038" customFormat="1" ht="60">
      <c r="A124" s="372"/>
      <c r="B124" s="1056" t="str">
        <f t="shared" si="14"/>
        <v>HEB200(H200x200x9x15)/JIS H200x200x8x12-L12000</v>
      </c>
      <c r="C124" s="1057" t="str">
        <f>VLOOKUP(L124,'25-BRA-I-090'!$I:$FD,4,0)</f>
        <v>ASTM A36/JIS G3101 SS400</v>
      </c>
      <c r="D124" s="374" t="str">
        <f t="shared" si="11"/>
        <v>Kg</v>
      </c>
      <c r="E124" s="183"/>
      <c r="F124" s="184">
        <f t="shared" si="32"/>
        <v>187</v>
      </c>
      <c r="G124" s="185">
        <f t="shared" si="32"/>
        <v>11463.099999999999</v>
      </c>
      <c r="H124" s="185">
        <f t="shared" ref="H124:H138" si="38">AG124</f>
        <v>0</v>
      </c>
      <c r="I124" s="185">
        <f t="shared" ref="I124:I138" si="39">AI124</f>
        <v>9580.7999999999993</v>
      </c>
      <c r="J124" s="185">
        <f t="shared" si="35"/>
        <v>17556.82</v>
      </c>
      <c r="K124" s="185">
        <f t="shared" si="36"/>
        <v>168208381.05599999</v>
      </c>
      <c r="L124" s="1183" t="s">
        <v>1525</v>
      </c>
      <c r="M124" s="1058"/>
      <c r="N124" s="1058"/>
      <c r="O124" s="1037"/>
      <c r="P124" s="1053"/>
      <c r="Q124" s="1053"/>
      <c r="T124" s="1040"/>
      <c r="U124" s="1041"/>
      <c r="V124" s="1041"/>
      <c r="AA124" s="1038" t="str">
        <f>VLOOKUP(L124,'25-BRA-I-090'!$I:$FD,2,0)</f>
        <v>Thép hình-H</v>
      </c>
      <c r="AB124" s="1038" t="str">
        <f>VLOOKUP(L124,'25-BRA-I-090'!$I:$FD,3,0)</f>
        <v>HEB200(H200x200x9x15)/JIS H200x200x8x12-L12000</v>
      </c>
      <c r="AC124" s="1038" t="s">
        <v>2619</v>
      </c>
      <c r="AD124" s="1038">
        <f>SUMIFS('25-BRA-I-090'!$CW:$CW,'25-BRA-I-090'!$I:$I,L124)</f>
        <v>187</v>
      </c>
      <c r="AE124" s="1038">
        <f>SUMIFS('25-BRA-I-090'!$CX:$CX,'25-BRA-I-090'!$I:$I,L124)</f>
        <v>11463.099999999999</v>
      </c>
      <c r="AF124" s="1038">
        <f>SUMIFS('25-BRA-I-090'!$DA:$DA,'25-BRA-I-090'!$I:$I,L124)</f>
        <v>0</v>
      </c>
      <c r="AG124" s="1038">
        <f>SUMIFS('25-BRA-I-090'!$DB:$DB,'25-BRA-I-090'!$I:$I,L124)</f>
        <v>0</v>
      </c>
      <c r="AH124" s="1039">
        <f>SUMIFS('25-BRA-I-090'!$DN:$DN,'25-BRA-I-090'!$I:$I,L124)+SUMIFS('25-BRA-I-090'!$EG:$EG,'25-BRA-I-090'!$I:$I,L124)</f>
        <v>192</v>
      </c>
      <c r="AI124" s="1039">
        <f>SUMIFS('25-BRA-I-090'!$DO:$DO,'25-BRA-I-090'!$I:$I,L124)+SUMIFS('25-BRA-I-090'!$EH:$EH,'25-BRA-I-090'!$I:$I,L124)</f>
        <v>9580.7999999999993</v>
      </c>
      <c r="AJ124" s="1039">
        <f>SUMIFS('25-BRA-I-090'!$DS:$DS,'25-BRA-I-090'!$I:$I,L124)+26400*SUMIFS('25-BRA-I-090'!$EJ:$EJ,'25-BRA-I-090'!$I:$I,L124)</f>
        <v>168208381.05599999</v>
      </c>
      <c r="AK124" s="1071"/>
      <c r="AO124" s="1071"/>
      <c r="AR124" s="1064" t="s">
        <v>1525</v>
      </c>
      <c r="AS124" s="1064" t="s">
        <v>267</v>
      </c>
      <c r="AT124" s="1063" t="s">
        <v>1526</v>
      </c>
      <c r="AU124" s="1078" t="s">
        <v>1527</v>
      </c>
      <c r="AV124" s="1066" t="s">
        <v>61</v>
      </c>
    </row>
    <row r="125" spans="1:48" s="1038" customFormat="1" ht="60">
      <c r="A125" s="372"/>
      <c r="B125" s="1056" t="str">
        <f t="shared" si="14"/>
        <v>UPN120(C120x55x7x9)/JIS C125x65x6x8-L12000</v>
      </c>
      <c r="C125" s="1057" t="str">
        <f>VLOOKUP(L125,'25-BRA-I-090'!$I:$FD,4,0)</f>
        <v>ASTM A36/JIS G3101 SS400</v>
      </c>
      <c r="D125" s="374" t="str">
        <f t="shared" si="11"/>
        <v>Kg</v>
      </c>
      <c r="E125" s="183"/>
      <c r="F125" s="184">
        <f t="shared" si="32"/>
        <v>60</v>
      </c>
      <c r="G125" s="185">
        <f t="shared" si="32"/>
        <v>798</v>
      </c>
      <c r="H125" s="185">
        <f t="shared" si="38"/>
        <v>0</v>
      </c>
      <c r="I125" s="185">
        <f t="shared" si="39"/>
        <v>804.40000000000009</v>
      </c>
      <c r="J125" s="185">
        <f t="shared" si="35"/>
        <v>11045.519492789657</v>
      </c>
      <c r="K125" s="185">
        <f t="shared" si="36"/>
        <v>8885015.8800000008</v>
      </c>
      <c r="L125" s="1183" t="s">
        <v>1528</v>
      </c>
      <c r="M125" s="1058"/>
      <c r="N125" s="1058"/>
      <c r="O125" s="1037"/>
      <c r="P125" s="1053"/>
      <c r="Q125" s="1053"/>
      <c r="T125" s="1040"/>
      <c r="U125" s="1041"/>
      <c r="V125" s="1041"/>
      <c r="AA125" s="1038" t="str">
        <f>VLOOKUP(L125,'25-BRA-I-090'!$I:$FD,2,0)</f>
        <v>Thép hình-C</v>
      </c>
      <c r="AB125" s="1038" t="str">
        <f>VLOOKUP(L125,'25-BRA-I-090'!$I:$FD,3,0)</f>
        <v>UPN120(C120x55x7x9)/JIS C125x65x6x8-L12000</v>
      </c>
      <c r="AC125" s="1038" t="s">
        <v>2619</v>
      </c>
      <c r="AD125" s="1038">
        <f>SUMIFS('25-BRA-I-090'!$CW:$CW,'25-BRA-I-090'!$I:$I,L125)</f>
        <v>60</v>
      </c>
      <c r="AE125" s="1038">
        <f>SUMIFS('25-BRA-I-090'!$CX:$CX,'25-BRA-I-090'!$I:$I,L125)</f>
        <v>798</v>
      </c>
      <c r="AF125" s="1038">
        <f>SUMIFS('25-BRA-I-090'!$DA:$DA,'25-BRA-I-090'!$I:$I,L125)</f>
        <v>0</v>
      </c>
      <c r="AG125" s="1038">
        <f>SUMIFS('25-BRA-I-090'!$DB:$DB,'25-BRA-I-090'!$I:$I,L125)</f>
        <v>0</v>
      </c>
      <c r="AH125" s="1039">
        <f>SUMIFS('25-BRA-I-090'!$DN:$DN,'25-BRA-I-090'!$I:$I,L125)+SUMIFS('25-BRA-I-090'!$EG:$EG,'25-BRA-I-090'!$I:$I,L125)</f>
        <v>60</v>
      </c>
      <c r="AI125" s="1039">
        <f>SUMIFS('25-BRA-I-090'!$DO:$DO,'25-BRA-I-090'!$I:$I,L125)+SUMIFS('25-BRA-I-090'!$EH:$EH,'25-BRA-I-090'!$I:$I,L125)</f>
        <v>804.40000000000009</v>
      </c>
      <c r="AJ125" s="1039">
        <f>SUMIFS('25-BRA-I-090'!$DS:$DS,'25-BRA-I-090'!$I:$I,L125)+26400*SUMIFS('25-BRA-I-090'!$EJ:$EJ,'25-BRA-I-090'!$I:$I,L125)</f>
        <v>8885015.8800000008</v>
      </c>
      <c r="AK125" s="1071"/>
      <c r="AO125" s="1071"/>
      <c r="AR125" s="1064" t="s">
        <v>1528</v>
      </c>
      <c r="AS125" s="1064" t="s">
        <v>277</v>
      </c>
      <c r="AT125" s="1063" t="s">
        <v>1529</v>
      </c>
      <c r="AU125" s="1078" t="s">
        <v>1527</v>
      </c>
      <c r="AV125" s="1066" t="s">
        <v>61</v>
      </c>
    </row>
    <row r="126" spans="1:48" s="1038" customFormat="1">
      <c r="A126" s="372"/>
      <c r="B126" s="1056" t="str">
        <f t="shared" si="14"/>
        <v>Pipe D26.67x2.6</v>
      </c>
      <c r="C126" s="1057" t="str">
        <f>VLOOKUP(L126,'25-BRA-I-090'!$I:$FD,4,0)</f>
        <v>SUS304</v>
      </c>
      <c r="D126" s="374" t="str">
        <f t="shared" si="11"/>
        <v>Kg</v>
      </c>
      <c r="E126" s="183"/>
      <c r="F126" s="184">
        <f t="shared" si="32"/>
        <v>3.1</v>
      </c>
      <c r="G126" s="185">
        <f t="shared" si="32"/>
        <v>4.8360000000000021</v>
      </c>
      <c r="H126" s="185">
        <f t="shared" si="38"/>
        <v>4.8360000000000021</v>
      </c>
      <c r="I126" s="185">
        <f t="shared" si="39"/>
        <v>0</v>
      </c>
      <c r="J126" s="185" t="e">
        <f t="shared" si="35"/>
        <v>#DIV/0!</v>
      </c>
      <c r="K126" s="185">
        <f t="shared" si="36"/>
        <v>0</v>
      </c>
      <c r="L126" s="1183" t="s">
        <v>1562</v>
      </c>
      <c r="M126" s="1058"/>
      <c r="N126" s="1058"/>
      <c r="O126" s="1037"/>
      <c r="P126" s="1053"/>
      <c r="Q126" s="1053"/>
      <c r="T126" s="1040"/>
      <c r="U126" s="1041"/>
      <c r="V126" s="1041"/>
      <c r="AA126" s="1038" t="str">
        <f>VLOOKUP(L126,'25-BRA-I-090'!$I:$FD,2,0)</f>
        <v>Ống</v>
      </c>
      <c r="AB126" s="1038" t="str">
        <f>VLOOKUP(L126,'25-BRA-I-090'!$I:$FD,3,0)</f>
        <v>Pipe D26.67x2.6</v>
      </c>
      <c r="AC126" s="1038" t="s">
        <v>2619</v>
      </c>
      <c r="AD126" s="1038">
        <f>SUMIFS('25-BRA-I-090'!$CW:$CW,'25-BRA-I-090'!$I:$I,L126)</f>
        <v>3.1</v>
      </c>
      <c r="AE126" s="1038">
        <f>SUMIFS('25-BRA-I-090'!$CX:$CX,'25-BRA-I-090'!$I:$I,L126)</f>
        <v>4.8360000000000021</v>
      </c>
      <c r="AF126" s="1038">
        <f>SUMIFS('25-BRA-I-090'!$DA:$DA,'25-BRA-I-090'!$I:$I,L126)</f>
        <v>3.1</v>
      </c>
      <c r="AG126" s="1038">
        <f>SUMIFS('25-BRA-I-090'!$DB:$DB,'25-BRA-I-090'!$I:$I,L126)</f>
        <v>4.8360000000000021</v>
      </c>
      <c r="AH126" s="1039">
        <f>SUMIFS('25-BRA-I-090'!$DN:$DN,'25-BRA-I-090'!$I:$I,L126)+SUMIFS('25-BRA-I-090'!$EG:$EG,'25-BRA-I-090'!$I:$I,L126)</f>
        <v>0</v>
      </c>
      <c r="AI126" s="1039">
        <f>SUMIFS('25-BRA-I-090'!$DO:$DO,'25-BRA-I-090'!$I:$I,L126)+SUMIFS('25-BRA-I-090'!$EH:$EH,'25-BRA-I-090'!$I:$I,L126)</f>
        <v>0</v>
      </c>
      <c r="AJ126" s="1039">
        <f>SUMIFS('25-BRA-I-090'!$DS:$DS,'25-BRA-I-090'!$I:$I,L126)+26400*SUMIFS('25-BRA-I-090'!$EJ:$EJ,'25-BRA-I-090'!$I:$I,L126)</f>
        <v>0</v>
      </c>
      <c r="AK126" s="1071"/>
      <c r="AO126" s="1071"/>
      <c r="AR126" s="1064" t="s">
        <v>1562</v>
      </c>
      <c r="AS126" s="1064" t="s">
        <v>397</v>
      </c>
      <c r="AT126" s="1064" t="s">
        <v>1563</v>
      </c>
      <c r="AU126" s="1079" t="s">
        <v>74</v>
      </c>
      <c r="AV126" s="1066" t="s">
        <v>61</v>
      </c>
    </row>
    <row r="127" spans="1:48" s="1038" customFormat="1">
      <c r="A127" s="372"/>
      <c r="B127" s="1056" t="str">
        <f t="shared" si="14"/>
        <v>PL1x350x400</v>
      </c>
      <c r="C127" s="1057" t="str">
        <f>VLOOKUP(L127,'25-BRA-I-090'!$I:$FD,4,0)</f>
        <v>SUS304</v>
      </c>
      <c r="D127" s="374" t="str">
        <f t="shared" si="11"/>
        <v>Kg</v>
      </c>
      <c r="E127" s="183"/>
      <c r="F127" s="184">
        <f t="shared" si="32"/>
        <v>0.13999999999999999</v>
      </c>
      <c r="G127" s="185">
        <f t="shared" si="32"/>
        <v>1.1101999999999999</v>
      </c>
      <c r="H127" s="185">
        <f t="shared" si="38"/>
        <v>0</v>
      </c>
      <c r="I127" s="185">
        <f t="shared" si="39"/>
        <v>3.5</v>
      </c>
      <c r="J127" s="185">
        <f t="shared" si="35"/>
        <v>59090.909090909096</v>
      </c>
      <c r="K127" s="185">
        <f t="shared" si="36"/>
        <v>206818.18181818182</v>
      </c>
      <c r="L127" s="1183" t="s">
        <v>1564</v>
      </c>
      <c r="M127" s="1058"/>
      <c r="N127" s="1058"/>
      <c r="O127" s="1037"/>
      <c r="P127" s="1053"/>
      <c r="Q127" s="1053"/>
      <c r="T127" s="1040"/>
      <c r="U127" s="1041"/>
      <c r="V127" s="1041"/>
      <c r="AA127" s="1038" t="str">
        <f>VLOOKUP(L127,'25-BRA-I-090'!$I:$FD,2,0)</f>
        <v>Tôn tấm</v>
      </c>
      <c r="AB127" s="1038" t="str">
        <f>VLOOKUP(L127,'25-BRA-I-090'!$I:$FD,3,0)</f>
        <v>PL1x350x400</v>
      </c>
      <c r="AC127" s="1038" t="s">
        <v>2619</v>
      </c>
      <c r="AD127" s="1038">
        <f>SUMIFS('25-BRA-I-090'!$CW:$CW,'25-BRA-I-090'!$I:$I,L127)</f>
        <v>0.13999999999999999</v>
      </c>
      <c r="AE127" s="1038">
        <f>SUMIFS('25-BRA-I-090'!$CX:$CX,'25-BRA-I-090'!$I:$I,L127)</f>
        <v>1.1101999999999999</v>
      </c>
      <c r="AF127" s="1038">
        <f>SUMIFS('25-BRA-I-090'!$DA:$DA,'25-BRA-I-090'!$I:$I,L127)</f>
        <v>0</v>
      </c>
      <c r="AG127" s="1038">
        <f>SUMIFS('25-BRA-I-090'!$DB:$DB,'25-BRA-I-090'!$I:$I,L127)</f>
        <v>0</v>
      </c>
      <c r="AH127" s="1039">
        <f>SUMIFS('25-BRA-I-090'!$DN:$DN,'25-BRA-I-090'!$I:$I,L127)+SUMIFS('25-BRA-I-090'!$EG:$EG,'25-BRA-I-090'!$I:$I,L127)</f>
        <v>0.4375</v>
      </c>
      <c r="AI127" s="1039">
        <f>SUMIFS('25-BRA-I-090'!$DO:$DO,'25-BRA-I-090'!$I:$I,L127)+SUMIFS('25-BRA-I-090'!$EH:$EH,'25-BRA-I-090'!$I:$I,L127)</f>
        <v>3.5</v>
      </c>
      <c r="AJ127" s="1039">
        <f>SUMIFS('25-BRA-I-090'!$DS:$DS,'25-BRA-I-090'!$I:$I,L127)+26400*SUMIFS('25-BRA-I-090'!$EJ:$EJ,'25-BRA-I-090'!$I:$I,L127)</f>
        <v>206818.18181818182</v>
      </c>
      <c r="AK127" s="1071"/>
      <c r="AO127" s="1071"/>
      <c r="AR127" s="1064" t="s">
        <v>1564</v>
      </c>
      <c r="AS127" s="1064" t="s">
        <v>235</v>
      </c>
      <c r="AT127" s="1063" t="s">
        <v>1565</v>
      </c>
      <c r="AU127" s="1079" t="s">
        <v>74</v>
      </c>
      <c r="AV127" s="1066" t="s">
        <v>44</v>
      </c>
    </row>
    <row r="128" spans="1:48" s="1038" customFormat="1">
      <c r="A128" s="372"/>
      <c r="B128" s="1056" t="str">
        <f t="shared" si="14"/>
        <v>PL5x500x950</v>
      </c>
      <c r="C128" s="1057" t="str">
        <f>VLOOKUP(L128,'25-BRA-I-090'!$I:$FD,4,0)</f>
        <v>SUS304</v>
      </c>
      <c r="D128" s="374" t="str">
        <f t="shared" si="11"/>
        <v>Kg</v>
      </c>
      <c r="E128" s="183"/>
      <c r="F128" s="184">
        <f t="shared" si="32"/>
        <v>0.47499999999999998</v>
      </c>
      <c r="G128" s="185">
        <f t="shared" si="32"/>
        <v>18.833749999999998</v>
      </c>
      <c r="H128" s="185">
        <f t="shared" si="38"/>
        <v>18.833749999999998</v>
      </c>
      <c r="I128" s="185">
        <f t="shared" si="39"/>
        <v>0</v>
      </c>
      <c r="J128" s="185" t="e">
        <f t="shared" si="35"/>
        <v>#DIV/0!</v>
      </c>
      <c r="K128" s="185">
        <f t="shared" si="36"/>
        <v>0</v>
      </c>
      <c r="L128" s="1183" t="s">
        <v>1566</v>
      </c>
      <c r="M128" s="1058"/>
      <c r="N128" s="1058"/>
      <c r="O128" s="1037"/>
      <c r="P128" s="1053"/>
      <c r="Q128" s="1053"/>
      <c r="T128" s="1040"/>
      <c r="U128" s="1041"/>
      <c r="V128" s="1041"/>
      <c r="AA128" s="1038" t="str">
        <f>VLOOKUP(L128,'25-BRA-I-090'!$I:$FD,2,0)</f>
        <v>Tôn tấm</v>
      </c>
      <c r="AB128" s="1038" t="str">
        <f>VLOOKUP(L128,'25-BRA-I-090'!$I:$FD,3,0)</f>
        <v>PL5x500x950</v>
      </c>
      <c r="AC128" s="1038" t="s">
        <v>2619</v>
      </c>
      <c r="AD128" s="1038">
        <f>SUMIFS('25-BRA-I-090'!$CW:$CW,'25-BRA-I-090'!$I:$I,L128)</f>
        <v>0.47499999999999998</v>
      </c>
      <c r="AE128" s="1038">
        <f>SUMIFS('25-BRA-I-090'!$CX:$CX,'25-BRA-I-090'!$I:$I,L128)</f>
        <v>18.833749999999998</v>
      </c>
      <c r="AF128" s="1038">
        <f>SUMIFS('25-BRA-I-090'!$DA:$DA,'25-BRA-I-090'!$I:$I,L128)</f>
        <v>0.47499999999999998</v>
      </c>
      <c r="AG128" s="1038">
        <f>SUMIFS('25-BRA-I-090'!$DB:$DB,'25-BRA-I-090'!$I:$I,L128)</f>
        <v>18.833749999999998</v>
      </c>
      <c r="AH128" s="1039">
        <f>SUMIFS('25-BRA-I-090'!$DN:$DN,'25-BRA-I-090'!$I:$I,L128)+SUMIFS('25-BRA-I-090'!$EG:$EG,'25-BRA-I-090'!$I:$I,L128)</f>
        <v>0</v>
      </c>
      <c r="AI128" s="1039">
        <f>SUMIFS('25-BRA-I-090'!$DO:$DO,'25-BRA-I-090'!$I:$I,L128)+SUMIFS('25-BRA-I-090'!$EH:$EH,'25-BRA-I-090'!$I:$I,L128)</f>
        <v>0</v>
      </c>
      <c r="AJ128" s="1039">
        <f>SUMIFS('25-BRA-I-090'!$DS:$DS,'25-BRA-I-090'!$I:$I,L128)+26400*SUMIFS('25-BRA-I-090'!$EJ:$EJ,'25-BRA-I-090'!$I:$I,L128)</f>
        <v>0</v>
      </c>
      <c r="AK128" s="1071"/>
      <c r="AO128" s="1071"/>
      <c r="AR128" s="1064" t="s">
        <v>1566</v>
      </c>
      <c r="AS128" s="1064" t="s">
        <v>235</v>
      </c>
      <c r="AT128" s="1063" t="s">
        <v>1567</v>
      </c>
      <c r="AU128" s="1079" t="s">
        <v>74</v>
      </c>
      <c r="AV128" s="1066" t="s">
        <v>44</v>
      </c>
    </row>
    <row r="129" spans="1:48" s="1038" customFormat="1">
      <c r="A129" s="372"/>
      <c r="B129" s="1056" t="str">
        <f t="shared" si="14"/>
        <v>PL40x750x800</v>
      </c>
      <c r="C129" s="1057" t="str">
        <f>VLOOKUP(L129,'25-BRA-I-090'!$I:$FD,4,0)</f>
        <v>SUS304</v>
      </c>
      <c r="D129" s="374" t="str">
        <f t="shared" si="11"/>
        <v>Kg</v>
      </c>
      <c r="E129" s="183"/>
      <c r="F129" s="184">
        <f t="shared" si="32"/>
        <v>0.60000000000000009</v>
      </c>
      <c r="G129" s="185">
        <f t="shared" si="32"/>
        <v>190.32000000000002</v>
      </c>
      <c r="H129" s="185">
        <f t="shared" si="38"/>
        <v>0</v>
      </c>
      <c r="I129" s="185">
        <f t="shared" si="39"/>
        <v>357</v>
      </c>
      <c r="J129" s="185">
        <f t="shared" si="35"/>
        <v>70909.090909090897</v>
      </c>
      <c r="K129" s="185">
        <f t="shared" si="36"/>
        <v>25314545.454545449</v>
      </c>
      <c r="L129" s="1183" t="s">
        <v>1568</v>
      </c>
      <c r="M129" s="1058"/>
      <c r="N129" s="1058"/>
      <c r="O129" s="1037"/>
      <c r="P129" s="1053"/>
      <c r="Q129" s="1053"/>
      <c r="T129" s="1040"/>
      <c r="U129" s="1041"/>
      <c r="V129" s="1041"/>
      <c r="AA129" s="1038" t="str">
        <f>VLOOKUP(L129,'25-BRA-I-090'!$I:$FD,2,0)</f>
        <v>Tôn tấm</v>
      </c>
      <c r="AB129" s="1038" t="str">
        <f>VLOOKUP(L129,'25-BRA-I-090'!$I:$FD,3,0)</f>
        <v>PL40x750x800</v>
      </c>
      <c r="AC129" s="1038" t="s">
        <v>2619</v>
      </c>
      <c r="AD129" s="1038">
        <f>SUMIFS('25-BRA-I-090'!$CW:$CW,'25-BRA-I-090'!$I:$I,L129)</f>
        <v>0.60000000000000009</v>
      </c>
      <c r="AE129" s="1038">
        <f>SUMIFS('25-BRA-I-090'!$CX:$CX,'25-BRA-I-090'!$I:$I,L129)</f>
        <v>190.32000000000002</v>
      </c>
      <c r="AF129" s="1038">
        <f>SUMIFS('25-BRA-I-090'!$DA:$DA,'25-BRA-I-090'!$I:$I,L129)</f>
        <v>0</v>
      </c>
      <c r="AG129" s="1038">
        <f>SUMIFS('25-BRA-I-090'!$DB:$DB,'25-BRA-I-090'!$I:$I,L129)</f>
        <v>0</v>
      </c>
      <c r="AH129" s="1039">
        <f>SUMIFS('25-BRA-I-090'!$DN:$DN,'25-BRA-I-090'!$I:$I,L129)+SUMIFS('25-BRA-I-090'!$EG:$EG,'25-BRA-I-090'!$I:$I,L129)</f>
        <v>1.125</v>
      </c>
      <c r="AI129" s="1039">
        <f>SUMIFS('25-BRA-I-090'!$DO:$DO,'25-BRA-I-090'!$I:$I,L129)+SUMIFS('25-BRA-I-090'!$EH:$EH,'25-BRA-I-090'!$I:$I,L129)</f>
        <v>357</v>
      </c>
      <c r="AJ129" s="1039">
        <f>SUMIFS('25-BRA-I-090'!$DS:$DS,'25-BRA-I-090'!$I:$I,L129)+26400*SUMIFS('25-BRA-I-090'!$EJ:$EJ,'25-BRA-I-090'!$I:$I,L129)</f>
        <v>25314545.454545449</v>
      </c>
      <c r="AK129" s="1071"/>
      <c r="AO129" s="1071"/>
      <c r="AR129" s="1064" t="s">
        <v>1568</v>
      </c>
      <c r="AS129" s="1064" t="s">
        <v>235</v>
      </c>
      <c r="AT129" s="1063" t="s">
        <v>1569</v>
      </c>
      <c r="AU129" s="1079" t="s">
        <v>74</v>
      </c>
      <c r="AV129" s="1066" t="s">
        <v>44</v>
      </c>
    </row>
    <row r="130" spans="1:48" s="1038" customFormat="1">
      <c r="A130" s="372"/>
      <c r="B130" s="1056" t="str">
        <f t="shared" si="14"/>
        <v>RB10-L800</v>
      </c>
      <c r="C130" s="1057" t="str">
        <f>VLOOKUP(L130,'25-BRA-I-090'!$I:$FD,4,0)</f>
        <v>SUS304</v>
      </c>
      <c r="D130" s="374" t="str">
        <f t="shared" si="11"/>
        <v>Kg</v>
      </c>
      <c r="E130" s="183"/>
      <c r="F130" s="184">
        <f t="shared" si="32"/>
        <v>0.8</v>
      </c>
      <c r="G130" s="185">
        <f t="shared" si="32"/>
        <v>0.49382716049382724</v>
      </c>
      <c r="H130" s="185">
        <f t="shared" si="38"/>
        <v>0.49382716049382724</v>
      </c>
      <c r="I130" s="185">
        <f t="shared" si="39"/>
        <v>0</v>
      </c>
      <c r="J130" s="185" t="e">
        <f t="shared" si="35"/>
        <v>#DIV/0!</v>
      </c>
      <c r="K130" s="185">
        <f t="shared" si="36"/>
        <v>0</v>
      </c>
      <c r="L130" s="1183" t="s">
        <v>1570</v>
      </c>
      <c r="M130" s="1058"/>
      <c r="N130" s="1058"/>
      <c r="O130" s="1037"/>
      <c r="P130" s="1053"/>
      <c r="Q130" s="1053"/>
      <c r="T130" s="1040"/>
      <c r="U130" s="1041"/>
      <c r="V130" s="1041"/>
      <c r="AA130" s="1038" t="str">
        <f>VLOOKUP(L130,'25-BRA-I-090'!$I:$FD,2,0)</f>
        <v>Thép tròn</v>
      </c>
      <c r="AB130" s="1038" t="str">
        <f>VLOOKUP(L130,'25-BRA-I-090'!$I:$FD,3,0)</f>
        <v>RB10-L800</v>
      </c>
      <c r="AC130" s="1038" t="s">
        <v>2619</v>
      </c>
      <c r="AD130" s="1038">
        <f>SUMIFS('25-BRA-I-090'!$CW:$CW,'25-BRA-I-090'!$I:$I,L130)</f>
        <v>0.8</v>
      </c>
      <c r="AE130" s="1038">
        <f>SUMIFS('25-BRA-I-090'!$CX:$CX,'25-BRA-I-090'!$I:$I,L130)</f>
        <v>0.49382716049382724</v>
      </c>
      <c r="AF130" s="1038">
        <f>SUMIFS('25-BRA-I-090'!$DA:$DA,'25-BRA-I-090'!$I:$I,L130)</f>
        <v>0.8</v>
      </c>
      <c r="AG130" s="1038">
        <f>SUMIFS('25-BRA-I-090'!$DB:$DB,'25-BRA-I-090'!$I:$I,L130)</f>
        <v>0.49382716049382724</v>
      </c>
      <c r="AH130" s="1039">
        <f>SUMIFS('25-BRA-I-090'!$DN:$DN,'25-BRA-I-090'!$I:$I,L130)+SUMIFS('25-BRA-I-090'!$EG:$EG,'25-BRA-I-090'!$I:$I,L130)</f>
        <v>0</v>
      </c>
      <c r="AI130" s="1039">
        <f>SUMIFS('25-BRA-I-090'!$DO:$DO,'25-BRA-I-090'!$I:$I,L130)+SUMIFS('25-BRA-I-090'!$EH:$EH,'25-BRA-I-090'!$I:$I,L130)</f>
        <v>0</v>
      </c>
      <c r="AJ130" s="1039">
        <f>SUMIFS('25-BRA-I-090'!$DS:$DS,'25-BRA-I-090'!$I:$I,L130)+26400*SUMIFS('25-BRA-I-090'!$EJ:$EJ,'25-BRA-I-090'!$I:$I,L130)</f>
        <v>0</v>
      </c>
      <c r="AK130" s="1071"/>
      <c r="AO130" s="1071"/>
      <c r="AR130" s="1064" t="s">
        <v>1570</v>
      </c>
      <c r="AS130" s="1064" t="s">
        <v>412</v>
      </c>
      <c r="AT130" s="1064" t="s">
        <v>1571</v>
      </c>
      <c r="AU130" s="1079" t="s">
        <v>74</v>
      </c>
      <c r="AV130" s="1066" t="s">
        <v>61</v>
      </c>
    </row>
    <row r="131" spans="1:48" s="1038" customFormat="1">
      <c r="A131" s="372"/>
      <c r="B131" s="1056" t="str">
        <f t="shared" si="14"/>
        <v>RB12-L4000</v>
      </c>
      <c r="C131" s="1057" t="str">
        <f>VLOOKUP(L131,'25-BRA-I-090'!$I:$FD,4,0)</f>
        <v>SUS304</v>
      </c>
      <c r="D131" s="374" t="str">
        <f t="shared" si="11"/>
        <v>Kg</v>
      </c>
      <c r="E131" s="183"/>
      <c r="F131" s="184">
        <f t="shared" si="32"/>
        <v>4</v>
      </c>
      <c r="G131" s="185">
        <f t="shared" si="32"/>
        <v>3.5555555555555567</v>
      </c>
      <c r="H131" s="185">
        <f t="shared" si="38"/>
        <v>0</v>
      </c>
      <c r="I131" s="185">
        <f t="shared" si="39"/>
        <v>3.6</v>
      </c>
      <c r="J131" s="185">
        <f t="shared" si="35"/>
        <v>68181.818181818177</v>
      </c>
      <c r="K131" s="185">
        <f t="shared" si="36"/>
        <v>245454.54545454544</v>
      </c>
      <c r="L131" s="1183" t="s">
        <v>1572</v>
      </c>
      <c r="M131" s="1058"/>
      <c r="N131" s="1058"/>
      <c r="O131" s="1037"/>
      <c r="P131" s="1053"/>
      <c r="Q131" s="1053"/>
      <c r="T131" s="1040"/>
      <c r="U131" s="1041"/>
      <c r="V131" s="1041"/>
      <c r="AA131" s="1038" t="str">
        <f>VLOOKUP(L131,'25-BRA-I-090'!$I:$FD,2,0)</f>
        <v>Thép tròn</v>
      </c>
      <c r="AB131" s="1038" t="str">
        <f>VLOOKUP(L131,'25-BRA-I-090'!$I:$FD,3,0)</f>
        <v>RB12-L4000</v>
      </c>
      <c r="AC131" s="1038" t="s">
        <v>2619</v>
      </c>
      <c r="AD131" s="1038">
        <f>SUMIFS('25-BRA-I-090'!$CW:$CW,'25-BRA-I-090'!$I:$I,L131)</f>
        <v>4</v>
      </c>
      <c r="AE131" s="1038">
        <f>SUMIFS('25-BRA-I-090'!$CX:$CX,'25-BRA-I-090'!$I:$I,L131)</f>
        <v>3.5555555555555567</v>
      </c>
      <c r="AF131" s="1038">
        <f>SUMIFS('25-BRA-I-090'!$DA:$DA,'25-BRA-I-090'!$I:$I,L131)</f>
        <v>0</v>
      </c>
      <c r="AG131" s="1038">
        <f>SUMIFS('25-BRA-I-090'!$DB:$DB,'25-BRA-I-090'!$I:$I,L131)</f>
        <v>0</v>
      </c>
      <c r="AH131" s="1039">
        <f>SUMIFS('25-BRA-I-090'!$DN:$DN,'25-BRA-I-090'!$I:$I,L131)+SUMIFS('25-BRA-I-090'!$EG:$EG,'25-BRA-I-090'!$I:$I,L131)</f>
        <v>4</v>
      </c>
      <c r="AI131" s="1039">
        <f>SUMIFS('25-BRA-I-090'!$DO:$DO,'25-BRA-I-090'!$I:$I,L131)+SUMIFS('25-BRA-I-090'!$EH:$EH,'25-BRA-I-090'!$I:$I,L131)</f>
        <v>3.6</v>
      </c>
      <c r="AJ131" s="1039">
        <f>SUMIFS('25-BRA-I-090'!$DS:$DS,'25-BRA-I-090'!$I:$I,L131)+26400*SUMIFS('25-BRA-I-090'!$EJ:$EJ,'25-BRA-I-090'!$I:$I,L131)</f>
        <v>245454.54545454544</v>
      </c>
      <c r="AK131" s="1071"/>
      <c r="AO131" s="1071"/>
      <c r="AR131" s="1064" t="s">
        <v>1572</v>
      </c>
      <c r="AS131" s="1064" t="s">
        <v>412</v>
      </c>
      <c r="AT131" s="1064" t="s">
        <v>1573</v>
      </c>
      <c r="AU131" s="1079" t="s">
        <v>74</v>
      </c>
      <c r="AV131" s="1066" t="s">
        <v>61</v>
      </c>
    </row>
    <row r="132" spans="1:48" s="1038" customFormat="1">
      <c r="A132" s="372"/>
      <c r="B132" s="1056" t="str">
        <f t="shared" si="14"/>
        <v>RB15-L4100</v>
      </c>
      <c r="C132" s="1057" t="str">
        <f>VLOOKUP(L132,'25-BRA-I-090'!$I:$FD,4,0)</f>
        <v>SUS304</v>
      </c>
      <c r="D132" s="374" t="str">
        <f t="shared" si="11"/>
        <v>Kg</v>
      </c>
      <c r="E132" s="183"/>
      <c r="F132" s="184">
        <f t="shared" si="32"/>
        <v>4.0999999999999996</v>
      </c>
      <c r="G132" s="185">
        <f t="shared" si="32"/>
        <v>5.6944444444444446</v>
      </c>
      <c r="H132" s="185">
        <f t="shared" si="38"/>
        <v>5.6944444444444446</v>
      </c>
      <c r="I132" s="185">
        <f t="shared" si="39"/>
        <v>0</v>
      </c>
      <c r="J132" s="185" t="e">
        <f t="shared" si="35"/>
        <v>#DIV/0!</v>
      </c>
      <c r="K132" s="185">
        <f t="shared" si="36"/>
        <v>0</v>
      </c>
      <c r="L132" s="1183" t="s">
        <v>1574</v>
      </c>
      <c r="M132" s="1058"/>
      <c r="N132" s="1058"/>
      <c r="O132" s="1037"/>
      <c r="P132" s="1053"/>
      <c r="Q132" s="1053"/>
      <c r="T132" s="1040"/>
      <c r="U132" s="1041"/>
      <c r="V132" s="1041"/>
      <c r="AA132" s="1038" t="str">
        <f>VLOOKUP(L132,'25-BRA-I-090'!$I:$FD,2,0)</f>
        <v>Thép tròn</v>
      </c>
      <c r="AB132" s="1038" t="str">
        <f>VLOOKUP(L132,'25-BRA-I-090'!$I:$FD,3,0)</f>
        <v>RB15-L4100</v>
      </c>
      <c r="AC132" s="1038" t="s">
        <v>2619</v>
      </c>
      <c r="AD132" s="1038">
        <f>SUMIFS('25-BRA-I-090'!$CW:$CW,'25-BRA-I-090'!$I:$I,L132)</f>
        <v>4.0999999999999996</v>
      </c>
      <c r="AE132" s="1038">
        <f>SUMIFS('25-BRA-I-090'!$CX:$CX,'25-BRA-I-090'!$I:$I,L132)</f>
        <v>5.6944444444444446</v>
      </c>
      <c r="AF132" s="1038">
        <f>SUMIFS('25-BRA-I-090'!$DA:$DA,'25-BRA-I-090'!$I:$I,L132)</f>
        <v>4.0999999999999996</v>
      </c>
      <c r="AG132" s="1038">
        <f>SUMIFS('25-BRA-I-090'!$DB:$DB,'25-BRA-I-090'!$I:$I,L132)</f>
        <v>5.6944444444444446</v>
      </c>
      <c r="AH132" s="1039">
        <f>SUMIFS('25-BRA-I-090'!$DN:$DN,'25-BRA-I-090'!$I:$I,L132)+SUMIFS('25-BRA-I-090'!$EG:$EG,'25-BRA-I-090'!$I:$I,L132)</f>
        <v>0</v>
      </c>
      <c r="AI132" s="1039">
        <f>SUMIFS('25-BRA-I-090'!$DO:$DO,'25-BRA-I-090'!$I:$I,L132)+SUMIFS('25-BRA-I-090'!$EH:$EH,'25-BRA-I-090'!$I:$I,L132)</f>
        <v>0</v>
      </c>
      <c r="AJ132" s="1039">
        <f>SUMIFS('25-BRA-I-090'!$DS:$DS,'25-BRA-I-090'!$I:$I,L132)+26400*SUMIFS('25-BRA-I-090'!$EJ:$EJ,'25-BRA-I-090'!$I:$I,L132)</f>
        <v>0</v>
      </c>
      <c r="AK132" s="1071"/>
      <c r="AO132" s="1071"/>
      <c r="AR132" s="1064" t="s">
        <v>1574</v>
      </c>
      <c r="AS132" s="1064" t="s">
        <v>412</v>
      </c>
      <c r="AT132" s="1064" t="s">
        <v>1575</v>
      </c>
      <c r="AU132" s="1079" t="s">
        <v>74</v>
      </c>
      <c r="AV132" s="1066" t="s">
        <v>61</v>
      </c>
    </row>
    <row r="133" spans="1:48" s="1038" customFormat="1">
      <c r="A133" s="372"/>
      <c r="B133" s="1056" t="str">
        <f t="shared" si="14"/>
        <v>RB20-L500</v>
      </c>
      <c r="C133" s="1057" t="str">
        <f>VLOOKUP(L133,'25-BRA-I-090'!$I:$FD,4,0)</f>
        <v>SUS304</v>
      </c>
      <c r="D133" s="374" t="str">
        <f t="shared" si="11"/>
        <v>Kg</v>
      </c>
      <c r="E133" s="183"/>
      <c r="F133" s="184">
        <f t="shared" si="32"/>
        <v>0.5</v>
      </c>
      <c r="G133" s="185">
        <f t="shared" si="32"/>
        <v>1.2345679012345701</v>
      </c>
      <c r="H133" s="185">
        <f t="shared" si="38"/>
        <v>1.2345679012345701</v>
      </c>
      <c r="I133" s="185">
        <f t="shared" si="39"/>
        <v>0</v>
      </c>
      <c r="J133" s="185" t="e">
        <f t="shared" si="35"/>
        <v>#DIV/0!</v>
      </c>
      <c r="K133" s="185">
        <f t="shared" si="36"/>
        <v>0</v>
      </c>
      <c r="L133" s="1183" t="s">
        <v>1576</v>
      </c>
      <c r="M133" s="1058"/>
      <c r="N133" s="1058"/>
      <c r="O133" s="1037"/>
      <c r="P133" s="1053"/>
      <c r="Q133" s="1053"/>
      <c r="T133" s="1040"/>
      <c r="U133" s="1041"/>
      <c r="V133" s="1041"/>
      <c r="AA133" s="1038" t="str">
        <f>VLOOKUP(L133,'25-BRA-I-090'!$I:$FD,2,0)</f>
        <v>Thép tròn</v>
      </c>
      <c r="AB133" s="1038" t="str">
        <f>VLOOKUP(L133,'25-BRA-I-090'!$I:$FD,3,0)</f>
        <v>RB20-L500</v>
      </c>
      <c r="AC133" s="1038" t="s">
        <v>2619</v>
      </c>
      <c r="AD133" s="1038">
        <f>SUMIFS('25-BRA-I-090'!$CW:$CW,'25-BRA-I-090'!$I:$I,L133)</f>
        <v>0.5</v>
      </c>
      <c r="AE133" s="1038">
        <f>SUMIFS('25-BRA-I-090'!$CX:$CX,'25-BRA-I-090'!$I:$I,L133)</f>
        <v>1.2345679012345701</v>
      </c>
      <c r="AF133" s="1038">
        <f>SUMIFS('25-BRA-I-090'!$DA:$DA,'25-BRA-I-090'!$I:$I,L133)</f>
        <v>0.5</v>
      </c>
      <c r="AG133" s="1038">
        <f>SUMIFS('25-BRA-I-090'!$DB:$DB,'25-BRA-I-090'!$I:$I,L133)</f>
        <v>1.2345679012345701</v>
      </c>
      <c r="AH133" s="1039">
        <f>SUMIFS('25-BRA-I-090'!$DN:$DN,'25-BRA-I-090'!$I:$I,L133)+SUMIFS('25-BRA-I-090'!$EG:$EG,'25-BRA-I-090'!$I:$I,L133)</f>
        <v>0</v>
      </c>
      <c r="AI133" s="1039">
        <f>SUMIFS('25-BRA-I-090'!$DO:$DO,'25-BRA-I-090'!$I:$I,L133)+SUMIFS('25-BRA-I-090'!$EH:$EH,'25-BRA-I-090'!$I:$I,L133)</f>
        <v>0</v>
      </c>
      <c r="AJ133" s="1039">
        <f>SUMIFS('25-BRA-I-090'!$DS:$DS,'25-BRA-I-090'!$I:$I,L133)+26400*SUMIFS('25-BRA-I-090'!$EJ:$EJ,'25-BRA-I-090'!$I:$I,L133)</f>
        <v>0</v>
      </c>
      <c r="AK133" s="1071"/>
      <c r="AO133" s="1071"/>
      <c r="AR133" s="1064" t="s">
        <v>1576</v>
      </c>
      <c r="AS133" s="1064" t="s">
        <v>412</v>
      </c>
      <c r="AT133" s="1064" t="s">
        <v>1577</v>
      </c>
      <c r="AU133" s="1079" t="s">
        <v>74</v>
      </c>
      <c r="AV133" s="1066" t="s">
        <v>61</v>
      </c>
    </row>
    <row r="134" spans="1:48" s="1038" customFormat="1">
      <c r="A134" s="372"/>
      <c r="B134" s="1056" t="str">
        <f t="shared" si="14"/>
        <v>PL0.8x300x600</v>
      </c>
      <c r="C134" s="1057">
        <f>VLOOKUP(L134,'25-BRA-I-090'!$I:$FD,4,0)</f>
        <v>2.0320999999999998</v>
      </c>
      <c r="D134" s="374" t="str">
        <f t="shared" si="11"/>
        <v>Kg</v>
      </c>
      <c r="E134" s="183"/>
      <c r="F134" s="184">
        <f t="shared" si="32"/>
        <v>0.18</v>
      </c>
      <c r="G134" s="185">
        <f t="shared" si="32"/>
        <v>0.27935999999999994</v>
      </c>
      <c r="H134" s="185">
        <f t="shared" si="38"/>
        <v>0</v>
      </c>
      <c r="I134" s="185">
        <f t="shared" si="39"/>
        <v>1</v>
      </c>
      <c r="J134" s="185">
        <f t="shared" si="35"/>
        <v>600000</v>
      </c>
      <c r="K134" s="185">
        <f t="shared" si="36"/>
        <v>600000</v>
      </c>
      <c r="L134" s="1183" t="s">
        <v>1595</v>
      </c>
      <c r="M134" s="1058"/>
      <c r="N134" s="1058"/>
      <c r="O134" s="1037"/>
      <c r="P134" s="1053"/>
      <c r="Q134" s="1053"/>
      <c r="T134" s="1040"/>
      <c r="U134" s="1041"/>
      <c r="V134" s="1041"/>
      <c r="AA134" s="1038" t="str">
        <f>VLOOKUP(L134,'25-BRA-I-090'!$I:$FD,2,0)</f>
        <v>Plate-2.0321</v>
      </c>
      <c r="AB134" s="1038" t="str">
        <f>VLOOKUP(L134,'25-BRA-I-090'!$I:$FD,3,0)</f>
        <v>PL0.8x300x600</v>
      </c>
      <c r="AC134" s="1038" t="s">
        <v>2619</v>
      </c>
      <c r="AD134" s="1038">
        <f>SUMIFS('25-BRA-I-090'!$CW:$CW,'25-BRA-I-090'!$I:$I,L134)</f>
        <v>0.18</v>
      </c>
      <c r="AE134" s="1038">
        <f>SUMIFS('25-BRA-I-090'!$CX:$CX,'25-BRA-I-090'!$I:$I,L134)</f>
        <v>0.27935999999999994</v>
      </c>
      <c r="AF134" s="1038">
        <f>SUMIFS('25-BRA-I-090'!$DA:$DA,'25-BRA-I-090'!$I:$I,L134)</f>
        <v>0</v>
      </c>
      <c r="AG134" s="1038">
        <f>SUMIFS('25-BRA-I-090'!$DB:$DB,'25-BRA-I-090'!$I:$I,L134)</f>
        <v>0</v>
      </c>
      <c r="AH134" s="1039">
        <f>SUMIFS('25-BRA-I-090'!$DN:$DN,'25-BRA-I-090'!$I:$I,L134)+SUMIFS('25-BRA-I-090'!$EG:$EG,'25-BRA-I-090'!$I:$I,L134)</f>
        <v>0.18</v>
      </c>
      <c r="AI134" s="1039">
        <f>SUMIFS('25-BRA-I-090'!$DO:$DO,'25-BRA-I-090'!$I:$I,L134)+SUMIFS('25-BRA-I-090'!$EH:$EH,'25-BRA-I-090'!$I:$I,L134)</f>
        <v>1</v>
      </c>
      <c r="AJ134" s="1039">
        <f>SUMIFS('25-BRA-I-090'!$DS:$DS,'25-BRA-I-090'!$I:$I,L134)+26400*SUMIFS('25-BRA-I-090'!$EJ:$EJ,'25-BRA-I-090'!$I:$I,L134)</f>
        <v>600000</v>
      </c>
      <c r="AK134" s="1071"/>
      <c r="AO134" s="1071"/>
      <c r="AR134" s="1064" t="s">
        <v>1595</v>
      </c>
      <c r="AS134" s="1064" t="s">
        <v>1596</v>
      </c>
      <c r="AT134" s="1064" t="s">
        <v>1597</v>
      </c>
      <c r="AU134" s="1069">
        <v>2.0320999999999998</v>
      </c>
      <c r="AV134" s="1066" t="s">
        <v>345</v>
      </c>
    </row>
    <row r="135" spans="1:48" s="1038" customFormat="1" ht="30">
      <c r="A135" s="372"/>
      <c r="B135" s="1056" t="str">
        <f t="shared" si="14"/>
        <v>SHS 80x40x2-L6000</v>
      </c>
      <c r="C135" s="1057" t="str">
        <f>VLOOKUP(L135,'25-BRA-I-090'!$I:$FD,4,0)</f>
        <v>A36/SS400</v>
      </c>
      <c r="D135" s="374" t="str">
        <f t="shared" si="11"/>
        <v>Kg</v>
      </c>
      <c r="E135" s="183"/>
      <c r="F135" s="184">
        <f t="shared" ref="F135:H154" si="40">AD135</f>
        <v>97.9452</v>
      </c>
      <c r="G135" s="185">
        <f t="shared" si="40"/>
        <v>354.23514</v>
      </c>
      <c r="H135" s="185">
        <f t="shared" si="38"/>
        <v>0</v>
      </c>
      <c r="I135" s="185">
        <f t="shared" si="39"/>
        <v>369</v>
      </c>
      <c r="J135" s="185">
        <f t="shared" si="35"/>
        <v>17727.27</v>
      </c>
      <c r="K135" s="185">
        <f t="shared" si="36"/>
        <v>6541362.6299999999</v>
      </c>
      <c r="L135" s="1183" t="s">
        <v>1632</v>
      </c>
      <c r="M135" s="1058"/>
      <c r="N135" s="1058"/>
      <c r="O135" s="1037"/>
      <c r="P135" s="1053"/>
      <c r="Q135" s="1053"/>
      <c r="T135" s="1040"/>
      <c r="U135" s="1041"/>
      <c r="V135" s="1041"/>
      <c r="AA135" s="1038" t="str">
        <f>VLOOKUP(L135,'25-BRA-I-090'!$I:$FD,2,0)</f>
        <v>Thép hộp</v>
      </c>
      <c r="AB135" s="1038" t="str">
        <f>VLOOKUP(L135,'25-BRA-I-090'!$I:$FD,3,0)</f>
        <v>SHS 80x40x2-L6000</v>
      </c>
      <c r="AC135" s="1038" t="s">
        <v>2619</v>
      </c>
      <c r="AD135" s="1038">
        <f>SUMIFS('25-BRA-I-090'!$CW:$CW,'25-BRA-I-090'!$I:$I,L135)</f>
        <v>97.9452</v>
      </c>
      <c r="AE135" s="1038">
        <f>SUMIFS('25-BRA-I-090'!$CX:$CX,'25-BRA-I-090'!$I:$I,L135)</f>
        <v>354.23514</v>
      </c>
      <c r="AF135" s="1038">
        <f>SUMIFS('25-BRA-I-090'!$DA:$DA,'25-BRA-I-090'!$I:$I,L135)</f>
        <v>0</v>
      </c>
      <c r="AG135" s="1038">
        <f>SUMIFS('25-BRA-I-090'!$DB:$DB,'25-BRA-I-090'!$I:$I,L135)</f>
        <v>0</v>
      </c>
      <c r="AH135" s="1039">
        <f>SUMIFS('25-BRA-I-090'!$DN:$DN,'25-BRA-I-090'!$I:$I,L135)+SUMIFS('25-BRA-I-090'!$EG:$EG,'25-BRA-I-090'!$I:$I,L135)</f>
        <v>102</v>
      </c>
      <c r="AI135" s="1039">
        <f>SUMIFS('25-BRA-I-090'!$DO:$DO,'25-BRA-I-090'!$I:$I,L135)+SUMIFS('25-BRA-I-090'!$EH:$EH,'25-BRA-I-090'!$I:$I,L135)</f>
        <v>369</v>
      </c>
      <c r="AJ135" s="1039">
        <f>SUMIFS('25-BRA-I-090'!$DS:$DS,'25-BRA-I-090'!$I:$I,L135)+26400*SUMIFS('25-BRA-I-090'!$EJ:$EJ,'25-BRA-I-090'!$I:$I,L135)</f>
        <v>6541362.6299999999</v>
      </c>
      <c r="AK135" s="1071"/>
      <c r="AO135" s="1071"/>
      <c r="AR135" s="1064" t="s">
        <v>1632</v>
      </c>
      <c r="AS135" s="1064" t="s">
        <v>1633</v>
      </c>
      <c r="AT135" s="1064" t="s">
        <v>1634</v>
      </c>
      <c r="AU135" s="1069" t="s">
        <v>87</v>
      </c>
      <c r="AV135" s="1066" t="s">
        <v>61</v>
      </c>
    </row>
    <row r="136" spans="1:48" s="1038" customFormat="1" ht="30">
      <c r="A136" s="372"/>
      <c r="B136" s="1056" t="str">
        <f t="shared" si="14"/>
        <v>SHS 50x50x2-L6000</v>
      </c>
      <c r="C136" s="1057" t="str">
        <f>VLOOKUP(L136,'25-BRA-I-090'!$I:$FD,4,0)</f>
        <v>A36/SS400</v>
      </c>
      <c r="D136" s="374" t="str">
        <f t="shared" si="11"/>
        <v>Kg</v>
      </c>
      <c r="E136" s="183"/>
      <c r="F136" s="184">
        <f t="shared" si="40"/>
        <v>30.78</v>
      </c>
      <c r="G136" s="185">
        <f t="shared" si="40"/>
        <v>92.032200000000003</v>
      </c>
      <c r="H136" s="185">
        <f t="shared" si="38"/>
        <v>0</v>
      </c>
      <c r="I136" s="185">
        <f t="shared" si="39"/>
        <v>108</v>
      </c>
      <c r="J136" s="185">
        <f t="shared" si="35"/>
        <v>17727.27</v>
      </c>
      <c r="K136" s="185">
        <f t="shared" si="36"/>
        <v>1914545.1600000001</v>
      </c>
      <c r="L136" s="1183" t="s">
        <v>1635</v>
      </c>
      <c r="M136" s="1058"/>
      <c r="N136" s="1058"/>
      <c r="O136" s="1037"/>
      <c r="P136" s="1053"/>
      <c r="Q136" s="1053"/>
      <c r="T136" s="1040"/>
      <c r="U136" s="1041"/>
      <c r="V136" s="1041"/>
      <c r="AA136" s="1038" t="str">
        <f>VLOOKUP(L136,'25-BRA-I-090'!$I:$FD,2,0)</f>
        <v>Thép hộp</v>
      </c>
      <c r="AB136" s="1038" t="str">
        <f>VLOOKUP(L136,'25-BRA-I-090'!$I:$FD,3,0)</f>
        <v>SHS 50x50x2-L6000</v>
      </c>
      <c r="AC136" s="1038" t="s">
        <v>2619</v>
      </c>
      <c r="AD136" s="1038">
        <f>SUMIFS('25-BRA-I-090'!$CW:$CW,'25-BRA-I-090'!$I:$I,L136)</f>
        <v>30.78</v>
      </c>
      <c r="AE136" s="1038">
        <f>SUMIFS('25-BRA-I-090'!$CX:$CX,'25-BRA-I-090'!$I:$I,L136)</f>
        <v>92.032200000000003</v>
      </c>
      <c r="AF136" s="1038">
        <f>SUMIFS('25-BRA-I-090'!$DA:$DA,'25-BRA-I-090'!$I:$I,L136)</f>
        <v>0</v>
      </c>
      <c r="AG136" s="1038">
        <f>SUMIFS('25-BRA-I-090'!$DB:$DB,'25-BRA-I-090'!$I:$I,L136)</f>
        <v>0</v>
      </c>
      <c r="AH136" s="1039">
        <f>SUMIFS('25-BRA-I-090'!$DN:$DN,'25-BRA-I-090'!$I:$I,L136)+SUMIFS('25-BRA-I-090'!$EG:$EG,'25-BRA-I-090'!$I:$I,L136)</f>
        <v>36</v>
      </c>
      <c r="AI136" s="1039">
        <f>SUMIFS('25-BRA-I-090'!$DO:$DO,'25-BRA-I-090'!$I:$I,L136)+SUMIFS('25-BRA-I-090'!$EH:$EH,'25-BRA-I-090'!$I:$I,L136)</f>
        <v>108</v>
      </c>
      <c r="AJ136" s="1039">
        <f>SUMIFS('25-BRA-I-090'!$DS:$DS,'25-BRA-I-090'!$I:$I,L136)+26400*SUMIFS('25-BRA-I-090'!$EJ:$EJ,'25-BRA-I-090'!$I:$I,L136)</f>
        <v>1914545.1600000001</v>
      </c>
      <c r="AK136" s="1071"/>
      <c r="AO136" s="1071"/>
      <c r="AR136" s="1064" t="s">
        <v>1635</v>
      </c>
      <c r="AS136" s="1064" t="s">
        <v>1633</v>
      </c>
      <c r="AT136" s="1064" t="s">
        <v>1636</v>
      </c>
      <c r="AU136" s="1069" t="s">
        <v>87</v>
      </c>
      <c r="AV136" s="1066" t="s">
        <v>61</v>
      </c>
    </row>
    <row r="137" spans="1:48" s="1038" customFormat="1" ht="30">
      <c r="A137" s="372"/>
      <c r="B137" s="1056" t="str">
        <f t="shared" si="14"/>
        <v>SHS 120x60x2-L6000</v>
      </c>
      <c r="C137" s="1057" t="str">
        <f>VLOOKUP(L137,'25-BRA-I-090'!$I:$FD,4,0)</f>
        <v>A36/SS400</v>
      </c>
      <c r="D137" s="374" t="str">
        <f t="shared" ref="D137:D200" si="41">AC137</f>
        <v>Kg</v>
      </c>
      <c r="E137" s="183"/>
      <c r="F137" s="184">
        <f t="shared" si="40"/>
        <v>30.78</v>
      </c>
      <c r="G137" s="185">
        <f t="shared" si="40"/>
        <v>169.34129999999999</v>
      </c>
      <c r="H137" s="185">
        <f t="shared" si="38"/>
        <v>0</v>
      </c>
      <c r="I137" s="185">
        <f t="shared" si="39"/>
        <v>198</v>
      </c>
      <c r="J137" s="185">
        <f t="shared" si="35"/>
        <v>17727.27</v>
      </c>
      <c r="K137" s="185">
        <f t="shared" si="36"/>
        <v>3509999.46</v>
      </c>
      <c r="L137" s="1183" t="s">
        <v>1637</v>
      </c>
      <c r="M137" s="1058"/>
      <c r="N137" s="1058"/>
      <c r="O137" s="1037"/>
      <c r="P137" s="1053"/>
      <c r="Q137" s="1053"/>
      <c r="T137" s="1040"/>
      <c r="U137" s="1041"/>
      <c r="V137" s="1041"/>
      <c r="AA137" s="1038" t="str">
        <f>VLOOKUP(L137,'25-BRA-I-090'!$I:$FD,2,0)</f>
        <v>Thép hộp</v>
      </c>
      <c r="AB137" s="1038" t="str">
        <f>VLOOKUP(L137,'25-BRA-I-090'!$I:$FD,3,0)</f>
        <v>SHS 120x60x2-L6000</v>
      </c>
      <c r="AC137" s="1038" t="s">
        <v>2619</v>
      </c>
      <c r="AD137" s="1038">
        <f>SUMIFS('25-BRA-I-090'!$CW:$CW,'25-BRA-I-090'!$I:$I,L137)</f>
        <v>30.78</v>
      </c>
      <c r="AE137" s="1038">
        <f>SUMIFS('25-BRA-I-090'!$CX:$CX,'25-BRA-I-090'!$I:$I,L137)</f>
        <v>169.34129999999999</v>
      </c>
      <c r="AF137" s="1038">
        <f>SUMIFS('25-BRA-I-090'!$DA:$DA,'25-BRA-I-090'!$I:$I,L137)</f>
        <v>0</v>
      </c>
      <c r="AG137" s="1038">
        <f>SUMIFS('25-BRA-I-090'!$DB:$DB,'25-BRA-I-090'!$I:$I,L137)</f>
        <v>0</v>
      </c>
      <c r="AH137" s="1039">
        <f>SUMIFS('25-BRA-I-090'!$DN:$DN,'25-BRA-I-090'!$I:$I,L137)+SUMIFS('25-BRA-I-090'!$EG:$EG,'25-BRA-I-090'!$I:$I,L137)</f>
        <v>36</v>
      </c>
      <c r="AI137" s="1039">
        <f>SUMIFS('25-BRA-I-090'!$DO:$DO,'25-BRA-I-090'!$I:$I,L137)+SUMIFS('25-BRA-I-090'!$EH:$EH,'25-BRA-I-090'!$I:$I,L137)</f>
        <v>198</v>
      </c>
      <c r="AJ137" s="1039">
        <f>SUMIFS('25-BRA-I-090'!$DS:$DS,'25-BRA-I-090'!$I:$I,L137)+26400*SUMIFS('25-BRA-I-090'!$EJ:$EJ,'25-BRA-I-090'!$I:$I,L137)</f>
        <v>3509999.46</v>
      </c>
      <c r="AK137" s="1071"/>
      <c r="AO137" s="1071"/>
      <c r="AR137" s="1064" t="s">
        <v>1637</v>
      </c>
      <c r="AS137" s="1064" t="s">
        <v>1633</v>
      </c>
      <c r="AT137" s="1064" t="s">
        <v>1638</v>
      </c>
      <c r="AU137" s="1069" t="s">
        <v>87</v>
      </c>
      <c r="AV137" s="1066" t="s">
        <v>61</v>
      </c>
    </row>
    <row r="138" spans="1:48" s="1038" customFormat="1" ht="30">
      <c r="A138" s="372"/>
      <c r="B138" s="1056" t="str">
        <f t="shared" si="14"/>
        <v>SHS 40x40x3-L6000</v>
      </c>
      <c r="C138" s="1057" t="str">
        <f>VLOOKUP(L138,'25-BRA-I-090'!$I:$FD,4,0)</f>
        <v>A36/SS400</v>
      </c>
      <c r="D138" s="374" t="str">
        <f t="shared" si="41"/>
        <v>Kg</v>
      </c>
      <c r="E138" s="183"/>
      <c r="F138" s="184">
        <f t="shared" si="40"/>
        <v>4560</v>
      </c>
      <c r="G138" s="185">
        <f t="shared" si="40"/>
        <v>15914.4</v>
      </c>
      <c r="H138" s="185">
        <f t="shared" si="38"/>
        <v>0</v>
      </c>
      <c r="I138" s="185">
        <f t="shared" si="39"/>
        <v>15647.7</v>
      </c>
      <c r="J138" s="185">
        <f t="shared" si="35"/>
        <v>16016.308799957238</v>
      </c>
      <c r="K138" s="185">
        <f t="shared" si="36"/>
        <v>250618395.20909089</v>
      </c>
      <c r="L138" s="1183" t="s">
        <v>1649</v>
      </c>
      <c r="M138" s="1058"/>
      <c r="N138" s="1058"/>
      <c r="O138" s="1037"/>
      <c r="P138" s="1053"/>
      <c r="Q138" s="1053"/>
      <c r="T138" s="1040"/>
      <c r="U138" s="1041"/>
      <c r="V138" s="1041"/>
      <c r="AA138" s="1038" t="str">
        <f>VLOOKUP(L138,'25-BRA-I-090'!$I:$FD,2,0)</f>
        <v>Thép hộp</v>
      </c>
      <c r="AB138" s="1038" t="str">
        <f>VLOOKUP(L138,'25-BRA-I-090'!$I:$FD,3,0)</f>
        <v>SHS 40x40x3-L6000</v>
      </c>
      <c r="AC138" s="1038" t="s">
        <v>2619</v>
      </c>
      <c r="AD138" s="1038">
        <f>SUMIFS('25-BRA-I-090'!$CW:$CW,'25-BRA-I-090'!$I:$I,L138)</f>
        <v>4560</v>
      </c>
      <c r="AE138" s="1038">
        <f>SUMIFS('25-BRA-I-090'!$CX:$CX,'25-BRA-I-090'!$I:$I,L138)</f>
        <v>15914.4</v>
      </c>
      <c r="AF138" s="1038">
        <f>SUMIFS('25-BRA-I-090'!$DA:$DA,'25-BRA-I-090'!$I:$I,L138)</f>
        <v>0</v>
      </c>
      <c r="AG138" s="1038">
        <f>SUMIFS('25-BRA-I-090'!$DB:$DB,'25-BRA-I-090'!$I:$I,L138)</f>
        <v>0</v>
      </c>
      <c r="AH138" s="1039">
        <f>SUMIFS('25-BRA-I-090'!$DN:$DN,'25-BRA-I-090'!$I:$I,L138)+SUMIFS('25-BRA-I-090'!$EG:$EG,'25-BRA-I-090'!$I:$I,L138)</f>
        <v>4566</v>
      </c>
      <c r="AI138" s="1039">
        <f>SUMIFS('25-BRA-I-090'!$DO:$DO,'25-BRA-I-090'!$I:$I,L138)+SUMIFS('25-BRA-I-090'!$EH:$EH,'25-BRA-I-090'!$I:$I,L138)</f>
        <v>15647.7</v>
      </c>
      <c r="AJ138" s="1039">
        <f>SUMIFS('25-BRA-I-090'!$DS:$DS,'25-BRA-I-090'!$I:$I,L138)+26400*SUMIFS('25-BRA-I-090'!$EJ:$EJ,'25-BRA-I-090'!$I:$I,L138)</f>
        <v>250618395.20909089</v>
      </c>
      <c r="AK138" s="1071"/>
      <c r="AO138" s="1071"/>
      <c r="AR138" s="1064" t="s">
        <v>1649</v>
      </c>
      <c r="AS138" s="1064" t="s">
        <v>1633</v>
      </c>
      <c r="AT138" s="1064" t="s">
        <v>1650</v>
      </c>
      <c r="AU138" s="1069" t="s">
        <v>87</v>
      </c>
      <c r="AV138" s="1066" t="s">
        <v>61</v>
      </c>
    </row>
    <row r="139" spans="1:48" s="1038" customFormat="1">
      <c r="A139" s="372"/>
      <c r="B139" s="1056" t="str">
        <f t="shared" ref="B139:B202" si="42">AB139</f>
        <v>Grating H30mm</v>
      </c>
      <c r="C139" s="1057" t="str">
        <f>VLOOKUP(L139,'25-BRA-I-090'!$I:$FD,4,0)</f>
        <v>GRP-GRATING</v>
      </c>
      <c r="D139" s="374" t="str">
        <f t="shared" si="41"/>
        <v>pcs</v>
      </c>
      <c r="E139" s="183"/>
      <c r="F139" s="184">
        <f t="shared" si="40"/>
        <v>24</v>
      </c>
      <c r="G139" s="185">
        <f t="shared" si="40"/>
        <v>0</v>
      </c>
      <c r="H139" s="185">
        <f t="shared" si="40"/>
        <v>0</v>
      </c>
      <c r="I139" s="185">
        <f t="shared" ref="I139:I202" si="43">AH139</f>
        <v>36</v>
      </c>
      <c r="J139" s="185">
        <f t="shared" si="35"/>
        <v>666666.66666666663</v>
      </c>
      <c r="K139" s="185">
        <f t="shared" si="36"/>
        <v>24000000</v>
      </c>
      <c r="L139" s="1184" t="s">
        <v>1769</v>
      </c>
      <c r="M139" s="1058"/>
      <c r="N139" s="1058"/>
      <c r="O139" s="1037"/>
      <c r="P139" s="1053"/>
      <c r="Q139" s="1053"/>
      <c r="T139" s="1040"/>
      <c r="U139" s="1041"/>
      <c r="V139" s="1041"/>
      <c r="AA139" s="1038" t="str">
        <f>VLOOKUP(L139,'25-BRA-I-090'!$I:$FD,2,0)</f>
        <v>Tấm sàn</v>
      </c>
      <c r="AB139" s="1038" t="str">
        <f>VLOOKUP(L139,'25-BRA-I-090'!$I:$FD,3,0)</f>
        <v>Grating H30mm</v>
      </c>
      <c r="AC139" s="1038" t="str">
        <f>VLOOKUP(L139,'25-BRA-I-090'!$I:$FD,5,0)</f>
        <v>pcs</v>
      </c>
      <c r="AD139" s="1038">
        <f>SUMIFS('25-BRA-I-090'!$CW:$CW,'25-BRA-I-090'!$I:$I,L139)</f>
        <v>24</v>
      </c>
      <c r="AE139" s="1038">
        <f>SUMIFS('25-BRA-I-090'!$CX:$CX,'25-BRA-I-090'!$I:$I,L139)</f>
        <v>0</v>
      </c>
      <c r="AF139" s="1038">
        <f>SUMIFS('25-BRA-I-090'!$DA:$DA,'25-BRA-I-090'!$I:$I,L139)</f>
        <v>0</v>
      </c>
      <c r="AG139" s="1038">
        <f>SUMIFS('25-BRA-I-090'!$DB:$DB,'25-BRA-I-090'!$I:$I,L139)</f>
        <v>0</v>
      </c>
      <c r="AH139" s="1039">
        <f>SUMIFS('25-BRA-I-090'!$DN:$DN,'25-BRA-I-090'!$I:$I,L139)+SUMIFS('25-BRA-I-090'!$EG:$EG,'25-BRA-I-090'!$I:$I,L139)</f>
        <v>36</v>
      </c>
      <c r="AI139" s="1039">
        <f>SUMIFS('25-BRA-I-090'!$DO:$DO,'25-BRA-I-090'!$I:$I,L139)+SUMIFS('25-BRA-I-090'!$EH:$EH,'25-BRA-I-090'!$I:$I,L139)</f>
        <v>0</v>
      </c>
      <c r="AJ139" s="1039">
        <f>SUMIFS('25-BRA-I-090'!$DS:$DS,'25-BRA-I-090'!$I:$I,L139)+26400*SUMIFS('25-BRA-I-090'!$EJ:$EJ,'25-BRA-I-090'!$I:$I,L139)</f>
        <v>24000000</v>
      </c>
      <c r="AK139" s="1071"/>
      <c r="AO139" s="1071"/>
      <c r="AR139" s="1080" t="s">
        <v>1769</v>
      </c>
      <c r="AS139" s="1063" t="s">
        <v>640</v>
      </c>
      <c r="AT139" s="1064" t="s">
        <v>1770</v>
      </c>
      <c r="AU139" s="1081" t="s">
        <v>642</v>
      </c>
      <c r="AV139" s="1066" t="s">
        <v>345</v>
      </c>
    </row>
    <row r="140" spans="1:48" s="1038" customFormat="1">
      <c r="A140" s="372"/>
      <c r="B140" s="1056" t="str">
        <f t="shared" si="42"/>
        <v>Grating H50mm</v>
      </c>
      <c r="C140" s="1057" t="str">
        <f>VLOOKUP(L140,'25-BRA-I-090'!$I:$FD,4,0)</f>
        <v>GRP-GRATING</v>
      </c>
      <c r="D140" s="374" t="str">
        <f t="shared" si="41"/>
        <v>pcs</v>
      </c>
      <c r="E140" s="183"/>
      <c r="F140" s="184">
        <f t="shared" si="40"/>
        <v>16</v>
      </c>
      <c r="G140" s="185">
        <f t="shared" si="40"/>
        <v>0</v>
      </c>
      <c r="H140" s="185">
        <f t="shared" si="40"/>
        <v>0</v>
      </c>
      <c r="I140" s="185">
        <f t="shared" si="43"/>
        <v>0</v>
      </c>
      <c r="J140" s="185" t="e">
        <f t="shared" si="35"/>
        <v>#DIV/0!</v>
      </c>
      <c r="K140" s="185">
        <f t="shared" si="36"/>
        <v>0</v>
      </c>
      <c r="L140" s="1184" t="s">
        <v>2171</v>
      </c>
      <c r="M140" s="1058"/>
      <c r="N140" s="1058"/>
      <c r="O140" s="1037"/>
      <c r="P140" s="1053"/>
      <c r="Q140" s="1053"/>
      <c r="T140" s="1040"/>
      <c r="U140" s="1041"/>
      <c r="V140" s="1041"/>
      <c r="AA140" s="1038" t="str">
        <f>VLOOKUP(L140,'25-BRA-I-090'!$I:$FD,2,0)</f>
        <v>Tấm sàn</v>
      </c>
      <c r="AB140" s="1038" t="str">
        <f>VLOOKUP(L140,'25-BRA-I-090'!$I:$FD,3,0)</f>
        <v>Grating H50mm</v>
      </c>
      <c r="AC140" s="1038" t="str">
        <f>VLOOKUP(L140,'25-BRA-I-090'!$I:$FD,5,0)</f>
        <v>pcs</v>
      </c>
      <c r="AD140" s="1038">
        <f>SUMIFS('25-BRA-I-090'!$CW:$CW,'25-BRA-I-090'!$I:$I,L140)</f>
        <v>16</v>
      </c>
      <c r="AE140" s="1038">
        <f>SUMIFS('25-BRA-I-090'!$CX:$CX,'25-BRA-I-090'!$I:$I,L140)</f>
        <v>0</v>
      </c>
      <c r="AF140" s="1038">
        <f>SUMIFS('25-BRA-I-090'!$DA:$DA,'25-BRA-I-090'!$I:$I,L140)</f>
        <v>0</v>
      </c>
      <c r="AG140" s="1038">
        <f>SUMIFS('25-BRA-I-090'!$DB:$DB,'25-BRA-I-090'!$I:$I,L140)</f>
        <v>0</v>
      </c>
      <c r="AH140" s="1039">
        <f>SUMIFS('25-BRA-I-090'!$DN:$DN,'25-BRA-I-090'!$I:$I,L140)+SUMIFS('25-BRA-I-090'!$EG:$EG,'25-BRA-I-090'!$I:$I,L140)</f>
        <v>0</v>
      </c>
      <c r="AI140" s="1039">
        <f>SUMIFS('25-BRA-I-090'!$DO:$DO,'25-BRA-I-090'!$I:$I,L140)+SUMIFS('25-BRA-I-090'!$EH:$EH,'25-BRA-I-090'!$I:$I,L140)</f>
        <v>0</v>
      </c>
      <c r="AJ140" s="1039">
        <f>SUMIFS('25-BRA-I-090'!$DS:$DS,'25-BRA-I-090'!$I:$I,L140)+26400*SUMIFS('25-BRA-I-090'!$EJ:$EJ,'25-BRA-I-090'!$I:$I,L140)</f>
        <v>0</v>
      </c>
      <c r="AK140" s="1071"/>
      <c r="AO140" s="1071"/>
      <c r="AR140" s="1080" t="s">
        <v>2171</v>
      </c>
      <c r="AS140" s="1063" t="s">
        <v>640</v>
      </c>
      <c r="AT140" s="1064" t="s">
        <v>2172</v>
      </c>
      <c r="AU140" s="1081" t="s">
        <v>642</v>
      </c>
      <c r="AV140" s="1066" t="s">
        <v>345</v>
      </c>
    </row>
    <row r="141" spans="1:48" s="1038" customFormat="1">
      <c r="A141" s="372"/>
      <c r="B141" s="1056" t="str">
        <f t="shared" si="42"/>
        <v>Grating H50mm</v>
      </c>
      <c r="C141" s="1057" t="str">
        <f>VLOOKUP(L141,'25-BRA-I-090'!$I:$FD,4,0)</f>
        <v>GRP-GRATING</v>
      </c>
      <c r="D141" s="374" t="str">
        <f t="shared" si="41"/>
        <v>pcs</v>
      </c>
      <c r="E141" s="183"/>
      <c r="F141" s="184">
        <f t="shared" si="40"/>
        <v>36</v>
      </c>
      <c r="G141" s="185">
        <f t="shared" si="40"/>
        <v>0</v>
      </c>
      <c r="H141" s="185">
        <f t="shared" si="40"/>
        <v>0</v>
      </c>
      <c r="I141" s="185">
        <f t="shared" si="43"/>
        <v>163</v>
      </c>
      <c r="J141" s="185">
        <f t="shared" si="35"/>
        <v>1419901.8404907975</v>
      </c>
      <c r="K141" s="185">
        <f t="shared" si="36"/>
        <v>231444000</v>
      </c>
      <c r="L141" s="1184" t="s">
        <v>2238</v>
      </c>
      <c r="M141" s="1058"/>
      <c r="N141" s="1058"/>
      <c r="O141" s="1037"/>
      <c r="P141" s="1053"/>
      <c r="Q141" s="1053"/>
      <c r="T141" s="1040"/>
      <c r="U141" s="1041"/>
      <c r="V141" s="1041"/>
      <c r="AA141" s="1038" t="str">
        <f>VLOOKUP(L141,'25-BRA-I-090'!$I:$FD,2,0)</f>
        <v>Tấm sàn</v>
      </c>
      <c r="AB141" s="1038" t="str">
        <f>VLOOKUP(L141,'25-BRA-I-090'!$I:$FD,3,0)</f>
        <v>Grating H50mm</v>
      </c>
      <c r="AC141" s="1038" t="str">
        <f>VLOOKUP(L141,'25-BRA-I-090'!$I:$FD,5,0)</f>
        <v>pcs</v>
      </c>
      <c r="AD141" s="1038">
        <f>SUMIFS('25-BRA-I-090'!$CW:$CW,'25-BRA-I-090'!$I:$I,L141)</f>
        <v>36</v>
      </c>
      <c r="AE141" s="1038">
        <f>SUMIFS('25-BRA-I-090'!$CX:$CX,'25-BRA-I-090'!$I:$I,L141)</f>
        <v>0</v>
      </c>
      <c r="AF141" s="1038">
        <f>SUMIFS('25-BRA-I-090'!$DA:$DA,'25-BRA-I-090'!$I:$I,L141)</f>
        <v>0</v>
      </c>
      <c r="AG141" s="1038">
        <f>SUMIFS('25-BRA-I-090'!$DB:$DB,'25-BRA-I-090'!$I:$I,L141)</f>
        <v>0</v>
      </c>
      <c r="AH141" s="1039">
        <f>SUMIFS('25-BRA-I-090'!$DN:$DN,'25-BRA-I-090'!$I:$I,L141)+SUMIFS('25-BRA-I-090'!$EG:$EG,'25-BRA-I-090'!$I:$I,L141)</f>
        <v>163</v>
      </c>
      <c r="AI141" s="1039">
        <f>SUMIFS('25-BRA-I-090'!$DO:$DO,'25-BRA-I-090'!$I:$I,L141)+SUMIFS('25-BRA-I-090'!$EH:$EH,'25-BRA-I-090'!$I:$I,L141)</f>
        <v>0</v>
      </c>
      <c r="AJ141" s="1039">
        <f>SUMIFS('25-BRA-I-090'!$DS:$DS,'25-BRA-I-090'!$I:$I,L141)+26400*SUMIFS('25-BRA-I-090'!$EJ:$EJ,'25-BRA-I-090'!$I:$I,L141)</f>
        <v>231444000</v>
      </c>
      <c r="AK141" s="1071"/>
      <c r="AO141" s="1071"/>
      <c r="AR141" s="1080" t="s">
        <v>2238</v>
      </c>
      <c r="AS141" s="1063" t="s">
        <v>640</v>
      </c>
      <c r="AT141" s="1064" t="s">
        <v>2172</v>
      </c>
      <c r="AU141" s="1081" t="s">
        <v>642</v>
      </c>
      <c r="AV141" s="1066" t="s">
        <v>345</v>
      </c>
    </row>
    <row r="142" spans="1:48" s="1038" customFormat="1">
      <c r="A142" s="372"/>
      <c r="B142" s="1056" t="str">
        <f t="shared" si="42"/>
        <v>Spring D2.2</v>
      </c>
      <c r="C142" s="1057" t="str">
        <f>VLOOKUP(L142,'25-BRA-I-090'!$I:$FD,4,0)</f>
        <v>Steel</v>
      </c>
      <c r="D142" s="374" t="str">
        <f t="shared" si="41"/>
        <v>pcs</v>
      </c>
      <c r="E142" s="183"/>
      <c r="F142" s="184">
        <f t="shared" si="40"/>
        <v>8</v>
      </c>
      <c r="G142" s="185">
        <f t="shared" si="40"/>
        <v>0</v>
      </c>
      <c r="H142" s="185">
        <f t="shared" si="40"/>
        <v>0</v>
      </c>
      <c r="I142" s="185">
        <f t="shared" si="43"/>
        <v>8</v>
      </c>
      <c r="J142" s="185">
        <f t="shared" si="35"/>
        <v>168750</v>
      </c>
      <c r="K142" s="185">
        <f t="shared" si="36"/>
        <v>1350000</v>
      </c>
      <c r="L142" s="1184" t="s">
        <v>2309</v>
      </c>
      <c r="M142" s="1058"/>
      <c r="N142" s="1058"/>
      <c r="O142" s="1037"/>
      <c r="P142" s="1053"/>
      <c r="Q142" s="1053"/>
      <c r="T142" s="1040"/>
      <c r="U142" s="1041"/>
      <c r="V142" s="1041"/>
      <c r="AA142" s="1038" t="str">
        <f>VLOOKUP(L142,'25-BRA-I-090'!$I:$FD,2,0)</f>
        <v>Spring</v>
      </c>
      <c r="AB142" s="1038" t="str">
        <f>VLOOKUP(L142,'25-BRA-I-090'!$I:$FD,3,0)</f>
        <v>Spring D2.2</v>
      </c>
      <c r="AC142" s="1038" t="str">
        <f>VLOOKUP(L142,'25-BRA-I-090'!$I:$FD,5,0)</f>
        <v>pcs</v>
      </c>
      <c r="AD142" s="1038">
        <f>SUMIFS('25-BRA-I-090'!$CW:$CW,'25-BRA-I-090'!$I:$I,L142)</f>
        <v>8</v>
      </c>
      <c r="AE142" s="1038">
        <f>SUMIFS('25-BRA-I-090'!$CX:$CX,'25-BRA-I-090'!$I:$I,L142)</f>
        <v>0</v>
      </c>
      <c r="AF142" s="1038">
        <f>SUMIFS('25-BRA-I-090'!$DA:$DA,'25-BRA-I-090'!$I:$I,L142)</f>
        <v>0</v>
      </c>
      <c r="AG142" s="1038">
        <f>SUMIFS('25-BRA-I-090'!$DB:$DB,'25-BRA-I-090'!$I:$I,L142)</f>
        <v>0</v>
      </c>
      <c r="AH142" s="1039">
        <f>SUMIFS('25-BRA-I-090'!$DN:$DN,'25-BRA-I-090'!$I:$I,L142)+SUMIFS('25-BRA-I-090'!$EG:$EG,'25-BRA-I-090'!$I:$I,L142)</f>
        <v>8</v>
      </c>
      <c r="AI142" s="1039">
        <f>SUMIFS('25-BRA-I-090'!$DO:$DO,'25-BRA-I-090'!$I:$I,L142)+SUMIFS('25-BRA-I-090'!$EH:$EH,'25-BRA-I-090'!$I:$I,L142)</f>
        <v>0</v>
      </c>
      <c r="AJ142" s="1039">
        <f>SUMIFS('25-BRA-I-090'!$DS:$DS,'25-BRA-I-090'!$I:$I,L142)+26400*SUMIFS('25-BRA-I-090'!$EJ:$EJ,'25-BRA-I-090'!$I:$I,L142)</f>
        <v>1350000</v>
      </c>
      <c r="AK142" s="1071"/>
      <c r="AO142" s="1071"/>
      <c r="AR142" s="1080" t="s">
        <v>2309</v>
      </c>
      <c r="AS142" s="1077" t="s">
        <v>700</v>
      </c>
      <c r="AT142" s="1082" t="s">
        <v>2310</v>
      </c>
      <c r="AU142" s="1083" t="s">
        <v>535</v>
      </c>
      <c r="AV142" s="1066" t="s">
        <v>345</v>
      </c>
    </row>
    <row r="143" spans="1:48" s="1038" customFormat="1" ht="30">
      <c r="A143" s="372"/>
      <c r="B143" s="1056" t="str">
        <f t="shared" si="42"/>
        <v xml:space="preserve"> chốt chẻ D5x40-ISO 1234</v>
      </c>
      <c r="C143" s="1057" t="str">
        <f>VLOOKUP(L143,'25-BRA-I-090'!$I:$FD,4,0)</f>
        <v>Steel-hot dip gal'v or SUS304</v>
      </c>
      <c r="D143" s="374" t="str">
        <f t="shared" si="41"/>
        <v>pcs</v>
      </c>
      <c r="E143" s="183"/>
      <c r="F143" s="184">
        <f t="shared" si="40"/>
        <v>20</v>
      </c>
      <c r="G143" s="185">
        <f t="shared" si="40"/>
        <v>0</v>
      </c>
      <c r="H143" s="185">
        <f t="shared" si="40"/>
        <v>0</v>
      </c>
      <c r="I143" s="185">
        <f t="shared" si="43"/>
        <v>20</v>
      </c>
      <c r="J143" s="185">
        <f t="shared" si="35"/>
        <v>20000</v>
      </c>
      <c r="K143" s="185">
        <f t="shared" si="36"/>
        <v>400000</v>
      </c>
      <c r="L143" s="1184" t="s">
        <v>2552</v>
      </c>
      <c r="M143" s="1058"/>
      <c r="N143" s="1058"/>
      <c r="O143" s="1037"/>
      <c r="P143" s="1053"/>
      <c r="Q143" s="1053"/>
      <c r="T143" s="1040"/>
      <c r="U143" s="1041"/>
      <c r="V143" s="1041"/>
      <c r="AA143" s="1038" t="str">
        <f>VLOOKUP(L143,'25-BRA-I-090'!$I:$FD,2,0)</f>
        <v>chốt chẻ</v>
      </c>
      <c r="AB143" s="1038" t="str">
        <f>VLOOKUP(L143,'25-BRA-I-090'!$I:$FD,3,0)</f>
        <v xml:space="preserve"> chốt chẻ D5x40-ISO 1234</v>
      </c>
      <c r="AC143" s="1038" t="str">
        <f>VLOOKUP(L143,'25-BRA-I-090'!$I:$FD,5,0)</f>
        <v>pcs</v>
      </c>
      <c r="AD143" s="1038">
        <f>SUMIFS('25-BRA-I-090'!$CW:$CW,'25-BRA-I-090'!$I:$I,L143)</f>
        <v>20</v>
      </c>
      <c r="AE143" s="1038">
        <f>SUMIFS('25-BRA-I-090'!$CX:$CX,'25-BRA-I-090'!$I:$I,L143)</f>
        <v>0</v>
      </c>
      <c r="AF143" s="1038">
        <f>SUMIFS('25-BRA-I-090'!$DA:$DA,'25-BRA-I-090'!$I:$I,L143)</f>
        <v>0</v>
      </c>
      <c r="AG143" s="1038">
        <f>SUMIFS('25-BRA-I-090'!$DB:$DB,'25-BRA-I-090'!$I:$I,L143)</f>
        <v>0</v>
      </c>
      <c r="AH143" s="1039">
        <f>SUMIFS('25-BRA-I-090'!$DN:$DN,'25-BRA-I-090'!$I:$I,L143)+SUMIFS('25-BRA-I-090'!$EG:$EG,'25-BRA-I-090'!$I:$I,L143)</f>
        <v>20</v>
      </c>
      <c r="AI143" s="1039">
        <f>SUMIFS('25-BRA-I-090'!$DO:$DO,'25-BRA-I-090'!$I:$I,L143)+SUMIFS('25-BRA-I-090'!$EH:$EH,'25-BRA-I-090'!$I:$I,L143)</f>
        <v>0</v>
      </c>
      <c r="AJ143" s="1039">
        <f>SUMIFS('25-BRA-I-090'!$DS:$DS,'25-BRA-I-090'!$I:$I,L143)+26400*SUMIFS('25-BRA-I-090'!$EJ:$EJ,'25-BRA-I-090'!$I:$I,L143)</f>
        <v>400000</v>
      </c>
      <c r="AK143" s="1071"/>
      <c r="AO143" s="1071"/>
      <c r="AR143" s="1080" t="s">
        <v>2552</v>
      </c>
      <c r="AS143" s="1077" t="s">
        <v>2553</v>
      </c>
      <c r="AT143" s="1082" t="s">
        <v>2554</v>
      </c>
      <c r="AU143" s="1083" t="s">
        <v>2555</v>
      </c>
      <c r="AV143" s="1066" t="s">
        <v>345</v>
      </c>
    </row>
    <row r="144" spans="1:48" s="1038" customFormat="1" ht="30">
      <c r="A144" s="372"/>
      <c r="B144" s="1056" t="str">
        <f t="shared" si="42"/>
        <v xml:space="preserve"> chốt chẻ D8x90-ISO 1234</v>
      </c>
      <c r="C144" s="1057" t="str">
        <f>VLOOKUP(L144,'25-BRA-I-090'!$I:$FD,4,0)</f>
        <v>Steel-hot dip gal'v or SUS304</v>
      </c>
      <c r="D144" s="374" t="str">
        <f t="shared" si="41"/>
        <v>pcs</v>
      </c>
      <c r="E144" s="183"/>
      <c r="F144" s="184">
        <f t="shared" si="40"/>
        <v>10</v>
      </c>
      <c r="G144" s="185">
        <f t="shared" si="40"/>
        <v>0</v>
      </c>
      <c r="H144" s="185">
        <f t="shared" si="40"/>
        <v>0</v>
      </c>
      <c r="I144" s="185">
        <f t="shared" si="43"/>
        <v>10</v>
      </c>
      <c r="J144" s="185">
        <f t="shared" si="35"/>
        <v>38600</v>
      </c>
      <c r="K144" s="185">
        <f t="shared" si="36"/>
        <v>386000</v>
      </c>
      <c r="L144" s="1184" t="s">
        <v>2556</v>
      </c>
      <c r="M144" s="1058"/>
      <c r="N144" s="1058"/>
      <c r="O144" s="1037"/>
      <c r="P144" s="1053"/>
      <c r="Q144" s="1053"/>
      <c r="T144" s="1040"/>
      <c r="U144" s="1041"/>
      <c r="V144" s="1041"/>
      <c r="AA144" s="1038" t="str">
        <f>VLOOKUP(L144,'25-BRA-I-090'!$I:$FD,2,0)</f>
        <v>chốt chẻ</v>
      </c>
      <c r="AB144" s="1038" t="str">
        <f>VLOOKUP(L144,'25-BRA-I-090'!$I:$FD,3,0)</f>
        <v xml:space="preserve"> chốt chẻ D8x90-ISO 1234</v>
      </c>
      <c r="AC144" s="1038" t="str">
        <f>VLOOKUP(L144,'25-BRA-I-090'!$I:$FD,5,0)</f>
        <v>pcs</v>
      </c>
      <c r="AD144" s="1038">
        <f>SUMIFS('25-BRA-I-090'!$CW:$CW,'25-BRA-I-090'!$I:$I,L144)</f>
        <v>10</v>
      </c>
      <c r="AE144" s="1038">
        <f>SUMIFS('25-BRA-I-090'!$CX:$CX,'25-BRA-I-090'!$I:$I,L144)</f>
        <v>0</v>
      </c>
      <c r="AF144" s="1038">
        <f>SUMIFS('25-BRA-I-090'!$DA:$DA,'25-BRA-I-090'!$I:$I,L144)</f>
        <v>0</v>
      </c>
      <c r="AG144" s="1038">
        <f>SUMIFS('25-BRA-I-090'!$DB:$DB,'25-BRA-I-090'!$I:$I,L144)</f>
        <v>0</v>
      </c>
      <c r="AH144" s="1039">
        <f>SUMIFS('25-BRA-I-090'!$DN:$DN,'25-BRA-I-090'!$I:$I,L144)+SUMIFS('25-BRA-I-090'!$EG:$EG,'25-BRA-I-090'!$I:$I,L144)</f>
        <v>10</v>
      </c>
      <c r="AI144" s="1039">
        <f>SUMIFS('25-BRA-I-090'!$DO:$DO,'25-BRA-I-090'!$I:$I,L144)+SUMIFS('25-BRA-I-090'!$EH:$EH,'25-BRA-I-090'!$I:$I,L144)</f>
        <v>0</v>
      </c>
      <c r="AJ144" s="1039">
        <f>SUMIFS('25-BRA-I-090'!$DS:$DS,'25-BRA-I-090'!$I:$I,L144)+26400*SUMIFS('25-BRA-I-090'!$EJ:$EJ,'25-BRA-I-090'!$I:$I,L144)</f>
        <v>386000</v>
      </c>
      <c r="AK144" s="1071"/>
      <c r="AO144" s="1071"/>
      <c r="AR144" s="1080" t="s">
        <v>2556</v>
      </c>
      <c r="AS144" s="1077" t="s">
        <v>2553</v>
      </c>
      <c r="AT144" s="1082" t="s">
        <v>2557</v>
      </c>
      <c r="AU144" s="1083" t="s">
        <v>2555</v>
      </c>
      <c r="AV144" s="1066" t="s">
        <v>345</v>
      </c>
    </row>
    <row r="145" spans="1:41" s="1038" customFormat="1" ht="30">
      <c r="A145" s="372"/>
      <c r="B145" s="1056" t="str">
        <f t="shared" si="42"/>
        <v>Bolt-M10x20-ISO4017-8.8-Galv</v>
      </c>
      <c r="C145" s="1057" t="str">
        <f>VLOOKUP(L145,'25-BRA-I-090'!$I:$FD,4,0)</f>
        <v>8.8-Galv</v>
      </c>
      <c r="D145" s="374" t="str">
        <f t="shared" si="41"/>
        <v>pcs</v>
      </c>
      <c r="E145" s="183"/>
      <c r="F145" s="184">
        <f t="shared" si="40"/>
        <v>162</v>
      </c>
      <c r="G145" s="185">
        <f t="shared" si="40"/>
        <v>0</v>
      </c>
      <c r="H145" s="185">
        <f t="shared" si="40"/>
        <v>0</v>
      </c>
      <c r="I145" s="185">
        <f t="shared" si="43"/>
        <v>162</v>
      </c>
      <c r="J145" s="185">
        <f t="shared" si="35"/>
        <v>1480</v>
      </c>
      <c r="K145" s="185">
        <f t="shared" si="36"/>
        <v>239760</v>
      </c>
      <c r="L145" s="1183" t="s">
        <v>750</v>
      </c>
      <c r="M145" s="1058"/>
      <c r="N145" s="1058"/>
      <c r="O145" s="1037"/>
      <c r="P145" s="1053"/>
      <c r="Q145" s="1053"/>
      <c r="T145" s="1040"/>
      <c r="U145" s="1041"/>
      <c r="V145" s="1041"/>
      <c r="AA145" s="1038" t="str">
        <f>VLOOKUP(L145,'25-BRA-I-090'!$I:$FD,2,0)</f>
        <v>Bu lông</v>
      </c>
      <c r="AB145" s="1038" t="str">
        <f>VLOOKUP(L145,'25-BRA-I-090'!$I:$FD,3,0)</f>
        <v>Bolt-M10x20-ISO4017-8.8-Galv</v>
      </c>
      <c r="AC145" s="1038" t="str">
        <f>VLOOKUP(L145,'25-BRA-I-090'!$I:$FD,5,0)</f>
        <v>pcs</v>
      </c>
      <c r="AD145" s="1038">
        <f>SUMIFS('25-BRA-I-090'!$CW:$CW,'25-BRA-I-090'!$I:$I,L145)</f>
        <v>162</v>
      </c>
      <c r="AE145" s="1038">
        <f>SUMIFS('25-BRA-I-090'!$CX:$CX,'25-BRA-I-090'!$I:$I,L145)</f>
        <v>0</v>
      </c>
      <c r="AF145" s="1038">
        <f>SUMIFS('25-BRA-I-090'!$DA:$DA,'25-BRA-I-090'!$I:$I,L145)</f>
        <v>0</v>
      </c>
      <c r="AG145" s="1038">
        <f>SUMIFS('25-BRA-I-090'!$DB:$DB,'25-BRA-I-090'!$I:$I,L145)</f>
        <v>0</v>
      </c>
      <c r="AH145" s="1039">
        <f>SUMIFS('25-BRA-I-090'!$DN:$DN,'25-BRA-I-090'!$I:$I,L145)+SUMIFS('25-BRA-I-090'!$EG:$EG,'25-BRA-I-090'!$I:$I,L145)</f>
        <v>162</v>
      </c>
      <c r="AI145" s="1039">
        <f>SUMIFS('25-BRA-I-090'!$DO:$DO,'25-BRA-I-090'!$I:$I,L145)+SUMIFS('25-BRA-I-090'!$EH:$EH,'25-BRA-I-090'!$I:$I,L145)</f>
        <v>0</v>
      </c>
      <c r="AJ145" s="1039">
        <f>SUMIFS('25-BRA-I-090'!$DS:$DS,'25-BRA-I-090'!$I:$I,L145)+26400*SUMIFS('25-BRA-I-090'!$EJ:$EJ,'25-BRA-I-090'!$I:$I,L145)</f>
        <v>239760</v>
      </c>
      <c r="AK145" s="1071"/>
      <c r="AO145" s="1071"/>
    </row>
    <row r="146" spans="1:41" s="1038" customFormat="1" ht="30">
      <c r="A146" s="372"/>
      <c r="B146" s="1056" t="str">
        <f t="shared" si="42"/>
        <v>Bolt-M10x30-ISO4017-8.8-Galv</v>
      </c>
      <c r="C146" s="1057" t="str">
        <f>VLOOKUP(L146,'25-BRA-I-090'!$I:$FD,4,0)</f>
        <v>8.8-Galv</v>
      </c>
      <c r="D146" s="374" t="str">
        <f t="shared" si="41"/>
        <v>pcs</v>
      </c>
      <c r="E146" s="183"/>
      <c r="F146" s="184">
        <f t="shared" si="40"/>
        <v>128</v>
      </c>
      <c r="G146" s="185">
        <f t="shared" si="40"/>
        <v>0</v>
      </c>
      <c r="H146" s="185">
        <f t="shared" si="40"/>
        <v>0</v>
      </c>
      <c r="I146" s="185">
        <f t="shared" si="43"/>
        <v>128</v>
      </c>
      <c r="J146" s="185">
        <f t="shared" si="35"/>
        <v>1830</v>
      </c>
      <c r="K146" s="185">
        <f t="shared" si="36"/>
        <v>234240</v>
      </c>
      <c r="L146" s="1183" t="s">
        <v>754</v>
      </c>
      <c r="M146" s="1058"/>
      <c r="N146" s="1058"/>
      <c r="O146" s="1037"/>
      <c r="P146" s="1053"/>
      <c r="Q146" s="1053"/>
      <c r="T146" s="1040"/>
      <c r="U146" s="1041"/>
      <c r="V146" s="1041"/>
      <c r="AA146" s="1038" t="str">
        <f>VLOOKUP(L146,'25-BRA-I-090'!$I:$FD,2,0)</f>
        <v>Bu lông</v>
      </c>
      <c r="AB146" s="1038" t="str">
        <f>VLOOKUP(L146,'25-BRA-I-090'!$I:$FD,3,0)</f>
        <v>Bolt-M10x30-ISO4017-8.8-Galv</v>
      </c>
      <c r="AC146" s="1038" t="str">
        <f>VLOOKUP(L146,'25-BRA-I-090'!$I:$FD,5,0)</f>
        <v>pcs</v>
      </c>
      <c r="AD146" s="1038">
        <f>SUMIFS('25-BRA-I-090'!$CW:$CW,'25-BRA-I-090'!$I:$I,L146)</f>
        <v>128</v>
      </c>
      <c r="AE146" s="1038">
        <f>SUMIFS('25-BRA-I-090'!$CX:$CX,'25-BRA-I-090'!$I:$I,L146)</f>
        <v>0</v>
      </c>
      <c r="AF146" s="1038">
        <f>SUMIFS('25-BRA-I-090'!$DA:$DA,'25-BRA-I-090'!$I:$I,L146)</f>
        <v>0</v>
      </c>
      <c r="AG146" s="1038">
        <f>SUMIFS('25-BRA-I-090'!$DB:$DB,'25-BRA-I-090'!$I:$I,L146)</f>
        <v>0</v>
      </c>
      <c r="AH146" s="1039">
        <f>SUMIFS('25-BRA-I-090'!$DN:$DN,'25-BRA-I-090'!$I:$I,L146)+SUMIFS('25-BRA-I-090'!$EG:$EG,'25-BRA-I-090'!$I:$I,L146)</f>
        <v>128</v>
      </c>
      <c r="AI146" s="1039">
        <f>SUMIFS('25-BRA-I-090'!$DO:$DO,'25-BRA-I-090'!$I:$I,L146)+SUMIFS('25-BRA-I-090'!$EH:$EH,'25-BRA-I-090'!$I:$I,L146)</f>
        <v>0</v>
      </c>
      <c r="AJ146" s="1039">
        <f>SUMIFS('25-BRA-I-090'!$DS:$DS,'25-BRA-I-090'!$I:$I,L146)+26400*SUMIFS('25-BRA-I-090'!$EJ:$EJ,'25-BRA-I-090'!$I:$I,L146)</f>
        <v>234240</v>
      </c>
      <c r="AK146" s="1071"/>
      <c r="AO146" s="1071"/>
    </row>
    <row r="147" spans="1:41" s="1038" customFormat="1" ht="30">
      <c r="A147" s="372"/>
      <c r="B147" s="1056" t="str">
        <f t="shared" si="42"/>
        <v>Bolt-M10x35-ISO4017-8.8-Galv</v>
      </c>
      <c r="C147" s="1057" t="str">
        <f>VLOOKUP(L147,'25-BRA-I-090'!$I:$FD,4,0)</f>
        <v>8.8-Galv</v>
      </c>
      <c r="D147" s="374" t="str">
        <f t="shared" si="41"/>
        <v>pcs</v>
      </c>
      <c r="E147" s="183"/>
      <c r="F147" s="184">
        <f t="shared" si="40"/>
        <v>662</v>
      </c>
      <c r="G147" s="185">
        <f t="shared" si="40"/>
        <v>0</v>
      </c>
      <c r="H147" s="185">
        <f t="shared" si="40"/>
        <v>0</v>
      </c>
      <c r="I147" s="185">
        <f t="shared" si="43"/>
        <v>662</v>
      </c>
      <c r="J147" s="185">
        <f t="shared" si="35"/>
        <v>2180</v>
      </c>
      <c r="K147" s="185">
        <f t="shared" si="36"/>
        <v>1443160</v>
      </c>
      <c r="L147" s="1183" t="s">
        <v>756</v>
      </c>
      <c r="M147" s="1058"/>
      <c r="N147" s="1058"/>
      <c r="O147" s="1037"/>
      <c r="P147" s="1053"/>
      <c r="Q147" s="1053"/>
      <c r="T147" s="1040"/>
      <c r="U147" s="1041"/>
      <c r="V147" s="1041"/>
      <c r="AA147" s="1038" t="str">
        <f>VLOOKUP(L147,'25-BRA-I-090'!$I:$FD,2,0)</f>
        <v>Bu lông</v>
      </c>
      <c r="AB147" s="1038" t="str">
        <f>VLOOKUP(L147,'25-BRA-I-090'!$I:$FD,3,0)</f>
        <v>Bolt-M10x35-ISO4017-8.8-Galv</v>
      </c>
      <c r="AC147" s="1038" t="str">
        <f>VLOOKUP(L147,'25-BRA-I-090'!$I:$FD,5,0)</f>
        <v>pcs</v>
      </c>
      <c r="AD147" s="1038">
        <f>SUMIFS('25-BRA-I-090'!$CW:$CW,'25-BRA-I-090'!$I:$I,L147)</f>
        <v>662</v>
      </c>
      <c r="AE147" s="1038">
        <f>SUMIFS('25-BRA-I-090'!$CX:$CX,'25-BRA-I-090'!$I:$I,L147)</f>
        <v>0</v>
      </c>
      <c r="AF147" s="1038">
        <f>SUMIFS('25-BRA-I-090'!$DA:$DA,'25-BRA-I-090'!$I:$I,L147)</f>
        <v>0</v>
      </c>
      <c r="AG147" s="1038">
        <f>SUMIFS('25-BRA-I-090'!$DB:$DB,'25-BRA-I-090'!$I:$I,L147)</f>
        <v>0</v>
      </c>
      <c r="AH147" s="1039">
        <f>SUMIFS('25-BRA-I-090'!$DN:$DN,'25-BRA-I-090'!$I:$I,L147)+SUMIFS('25-BRA-I-090'!$EG:$EG,'25-BRA-I-090'!$I:$I,L147)</f>
        <v>662</v>
      </c>
      <c r="AI147" s="1039">
        <f>SUMIFS('25-BRA-I-090'!$DO:$DO,'25-BRA-I-090'!$I:$I,L147)+SUMIFS('25-BRA-I-090'!$EH:$EH,'25-BRA-I-090'!$I:$I,L147)</f>
        <v>0</v>
      </c>
      <c r="AJ147" s="1039">
        <f>SUMIFS('25-BRA-I-090'!$DS:$DS,'25-BRA-I-090'!$I:$I,L147)+26400*SUMIFS('25-BRA-I-090'!$EJ:$EJ,'25-BRA-I-090'!$I:$I,L147)</f>
        <v>1443160</v>
      </c>
      <c r="AK147" s="1071"/>
      <c r="AO147" s="1071"/>
    </row>
    <row r="148" spans="1:41" s="1038" customFormat="1" ht="30">
      <c r="A148" s="372"/>
      <c r="B148" s="1056" t="str">
        <f t="shared" si="42"/>
        <v>Bolt-M10x40-ISO4017-8.8-Galv</v>
      </c>
      <c r="C148" s="1057" t="str">
        <f>VLOOKUP(L148,'25-BRA-I-090'!$I:$FD,4,0)</f>
        <v>8.8-Galv</v>
      </c>
      <c r="D148" s="374" t="str">
        <f t="shared" si="41"/>
        <v>pcs</v>
      </c>
      <c r="E148" s="183"/>
      <c r="F148" s="184">
        <f t="shared" si="40"/>
        <v>162</v>
      </c>
      <c r="G148" s="185">
        <f t="shared" si="40"/>
        <v>0</v>
      </c>
      <c r="H148" s="185">
        <f t="shared" si="40"/>
        <v>0</v>
      </c>
      <c r="I148" s="185">
        <f t="shared" si="43"/>
        <v>162</v>
      </c>
      <c r="J148" s="185">
        <f t="shared" si="35"/>
        <v>2180</v>
      </c>
      <c r="K148" s="185">
        <f t="shared" si="36"/>
        <v>353160</v>
      </c>
      <c r="L148" s="1183" t="s">
        <v>758</v>
      </c>
      <c r="M148" s="1058"/>
      <c r="N148" s="1058"/>
      <c r="O148" s="1037"/>
      <c r="P148" s="1053"/>
      <c r="Q148" s="1053"/>
      <c r="T148" s="1040"/>
      <c r="U148" s="1041"/>
      <c r="V148" s="1041"/>
      <c r="AA148" s="1038" t="str">
        <f>VLOOKUP(L148,'25-BRA-I-090'!$I:$FD,2,0)</f>
        <v>Bu lông</v>
      </c>
      <c r="AB148" s="1038" t="str">
        <f>VLOOKUP(L148,'25-BRA-I-090'!$I:$FD,3,0)</f>
        <v>Bolt-M10x40-ISO4017-8.8-Galv</v>
      </c>
      <c r="AC148" s="1038" t="str">
        <f>VLOOKUP(L148,'25-BRA-I-090'!$I:$FD,5,0)</f>
        <v>pcs</v>
      </c>
      <c r="AD148" s="1038">
        <f>SUMIFS('25-BRA-I-090'!$CW:$CW,'25-BRA-I-090'!$I:$I,L148)</f>
        <v>162</v>
      </c>
      <c r="AE148" s="1038">
        <f>SUMIFS('25-BRA-I-090'!$CX:$CX,'25-BRA-I-090'!$I:$I,L148)</f>
        <v>0</v>
      </c>
      <c r="AF148" s="1038">
        <f>SUMIFS('25-BRA-I-090'!$DA:$DA,'25-BRA-I-090'!$I:$I,L148)</f>
        <v>0</v>
      </c>
      <c r="AG148" s="1038">
        <f>SUMIFS('25-BRA-I-090'!$DB:$DB,'25-BRA-I-090'!$I:$I,L148)</f>
        <v>0</v>
      </c>
      <c r="AH148" s="1039">
        <f>SUMIFS('25-BRA-I-090'!$DN:$DN,'25-BRA-I-090'!$I:$I,L148)+SUMIFS('25-BRA-I-090'!$EG:$EG,'25-BRA-I-090'!$I:$I,L148)</f>
        <v>162</v>
      </c>
      <c r="AI148" s="1039">
        <f>SUMIFS('25-BRA-I-090'!$DO:$DO,'25-BRA-I-090'!$I:$I,L148)+SUMIFS('25-BRA-I-090'!$EH:$EH,'25-BRA-I-090'!$I:$I,L148)</f>
        <v>0</v>
      </c>
      <c r="AJ148" s="1039">
        <f>SUMIFS('25-BRA-I-090'!$DS:$DS,'25-BRA-I-090'!$I:$I,L148)+26400*SUMIFS('25-BRA-I-090'!$EJ:$EJ,'25-BRA-I-090'!$I:$I,L148)</f>
        <v>353160</v>
      </c>
      <c r="AK148" s="1071"/>
      <c r="AO148" s="1071"/>
    </row>
    <row r="149" spans="1:41" s="1038" customFormat="1" ht="30">
      <c r="A149" s="372"/>
      <c r="B149" s="1056" t="str">
        <f t="shared" si="42"/>
        <v>Bolt-M10x45-DIN912-8.8-Galv</v>
      </c>
      <c r="C149" s="1057" t="str">
        <f>VLOOKUP(L149,'25-BRA-I-090'!$I:$FD,4,0)</f>
        <v>8.8-Galv</v>
      </c>
      <c r="D149" s="374" t="str">
        <f t="shared" si="41"/>
        <v>pcs</v>
      </c>
      <c r="E149" s="183"/>
      <c r="F149" s="184">
        <f t="shared" si="40"/>
        <v>50</v>
      </c>
      <c r="G149" s="185">
        <f t="shared" si="40"/>
        <v>0</v>
      </c>
      <c r="H149" s="185">
        <f t="shared" si="40"/>
        <v>0</v>
      </c>
      <c r="I149" s="185">
        <f t="shared" si="43"/>
        <v>50</v>
      </c>
      <c r="J149" s="185">
        <f t="shared" si="35"/>
        <v>7520</v>
      </c>
      <c r="K149" s="185">
        <f t="shared" si="36"/>
        <v>376000</v>
      </c>
      <c r="L149" s="1183" t="s">
        <v>760</v>
      </c>
      <c r="M149" s="1058"/>
      <c r="N149" s="1058"/>
      <c r="O149" s="1037"/>
      <c r="P149" s="1053"/>
      <c r="Q149" s="1053"/>
      <c r="T149" s="1040"/>
      <c r="U149" s="1041"/>
      <c r="V149" s="1041"/>
      <c r="AA149" s="1038" t="str">
        <f>VLOOKUP(L149,'25-BRA-I-090'!$I:$FD,2,0)</f>
        <v>Bu lông</v>
      </c>
      <c r="AB149" s="1038" t="str">
        <f>VLOOKUP(L149,'25-BRA-I-090'!$I:$FD,3,0)</f>
        <v>Bolt-M10x45-DIN912-8.8-Galv</v>
      </c>
      <c r="AC149" s="1038" t="str">
        <f>VLOOKUP(L149,'25-BRA-I-090'!$I:$FD,5,0)</f>
        <v>pcs</v>
      </c>
      <c r="AD149" s="1038">
        <f>SUMIFS('25-BRA-I-090'!$CW:$CW,'25-BRA-I-090'!$I:$I,L149)</f>
        <v>50</v>
      </c>
      <c r="AE149" s="1038">
        <f>SUMIFS('25-BRA-I-090'!$CX:$CX,'25-BRA-I-090'!$I:$I,L149)</f>
        <v>0</v>
      </c>
      <c r="AF149" s="1038">
        <f>SUMIFS('25-BRA-I-090'!$DA:$DA,'25-BRA-I-090'!$I:$I,L149)</f>
        <v>0</v>
      </c>
      <c r="AG149" s="1038">
        <f>SUMIFS('25-BRA-I-090'!$DB:$DB,'25-BRA-I-090'!$I:$I,L149)</f>
        <v>0</v>
      </c>
      <c r="AH149" s="1039">
        <f>SUMIFS('25-BRA-I-090'!$DN:$DN,'25-BRA-I-090'!$I:$I,L149)+SUMIFS('25-BRA-I-090'!$EG:$EG,'25-BRA-I-090'!$I:$I,L149)</f>
        <v>50</v>
      </c>
      <c r="AI149" s="1039">
        <f>SUMIFS('25-BRA-I-090'!$DO:$DO,'25-BRA-I-090'!$I:$I,L149)+SUMIFS('25-BRA-I-090'!$EH:$EH,'25-BRA-I-090'!$I:$I,L149)</f>
        <v>0</v>
      </c>
      <c r="AJ149" s="1039">
        <f>SUMIFS('25-BRA-I-090'!$DS:$DS,'25-BRA-I-090'!$I:$I,L149)+26400*SUMIFS('25-BRA-I-090'!$EJ:$EJ,'25-BRA-I-090'!$I:$I,L149)</f>
        <v>376000</v>
      </c>
      <c r="AK149" s="1071"/>
      <c r="AO149" s="1071"/>
    </row>
    <row r="150" spans="1:41" s="1038" customFormat="1" ht="30">
      <c r="A150" s="372"/>
      <c r="B150" s="1056" t="str">
        <f t="shared" si="42"/>
        <v>Bolt-M12x35-ISO10642-8.8-Galv</v>
      </c>
      <c r="C150" s="1057" t="str">
        <f>VLOOKUP(L150,'25-BRA-I-090'!$I:$FD,4,0)</f>
        <v>8.8-Galv</v>
      </c>
      <c r="D150" s="374" t="str">
        <f t="shared" si="41"/>
        <v>pcs</v>
      </c>
      <c r="E150" s="183"/>
      <c r="F150" s="184">
        <f t="shared" si="40"/>
        <v>2736</v>
      </c>
      <c r="G150" s="185">
        <f t="shared" si="40"/>
        <v>0</v>
      </c>
      <c r="H150" s="185">
        <f t="shared" si="40"/>
        <v>0</v>
      </c>
      <c r="I150" s="185">
        <f t="shared" si="43"/>
        <v>2736</v>
      </c>
      <c r="J150" s="185">
        <f t="shared" si="35"/>
        <v>4820</v>
      </c>
      <c r="K150" s="185">
        <f t="shared" si="36"/>
        <v>13187520</v>
      </c>
      <c r="L150" s="1183" t="s">
        <v>762</v>
      </c>
      <c r="M150" s="1058"/>
      <c r="N150" s="1058"/>
      <c r="O150" s="1037"/>
      <c r="P150" s="1053"/>
      <c r="Q150" s="1053"/>
      <c r="T150" s="1040"/>
      <c r="U150" s="1041"/>
      <c r="V150" s="1041"/>
      <c r="AA150" s="1038" t="str">
        <f>VLOOKUP(L150,'25-BRA-I-090'!$I:$FD,2,0)</f>
        <v>Bu lông</v>
      </c>
      <c r="AB150" s="1038" t="str">
        <f>VLOOKUP(L150,'25-BRA-I-090'!$I:$FD,3,0)</f>
        <v>Bolt-M12x35-ISO10642-8.8-Galv</v>
      </c>
      <c r="AC150" s="1038" t="str">
        <f>VLOOKUP(L150,'25-BRA-I-090'!$I:$FD,5,0)</f>
        <v>pcs</v>
      </c>
      <c r="AD150" s="1038">
        <f>SUMIFS('25-BRA-I-090'!$CW:$CW,'25-BRA-I-090'!$I:$I,L150)</f>
        <v>2736</v>
      </c>
      <c r="AE150" s="1038">
        <f>SUMIFS('25-BRA-I-090'!$CX:$CX,'25-BRA-I-090'!$I:$I,L150)</f>
        <v>0</v>
      </c>
      <c r="AF150" s="1038">
        <f>SUMIFS('25-BRA-I-090'!$DA:$DA,'25-BRA-I-090'!$I:$I,L150)</f>
        <v>0</v>
      </c>
      <c r="AG150" s="1038">
        <f>SUMIFS('25-BRA-I-090'!$DB:$DB,'25-BRA-I-090'!$I:$I,L150)</f>
        <v>0</v>
      </c>
      <c r="AH150" s="1039">
        <f>SUMIFS('25-BRA-I-090'!$DN:$DN,'25-BRA-I-090'!$I:$I,L150)+SUMIFS('25-BRA-I-090'!$EG:$EG,'25-BRA-I-090'!$I:$I,L150)</f>
        <v>2736</v>
      </c>
      <c r="AI150" s="1039">
        <f>SUMIFS('25-BRA-I-090'!$DO:$DO,'25-BRA-I-090'!$I:$I,L150)+SUMIFS('25-BRA-I-090'!$EH:$EH,'25-BRA-I-090'!$I:$I,L150)</f>
        <v>0</v>
      </c>
      <c r="AJ150" s="1039">
        <f>SUMIFS('25-BRA-I-090'!$DS:$DS,'25-BRA-I-090'!$I:$I,L150)+26400*SUMIFS('25-BRA-I-090'!$EJ:$EJ,'25-BRA-I-090'!$I:$I,L150)</f>
        <v>13187520</v>
      </c>
      <c r="AK150" s="1071"/>
      <c r="AO150" s="1071"/>
    </row>
    <row r="151" spans="1:41" s="1038" customFormat="1" ht="30">
      <c r="A151" s="372"/>
      <c r="B151" s="1056" t="str">
        <f t="shared" si="42"/>
        <v>Bolt-M12x35-ISO4017-8.8-Galv</v>
      </c>
      <c r="C151" s="1057" t="str">
        <f>VLOOKUP(L151,'25-BRA-I-090'!$I:$FD,4,0)</f>
        <v>8.8-Galv</v>
      </c>
      <c r="D151" s="374" t="str">
        <f t="shared" si="41"/>
        <v>pcs</v>
      </c>
      <c r="E151" s="183"/>
      <c r="F151" s="184">
        <f t="shared" si="40"/>
        <v>160</v>
      </c>
      <c r="G151" s="185">
        <f t="shared" si="40"/>
        <v>0</v>
      </c>
      <c r="H151" s="185">
        <f t="shared" si="40"/>
        <v>0</v>
      </c>
      <c r="I151" s="185">
        <f t="shared" si="43"/>
        <v>160</v>
      </c>
      <c r="J151" s="185">
        <f t="shared" si="35"/>
        <v>3140</v>
      </c>
      <c r="K151" s="185">
        <f t="shared" si="36"/>
        <v>502400</v>
      </c>
      <c r="L151" s="1183" t="s">
        <v>764</v>
      </c>
      <c r="M151" s="1058"/>
      <c r="N151" s="1058"/>
      <c r="O151" s="1037"/>
      <c r="P151" s="1053"/>
      <c r="Q151" s="1053"/>
      <c r="T151" s="1040"/>
      <c r="U151" s="1041"/>
      <c r="V151" s="1041"/>
      <c r="AA151" s="1038" t="str">
        <f>VLOOKUP(L151,'25-BRA-I-090'!$I:$FD,2,0)</f>
        <v>Bu lông</v>
      </c>
      <c r="AB151" s="1038" t="str">
        <f>VLOOKUP(L151,'25-BRA-I-090'!$I:$FD,3,0)</f>
        <v>Bolt-M12x35-ISO4017-8.8-Galv</v>
      </c>
      <c r="AC151" s="1038" t="str">
        <f>VLOOKUP(L151,'25-BRA-I-090'!$I:$FD,5,0)</f>
        <v>pcs</v>
      </c>
      <c r="AD151" s="1038">
        <f>SUMIFS('25-BRA-I-090'!$CW:$CW,'25-BRA-I-090'!$I:$I,L151)</f>
        <v>160</v>
      </c>
      <c r="AE151" s="1038">
        <f>SUMIFS('25-BRA-I-090'!$CX:$CX,'25-BRA-I-090'!$I:$I,L151)</f>
        <v>0</v>
      </c>
      <c r="AF151" s="1038">
        <f>SUMIFS('25-BRA-I-090'!$DA:$DA,'25-BRA-I-090'!$I:$I,L151)</f>
        <v>0</v>
      </c>
      <c r="AG151" s="1038">
        <f>SUMIFS('25-BRA-I-090'!$DB:$DB,'25-BRA-I-090'!$I:$I,L151)</f>
        <v>0</v>
      </c>
      <c r="AH151" s="1039">
        <f>SUMIFS('25-BRA-I-090'!$DN:$DN,'25-BRA-I-090'!$I:$I,L151)+SUMIFS('25-BRA-I-090'!$EG:$EG,'25-BRA-I-090'!$I:$I,L151)</f>
        <v>160</v>
      </c>
      <c r="AI151" s="1039">
        <f>SUMIFS('25-BRA-I-090'!$DO:$DO,'25-BRA-I-090'!$I:$I,L151)+SUMIFS('25-BRA-I-090'!$EH:$EH,'25-BRA-I-090'!$I:$I,L151)</f>
        <v>0</v>
      </c>
      <c r="AJ151" s="1039">
        <f>SUMIFS('25-BRA-I-090'!$DS:$DS,'25-BRA-I-090'!$I:$I,L151)+26400*SUMIFS('25-BRA-I-090'!$EJ:$EJ,'25-BRA-I-090'!$I:$I,L151)</f>
        <v>502400</v>
      </c>
      <c r="AK151" s="1071"/>
      <c r="AO151" s="1071"/>
    </row>
    <row r="152" spans="1:41" s="1038" customFormat="1" ht="30">
      <c r="A152" s="372"/>
      <c r="B152" s="1056" t="str">
        <f t="shared" si="42"/>
        <v>Bolt-M12x40-ISO4017-8.8-Galv</v>
      </c>
      <c r="C152" s="1057" t="str">
        <f>VLOOKUP(L152,'25-BRA-I-090'!$I:$FD,4,0)</f>
        <v>8.8-Galv</v>
      </c>
      <c r="D152" s="374" t="str">
        <f t="shared" si="41"/>
        <v>pcs</v>
      </c>
      <c r="E152" s="183"/>
      <c r="F152" s="184">
        <f t="shared" si="40"/>
        <v>112</v>
      </c>
      <c r="G152" s="185">
        <f t="shared" si="40"/>
        <v>0</v>
      </c>
      <c r="H152" s="185">
        <f t="shared" si="40"/>
        <v>0</v>
      </c>
      <c r="I152" s="185">
        <f t="shared" si="43"/>
        <v>112</v>
      </c>
      <c r="J152" s="185">
        <f t="shared" si="35"/>
        <v>3140</v>
      </c>
      <c r="K152" s="185">
        <f t="shared" si="36"/>
        <v>351680</v>
      </c>
      <c r="L152" s="1183" t="s">
        <v>766</v>
      </c>
      <c r="M152" s="1058"/>
      <c r="N152" s="1058"/>
      <c r="O152" s="1037"/>
      <c r="P152" s="1053"/>
      <c r="Q152" s="1053"/>
      <c r="T152" s="1040"/>
      <c r="U152" s="1041"/>
      <c r="V152" s="1041"/>
      <c r="AA152" s="1038" t="str">
        <f>VLOOKUP(L152,'25-BRA-I-090'!$I:$FD,2,0)</f>
        <v>Bu lông</v>
      </c>
      <c r="AB152" s="1038" t="str">
        <f>VLOOKUP(L152,'25-BRA-I-090'!$I:$FD,3,0)</f>
        <v>Bolt-M12x40-ISO4017-8.8-Galv</v>
      </c>
      <c r="AC152" s="1038" t="str">
        <f>VLOOKUP(L152,'25-BRA-I-090'!$I:$FD,5,0)</f>
        <v>pcs</v>
      </c>
      <c r="AD152" s="1038">
        <f>SUMIFS('25-BRA-I-090'!$CW:$CW,'25-BRA-I-090'!$I:$I,L152)</f>
        <v>112</v>
      </c>
      <c r="AE152" s="1038">
        <f>SUMIFS('25-BRA-I-090'!$CX:$CX,'25-BRA-I-090'!$I:$I,L152)</f>
        <v>0</v>
      </c>
      <c r="AF152" s="1038">
        <f>SUMIFS('25-BRA-I-090'!$DA:$DA,'25-BRA-I-090'!$I:$I,L152)</f>
        <v>0</v>
      </c>
      <c r="AG152" s="1038">
        <f>SUMIFS('25-BRA-I-090'!$DB:$DB,'25-BRA-I-090'!$I:$I,L152)</f>
        <v>0</v>
      </c>
      <c r="AH152" s="1039">
        <f>SUMIFS('25-BRA-I-090'!$DN:$DN,'25-BRA-I-090'!$I:$I,L152)+SUMIFS('25-BRA-I-090'!$EG:$EG,'25-BRA-I-090'!$I:$I,L152)</f>
        <v>112</v>
      </c>
      <c r="AI152" s="1039">
        <f>SUMIFS('25-BRA-I-090'!$DO:$DO,'25-BRA-I-090'!$I:$I,L152)+SUMIFS('25-BRA-I-090'!$EH:$EH,'25-BRA-I-090'!$I:$I,L152)</f>
        <v>0</v>
      </c>
      <c r="AJ152" s="1039">
        <f>SUMIFS('25-BRA-I-090'!$DS:$DS,'25-BRA-I-090'!$I:$I,L152)+26400*SUMIFS('25-BRA-I-090'!$EJ:$EJ,'25-BRA-I-090'!$I:$I,L152)</f>
        <v>351680</v>
      </c>
      <c r="AK152" s="1071"/>
      <c r="AO152" s="1071"/>
    </row>
    <row r="153" spans="1:41" s="1038" customFormat="1" ht="30">
      <c r="A153" s="372"/>
      <c r="B153" s="1056" t="str">
        <f t="shared" si="42"/>
        <v>Bolt-M12x45-ISO4017-8.8-Galv</v>
      </c>
      <c r="C153" s="1057" t="str">
        <f>VLOOKUP(L153,'25-BRA-I-090'!$I:$FD,4,0)</f>
        <v>8.8-Galv</v>
      </c>
      <c r="D153" s="374" t="str">
        <f t="shared" si="41"/>
        <v>pcs</v>
      </c>
      <c r="E153" s="183"/>
      <c r="F153" s="184">
        <f t="shared" si="40"/>
        <v>419</v>
      </c>
      <c r="G153" s="185">
        <f t="shared" si="40"/>
        <v>0</v>
      </c>
      <c r="H153" s="185">
        <f t="shared" si="40"/>
        <v>0</v>
      </c>
      <c r="I153" s="185">
        <f t="shared" si="43"/>
        <v>419</v>
      </c>
      <c r="J153" s="185">
        <f t="shared" si="35"/>
        <v>3640</v>
      </c>
      <c r="K153" s="185">
        <f t="shared" si="36"/>
        <v>1525160</v>
      </c>
      <c r="L153" s="1183" t="s">
        <v>768</v>
      </c>
      <c r="M153" s="1058"/>
      <c r="N153" s="1058"/>
      <c r="O153" s="1037"/>
      <c r="P153" s="1053"/>
      <c r="Q153" s="1053"/>
      <c r="T153" s="1040"/>
      <c r="U153" s="1041"/>
      <c r="V153" s="1041"/>
      <c r="AA153" s="1038" t="str">
        <f>VLOOKUP(L153,'25-BRA-I-090'!$I:$FD,2,0)</f>
        <v>Bu lông</v>
      </c>
      <c r="AB153" s="1038" t="str">
        <f>VLOOKUP(L153,'25-BRA-I-090'!$I:$FD,3,0)</f>
        <v>Bolt-M12x45-ISO4017-8.8-Galv</v>
      </c>
      <c r="AC153" s="1038" t="str">
        <f>VLOOKUP(L153,'25-BRA-I-090'!$I:$FD,5,0)</f>
        <v>pcs</v>
      </c>
      <c r="AD153" s="1038">
        <f>SUMIFS('25-BRA-I-090'!$CW:$CW,'25-BRA-I-090'!$I:$I,L153)</f>
        <v>419</v>
      </c>
      <c r="AE153" s="1038">
        <f>SUMIFS('25-BRA-I-090'!$CX:$CX,'25-BRA-I-090'!$I:$I,L153)</f>
        <v>0</v>
      </c>
      <c r="AF153" s="1038">
        <f>SUMIFS('25-BRA-I-090'!$DA:$DA,'25-BRA-I-090'!$I:$I,L153)</f>
        <v>0</v>
      </c>
      <c r="AG153" s="1038">
        <f>SUMIFS('25-BRA-I-090'!$DB:$DB,'25-BRA-I-090'!$I:$I,L153)</f>
        <v>0</v>
      </c>
      <c r="AH153" s="1039">
        <f>SUMIFS('25-BRA-I-090'!$DN:$DN,'25-BRA-I-090'!$I:$I,L153)+SUMIFS('25-BRA-I-090'!$EG:$EG,'25-BRA-I-090'!$I:$I,L153)</f>
        <v>419</v>
      </c>
      <c r="AI153" s="1039">
        <f>SUMIFS('25-BRA-I-090'!$DO:$DO,'25-BRA-I-090'!$I:$I,L153)+SUMIFS('25-BRA-I-090'!$EH:$EH,'25-BRA-I-090'!$I:$I,L153)</f>
        <v>0</v>
      </c>
      <c r="AJ153" s="1039">
        <f>SUMIFS('25-BRA-I-090'!$DS:$DS,'25-BRA-I-090'!$I:$I,L153)+26400*SUMIFS('25-BRA-I-090'!$EJ:$EJ,'25-BRA-I-090'!$I:$I,L153)</f>
        <v>1525160</v>
      </c>
      <c r="AK153" s="1071"/>
      <c r="AO153" s="1071"/>
    </row>
    <row r="154" spans="1:41" s="1038" customFormat="1" ht="30">
      <c r="A154" s="372"/>
      <c r="B154" s="1056" t="str">
        <f t="shared" si="42"/>
        <v>Bolt-M12x50-ISO4017-8.8-Galv</v>
      </c>
      <c r="C154" s="1057" t="str">
        <f>VLOOKUP(L154,'25-BRA-I-090'!$I:$FD,4,0)</f>
        <v>8.8-Galv</v>
      </c>
      <c r="D154" s="374" t="str">
        <f t="shared" si="41"/>
        <v>pcs</v>
      </c>
      <c r="E154" s="183"/>
      <c r="F154" s="184">
        <f t="shared" si="40"/>
        <v>64</v>
      </c>
      <c r="G154" s="185">
        <f t="shared" si="40"/>
        <v>0</v>
      </c>
      <c r="H154" s="185">
        <f t="shared" si="40"/>
        <v>0</v>
      </c>
      <c r="I154" s="185">
        <f t="shared" si="43"/>
        <v>64</v>
      </c>
      <c r="J154" s="185">
        <f t="shared" si="35"/>
        <v>3640</v>
      </c>
      <c r="K154" s="185">
        <f t="shared" si="36"/>
        <v>232960</v>
      </c>
      <c r="L154" s="1183" t="s">
        <v>770</v>
      </c>
      <c r="M154" s="1058"/>
      <c r="N154" s="1058"/>
      <c r="O154" s="1037"/>
      <c r="P154" s="1053"/>
      <c r="Q154" s="1053"/>
      <c r="T154" s="1040"/>
      <c r="U154" s="1041"/>
      <c r="V154" s="1041"/>
      <c r="AA154" s="1038" t="str">
        <f>VLOOKUP(L154,'25-BRA-I-090'!$I:$FD,2,0)</f>
        <v>Bu lông</v>
      </c>
      <c r="AB154" s="1038" t="str">
        <f>VLOOKUP(L154,'25-BRA-I-090'!$I:$FD,3,0)</f>
        <v>Bolt-M12x50-ISO4017-8.8-Galv</v>
      </c>
      <c r="AC154" s="1038" t="str">
        <f>VLOOKUP(L154,'25-BRA-I-090'!$I:$FD,5,0)</f>
        <v>pcs</v>
      </c>
      <c r="AD154" s="1038">
        <f>SUMIFS('25-BRA-I-090'!$CW:$CW,'25-BRA-I-090'!$I:$I,L154)</f>
        <v>64</v>
      </c>
      <c r="AE154" s="1038">
        <f>SUMIFS('25-BRA-I-090'!$CX:$CX,'25-BRA-I-090'!$I:$I,L154)</f>
        <v>0</v>
      </c>
      <c r="AF154" s="1038">
        <f>SUMIFS('25-BRA-I-090'!$DA:$DA,'25-BRA-I-090'!$I:$I,L154)</f>
        <v>0</v>
      </c>
      <c r="AG154" s="1038">
        <f>SUMIFS('25-BRA-I-090'!$DB:$DB,'25-BRA-I-090'!$I:$I,L154)</f>
        <v>0</v>
      </c>
      <c r="AH154" s="1039">
        <f>SUMIFS('25-BRA-I-090'!$DN:$DN,'25-BRA-I-090'!$I:$I,L154)+SUMIFS('25-BRA-I-090'!$EG:$EG,'25-BRA-I-090'!$I:$I,L154)</f>
        <v>64</v>
      </c>
      <c r="AI154" s="1039">
        <f>SUMIFS('25-BRA-I-090'!$DO:$DO,'25-BRA-I-090'!$I:$I,L154)+SUMIFS('25-BRA-I-090'!$EH:$EH,'25-BRA-I-090'!$I:$I,L154)</f>
        <v>0</v>
      </c>
      <c r="AJ154" s="1039">
        <f>SUMIFS('25-BRA-I-090'!$DS:$DS,'25-BRA-I-090'!$I:$I,L154)+26400*SUMIFS('25-BRA-I-090'!$EJ:$EJ,'25-BRA-I-090'!$I:$I,L154)</f>
        <v>232960</v>
      </c>
      <c r="AK154" s="1071"/>
      <c r="AO154" s="1071"/>
    </row>
    <row r="155" spans="1:41" s="1038" customFormat="1" ht="30">
      <c r="A155" s="372"/>
      <c r="B155" s="1056" t="str">
        <f t="shared" si="42"/>
        <v>Bolt-M16x40-DIN912-8.8-Galv</v>
      </c>
      <c r="C155" s="1057" t="str">
        <f>VLOOKUP(L155,'25-BRA-I-090'!$I:$FD,4,0)</f>
        <v>8.8-Galv</v>
      </c>
      <c r="D155" s="374" t="str">
        <f t="shared" si="41"/>
        <v>pcs</v>
      </c>
      <c r="E155" s="183"/>
      <c r="F155" s="184">
        <f t="shared" ref="F155:H218" si="44">AD155</f>
        <v>90</v>
      </c>
      <c r="G155" s="185">
        <f t="shared" si="44"/>
        <v>0</v>
      </c>
      <c r="H155" s="185">
        <f t="shared" si="44"/>
        <v>0</v>
      </c>
      <c r="I155" s="185">
        <f t="shared" si="43"/>
        <v>90</v>
      </c>
      <c r="J155" s="185">
        <f t="shared" si="35"/>
        <v>13650</v>
      </c>
      <c r="K155" s="185">
        <f t="shared" si="36"/>
        <v>1228500</v>
      </c>
      <c r="L155" s="1183" t="s">
        <v>772</v>
      </c>
      <c r="M155" s="1058"/>
      <c r="N155" s="1058"/>
      <c r="O155" s="1037"/>
      <c r="P155" s="1053"/>
      <c r="Q155" s="1053"/>
      <c r="T155" s="1040"/>
      <c r="U155" s="1041"/>
      <c r="V155" s="1041"/>
      <c r="AA155" s="1038" t="str">
        <f>VLOOKUP(L155,'25-BRA-I-090'!$I:$FD,2,0)</f>
        <v>Bu lông</v>
      </c>
      <c r="AB155" s="1038" t="str">
        <f>VLOOKUP(L155,'25-BRA-I-090'!$I:$FD,3,0)</f>
        <v>Bolt-M16x40-DIN912-8.8-Galv</v>
      </c>
      <c r="AC155" s="1038" t="str">
        <f>VLOOKUP(L155,'25-BRA-I-090'!$I:$FD,5,0)</f>
        <v>pcs</v>
      </c>
      <c r="AD155" s="1038">
        <f>SUMIFS('25-BRA-I-090'!$CW:$CW,'25-BRA-I-090'!$I:$I,L155)</f>
        <v>90</v>
      </c>
      <c r="AE155" s="1038">
        <f>SUMIFS('25-BRA-I-090'!$CX:$CX,'25-BRA-I-090'!$I:$I,L155)</f>
        <v>0</v>
      </c>
      <c r="AF155" s="1038">
        <f>SUMIFS('25-BRA-I-090'!$DA:$DA,'25-BRA-I-090'!$I:$I,L155)</f>
        <v>0</v>
      </c>
      <c r="AG155" s="1038">
        <f>SUMIFS('25-BRA-I-090'!$DB:$DB,'25-BRA-I-090'!$I:$I,L155)</f>
        <v>0</v>
      </c>
      <c r="AH155" s="1039">
        <f>SUMIFS('25-BRA-I-090'!$DN:$DN,'25-BRA-I-090'!$I:$I,L155)+SUMIFS('25-BRA-I-090'!$EG:$EG,'25-BRA-I-090'!$I:$I,L155)</f>
        <v>90</v>
      </c>
      <c r="AI155" s="1039">
        <f>SUMIFS('25-BRA-I-090'!$DO:$DO,'25-BRA-I-090'!$I:$I,L155)+SUMIFS('25-BRA-I-090'!$EH:$EH,'25-BRA-I-090'!$I:$I,L155)</f>
        <v>0</v>
      </c>
      <c r="AJ155" s="1039">
        <f>SUMIFS('25-BRA-I-090'!$DS:$DS,'25-BRA-I-090'!$I:$I,L155)+26400*SUMIFS('25-BRA-I-090'!$EJ:$EJ,'25-BRA-I-090'!$I:$I,L155)</f>
        <v>1228500</v>
      </c>
      <c r="AK155" s="1071"/>
      <c r="AO155" s="1071"/>
    </row>
    <row r="156" spans="1:41" s="1038" customFormat="1" ht="30">
      <c r="A156" s="372"/>
      <c r="B156" s="1056" t="str">
        <f t="shared" si="42"/>
        <v>Bolt-M16x45-ISO4017-8.8-Galv</v>
      </c>
      <c r="C156" s="1057" t="str">
        <f>VLOOKUP(L156,'25-BRA-I-090'!$I:$FD,4,0)</f>
        <v>8.8-Galv</v>
      </c>
      <c r="D156" s="374" t="str">
        <f t="shared" si="41"/>
        <v>pcs</v>
      </c>
      <c r="E156" s="183"/>
      <c r="F156" s="184">
        <f t="shared" si="44"/>
        <v>50</v>
      </c>
      <c r="G156" s="185">
        <f t="shared" si="44"/>
        <v>0</v>
      </c>
      <c r="H156" s="185">
        <f t="shared" si="44"/>
        <v>0</v>
      </c>
      <c r="I156" s="185">
        <f t="shared" si="43"/>
        <v>50</v>
      </c>
      <c r="J156" s="185">
        <f t="shared" si="35"/>
        <v>7210</v>
      </c>
      <c r="K156" s="185">
        <f t="shared" si="36"/>
        <v>360500</v>
      </c>
      <c r="L156" s="1183" t="s">
        <v>774</v>
      </c>
      <c r="M156" s="1058"/>
      <c r="N156" s="1058"/>
      <c r="O156" s="1037"/>
      <c r="P156" s="1053"/>
      <c r="Q156" s="1053"/>
      <c r="T156" s="1040"/>
      <c r="U156" s="1041"/>
      <c r="V156" s="1041"/>
      <c r="AA156" s="1038" t="str">
        <f>VLOOKUP(L156,'25-BRA-I-090'!$I:$FD,2,0)</f>
        <v>Bu lông</v>
      </c>
      <c r="AB156" s="1038" t="str">
        <f>VLOOKUP(L156,'25-BRA-I-090'!$I:$FD,3,0)</f>
        <v>Bolt-M16x45-ISO4017-8.8-Galv</v>
      </c>
      <c r="AC156" s="1038" t="str">
        <f>VLOOKUP(L156,'25-BRA-I-090'!$I:$FD,5,0)</f>
        <v>pcs</v>
      </c>
      <c r="AD156" s="1038">
        <f>SUMIFS('25-BRA-I-090'!$CW:$CW,'25-BRA-I-090'!$I:$I,L156)</f>
        <v>50</v>
      </c>
      <c r="AE156" s="1038">
        <f>SUMIFS('25-BRA-I-090'!$CX:$CX,'25-BRA-I-090'!$I:$I,L156)</f>
        <v>0</v>
      </c>
      <c r="AF156" s="1038">
        <f>SUMIFS('25-BRA-I-090'!$DA:$DA,'25-BRA-I-090'!$I:$I,L156)</f>
        <v>0</v>
      </c>
      <c r="AG156" s="1038">
        <f>SUMIFS('25-BRA-I-090'!$DB:$DB,'25-BRA-I-090'!$I:$I,L156)</f>
        <v>0</v>
      </c>
      <c r="AH156" s="1039">
        <f>SUMIFS('25-BRA-I-090'!$DN:$DN,'25-BRA-I-090'!$I:$I,L156)+SUMIFS('25-BRA-I-090'!$EG:$EG,'25-BRA-I-090'!$I:$I,L156)</f>
        <v>50</v>
      </c>
      <c r="AI156" s="1039">
        <f>SUMIFS('25-BRA-I-090'!$DO:$DO,'25-BRA-I-090'!$I:$I,L156)+SUMIFS('25-BRA-I-090'!$EH:$EH,'25-BRA-I-090'!$I:$I,L156)</f>
        <v>0</v>
      </c>
      <c r="AJ156" s="1039">
        <f>SUMIFS('25-BRA-I-090'!$DS:$DS,'25-BRA-I-090'!$I:$I,L156)+26400*SUMIFS('25-BRA-I-090'!$EJ:$EJ,'25-BRA-I-090'!$I:$I,L156)</f>
        <v>360500</v>
      </c>
      <c r="AK156" s="1071"/>
      <c r="AO156" s="1071"/>
    </row>
    <row r="157" spans="1:41" s="1038" customFormat="1" ht="30">
      <c r="A157" s="372"/>
      <c r="B157" s="1056" t="str">
        <f t="shared" si="42"/>
        <v>Bolt-M16x50-ISO4017-8.8-Galv</v>
      </c>
      <c r="C157" s="1057" t="str">
        <f>VLOOKUP(L157,'25-BRA-I-090'!$I:$FD,4,0)</f>
        <v>8.8-Galv</v>
      </c>
      <c r="D157" s="374" t="str">
        <f t="shared" si="41"/>
        <v>pcs</v>
      </c>
      <c r="E157" s="183"/>
      <c r="F157" s="184">
        <f t="shared" si="44"/>
        <v>3268</v>
      </c>
      <c r="G157" s="185">
        <f t="shared" si="44"/>
        <v>0</v>
      </c>
      <c r="H157" s="185">
        <f t="shared" si="44"/>
        <v>0</v>
      </c>
      <c r="I157" s="185">
        <f t="shared" si="43"/>
        <v>3268</v>
      </c>
      <c r="J157" s="185">
        <f t="shared" si="35"/>
        <v>7210</v>
      </c>
      <c r="K157" s="185">
        <f t="shared" si="36"/>
        <v>23562280</v>
      </c>
      <c r="L157" s="1183" t="s">
        <v>776</v>
      </c>
      <c r="M157" s="1058"/>
      <c r="N157" s="1058"/>
      <c r="O157" s="1037"/>
      <c r="P157" s="1053"/>
      <c r="Q157" s="1053"/>
      <c r="T157" s="1040"/>
      <c r="U157" s="1041"/>
      <c r="V157" s="1041"/>
      <c r="AA157" s="1038" t="str">
        <f>VLOOKUP(L157,'25-BRA-I-090'!$I:$FD,2,0)</f>
        <v>Bu lông</v>
      </c>
      <c r="AB157" s="1038" t="str">
        <f>VLOOKUP(L157,'25-BRA-I-090'!$I:$FD,3,0)</f>
        <v>Bolt-M16x50-ISO4017-8.8-Galv</v>
      </c>
      <c r="AC157" s="1038" t="str">
        <f>VLOOKUP(L157,'25-BRA-I-090'!$I:$FD,5,0)</f>
        <v>pcs</v>
      </c>
      <c r="AD157" s="1038">
        <f>SUMIFS('25-BRA-I-090'!$CW:$CW,'25-BRA-I-090'!$I:$I,L157)</f>
        <v>3268</v>
      </c>
      <c r="AE157" s="1038">
        <f>SUMIFS('25-BRA-I-090'!$CX:$CX,'25-BRA-I-090'!$I:$I,L157)</f>
        <v>0</v>
      </c>
      <c r="AF157" s="1038">
        <f>SUMIFS('25-BRA-I-090'!$DA:$DA,'25-BRA-I-090'!$I:$I,L157)</f>
        <v>0</v>
      </c>
      <c r="AG157" s="1038">
        <f>SUMIFS('25-BRA-I-090'!$DB:$DB,'25-BRA-I-090'!$I:$I,L157)</f>
        <v>0</v>
      </c>
      <c r="AH157" s="1039">
        <f>SUMIFS('25-BRA-I-090'!$DN:$DN,'25-BRA-I-090'!$I:$I,L157)+SUMIFS('25-BRA-I-090'!$EG:$EG,'25-BRA-I-090'!$I:$I,L157)</f>
        <v>3268</v>
      </c>
      <c r="AI157" s="1039">
        <f>SUMIFS('25-BRA-I-090'!$DO:$DO,'25-BRA-I-090'!$I:$I,L157)+SUMIFS('25-BRA-I-090'!$EH:$EH,'25-BRA-I-090'!$I:$I,L157)</f>
        <v>0</v>
      </c>
      <c r="AJ157" s="1039">
        <f>SUMIFS('25-BRA-I-090'!$DS:$DS,'25-BRA-I-090'!$I:$I,L157)+26400*SUMIFS('25-BRA-I-090'!$EJ:$EJ,'25-BRA-I-090'!$I:$I,L157)</f>
        <v>23562280</v>
      </c>
      <c r="AK157" s="1071"/>
      <c r="AO157" s="1071"/>
    </row>
    <row r="158" spans="1:41" s="1038" customFormat="1" ht="30">
      <c r="A158" s="372"/>
      <c r="B158" s="1056" t="str">
        <f t="shared" si="42"/>
        <v>Bolt-M16x55-ISO4017-8.8-Galv</v>
      </c>
      <c r="C158" s="1057" t="str">
        <f>VLOOKUP(L158,'25-BRA-I-090'!$I:$FD,4,0)</f>
        <v>8.8-Galv</v>
      </c>
      <c r="D158" s="374" t="str">
        <f t="shared" si="41"/>
        <v>pcs</v>
      </c>
      <c r="E158" s="183"/>
      <c r="F158" s="184">
        <f t="shared" si="44"/>
        <v>2876</v>
      </c>
      <c r="G158" s="185">
        <f t="shared" si="44"/>
        <v>0</v>
      </c>
      <c r="H158" s="185">
        <f t="shared" si="44"/>
        <v>0</v>
      </c>
      <c r="I158" s="185">
        <f t="shared" si="43"/>
        <v>2876</v>
      </c>
      <c r="J158" s="185">
        <f t="shared" si="35"/>
        <v>8190</v>
      </c>
      <c r="K158" s="185">
        <f t="shared" si="36"/>
        <v>23554440</v>
      </c>
      <c r="L158" s="1183" t="s">
        <v>778</v>
      </c>
      <c r="M158" s="1058"/>
      <c r="N158" s="1058"/>
      <c r="O158" s="1037"/>
      <c r="P158" s="1053"/>
      <c r="Q158" s="1053"/>
      <c r="T158" s="1040"/>
      <c r="U158" s="1041"/>
      <c r="V158" s="1041"/>
      <c r="AA158" s="1038" t="str">
        <f>VLOOKUP(L158,'25-BRA-I-090'!$I:$FD,2,0)</f>
        <v>Bu lông</v>
      </c>
      <c r="AB158" s="1038" t="str">
        <f>VLOOKUP(L158,'25-BRA-I-090'!$I:$FD,3,0)</f>
        <v>Bolt-M16x55-ISO4017-8.8-Galv</v>
      </c>
      <c r="AC158" s="1038" t="str">
        <f>VLOOKUP(L158,'25-BRA-I-090'!$I:$FD,5,0)</f>
        <v>pcs</v>
      </c>
      <c r="AD158" s="1038">
        <f>SUMIFS('25-BRA-I-090'!$CW:$CW,'25-BRA-I-090'!$I:$I,L158)</f>
        <v>2876</v>
      </c>
      <c r="AE158" s="1038">
        <f>SUMIFS('25-BRA-I-090'!$CX:$CX,'25-BRA-I-090'!$I:$I,L158)</f>
        <v>0</v>
      </c>
      <c r="AF158" s="1038">
        <f>SUMIFS('25-BRA-I-090'!$DA:$DA,'25-BRA-I-090'!$I:$I,L158)</f>
        <v>0</v>
      </c>
      <c r="AG158" s="1038">
        <f>SUMIFS('25-BRA-I-090'!$DB:$DB,'25-BRA-I-090'!$I:$I,L158)</f>
        <v>0</v>
      </c>
      <c r="AH158" s="1039">
        <f>SUMIFS('25-BRA-I-090'!$DN:$DN,'25-BRA-I-090'!$I:$I,L158)+SUMIFS('25-BRA-I-090'!$EG:$EG,'25-BRA-I-090'!$I:$I,L158)</f>
        <v>2876</v>
      </c>
      <c r="AI158" s="1039">
        <f>SUMIFS('25-BRA-I-090'!$DO:$DO,'25-BRA-I-090'!$I:$I,L158)+SUMIFS('25-BRA-I-090'!$EH:$EH,'25-BRA-I-090'!$I:$I,L158)</f>
        <v>0</v>
      </c>
      <c r="AJ158" s="1039">
        <f>SUMIFS('25-BRA-I-090'!$DS:$DS,'25-BRA-I-090'!$I:$I,L158)+26400*SUMIFS('25-BRA-I-090'!$EJ:$EJ,'25-BRA-I-090'!$I:$I,L158)</f>
        <v>23554440</v>
      </c>
      <c r="AK158" s="1071"/>
      <c r="AO158" s="1071"/>
    </row>
    <row r="159" spans="1:41" s="1038" customFormat="1" ht="30">
      <c r="A159" s="372"/>
      <c r="B159" s="1056" t="str">
        <f t="shared" si="42"/>
        <v>Bolt-M16x60-ISO4017-8.8-Galv</v>
      </c>
      <c r="C159" s="1057" t="str">
        <f>VLOOKUP(L159,'25-BRA-I-090'!$I:$FD,4,0)</f>
        <v>8.8-Galv</v>
      </c>
      <c r="D159" s="374" t="str">
        <f t="shared" si="41"/>
        <v>pcs</v>
      </c>
      <c r="E159" s="183"/>
      <c r="F159" s="184">
        <f t="shared" si="44"/>
        <v>9358</v>
      </c>
      <c r="G159" s="185">
        <f t="shared" si="44"/>
        <v>0</v>
      </c>
      <c r="H159" s="185">
        <f t="shared" si="44"/>
        <v>0</v>
      </c>
      <c r="I159" s="185">
        <f t="shared" si="43"/>
        <v>9358</v>
      </c>
      <c r="J159" s="185">
        <f t="shared" si="35"/>
        <v>8190</v>
      </c>
      <c r="K159" s="185">
        <f t="shared" si="36"/>
        <v>76642020</v>
      </c>
      <c r="L159" s="1183" t="s">
        <v>780</v>
      </c>
      <c r="M159" s="1058"/>
      <c r="N159" s="1058"/>
      <c r="O159" s="1037"/>
      <c r="P159" s="1053"/>
      <c r="Q159" s="1053"/>
      <c r="T159" s="1040"/>
      <c r="U159" s="1041"/>
      <c r="V159" s="1041"/>
      <c r="AA159" s="1038" t="str">
        <f>VLOOKUP(L159,'25-BRA-I-090'!$I:$FD,2,0)</f>
        <v>Bu lông</v>
      </c>
      <c r="AB159" s="1038" t="str">
        <f>VLOOKUP(L159,'25-BRA-I-090'!$I:$FD,3,0)</f>
        <v>Bolt-M16x60-ISO4017-8.8-Galv</v>
      </c>
      <c r="AC159" s="1038" t="str">
        <f>VLOOKUP(L159,'25-BRA-I-090'!$I:$FD,5,0)</f>
        <v>pcs</v>
      </c>
      <c r="AD159" s="1038">
        <f>SUMIFS('25-BRA-I-090'!$CW:$CW,'25-BRA-I-090'!$I:$I,L159)</f>
        <v>9358</v>
      </c>
      <c r="AE159" s="1038">
        <f>SUMIFS('25-BRA-I-090'!$CX:$CX,'25-BRA-I-090'!$I:$I,L159)</f>
        <v>0</v>
      </c>
      <c r="AF159" s="1038">
        <f>SUMIFS('25-BRA-I-090'!$DA:$DA,'25-BRA-I-090'!$I:$I,L159)</f>
        <v>0</v>
      </c>
      <c r="AG159" s="1038">
        <f>SUMIFS('25-BRA-I-090'!$DB:$DB,'25-BRA-I-090'!$I:$I,L159)</f>
        <v>0</v>
      </c>
      <c r="AH159" s="1039">
        <f>SUMIFS('25-BRA-I-090'!$DN:$DN,'25-BRA-I-090'!$I:$I,L159)+SUMIFS('25-BRA-I-090'!$EG:$EG,'25-BRA-I-090'!$I:$I,L159)</f>
        <v>9358</v>
      </c>
      <c r="AI159" s="1039">
        <f>SUMIFS('25-BRA-I-090'!$DO:$DO,'25-BRA-I-090'!$I:$I,L159)+SUMIFS('25-BRA-I-090'!$EH:$EH,'25-BRA-I-090'!$I:$I,L159)</f>
        <v>0</v>
      </c>
      <c r="AJ159" s="1039">
        <f>SUMIFS('25-BRA-I-090'!$DS:$DS,'25-BRA-I-090'!$I:$I,L159)+26400*SUMIFS('25-BRA-I-090'!$EJ:$EJ,'25-BRA-I-090'!$I:$I,L159)</f>
        <v>76642020</v>
      </c>
      <c r="AK159" s="1071"/>
      <c r="AO159" s="1071"/>
    </row>
    <row r="160" spans="1:41" s="1038" customFormat="1" ht="30">
      <c r="A160" s="372"/>
      <c r="B160" s="1056" t="str">
        <f t="shared" si="42"/>
        <v>Bolt-M16x65-ISO4014-8.8-Galv</v>
      </c>
      <c r="C160" s="1057" t="str">
        <f>VLOOKUP(L160,'25-BRA-I-090'!$I:$FD,4,0)</f>
        <v>8.8-Galv</v>
      </c>
      <c r="D160" s="374" t="str">
        <f t="shared" si="41"/>
        <v>pcs</v>
      </c>
      <c r="E160" s="183"/>
      <c r="F160" s="184">
        <f t="shared" si="44"/>
        <v>50</v>
      </c>
      <c r="G160" s="185">
        <f t="shared" si="44"/>
        <v>0</v>
      </c>
      <c r="H160" s="185">
        <f t="shared" si="44"/>
        <v>0</v>
      </c>
      <c r="I160" s="185">
        <f t="shared" si="43"/>
        <v>50</v>
      </c>
      <c r="J160" s="185">
        <f t="shared" si="35"/>
        <v>9730</v>
      </c>
      <c r="K160" s="185">
        <f t="shared" si="36"/>
        <v>486500</v>
      </c>
      <c r="L160" s="1183" t="s">
        <v>782</v>
      </c>
      <c r="M160" s="1058"/>
      <c r="N160" s="1058"/>
      <c r="O160" s="1037"/>
      <c r="P160" s="1053"/>
      <c r="Q160" s="1053"/>
      <c r="T160" s="1040"/>
      <c r="U160" s="1041"/>
      <c r="V160" s="1041"/>
      <c r="AA160" s="1038" t="str">
        <f>VLOOKUP(L160,'25-BRA-I-090'!$I:$FD,2,0)</f>
        <v>Bu lông</v>
      </c>
      <c r="AB160" s="1038" t="str">
        <f>VLOOKUP(L160,'25-BRA-I-090'!$I:$FD,3,0)</f>
        <v>Bolt-M16x65-ISO4014-8.8-Galv</v>
      </c>
      <c r="AC160" s="1038" t="str">
        <f>VLOOKUP(L160,'25-BRA-I-090'!$I:$FD,5,0)</f>
        <v>pcs</v>
      </c>
      <c r="AD160" s="1038">
        <f>SUMIFS('25-BRA-I-090'!$CW:$CW,'25-BRA-I-090'!$I:$I,L160)</f>
        <v>50</v>
      </c>
      <c r="AE160" s="1038">
        <f>SUMIFS('25-BRA-I-090'!$CX:$CX,'25-BRA-I-090'!$I:$I,L160)</f>
        <v>0</v>
      </c>
      <c r="AF160" s="1038">
        <f>SUMIFS('25-BRA-I-090'!$DA:$DA,'25-BRA-I-090'!$I:$I,L160)</f>
        <v>0</v>
      </c>
      <c r="AG160" s="1038">
        <f>SUMIFS('25-BRA-I-090'!$DB:$DB,'25-BRA-I-090'!$I:$I,L160)</f>
        <v>0</v>
      </c>
      <c r="AH160" s="1039">
        <f>SUMIFS('25-BRA-I-090'!$DN:$DN,'25-BRA-I-090'!$I:$I,L160)+SUMIFS('25-BRA-I-090'!$EG:$EG,'25-BRA-I-090'!$I:$I,L160)</f>
        <v>50</v>
      </c>
      <c r="AI160" s="1039">
        <f>SUMIFS('25-BRA-I-090'!$DO:$DO,'25-BRA-I-090'!$I:$I,L160)+SUMIFS('25-BRA-I-090'!$EH:$EH,'25-BRA-I-090'!$I:$I,L160)</f>
        <v>0</v>
      </c>
      <c r="AJ160" s="1039">
        <f>SUMIFS('25-BRA-I-090'!$DS:$DS,'25-BRA-I-090'!$I:$I,L160)+26400*SUMIFS('25-BRA-I-090'!$EJ:$EJ,'25-BRA-I-090'!$I:$I,L160)</f>
        <v>486500</v>
      </c>
      <c r="AK160" s="1071"/>
      <c r="AO160" s="1071"/>
    </row>
    <row r="161" spans="1:41" s="1038" customFormat="1" ht="30">
      <c r="A161" s="372"/>
      <c r="B161" s="1056" t="str">
        <f t="shared" si="42"/>
        <v>Bolt-M16x70-DIN186B-8.8-Galv</v>
      </c>
      <c r="C161" s="1057" t="str">
        <f>VLOOKUP(L161,'25-BRA-I-090'!$I:$FD,4,0)</f>
        <v>8.8-Galv</v>
      </c>
      <c r="D161" s="374" t="str">
        <f t="shared" si="41"/>
        <v>pcs</v>
      </c>
      <c r="E161" s="183"/>
      <c r="F161" s="184">
        <f t="shared" si="44"/>
        <v>392</v>
      </c>
      <c r="G161" s="185">
        <f t="shared" si="44"/>
        <v>0</v>
      </c>
      <c r="H161" s="185">
        <f t="shared" si="44"/>
        <v>0</v>
      </c>
      <c r="I161" s="185">
        <f t="shared" si="43"/>
        <v>504</v>
      </c>
      <c r="J161" s="185">
        <f t="shared" si="35"/>
        <v>37055.555555555555</v>
      </c>
      <c r="K161" s="185">
        <f t="shared" si="36"/>
        <v>18676000</v>
      </c>
      <c r="L161" s="1183" t="s">
        <v>784</v>
      </c>
      <c r="M161" s="1058"/>
      <c r="N161" s="1058"/>
      <c r="O161" s="1037"/>
      <c r="P161" s="1053"/>
      <c r="Q161" s="1053"/>
      <c r="T161" s="1040"/>
      <c r="U161" s="1041"/>
      <c r="V161" s="1041"/>
      <c r="AA161" s="1038" t="str">
        <f>VLOOKUP(L161,'25-BRA-I-090'!$I:$FD,2,0)</f>
        <v>Bu lông</v>
      </c>
      <c r="AB161" s="1038" t="str">
        <f>VLOOKUP(L161,'25-BRA-I-090'!$I:$FD,3,0)</f>
        <v>Bolt-M16x70-DIN186B-8.8-Galv</v>
      </c>
      <c r="AC161" s="1038" t="str">
        <f>VLOOKUP(L161,'25-BRA-I-090'!$I:$FD,5,0)</f>
        <v>pcs</v>
      </c>
      <c r="AD161" s="1038">
        <f>SUMIFS('25-BRA-I-090'!$CW:$CW,'25-BRA-I-090'!$I:$I,L161)</f>
        <v>392</v>
      </c>
      <c r="AE161" s="1038">
        <f>SUMIFS('25-BRA-I-090'!$CX:$CX,'25-BRA-I-090'!$I:$I,L161)</f>
        <v>0</v>
      </c>
      <c r="AF161" s="1038">
        <f>SUMIFS('25-BRA-I-090'!$DA:$DA,'25-BRA-I-090'!$I:$I,L161)</f>
        <v>0</v>
      </c>
      <c r="AG161" s="1038">
        <f>SUMIFS('25-BRA-I-090'!$DB:$DB,'25-BRA-I-090'!$I:$I,L161)</f>
        <v>0</v>
      </c>
      <c r="AH161" s="1039">
        <f>SUMIFS('25-BRA-I-090'!$DN:$DN,'25-BRA-I-090'!$I:$I,L161)+SUMIFS('25-BRA-I-090'!$EG:$EG,'25-BRA-I-090'!$I:$I,L161)</f>
        <v>504</v>
      </c>
      <c r="AI161" s="1039">
        <f>SUMIFS('25-BRA-I-090'!$DO:$DO,'25-BRA-I-090'!$I:$I,L161)+SUMIFS('25-BRA-I-090'!$EH:$EH,'25-BRA-I-090'!$I:$I,L161)</f>
        <v>0</v>
      </c>
      <c r="AJ161" s="1039">
        <f>SUMIFS('25-BRA-I-090'!$DS:$DS,'25-BRA-I-090'!$I:$I,L161)+26400*SUMIFS('25-BRA-I-090'!$EJ:$EJ,'25-BRA-I-090'!$I:$I,L161)</f>
        <v>18676000</v>
      </c>
      <c r="AK161" s="1071"/>
      <c r="AO161" s="1071"/>
    </row>
    <row r="162" spans="1:41" s="1038" customFormat="1" ht="30">
      <c r="A162" s="372"/>
      <c r="B162" s="1056" t="str">
        <f t="shared" si="42"/>
        <v>Bolt-M16x70-ISO4017-8.8-Galv</v>
      </c>
      <c r="C162" s="1057" t="str">
        <f>VLOOKUP(L162,'25-BRA-I-090'!$I:$FD,4,0)</f>
        <v>8.8-Galv</v>
      </c>
      <c r="D162" s="374" t="str">
        <f t="shared" si="41"/>
        <v>pcs</v>
      </c>
      <c r="E162" s="183"/>
      <c r="F162" s="184">
        <f t="shared" si="44"/>
        <v>544</v>
      </c>
      <c r="G162" s="185">
        <f t="shared" si="44"/>
        <v>0</v>
      </c>
      <c r="H162" s="185">
        <f t="shared" si="44"/>
        <v>0</v>
      </c>
      <c r="I162" s="185">
        <f t="shared" si="43"/>
        <v>544</v>
      </c>
      <c r="J162" s="185">
        <f t="shared" si="35"/>
        <v>9100</v>
      </c>
      <c r="K162" s="185">
        <f t="shared" si="36"/>
        <v>4950400</v>
      </c>
      <c r="L162" s="1183" t="s">
        <v>786</v>
      </c>
      <c r="M162" s="1058"/>
      <c r="N162" s="1058"/>
      <c r="O162" s="1037"/>
      <c r="P162" s="1053"/>
      <c r="Q162" s="1053"/>
      <c r="T162" s="1040"/>
      <c r="U162" s="1041"/>
      <c r="V162" s="1041"/>
      <c r="AA162" s="1038" t="str">
        <f>VLOOKUP(L162,'25-BRA-I-090'!$I:$FD,2,0)</f>
        <v>Bu lông</v>
      </c>
      <c r="AB162" s="1038" t="str">
        <f>VLOOKUP(L162,'25-BRA-I-090'!$I:$FD,3,0)</f>
        <v>Bolt-M16x70-ISO4017-8.8-Galv</v>
      </c>
      <c r="AC162" s="1038" t="str">
        <f>VLOOKUP(L162,'25-BRA-I-090'!$I:$FD,5,0)</f>
        <v>pcs</v>
      </c>
      <c r="AD162" s="1038">
        <f>SUMIFS('25-BRA-I-090'!$CW:$CW,'25-BRA-I-090'!$I:$I,L162)</f>
        <v>544</v>
      </c>
      <c r="AE162" s="1038">
        <f>SUMIFS('25-BRA-I-090'!$CX:$CX,'25-BRA-I-090'!$I:$I,L162)</f>
        <v>0</v>
      </c>
      <c r="AF162" s="1038">
        <f>SUMIFS('25-BRA-I-090'!$DA:$DA,'25-BRA-I-090'!$I:$I,L162)</f>
        <v>0</v>
      </c>
      <c r="AG162" s="1038">
        <f>SUMIFS('25-BRA-I-090'!$DB:$DB,'25-BRA-I-090'!$I:$I,L162)</f>
        <v>0</v>
      </c>
      <c r="AH162" s="1039">
        <f>SUMIFS('25-BRA-I-090'!$DN:$DN,'25-BRA-I-090'!$I:$I,L162)+SUMIFS('25-BRA-I-090'!$EG:$EG,'25-BRA-I-090'!$I:$I,L162)</f>
        <v>544</v>
      </c>
      <c r="AI162" s="1039">
        <f>SUMIFS('25-BRA-I-090'!$DO:$DO,'25-BRA-I-090'!$I:$I,L162)+SUMIFS('25-BRA-I-090'!$EH:$EH,'25-BRA-I-090'!$I:$I,L162)</f>
        <v>0</v>
      </c>
      <c r="AJ162" s="1039">
        <f>SUMIFS('25-BRA-I-090'!$DS:$DS,'25-BRA-I-090'!$I:$I,L162)+26400*SUMIFS('25-BRA-I-090'!$EJ:$EJ,'25-BRA-I-090'!$I:$I,L162)</f>
        <v>4950400</v>
      </c>
      <c r="AK162" s="1071"/>
      <c r="AO162" s="1071"/>
    </row>
    <row r="163" spans="1:41" s="1038" customFormat="1" ht="30">
      <c r="A163" s="372"/>
      <c r="B163" s="1056" t="str">
        <f t="shared" si="42"/>
        <v>Bolt-M16x80-ISO4014-8.8-Galv</v>
      </c>
      <c r="C163" s="1057" t="str">
        <f>VLOOKUP(L163,'25-BRA-I-090'!$I:$FD,4,0)</f>
        <v>8.8-Galv</v>
      </c>
      <c r="D163" s="374" t="str">
        <f t="shared" si="41"/>
        <v>pcs</v>
      </c>
      <c r="E163" s="183"/>
      <c r="F163" s="184">
        <f t="shared" si="44"/>
        <v>170</v>
      </c>
      <c r="G163" s="185">
        <f t="shared" si="44"/>
        <v>0</v>
      </c>
      <c r="H163" s="185">
        <f t="shared" si="44"/>
        <v>0</v>
      </c>
      <c r="I163" s="185">
        <f t="shared" si="43"/>
        <v>170</v>
      </c>
      <c r="J163" s="185">
        <f t="shared" si="35"/>
        <v>10850</v>
      </c>
      <c r="K163" s="185">
        <f t="shared" si="36"/>
        <v>1844500</v>
      </c>
      <c r="L163" s="1183" t="s">
        <v>788</v>
      </c>
      <c r="M163" s="1058"/>
      <c r="N163" s="1058"/>
      <c r="O163" s="1037"/>
      <c r="P163" s="1053"/>
      <c r="Q163" s="1053"/>
      <c r="T163" s="1040"/>
      <c r="U163" s="1041"/>
      <c r="V163" s="1041"/>
      <c r="AA163" s="1038" t="str">
        <f>VLOOKUP(L163,'25-BRA-I-090'!$I:$FD,2,0)</f>
        <v>Bu lông</v>
      </c>
      <c r="AB163" s="1038" t="str">
        <f>VLOOKUP(L163,'25-BRA-I-090'!$I:$FD,3,0)</f>
        <v>Bolt-M16x80-ISO4014-8.8-Galv</v>
      </c>
      <c r="AC163" s="1038" t="str">
        <f>VLOOKUP(L163,'25-BRA-I-090'!$I:$FD,5,0)</f>
        <v>pcs</v>
      </c>
      <c r="AD163" s="1038">
        <f>SUMIFS('25-BRA-I-090'!$CW:$CW,'25-BRA-I-090'!$I:$I,L163)</f>
        <v>170</v>
      </c>
      <c r="AE163" s="1038">
        <f>SUMIFS('25-BRA-I-090'!$CX:$CX,'25-BRA-I-090'!$I:$I,L163)</f>
        <v>0</v>
      </c>
      <c r="AF163" s="1038">
        <f>SUMIFS('25-BRA-I-090'!$DA:$DA,'25-BRA-I-090'!$I:$I,L163)</f>
        <v>0</v>
      </c>
      <c r="AG163" s="1038">
        <f>SUMIFS('25-BRA-I-090'!$DB:$DB,'25-BRA-I-090'!$I:$I,L163)</f>
        <v>0</v>
      </c>
      <c r="AH163" s="1039">
        <f>SUMIFS('25-BRA-I-090'!$DN:$DN,'25-BRA-I-090'!$I:$I,L163)+SUMIFS('25-BRA-I-090'!$EG:$EG,'25-BRA-I-090'!$I:$I,L163)</f>
        <v>170</v>
      </c>
      <c r="AI163" s="1039">
        <f>SUMIFS('25-BRA-I-090'!$DO:$DO,'25-BRA-I-090'!$I:$I,L163)+SUMIFS('25-BRA-I-090'!$EH:$EH,'25-BRA-I-090'!$I:$I,L163)</f>
        <v>0</v>
      </c>
      <c r="AJ163" s="1039">
        <f>SUMIFS('25-BRA-I-090'!$DS:$DS,'25-BRA-I-090'!$I:$I,L163)+26400*SUMIFS('25-BRA-I-090'!$EJ:$EJ,'25-BRA-I-090'!$I:$I,L163)</f>
        <v>1844500</v>
      </c>
      <c r="AK163" s="1071"/>
      <c r="AO163" s="1071"/>
    </row>
    <row r="164" spans="1:41" s="1038" customFormat="1" ht="30">
      <c r="A164" s="372"/>
      <c r="B164" s="1056" t="str">
        <f t="shared" si="42"/>
        <v>Bolt-M16x80-ISO4017-8.8-Galv</v>
      </c>
      <c r="C164" s="1057" t="str">
        <f>VLOOKUP(L164,'25-BRA-I-090'!$I:$FD,4,0)</f>
        <v>8.8-Galv</v>
      </c>
      <c r="D164" s="374" t="str">
        <f t="shared" si="41"/>
        <v>pcs</v>
      </c>
      <c r="E164" s="183"/>
      <c r="F164" s="184">
        <f t="shared" si="44"/>
        <v>170</v>
      </c>
      <c r="G164" s="185">
        <f t="shared" si="44"/>
        <v>0</v>
      </c>
      <c r="H164" s="185">
        <f t="shared" si="44"/>
        <v>0</v>
      </c>
      <c r="I164" s="185">
        <f t="shared" si="43"/>
        <v>170</v>
      </c>
      <c r="J164" s="185">
        <f t="shared" si="35"/>
        <v>9100</v>
      </c>
      <c r="K164" s="185">
        <f t="shared" si="36"/>
        <v>1547000</v>
      </c>
      <c r="L164" s="1183" t="s">
        <v>790</v>
      </c>
      <c r="M164" s="1058"/>
      <c r="N164" s="1058"/>
      <c r="O164" s="1037"/>
      <c r="P164" s="1053"/>
      <c r="Q164" s="1053"/>
      <c r="T164" s="1040"/>
      <c r="U164" s="1041"/>
      <c r="V164" s="1041"/>
      <c r="AA164" s="1038" t="str">
        <f>VLOOKUP(L164,'25-BRA-I-090'!$I:$FD,2,0)</f>
        <v>Bu lông</v>
      </c>
      <c r="AB164" s="1038" t="str">
        <f>VLOOKUP(L164,'25-BRA-I-090'!$I:$FD,3,0)</f>
        <v>Bolt-M16x80-ISO4017-8.8-Galv</v>
      </c>
      <c r="AC164" s="1038" t="str">
        <f>VLOOKUP(L164,'25-BRA-I-090'!$I:$FD,5,0)</f>
        <v>pcs</v>
      </c>
      <c r="AD164" s="1038">
        <f>SUMIFS('25-BRA-I-090'!$CW:$CW,'25-BRA-I-090'!$I:$I,L164)</f>
        <v>170</v>
      </c>
      <c r="AE164" s="1038">
        <f>SUMIFS('25-BRA-I-090'!$CX:$CX,'25-BRA-I-090'!$I:$I,L164)</f>
        <v>0</v>
      </c>
      <c r="AF164" s="1038">
        <f>SUMIFS('25-BRA-I-090'!$DA:$DA,'25-BRA-I-090'!$I:$I,L164)</f>
        <v>0</v>
      </c>
      <c r="AG164" s="1038">
        <f>SUMIFS('25-BRA-I-090'!$DB:$DB,'25-BRA-I-090'!$I:$I,L164)</f>
        <v>0</v>
      </c>
      <c r="AH164" s="1039">
        <f>SUMIFS('25-BRA-I-090'!$DN:$DN,'25-BRA-I-090'!$I:$I,L164)+SUMIFS('25-BRA-I-090'!$EG:$EG,'25-BRA-I-090'!$I:$I,L164)</f>
        <v>170</v>
      </c>
      <c r="AI164" s="1039">
        <f>SUMIFS('25-BRA-I-090'!$DO:$DO,'25-BRA-I-090'!$I:$I,L164)+SUMIFS('25-BRA-I-090'!$EH:$EH,'25-BRA-I-090'!$I:$I,L164)</f>
        <v>0</v>
      </c>
      <c r="AJ164" s="1039">
        <f>SUMIFS('25-BRA-I-090'!$DS:$DS,'25-BRA-I-090'!$I:$I,L164)+26400*SUMIFS('25-BRA-I-090'!$EJ:$EJ,'25-BRA-I-090'!$I:$I,L164)</f>
        <v>1547000</v>
      </c>
      <c r="AK164" s="1071"/>
      <c r="AO164" s="1071"/>
    </row>
    <row r="165" spans="1:41" s="1038" customFormat="1" ht="30">
      <c r="A165" s="372"/>
      <c r="B165" s="1056" t="str">
        <f t="shared" si="42"/>
        <v>Bolt-M20x100-ISO4014-8.8-Galv</v>
      </c>
      <c r="C165" s="1057" t="str">
        <f>VLOOKUP(L165,'25-BRA-I-090'!$I:$FD,4,0)</f>
        <v>8.8-Galv</v>
      </c>
      <c r="D165" s="374" t="str">
        <f t="shared" si="41"/>
        <v>pcs</v>
      </c>
      <c r="E165" s="183"/>
      <c r="F165" s="184">
        <f t="shared" si="44"/>
        <v>204</v>
      </c>
      <c r="G165" s="185">
        <f t="shared" si="44"/>
        <v>0</v>
      </c>
      <c r="H165" s="185">
        <f t="shared" si="44"/>
        <v>0</v>
      </c>
      <c r="I165" s="185">
        <f t="shared" si="43"/>
        <v>204</v>
      </c>
      <c r="J165" s="185">
        <f t="shared" si="35"/>
        <v>21210</v>
      </c>
      <c r="K165" s="185">
        <f t="shared" si="36"/>
        <v>4326840</v>
      </c>
      <c r="L165" s="1183" t="s">
        <v>792</v>
      </c>
      <c r="M165" s="1058"/>
      <c r="N165" s="1058"/>
      <c r="O165" s="1037"/>
      <c r="P165" s="1053"/>
      <c r="Q165" s="1053"/>
      <c r="T165" s="1040"/>
      <c r="U165" s="1041"/>
      <c r="V165" s="1041"/>
      <c r="AA165" s="1038" t="str">
        <f>VLOOKUP(L165,'25-BRA-I-090'!$I:$FD,2,0)</f>
        <v>Bu lông</v>
      </c>
      <c r="AB165" s="1038" t="str">
        <f>VLOOKUP(L165,'25-BRA-I-090'!$I:$FD,3,0)</f>
        <v>Bolt-M20x100-ISO4014-8.8-Galv</v>
      </c>
      <c r="AC165" s="1038" t="str">
        <f>VLOOKUP(L165,'25-BRA-I-090'!$I:$FD,5,0)</f>
        <v>pcs</v>
      </c>
      <c r="AD165" s="1038">
        <f>SUMIFS('25-BRA-I-090'!$CW:$CW,'25-BRA-I-090'!$I:$I,L165)</f>
        <v>204</v>
      </c>
      <c r="AE165" s="1038">
        <f>SUMIFS('25-BRA-I-090'!$CX:$CX,'25-BRA-I-090'!$I:$I,L165)</f>
        <v>0</v>
      </c>
      <c r="AF165" s="1038">
        <f>SUMIFS('25-BRA-I-090'!$DA:$DA,'25-BRA-I-090'!$I:$I,L165)</f>
        <v>0</v>
      </c>
      <c r="AG165" s="1038">
        <f>SUMIFS('25-BRA-I-090'!$DB:$DB,'25-BRA-I-090'!$I:$I,L165)</f>
        <v>0</v>
      </c>
      <c r="AH165" s="1039">
        <f>SUMIFS('25-BRA-I-090'!$DN:$DN,'25-BRA-I-090'!$I:$I,L165)+SUMIFS('25-BRA-I-090'!$EG:$EG,'25-BRA-I-090'!$I:$I,L165)</f>
        <v>204</v>
      </c>
      <c r="AI165" s="1039">
        <f>SUMIFS('25-BRA-I-090'!$DO:$DO,'25-BRA-I-090'!$I:$I,L165)+SUMIFS('25-BRA-I-090'!$EH:$EH,'25-BRA-I-090'!$I:$I,L165)</f>
        <v>0</v>
      </c>
      <c r="AJ165" s="1039">
        <f>SUMIFS('25-BRA-I-090'!$DS:$DS,'25-BRA-I-090'!$I:$I,L165)+26400*SUMIFS('25-BRA-I-090'!$EJ:$EJ,'25-BRA-I-090'!$I:$I,L165)</f>
        <v>4326840</v>
      </c>
      <c r="AK165" s="1071"/>
      <c r="AO165" s="1071"/>
    </row>
    <row r="166" spans="1:41" s="1038" customFormat="1" ht="30">
      <c r="A166" s="372"/>
      <c r="B166" s="1056" t="str">
        <f t="shared" si="42"/>
        <v>Bolt-M20x100-ISO4017-10.9-Galv</v>
      </c>
      <c r="C166" s="1057" t="str">
        <f>VLOOKUP(L166,'25-BRA-I-090'!$I:$FD,4,0)</f>
        <v>10.9-Galv</v>
      </c>
      <c r="D166" s="374" t="str">
        <f t="shared" si="41"/>
        <v>pcs</v>
      </c>
      <c r="E166" s="183"/>
      <c r="F166" s="184">
        <f t="shared" si="44"/>
        <v>90</v>
      </c>
      <c r="G166" s="185">
        <f t="shared" si="44"/>
        <v>0</v>
      </c>
      <c r="H166" s="185">
        <f t="shared" si="44"/>
        <v>0</v>
      </c>
      <c r="I166" s="185">
        <f t="shared" si="43"/>
        <v>90</v>
      </c>
      <c r="J166" s="185">
        <f t="shared" si="35"/>
        <v>41850</v>
      </c>
      <c r="K166" s="185">
        <f t="shared" si="36"/>
        <v>3766500</v>
      </c>
      <c r="L166" s="1183" t="s">
        <v>794</v>
      </c>
      <c r="M166" s="1058"/>
      <c r="N166" s="1058"/>
      <c r="O166" s="1037"/>
      <c r="P166" s="1053"/>
      <c r="Q166" s="1053"/>
      <c r="T166" s="1040"/>
      <c r="U166" s="1041"/>
      <c r="V166" s="1041"/>
      <c r="AA166" s="1038" t="str">
        <f>VLOOKUP(L166,'25-BRA-I-090'!$I:$FD,2,0)</f>
        <v>Bu lông</v>
      </c>
      <c r="AB166" s="1038" t="str">
        <f>VLOOKUP(L166,'25-BRA-I-090'!$I:$FD,3,0)</f>
        <v>Bolt-M20x100-ISO4017-10.9-Galv</v>
      </c>
      <c r="AC166" s="1038" t="str">
        <f>VLOOKUP(L166,'25-BRA-I-090'!$I:$FD,5,0)</f>
        <v>pcs</v>
      </c>
      <c r="AD166" s="1038">
        <f>SUMIFS('25-BRA-I-090'!$CW:$CW,'25-BRA-I-090'!$I:$I,L166)</f>
        <v>90</v>
      </c>
      <c r="AE166" s="1038">
        <f>SUMIFS('25-BRA-I-090'!$CX:$CX,'25-BRA-I-090'!$I:$I,L166)</f>
        <v>0</v>
      </c>
      <c r="AF166" s="1038">
        <f>SUMIFS('25-BRA-I-090'!$DA:$DA,'25-BRA-I-090'!$I:$I,L166)</f>
        <v>0</v>
      </c>
      <c r="AG166" s="1038">
        <f>SUMIFS('25-BRA-I-090'!$DB:$DB,'25-BRA-I-090'!$I:$I,L166)</f>
        <v>0</v>
      </c>
      <c r="AH166" s="1039">
        <f>SUMIFS('25-BRA-I-090'!$DN:$DN,'25-BRA-I-090'!$I:$I,L166)+SUMIFS('25-BRA-I-090'!$EG:$EG,'25-BRA-I-090'!$I:$I,L166)</f>
        <v>90</v>
      </c>
      <c r="AI166" s="1039">
        <f>SUMIFS('25-BRA-I-090'!$DO:$DO,'25-BRA-I-090'!$I:$I,L166)+SUMIFS('25-BRA-I-090'!$EH:$EH,'25-BRA-I-090'!$I:$I,L166)</f>
        <v>0</v>
      </c>
      <c r="AJ166" s="1039">
        <f>SUMIFS('25-BRA-I-090'!$DS:$DS,'25-BRA-I-090'!$I:$I,L166)+26400*SUMIFS('25-BRA-I-090'!$EJ:$EJ,'25-BRA-I-090'!$I:$I,L166)</f>
        <v>3766500</v>
      </c>
      <c r="AK166" s="1071"/>
      <c r="AO166" s="1071"/>
    </row>
    <row r="167" spans="1:41" s="1038" customFormat="1" ht="30">
      <c r="A167" s="372"/>
      <c r="B167" s="1056" t="str">
        <f t="shared" si="42"/>
        <v>Bolt-M20x100-ISO4017-8.8-Galv</v>
      </c>
      <c r="C167" s="1057" t="str">
        <f>VLOOKUP(L167,'25-BRA-I-090'!$I:$FD,4,0)</f>
        <v>8.8-Galv</v>
      </c>
      <c r="D167" s="374" t="str">
        <f t="shared" si="41"/>
        <v>pcs</v>
      </c>
      <c r="E167" s="183"/>
      <c r="F167" s="184">
        <f t="shared" si="44"/>
        <v>90</v>
      </c>
      <c r="G167" s="185">
        <f t="shared" si="44"/>
        <v>0</v>
      </c>
      <c r="H167" s="185">
        <f t="shared" si="44"/>
        <v>0</v>
      </c>
      <c r="I167" s="185">
        <f t="shared" si="43"/>
        <v>90</v>
      </c>
      <c r="J167" s="185">
        <f t="shared" si="35"/>
        <v>19530</v>
      </c>
      <c r="K167" s="185">
        <f t="shared" si="36"/>
        <v>1757700</v>
      </c>
      <c r="L167" s="1183" t="s">
        <v>797</v>
      </c>
      <c r="M167" s="1058"/>
      <c r="N167" s="1058"/>
      <c r="O167" s="1037"/>
      <c r="P167" s="1053"/>
      <c r="Q167" s="1053"/>
      <c r="T167" s="1040"/>
      <c r="U167" s="1041"/>
      <c r="V167" s="1041"/>
      <c r="AA167" s="1038" t="str">
        <f>VLOOKUP(L167,'25-BRA-I-090'!$I:$FD,2,0)</f>
        <v>Bu lông</v>
      </c>
      <c r="AB167" s="1038" t="str">
        <f>VLOOKUP(L167,'25-BRA-I-090'!$I:$FD,3,0)</f>
        <v>Bolt-M20x100-ISO4017-8.8-Galv</v>
      </c>
      <c r="AC167" s="1038" t="str">
        <f>VLOOKUP(L167,'25-BRA-I-090'!$I:$FD,5,0)</f>
        <v>pcs</v>
      </c>
      <c r="AD167" s="1038">
        <f>SUMIFS('25-BRA-I-090'!$CW:$CW,'25-BRA-I-090'!$I:$I,L167)</f>
        <v>90</v>
      </c>
      <c r="AE167" s="1038">
        <f>SUMIFS('25-BRA-I-090'!$CX:$CX,'25-BRA-I-090'!$I:$I,L167)</f>
        <v>0</v>
      </c>
      <c r="AF167" s="1038">
        <f>SUMIFS('25-BRA-I-090'!$DA:$DA,'25-BRA-I-090'!$I:$I,L167)</f>
        <v>0</v>
      </c>
      <c r="AG167" s="1038">
        <f>SUMIFS('25-BRA-I-090'!$DB:$DB,'25-BRA-I-090'!$I:$I,L167)</f>
        <v>0</v>
      </c>
      <c r="AH167" s="1039">
        <f>SUMIFS('25-BRA-I-090'!$DN:$DN,'25-BRA-I-090'!$I:$I,L167)+SUMIFS('25-BRA-I-090'!$EG:$EG,'25-BRA-I-090'!$I:$I,L167)</f>
        <v>90</v>
      </c>
      <c r="AI167" s="1039">
        <f>SUMIFS('25-BRA-I-090'!$DO:$DO,'25-BRA-I-090'!$I:$I,L167)+SUMIFS('25-BRA-I-090'!$EH:$EH,'25-BRA-I-090'!$I:$I,L167)</f>
        <v>0</v>
      </c>
      <c r="AJ167" s="1039">
        <f>SUMIFS('25-BRA-I-090'!$DS:$DS,'25-BRA-I-090'!$I:$I,L167)+26400*SUMIFS('25-BRA-I-090'!$EJ:$EJ,'25-BRA-I-090'!$I:$I,L167)</f>
        <v>1757700</v>
      </c>
      <c r="AK167" s="1071"/>
      <c r="AO167" s="1071"/>
    </row>
    <row r="168" spans="1:41" s="1038" customFormat="1" ht="30">
      <c r="A168" s="372"/>
      <c r="B168" s="1056" t="str">
        <f t="shared" si="42"/>
        <v>Bolt-M20x110-ISO4017-8.8-Galv</v>
      </c>
      <c r="C168" s="1057" t="str">
        <f>VLOOKUP(L168,'25-BRA-I-090'!$I:$FD,4,0)</f>
        <v>8.8-Galv</v>
      </c>
      <c r="D168" s="374" t="str">
        <f t="shared" si="41"/>
        <v>pcs</v>
      </c>
      <c r="E168" s="183"/>
      <c r="F168" s="184">
        <f t="shared" si="44"/>
        <v>408</v>
      </c>
      <c r="G168" s="185">
        <f t="shared" si="44"/>
        <v>0</v>
      </c>
      <c r="H168" s="185">
        <f t="shared" si="44"/>
        <v>0</v>
      </c>
      <c r="I168" s="185">
        <f t="shared" si="43"/>
        <v>408</v>
      </c>
      <c r="J168" s="185">
        <f t="shared" si="35"/>
        <v>21000</v>
      </c>
      <c r="K168" s="185">
        <f t="shared" si="36"/>
        <v>8568000</v>
      </c>
      <c r="L168" s="1183" t="s">
        <v>799</v>
      </c>
      <c r="M168" s="1058"/>
      <c r="N168" s="1058"/>
      <c r="O168" s="1037"/>
      <c r="P168" s="1053"/>
      <c r="Q168" s="1053"/>
      <c r="T168" s="1040"/>
      <c r="U168" s="1041"/>
      <c r="V168" s="1041"/>
      <c r="AA168" s="1038" t="str">
        <f>VLOOKUP(L168,'25-BRA-I-090'!$I:$FD,2,0)</f>
        <v>Bu lông</v>
      </c>
      <c r="AB168" s="1038" t="str">
        <f>VLOOKUP(L168,'25-BRA-I-090'!$I:$FD,3,0)</f>
        <v>Bolt-M20x110-ISO4017-8.8-Galv</v>
      </c>
      <c r="AC168" s="1038" t="str">
        <f>VLOOKUP(L168,'25-BRA-I-090'!$I:$FD,5,0)</f>
        <v>pcs</v>
      </c>
      <c r="AD168" s="1038">
        <f>SUMIFS('25-BRA-I-090'!$CW:$CW,'25-BRA-I-090'!$I:$I,L168)</f>
        <v>408</v>
      </c>
      <c r="AE168" s="1038">
        <f>SUMIFS('25-BRA-I-090'!$CX:$CX,'25-BRA-I-090'!$I:$I,L168)</f>
        <v>0</v>
      </c>
      <c r="AF168" s="1038">
        <f>SUMIFS('25-BRA-I-090'!$DA:$DA,'25-BRA-I-090'!$I:$I,L168)</f>
        <v>0</v>
      </c>
      <c r="AG168" s="1038">
        <f>SUMIFS('25-BRA-I-090'!$DB:$DB,'25-BRA-I-090'!$I:$I,L168)</f>
        <v>0</v>
      </c>
      <c r="AH168" s="1039">
        <f>SUMIFS('25-BRA-I-090'!$DN:$DN,'25-BRA-I-090'!$I:$I,L168)+SUMIFS('25-BRA-I-090'!$EG:$EG,'25-BRA-I-090'!$I:$I,L168)</f>
        <v>408</v>
      </c>
      <c r="AI168" s="1039">
        <f>SUMIFS('25-BRA-I-090'!$DO:$DO,'25-BRA-I-090'!$I:$I,L168)+SUMIFS('25-BRA-I-090'!$EH:$EH,'25-BRA-I-090'!$I:$I,L168)</f>
        <v>0</v>
      </c>
      <c r="AJ168" s="1039">
        <f>SUMIFS('25-BRA-I-090'!$DS:$DS,'25-BRA-I-090'!$I:$I,L168)+26400*SUMIFS('25-BRA-I-090'!$EJ:$EJ,'25-BRA-I-090'!$I:$I,L168)</f>
        <v>8568000</v>
      </c>
      <c r="AK168" s="1071"/>
      <c r="AO168" s="1071"/>
    </row>
    <row r="169" spans="1:41" s="1038" customFormat="1" ht="30">
      <c r="A169" s="372"/>
      <c r="B169" s="1056" t="str">
        <f t="shared" si="42"/>
        <v>Bolt-M20x120-ISO4017-8.8-Galv</v>
      </c>
      <c r="C169" s="1057" t="str">
        <f>VLOOKUP(L169,'25-BRA-I-090'!$I:$FD,4,0)</f>
        <v>8.8-Galv</v>
      </c>
      <c r="D169" s="374" t="str">
        <f t="shared" si="41"/>
        <v>pcs</v>
      </c>
      <c r="E169" s="183"/>
      <c r="F169" s="184">
        <f t="shared" si="44"/>
        <v>90</v>
      </c>
      <c r="G169" s="185">
        <f t="shared" si="44"/>
        <v>0</v>
      </c>
      <c r="H169" s="185">
        <f t="shared" si="44"/>
        <v>0</v>
      </c>
      <c r="I169" s="185">
        <f t="shared" si="43"/>
        <v>90</v>
      </c>
      <c r="J169" s="185">
        <f t="shared" si="35"/>
        <v>22400</v>
      </c>
      <c r="K169" s="185">
        <f t="shared" si="36"/>
        <v>2016000</v>
      </c>
      <c r="L169" s="1183" t="s">
        <v>801</v>
      </c>
      <c r="M169" s="1058"/>
      <c r="N169" s="1058"/>
      <c r="O169" s="1037"/>
      <c r="P169" s="1053"/>
      <c r="Q169" s="1053"/>
      <c r="T169" s="1040"/>
      <c r="U169" s="1041"/>
      <c r="V169" s="1041"/>
      <c r="AA169" s="1038" t="str">
        <f>VLOOKUP(L169,'25-BRA-I-090'!$I:$FD,2,0)</f>
        <v>Bu lông</v>
      </c>
      <c r="AB169" s="1038" t="str">
        <f>VLOOKUP(L169,'25-BRA-I-090'!$I:$FD,3,0)</f>
        <v>Bolt-M20x120-ISO4017-8.8-Galv</v>
      </c>
      <c r="AC169" s="1038" t="str">
        <f>VLOOKUP(L169,'25-BRA-I-090'!$I:$FD,5,0)</f>
        <v>pcs</v>
      </c>
      <c r="AD169" s="1038">
        <f>SUMIFS('25-BRA-I-090'!$CW:$CW,'25-BRA-I-090'!$I:$I,L169)</f>
        <v>90</v>
      </c>
      <c r="AE169" s="1038">
        <f>SUMIFS('25-BRA-I-090'!$CX:$CX,'25-BRA-I-090'!$I:$I,L169)</f>
        <v>0</v>
      </c>
      <c r="AF169" s="1038">
        <f>SUMIFS('25-BRA-I-090'!$DA:$DA,'25-BRA-I-090'!$I:$I,L169)</f>
        <v>0</v>
      </c>
      <c r="AG169" s="1038">
        <f>SUMIFS('25-BRA-I-090'!$DB:$DB,'25-BRA-I-090'!$I:$I,L169)</f>
        <v>0</v>
      </c>
      <c r="AH169" s="1039">
        <f>SUMIFS('25-BRA-I-090'!$DN:$DN,'25-BRA-I-090'!$I:$I,L169)+SUMIFS('25-BRA-I-090'!$EG:$EG,'25-BRA-I-090'!$I:$I,L169)</f>
        <v>90</v>
      </c>
      <c r="AI169" s="1039">
        <f>SUMIFS('25-BRA-I-090'!$DO:$DO,'25-BRA-I-090'!$I:$I,L169)+SUMIFS('25-BRA-I-090'!$EH:$EH,'25-BRA-I-090'!$I:$I,L169)</f>
        <v>0</v>
      </c>
      <c r="AJ169" s="1039">
        <f>SUMIFS('25-BRA-I-090'!$DS:$DS,'25-BRA-I-090'!$I:$I,L169)+26400*SUMIFS('25-BRA-I-090'!$EJ:$EJ,'25-BRA-I-090'!$I:$I,L169)</f>
        <v>2016000</v>
      </c>
      <c r="AK169" s="1071"/>
      <c r="AO169" s="1071"/>
    </row>
    <row r="170" spans="1:41" s="1038" customFormat="1" ht="30">
      <c r="A170" s="372"/>
      <c r="B170" s="1056" t="str">
        <f t="shared" si="42"/>
        <v>Bolt-M20x150-ISO4014-10.9-Galv</v>
      </c>
      <c r="C170" s="1057" t="str">
        <f>VLOOKUP(L170,'25-BRA-I-090'!$I:$FD,4,0)</f>
        <v>10.9-Galv</v>
      </c>
      <c r="D170" s="374" t="str">
        <f t="shared" si="41"/>
        <v>pcs</v>
      </c>
      <c r="E170" s="183"/>
      <c r="F170" s="184">
        <f t="shared" si="44"/>
        <v>68</v>
      </c>
      <c r="G170" s="185">
        <f t="shared" si="44"/>
        <v>0</v>
      </c>
      <c r="H170" s="185">
        <f t="shared" si="44"/>
        <v>0</v>
      </c>
      <c r="I170" s="185">
        <f t="shared" si="43"/>
        <v>68</v>
      </c>
      <c r="J170" s="185">
        <f t="shared" si="35"/>
        <v>29540</v>
      </c>
      <c r="K170" s="185">
        <f t="shared" si="36"/>
        <v>2008720</v>
      </c>
      <c r="L170" s="1183" t="s">
        <v>803</v>
      </c>
      <c r="M170" s="1058"/>
      <c r="N170" s="1058"/>
      <c r="O170" s="1037"/>
      <c r="P170" s="1053"/>
      <c r="Q170" s="1053"/>
      <c r="T170" s="1040"/>
      <c r="U170" s="1041"/>
      <c r="V170" s="1041"/>
      <c r="AA170" s="1038" t="str">
        <f>VLOOKUP(L170,'25-BRA-I-090'!$I:$FD,2,0)</f>
        <v>Bu lông</v>
      </c>
      <c r="AB170" s="1038" t="str">
        <f>VLOOKUP(L170,'25-BRA-I-090'!$I:$FD,3,0)</f>
        <v>Bolt-M20x150-ISO4014-10.9-Galv</v>
      </c>
      <c r="AC170" s="1038" t="str">
        <f>VLOOKUP(L170,'25-BRA-I-090'!$I:$FD,5,0)</f>
        <v>pcs</v>
      </c>
      <c r="AD170" s="1038">
        <f>SUMIFS('25-BRA-I-090'!$CW:$CW,'25-BRA-I-090'!$I:$I,L170)</f>
        <v>68</v>
      </c>
      <c r="AE170" s="1038">
        <f>SUMIFS('25-BRA-I-090'!$CX:$CX,'25-BRA-I-090'!$I:$I,L170)</f>
        <v>0</v>
      </c>
      <c r="AF170" s="1038">
        <f>SUMIFS('25-BRA-I-090'!$DA:$DA,'25-BRA-I-090'!$I:$I,L170)</f>
        <v>0</v>
      </c>
      <c r="AG170" s="1038">
        <f>SUMIFS('25-BRA-I-090'!$DB:$DB,'25-BRA-I-090'!$I:$I,L170)</f>
        <v>0</v>
      </c>
      <c r="AH170" s="1039">
        <f>SUMIFS('25-BRA-I-090'!$DN:$DN,'25-BRA-I-090'!$I:$I,L170)+SUMIFS('25-BRA-I-090'!$EG:$EG,'25-BRA-I-090'!$I:$I,L170)</f>
        <v>68</v>
      </c>
      <c r="AI170" s="1039">
        <f>SUMIFS('25-BRA-I-090'!$DO:$DO,'25-BRA-I-090'!$I:$I,L170)+SUMIFS('25-BRA-I-090'!$EH:$EH,'25-BRA-I-090'!$I:$I,L170)</f>
        <v>0</v>
      </c>
      <c r="AJ170" s="1039">
        <f>SUMIFS('25-BRA-I-090'!$DS:$DS,'25-BRA-I-090'!$I:$I,L170)+26400*SUMIFS('25-BRA-I-090'!$EJ:$EJ,'25-BRA-I-090'!$I:$I,L170)</f>
        <v>2008720</v>
      </c>
      <c r="AK170" s="1071"/>
      <c r="AO170" s="1071"/>
    </row>
    <row r="171" spans="1:41" s="1038" customFormat="1" ht="30">
      <c r="A171" s="372"/>
      <c r="B171" s="1056" t="str">
        <f t="shared" si="42"/>
        <v>Bolt-M20x160-ISO4014-8.8-Galv</v>
      </c>
      <c r="C171" s="1057" t="str">
        <f>VLOOKUP(L171,'25-BRA-I-090'!$I:$FD,4,0)</f>
        <v>8.8-Galv</v>
      </c>
      <c r="D171" s="374" t="str">
        <f t="shared" si="41"/>
        <v>pcs</v>
      </c>
      <c r="E171" s="183"/>
      <c r="F171" s="184">
        <f t="shared" si="44"/>
        <v>102</v>
      </c>
      <c r="G171" s="185">
        <f t="shared" si="44"/>
        <v>0</v>
      </c>
      <c r="H171" s="185">
        <f t="shared" si="44"/>
        <v>0</v>
      </c>
      <c r="I171" s="185">
        <f t="shared" si="43"/>
        <v>102</v>
      </c>
      <c r="J171" s="185">
        <f t="shared" si="35"/>
        <v>31220</v>
      </c>
      <c r="K171" s="185">
        <f t="shared" si="36"/>
        <v>3184440</v>
      </c>
      <c r="L171" s="1183" t="s">
        <v>805</v>
      </c>
      <c r="M171" s="1058"/>
      <c r="N171" s="1058"/>
      <c r="O171" s="1037"/>
      <c r="P171" s="1053"/>
      <c r="Q171" s="1053"/>
      <c r="T171" s="1040"/>
      <c r="U171" s="1041"/>
      <c r="V171" s="1041"/>
      <c r="AA171" s="1038" t="str">
        <f>VLOOKUP(L171,'25-BRA-I-090'!$I:$FD,2,0)</f>
        <v>Bu lông</v>
      </c>
      <c r="AB171" s="1038" t="str">
        <f>VLOOKUP(L171,'25-BRA-I-090'!$I:$FD,3,0)</f>
        <v>Bolt-M20x160-ISO4014-8.8-Galv</v>
      </c>
      <c r="AC171" s="1038" t="str">
        <f>VLOOKUP(L171,'25-BRA-I-090'!$I:$FD,5,0)</f>
        <v>pcs</v>
      </c>
      <c r="AD171" s="1038">
        <f>SUMIFS('25-BRA-I-090'!$CW:$CW,'25-BRA-I-090'!$I:$I,L171)</f>
        <v>102</v>
      </c>
      <c r="AE171" s="1038">
        <f>SUMIFS('25-BRA-I-090'!$CX:$CX,'25-BRA-I-090'!$I:$I,L171)</f>
        <v>0</v>
      </c>
      <c r="AF171" s="1038">
        <f>SUMIFS('25-BRA-I-090'!$DA:$DA,'25-BRA-I-090'!$I:$I,L171)</f>
        <v>0</v>
      </c>
      <c r="AG171" s="1038">
        <f>SUMIFS('25-BRA-I-090'!$DB:$DB,'25-BRA-I-090'!$I:$I,L171)</f>
        <v>0</v>
      </c>
      <c r="AH171" s="1039">
        <f>SUMIFS('25-BRA-I-090'!$DN:$DN,'25-BRA-I-090'!$I:$I,L171)+SUMIFS('25-BRA-I-090'!$EG:$EG,'25-BRA-I-090'!$I:$I,L171)</f>
        <v>102</v>
      </c>
      <c r="AI171" s="1039">
        <f>SUMIFS('25-BRA-I-090'!$DO:$DO,'25-BRA-I-090'!$I:$I,L171)+SUMIFS('25-BRA-I-090'!$EH:$EH,'25-BRA-I-090'!$I:$I,L171)</f>
        <v>0</v>
      </c>
      <c r="AJ171" s="1039">
        <f>SUMIFS('25-BRA-I-090'!$DS:$DS,'25-BRA-I-090'!$I:$I,L171)+26400*SUMIFS('25-BRA-I-090'!$EJ:$EJ,'25-BRA-I-090'!$I:$I,L171)</f>
        <v>3184440</v>
      </c>
      <c r="AK171" s="1071"/>
      <c r="AO171" s="1071"/>
    </row>
    <row r="172" spans="1:41" s="1038" customFormat="1" ht="30">
      <c r="A172" s="372"/>
      <c r="B172" s="1056" t="str">
        <f t="shared" si="42"/>
        <v>Bolt-M20x50-ISO4017-8.8-Galv</v>
      </c>
      <c r="C172" s="1057" t="str">
        <f>VLOOKUP(L172,'25-BRA-I-090'!$I:$FD,4,0)</f>
        <v>8.8-Galv</v>
      </c>
      <c r="D172" s="374" t="str">
        <f t="shared" si="41"/>
        <v>pcs</v>
      </c>
      <c r="E172" s="183"/>
      <c r="F172" s="184">
        <f t="shared" si="44"/>
        <v>352</v>
      </c>
      <c r="G172" s="185">
        <f t="shared" si="44"/>
        <v>0</v>
      </c>
      <c r="H172" s="185">
        <f t="shared" si="44"/>
        <v>0</v>
      </c>
      <c r="I172" s="185">
        <f t="shared" si="43"/>
        <v>352</v>
      </c>
      <c r="J172" s="185">
        <f t="shared" si="35"/>
        <v>12320</v>
      </c>
      <c r="K172" s="185">
        <f t="shared" si="36"/>
        <v>4336640</v>
      </c>
      <c r="L172" s="1183" t="s">
        <v>807</v>
      </c>
      <c r="M172" s="1058"/>
      <c r="N172" s="1058"/>
      <c r="O172" s="1037"/>
      <c r="P172" s="1053"/>
      <c r="Q172" s="1053"/>
      <c r="T172" s="1040"/>
      <c r="U172" s="1041"/>
      <c r="V172" s="1041"/>
      <c r="AA172" s="1038" t="str">
        <f>VLOOKUP(L172,'25-BRA-I-090'!$I:$FD,2,0)</f>
        <v>Bu lông</v>
      </c>
      <c r="AB172" s="1038" t="str">
        <f>VLOOKUP(L172,'25-BRA-I-090'!$I:$FD,3,0)</f>
        <v>Bolt-M20x50-ISO4017-8.8-Galv</v>
      </c>
      <c r="AC172" s="1038" t="str">
        <f>VLOOKUP(L172,'25-BRA-I-090'!$I:$FD,5,0)</f>
        <v>pcs</v>
      </c>
      <c r="AD172" s="1038">
        <f>SUMIFS('25-BRA-I-090'!$CW:$CW,'25-BRA-I-090'!$I:$I,L172)</f>
        <v>352</v>
      </c>
      <c r="AE172" s="1038">
        <f>SUMIFS('25-BRA-I-090'!$CX:$CX,'25-BRA-I-090'!$I:$I,L172)</f>
        <v>0</v>
      </c>
      <c r="AF172" s="1038">
        <f>SUMIFS('25-BRA-I-090'!$DA:$DA,'25-BRA-I-090'!$I:$I,L172)</f>
        <v>0</v>
      </c>
      <c r="AG172" s="1038">
        <f>SUMIFS('25-BRA-I-090'!$DB:$DB,'25-BRA-I-090'!$I:$I,L172)</f>
        <v>0</v>
      </c>
      <c r="AH172" s="1039">
        <f>SUMIFS('25-BRA-I-090'!$DN:$DN,'25-BRA-I-090'!$I:$I,L172)+SUMIFS('25-BRA-I-090'!$EG:$EG,'25-BRA-I-090'!$I:$I,L172)</f>
        <v>352</v>
      </c>
      <c r="AI172" s="1039">
        <f>SUMIFS('25-BRA-I-090'!$DO:$DO,'25-BRA-I-090'!$I:$I,L172)+SUMIFS('25-BRA-I-090'!$EH:$EH,'25-BRA-I-090'!$I:$I,L172)</f>
        <v>0</v>
      </c>
      <c r="AJ172" s="1039">
        <f>SUMIFS('25-BRA-I-090'!$DS:$DS,'25-BRA-I-090'!$I:$I,L172)+26400*SUMIFS('25-BRA-I-090'!$EJ:$EJ,'25-BRA-I-090'!$I:$I,L172)</f>
        <v>4336640</v>
      </c>
      <c r="AK172" s="1071"/>
      <c r="AO172" s="1071"/>
    </row>
    <row r="173" spans="1:41" s="1038" customFormat="1" ht="30">
      <c r="A173" s="372"/>
      <c r="B173" s="1056" t="str">
        <f t="shared" si="42"/>
        <v>Bolt-M20x55-ISO4017-8.8-Galv</v>
      </c>
      <c r="C173" s="1057" t="str">
        <f>VLOOKUP(L173,'25-BRA-I-090'!$I:$FD,4,0)</f>
        <v>8.8-Galv</v>
      </c>
      <c r="D173" s="374" t="str">
        <f t="shared" si="41"/>
        <v>pcs</v>
      </c>
      <c r="E173" s="183"/>
      <c r="F173" s="184">
        <f t="shared" si="44"/>
        <v>605</v>
      </c>
      <c r="G173" s="185">
        <f t="shared" si="44"/>
        <v>0</v>
      </c>
      <c r="H173" s="185">
        <f t="shared" si="44"/>
        <v>0</v>
      </c>
      <c r="I173" s="185">
        <f t="shared" si="43"/>
        <v>605</v>
      </c>
      <c r="J173" s="185">
        <f t="shared" si="35"/>
        <v>13720</v>
      </c>
      <c r="K173" s="185">
        <f t="shared" si="36"/>
        <v>8300600</v>
      </c>
      <c r="L173" s="1183" t="s">
        <v>809</v>
      </c>
      <c r="M173" s="1058"/>
      <c r="N173" s="1058"/>
      <c r="O173" s="1037"/>
      <c r="P173" s="1053"/>
      <c r="Q173" s="1053"/>
      <c r="T173" s="1040"/>
      <c r="U173" s="1041"/>
      <c r="V173" s="1041"/>
      <c r="AA173" s="1038" t="str">
        <f>VLOOKUP(L173,'25-BRA-I-090'!$I:$FD,2,0)</f>
        <v>Bu lông</v>
      </c>
      <c r="AB173" s="1038" t="str">
        <f>VLOOKUP(L173,'25-BRA-I-090'!$I:$FD,3,0)</f>
        <v>Bolt-M20x55-ISO4017-8.8-Galv</v>
      </c>
      <c r="AC173" s="1038" t="str">
        <f>VLOOKUP(L173,'25-BRA-I-090'!$I:$FD,5,0)</f>
        <v>pcs</v>
      </c>
      <c r="AD173" s="1038">
        <f>SUMIFS('25-BRA-I-090'!$CW:$CW,'25-BRA-I-090'!$I:$I,L173)</f>
        <v>605</v>
      </c>
      <c r="AE173" s="1038">
        <f>SUMIFS('25-BRA-I-090'!$CX:$CX,'25-BRA-I-090'!$I:$I,L173)</f>
        <v>0</v>
      </c>
      <c r="AF173" s="1038">
        <f>SUMIFS('25-BRA-I-090'!$DA:$DA,'25-BRA-I-090'!$I:$I,L173)</f>
        <v>0</v>
      </c>
      <c r="AG173" s="1038">
        <f>SUMIFS('25-BRA-I-090'!$DB:$DB,'25-BRA-I-090'!$I:$I,L173)</f>
        <v>0</v>
      </c>
      <c r="AH173" s="1039">
        <f>SUMIFS('25-BRA-I-090'!$DN:$DN,'25-BRA-I-090'!$I:$I,L173)+SUMIFS('25-BRA-I-090'!$EG:$EG,'25-BRA-I-090'!$I:$I,L173)</f>
        <v>605</v>
      </c>
      <c r="AI173" s="1039">
        <f>SUMIFS('25-BRA-I-090'!$DO:$DO,'25-BRA-I-090'!$I:$I,L173)+SUMIFS('25-BRA-I-090'!$EH:$EH,'25-BRA-I-090'!$I:$I,L173)</f>
        <v>0</v>
      </c>
      <c r="AJ173" s="1039">
        <f>SUMIFS('25-BRA-I-090'!$DS:$DS,'25-BRA-I-090'!$I:$I,L173)+26400*SUMIFS('25-BRA-I-090'!$EJ:$EJ,'25-BRA-I-090'!$I:$I,L173)</f>
        <v>8300600</v>
      </c>
      <c r="AK173" s="1071"/>
      <c r="AO173" s="1071"/>
    </row>
    <row r="174" spans="1:41" s="1038" customFormat="1" ht="30">
      <c r="A174" s="372"/>
      <c r="B174" s="1056" t="str">
        <f t="shared" si="42"/>
        <v>Bolt-M20x65-ISO4017-8.8-Galv</v>
      </c>
      <c r="C174" s="1057" t="str">
        <f>VLOOKUP(L174,'25-BRA-I-090'!$I:$FD,4,0)</f>
        <v>8.8-Galv</v>
      </c>
      <c r="D174" s="374" t="str">
        <f t="shared" si="41"/>
        <v>pcs</v>
      </c>
      <c r="E174" s="183"/>
      <c r="F174" s="184">
        <f t="shared" si="44"/>
        <v>2849</v>
      </c>
      <c r="G174" s="185">
        <f t="shared" si="44"/>
        <v>0</v>
      </c>
      <c r="H174" s="185">
        <f t="shared" si="44"/>
        <v>0</v>
      </c>
      <c r="I174" s="185">
        <f t="shared" si="43"/>
        <v>2849</v>
      </c>
      <c r="J174" s="185">
        <f t="shared" si="35"/>
        <v>16707.932607932609</v>
      </c>
      <c r="K174" s="185">
        <f t="shared" si="36"/>
        <v>47600900</v>
      </c>
      <c r="L174" s="1183" t="s">
        <v>811</v>
      </c>
      <c r="M174" s="1058"/>
      <c r="N174" s="1058"/>
      <c r="O174" s="1037"/>
      <c r="P174" s="1053"/>
      <c r="Q174" s="1053"/>
      <c r="T174" s="1040"/>
      <c r="U174" s="1041"/>
      <c r="V174" s="1041"/>
      <c r="AA174" s="1038" t="str">
        <f>VLOOKUP(L174,'25-BRA-I-090'!$I:$FD,2,0)</f>
        <v>Bu lông</v>
      </c>
      <c r="AB174" s="1038" t="str">
        <f>VLOOKUP(L174,'25-BRA-I-090'!$I:$FD,3,0)</f>
        <v>Bolt-M20x65-ISO4017-8.8-Galv</v>
      </c>
      <c r="AC174" s="1038" t="str">
        <f>VLOOKUP(L174,'25-BRA-I-090'!$I:$FD,5,0)</f>
        <v>pcs</v>
      </c>
      <c r="AD174" s="1038">
        <f>SUMIFS('25-BRA-I-090'!$CW:$CW,'25-BRA-I-090'!$I:$I,L174)</f>
        <v>2849</v>
      </c>
      <c r="AE174" s="1038">
        <f>SUMIFS('25-BRA-I-090'!$CX:$CX,'25-BRA-I-090'!$I:$I,L174)</f>
        <v>0</v>
      </c>
      <c r="AF174" s="1038">
        <f>SUMIFS('25-BRA-I-090'!$DA:$DA,'25-BRA-I-090'!$I:$I,L174)</f>
        <v>0</v>
      </c>
      <c r="AG174" s="1038">
        <f>SUMIFS('25-BRA-I-090'!$DB:$DB,'25-BRA-I-090'!$I:$I,L174)</f>
        <v>0</v>
      </c>
      <c r="AH174" s="1039">
        <f>SUMIFS('25-BRA-I-090'!$DN:$DN,'25-BRA-I-090'!$I:$I,L174)+SUMIFS('25-BRA-I-090'!$EG:$EG,'25-BRA-I-090'!$I:$I,L174)</f>
        <v>2849</v>
      </c>
      <c r="AI174" s="1039">
        <f>SUMIFS('25-BRA-I-090'!$DO:$DO,'25-BRA-I-090'!$I:$I,L174)+SUMIFS('25-BRA-I-090'!$EH:$EH,'25-BRA-I-090'!$I:$I,L174)</f>
        <v>0</v>
      </c>
      <c r="AJ174" s="1039">
        <f>SUMIFS('25-BRA-I-090'!$DS:$DS,'25-BRA-I-090'!$I:$I,L174)+26400*SUMIFS('25-BRA-I-090'!$EJ:$EJ,'25-BRA-I-090'!$I:$I,L174)</f>
        <v>47600900</v>
      </c>
      <c r="AK174" s="1071"/>
      <c r="AO174" s="1071"/>
    </row>
    <row r="175" spans="1:41" s="1038" customFormat="1" ht="30">
      <c r="A175" s="372"/>
      <c r="B175" s="1056" t="str">
        <f t="shared" si="42"/>
        <v>Bolt-M20x80-ISO4017-8.8-Galv</v>
      </c>
      <c r="C175" s="1057" t="str">
        <f>VLOOKUP(L175,'25-BRA-I-090'!$I:$FD,4,0)</f>
        <v>8.8-Galv</v>
      </c>
      <c r="D175" s="374" t="str">
        <f t="shared" si="41"/>
        <v>pcs</v>
      </c>
      <c r="E175" s="183"/>
      <c r="F175" s="184">
        <f t="shared" si="44"/>
        <v>30</v>
      </c>
      <c r="G175" s="185">
        <f t="shared" si="44"/>
        <v>0</v>
      </c>
      <c r="H175" s="185">
        <f t="shared" si="44"/>
        <v>0</v>
      </c>
      <c r="I175" s="185">
        <f t="shared" si="43"/>
        <v>30</v>
      </c>
      <c r="J175" s="185">
        <f t="shared" si="35"/>
        <v>16660</v>
      </c>
      <c r="K175" s="185">
        <f t="shared" si="36"/>
        <v>499800</v>
      </c>
      <c r="L175" s="1183" t="s">
        <v>813</v>
      </c>
      <c r="M175" s="1058"/>
      <c r="N175" s="1058"/>
      <c r="O175" s="1037"/>
      <c r="P175" s="1053"/>
      <c r="Q175" s="1053"/>
      <c r="T175" s="1040"/>
      <c r="U175" s="1041"/>
      <c r="V175" s="1041"/>
      <c r="AA175" s="1038" t="str">
        <f>VLOOKUP(L175,'25-BRA-I-090'!$I:$FD,2,0)</f>
        <v>Bu lông</v>
      </c>
      <c r="AB175" s="1038" t="str">
        <f>VLOOKUP(L175,'25-BRA-I-090'!$I:$FD,3,0)</f>
        <v>Bolt-M20x80-ISO4017-8.8-Galv</v>
      </c>
      <c r="AC175" s="1038" t="str">
        <f>VLOOKUP(L175,'25-BRA-I-090'!$I:$FD,5,0)</f>
        <v>pcs</v>
      </c>
      <c r="AD175" s="1038">
        <f>SUMIFS('25-BRA-I-090'!$CW:$CW,'25-BRA-I-090'!$I:$I,L175)</f>
        <v>30</v>
      </c>
      <c r="AE175" s="1038">
        <f>SUMIFS('25-BRA-I-090'!$CX:$CX,'25-BRA-I-090'!$I:$I,L175)</f>
        <v>0</v>
      </c>
      <c r="AF175" s="1038">
        <f>SUMIFS('25-BRA-I-090'!$DA:$DA,'25-BRA-I-090'!$I:$I,L175)</f>
        <v>0</v>
      </c>
      <c r="AG175" s="1038">
        <f>SUMIFS('25-BRA-I-090'!$DB:$DB,'25-BRA-I-090'!$I:$I,L175)</f>
        <v>0</v>
      </c>
      <c r="AH175" s="1039">
        <f>SUMIFS('25-BRA-I-090'!$DN:$DN,'25-BRA-I-090'!$I:$I,L175)+SUMIFS('25-BRA-I-090'!$EG:$EG,'25-BRA-I-090'!$I:$I,L175)</f>
        <v>30</v>
      </c>
      <c r="AI175" s="1039">
        <f>SUMIFS('25-BRA-I-090'!$DO:$DO,'25-BRA-I-090'!$I:$I,L175)+SUMIFS('25-BRA-I-090'!$EH:$EH,'25-BRA-I-090'!$I:$I,L175)</f>
        <v>0</v>
      </c>
      <c r="AJ175" s="1039">
        <f>SUMIFS('25-BRA-I-090'!$DS:$DS,'25-BRA-I-090'!$I:$I,L175)+26400*SUMIFS('25-BRA-I-090'!$EJ:$EJ,'25-BRA-I-090'!$I:$I,L175)</f>
        <v>499800</v>
      </c>
      <c r="AK175" s="1071"/>
      <c r="AO175" s="1071"/>
    </row>
    <row r="176" spans="1:41" s="1038" customFormat="1" ht="30">
      <c r="A176" s="372"/>
      <c r="B176" s="1056" t="str">
        <f t="shared" si="42"/>
        <v>Bolt-M24x110-DIN933-10.9-Galv</v>
      </c>
      <c r="C176" s="1057" t="str">
        <f>VLOOKUP(L176,'25-BRA-I-090'!$I:$FD,4,0)</f>
        <v>10.9-Galv</v>
      </c>
      <c r="D176" s="374" t="str">
        <f t="shared" si="41"/>
        <v>pcs</v>
      </c>
      <c r="E176" s="183"/>
      <c r="F176" s="184">
        <f t="shared" si="44"/>
        <v>170</v>
      </c>
      <c r="G176" s="185">
        <f t="shared" si="44"/>
        <v>0</v>
      </c>
      <c r="H176" s="185">
        <f t="shared" si="44"/>
        <v>0</v>
      </c>
      <c r="I176" s="185">
        <f t="shared" si="43"/>
        <v>170</v>
      </c>
      <c r="J176" s="185">
        <f t="shared" si="35"/>
        <v>45300</v>
      </c>
      <c r="K176" s="185">
        <f t="shared" si="36"/>
        <v>7701000</v>
      </c>
      <c r="L176" s="1183" t="s">
        <v>815</v>
      </c>
      <c r="M176" s="1058"/>
      <c r="N176" s="1058"/>
      <c r="O176" s="1037"/>
      <c r="P176" s="1053"/>
      <c r="Q176" s="1053"/>
      <c r="T176" s="1040"/>
      <c r="U176" s="1041"/>
      <c r="V176" s="1041"/>
      <c r="AA176" s="1038" t="str">
        <f>VLOOKUP(L176,'25-BRA-I-090'!$I:$FD,2,0)</f>
        <v>Bu lông</v>
      </c>
      <c r="AB176" s="1038" t="str">
        <f>VLOOKUP(L176,'25-BRA-I-090'!$I:$FD,3,0)</f>
        <v>Bolt-M24x110-DIN933-10.9-Galv</v>
      </c>
      <c r="AC176" s="1038" t="str">
        <f>VLOOKUP(L176,'25-BRA-I-090'!$I:$FD,5,0)</f>
        <v>pcs</v>
      </c>
      <c r="AD176" s="1038">
        <f>SUMIFS('25-BRA-I-090'!$CW:$CW,'25-BRA-I-090'!$I:$I,L176)</f>
        <v>170</v>
      </c>
      <c r="AE176" s="1038">
        <f>SUMIFS('25-BRA-I-090'!$CX:$CX,'25-BRA-I-090'!$I:$I,L176)</f>
        <v>0</v>
      </c>
      <c r="AF176" s="1038">
        <f>SUMIFS('25-BRA-I-090'!$DA:$DA,'25-BRA-I-090'!$I:$I,L176)</f>
        <v>0</v>
      </c>
      <c r="AG176" s="1038">
        <f>SUMIFS('25-BRA-I-090'!$DB:$DB,'25-BRA-I-090'!$I:$I,L176)</f>
        <v>0</v>
      </c>
      <c r="AH176" s="1039">
        <f>SUMIFS('25-BRA-I-090'!$DN:$DN,'25-BRA-I-090'!$I:$I,L176)+SUMIFS('25-BRA-I-090'!$EG:$EG,'25-BRA-I-090'!$I:$I,L176)</f>
        <v>170</v>
      </c>
      <c r="AI176" s="1039">
        <f>SUMIFS('25-BRA-I-090'!$DO:$DO,'25-BRA-I-090'!$I:$I,L176)+SUMIFS('25-BRA-I-090'!$EH:$EH,'25-BRA-I-090'!$I:$I,L176)</f>
        <v>0</v>
      </c>
      <c r="AJ176" s="1039">
        <f>SUMIFS('25-BRA-I-090'!$DS:$DS,'25-BRA-I-090'!$I:$I,L176)+26400*SUMIFS('25-BRA-I-090'!$EJ:$EJ,'25-BRA-I-090'!$I:$I,L176)</f>
        <v>7701000</v>
      </c>
      <c r="AK176" s="1071"/>
      <c r="AO176" s="1071"/>
    </row>
    <row r="177" spans="1:41" s="1038" customFormat="1" ht="30">
      <c r="A177" s="372"/>
      <c r="B177" s="1056" t="str">
        <f t="shared" si="42"/>
        <v>Bolt-M24x120-ISO4014-10.9-Galv</v>
      </c>
      <c r="C177" s="1057" t="str">
        <f>VLOOKUP(L177,'25-BRA-I-090'!$I:$FD,4,0)</f>
        <v>10.9-Galv</v>
      </c>
      <c r="D177" s="374" t="str">
        <f t="shared" si="41"/>
        <v>pcs</v>
      </c>
      <c r="E177" s="183"/>
      <c r="F177" s="184">
        <f t="shared" si="44"/>
        <v>680</v>
      </c>
      <c r="G177" s="185">
        <f t="shared" si="44"/>
        <v>0</v>
      </c>
      <c r="H177" s="185">
        <f t="shared" si="44"/>
        <v>0</v>
      </c>
      <c r="I177" s="185">
        <f t="shared" si="43"/>
        <v>680</v>
      </c>
      <c r="J177" s="185">
        <f t="shared" si="35"/>
        <v>53500</v>
      </c>
      <c r="K177" s="185">
        <f t="shared" si="36"/>
        <v>36380000</v>
      </c>
      <c r="L177" s="1183" t="s">
        <v>817</v>
      </c>
      <c r="M177" s="1058"/>
      <c r="N177" s="1058"/>
      <c r="O177" s="1037"/>
      <c r="P177" s="1053"/>
      <c r="Q177" s="1053"/>
      <c r="T177" s="1040"/>
      <c r="U177" s="1041"/>
      <c r="V177" s="1041"/>
      <c r="AA177" s="1038" t="str">
        <f>VLOOKUP(L177,'25-BRA-I-090'!$I:$FD,2,0)</f>
        <v>Bu lông</v>
      </c>
      <c r="AB177" s="1038" t="str">
        <f>VLOOKUP(L177,'25-BRA-I-090'!$I:$FD,3,0)</f>
        <v>Bolt-M24x120-ISO4014-10.9-Galv</v>
      </c>
      <c r="AC177" s="1038" t="str">
        <f>VLOOKUP(L177,'25-BRA-I-090'!$I:$FD,5,0)</f>
        <v>pcs</v>
      </c>
      <c r="AD177" s="1038">
        <f>SUMIFS('25-BRA-I-090'!$CW:$CW,'25-BRA-I-090'!$I:$I,L177)</f>
        <v>680</v>
      </c>
      <c r="AE177" s="1038">
        <f>SUMIFS('25-BRA-I-090'!$CX:$CX,'25-BRA-I-090'!$I:$I,L177)</f>
        <v>0</v>
      </c>
      <c r="AF177" s="1038">
        <f>SUMIFS('25-BRA-I-090'!$DA:$DA,'25-BRA-I-090'!$I:$I,L177)</f>
        <v>0</v>
      </c>
      <c r="AG177" s="1038">
        <f>SUMIFS('25-BRA-I-090'!$DB:$DB,'25-BRA-I-090'!$I:$I,L177)</f>
        <v>0</v>
      </c>
      <c r="AH177" s="1039">
        <f>SUMIFS('25-BRA-I-090'!$DN:$DN,'25-BRA-I-090'!$I:$I,L177)+SUMIFS('25-BRA-I-090'!$EG:$EG,'25-BRA-I-090'!$I:$I,L177)</f>
        <v>680</v>
      </c>
      <c r="AI177" s="1039">
        <f>SUMIFS('25-BRA-I-090'!$DO:$DO,'25-BRA-I-090'!$I:$I,L177)+SUMIFS('25-BRA-I-090'!$EH:$EH,'25-BRA-I-090'!$I:$I,L177)</f>
        <v>0</v>
      </c>
      <c r="AJ177" s="1039">
        <f>SUMIFS('25-BRA-I-090'!$DS:$DS,'25-BRA-I-090'!$I:$I,L177)+26400*SUMIFS('25-BRA-I-090'!$EJ:$EJ,'25-BRA-I-090'!$I:$I,L177)</f>
        <v>36380000</v>
      </c>
      <c r="AK177" s="1071"/>
      <c r="AO177" s="1071"/>
    </row>
    <row r="178" spans="1:41" s="1038" customFormat="1" ht="30">
      <c r="A178" s="372"/>
      <c r="B178" s="1056" t="str">
        <f t="shared" si="42"/>
        <v>Bolt-M24x120-ISO4014-8.8-Galv</v>
      </c>
      <c r="C178" s="1057" t="str">
        <f>VLOOKUP(L178,'25-BRA-I-090'!$I:$FD,4,0)</f>
        <v>8.8-Galv</v>
      </c>
      <c r="D178" s="374" t="str">
        <f t="shared" si="41"/>
        <v>pcs</v>
      </c>
      <c r="E178" s="183"/>
      <c r="F178" s="184">
        <f t="shared" si="44"/>
        <v>1466</v>
      </c>
      <c r="G178" s="185">
        <f t="shared" si="44"/>
        <v>0</v>
      </c>
      <c r="H178" s="185">
        <f t="shared" si="44"/>
        <v>0</v>
      </c>
      <c r="I178" s="185">
        <f t="shared" si="43"/>
        <v>1466</v>
      </c>
      <c r="J178" s="185">
        <f t="shared" si="35"/>
        <v>37450</v>
      </c>
      <c r="K178" s="185">
        <f t="shared" si="36"/>
        <v>54901700</v>
      </c>
      <c r="L178" s="1183" t="s">
        <v>819</v>
      </c>
      <c r="M178" s="1058"/>
      <c r="N178" s="1058"/>
      <c r="O178" s="1037"/>
      <c r="P178" s="1053"/>
      <c r="Q178" s="1053"/>
      <c r="T178" s="1040"/>
      <c r="U178" s="1041"/>
      <c r="V178" s="1041"/>
      <c r="AA178" s="1038" t="str">
        <f>VLOOKUP(L178,'25-BRA-I-090'!$I:$FD,2,0)</f>
        <v>Bu lông</v>
      </c>
      <c r="AB178" s="1038" t="str">
        <f>VLOOKUP(L178,'25-BRA-I-090'!$I:$FD,3,0)</f>
        <v>Bolt-M24x120-ISO4014-8.8-Galv</v>
      </c>
      <c r="AC178" s="1038" t="str">
        <f>VLOOKUP(L178,'25-BRA-I-090'!$I:$FD,5,0)</f>
        <v>pcs</v>
      </c>
      <c r="AD178" s="1038">
        <f>SUMIFS('25-BRA-I-090'!$CW:$CW,'25-BRA-I-090'!$I:$I,L178)</f>
        <v>1466</v>
      </c>
      <c r="AE178" s="1038">
        <f>SUMIFS('25-BRA-I-090'!$CX:$CX,'25-BRA-I-090'!$I:$I,L178)</f>
        <v>0</v>
      </c>
      <c r="AF178" s="1038">
        <f>SUMIFS('25-BRA-I-090'!$DA:$DA,'25-BRA-I-090'!$I:$I,L178)</f>
        <v>0</v>
      </c>
      <c r="AG178" s="1038">
        <f>SUMIFS('25-BRA-I-090'!$DB:$DB,'25-BRA-I-090'!$I:$I,L178)</f>
        <v>0</v>
      </c>
      <c r="AH178" s="1039">
        <f>SUMIFS('25-BRA-I-090'!$DN:$DN,'25-BRA-I-090'!$I:$I,L178)+SUMIFS('25-BRA-I-090'!$EG:$EG,'25-BRA-I-090'!$I:$I,L178)</f>
        <v>1466</v>
      </c>
      <c r="AI178" s="1039">
        <f>SUMIFS('25-BRA-I-090'!$DO:$DO,'25-BRA-I-090'!$I:$I,L178)+SUMIFS('25-BRA-I-090'!$EH:$EH,'25-BRA-I-090'!$I:$I,L178)</f>
        <v>0</v>
      </c>
      <c r="AJ178" s="1039">
        <f>SUMIFS('25-BRA-I-090'!$DS:$DS,'25-BRA-I-090'!$I:$I,L178)+26400*SUMIFS('25-BRA-I-090'!$EJ:$EJ,'25-BRA-I-090'!$I:$I,L178)</f>
        <v>54901700</v>
      </c>
      <c r="AK178" s="1071"/>
      <c r="AO178" s="1071"/>
    </row>
    <row r="179" spans="1:41" s="1038" customFormat="1" ht="45">
      <c r="A179" s="372"/>
      <c r="B179" s="1056" t="str">
        <f t="shared" si="42"/>
        <v>Bolt-M24x85-EN14399-4-10.9-tZn</v>
      </c>
      <c r="C179" s="1057" t="str">
        <f>VLOOKUP(L179,'25-BRA-I-090'!$I:$FD,4,0)</f>
        <v>10.9-tZn</v>
      </c>
      <c r="D179" s="374" t="str">
        <f t="shared" si="41"/>
        <v>pcs</v>
      </c>
      <c r="E179" s="183"/>
      <c r="F179" s="184">
        <f t="shared" si="44"/>
        <v>90</v>
      </c>
      <c r="G179" s="185">
        <f t="shared" si="44"/>
        <v>0</v>
      </c>
      <c r="H179" s="185">
        <f t="shared" si="44"/>
        <v>0</v>
      </c>
      <c r="I179" s="185">
        <f t="shared" si="43"/>
        <v>90</v>
      </c>
      <c r="J179" s="185">
        <f t="shared" si="35"/>
        <v>85000</v>
      </c>
      <c r="K179" s="185">
        <f t="shared" si="36"/>
        <v>7650000</v>
      </c>
      <c r="L179" s="1183" t="s">
        <v>821</v>
      </c>
      <c r="M179" s="1058"/>
      <c r="N179" s="1058"/>
      <c r="O179" s="1037"/>
      <c r="P179" s="1053"/>
      <c r="Q179" s="1053"/>
      <c r="T179" s="1040"/>
      <c r="U179" s="1041"/>
      <c r="V179" s="1041"/>
      <c r="AA179" s="1038" t="str">
        <f>VLOOKUP(L179,'25-BRA-I-090'!$I:$FD,2,0)</f>
        <v>Bu lông</v>
      </c>
      <c r="AB179" s="1038" t="str">
        <f>VLOOKUP(L179,'25-BRA-I-090'!$I:$FD,3,0)</f>
        <v>Bolt-M24x85-EN14399-4-10.9-tZn</v>
      </c>
      <c r="AC179" s="1038" t="str">
        <f>VLOOKUP(L179,'25-BRA-I-090'!$I:$FD,5,0)</f>
        <v>pcs</v>
      </c>
      <c r="AD179" s="1038">
        <f>SUMIFS('25-BRA-I-090'!$CW:$CW,'25-BRA-I-090'!$I:$I,L179)</f>
        <v>90</v>
      </c>
      <c r="AE179" s="1038">
        <f>SUMIFS('25-BRA-I-090'!$CX:$CX,'25-BRA-I-090'!$I:$I,L179)</f>
        <v>0</v>
      </c>
      <c r="AF179" s="1038">
        <f>SUMIFS('25-BRA-I-090'!$DA:$DA,'25-BRA-I-090'!$I:$I,L179)</f>
        <v>0</v>
      </c>
      <c r="AG179" s="1038">
        <f>SUMIFS('25-BRA-I-090'!$DB:$DB,'25-BRA-I-090'!$I:$I,L179)</f>
        <v>0</v>
      </c>
      <c r="AH179" s="1039">
        <f>SUMIFS('25-BRA-I-090'!$DN:$DN,'25-BRA-I-090'!$I:$I,L179)+SUMIFS('25-BRA-I-090'!$EG:$EG,'25-BRA-I-090'!$I:$I,L179)</f>
        <v>90</v>
      </c>
      <c r="AI179" s="1039">
        <f>SUMIFS('25-BRA-I-090'!$DO:$DO,'25-BRA-I-090'!$I:$I,L179)+SUMIFS('25-BRA-I-090'!$EH:$EH,'25-BRA-I-090'!$I:$I,L179)</f>
        <v>0</v>
      </c>
      <c r="AJ179" s="1039">
        <f>SUMIFS('25-BRA-I-090'!$DS:$DS,'25-BRA-I-090'!$I:$I,L179)+26400*SUMIFS('25-BRA-I-090'!$EJ:$EJ,'25-BRA-I-090'!$I:$I,L179)</f>
        <v>7650000</v>
      </c>
      <c r="AK179" s="1071"/>
      <c r="AO179" s="1071"/>
    </row>
    <row r="180" spans="1:41" s="1038" customFormat="1" ht="30">
      <c r="A180" s="372"/>
      <c r="B180" s="1056" t="str">
        <f t="shared" si="42"/>
        <v>Bolt-M30x140-ISO4014-8.8-Galv</v>
      </c>
      <c r="C180" s="1057" t="str">
        <f>VLOOKUP(L180,'25-BRA-I-090'!$I:$FD,4,0)</f>
        <v>8.8-Galv</v>
      </c>
      <c r="D180" s="374" t="str">
        <f t="shared" si="41"/>
        <v>pcs</v>
      </c>
      <c r="E180" s="183"/>
      <c r="F180" s="184">
        <f t="shared" si="44"/>
        <v>306</v>
      </c>
      <c r="G180" s="185">
        <f t="shared" si="44"/>
        <v>0</v>
      </c>
      <c r="H180" s="185">
        <f t="shared" si="44"/>
        <v>0</v>
      </c>
      <c r="I180" s="185">
        <f t="shared" si="43"/>
        <v>306</v>
      </c>
      <c r="J180" s="185">
        <f t="shared" si="35"/>
        <v>97500</v>
      </c>
      <c r="K180" s="185">
        <f t="shared" si="36"/>
        <v>29835000</v>
      </c>
      <c r="L180" s="1183" t="s">
        <v>824</v>
      </c>
      <c r="M180" s="1058"/>
      <c r="N180" s="1058"/>
      <c r="O180" s="1037"/>
      <c r="P180" s="1053"/>
      <c r="Q180" s="1053"/>
      <c r="T180" s="1040"/>
      <c r="U180" s="1041"/>
      <c r="V180" s="1041"/>
      <c r="AA180" s="1038" t="str">
        <f>VLOOKUP(L180,'25-BRA-I-090'!$I:$FD,2,0)</f>
        <v>Bu lông</v>
      </c>
      <c r="AB180" s="1038" t="str">
        <f>VLOOKUP(L180,'25-BRA-I-090'!$I:$FD,3,0)</f>
        <v>Bolt-M30x140-ISO4014-8.8-Galv</v>
      </c>
      <c r="AC180" s="1038" t="str">
        <f>VLOOKUP(L180,'25-BRA-I-090'!$I:$FD,5,0)</f>
        <v>pcs</v>
      </c>
      <c r="AD180" s="1038">
        <f>SUMIFS('25-BRA-I-090'!$CW:$CW,'25-BRA-I-090'!$I:$I,L180)</f>
        <v>306</v>
      </c>
      <c r="AE180" s="1038">
        <f>SUMIFS('25-BRA-I-090'!$CX:$CX,'25-BRA-I-090'!$I:$I,L180)</f>
        <v>0</v>
      </c>
      <c r="AF180" s="1038">
        <f>SUMIFS('25-BRA-I-090'!$DA:$DA,'25-BRA-I-090'!$I:$I,L180)</f>
        <v>0</v>
      </c>
      <c r="AG180" s="1038">
        <f>SUMIFS('25-BRA-I-090'!$DB:$DB,'25-BRA-I-090'!$I:$I,L180)</f>
        <v>0</v>
      </c>
      <c r="AH180" s="1039">
        <f>SUMIFS('25-BRA-I-090'!$DN:$DN,'25-BRA-I-090'!$I:$I,L180)+SUMIFS('25-BRA-I-090'!$EG:$EG,'25-BRA-I-090'!$I:$I,L180)</f>
        <v>306</v>
      </c>
      <c r="AI180" s="1039">
        <f>SUMIFS('25-BRA-I-090'!$DO:$DO,'25-BRA-I-090'!$I:$I,L180)+SUMIFS('25-BRA-I-090'!$EH:$EH,'25-BRA-I-090'!$I:$I,L180)</f>
        <v>0</v>
      </c>
      <c r="AJ180" s="1039">
        <f>SUMIFS('25-BRA-I-090'!$DS:$DS,'25-BRA-I-090'!$I:$I,L180)+26400*SUMIFS('25-BRA-I-090'!$EJ:$EJ,'25-BRA-I-090'!$I:$I,L180)</f>
        <v>29835000</v>
      </c>
      <c r="AK180" s="1071"/>
      <c r="AO180" s="1071"/>
    </row>
    <row r="181" spans="1:41" s="1038" customFormat="1" ht="30">
      <c r="A181" s="372"/>
      <c r="B181" s="1056" t="str">
        <f t="shared" si="42"/>
        <v>Bolt-M30x150-ISO4014-8.8-Galv</v>
      </c>
      <c r="C181" s="1057" t="str">
        <f>VLOOKUP(L181,'25-BRA-I-090'!$I:$FD,4,0)</f>
        <v>8.8-Galv</v>
      </c>
      <c r="D181" s="374" t="str">
        <f t="shared" si="41"/>
        <v>pcs</v>
      </c>
      <c r="E181" s="183"/>
      <c r="F181" s="184">
        <f t="shared" si="44"/>
        <v>374</v>
      </c>
      <c r="G181" s="185">
        <f t="shared" si="44"/>
        <v>0</v>
      </c>
      <c r="H181" s="185">
        <f t="shared" si="44"/>
        <v>0</v>
      </c>
      <c r="I181" s="185">
        <f t="shared" si="43"/>
        <v>374</v>
      </c>
      <c r="J181" s="185">
        <f t="shared" si="35"/>
        <v>103000</v>
      </c>
      <c r="K181" s="185">
        <f t="shared" si="36"/>
        <v>38522000</v>
      </c>
      <c r="L181" s="1183" t="s">
        <v>826</v>
      </c>
      <c r="M181" s="1058"/>
      <c r="N181" s="1058"/>
      <c r="O181" s="1037"/>
      <c r="P181" s="1053"/>
      <c r="Q181" s="1053"/>
      <c r="T181" s="1040"/>
      <c r="U181" s="1041"/>
      <c r="V181" s="1041"/>
      <c r="AA181" s="1038" t="str">
        <f>VLOOKUP(L181,'25-BRA-I-090'!$I:$FD,2,0)</f>
        <v>Bu lông</v>
      </c>
      <c r="AB181" s="1038" t="str">
        <f>VLOOKUP(L181,'25-BRA-I-090'!$I:$FD,3,0)</f>
        <v>Bolt-M30x150-ISO4014-8.8-Galv</v>
      </c>
      <c r="AC181" s="1038" t="str">
        <f>VLOOKUP(L181,'25-BRA-I-090'!$I:$FD,5,0)</f>
        <v>pcs</v>
      </c>
      <c r="AD181" s="1038">
        <f>SUMIFS('25-BRA-I-090'!$CW:$CW,'25-BRA-I-090'!$I:$I,L181)</f>
        <v>374</v>
      </c>
      <c r="AE181" s="1038">
        <f>SUMIFS('25-BRA-I-090'!$CX:$CX,'25-BRA-I-090'!$I:$I,L181)</f>
        <v>0</v>
      </c>
      <c r="AF181" s="1038">
        <f>SUMIFS('25-BRA-I-090'!$DA:$DA,'25-BRA-I-090'!$I:$I,L181)</f>
        <v>0</v>
      </c>
      <c r="AG181" s="1038">
        <f>SUMIFS('25-BRA-I-090'!$DB:$DB,'25-BRA-I-090'!$I:$I,L181)</f>
        <v>0</v>
      </c>
      <c r="AH181" s="1039">
        <f>SUMIFS('25-BRA-I-090'!$DN:$DN,'25-BRA-I-090'!$I:$I,L181)+SUMIFS('25-BRA-I-090'!$EG:$EG,'25-BRA-I-090'!$I:$I,L181)</f>
        <v>374</v>
      </c>
      <c r="AI181" s="1039">
        <f>SUMIFS('25-BRA-I-090'!$DO:$DO,'25-BRA-I-090'!$I:$I,L181)+SUMIFS('25-BRA-I-090'!$EH:$EH,'25-BRA-I-090'!$I:$I,L181)</f>
        <v>0</v>
      </c>
      <c r="AJ181" s="1039">
        <f>SUMIFS('25-BRA-I-090'!$DS:$DS,'25-BRA-I-090'!$I:$I,L181)+26400*SUMIFS('25-BRA-I-090'!$EJ:$EJ,'25-BRA-I-090'!$I:$I,L181)</f>
        <v>38522000</v>
      </c>
      <c r="AK181" s="1071"/>
      <c r="AO181" s="1071"/>
    </row>
    <row r="182" spans="1:41" s="1038" customFormat="1" ht="30">
      <c r="A182" s="372"/>
      <c r="B182" s="1056" t="str">
        <f t="shared" si="42"/>
        <v>Bolt-M30x80-ISO4017-8.8-Galv</v>
      </c>
      <c r="C182" s="1057" t="str">
        <f>VLOOKUP(L182,'25-BRA-I-090'!$I:$FD,4,0)</f>
        <v>8.8-Galv</v>
      </c>
      <c r="D182" s="374" t="str">
        <f t="shared" si="41"/>
        <v>pcs</v>
      </c>
      <c r="E182" s="183"/>
      <c r="F182" s="184">
        <f t="shared" si="44"/>
        <v>90</v>
      </c>
      <c r="G182" s="185">
        <f t="shared" si="44"/>
        <v>0</v>
      </c>
      <c r="H182" s="185">
        <f t="shared" si="44"/>
        <v>0</v>
      </c>
      <c r="I182" s="185">
        <f t="shared" si="43"/>
        <v>90</v>
      </c>
      <c r="J182" s="185">
        <f t="shared" si="35"/>
        <v>63700</v>
      </c>
      <c r="K182" s="185">
        <f t="shared" si="36"/>
        <v>5733000</v>
      </c>
      <c r="L182" s="1183" t="s">
        <v>828</v>
      </c>
      <c r="M182" s="1058"/>
      <c r="N182" s="1058"/>
      <c r="O182" s="1037"/>
      <c r="P182" s="1053"/>
      <c r="Q182" s="1053"/>
      <c r="T182" s="1040"/>
      <c r="U182" s="1041"/>
      <c r="V182" s="1041"/>
      <c r="AA182" s="1038" t="str">
        <f>VLOOKUP(L182,'25-BRA-I-090'!$I:$FD,2,0)</f>
        <v>Bu lông</v>
      </c>
      <c r="AB182" s="1038" t="str">
        <f>VLOOKUP(L182,'25-BRA-I-090'!$I:$FD,3,0)</f>
        <v>Bolt-M30x80-ISO4017-8.8-Galv</v>
      </c>
      <c r="AC182" s="1038" t="str">
        <f>VLOOKUP(L182,'25-BRA-I-090'!$I:$FD,5,0)</f>
        <v>pcs</v>
      </c>
      <c r="AD182" s="1038">
        <f>SUMIFS('25-BRA-I-090'!$CW:$CW,'25-BRA-I-090'!$I:$I,L182)</f>
        <v>90</v>
      </c>
      <c r="AE182" s="1038">
        <f>SUMIFS('25-BRA-I-090'!$CX:$CX,'25-BRA-I-090'!$I:$I,L182)</f>
        <v>0</v>
      </c>
      <c r="AF182" s="1038">
        <f>SUMIFS('25-BRA-I-090'!$DA:$DA,'25-BRA-I-090'!$I:$I,L182)</f>
        <v>0</v>
      </c>
      <c r="AG182" s="1038">
        <f>SUMIFS('25-BRA-I-090'!$DB:$DB,'25-BRA-I-090'!$I:$I,L182)</f>
        <v>0</v>
      </c>
      <c r="AH182" s="1039">
        <f>SUMIFS('25-BRA-I-090'!$DN:$DN,'25-BRA-I-090'!$I:$I,L182)+SUMIFS('25-BRA-I-090'!$EG:$EG,'25-BRA-I-090'!$I:$I,L182)</f>
        <v>90</v>
      </c>
      <c r="AI182" s="1039">
        <f>SUMIFS('25-BRA-I-090'!$DO:$DO,'25-BRA-I-090'!$I:$I,L182)+SUMIFS('25-BRA-I-090'!$EH:$EH,'25-BRA-I-090'!$I:$I,L182)</f>
        <v>0</v>
      </c>
      <c r="AJ182" s="1039">
        <f>SUMIFS('25-BRA-I-090'!$DS:$DS,'25-BRA-I-090'!$I:$I,L182)+26400*SUMIFS('25-BRA-I-090'!$EJ:$EJ,'25-BRA-I-090'!$I:$I,L182)</f>
        <v>5733000</v>
      </c>
      <c r="AK182" s="1071"/>
      <c r="AO182" s="1071"/>
    </row>
    <row r="183" spans="1:41" s="1038" customFormat="1" ht="30">
      <c r="A183" s="372"/>
      <c r="B183" s="1056" t="str">
        <f t="shared" si="42"/>
        <v>Bolt-M4x10-ISO4017-8.8-Galv</v>
      </c>
      <c r="C183" s="1057" t="str">
        <f>VLOOKUP(L183,'25-BRA-I-090'!$I:$FD,4,0)</f>
        <v>8.8-Galv</v>
      </c>
      <c r="D183" s="374" t="str">
        <f t="shared" si="41"/>
        <v>pcs</v>
      </c>
      <c r="E183" s="183"/>
      <c r="F183" s="184">
        <f t="shared" si="44"/>
        <v>100</v>
      </c>
      <c r="G183" s="185">
        <f t="shared" si="44"/>
        <v>0</v>
      </c>
      <c r="H183" s="185">
        <f t="shared" si="44"/>
        <v>0</v>
      </c>
      <c r="I183" s="185">
        <f t="shared" si="43"/>
        <v>100</v>
      </c>
      <c r="J183" s="185">
        <f t="shared" ref="J183:J246" si="45">K183/I183</f>
        <v>2000</v>
      </c>
      <c r="K183" s="185">
        <f t="shared" ref="K183:K246" si="46">AJ183</f>
        <v>200000</v>
      </c>
      <c r="L183" s="1183" t="s">
        <v>830</v>
      </c>
      <c r="M183" s="1058"/>
      <c r="N183" s="1058"/>
      <c r="O183" s="1037"/>
      <c r="P183" s="1053"/>
      <c r="Q183" s="1053"/>
      <c r="T183" s="1040"/>
      <c r="U183" s="1041"/>
      <c r="V183" s="1041"/>
      <c r="AA183" s="1038" t="str">
        <f>VLOOKUP(L183,'25-BRA-I-090'!$I:$FD,2,0)</f>
        <v>Bu lông</v>
      </c>
      <c r="AB183" s="1038" t="str">
        <f>VLOOKUP(L183,'25-BRA-I-090'!$I:$FD,3,0)</f>
        <v>Bolt-M4x10-ISO4017-8.8-Galv</v>
      </c>
      <c r="AC183" s="1038" t="str">
        <f>VLOOKUP(L183,'25-BRA-I-090'!$I:$FD,5,0)</f>
        <v>pcs</v>
      </c>
      <c r="AD183" s="1038">
        <f>SUMIFS('25-BRA-I-090'!$CW:$CW,'25-BRA-I-090'!$I:$I,L183)</f>
        <v>100</v>
      </c>
      <c r="AE183" s="1038">
        <f>SUMIFS('25-BRA-I-090'!$CX:$CX,'25-BRA-I-090'!$I:$I,L183)</f>
        <v>0</v>
      </c>
      <c r="AF183" s="1038">
        <f>SUMIFS('25-BRA-I-090'!$DA:$DA,'25-BRA-I-090'!$I:$I,L183)</f>
        <v>0</v>
      </c>
      <c r="AG183" s="1038">
        <f>SUMIFS('25-BRA-I-090'!$DB:$DB,'25-BRA-I-090'!$I:$I,L183)</f>
        <v>0</v>
      </c>
      <c r="AH183" s="1039">
        <f>SUMIFS('25-BRA-I-090'!$DN:$DN,'25-BRA-I-090'!$I:$I,L183)+SUMIFS('25-BRA-I-090'!$EG:$EG,'25-BRA-I-090'!$I:$I,L183)</f>
        <v>100</v>
      </c>
      <c r="AI183" s="1039">
        <f>SUMIFS('25-BRA-I-090'!$DO:$DO,'25-BRA-I-090'!$I:$I,L183)+SUMIFS('25-BRA-I-090'!$EH:$EH,'25-BRA-I-090'!$I:$I,L183)</f>
        <v>0</v>
      </c>
      <c r="AJ183" s="1039">
        <f>SUMIFS('25-BRA-I-090'!$DS:$DS,'25-BRA-I-090'!$I:$I,L183)+26400*SUMIFS('25-BRA-I-090'!$EJ:$EJ,'25-BRA-I-090'!$I:$I,L183)</f>
        <v>200000</v>
      </c>
      <c r="AK183" s="1071"/>
      <c r="AO183" s="1071"/>
    </row>
    <row r="184" spans="1:41" s="1038" customFormat="1" ht="30">
      <c r="A184" s="372"/>
      <c r="B184" s="1056" t="str">
        <f t="shared" si="42"/>
        <v>Bolt-M5x16-DIN912-8.8-Galv</v>
      </c>
      <c r="C184" s="1057" t="str">
        <f>VLOOKUP(L184,'25-BRA-I-090'!$I:$FD,4,0)</f>
        <v>8.8-Galv</v>
      </c>
      <c r="D184" s="374" t="str">
        <f t="shared" si="41"/>
        <v>pcs</v>
      </c>
      <c r="E184" s="183"/>
      <c r="F184" s="184">
        <f t="shared" si="44"/>
        <v>101</v>
      </c>
      <c r="G184" s="185">
        <f t="shared" si="44"/>
        <v>0</v>
      </c>
      <c r="H184" s="185">
        <f t="shared" si="44"/>
        <v>0</v>
      </c>
      <c r="I184" s="185">
        <f t="shared" si="43"/>
        <v>101</v>
      </c>
      <c r="J184" s="185">
        <f t="shared" si="45"/>
        <v>3000</v>
      </c>
      <c r="K184" s="185">
        <f t="shared" si="46"/>
        <v>303000</v>
      </c>
      <c r="L184" s="1183" t="s">
        <v>832</v>
      </c>
      <c r="M184" s="1058"/>
      <c r="N184" s="1058"/>
      <c r="O184" s="1037"/>
      <c r="P184" s="1053"/>
      <c r="Q184" s="1053"/>
      <c r="T184" s="1040"/>
      <c r="U184" s="1041"/>
      <c r="V184" s="1041"/>
      <c r="AA184" s="1038" t="str">
        <f>VLOOKUP(L184,'25-BRA-I-090'!$I:$FD,2,0)</f>
        <v>Bu lông</v>
      </c>
      <c r="AB184" s="1038" t="str">
        <f>VLOOKUP(L184,'25-BRA-I-090'!$I:$FD,3,0)</f>
        <v>Bolt-M5x16-DIN912-8.8-Galv</v>
      </c>
      <c r="AC184" s="1038" t="str">
        <f>VLOOKUP(L184,'25-BRA-I-090'!$I:$FD,5,0)</f>
        <v>pcs</v>
      </c>
      <c r="AD184" s="1038">
        <f>SUMIFS('25-BRA-I-090'!$CW:$CW,'25-BRA-I-090'!$I:$I,L184)</f>
        <v>101</v>
      </c>
      <c r="AE184" s="1038">
        <f>SUMIFS('25-BRA-I-090'!$CX:$CX,'25-BRA-I-090'!$I:$I,L184)</f>
        <v>0</v>
      </c>
      <c r="AF184" s="1038">
        <f>SUMIFS('25-BRA-I-090'!$DA:$DA,'25-BRA-I-090'!$I:$I,L184)</f>
        <v>0</v>
      </c>
      <c r="AG184" s="1038">
        <f>SUMIFS('25-BRA-I-090'!$DB:$DB,'25-BRA-I-090'!$I:$I,L184)</f>
        <v>0</v>
      </c>
      <c r="AH184" s="1039">
        <f>SUMIFS('25-BRA-I-090'!$DN:$DN,'25-BRA-I-090'!$I:$I,L184)+SUMIFS('25-BRA-I-090'!$EG:$EG,'25-BRA-I-090'!$I:$I,L184)</f>
        <v>101</v>
      </c>
      <c r="AI184" s="1039">
        <f>SUMIFS('25-BRA-I-090'!$DO:$DO,'25-BRA-I-090'!$I:$I,L184)+SUMIFS('25-BRA-I-090'!$EH:$EH,'25-BRA-I-090'!$I:$I,L184)</f>
        <v>0</v>
      </c>
      <c r="AJ184" s="1039">
        <f>SUMIFS('25-BRA-I-090'!$DS:$DS,'25-BRA-I-090'!$I:$I,L184)+26400*SUMIFS('25-BRA-I-090'!$EJ:$EJ,'25-BRA-I-090'!$I:$I,L184)</f>
        <v>303000</v>
      </c>
      <c r="AK184" s="1071"/>
      <c r="AO184" s="1071"/>
    </row>
    <row r="185" spans="1:41" s="1038" customFormat="1" ht="30">
      <c r="A185" s="372"/>
      <c r="B185" s="1056" t="str">
        <f t="shared" si="42"/>
        <v>Bolt-M5x45-DIN912-8.8-Galv</v>
      </c>
      <c r="C185" s="1057" t="str">
        <f>VLOOKUP(L185,'25-BRA-I-090'!$I:$FD,4,0)</f>
        <v>8.8-Galv</v>
      </c>
      <c r="D185" s="374" t="str">
        <f t="shared" si="41"/>
        <v>pcs</v>
      </c>
      <c r="E185" s="183"/>
      <c r="F185" s="184">
        <f t="shared" si="44"/>
        <v>68</v>
      </c>
      <c r="G185" s="185">
        <f t="shared" si="44"/>
        <v>0</v>
      </c>
      <c r="H185" s="185">
        <f t="shared" si="44"/>
        <v>0</v>
      </c>
      <c r="I185" s="185">
        <f t="shared" si="43"/>
        <v>68</v>
      </c>
      <c r="J185" s="185">
        <f t="shared" si="45"/>
        <v>4500</v>
      </c>
      <c r="K185" s="185">
        <f t="shared" si="46"/>
        <v>306000</v>
      </c>
      <c r="L185" s="1183" t="s">
        <v>834</v>
      </c>
      <c r="M185" s="1058"/>
      <c r="N185" s="1058"/>
      <c r="O185" s="1037"/>
      <c r="P185" s="1053"/>
      <c r="Q185" s="1053"/>
      <c r="T185" s="1040"/>
      <c r="U185" s="1041"/>
      <c r="V185" s="1041"/>
      <c r="AA185" s="1038" t="str">
        <f>VLOOKUP(L185,'25-BRA-I-090'!$I:$FD,2,0)</f>
        <v>Bu lông</v>
      </c>
      <c r="AB185" s="1038" t="str">
        <f>VLOOKUP(L185,'25-BRA-I-090'!$I:$FD,3,0)</f>
        <v>Bolt-M5x45-DIN912-8.8-Galv</v>
      </c>
      <c r="AC185" s="1038" t="str">
        <f>VLOOKUP(L185,'25-BRA-I-090'!$I:$FD,5,0)</f>
        <v>pcs</v>
      </c>
      <c r="AD185" s="1038">
        <f>SUMIFS('25-BRA-I-090'!$CW:$CW,'25-BRA-I-090'!$I:$I,L185)</f>
        <v>68</v>
      </c>
      <c r="AE185" s="1038">
        <f>SUMIFS('25-BRA-I-090'!$CX:$CX,'25-BRA-I-090'!$I:$I,L185)</f>
        <v>0</v>
      </c>
      <c r="AF185" s="1038">
        <f>SUMIFS('25-BRA-I-090'!$DA:$DA,'25-BRA-I-090'!$I:$I,L185)</f>
        <v>0</v>
      </c>
      <c r="AG185" s="1038">
        <f>SUMIFS('25-BRA-I-090'!$DB:$DB,'25-BRA-I-090'!$I:$I,L185)</f>
        <v>0</v>
      </c>
      <c r="AH185" s="1039">
        <f>SUMIFS('25-BRA-I-090'!$DN:$DN,'25-BRA-I-090'!$I:$I,L185)+SUMIFS('25-BRA-I-090'!$EG:$EG,'25-BRA-I-090'!$I:$I,L185)</f>
        <v>68</v>
      </c>
      <c r="AI185" s="1039">
        <f>SUMIFS('25-BRA-I-090'!$DO:$DO,'25-BRA-I-090'!$I:$I,L185)+SUMIFS('25-BRA-I-090'!$EH:$EH,'25-BRA-I-090'!$I:$I,L185)</f>
        <v>0</v>
      </c>
      <c r="AJ185" s="1039">
        <f>SUMIFS('25-BRA-I-090'!$DS:$DS,'25-BRA-I-090'!$I:$I,L185)+26400*SUMIFS('25-BRA-I-090'!$EJ:$EJ,'25-BRA-I-090'!$I:$I,L185)</f>
        <v>306000</v>
      </c>
      <c r="AK185" s="1071"/>
      <c r="AO185" s="1071"/>
    </row>
    <row r="186" spans="1:41" s="1038" customFormat="1" ht="30">
      <c r="A186" s="372"/>
      <c r="B186" s="1056" t="str">
        <f t="shared" si="42"/>
        <v>Bolt-M6x12-DIN7500-St-Galv</v>
      </c>
      <c r="C186" s="1057" t="str">
        <f>VLOOKUP(L186,'25-BRA-I-090'!$I:$FD,4,0)</f>
        <v>St-Galv</v>
      </c>
      <c r="D186" s="374" t="str">
        <f t="shared" si="41"/>
        <v>pcs</v>
      </c>
      <c r="E186" s="183"/>
      <c r="F186" s="184">
        <f t="shared" si="44"/>
        <v>633</v>
      </c>
      <c r="G186" s="185">
        <f t="shared" si="44"/>
        <v>0</v>
      </c>
      <c r="H186" s="185">
        <f t="shared" si="44"/>
        <v>0</v>
      </c>
      <c r="I186" s="185">
        <f t="shared" si="43"/>
        <v>633</v>
      </c>
      <c r="J186" s="185">
        <f t="shared" si="45"/>
        <v>4989.8894154818327</v>
      </c>
      <c r="K186" s="185">
        <f t="shared" si="46"/>
        <v>3158600</v>
      </c>
      <c r="L186" s="1183" t="s">
        <v>836</v>
      </c>
      <c r="M186" s="1058"/>
      <c r="N186" s="1058"/>
      <c r="O186" s="1037"/>
      <c r="P186" s="1053"/>
      <c r="Q186" s="1053"/>
      <c r="T186" s="1040"/>
      <c r="U186" s="1041"/>
      <c r="V186" s="1041"/>
      <c r="AA186" s="1038" t="str">
        <f>VLOOKUP(L186,'25-BRA-I-090'!$I:$FD,2,0)</f>
        <v>Bu lông</v>
      </c>
      <c r="AB186" s="1038" t="str">
        <f>VLOOKUP(L186,'25-BRA-I-090'!$I:$FD,3,0)</f>
        <v>Bolt-M6x12-DIN7500-St-Galv</v>
      </c>
      <c r="AC186" s="1038" t="str">
        <f>VLOOKUP(L186,'25-BRA-I-090'!$I:$FD,5,0)</f>
        <v>pcs</v>
      </c>
      <c r="AD186" s="1038">
        <f>SUMIFS('25-BRA-I-090'!$CW:$CW,'25-BRA-I-090'!$I:$I,L186)</f>
        <v>633</v>
      </c>
      <c r="AE186" s="1038">
        <f>SUMIFS('25-BRA-I-090'!$CX:$CX,'25-BRA-I-090'!$I:$I,L186)</f>
        <v>0</v>
      </c>
      <c r="AF186" s="1038">
        <f>SUMIFS('25-BRA-I-090'!$DA:$DA,'25-BRA-I-090'!$I:$I,L186)</f>
        <v>0</v>
      </c>
      <c r="AG186" s="1038">
        <f>SUMIFS('25-BRA-I-090'!$DB:$DB,'25-BRA-I-090'!$I:$I,L186)</f>
        <v>0</v>
      </c>
      <c r="AH186" s="1039">
        <f>SUMIFS('25-BRA-I-090'!$DN:$DN,'25-BRA-I-090'!$I:$I,L186)+SUMIFS('25-BRA-I-090'!$EG:$EG,'25-BRA-I-090'!$I:$I,L186)</f>
        <v>633</v>
      </c>
      <c r="AI186" s="1039">
        <f>SUMIFS('25-BRA-I-090'!$DO:$DO,'25-BRA-I-090'!$I:$I,L186)+SUMIFS('25-BRA-I-090'!$EH:$EH,'25-BRA-I-090'!$I:$I,L186)</f>
        <v>0</v>
      </c>
      <c r="AJ186" s="1039">
        <f>SUMIFS('25-BRA-I-090'!$DS:$DS,'25-BRA-I-090'!$I:$I,L186)+26400*SUMIFS('25-BRA-I-090'!$EJ:$EJ,'25-BRA-I-090'!$I:$I,L186)</f>
        <v>3158600</v>
      </c>
      <c r="AK186" s="1071"/>
      <c r="AO186" s="1071"/>
    </row>
    <row r="187" spans="1:41" s="1038" customFormat="1" ht="30">
      <c r="A187" s="372"/>
      <c r="B187" s="1056" t="str">
        <f t="shared" si="42"/>
        <v>Bolt-M6x12-ISO4017-8.8-Galv</v>
      </c>
      <c r="C187" s="1057" t="str">
        <f>VLOOKUP(L187,'25-BRA-I-090'!$I:$FD,4,0)</f>
        <v>8.8-Galv</v>
      </c>
      <c r="D187" s="374" t="str">
        <f t="shared" si="41"/>
        <v>pcs</v>
      </c>
      <c r="E187" s="183"/>
      <c r="F187" s="184">
        <f t="shared" si="44"/>
        <v>14</v>
      </c>
      <c r="G187" s="185">
        <f t="shared" si="44"/>
        <v>0</v>
      </c>
      <c r="H187" s="185">
        <f t="shared" si="44"/>
        <v>0</v>
      </c>
      <c r="I187" s="185">
        <f t="shared" si="43"/>
        <v>14</v>
      </c>
      <c r="J187" s="185">
        <f t="shared" si="45"/>
        <v>4200</v>
      </c>
      <c r="K187" s="185">
        <f t="shared" si="46"/>
        <v>58800</v>
      </c>
      <c r="L187" s="1183" t="s">
        <v>839</v>
      </c>
      <c r="M187" s="1058"/>
      <c r="N187" s="1058"/>
      <c r="O187" s="1037"/>
      <c r="P187" s="1053"/>
      <c r="Q187" s="1053"/>
      <c r="T187" s="1040"/>
      <c r="U187" s="1041"/>
      <c r="V187" s="1041"/>
      <c r="AA187" s="1038" t="str">
        <f>VLOOKUP(L187,'25-BRA-I-090'!$I:$FD,2,0)</f>
        <v>Bu lông</v>
      </c>
      <c r="AB187" s="1038" t="str">
        <f>VLOOKUP(L187,'25-BRA-I-090'!$I:$FD,3,0)</f>
        <v>Bolt-M6x12-ISO4017-8.8-Galv</v>
      </c>
      <c r="AC187" s="1038" t="str">
        <f>VLOOKUP(L187,'25-BRA-I-090'!$I:$FD,5,0)</f>
        <v>pcs</v>
      </c>
      <c r="AD187" s="1038">
        <f>SUMIFS('25-BRA-I-090'!$CW:$CW,'25-BRA-I-090'!$I:$I,L187)</f>
        <v>14</v>
      </c>
      <c r="AE187" s="1038">
        <f>SUMIFS('25-BRA-I-090'!$CX:$CX,'25-BRA-I-090'!$I:$I,L187)</f>
        <v>0</v>
      </c>
      <c r="AF187" s="1038">
        <f>SUMIFS('25-BRA-I-090'!$DA:$DA,'25-BRA-I-090'!$I:$I,L187)</f>
        <v>0</v>
      </c>
      <c r="AG187" s="1038">
        <f>SUMIFS('25-BRA-I-090'!$DB:$DB,'25-BRA-I-090'!$I:$I,L187)</f>
        <v>0</v>
      </c>
      <c r="AH187" s="1039">
        <f>SUMIFS('25-BRA-I-090'!$DN:$DN,'25-BRA-I-090'!$I:$I,L187)+SUMIFS('25-BRA-I-090'!$EG:$EG,'25-BRA-I-090'!$I:$I,L187)</f>
        <v>14</v>
      </c>
      <c r="AI187" s="1039">
        <f>SUMIFS('25-BRA-I-090'!$DO:$DO,'25-BRA-I-090'!$I:$I,L187)+SUMIFS('25-BRA-I-090'!$EH:$EH,'25-BRA-I-090'!$I:$I,L187)</f>
        <v>0</v>
      </c>
      <c r="AJ187" s="1039">
        <f>SUMIFS('25-BRA-I-090'!$DS:$DS,'25-BRA-I-090'!$I:$I,L187)+26400*SUMIFS('25-BRA-I-090'!$EJ:$EJ,'25-BRA-I-090'!$I:$I,L187)</f>
        <v>58800</v>
      </c>
      <c r="AK187" s="1071"/>
      <c r="AO187" s="1071"/>
    </row>
    <row r="188" spans="1:41" s="1038" customFormat="1" ht="30">
      <c r="A188" s="372"/>
      <c r="B188" s="1056" t="str">
        <f t="shared" si="42"/>
        <v>Bolt-M6x12-ISO7045-4.8-Galv</v>
      </c>
      <c r="C188" s="1057" t="str">
        <f>VLOOKUP(L188,'25-BRA-I-090'!$I:$FD,4,0)</f>
        <v>4.8-Galv</v>
      </c>
      <c r="D188" s="374" t="str">
        <f t="shared" si="41"/>
        <v>pcs</v>
      </c>
      <c r="E188" s="183"/>
      <c r="F188" s="184">
        <f t="shared" si="44"/>
        <v>126</v>
      </c>
      <c r="G188" s="185">
        <f t="shared" si="44"/>
        <v>0</v>
      </c>
      <c r="H188" s="185">
        <f t="shared" si="44"/>
        <v>0</v>
      </c>
      <c r="I188" s="185">
        <f t="shared" si="43"/>
        <v>126</v>
      </c>
      <c r="J188" s="185">
        <f t="shared" si="45"/>
        <v>4200</v>
      </c>
      <c r="K188" s="185">
        <f t="shared" si="46"/>
        <v>529200</v>
      </c>
      <c r="L188" s="1183" t="s">
        <v>841</v>
      </c>
      <c r="M188" s="1058"/>
      <c r="N188" s="1058"/>
      <c r="O188" s="1037"/>
      <c r="P188" s="1053"/>
      <c r="Q188" s="1053"/>
      <c r="T188" s="1040"/>
      <c r="U188" s="1041"/>
      <c r="V188" s="1041"/>
      <c r="AA188" s="1038" t="str">
        <f>VLOOKUP(L188,'25-BRA-I-090'!$I:$FD,2,0)</f>
        <v>Bu lông</v>
      </c>
      <c r="AB188" s="1038" t="str">
        <f>VLOOKUP(L188,'25-BRA-I-090'!$I:$FD,3,0)</f>
        <v>Bolt-M6x12-ISO7045-4.8-Galv</v>
      </c>
      <c r="AC188" s="1038" t="str">
        <f>VLOOKUP(L188,'25-BRA-I-090'!$I:$FD,5,0)</f>
        <v>pcs</v>
      </c>
      <c r="AD188" s="1038">
        <f>SUMIFS('25-BRA-I-090'!$CW:$CW,'25-BRA-I-090'!$I:$I,L188)</f>
        <v>126</v>
      </c>
      <c r="AE188" s="1038">
        <f>SUMIFS('25-BRA-I-090'!$CX:$CX,'25-BRA-I-090'!$I:$I,L188)</f>
        <v>0</v>
      </c>
      <c r="AF188" s="1038">
        <f>SUMIFS('25-BRA-I-090'!$DA:$DA,'25-BRA-I-090'!$I:$I,L188)</f>
        <v>0</v>
      </c>
      <c r="AG188" s="1038">
        <f>SUMIFS('25-BRA-I-090'!$DB:$DB,'25-BRA-I-090'!$I:$I,L188)</f>
        <v>0</v>
      </c>
      <c r="AH188" s="1039">
        <f>SUMIFS('25-BRA-I-090'!$DN:$DN,'25-BRA-I-090'!$I:$I,L188)+SUMIFS('25-BRA-I-090'!$EG:$EG,'25-BRA-I-090'!$I:$I,L188)</f>
        <v>126</v>
      </c>
      <c r="AI188" s="1039">
        <f>SUMIFS('25-BRA-I-090'!$DO:$DO,'25-BRA-I-090'!$I:$I,L188)+SUMIFS('25-BRA-I-090'!$EH:$EH,'25-BRA-I-090'!$I:$I,L188)</f>
        <v>0</v>
      </c>
      <c r="AJ188" s="1039">
        <f>SUMIFS('25-BRA-I-090'!$DS:$DS,'25-BRA-I-090'!$I:$I,L188)+26400*SUMIFS('25-BRA-I-090'!$EJ:$EJ,'25-BRA-I-090'!$I:$I,L188)</f>
        <v>529200</v>
      </c>
      <c r="AK188" s="1071"/>
      <c r="AO188" s="1071"/>
    </row>
    <row r="189" spans="1:41" s="1038" customFormat="1" ht="30">
      <c r="A189" s="372"/>
      <c r="B189" s="1056" t="str">
        <f t="shared" si="42"/>
        <v>Bolt-M6x12-ISO7045-St-Galv</v>
      </c>
      <c r="C189" s="1057" t="str">
        <f>VLOOKUP(L189,'25-BRA-I-090'!$I:$FD,4,0)</f>
        <v>St-Galv</v>
      </c>
      <c r="D189" s="374" t="str">
        <f t="shared" si="41"/>
        <v>pcs</v>
      </c>
      <c r="E189" s="183"/>
      <c r="F189" s="184">
        <f t="shared" si="44"/>
        <v>84</v>
      </c>
      <c r="G189" s="185">
        <f t="shared" si="44"/>
        <v>0</v>
      </c>
      <c r="H189" s="185">
        <f t="shared" si="44"/>
        <v>0</v>
      </c>
      <c r="I189" s="185">
        <f t="shared" si="43"/>
        <v>84</v>
      </c>
      <c r="J189" s="185">
        <f t="shared" si="45"/>
        <v>4200</v>
      </c>
      <c r="K189" s="185">
        <f t="shared" si="46"/>
        <v>352800</v>
      </c>
      <c r="L189" s="1183" t="s">
        <v>844</v>
      </c>
      <c r="M189" s="1058"/>
      <c r="N189" s="1058"/>
      <c r="O189" s="1037"/>
      <c r="P189" s="1053"/>
      <c r="Q189" s="1053"/>
      <c r="T189" s="1040"/>
      <c r="U189" s="1041"/>
      <c r="V189" s="1041"/>
      <c r="AA189" s="1038" t="str">
        <f>VLOOKUP(L189,'25-BRA-I-090'!$I:$FD,2,0)</f>
        <v>Bu lông</v>
      </c>
      <c r="AB189" s="1038" t="str">
        <f>VLOOKUP(L189,'25-BRA-I-090'!$I:$FD,3,0)</f>
        <v>Bolt-M6x12-ISO7045-St-Galv</v>
      </c>
      <c r="AC189" s="1038" t="str">
        <f>VLOOKUP(L189,'25-BRA-I-090'!$I:$FD,5,0)</f>
        <v>pcs</v>
      </c>
      <c r="AD189" s="1038">
        <f>SUMIFS('25-BRA-I-090'!$CW:$CW,'25-BRA-I-090'!$I:$I,L189)</f>
        <v>84</v>
      </c>
      <c r="AE189" s="1038">
        <f>SUMIFS('25-BRA-I-090'!$CX:$CX,'25-BRA-I-090'!$I:$I,L189)</f>
        <v>0</v>
      </c>
      <c r="AF189" s="1038">
        <f>SUMIFS('25-BRA-I-090'!$DA:$DA,'25-BRA-I-090'!$I:$I,L189)</f>
        <v>0</v>
      </c>
      <c r="AG189" s="1038">
        <f>SUMIFS('25-BRA-I-090'!$DB:$DB,'25-BRA-I-090'!$I:$I,L189)</f>
        <v>0</v>
      </c>
      <c r="AH189" s="1039">
        <f>SUMIFS('25-BRA-I-090'!$DN:$DN,'25-BRA-I-090'!$I:$I,L189)+SUMIFS('25-BRA-I-090'!$EG:$EG,'25-BRA-I-090'!$I:$I,L189)</f>
        <v>84</v>
      </c>
      <c r="AI189" s="1039">
        <f>SUMIFS('25-BRA-I-090'!$DO:$DO,'25-BRA-I-090'!$I:$I,L189)+SUMIFS('25-BRA-I-090'!$EH:$EH,'25-BRA-I-090'!$I:$I,L189)</f>
        <v>0</v>
      </c>
      <c r="AJ189" s="1039">
        <f>SUMIFS('25-BRA-I-090'!$DS:$DS,'25-BRA-I-090'!$I:$I,L189)+26400*SUMIFS('25-BRA-I-090'!$EJ:$EJ,'25-BRA-I-090'!$I:$I,L189)</f>
        <v>352800</v>
      </c>
      <c r="AK189" s="1071"/>
      <c r="AO189" s="1071"/>
    </row>
    <row r="190" spans="1:41" s="1038" customFormat="1" ht="30">
      <c r="A190" s="372"/>
      <c r="B190" s="1056" t="str">
        <f t="shared" si="42"/>
        <v>Bolt-M6x20-DIN7500-St-Galv</v>
      </c>
      <c r="C190" s="1057" t="str">
        <f>VLOOKUP(L190,'25-BRA-I-090'!$I:$FD,4,0)</f>
        <v>St-Galv</v>
      </c>
      <c r="D190" s="374" t="str">
        <f t="shared" si="41"/>
        <v>pcs</v>
      </c>
      <c r="E190" s="183"/>
      <c r="F190" s="184">
        <f t="shared" si="44"/>
        <v>36</v>
      </c>
      <c r="G190" s="185">
        <f t="shared" si="44"/>
        <v>0</v>
      </c>
      <c r="H190" s="185">
        <f t="shared" si="44"/>
        <v>0</v>
      </c>
      <c r="I190" s="185">
        <f t="shared" si="43"/>
        <v>36</v>
      </c>
      <c r="J190" s="185">
        <f t="shared" si="45"/>
        <v>5133.333333333333</v>
      </c>
      <c r="K190" s="185">
        <f t="shared" si="46"/>
        <v>184800</v>
      </c>
      <c r="L190" s="1183" t="s">
        <v>846</v>
      </c>
      <c r="M190" s="1058"/>
      <c r="N190" s="1058"/>
      <c r="O190" s="1037"/>
      <c r="P190" s="1053"/>
      <c r="Q190" s="1053"/>
      <c r="T190" s="1040"/>
      <c r="U190" s="1041"/>
      <c r="V190" s="1041"/>
      <c r="AA190" s="1038" t="str">
        <f>VLOOKUP(L190,'25-BRA-I-090'!$I:$FD,2,0)</f>
        <v>Bu lông</v>
      </c>
      <c r="AB190" s="1038" t="str">
        <f>VLOOKUP(L190,'25-BRA-I-090'!$I:$FD,3,0)</f>
        <v>Bolt-M6x20-DIN7500-St-Galv</v>
      </c>
      <c r="AC190" s="1038" t="str">
        <f>VLOOKUP(L190,'25-BRA-I-090'!$I:$FD,5,0)</f>
        <v>pcs</v>
      </c>
      <c r="AD190" s="1038">
        <f>SUMIFS('25-BRA-I-090'!$CW:$CW,'25-BRA-I-090'!$I:$I,L190)</f>
        <v>36</v>
      </c>
      <c r="AE190" s="1038">
        <f>SUMIFS('25-BRA-I-090'!$CX:$CX,'25-BRA-I-090'!$I:$I,L190)</f>
        <v>0</v>
      </c>
      <c r="AF190" s="1038">
        <f>SUMIFS('25-BRA-I-090'!$DA:$DA,'25-BRA-I-090'!$I:$I,L190)</f>
        <v>0</v>
      </c>
      <c r="AG190" s="1038">
        <f>SUMIFS('25-BRA-I-090'!$DB:$DB,'25-BRA-I-090'!$I:$I,L190)</f>
        <v>0</v>
      </c>
      <c r="AH190" s="1039">
        <f>SUMIFS('25-BRA-I-090'!$DN:$DN,'25-BRA-I-090'!$I:$I,L190)+SUMIFS('25-BRA-I-090'!$EG:$EG,'25-BRA-I-090'!$I:$I,L190)</f>
        <v>36</v>
      </c>
      <c r="AI190" s="1039">
        <f>SUMIFS('25-BRA-I-090'!$DO:$DO,'25-BRA-I-090'!$I:$I,L190)+SUMIFS('25-BRA-I-090'!$EH:$EH,'25-BRA-I-090'!$I:$I,L190)</f>
        <v>0</v>
      </c>
      <c r="AJ190" s="1039">
        <f>SUMIFS('25-BRA-I-090'!$DS:$DS,'25-BRA-I-090'!$I:$I,L190)+26400*SUMIFS('25-BRA-I-090'!$EJ:$EJ,'25-BRA-I-090'!$I:$I,L190)</f>
        <v>184800</v>
      </c>
      <c r="AK190" s="1071"/>
      <c r="AO190" s="1071"/>
    </row>
    <row r="191" spans="1:41" s="1038" customFormat="1" ht="30">
      <c r="A191" s="372"/>
      <c r="B191" s="1056" t="str">
        <f t="shared" si="42"/>
        <v>Bolt-M6x20-DIN933-8.8-Galv</v>
      </c>
      <c r="C191" s="1057" t="str">
        <f>VLOOKUP(L191,'25-BRA-I-090'!$I:$FD,4,0)</f>
        <v>8.8-Galv</v>
      </c>
      <c r="D191" s="374" t="str">
        <f t="shared" si="41"/>
        <v>pcs</v>
      </c>
      <c r="E191" s="183"/>
      <c r="F191" s="184">
        <f t="shared" si="44"/>
        <v>680</v>
      </c>
      <c r="G191" s="185">
        <f t="shared" si="44"/>
        <v>0</v>
      </c>
      <c r="H191" s="185">
        <f t="shared" si="44"/>
        <v>0</v>
      </c>
      <c r="I191" s="185">
        <f t="shared" si="43"/>
        <v>680</v>
      </c>
      <c r="J191" s="185">
        <f t="shared" si="45"/>
        <v>5000</v>
      </c>
      <c r="K191" s="185">
        <f t="shared" si="46"/>
        <v>3400000</v>
      </c>
      <c r="L191" s="1183" t="s">
        <v>848</v>
      </c>
      <c r="M191" s="1058"/>
      <c r="N191" s="1058"/>
      <c r="O191" s="1037"/>
      <c r="P191" s="1053"/>
      <c r="Q191" s="1053"/>
      <c r="T191" s="1040"/>
      <c r="U191" s="1041"/>
      <c r="V191" s="1041"/>
      <c r="AA191" s="1038" t="str">
        <f>VLOOKUP(L191,'25-BRA-I-090'!$I:$FD,2,0)</f>
        <v>Bu lông</v>
      </c>
      <c r="AB191" s="1038" t="str">
        <f>VLOOKUP(L191,'25-BRA-I-090'!$I:$FD,3,0)</f>
        <v>Bolt-M6x20-DIN933-8.8-Galv</v>
      </c>
      <c r="AC191" s="1038" t="str">
        <f>VLOOKUP(L191,'25-BRA-I-090'!$I:$FD,5,0)</f>
        <v>pcs</v>
      </c>
      <c r="AD191" s="1038">
        <f>SUMIFS('25-BRA-I-090'!$CW:$CW,'25-BRA-I-090'!$I:$I,L191)</f>
        <v>680</v>
      </c>
      <c r="AE191" s="1038">
        <f>SUMIFS('25-BRA-I-090'!$CX:$CX,'25-BRA-I-090'!$I:$I,L191)</f>
        <v>0</v>
      </c>
      <c r="AF191" s="1038">
        <f>SUMIFS('25-BRA-I-090'!$DA:$DA,'25-BRA-I-090'!$I:$I,L191)</f>
        <v>0</v>
      </c>
      <c r="AG191" s="1038">
        <f>SUMIFS('25-BRA-I-090'!$DB:$DB,'25-BRA-I-090'!$I:$I,L191)</f>
        <v>0</v>
      </c>
      <c r="AH191" s="1039">
        <f>SUMIFS('25-BRA-I-090'!$DN:$DN,'25-BRA-I-090'!$I:$I,L191)+SUMIFS('25-BRA-I-090'!$EG:$EG,'25-BRA-I-090'!$I:$I,L191)</f>
        <v>680</v>
      </c>
      <c r="AI191" s="1039">
        <f>SUMIFS('25-BRA-I-090'!$DO:$DO,'25-BRA-I-090'!$I:$I,L191)+SUMIFS('25-BRA-I-090'!$EH:$EH,'25-BRA-I-090'!$I:$I,L191)</f>
        <v>0</v>
      </c>
      <c r="AJ191" s="1039">
        <f>SUMIFS('25-BRA-I-090'!$DS:$DS,'25-BRA-I-090'!$I:$I,L191)+26400*SUMIFS('25-BRA-I-090'!$EJ:$EJ,'25-BRA-I-090'!$I:$I,L191)</f>
        <v>3400000</v>
      </c>
      <c r="AK191" s="1071"/>
      <c r="AO191" s="1071"/>
    </row>
    <row r="192" spans="1:41" s="1038" customFormat="1" ht="30">
      <c r="A192" s="372"/>
      <c r="B192" s="1056" t="str">
        <f t="shared" si="42"/>
        <v>Bolt-M6x25-ISO4017-8.8-Galv</v>
      </c>
      <c r="C192" s="1057" t="str">
        <f>VLOOKUP(L192,'25-BRA-I-090'!$I:$FD,4,0)</f>
        <v>8.8-Galv</v>
      </c>
      <c r="D192" s="374" t="str">
        <f t="shared" si="41"/>
        <v>pcs</v>
      </c>
      <c r="E192" s="183"/>
      <c r="F192" s="184">
        <f t="shared" si="44"/>
        <v>380</v>
      </c>
      <c r="G192" s="185">
        <f t="shared" si="44"/>
        <v>0</v>
      </c>
      <c r="H192" s="185">
        <f t="shared" si="44"/>
        <v>0</v>
      </c>
      <c r="I192" s="185">
        <f t="shared" si="43"/>
        <v>380</v>
      </c>
      <c r="J192" s="185">
        <f t="shared" si="45"/>
        <v>5500</v>
      </c>
      <c r="K192" s="185">
        <f t="shared" si="46"/>
        <v>2090000</v>
      </c>
      <c r="L192" s="1183" t="s">
        <v>850</v>
      </c>
      <c r="M192" s="1058"/>
      <c r="N192" s="1058"/>
      <c r="O192" s="1037"/>
      <c r="P192" s="1053"/>
      <c r="Q192" s="1053"/>
      <c r="T192" s="1040"/>
      <c r="U192" s="1041"/>
      <c r="V192" s="1041"/>
      <c r="AA192" s="1038" t="str">
        <f>VLOOKUP(L192,'25-BRA-I-090'!$I:$FD,2,0)</f>
        <v>Bu lông</v>
      </c>
      <c r="AB192" s="1038" t="str">
        <f>VLOOKUP(L192,'25-BRA-I-090'!$I:$FD,3,0)</f>
        <v>Bolt-M6x25-ISO4017-8.8-Galv</v>
      </c>
      <c r="AC192" s="1038" t="str">
        <f>VLOOKUP(L192,'25-BRA-I-090'!$I:$FD,5,0)</f>
        <v>pcs</v>
      </c>
      <c r="AD192" s="1038">
        <f>SUMIFS('25-BRA-I-090'!$CW:$CW,'25-BRA-I-090'!$I:$I,L192)</f>
        <v>380</v>
      </c>
      <c r="AE192" s="1038">
        <f>SUMIFS('25-BRA-I-090'!$CX:$CX,'25-BRA-I-090'!$I:$I,L192)</f>
        <v>0</v>
      </c>
      <c r="AF192" s="1038">
        <f>SUMIFS('25-BRA-I-090'!$DA:$DA,'25-BRA-I-090'!$I:$I,L192)</f>
        <v>0</v>
      </c>
      <c r="AG192" s="1038">
        <f>SUMIFS('25-BRA-I-090'!$DB:$DB,'25-BRA-I-090'!$I:$I,L192)</f>
        <v>0</v>
      </c>
      <c r="AH192" s="1039">
        <f>SUMIFS('25-BRA-I-090'!$DN:$DN,'25-BRA-I-090'!$I:$I,L192)+SUMIFS('25-BRA-I-090'!$EG:$EG,'25-BRA-I-090'!$I:$I,L192)</f>
        <v>380</v>
      </c>
      <c r="AI192" s="1039">
        <f>SUMIFS('25-BRA-I-090'!$DO:$DO,'25-BRA-I-090'!$I:$I,L192)+SUMIFS('25-BRA-I-090'!$EH:$EH,'25-BRA-I-090'!$I:$I,L192)</f>
        <v>0</v>
      </c>
      <c r="AJ192" s="1039">
        <f>SUMIFS('25-BRA-I-090'!$DS:$DS,'25-BRA-I-090'!$I:$I,L192)+26400*SUMIFS('25-BRA-I-090'!$EJ:$EJ,'25-BRA-I-090'!$I:$I,L192)</f>
        <v>2090000</v>
      </c>
      <c r="AK192" s="1071"/>
      <c r="AO192" s="1071"/>
    </row>
    <row r="193" spans="1:41" s="1038" customFormat="1" ht="30">
      <c r="A193" s="372"/>
      <c r="B193" s="1056" t="str">
        <f t="shared" si="42"/>
        <v>BOLT-M8x20-ISO4017-8.8-Galv</v>
      </c>
      <c r="C193" s="1057" t="str">
        <f>VLOOKUP(L193,'25-BRA-I-090'!$I:$FD,4,0)</f>
        <v>8.8-Galv</v>
      </c>
      <c r="D193" s="374" t="str">
        <f t="shared" si="41"/>
        <v>pcs</v>
      </c>
      <c r="E193" s="183"/>
      <c r="F193" s="184">
        <f t="shared" si="44"/>
        <v>14</v>
      </c>
      <c r="G193" s="185">
        <f t="shared" si="44"/>
        <v>0</v>
      </c>
      <c r="H193" s="185">
        <f t="shared" si="44"/>
        <v>0</v>
      </c>
      <c r="I193" s="185">
        <f t="shared" si="43"/>
        <v>14</v>
      </c>
      <c r="J193" s="185">
        <f t="shared" si="45"/>
        <v>860</v>
      </c>
      <c r="K193" s="185">
        <f t="shared" si="46"/>
        <v>12040</v>
      </c>
      <c r="L193" s="1183" t="s">
        <v>852</v>
      </c>
      <c r="M193" s="1058"/>
      <c r="N193" s="1058"/>
      <c r="O193" s="1037"/>
      <c r="P193" s="1053"/>
      <c r="Q193" s="1053"/>
      <c r="T193" s="1040"/>
      <c r="U193" s="1041"/>
      <c r="V193" s="1041"/>
      <c r="AA193" s="1038" t="str">
        <f>VLOOKUP(L193,'25-BRA-I-090'!$I:$FD,2,0)</f>
        <v>Bu lông</v>
      </c>
      <c r="AB193" s="1038" t="str">
        <f>VLOOKUP(L193,'25-BRA-I-090'!$I:$FD,3,0)</f>
        <v>BOLT-M8x20-ISO4017-8.8-Galv</v>
      </c>
      <c r="AC193" s="1038" t="str">
        <f>VLOOKUP(L193,'25-BRA-I-090'!$I:$FD,5,0)</f>
        <v>pcs</v>
      </c>
      <c r="AD193" s="1038">
        <f>SUMIFS('25-BRA-I-090'!$CW:$CW,'25-BRA-I-090'!$I:$I,L193)</f>
        <v>14</v>
      </c>
      <c r="AE193" s="1038">
        <f>SUMIFS('25-BRA-I-090'!$CX:$CX,'25-BRA-I-090'!$I:$I,L193)</f>
        <v>0</v>
      </c>
      <c r="AF193" s="1038">
        <f>SUMIFS('25-BRA-I-090'!$DA:$DA,'25-BRA-I-090'!$I:$I,L193)</f>
        <v>0</v>
      </c>
      <c r="AG193" s="1038">
        <f>SUMIFS('25-BRA-I-090'!$DB:$DB,'25-BRA-I-090'!$I:$I,L193)</f>
        <v>0</v>
      </c>
      <c r="AH193" s="1039">
        <f>SUMIFS('25-BRA-I-090'!$DN:$DN,'25-BRA-I-090'!$I:$I,L193)+SUMIFS('25-BRA-I-090'!$EG:$EG,'25-BRA-I-090'!$I:$I,L193)</f>
        <v>14</v>
      </c>
      <c r="AI193" s="1039">
        <f>SUMIFS('25-BRA-I-090'!$DO:$DO,'25-BRA-I-090'!$I:$I,L193)+SUMIFS('25-BRA-I-090'!$EH:$EH,'25-BRA-I-090'!$I:$I,L193)</f>
        <v>0</v>
      </c>
      <c r="AJ193" s="1039">
        <f>SUMIFS('25-BRA-I-090'!$DS:$DS,'25-BRA-I-090'!$I:$I,L193)+26400*SUMIFS('25-BRA-I-090'!$EJ:$EJ,'25-BRA-I-090'!$I:$I,L193)</f>
        <v>12040</v>
      </c>
      <c r="AK193" s="1071"/>
      <c r="AO193" s="1071"/>
    </row>
    <row r="194" spans="1:41" s="1038" customFormat="1" ht="30">
      <c r="A194" s="372"/>
      <c r="B194" s="1056" t="str">
        <f t="shared" si="42"/>
        <v>Bolt-M8x25-ISO4017-8.8-Galv</v>
      </c>
      <c r="C194" s="1057" t="str">
        <f>VLOOKUP(L194,'25-BRA-I-090'!$I:$FD,4,0)</f>
        <v>8.8-Galv</v>
      </c>
      <c r="D194" s="374" t="str">
        <f t="shared" si="41"/>
        <v>pcs</v>
      </c>
      <c r="E194" s="183"/>
      <c r="F194" s="184">
        <f t="shared" si="44"/>
        <v>64</v>
      </c>
      <c r="G194" s="185">
        <f t="shared" si="44"/>
        <v>0</v>
      </c>
      <c r="H194" s="185">
        <f t="shared" si="44"/>
        <v>0</v>
      </c>
      <c r="I194" s="185">
        <f t="shared" si="43"/>
        <v>64</v>
      </c>
      <c r="J194" s="185">
        <f t="shared" si="45"/>
        <v>1090</v>
      </c>
      <c r="K194" s="185">
        <f t="shared" si="46"/>
        <v>69760</v>
      </c>
      <c r="L194" s="1183" t="s">
        <v>854</v>
      </c>
      <c r="M194" s="1058"/>
      <c r="N194" s="1058"/>
      <c r="O194" s="1037"/>
      <c r="P194" s="1053"/>
      <c r="Q194" s="1053"/>
      <c r="T194" s="1040"/>
      <c r="U194" s="1041"/>
      <c r="V194" s="1041"/>
      <c r="AA194" s="1038" t="str">
        <f>VLOOKUP(L194,'25-BRA-I-090'!$I:$FD,2,0)</f>
        <v>Bu lông</v>
      </c>
      <c r="AB194" s="1038" t="str">
        <f>VLOOKUP(L194,'25-BRA-I-090'!$I:$FD,3,0)</f>
        <v>Bolt-M8x25-ISO4017-8.8-Galv</v>
      </c>
      <c r="AC194" s="1038" t="str">
        <f>VLOOKUP(L194,'25-BRA-I-090'!$I:$FD,5,0)</f>
        <v>pcs</v>
      </c>
      <c r="AD194" s="1038">
        <f>SUMIFS('25-BRA-I-090'!$CW:$CW,'25-BRA-I-090'!$I:$I,L194)</f>
        <v>64</v>
      </c>
      <c r="AE194" s="1038">
        <f>SUMIFS('25-BRA-I-090'!$CX:$CX,'25-BRA-I-090'!$I:$I,L194)</f>
        <v>0</v>
      </c>
      <c r="AF194" s="1038">
        <f>SUMIFS('25-BRA-I-090'!$DA:$DA,'25-BRA-I-090'!$I:$I,L194)</f>
        <v>0</v>
      </c>
      <c r="AG194" s="1038">
        <f>SUMIFS('25-BRA-I-090'!$DB:$DB,'25-BRA-I-090'!$I:$I,L194)</f>
        <v>0</v>
      </c>
      <c r="AH194" s="1039">
        <f>SUMIFS('25-BRA-I-090'!$DN:$DN,'25-BRA-I-090'!$I:$I,L194)+SUMIFS('25-BRA-I-090'!$EG:$EG,'25-BRA-I-090'!$I:$I,L194)</f>
        <v>64</v>
      </c>
      <c r="AI194" s="1039">
        <f>SUMIFS('25-BRA-I-090'!$DO:$DO,'25-BRA-I-090'!$I:$I,L194)+SUMIFS('25-BRA-I-090'!$EH:$EH,'25-BRA-I-090'!$I:$I,L194)</f>
        <v>0</v>
      </c>
      <c r="AJ194" s="1039">
        <f>SUMIFS('25-BRA-I-090'!$DS:$DS,'25-BRA-I-090'!$I:$I,L194)+26400*SUMIFS('25-BRA-I-090'!$EJ:$EJ,'25-BRA-I-090'!$I:$I,L194)</f>
        <v>69760</v>
      </c>
      <c r="AK194" s="1071"/>
      <c r="AO194" s="1071"/>
    </row>
    <row r="195" spans="1:41" s="1038" customFormat="1" ht="30">
      <c r="A195" s="372"/>
      <c r="B195" s="1056" t="str">
        <f t="shared" si="42"/>
        <v>Bolt-M8x30-ISO4017-8.8-Galv</v>
      </c>
      <c r="C195" s="1057" t="str">
        <f>VLOOKUP(L195,'25-BRA-I-090'!$I:$FD,4,0)</f>
        <v>8.8-Galv</v>
      </c>
      <c r="D195" s="374" t="str">
        <f t="shared" si="41"/>
        <v>pcs</v>
      </c>
      <c r="E195" s="183"/>
      <c r="F195" s="184">
        <f t="shared" si="44"/>
        <v>50</v>
      </c>
      <c r="G195" s="185">
        <f t="shared" si="44"/>
        <v>0</v>
      </c>
      <c r="H195" s="185">
        <f t="shared" si="44"/>
        <v>0</v>
      </c>
      <c r="I195" s="185">
        <f t="shared" si="43"/>
        <v>50</v>
      </c>
      <c r="J195" s="185">
        <f t="shared" si="45"/>
        <v>1090</v>
      </c>
      <c r="K195" s="185">
        <f t="shared" si="46"/>
        <v>54500</v>
      </c>
      <c r="L195" s="1183" t="s">
        <v>856</v>
      </c>
      <c r="M195" s="1058"/>
      <c r="N195" s="1058"/>
      <c r="O195" s="1037"/>
      <c r="P195" s="1053"/>
      <c r="Q195" s="1053"/>
      <c r="T195" s="1040"/>
      <c r="U195" s="1041"/>
      <c r="V195" s="1041"/>
      <c r="AA195" s="1038" t="str">
        <f>VLOOKUP(L195,'25-BRA-I-090'!$I:$FD,2,0)</f>
        <v>Bu lông</v>
      </c>
      <c r="AB195" s="1038" t="str">
        <f>VLOOKUP(L195,'25-BRA-I-090'!$I:$FD,3,0)</f>
        <v>Bolt-M8x30-ISO4017-8.8-Galv</v>
      </c>
      <c r="AC195" s="1038" t="str">
        <f>VLOOKUP(L195,'25-BRA-I-090'!$I:$FD,5,0)</f>
        <v>pcs</v>
      </c>
      <c r="AD195" s="1038">
        <f>SUMIFS('25-BRA-I-090'!$CW:$CW,'25-BRA-I-090'!$I:$I,L195)</f>
        <v>50</v>
      </c>
      <c r="AE195" s="1038">
        <f>SUMIFS('25-BRA-I-090'!$CX:$CX,'25-BRA-I-090'!$I:$I,L195)</f>
        <v>0</v>
      </c>
      <c r="AF195" s="1038">
        <f>SUMIFS('25-BRA-I-090'!$DA:$DA,'25-BRA-I-090'!$I:$I,L195)</f>
        <v>0</v>
      </c>
      <c r="AG195" s="1038">
        <f>SUMIFS('25-BRA-I-090'!$DB:$DB,'25-BRA-I-090'!$I:$I,L195)</f>
        <v>0</v>
      </c>
      <c r="AH195" s="1039">
        <f>SUMIFS('25-BRA-I-090'!$DN:$DN,'25-BRA-I-090'!$I:$I,L195)+SUMIFS('25-BRA-I-090'!$EG:$EG,'25-BRA-I-090'!$I:$I,L195)</f>
        <v>50</v>
      </c>
      <c r="AI195" s="1039">
        <f>SUMIFS('25-BRA-I-090'!$DO:$DO,'25-BRA-I-090'!$I:$I,L195)+SUMIFS('25-BRA-I-090'!$EH:$EH,'25-BRA-I-090'!$I:$I,L195)</f>
        <v>0</v>
      </c>
      <c r="AJ195" s="1039">
        <f>SUMIFS('25-BRA-I-090'!$DS:$DS,'25-BRA-I-090'!$I:$I,L195)+26400*SUMIFS('25-BRA-I-090'!$EJ:$EJ,'25-BRA-I-090'!$I:$I,L195)</f>
        <v>54500</v>
      </c>
      <c r="AK195" s="1071"/>
      <c r="AO195" s="1071"/>
    </row>
    <row r="196" spans="1:41" s="1038" customFormat="1" ht="30">
      <c r="A196" s="372"/>
      <c r="B196" s="1056" t="str">
        <f t="shared" si="42"/>
        <v>Bolt-M8x50-DIN603-8.8-Galv</v>
      </c>
      <c r="C196" s="1057" t="str">
        <f>VLOOKUP(L196,'25-BRA-I-090'!$I:$FD,4,0)</f>
        <v>8.8-Galv</v>
      </c>
      <c r="D196" s="374" t="str">
        <f t="shared" si="41"/>
        <v>pcs</v>
      </c>
      <c r="E196" s="183"/>
      <c r="F196" s="184">
        <f t="shared" si="44"/>
        <v>224</v>
      </c>
      <c r="G196" s="185">
        <f t="shared" si="44"/>
        <v>0</v>
      </c>
      <c r="H196" s="185">
        <f t="shared" si="44"/>
        <v>0</v>
      </c>
      <c r="I196" s="185">
        <f t="shared" si="43"/>
        <v>224</v>
      </c>
      <c r="J196" s="185">
        <f t="shared" si="45"/>
        <v>8000</v>
      </c>
      <c r="K196" s="185">
        <f t="shared" si="46"/>
        <v>1792000</v>
      </c>
      <c r="L196" s="1183" t="s">
        <v>858</v>
      </c>
      <c r="M196" s="1058"/>
      <c r="N196" s="1058"/>
      <c r="O196" s="1037"/>
      <c r="P196" s="1053"/>
      <c r="Q196" s="1053"/>
      <c r="T196" s="1040"/>
      <c r="U196" s="1041"/>
      <c r="V196" s="1041"/>
      <c r="AA196" s="1038" t="str">
        <f>VLOOKUP(L196,'25-BRA-I-090'!$I:$FD,2,0)</f>
        <v>Bu lông</v>
      </c>
      <c r="AB196" s="1038" t="str">
        <f>VLOOKUP(L196,'25-BRA-I-090'!$I:$FD,3,0)</f>
        <v>Bolt-M8x50-DIN603-8.8-Galv</v>
      </c>
      <c r="AC196" s="1038" t="str">
        <f>VLOOKUP(L196,'25-BRA-I-090'!$I:$FD,5,0)</f>
        <v>pcs</v>
      </c>
      <c r="AD196" s="1038">
        <f>SUMIFS('25-BRA-I-090'!$CW:$CW,'25-BRA-I-090'!$I:$I,L196)</f>
        <v>224</v>
      </c>
      <c r="AE196" s="1038">
        <f>SUMIFS('25-BRA-I-090'!$CX:$CX,'25-BRA-I-090'!$I:$I,L196)</f>
        <v>0</v>
      </c>
      <c r="AF196" s="1038">
        <f>SUMIFS('25-BRA-I-090'!$DA:$DA,'25-BRA-I-090'!$I:$I,L196)</f>
        <v>0</v>
      </c>
      <c r="AG196" s="1038">
        <f>SUMIFS('25-BRA-I-090'!$DB:$DB,'25-BRA-I-090'!$I:$I,L196)</f>
        <v>0</v>
      </c>
      <c r="AH196" s="1039">
        <f>SUMIFS('25-BRA-I-090'!$DN:$DN,'25-BRA-I-090'!$I:$I,L196)+SUMIFS('25-BRA-I-090'!$EG:$EG,'25-BRA-I-090'!$I:$I,L196)</f>
        <v>224</v>
      </c>
      <c r="AI196" s="1039">
        <f>SUMIFS('25-BRA-I-090'!$DO:$DO,'25-BRA-I-090'!$I:$I,L196)+SUMIFS('25-BRA-I-090'!$EH:$EH,'25-BRA-I-090'!$I:$I,L196)</f>
        <v>0</v>
      </c>
      <c r="AJ196" s="1039">
        <f>SUMIFS('25-BRA-I-090'!$DS:$DS,'25-BRA-I-090'!$I:$I,L196)+26400*SUMIFS('25-BRA-I-090'!$EJ:$EJ,'25-BRA-I-090'!$I:$I,L196)</f>
        <v>1792000</v>
      </c>
      <c r="AK196" s="1071"/>
      <c r="AO196" s="1071"/>
    </row>
    <row r="197" spans="1:41" s="1038" customFormat="1" ht="30">
      <c r="A197" s="372"/>
      <c r="B197" s="1056" t="str">
        <f t="shared" si="42"/>
        <v>Bolt-M8x75-ISO4017-8.8-Galv</v>
      </c>
      <c r="C197" s="1057" t="str">
        <f>VLOOKUP(L197,'25-BRA-I-090'!$I:$FD,4,0)</f>
        <v>8.8-Galv</v>
      </c>
      <c r="D197" s="374" t="str">
        <f t="shared" si="41"/>
        <v>pcs</v>
      </c>
      <c r="E197" s="183"/>
      <c r="F197" s="184">
        <f t="shared" si="44"/>
        <v>114</v>
      </c>
      <c r="G197" s="185">
        <f t="shared" si="44"/>
        <v>0</v>
      </c>
      <c r="H197" s="185">
        <f t="shared" si="44"/>
        <v>0</v>
      </c>
      <c r="I197" s="185">
        <f t="shared" si="43"/>
        <v>114</v>
      </c>
      <c r="J197" s="185">
        <f t="shared" si="45"/>
        <v>2200</v>
      </c>
      <c r="K197" s="185">
        <f t="shared" si="46"/>
        <v>250800</v>
      </c>
      <c r="L197" s="1183" t="s">
        <v>860</v>
      </c>
      <c r="M197" s="1058"/>
      <c r="N197" s="1058"/>
      <c r="O197" s="1037"/>
      <c r="P197" s="1053"/>
      <c r="Q197" s="1053"/>
      <c r="T197" s="1040"/>
      <c r="U197" s="1041"/>
      <c r="V197" s="1041"/>
      <c r="AA197" s="1038" t="str">
        <f>VLOOKUP(L197,'25-BRA-I-090'!$I:$FD,2,0)</f>
        <v>Bu lông</v>
      </c>
      <c r="AB197" s="1038" t="str">
        <f>VLOOKUP(L197,'25-BRA-I-090'!$I:$FD,3,0)</f>
        <v>Bolt-M8x75-ISO4017-8.8-Galv</v>
      </c>
      <c r="AC197" s="1038" t="str">
        <f>VLOOKUP(L197,'25-BRA-I-090'!$I:$FD,5,0)</f>
        <v>pcs</v>
      </c>
      <c r="AD197" s="1038">
        <f>SUMIFS('25-BRA-I-090'!$CW:$CW,'25-BRA-I-090'!$I:$I,L197)</f>
        <v>114</v>
      </c>
      <c r="AE197" s="1038">
        <f>SUMIFS('25-BRA-I-090'!$CX:$CX,'25-BRA-I-090'!$I:$I,L197)</f>
        <v>0</v>
      </c>
      <c r="AF197" s="1038">
        <f>SUMIFS('25-BRA-I-090'!$DA:$DA,'25-BRA-I-090'!$I:$I,L197)</f>
        <v>0</v>
      </c>
      <c r="AG197" s="1038">
        <f>SUMIFS('25-BRA-I-090'!$DB:$DB,'25-BRA-I-090'!$I:$I,L197)</f>
        <v>0</v>
      </c>
      <c r="AH197" s="1039">
        <f>SUMIFS('25-BRA-I-090'!$DN:$DN,'25-BRA-I-090'!$I:$I,L197)+SUMIFS('25-BRA-I-090'!$EG:$EG,'25-BRA-I-090'!$I:$I,L197)</f>
        <v>114</v>
      </c>
      <c r="AI197" s="1039">
        <f>SUMIFS('25-BRA-I-090'!$DO:$DO,'25-BRA-I-090'!$I:$I,L197)+SUMIFS('25-BRA-I-090'!$EH:$EH,'25-BRA-I-090'!$I:$I,L197)</f>
        <v>0</v>
      </c>
      <c r="AJ197" s="1039">
        <f>SUMIFS('25-BRA-I-090'!$DS:$DS,'25-BRA-I-090'!$I:$I,L197)+26400*SUMIFS('25-BRA-I-090'!$EJ:$EJ,'25-BRA-I-090'!$I:$I,L197)</f>
        <v>250800</v>
      </c>
      <c r="AK197" s="1071"/>
      <c r="AO197" s="1071"/>
    </row>
    <row r="198" spans="1:41" s="1038" customFormat="1" ht="30">
      <c r="A198" s="372"/>
      <c r="B198" s="1056" t="str">
        <f t="shared" si="42"/>
        <v>Nut-M10-ISO4032-8-Galv</v>
      </c>
      <c r="C198" s="1057" t="str">
        <f>VLOOKUP(L198,'25-BRA-I-090'!$I:$FD,4,0)</f>
        <v>8-Galv</v>
      </c>
      <c r="D198" s="374" t="str">
        <f t="shared" si="41"/>
        <v>pcs</v>
      </c>
      <c r="E198" s="183"/>
      <c r="F198" s="184">
        <f t="shared" si="44"/>
        <v>1180</v>
      </c>
      <c r="G198" s="185">
        <f t="shared" si="44"/>
        <v>0</v>
      </c>
      <c r="H198" s="185">
        <f t="shared" si="44"/>
        <v>0</v>
      </c>
      <c r="I198" s="185">
        <f t="shared" si="43"/>
        <v>1180</v>
      </c>
      <c r="J198" s="185">
        <f t="shared" si="45"/>
        <v>810</v>
      </c>
      <c r="K198" s="185">
        <f t="shared" si="46"/>
        <v>955800</v>
      </c>
      <c r="L198" s="1183" t="s">
        <v>862</v>
      </c>
      <c r="M198" s="1058"/>
      <c r="N198" s="1058"/>
      <c r="O198" s="1037"/>
      <c r="P198" s="1053"/>
      <c r="Q198" s="1053"/>
      <c r="T198" s="1040"/>
      <c r="U198" s="1041"/>
      <c r="V198" s="1041"/>
      <c r="AA198" s="1038" t="str">
        <f>VLOOKUP(L198,'25-BRA-I-090'!$I:$FD,2,0)</f>
        <v>Ốc</v>
      </c>
      <c r="AB198" s="1038" t="str">
        <f>VLOOKUP(L198,'25-BRA-I-090'!$I:$FD,3,0)</f>
        <v>Nut-M10-ISO4032-8-Galv</v>
      </c>
      <c r="AC198" s="1038" t="str">
        <f>VLOOKUP(L198,'25-BRA-I-090'!$I:$FD,5,0)</f>
        <v>pcs</v>
      </c>
      <c r="AD198" s="1038">
        <f>SUMIFS('25-BRA-I-090'!$CW:$CW,'25-BRA-I-090'!$I:$I,L198)</f>
        <v>1180</v>
      </c>
      <c r="AE198" s="1038">
        <f>SUMIFS('25-BRA-I-090'!$CX:$CX,'25-BRA-I-090'!$I:$I,L198)</f>
        <v>0</v>
      </c>
      <c r="AF198" s="1038">
        <f>SUMIFS('25-BRA-I-090'!$DA:$DA,'25-BRA-I-090'!$I:$I,L198)</f>
        <v>0</v>
      </c>
      <c r="AG198" s="1038">
        <f>SUMIFS('25-BRA-I-090'!$DB:$DB,'25-BRA-I-090'!$I:$I,L198)</f>
        <v>0</v>
      </c>
      <c r="AH198" s="1039">
        <f>SUMIFS('25-BRA-I-090'!$DN:$DN,'25-BRA-I-090'!$I:$I,L198)+SUMIFS('25-BRA-I-090'!$EG:$EG,'25-BRA-I-090'!$I:$I,L198)</f>
        <v>1180</v>
      </c>
      <c r="AI198" s="1039">
        <f>SUMIFS('25-BRA-I-090'!$DO:$DO,'25-BRA-I-090'!$I:$I,L198)+SUMIFS('25-BRA-I-090'!$EH:$EH,'25-BRA-I-090'!$I:$I,L198)</f>
        <v>0</v>
      </c>
      <c r="AJ198" s="1039">
        <f>SUMIFS('25-BRA-I-090'!$DS:$DS,'25-BRA-I-090'!$I:$I,L198)+26400*SUMIFS('25-BRA-I-090'!$EJ:$EJ,'25-BRA-I-090'!$I:$I,L198)</f>
        <v>955800</v>
      </c>
      <c r="AK198" s="1071"/>
      <c r="AO198" s="1071"/>
    </row>
    <row r="199" spans="1:41" s="1038" customFormat="1" ht="30">
      <c r="A199" s="372"/>
      <c r="B199" s="1056" t="str">
        <f t="shared" si="42"/>
        <v>Nut-M10-ISO4032-8-tZn</v>
      </c>
      <c r="C199" s="1057" t="str">
        <f>VLOOKUP(L199,'25-BRA-I-090'!$I:$FD,4,0)</f>
        <v>8-tZn</v>
      </c>
      <c r="D199" s="374" t="str">
        <f t="shared" si="41"/>
        <v>pcs</v>
      </c>
      <c r="E199" s="183"/>
      <c r="F199" s="184">
        <f t="shared" si="44"/>
        <v>872</v>
      </c>
      <c r="G199" s="185">
        <f t="shared" si="44"/>
        <v>0</v>
      </c>
      <c r="H199" s="185">
        <f t="shared" si="44"/>
        <v>0</v>
      </c>
      <c r="I199" s="185">
        <f t="shared" si="43"/>
        <v>872</v>
      </c>
      <c r="J199" s="185">
        <f t="shared" si="45"/>
        <v>810</v>
      </c>
      <c r="K199" s="185">
        <f t="shared" si="46"/>
        <v>706320</v>
      </c>
      <c r="L199" s="1183" t="s">
        <v>866</v>
      </c>
      <c r="M199" s="1058"/>
      <c r="N199" s="1058"/>
      <c r="O199" s="1037"/>
      <c r="P199" s="1053"/>
      <c r="Q199" s="1053"/>
      <c r="T199" s="1040"/>
      <c r="U199" s="1041"/>
      <c r="V199" s="1041"/>
      <c r="AA199" s="1038" t="str">
        <f>VLOOKUP(L199,'25-BRA-I-090'!$I:$FD,2,0)</f>
        <v>Ốc</v>
      </c>
      <c r="AB199" s="1038" t="str">
        <f>VLOOKUP(L199,'25-BRA-I-090'!$I:$FD,3,0)</f>
        <v>Nut-M10-ISO4032-8-tZn</v>
      </c>
      <c r="AC199" s="1038" t="str">
        <f>VLOOKUP(L199,'25-BRA-I-090'!$I:$FD,5,0)</f>
        <v>pcs</v>
      </c>
      <c r="AD199" s="1038">
        <f>SUMIFS('25-BRA-I-090'!$CW:$CW,'25-BRA-I-090'!$I:$I,L199)</f>
        <v>872</v>
      </c>
      <c r="AE199" s="1038">
        <f>SUMIFS('25-BRA-I-090'!$CX:$CX,'25-BRA-I-090'!$I:$I,L199)</f>
        <v>0</v>
      </c>
      <c r="AF199" s="1038">
        <f>SUMIFS('25-BRA-I-090'!$DA:$DA,'25-BRA-I-090'!$I:$I,L199)</f>
        <v>0</v>
      </c>
      <c r="AG199" s="1038">
        <f>SUMIFS('25-BRA-I-090'!$DB:$DB,'25-BRA-I-090'!$I:$I,L199)</f>
        <v>0</v>
      </c>
      <c r="AH199" s="1039">
        <f>SUMIFS('25-BRA-I-090'!$DN:$DN,'25-BRA-I-090'!$I:$I,L199)+SUMIFS('25-BRA-I-090'!$EG:$EG,'25-BRA-I-090'!$I:$I,L199)</f>
        <v>872</v>
      </c>
      <c r="AI199" s="1039">
        <f>SUMIFS('25-BRA-I-090'!$DO:$DO,'25-BRA-I-090'!$I:$I,L199)+SUMIFS('25-BRA-I-090'!$EH:$EH,'25-BRA-I-090'!$I:$I,L199)</f>
        <v>0</v>
      </c>
      <c r="AJ199" s="1039">
        <f>SUMIFS('25-BRA-I-090'!$DS:$DS,'25-BRA-I-090'!$I:$I,L199)+26400*SUMIFS('25-BRA-I-090'!$EJ:$EJ,'25-BRA-I-090'!$I:$I,L199)</f>
        <v>706320</v>
      </c>
      <c r="AK199" s="1071"/>
      <c r="AO199" s="1071"/>
    </row>
    <row r="200" spans="1:41" s="1038" customFormat="1" ht="30">
      <c r="A200" s="372"/>
      <c r="B200" s="1056" t="str">
        <f t="shared" si="42"/>
        <v>Nut-M12-ISO4032-8-Galv</v>
      </c>
      <c r="C200" s="1057" t="str">
        <f>VLOOKUP(L200,'25-BRA-I-090'!$I:$FD,4,0)</f>
        <v>8-Galv</v>
      </c>
      <c r="D200" s="374" t="str">
        <f t="shared" si="41"/>
        <v>pcs</v>
      </c>
      <c r="E200" s="183"/>
      <c r="F200" s="184">
        <f t="shared" si="44"/>
        <v>390</v>
      </c>
      <c r="G200" s="185">
        <f t="shared" si="44"/>
        <v>0</v>
      </c>
      <c r="H200" s="185">
        <f t="shared" si="44"/>
        <v>0</v>
      </c>
      <c r="I200" s="185">
        <f t="shared" si="43"/>
        <v>390</v>
      </c>
      <c r="J200" s="185">
        <f t="shared" si="45"/>
        <v>1210</v>
      </c>
      <c r="K200" s="185">
        <f t="shared" si="46"/>
        <v>471900</v>
      </c>
      <c r="L200" s="1183" t="s">
        <v>869</v>
      </c>
      <c r="M200" s="1058"/>
      <c r="N200" s="1058"/>
      <c r="O200" s="1037"/>
      <c r="P200" s="1053"/>
      <c r="Q200" s="1053"/>
      <c r="T200" s="1040"/>
      <c r="U200" s="1041"/>
      <c r="V200" s="1041"/>
      <c r="AA200" s="1038" t="str">
        <f>VLOOKUP(L200,'25-BRA-I-090'!$I:$FD,2,0)</f>
        <v>Ốc</v>
      </c>
      <c r="AB200" s="1038" t="str">
        <f>VLOOKUP(L200,'25-BRA-I-090'!$I:$FD,3,0)</f>
        <v>Nut-M12-ISO4032-8-Galv</v>
      </c>
      <c r="AC200" s="1038" t="str">
        <f>VLOOKUP(L200,'25-BRA-I-090'!$I:$FD,5,0)</f>
        <v>pcs</v>
      </c>
      <c r="AD200" s="1038">
        <f>SUMIFS('25-BRA-I-090'!$CW:$CW,'25-BRA-I-090'!$I:$I,L200)</f>
        <v>390</v>
      </c>
      <c r="AE200" s="1038">
        <f>SUMIFS('25-BRA-I-090'!$CX:$CX,'25-BRA-I-090'!$I:$I,L200)</f>
        <v>0</v>
      </c>
      <c r="AF200" s="1038">
        <f>SUMIFS('25-BRA-I-090'!$DA:$DA,'25-BRA-I-090'!$I:$I,L200)</f>
        <v>0</v>
      </c>
      <c r="AG200" s="1038">
        <f>SUMIFS('25-BRA-I-090'!$DB:$DB,'25-BRA-I-090'!$I:$I,L200)</f>
        <v>0</v>
      </c>
      <c r="AH200" s="1039">
        <f>SUMIFS('25-BRA-I-090'!$DN:$DN,'25-BRA-I-090'!$I:$I,L200)+SUMIFS('25-BRA-I-090'!$EG:$EG,'25-BRA-I-090'!$I:$I,L200)</f>
        <v>390</v>
      </c>
      <c r="AI200" s="1039">
        <f>SUMIFS('25-BRA-I-090'!$DO:$DO,'25-BRA-I-090'!$I:$I,L200)+SUMIFS('25-BRA-I-090'!$EH:$EH,'25-BRA-I-090'!$I:$I,L200)</f>
        <v>0</v>
      </c>
      <c r="AJ200" s="1039">
        <f>SUMIFS('25-BRA-I-090'!$DS:$DS,'25-BRA-I-090'!$I:$I,L200)+26400*SUMIFS('25-BRA-I-090'!$EJ:$EJ,'25-BRA-I-090'!$I:$I,L200)</f>
        <v>471900</v>
      </c>
      <c r="AK200" s="1071"/>
      <c r="AO200" s="1071"/>
    </row>
    <row r="201" spans="1:41" s="1038" customFormat="1" ht="30">
      <c r="A201" s="372"/>
      <c r="B201" s="1056" t="str">
        <f t="shared" si="42"/>
        <v>Nut-M12-ISO4032-8-tZn</v>
      </c>
      <c r="C201" s="1057" t="str">
        <f>VLOOKUP(L201,'25-BRA-I-090'!$I:$FD,4,0)</f>
        <v>8-tZn</v>
      </c>
      <c r="D201" s="374" t="str">
        <f t="shared" ref="D201:D264" si="47">AC201</f>
        <v>pcs</v>
      </c>
      <c r="E201" s="183"/>
      <c r="F201" s="184">
        <f t="shared" si="44"/>
        <v>4082</v>
      </c>
      <c r="G201" s="185">
        <f t="shared" si="44"/>
        <v>0</v>
      </c>
      <c r="H201" s="185">
        <f t="shared" si="44"/>
        <v>0</v>
      </c>
      <c r="I201" s="185">
        <f t="shared" si="43"/>
        <v>4082</v>
      </c>
      <c r="J201" s="185">
        <f t="shared" si="45"/>
        <v>1210</v>
      </c>
      <c r="K201" s="185">
        <f t="shared" si="46"/>
        <v>4939220</v>
      </c>
      <c r="L201" s="1183" t="s">
        <v>871</v>
      </c>
      <c r="M201" s="1058"/>
      <c r="N201" s="1058"/>
      <c r="O201" s="1037"/>
      <c r="P201" s="1053"/>
      <c r="Q201" s="1053"/>
      <c r="T201" s="1040"/>
      <c r="U201" s="1041"/>
      <c r="V201" s="1041"/>
      <c r="AA201" s="1038" t="str">
        <f>VLOOKUP(L201,'25-BRA-I-090'!$I:$FD,2,0)</f>
        <v>Ốc</v>
      </c>
      <c r="AB201" s="1038" t="str">
        <f>VLOOKUP(L201,'25-BRA-I-090'!$I:$FD,3,0)</f>
        <v>Nut-M12-ISO4032-8-tZn</v>
      </c>
      <c r="AC201" s="1038" t="str">
        <f>VLOOKUP(L201,'25-BRA-I-090'!$I:$FD,5,0)</f>
        <v>pcs</v>
      </c>
      <c r="AD201" s="1038">
        <f>SUMIFS('25-BRA-I-090'!$CW:$CW,'25-BRA-I-090'!$I:$I,L201)</f>
        <v>4082</v>
      </c>
      <c r="AE201" s="1038">
        <f>SUMIFS('25-BRA-I-090'!$CX:$CX,'25-BRA-I-090'!$I:$I,L201)</f>
        <v>0</v>
      </c>
      <c r="AF201" s="1038">
        <f>SUMIFS('25-BRA-I-090'!$DA:$DA,'25-BRA-I-090'!$I:$I,L201)</f>
        <v>0</v>
      </c>
      <c r="AG201" s="1038">
        <f>SUMIFS('25-BRA-I-090'!$DB:$DB,'25-BRA-I-090'!$I:$I,L201)</f>
        <v>0</v>
      </c>
      <c r="AH201" s="1039">
        <f>SUMIFS('25-BRA-I-090'!$DN:$DN,'25-BRA-I-090'!$I:$I,L201)+SUMIFS('25-BRA-I-090'!$EG:$EG,'25-BRA-I-090'!$I:$I,L201)</f>
        <v>4082</v>
      </c>
      <c r="AI201" s="1039">
        <f>SUMIFS('25-BRA-I-090'!$DO:$DO,'25-BRA-I-090'!$I:$I,L201)+SUMIFS('25-BRA-I-090'!$EH:$EH,'25-BRA-I-090'!$I:$I,L201)</f>
        <v>0</v>
      </c>
      <c r="AJ201" s="1039">
        <f>SUMIFS('25-BRA-I-090'!$DS:$DS,'25-BRA-I-090'!$I:$I,L201)+26400*SUMIFS('25-BRA-I-090'!$EJ:$EJ,'25-BRA-I-090'!$I:$I,L201)</f>
        <v>4939220</v>
      </c>
      <c r="AK201" s="1071"/>
      <c r="AO201" s="1071"/>
    </row>
    <row r="202" spans="1:41" s="1038" customFormat="1" ht="30">
      <c r="A202" s="372"/>
      <c r="B202" s="1056" t="str">
        <f t="shared" si="42"/>
        <v>Nut-M16-DIN929-St-Black</v>
      </c>
      <c r="C202" s="1057" t="str">
        <f>VLOOKUP(L202,'25-BRA-I-090'!$I:$FD,4,0)</f>
        <v>St-Black</v>
      </c>
      <c r="D202" s="374" t="str">
        <f t="shared" si="47"/>
        <v>pcs</v>
      </c>
      <c r="E202" s="183"/>
      <c r="F202" s="184">
        <f t="shared" si="44"/>
        <v>260</v>
      </c>
      <c r="G202" s="185">
        <f t="shared" si="44"/>
        <v>0</v>
      </c>
      <c r="H202" s="185">
        <f t="shared" si="44"/>
        <v>0</v>
      </c>
      <c r="I202" s="185">
        <f t="shared" si="43"/>
        <v>260</v>
      </c>
      <c r="J202" s="185">
        <f t="shared" si="45"/>
        <v>5000</v>
      </c>
      <c r="K202" s="185">
        <f t="shared" si="46"/>
        <v>1300000</v>
      </c>
      <c r="L202" s="1183" t="s">
        <v>873</v>
      </c>
      <c r="M202" s="1058"/>
      <c r="N202" s="1058"/>
      <c r="O202" s="1037"/>
      <c r="P202" s="1053"/>
      <c r="Q202" s="1053"/>
      <c r="T202" s="1040"/>
      <c r="U202" s="1041"/>
      <c r="V202" s="1041"/>
      <c r="AA202" s="1038" t="str">
        <f>VLOOKUP(L202,'25-BRA-I-090'!$I:$FD,2,0)</f>
        <v>Ốc</v>
      </c>
      <c r="AB202" s="1038" t="str">
        <f>VLOOKUP(L202,'25-BRA-I-090'!$I:$FD,3,0)</f>
        <v>Nut-M16-DIN929-St-Black</v>
      </c>
      <c r="AC202" s="1038" t="str">
        <f>VLOOKUP(L202,'25-BRA-I-090'!$I:$FD,5,0)</f>
        <v>pcs</v>
      </c>
      <c r="AD202" s="1038">
        <f>SUMIFS('25-BRA-I-090'!$CW:$CW,'25-BRA-I-090'!$I:$I,L202)</f>
        <v>260</v>
      </c>
      <c r="AE202" s="1038">
        <f>SUMIFS('25-BRA-I-090'!$CX:$CX,'25-BRA-I-090'!$I:$I,L202)</f>
        <v>0</v>
      </c>
      <c r="AF202" s="1038">
        <f>SUMIFS('25-BRA-I-090'!$DA:$DA,'25-BRA-I-090'!$I:$I,L202)</f>
        <v>0</v>
      </c>
      <c r="AG202" s="1038">
        <f>SUMIFS('25-BRA-I-090'!$DB:$DB,'25-BRA-I-090'!$I:$I,L202)</f>
        <v>0</v>
      </c>
      <c r="AH202" s="1039">
        <f>SUMIFS('25-BRA-I-090'!$DN:$DN,'25-BRA-I-090'!$I:$I,L202)+SUMIFS('25-BRA-I-090'!$EG:$EG,'25-BRA-I-090'!$I:$I,L202)</f>
        <v>260</v>
      </c>
      <c r="AI202" s="1039">
        <f>SUMIFS('25-BRA-I-090'!$DO:$DO,'25-BRA-I-090'!$I:$I,L202)+SUMIFS('25-BRA-I-090'!$EH:$EH,'25-BRA-I-090'!$I:$I,L202)</f>
        <v>0</v>
      </c>
      <c r="AJ202" s="1039">
        <f>SUMIFS('25-BRA-I-090'!$DS:$DS,'25-BRA-I-090'!$I:$I,L202)+26400*SUMIFS('25-BRA-I-090'!$EJ:$EJ,'25-BRA-I-090'!$I:$I,L202)</f>
        <v>1300000</v>
      </c>
      <c r="AK202" s="1071"/>
      <c r="AO202" s="1071"/>
    </row>
    <row r="203" spans="1:41" s="1038" customFormat="1" ht="30">
      <c r="A203" s="372"/>
      <c r="B203" s="1056" t="str">
        <f t="shared" ref="B203:B266" si="48">AB203</f>
        <v>Nut-M16-ISO4032-8-Galv</v>
      </c>
      <c r="C203" s="1057" t="str">
        <f>VLOOKUP(L203,'25-BRA-I-090'!$I:$FD,4,0)</f>
        <v>8-Galv</v>
      </c>
      <c r="D203" s="374" t="str">
        <f t="shared" si="47"/>
        <v>pcs</v>
      </c>
      <c r="E203" s="183"/>
      <c r="F203" s="184">
        <f t="shared" si="44"/>
        <v>10012</v>
      </c>
      <c r="G203" s="185">
        <f t="shared" si="44"/>
        <v>0</v>
      </c>
      <c r="H203" s="185">
        <f t="shared" si="44"/>
        <v>0</v>
      </c>
      <c r="I203" s="185">
        <f t="shared" ref="I203:I266" si="49">AH203</f>
        <v>10012</v>
      </c>
      <c r="J203" s="185">
        <f t="shared" si="45"/>
        <v>2330</v>
      </c>
      <c r="K203" s="185">
        <f t="shared" si="46"/>
        <v>23327960</v>
      </c>
      <c r="L203" s="1183" t="s">
        <v>876</v>
      </c>
      <c r="M203" s="1058"/>
      <c r="N203" s="1058"/>
      <c r="O203" s="1037"/>
      <c r="P203" s="1053"/>
      <c r="Q203" s="1053"/>
      <c r="T203" s="1040"/>
      <c r="U203" s="1041"/>
      <c r="V203" s="1041"/>
      <c r="AA203" s="1038" t="str">
        <f>VLOOKUP(L203,'25-BRA-I-090'!$I:$FD,2,0)</f>
        <v>Ốc</v>
      </c>
      <c r="AB203" s="1038" t="str">
        <f>VLOOKUP(L203,'25-BRA-I-090'!$I:$FD,3,0)</f>
        <v>Nut-M16-ISO4032-8-Galv</v>
      </c>
      <c r="AC203" s="1038" t="str">
        <f>VLOOKUP(L203,'25-BRA-I-090'!$I:$FD,5,0)</f>
        <v>pcs</v>
      </c>
      <c r="AD203" s="1038">
        <f>SUMIFS('25-BRA-I-090'!$CW:$CW,'25-BRA-I-090'!$I:$I,L203)</f>
        <v>10012</v>
      </c>
      <c r="AE203" s="1038">
        <f>SUMIFS('25-BRA-I-090'!$CX:$CX,'25-BRA-I-090'!$I:$I,L203)</f>
        <v>0</v>
      </c>
      <c r="AF203" s="1038">
        <f>SUMIFS('25-BRA-I-090'!$DA:$DA,'25-BRA-I-090'!$I:$I,L203)</f>
        <v>0</v>
      </c>
      <c r="AG203" s="1038">
        <f>SUMIFS('25-BRA-I-090'!$DB:$DB,'25-BRA-I-090'!$I:$I,L203)</f>
        <v>0</v>
      </c>
      <c r="AH203" s="1039">
        <f>SUMIFS('25-BRA-I-090'!$DN:$DN,'25-BRA-I-090'!$I:$I,L203)+SUMIFS('25-BRA-I-090'!$EG:$EG,'25-BRA-I-090'!$I:$I,L203)</f>
        <v>10012</v>
      </c>
      <c r="AI203" s="1039">
        <f>SUMIFS('25-BRA-I-090'!$DO:$DO,'25-BRA-I-090'!$I:$I,L203)+SUMIFS('25-BRA-I-090'!$EH:$EH,'25-BRA-I-090'!$I:$I,L203)</f>
        <v>0</v>
      </c>
      <c r="AJ203" s="1039">
        <f>SUMIFS('25-BRA-I-090'!$DS:$DS,'25-BRA-I-090'!$I:$I,L203)+26400*SUMIFS('25-BRA-I-090'!$EJ:$EJ,'25-BRA-I-090'!$I:$I,L203)</f>
        <v>23327960</v>
      </c>
      <c r="AK203" s="1071"/>
      <c r="AO203" s="1071"/>
    </row>
    <row r="204" spans="1:41" s="1038" customFormat="1" ht="30">
      <c r="A204" s="372"/>
      <c r="B204" s="1056" t="str">
        <f t="shared" si="48"/>
        <v>Nut-M16-ISO4032-8-tZn</v>
      </c>
      <c r="C204" s="1057" t="str">
        <f>VLOOKUP(L204,'25-BRA-I-090'!$I:$FD,4,0)</f>
        <v>8-tZn</v>
      </c>
      <c r="D204" s="374" t="str">
        <f t="shared" si="47"/>
        <v>pcs</v>
      </c>
      <c r="E204" s="183"/>
      <c r="F204" s="184">
        <f t="shared" si="44"/>
        <v>6512</v>
      </c>
      <c r="G204" s="185">
        <f t="shared" si="44"/>
        <v>0</v>
      </c>
      <c r="H204" s="185">
        <f t="shared" si="44"/>
        <v>0</v>
      </c>
      <c r="I204" s="185">
        <f t="shared" si="49"/>
        <v>6512</v>
      </c>
      <c r="J204" s="185">
        <f t="shared" si="45"/>
        <v>2330</v>
      </c>
      <c r="K204" s="185">
        <f t="shared" si="46"/>
        <v>15172960</v>
      </c>
      <c r="L204" s="1183" t="s">
        <v>878</v>
      </c>
      <c r="M204" s="1058"/>
      <c r="N204" s="1058"/>
      <c r="O204" s="1037"/>
      <c r="P204" s="1053"/>
      <c r="Q204" s="1053"/>
      <c r="T204" s="1040"/>
      <c r="U204" s="1041"/>
      <c r="V204" s="1041"/>
      <c r="AA204" s="1038" t="str">
        <f>VLOOKUP(L204,'25-BRA-I-090'!$I:$FD,2,0)</f>
        <v>Ốc</v>
      </c>
      <c r="AB204" s="1038" t="str">
        <f>VLOOKUP(L204,'25-BRA-I-090'!$I:$FD,3,0)</f>
        <v>Nut-M16-ISO4032-8-tZn</v>
      </c>
      <c r="AC204" s="1038" t="str">
        <f>VLOOKUP(L204,'25-BRA-I-090'!$I:$FD,5,0)</f>
        <v>pcs</v>
      </c>
      <c r="AD204" s="1038">
        <f>SUMIFS('25-BRA-I-090'!$CW:$CW,'25-BRA-I-090'!$I:$I,L204)</f>
        <v>6512</v>
      </c>
      <c r="AE204" s="1038">
        <f>SUMIFS('25-BRA-I-090'!$CX:$CX,'25-BRA-I-090'!$I:$I,L204)</f>
        <v>0</v>
      </c>
      <c r="AF204" s="1038">
        <f>SUMIFS('25-BRA-I-090'!$DA:$DA,'25-BRA-I-090'!$I:$I,L204)</f>
        <v>0</v>
      </c>
      <c r="AG204" s="1038">
        <f>SUMIFS('25-BRA-I-090'!$DB:$DB,'25-BRA-I-090'!$I:$I,L204)</f>
        <v>0</v>
      </c>
      <c r="AH204" s="1039">
        <f>SUMIFS('25-BRA-I-090'!$DN:$DN,'25-BRA-I-090'!$I:$I,L204)+SUMIFS('25-BRA-I-090'!$EG:$EG,'25-BRA-I-090'!$I:$I,L204)</f>
        <v>6512</v>
      </c>
      <c r="AI204" s="1039">
        <f>SUMIFS('25-BRA-I-090'!$DO:$DO,'25-BRA-I-090'!$I:$I,L204)+SUMIFS('25-BRA-I-090'!$EH:$EH,'25-BRA-I-090'!$I:$I,L204)</f>
        <v>0</v>
      </c>
      <c r="AJ204" s="1039">
        <f>SUMIFS('25-BRA-I-090'!$DS:$DS,'25-BRA-I-090'!$I:$I,L204)+26400*SUMIFS('25-BRA-I-090'!$EJ:$EJ,'25-BRA-I-090'!$I:$I,L204)</f>
        <v>15172960</v>
      </c>
      <c r="AK204" s="1071"/>
      <c r="AO204" s="1071"/>
    </row>
    <row r="205" spans="1:41" s="1038" customFormat="1" ht="30">
      <c r="A205" s="372"/>
      <c r="B205" s="1056" t="str">
        <f t="shared" si="48"/>
        <v>Nut-M20-DIN934-10-Galv</v>
      </c>
      <c r="C205" s="1057" t="str">
        <f>VLOOKUP(L205,'25-BRA-I-090'!$I:$FD,4,0)</f>
        <v>10-Galv</v>
      </c>
      <c r="D205" s="374" t="str">
        <f t="shared" si="47"/>
        <v>pcs</v>
      </c>
      <c r="E205" s="183"/>
      <c r="F205" s="184">
        <f t="shared" si="44"/>
        <v>1360</v>
      </c>
      <c r="G205" s="185">
        <f t="shared" si="44"/>
        <v>0</v>
      </c>
      <c r="H205" s="185">
        <f t="shared" si="44"/>
        <v>0</v>
      </c>
      <c r="I205" s="185">
        <f t="shared" si="49"/>
        <v>1360</v>
      </c>
      <c r="J205" s="185">
        <f t="shared" si="45"/>
        <v>6440</v>
      </c>
      <c r="K205" s="185">
        <f t="shared" si="46"/>
        <v>8758400</v>
      </c>
      <c r="L205" s="1183" t="s">
        <v>880</v>
      </c>
      <c r="M205" s="1058"/>
      <c r="N205" s="1058"/>
      <c r="O205" s="1037"/>
      <c r="P205" s="1053"/>
      <c r="Q205" s="1053"/>
      <c r="T205" s="1040"/>
      <c r="U205" s="1041"/>
      <c r="V205" s="1041"/>
      <c r="AA205" s="1038" t="str">
        <f>VLOOKUP(L205,'25-BRA-I-090'!$I:$FD,2,0)</f>
        <v>Ốc</v>
      </c>
      <c r="AB205" s="1038" t="str">
        <f>VLOOKUP(L205,'25-BRA-I-090'!$I:$FD,3,0)</f>
        <v>Nut-M20-DIN934-10-Galv</v>
      </c>
      <c r="AC205" s="1038" t="str">
        <f>VLOOKUP(L205,'25-BRA-I-090'!$I:$FD,5,0)</f>
        <v>pcs</v>
      </c>
      <c r="AD205" s="1038">
        <f>SUMIFS('25-BRA-I-090'!$CW:$CW,'25-BRA-I-090'!$I:$I,L205)</f>
        <v>1360</v>
      </c>
      <c r="AE205" s="1038">
        <f>SUMIFS('25-BRA-I-090'!$CX:$CX,'25-BRA-I-090'!$I:$I,L205)</f>
        <v>0</v>
      </c>
      <c r="AF205" s="1038">
        <f>SUMIFS('25-BRA-I-090'!$DA:$DA,'25-BRA-I-090'!$I:$I,L205)</f>
        <v>0</v>
      </c>
      <c r="AG205" s="1038">
        <f>SUMIFS('25-BRA-I-090'!$DB:$DB,'25-BRA-I-090'!$I:$I,L205)</f>
        <v>0</v>
      </c>
      <c r="AH205" s="1039">
        <f>SUMIFS('25-BRA-I-090'!$DN:$DN,'25-BRA-I-090'!$I:$I,L205)+SUMIFS('25-BRA-I-090'!$EG:$EG,'25-BRA-I-090'!$I:$I,L205)</f>
        <v>1360</v>
      </c>
      <c r="AI205" s="1039">
        <f>SUMIFS('25-BRA-I-090'!$DO:$DO,'25-BRA-I-090'!$I:$I,L205)+SUMIFS('25-BRA-I-090'!$EH:$EH,'25-BRA-I-090'!$I:$I,L205)</f>
        <v>0</v>
      </c>
      <c r="AJ205" s="1039">
        <f>SUMIFS('25-BRA-I-090'!$DS:$DS,'25-BRA-I-090'!$I:$I,L205)+26400*SUMIFS('25-BRA-I-090'!$EJ:$EJ,'25-BRA-I-090'!$I:$I,L205)</f>
        <v>8758400</v>
      </c>
      <c r="AK205" s="1071"/>
      <c r="AO205" s="1071"/>
    </row>
    <row r="206" spans="1:41" s="1038" customFormat="1" ht="30">
      <c r="A206" s="372"/>
      <c r="B206" s="1056" t="str">
        <f t="shared" si="48"/>
        <v>Nut-M20-ISO4032-10.9-tZn</v>
      </c>
      <c r="C206" s="1057" t="str">
        <f>VLOOKUP(L206,'25-BRA-I-090'!$I:$FD,4,0)</f>
        <v>10.9-tZn</v>
      </c>
      <c r="D206" s="374" t="str">
        <f t="shared" si="47"/>
        <v>pcs</v>
      </c>
      <c r="E206" s="183"/>
      <c r="F206" s="184">
        <f t="shared" si="44"/>
        <v>90</v>
      </c>
      <c r="G206" s="185">
        <f t="shared" si="44"/>
        <v>0</v>
      </c>
      <c r="H206" s="185">
        <f t="shared" si="44"/>
        <v>0</v>
      </c>
      <c r="I206" s="185">
        <f t="shared" si="49"/>
        <v>90</v>
      </c>
      <c r="J206" s="185">
        <f t="shared" si="45"/>
        <v>6440</v>
      </c>
      <c r="K206" s="185">
        <f t="shared" si="46"/>
        <v>579600</v>
      </c>
      <c r="L206" s="1183" t="s">
        <v>883</v>
      </c>
      <c r="M206" s="1058"/>
      <c r="N206" s="1058"/>
      <c r="O206" s="1037"/>
      <c r="P206" s="1053"/>
      <c r="Q206" s="1053"/>
      <c r="T206" s="1040"/>
      <c r="U206" s="1041"/>
      <c r="V206" s="1041"/>
      <c r="AA206" s="1038" t="str">
        <f>VLOOKUP(L206,'25-BRA-I-090'!$I:$FD,2,0)</f>
        <v>Ốc</v>
      </c>
      <c r="AB206" s="1038" t="str">
        <f>VLOOKUP(L206,'25-BRA-I-090'!$I:$FD,3,0)</f>
        <v>Nut-M20-ISO4032-10.9-tZn</v>
      </c>
      <c r="AC206" s="1038" t="str">
        <f>VLOOKUP(L206,'25-BRA-I-090'!$I:$FD,5,0)</f>
        <v>pcs</v>
      </c>
      <c r="AD206" s="1038">
        <f>SUMIFS('25-BRA-I-090'!$CW:$CW,'25-BRA-I-090'!$I:$I,L206)</f>
        <v>90</v>
      </c>
      <c r="AE206" s="1038">
        <f>SUMIFS('25-BRA-I-090'!$CX:$CX,'25-BRA-I-090'!$I:$I,L206)</f>
        <v>0</v>
      </c>
      <c r="AF206" s="1038">
        <f>SUMIFS('25-BRA-I-090'!$DA:$DA,'25-BRA-I-090'!$I:$I,L206)</f>
        <v>0</v>
      </c>
      <c r="AG206" s="1038">
        <f>SUMIFS('25-BRA-I-090'!$DB:$DB,'25-BRA-I-090'!$I:$I,L206)</f>
        <v>0</v>
      </c>
      <c r="AH206" s="1039">
        <f>SUMIFS('25-BRA-I-090'!$DN:$DN,'25-BRA-I-090'!$I:$I,L206)+SUMIFS('25-BRA-I-090'!$EG:$EG,'25-BRA-I-090'!$I:$I,L206)</f>
        <v>90</v>
      </c>
      <c r="AI206" s="1039">
        <f>SUMIFS('25-BRA-I-090'!$DO:$DO,'25-BRA-I-090'!$I:$I,L206)+SUMIFS('25-BRA-I-090'!$EH:$EH,'25-BRA-I-090'!$I:$I,L206)</f>
        <v>0</v>
      </c>
      <c r="AJ206" s="1039">
        <f>SUMIFS('25-BRA-I-090'!$DS:$DS,'25-BRA-I-090'!$I:$I,L206)+26400*SUMIFS('25-BRA-I-090'!$EJ:$EJ,'25-BRA-I-090'!$I:$I,L206)</f>
        <v>579600</v>
      </c>
      <c r="AK206" s="1071"/>
      <c r="AO206" s="1071"/>
    </row>
    <row r="207" spans="1:41" s="1038" customFormat="1" ht="30">
      <c r="A207" s="372"/>
      <c r="B207" s="1056" t="str">
        <f t="shared" si="48"/>
        <v>Nut-M20-ISO4032-8-Galv</v>
      </c>
      <c r="C207" s="1057" t="str">
        <f>VLOOKUP(L207,'25-BRA-I-090'!$I:$FD,4,0)</f>
        <v>8-Galv</v>
      </c>
      <c r="D207" s="374" t="str">
        <f t="shared" si="47"/>
        <v>pcs</v>
      </c>
      <c r="E207" s="183"/>
      <c r="F207" s="184">
        <f t="shared" si="44"/>
        <v>2266</v>
      </c>
      <c r="G207" s="185">
        <f t="shared" si="44"/>
        <v>0</v>
      </c>
      <c r="H207" s="185">
        <f t="shared" si="44"/>
        <v>0</v>
      </c>
      <c r="I207" s="185">
        <f t="shared" si="49"/>
        <v>2266</v>
      </c>
      <c r="J207" s="185">
        <f t="shared" si="45"/>
        <v>4203.0097087378645</v>
      </c>
      <c r="K207" s="185">
        <f t="shared" si="46"/>
        <v>9524020</v>
      </c>
      <c r="L207" s="1183" t="s">
        <v>885</v>
      </c>
      <c r="M207" s="1058"/>
      <c r="N207" s="1058"/>
      <c r="O207" s="1037"/>
      <c r="P207" s="1053"/>
      <c r="Q207" s="1053"/>
      <c r="T207" s="1040"/>
      <c r="U207" s="1041"/>
      <c r="V207" s="1041"/>
      <c r="AA207" s="1038" t="str">
        <f>VLOOKUP(L207,'25-BRA-I-090'!$I:$FD,2,0)</f>
        <v>Ốc</v>
      </c>
      <c r="AB207" s="1038" t="str">
        <f>VLOOKUP(L207,'25-BRA-I-090'!$I:$FD,3,0)</f>
        <v>Nut-M20-ISO4032-8-Galv</v>
      </c>
      <c r="AC207" s="1038" t="str">
        <f>VLOOKUP(L207,'25-BRA-I-090'!$I:$FD,5,0)</f>
        <v>pcs</v>
      </c>
      <c r="AD207" s="1038">
        <f>SUMIFS('25-BRA-I-090'!$CW:$CW,'25-BRA-I-090'!$I:$I,L207)</f>
        <v>2266</v>
      </c>
      <c r="AE207" s="1038">
        <f>SUMIFS('25-BRA-I-090'!$CX:$CX,'25-BRA-I-090'!$I:$I,L207)</f>
        <v>0</v>
      </c>
      <c r="AF207" s="1038">
        <f>SUMIFS('25-BRA-I-090'!$DA:$DA,'25-BRA-I-090'!$I:$I,L207)</f>
        <v>0</v>
      </c>
      <c r="AG207" s="1038">
        <f>SUMIFS('25-BRA-I-090'!$DB:$DB,'25-BRA-I-090'!$I:$I,L207)</f>
        <v>0</v>
      </c>
      <c r="AH207" s="1039">
        <f>SUMIFS('25-BRA-I-090'!$DN:$DN,'25-BRA-I-090'!$I:$I,L207)+SUMIFS('25-BRA-I-090'!$EG:$EG,'25-BRA-I-090'!$I:$I,L207)</f>
        <v>2266</v>
      </c>
      <c r="AI207" s="1039">
        <f>SUMIFS('25-BRA-I-090'!$DO:$DO,'25-BRA-I-090'!$I:$I,L207)+SUMIFS('25-BRA-I-090'!$EH:$EH,'25-BRA-I-090'!$I:$I,L207)</f>
        <v>0</v>
      </c>
      <c r="AJ207" s="1039">
        <f>SUMIFS('25-BRA-I-090'!$DS:$DS,'25-BRA-I-090'!$I:$I,L207)+26400*SUMIFS('25-BRA-I-090'!$EJ:$EJ,'25-BRA-I-090'!$I:$I,L207)</f>
        <v>9524020</v>
      </c>
      <c r="AK207" s="1071"/>
      <c r="AO207" s="1071"/>
    </row>
    <row r="208" spans="1:41" s="1038" customFormat="1" ht="30">
      <c r="A208" s="372"/>
      <c r="B208" s="1056" t="str">
        <f t="shared" si="48"/>
        <v>Nut-M20-ISO4032-8-tZn</v>
      </c>
      <c r="C208" s="1057" t="str">
        <f>VLOOKUP(L208,'25-BRA-I-090'!$I:$FD,4,0)</f>
        <v>8-tZn</v>
      </c>
      <c r="D208" s="374" t="str">
        <f t="shared" si="47"/>
        <v>pcs</v>
      </c>
      <c r="E208" s="183"/>
      <c r="F208" s="184">
        <f t="shared" si="44"/>
        <v>2408</v>
      </c>
      <c r="G208" s="185">
        <f t="shared" si="44"/>
        <v>0</v>
      </c>
      <c r="H208" s="185">
        <f t="shared" si="44"/>
        <v>0</v>
      </c>
      <c r="I208" s="185">
        <f t="shared" si="49"/>
        <v>2408</v>
      </c>
      <c r="J208" s="185">
        <f t="shared" si="45"/>
        <v>4510</v>
      </c>
      <c r="K208" s="185">
        <f t="shared" si="46"/>
        <v>10860080</v>
      </c>
      <c r="L208" s="1183" t="s">
        <v>887</v>
      </c>
      <c r="M208" s="1058"/>
      <c r="N208" s="1058"/>
      <c r="O208" s="1037"/>
      <c r="P208" s="1053"/>
      <c r="Q208" s="1053"/>
      <c r="T208" s="1040"/>
      <c r="U208" s="1041"/>
      <c r="V208" s="1041"/>
      <c r="AA208" s="1038" t="str">
        <f>VLOOKUP(L208,'25-BRA-I-090'!$I:$FD,2,0)</f>
        <v>Ốc</v>
      </c>
      <c r="AB208" s="1038" t="str">
        <f>VLOOKUP(L208,'25-BRA-I-090'!$I:$FD,3,0)</f>
        <v>Nut-M20-ISO4032-8-tZn</v>
      </c>
      <c r="AC208" s="1038" t="str">
        <f>VLOOKUP(L208,'25-BRA-I-090'!$I:$FD,5,0)</f>
        <v>pcs</v>
      </c>
      <c r="AD208" s="1038">
        <f>SUMIFS('25-BRA-I-090'!$CW:$CW,'25-BRA-I-090'!$I:$I,L208)</f>
        <v>2408</v>
      </c>
      <c r="AE208" s="1038">
        <f>SUMIFS('25-BRA-I-090'!$CX:$CX,'25-BRA-I-090'!$I:$I,L208)</f>
        <v>0</v>
      </c>
      <c r="AF208" s="1038">
        <f>SUMIFS('25-BRA-I-090'!$DA:$DA,'25-BRA-I-090'!$I:$I,L208)</f>
        <v>0</v>
      </c>
      <c r="AG208" s="1038">
        <f>SUMIFS('25-BRA-I-090'!$DB:$DB,'25-BRA-I-090'!$I:$I,L208)</f>
        <v>0</v>
      </c>
      <c r="AH208" s="1039">
        <f>SUMIFS('25-BRA-I-090'!$DN:$DN,'25-BRA-I-090'!$I:$I,L208)+SUMIFS('25-BRA-I-090'!$EG:$EG,'25-BRA-I-090'!$I:$I,L208)</f>
        <v>2408</v>
      </c>
      <c r="AI208" s="1039">
        <f>SUMIFS('25-BRA-I-090'!$DO:$DO,'25-BRA-I-090'!$I:$I,L208)+SUMIFS('25-BRA-I-090'!$EH:$EH,'25-BRA-I-090'!$I:$I,L208)</f>
        <v>0</v>
      </c>
      <c r="AJ208" s="1039">
        <f>SUMIFS('25-BRA-I-090'!$DS:$DS,'25-BRA-I-090'!$I:$I,L208)+26400*SUMIFS('25-BRA-I-090'!$EJ:$EJ,'25-BRA-I-090'!$I:$I,L208)</f>
        <v>10860080</v>
      </c>
      <c r="AK208" s="1071"/>
      <c r="AO208" s="1071"/>
    </row>
    <row r="209" spans="1:41" s="1038" customFormat="1" ht="30">
      <c r="A209" s="372"/>
      <c r="B209" s="1056" t="str">
        <f t="shared" si="48"/>
        <v>Nut-M24-DIN934-10-Galv</v>
      </c>
      <c r="C209" s="1057" t="str">
        <f>VLOOKUP(L209,'25-BRA-I-090'!$I:$FD,4,0)</f>
        <v>10-Galv</v>
      </c>
      <c r="D209" s="374" t="str">
        <f t="shared" si="47"/>
        <v>pcs</v>
      </c>
      <c r="E209" s="183"/>
      <c r="F209" s="184">
        <f t="shared" si="44"/>
        <v>170</v>
      </c>
      <c r="G209" s="185">
        <f t="shared" si="44"/>
        <v>0</v>
      </c>
      <c r="H209" s="185">
        <f t="shared" si="44"/>
        <v>0</v>
      </c>
      <c r="I209" s="185">
        <f t="shared" si="49"/>
        <v>170</v>
      </c>
      <c r="J209" s="185">
        <f t="shared" si="45"/>
        <v>11000</v>
      </c>
      <c r="K209" s="185">
        <f t="shared" si="46"/>
        <v>1870000</v>
      </c>
      <c r="L209" s="1183" t="s">
        <v>889</v>
      </c>
      <c r="M209" s="1058"/>
      <c r="N209" s="1058"/>
      <c r="O209" s="1037"/>
      <c r="P209" s="1053"/>
      <c r="Q209" s="1053"/>
      <c r="T209" s="1040"/>
      <c r="U209" s="1041"/>
      <c r="V209" s="1041"/>
      <c r="AA209" s="1038" t="str">
        <f>VLOOKUP(L209,'25-BRA-I-090'!$I:$FD,2,0)</f>
        <v>Ốc</v>
      </c>
      <c r="AB209" s="1038" t="str">
        <f>VLOOKUP(L209,'25-BRA-I-090'!$I:$FD,3,0)</f>
        <v>Nut-M24-DIN934-10-Galv</v>
      </c>
      <c r="AC209" s="1038" t="str">
        <f>VLOOKUP(L209,'25-BRA-I-090'!$I:$FD,5,0)</f>
        <v>pcs</v>
      </c>
      <c r="AD209" s="1038">
        <f>SUMIFS('25-BRA-I-090'!$CW:$CW,'25-BRA-I-090'!$I:$I,L209)</f>
        <v>170</v>
      </c>
      <c r="AE209" s="1038">
        <f>SUMIFS('25-BRA-I-090'!$CX:$CX,'25-BRA-I-090'!$I:$I,L209)</f>
        <v>0</v>
      </c>
      <c r="AF209" s="1038">
        <f>SUMIFS('25-BRA-I-090'!$DA:$DA,'25-BRA-I-090'!$I:$I,L209)</f>
        <v>0</v>
      </c>
      <c r="AG209" s="1038">
        <f>SUMIFS('25-BRA-I-090'!$DB:$DB,'25-BRA-I-090'!$I:$I,L209)</f>
        <v>0</v>
      </c>
      <c r="AH209" s="1039">
        <f>SUMIFS('25-BRA-I-090'!$DN:$DN,'25-BRA-I-090'!$I:$I,L209)+SUMIFS('25-BRA-I-090'!$EG:$EG,'25-BRA-I-090'!$I:$I,L209)</f>
        <v>170</v>
      </c>
      <c r="AI209" s="1039">
        <f>SUMIFS('25-BRA-I-090'!$DO:$DO,'25-BRA-I-090'!$I:$I,L209)+SUMIFS('25-BRA-I-090'!$EH:$EH,'25-BRA-I-090'!$I:$I,L209)</f>
        <v>0</v>
      </c>
      <c r="AJ209" s="1039">
        <f>SUMIFS('25-BRA-I-090'!$DS:$DS,'25-BRA-I-090'!$I:$I,L209)+26400*SUMIFS('25-BRA-I-090'!$EJ:$EJ,'25-BRA-I-090'!$I:$I,L209)</f>
        <v>1870000</v>
      </c>
      <c r="AK209" s="1071"/>
      <c r="AO209" s="1071"/>
    </row>
    <row r="210" spans="1:41" s="1038" customFormat="1" ht="30">
      <c r="A210" s="372"/>
      <c r="B210" s="1056" t="str">
        <f t="shared" si="48"/>
        <v>Nut-M24-EN14399-4-10-tZn</v>
      </c>
      <c r="C210" s="1057" t="str">
        <f>VLOOKUP(L210,'25-BRA-I-090'!$I:$FD,4,0)</f>
        <v>10-tZn</v>
      </c>
      <c r="D210" s="374" t="str">
        <f t="shared" si="47"/>
        <v>pcs</v>
      </c>
      <c r="E210" s="183"/>
      <c r="F210" s="184">
        <f t="shared" si="44"/>
        <v>90</v>
      </c>
      <c r="G210" s="185">
        <f t="shared" si="44"/>
        <v>0</v>
      </c>
      <c r="H210" s="185">
        <f t="shared" si="44"/>
        <v>0</v>
      </c>
      <c r="I210" s="185">
        <f t="shared" si="49"/>
        <v>90</v>
      </c>
      <c r="J210" s="185">
        <f t="shared" si="45"/>
        <v>25000</v>
      </c>
      <c r="K210" s="185">
        <f t="shared" si="46"/>
        <v>2250000</v>
      </c>
      <c r="L210" s="1183" t="s">
        <v>891</v>
      </c>
      <c r="M210" s="1058"/>
      <c r="N210" s="1058"/>
      <c r="O210" s="1037"/>
      <c r="P210" s="1053"/>
      <c r="Q210" s="1053"/>
      <c r="T210" s="1040"/>
      <c r="U210" s="1041"/>
      <c r="V210" s="1041"/>
      <c r="AA210" s="1038" t="str">
        <f>VLOOKUP(L210,'25-BRA-I-090'!$I:$FD,2,0)</f>
        <v>Ốc</v>
      </c>
      <c r="AB210" s="1038" t="str">
        <f>VLOOKUP(L210,'25-BRA-I-090'!$I:$FD,3,0)</f>
        <v>Nut-M24-EN14399-4-10-tZn</v>
      </c>
      <c r="AC210" s="1038" t="str">
        <f>VLOOKUP(L210,'25-BRA-I-090'!$I:$FD,5,0)</f>
        <v>pcs</v>
      </c>
      <c r="AD210" s="1038">
        <f>SUMIFS('25-BRA-I-090'!$CW:$CW,'25-BRA-I-090'!$I:$I,L210)</f>
        <v>90</v>
      </c>
      <c r="AE210" s="1038">
        <f>SUMIFS('25-BRA-I-090'!$CX:$CX,'25-BRA-I-090'!$I:$I,L210)</f>
        <v>0</v>
      </c>
      <c r="AF210" s="1038">
        <f>SUMIFS('25-BRA-I-090'!$DA:$DA,'25-BRA-I-090'!$I:$I,L210)</f>
        <v>0</v>
      </c>
      <c r="AG210" s="1038">
        <f>SUMIFS('25-BRA-I-090'!$DB:$DB,'25-BRA-I-090'!$I:$I,L210)</f>
        <v>0</v>
      </c>
      <c r="AH210" s="1039">
        <f>SUMIFS('25-BRA-I-090'!$DN:$DN,'25-BRA-I-090'!$I:$I,L210)+SUMIFS('25-BRA-I-090'!$EG:$EG,'25-BRA-I-090'!$I:$I,L210)</f>
        <v>90</v>
      </c>
      <c r="AI210" s="1039">
        <f>SUMIFS('25-BRA-I-090'!$DO:$DO,'25-BRA-I-090'!$I:$I,L210)+SUMIFS('25-BRA-I-090'!$EH:$EH,'25-BRA-I-090'!$I:$I,L210)</f>
        <v>0</v>
      </c>
      <c r="AJ210" s="1039">
        <f>SUMIFS('25-BRA-I-090'!$DS:$DS,'25-BRA-I-090'!$I:$I,L210)+26400*SUMIFS('25-BRA-I-090'!$EJ:$EJ,'25-BRA-I-090'!$I:$I,L210)</f>
        <v>2250000</v>
      </c>
      <c r="AK210" s="1071"/>
      <c r="AO210" s="1071"/>
    </row>
    <row r="211" spans="1:41" s="1038" customFormat="1" ht="30">
      <c r="A211" s="372"/>
      <c r="B211" s="1056" t="str">
        <f t="shared" si="48"/>
        <v>Nut-M24-ISO4032-8-Galv</v>
      </c>
      <c r="C211" s="1057" t="str">
        <f>VLOOKUP(L211,'25-BRA-I-090'!$I:$FD,4,0)</f>
        <v>8-Galv</v>
      </c>
      <c r="D211" s="374" t="str">
        <f t="shared" si="47"/>
        <v>pcs</v>
      </c>
      <c r="E211" s="183"/>
      <c r="F211" s="184">
        <f t="shared" si="44"/>
        <v>20</v>
      </c>
      <c r="G211" s="185">
        <f t="shared" si="44"/>
        <v>0</v>
      </c>
      <c r="H211" s="185">
        <f t="shared" si="44"/>
        <v>0</v>
      </c>
      <c r="I211" s="185">
        <f t="shared" si="49"/>
        <v>20</v>
      </c>
      <c r="J211" s="185">
        <f t="shared" si="45"/>
        <v>7700</v>
      </c>
      <c r="K211" s="185">
        <f t="shared" si="46"/>
        <v>154000</v>
      </c>
      <c r="L211" s="1183" t="s">
        <v>894</v>
      </c>
      <c r="M211" s="1058"/>
      <c r="N211" s="1058"/>
      <c r="O211" s="1037"/>
      <c r="P211" s="1053"/>
      <c r="Q211" s="1053"/>
      <c r="T211" s="1040"/>
      <c r="U211" s="1041"/>
      <c r="V211" s="1041"/>
      <c r="AA211" s="1038" t="str">
        <f>VLOOKUP(L211,'25-BRA-I-090'!$I:$FD,2,0)</f>
        <v>Ốc</v>
      </c>
      <c r="AB211" s="1038" t="str">
        <f>VLOOKUP(L211,'25-BRA-I-090'!$I:$FD,3,0)</f>
        <v>Nut-M24-ISO4032-8-Galv</v>
      </c>
      <c r="AC211" s="1038" t="str">
        <f>VLOOKUP(L211,'25-BRA-I-090'!$I:$FD,5,0)</f>
        <v>pcs</v>
      </c>
      <c r="AD211" s="1038">
        <f>SUMIFS('25-BRA-I-090'!$CW:$CW,'25-BRA-I-090'!$I:$I,L211)</f>
        <v>20</v>
      </c>
      <c r="AE211" s="1038">
        <f>SUMIFS('25-BRA-I-090'!$CX:$CX,'25-BRA-I-090'!$I:$I,L211)</f>
        <v>0</v>
      </c>
      <c r="AF211" s="1038">
        <f>SUMIFS('25-BRA-I-090'!$DA:$DA,'25-BRA-I-090'!$I:$I,L211)</f>
        <v>0</v>
      </c>
      <c r="AG211" s="1038">
        <f>SUMIFS('25-BRA-I-090'!$DB:$DB,'25-BRA-I-090'!$I:$I,L211)</f>
        <v>0</v>
      </c>
      <c r="AH211" s="1039">
        <f>SUMIFS('25-BRA-I-090'!$DN:$DN,'25-BRA-I-090'!$I:$I,L211)+SUMIFS('25-BRA-I-090'!$EG:$EG,'25-BRA-I-090'!$I:$I,L211)</f>
        <v>20</v>
      </c>
      <c r="AI211" s="1039">
        <f>SUMIFS('25-BRA-I-090'!$DO:$DO,'25-BRA-I-090'!$I:$I,L211)+SUMIFS('25-BRA-I-090'!$EH:$EH,'25-BRA-I-090'!$I:$I,L211)</f>
        <v>0</v>
      </c>
      <c r="AJ211" s="1039">
        <f>SUMIFS('25-BRA-I-090'!$DS:$DS,'25-BRA-I-090'!$I:$I,L211)+26400*SUMIFS('25-BRA-I-090'!$EJ:$EJ,'25-BRA-I-090'!$I:$I,L211)</f>
        <v>154000</v>
      </c>
      <c r="AK211" s="1071"/>
      <c r="AO211" s="1071"/>
    </row>
    <row r="212" spans="1:41" s="1038" customFormat="1" ht="30">
      <c r="A212" s="372"/>
      <c r="B212" s="1056" t="str">
        <f t="shared" si="48"/>
        <v>Nut-M24-ISO4032-8-tZn</v>
      </c>
      <c r="C212" s="1057" t="str">
        <f>VLOOKUP(L212,'25-BRA-I-090'!$I:$FD,4,0)</f>
        <v>8-tZn</v>
      </c>
      <c r="D212" s="374" t="str">
        <f t="shared" si="47"/>
        <v>pcs</v>
      </c>
      <c r="E212" s="183"/>
      <c r="F212" s="184">
        <f t="shared" si="44"/>
        <v>2146</v>
      </c>
      <c r="G212" s="185">
        <f t="shared" si="44"/>
        <v>0</v>
      </c>
      <c r="H212" s="185">
        <f t="shared" si="44"/>
        <v>0</v>
      </c>
      <c r="I212" s="185">
        <f t="shared" si="49"/>
        <v>2146</v>
      </c>
      <c r="J212" s="185">
        <f t="shared" si="45"/>
        <v>7700</v>
      </c>
      <c r="K212" s="185">
        <f t="shared" si="46"/>
        <v>16524200</v>
      </c>
      <c r="L212" s="1183" t="s">
        <v>896</v>
      </c>
      <c r="M212" s="1058"/>
      <c r="N212" s="1058"/>
      <c r="O212" s="1037"/>
      <c r="P212" s="1053"/>
      <c r="Q212" s="1053"/>
      <c r="T212" s="1040"/>
      <c r="U212" s="1041"/>
      <c r="V212" s="1041"/>
      <c r="AA212" s="1038" t="str">
        <f>VLOOKUP(L212,'25-BRA-I-090'!$I:$FD,2,0)</f>
        <v>Ốc</v>
      </c>
      <c r="AB212" s="1038" t="str">
        <f>VLOOKUP(L212,'25-BRA-I-090'!$I:$FD,3,0)</f>
        <v>Nut-M24-ISO4032-8-tZn</v>
      </c>
      <c r="AC212" s="1038" t="str">
        <f>VLOOKUP(L212,'25-BRA-I-090'!$I:$FD,5,0)</f>
        <v>pcs</v>
      </c>
      <c r="AD212" s="1038">
        <f>SUMIFS('25-BRA-I-090'!$CW:$CW,'25-BRA-I-090'!$I:$I,L212)</f>
        <v>2146</v>
      </c>
      <c r="AE212" s="1038">
        <f>SUMIFS('25-BRA-I-090'!$CX:$CX,'25-BRA-I-090'!$I:$I,L212)</f>
        <v>0</v>
      </c>
      <c r="AF212" s="1038">
        <f>SUMIFS('25-BRA-I-090'!$DA:$DA,'25-BRA-I-090'!$I:$I,L212)</f>
        <v>0</v>
      </c>
      <c r="AG212" s="1038">
        <f>SUMIFS('25-BRA-I-090'!$DB:$DB,'25-BRA-I-090'!$I:$I,L212)</f>
        <v>0</v>
      </c>
      <c r="AH212" s="1039">
        <f>SUMIFS('25-BRA-I-090'!$DN:$DN,'25-BRA-I-090'!$I:$I,L212)+SUMIFS('25-BRA-I-090'!$EG:$EG,'25-BRA-I-090'!$I:$I,L212)</f>
        <v>2146</v>
      </c>
      <c r="AI212" s="1039">
        <f>SUMIFS('25-BRA-I-090'!$DO:$DO,'25-BRA-I-090'!$I:$I,L212)+SUMIFS('25-BRA-I-090'!$EH:$EH,'25-BRA-I-090'!$I:$I,L212)</f>
        <v>0</v>
      </c>
      <c r="AJ212" s="1039">
        <f>SUMIFS('25-BRA-I-090'!$DS:$DS,'25-BRA-I-090'!$I:$I,L212)+26400*SUMIFS('25-BRA-I-090'!$EJ:$EJ,'25-BRA-I-090'!$I:$I,L212)</f>
        <v>16524200</v>
      </c>
      <c r="AK212" s="1071"/>
      <c r="AO212" s="1071"/>
    </row>
    <row r="213" spans="1:41" s="1038" customFormat="1" ht="30">
      <c r="A213" s="372"/>
      <c r="B213" s="1056" t="str">
        <f t="shared" si="48"/>
        <v>Nut-M30-ISO4032-8-Galv</v>
      </c>
      <c r="C213" s="1057" t="str">
        <f>VLOOKUP(L213,'25-BRA-I-090'!$I:$FD,4,0)</f>
        <v>8-Galv</v>
      </c>
      <c r="D213" s="374" t="str">
        <f t="shared" si="47"/>
        <v>pcs</v>
      </c>
      <c r="E213" s="183"/>
      <c r="F213" s="184">
        <f t="shared" si="44"/>
        <v>90</v>
      </c>
      <c r="G213" s="185">
        <f t="shared" si="44"/>
        <v>0</v>
      </c>
      <c r="H213" s="185">
        <f t="shared" si="44"/>
        <v>0</v>
      </c>
      <c r="I213" s="185">
        <f t="shared" si="49"/>
        <v>90</v>
      </c>
      <c r="J213" s="185">
        <f t="shared" si="45"/>
        <v>15610</v>
      </c>
      <c r="K213" s="185">
        <f t="shared" si="46"/>
        <v>1404900</v>
      </c>
      <c r="L213" s="1183" t="s">
        <v>898</v>
      </c>
      <c r="M213" s="1058"/>
      <c r="N213" s="1058"/>
      <c r="O213" s="1037"/>
      <c r="P213" s="1053"/>
      <c r="Q213" s="1053"/>
      <c r="T213" s="1040"/>
      <c r="U213" s="1041"/>
      <c r="V213" s="1041"/>
      <c r="AA213" s="1038" t="str">
        <f>VLOOKUP(L213,'25-BRA-I-090'!$I:$FD,2,0)</f>
        <v>Ốc</v>
      </c>
      <c r="AB213" s="1038" t="str">
        <f>VLOOKUP(L213,'25-BRA-I-090'!$I:$FD,3,0)</f>
        <v>Nut-M30-ISO4032-8-Galv</v>
      </c>
      <c r="AC213" s="1038" t="str">
        <f>VLOOKUP(L213,'25-BRA-I-090'!$I:$FD,5,0)</f>
        <v>pcs</v>
      </c>
      <c r="AD213" s="1038">
        <f>SUMIFS('25-BRA-I-090'!$CW:$CW,'25-BRA-I-090'!$I:$I,L213)</f>
        <v>90</v>
      </c>
      <c r="AE213" s="1038">
        <f>SUMIFS('25-BRA-I-090'!$CX:$CX,'25-BRA-I-090'!$I:$I,L213)</f>
        <v>0</v>
      </c>
      <c r="AF213" s="1038">
        <f>SUMIFS('25-BRA-I-090'!$DA:$DA,'25-BRA-I-090'!$I:$I,L213)</f>
        <v>0</v>
      </c>
      <c r="AG213" s="1038">
        <f>SUMIFS('25-BRA-I-090'!$DB:$DB,'25-BRA-I-090'!$I:$I,L213)</f>
        <v>0</v>
      </c>
      <c r="AH213" s="1039">
        <f>SUMIFS('25-BRA-I-090'!$DN:$DN,'25-BRA-I-090'!$I:$I,L213)+SUMIFS('25-BRA-I-090'!$EG:$EG,'25-BRA-I-090'!$I:$I,L213)</f>
        <v>90</v>
      </c>
      <c r="AI213" s="1039">
        <f>SUMIFS('25-BRA-I-090'!$DO:$DO,'25-BRA-I-090'!$I:$I,L213)+SUMIFS('25-BRA-I-090'!$EH:$EH,'25-BRA-I-090'!$I:$I,L213)</f>
        <v>0</v>
      </c>
      <c r="AJ213" s="1039">
        <f>SUMIFS('25-BRA-I-090'!$DS:$DS,'25-BRA-I-090'!$I:$I,L213)+26400*SUMIFS('25-BRA-I-090'!$EJ:$EJ,'25-BRA-I-090'!$I:$I,L213)</f>
        <v>1404900</v>
      </c>
      <c r="AK213" s="1071"/>
      <c r="AO213" s="1071"/>
    </row>
    <row r="214" spans="1:41" s="1038" customFormat="1" ht="30">
      <c r="A214" s="372"/>
      <c r="B214" s="1056" t="str">
        <f t="shared" si="48"/>
        <v>Nut-M30-ISO4032-8-tZn</v>
      </c>
      <c r="C214" s="1057" t="str">
        <f>VLOOKUP(L214,'25-BRA-I-090'!$I:$FD,4,0)</f>
        <v>8-tZn</v>
      </c>
      <c r="D214" s="374" t="str">
        <f t="shared" si="47"/>
        <v>pcs</v>
      </c>
      <c r="E214" s="183"/>
      <c r="F214" s="184">
        <f t="shared" si="44"/>
        <v>680</v>
      </c>
      <c r="G214" s="185">
        <f t="shared" si="44"/>
        <v>0</v>
      </c>
      <c r="H214" s="185">
        <f t="shared" si="44"/>
        <v>0</v>
      </c>
      <c r="I214" s="185">
        <f t="shared" si="49"/>
        <v>680</v>
      </c>
      <c r="J214" s="185">
        <f t="shared" si="45"/>
        <v>15610</v>
      </c>
      <c r="K214" s="185">
        <f t="shared" si="46"/>
        <v>10614800</v>
      </c>
      <c r="L214" s="1183" t="s">
        <v>900</v>
      </c>
      <c r="M214" s="1058"/>
      <c r="N214" s="1058"/>
      <c r="O214" s="1037"/>
      <c r="P214" s="1053"/>
      <c r="Q214" s="1053"/>
      <c r="T214" s="1040"/>
      <c r="U214" s="1041"/>
      <c r="V214" s="1041"/>
      <c r="AA214" s="1038" t="str">
        <f>VLOOKUP(L214,'25-BRA-I-090'!$I:$FD,2,0)</f>
        <v>Ốc</v>
      </c>
      <c r="AB214" s="1038" t="str">
        <f>VLOOKUP(L214,'25-BRA-I-090'!$I:$FD,3,0)</f>
        <v>Nut-M30-ISO4032-8-tZn</v>
      </c>
      <c r="AC214" s="1038" t="str">
        <f>VLOOKUP(L214,'25-BRA-I-090'!$I:$FD,5,0)</f>
        <v>pcs</v>
      </c>
      <c r="AD214" s="1038">
        <f>SUMIFS('25-BRA-I-090'!$CW:$CW,'25-BRA-I-090'!$I:$I,L214)</f>
        <v>680</v>
      </c>
      <c r="AE214" s="1038">
        <f>SUMIFS('25-BRA-I-090'!$CX:$CX,'25-BRA-I-090'!$I:$I,L214)</f>
        <v>0</v>
      </c>
      <c r="AF214" s="1038">
        <f>SUMIFS('25-BRA-I-090'!$DA:$DA,'25-BRA-I-090'!$I:$I,L214)</f>
        <v>0</v>
      </c>
      <c r="AG214" s="1038">
        <f>SUMIFS('25-BRA-I-090'!$DB:$DB,'25-BRA-I-090'!$I:$I,L214)</f>
        <v>0</v>
      </c>
      <c r="AH214" s="1039">
        <f>SUMIFS('25-BRA-I-090'!$DN:$DN,'25-BRA-I-090'!$I:$I,L214)+SUMIFS('25-BRA-I-090'!$EG:$EG,'25-BRA-I-090'!$I:$I,L214)</f>
        <v>680</v>
      </c>
      <c r="AI214" s="1039">
        <f>SUMIFS('25-BRA-I-090'!$DO:$DO,'25-BRA-I-090'!$I:$I,L214)+SUMIFS('25-BRA-I-090'!$EH:$EH,'25-BRA-I-090'!$I:$I,L214)</f>
        <v>0</v>
      </c>
      <c r="AJ214" s="1039">
        <f>SUMIFS('25-BRA-I-090'!$DS:$DS,'25-BRA-I-090'!$I:$I,L214)+26400*SUMIFS('25-BRA-I-090'!$EJ:$EJ,'25-BRA-I-090'!$I:$I,L214)</f>
        <v>10614800</v>
      </c>
      <c r="AK214" s="1071"/>
      <c r="AO214" s="1071"/>
    </row>
    <row r="215" spans="1:41" s="1038" customFormat="1" ht="30">
      <c r="A215" s="372"/>
      <c r="B215" s="1056" t="str">
        <f t="shared" si="48"/>
        <v>Nut-M4-ISO4032-8-Galv</v>
      </c>
      <c r="C215" s="1057" t="str">
        <f>VLOOKUP(L215,'25-BRA-I-090'!$I:$FD,4,0)</f>
        <v>8-Galv</v>
      </c>
      <c r="D215" s="374" t="str">
        <f t="shared" si="47"/>
        <v>pcs</v>
      </c>
      <c r="E215" s="183"/>
      <c r="F215" s="184">
        <f t="shared" si="44"/>
        <v>100</v>
      </c>
      <c r="G215" s="185">
        <f t="shared" si="44"/>
        <v>0</v>
      </c>
      <c r="H215" s="185">
        <f t="shared" si="44"/>
        <v>0</v>
      </c>
      <c r="I215" s="185">
        <f t="shared" si="49"/>
        <v>100</v>
      </c>
      <c r="J215" s="185">
        <f t="shared" si="45"/>
        <v>60</v>
      </c>
      <c r="K215" s="185">
        <f t="shared" si="46"/>
        <v>6000</v>
      </c>
      <c r="L215" s="1183" t="s">
        <v>902</v>
      </c>
      <c r="M215" s="1058"/>
      <c r="N215" s="1058"/>
      <c r="O215" s="1037"/>
      <c r="P215" s="1053"/>
      <c r="Q215" s="1053"/>
      <c r="T215" s="1040"/>
      <c r="U215" s="1041"/>
      <c r="V215" s="1041"/>
      <c r="AA215" s="1038" t="str">
        <f>VLOOKUP(L215,'25-BRA-I-090'!$I:$FD,2,0)</f>
        <v>Ốc</v>
      </c>
      <c r="AB215" s="1038" t="str">
        <f>VLOOKUP(L215,'25-BRA-I-090'!$I:$FD,3,0)</f>
        <v>Nut-M4-ISO4032-8-Galv</v>
      </c>
      <c r="AC215" s="1038" t="str">
        <f>VLOOKUP(L215,'25-BRA-I-090'!$I:$FD,5,0)</f>
        <v>pcs</v>
      </c>
      <c r="AD215" s="1038">
        <f>SUMIFS('25-BRA-I-090'!$CW:$CW,'25-BRA-I-090'!$I:$I,L215)</f>
        <v>100</v>
      </c>
      <c r="AE215" s="1038">
        <f>SUMIFS('25-BRA-I-090'!$CX:$CX,'25-BRA-I-090'!$I:$I,L215)</f>
        <v>0</v>
      </c>
      <c r="AF215" s="1038">
        <f>SUMIFS('25-BRA-I-090'!$DA:$DA,'25-BRA-I-090'!$I:$I,L215)</f>
        <v>0</v>
      </c>
      <c r="AG215" s="1038">
        <f>SUMIFS('25-BRA-I-090'!$DB:$DB,'25-BRA-I-090'!$I:$I,L215)</f>
        <v>0</v>
      </c>
      <c r="AH215" s="1039">
        <f>SUMIFS('25-BRA-I-090'!$DN:$DN,'25-BRA-I-090'!$I:$I,L215)+SUMIFS('25-BRA-I-090'!$EG:$EG,'25-BRA-I-090'!$I:$I,L215)</f>
        <v>100</v>
      </c>
      <c r="AI215" s="1039">
        <f>SUMIFS('25-BRA-I-090'!$DO:$DO,'25-BRA-I-090'!$I:$I,L215)+SUMIFS('25-BRA-I-090'!$EH:$EH,'25-BRA-I-090'!$I:$I,L215)</f>
        <v>0</v>
      </c>
      <c r="AJ215" s="1039">
        <f>SUMIFS('25-BRA-I-090'!$DS:$DS,'25-BRA-I-090'!$I:$I,L215)+26400*SUMIFS('25-BRA-I-090'!$EJ:$EJ,'25-BRA-I-090'!$I:$I,L215)</f>
        <v>6000</v>
      </c>
      <c r="AK215" s="1071"/>
      <c r="AO215" s="1071"/>
    </row>
    <row r="216" spans="1:41" s="1038" customFormat="1" ht="30">
      <c r="A216" s="372"/>
      <c r="B216" s="1056" t="str">
        <f t="shared" si="48"/>
        <v>Nut-M52-DIN439-8-Galv</v>
      </c>
      <c r="C216" s="1057" t="str">
        <f>VLOOKUP(L216,'25-BRA-I-090'!$I:$FD,4,0)</f>
        <v>8-Galv</v>
      </c>
      <c r="D216" s="374" t="str">
        <f t="shared" si="47"/>
        <v>pcs</v>
      </c>
      <c r="E216" s="183"/>
      <c r="F216" s="184">
        <f t="shared" si="44"/>
        <v>100</v>
      </c>
      <c r="G216" s="185">
        <f t="shared" si="44"/>
        <v>0</v>
      </c>
      <c r="H216" s="185">
        <f t="shared" si="44"/>
        <v>0</v>
      </c>
      <c r="I216" s="185">
        <f t="shared" si="49"/>
        <v>100</v>
      </c>
      <c r="J216" s="185">
        <f t="shared" si="45"/>
        <v>122000</v>
      </c>
      <c r="K216" s="185">
        <f t="shared" si="46"/>
        <v>12200000</v>
      </c>
      <c r="L216" s="1183" t="s">
        <v>904</v>
      </c>
      <c r="M216" s="1058"/>
      <c r="N216" s="1058"/>
      <c r="O216" s="1037"/>
      <c r="P216" s="1053"/>
      <c r="Q216" s="1053"/>
      <c r="T216" s="1040"/>
      <c r="U216" s="1041"/>
      <c r="V216" s="1041"/>
      <c r="AA216" s="1038" t="str">
        <f>VLOOKUP(L216,'25-BRA-I-090'!$I:$FD,2,0)</f>
        <v>Ốc</v>
      </c>
      <c r="AB216" s="1038" t="str">
        <f>VLOOKUP(L216,'25-BRA-I-090'!$I:$FD,3,0)</f>
        <v>Nut-M52-DIN439-8-Galv</v>
      </c>
      <c r="AC216" s="1038" t="str">
        <f>VLOOKUP(L216,'25-BRA-I-090'!$I:$FD,5,0)</f>
        <v>pcs</v>
      </c>
      <c r="AD216" s="1038">
        <f>SUMIFS('25-BRA-I-090'!$CW:$CW,'25-BRA-I-090'!$I:$I,L216)</f>
        <v>100</v>
      </c>
      <c r="AE216" s="1038">
        <f>SUMIFS('25-BRA-I-090'!$CX:$CX,'25-BRA-I-090'!$I:$I,L216)</f>
        <v>0</v>
      </c>
      <c r="AF216" s="1038">
        <f>SUMIFS('25-BRA-I-090'!$DA:$DA,'25-BRA-I-090'!$I:$I,L216)</f>
        <v>0</v>
      </c>
      <c r="AG216" s="1038">
        <f>SUMIFS('25-BRA-I-090'!$DB:$DB,'25-BRA-I-090'!$I:$I,L216)</f>
        <v>0</v>
      </c>
      <c r="AH216" s="1039">
        <f>SUMIFS('25-BRA-I-090'!$DN:$DN,'25-BRA-I-090'!$I:$I,L216)+SUMIFS('25-BRA-I-090'!$EG:$EG,'25-BRA-I-090'!$I:$I,L216)</f>
        <v>100</v>
      </c>
      <c r="AI216" s="1039">
        <f>SUMIFS('25-BRA-I-090'!$DO:$DO,'25-BRA-I-090'!$I:$I,L216)+SUMIFS('25-BRA-I-090'!$EH:$EH,'25-BRA-I-090'!$I:$I,L216)</f>
        <v>0</v>
      </c>
      <c r="AJ216" s="1039">
        <f>SUMIFS('25-BRA-I-090'!$DS:$DS,'25-BRA-I-090'!$I:$I,L216)+26400*SUMIFS('25-BRA-I-090'!$EJ:$EJ,'25-BRA-I-090'!$I:$I,L216)</f>
        <v>12200000</v>
      </c>
      <c r="AK216" s="1071"/>
      <c r="AO216" s="1071"/>
    </row>
    <row r="217" spans="1:41" s="1038" customFormat="1" ht="30">
      <c r="A217" s="372"/>
      <c r="B217" s="1056" t="str">
        <f t="shared" si="48"/>
        <v>NUT-M5-ISO4032-8-Galv</v>
      </c>
      <c r="C217" s="1057" t="str">
        <f>VLOOKUP(L217,'25-BRA-I-090'!$I:$FD,4,0)</f>
        <v>8-Galv</v>
      </c>
      <c r="D217" s="374" t="str">
        <f t="shared" si="47"/>
        <v>pcs</v>
      </c>
      <c r="E217" s="183"/>
      <c r="F217" s="184">
        <f t="shared" si="44"/>
        <v>103</v>
      </c>
      <c r="G217" s="185">
        <f t="shared" si="44"/>
        <v>0</v>
      </c>
      <c r="H217" s="185">
        <f t="shared" si="44"/>
        <v>0</v>
      </c>
      <c r="I217" s="185">
        <f t="shared" si="49"/>
        <v>103</v>
      </c>
      <c r="J217" s="185">
        <f t="shared" si="45"/>
        <v>90</v>
      </c>
      <c r="K217" s="185">
        <f t="shared" si="46"/>
        <v>9270</v>
      </c>
      <c r="L217" s="1183" t="s">
        <v>906</v>
      </c>
      <c r="M217" s="1058"/>
      <c r="N217" s="1058"/>
      <c r="O217" s="1037"/>
      <c r="P217" s="1053"/>
      <c r="Q217" s="1053"/>
      <c r="T217" s="1040"/>
      <c r="U217" s="1041"/>
      <c r="V217" s="1041"/>
      <c r="AA217" s="1038" t="str">
        <f>VLOOKUP(L217,'25-BRA-I-090'!$I:$FD,2,0)</f>
        <v>Ốc</v>
      </c>
      <c r="AB217" s="1038" t="str">
        <f>VLOOKUP(L217,'25-BRA-I-090'!$I:$FD,3,0)</f>
        <v>NUT-M5-ISO4032-8-Galv</v>
      </c>
      <c r="AC217" s="1038" t="str">
        <f>VLOOKUP(L217,'25-BRA-I-090'!$I:$FD,5,0)</f>
        <v>pcs</v>
      </c>
      <c r="AD217" s="1038">
        <f>SUMIFS('25-BRA-I-090'!$CW:$CW,'25-BRA-I-090'!$I:$I,L217)</f>
        <v>103</v>
      </c>
      <c r="AE217" s="1038">
        <f>SUMIFS('25-BRA-I-090'!$CX:$CX,'25-BRA-I-090'!$I:$I,L217)</f>
        <v>0</v>
      </c>
      <c r="AF217" s="1038">
        <f>SUMIFS('25-BRA-I-090'!$DA:$DA,'25-BRA-I-090'!$I:$I,L217)</f>
        <v>0</v>
      </c>
      <c r="AG217" s="1038">
        <f>SUMIFS('25-BRA-I-090'!$DB:$DB,'25-BRA-I-090'!$I:$I,L217)</f>
        <v>0</v>
      </c>
      <c r="AH217" s="1039">
        <f>SUMIFS('25-BRA-I-090'!$DN:$DN,'25-BRA-I-090'!$I:$I,L217)+SUMIFS('25-BRA-I-090'!$EG:$EG,'25-BRA-I-090'!$I:$I,L217)</f>
        <v>103</v>
      </c>
      <c r="AI217" s="1039">
        <f>SUMIFS('25-BRA-I-090'!$DO:$DO,'25-BRA-I-090'!$I:$I,L217)+SUMIFS('25-BRA-I-090'!$EH:$EH,'25-BRA-I-090'!$I:$I,L217)</f>
        <v>0</v>
      </c>
      <c r="AJ217" s="1039">
        <f>SUMIFS('25-BRA-I-090'!$DS:$DS,'25-BRA-I-090'!$I:$I,L217)+26400*SUMIFS('25-BRA-I-090'!$EJ:$EJ,'25-BRA-I-090'!$I:$I,L217)</f>
        <v>9270</v>
      </c>
      <c r="AK217" s="1071"/>
      <c r="AO217" s="1071"/>
    </row>
    <row r="218" spans="1:41" s="1038" customFormat="1" ht="30">
      <c r="A218" s="372"/>
      <c r="B218" s="1056" t="str">
        <f t="shared" si="48"/>
        <v>Nut-M6-ISO4032-8-Galv</v>
      </c>
      <c r="C218" s="1057" t="str">
        <f>VLOOKUP(L218,'25-BRA-I-090'!$I:$FD,4,0)</f>
        <v>8-Galv</v>
      </c>
      <c r="D218" s="374" t="str">
        <f t="shared" si="47"/>
        <v>pcs</v>
      </c>
      <c r="E218" s="183"/>
      <c r="F218" s="184">
        <f t="shared" si="44"/>
        <v>380</v>
      </c>
      <c r="G218" s="185">
        <f t="shared" si="44"/>
        <v>0</v>
      </c>
      <c r="H218" s="185">
        <f t="shared" si="44"/>
        <v>0</v>
      </c>
      <c r="I218" s="185">
        <f t="shared" si="49"/>
        <v>380</v>
      </c>
      <c r="J218" s="185">
        <f t="shared" si="45"/>
        <v>180</v>
      </c>
      <c r="K218" s="185">
        <f t="shared" si="46"/>
        <v>68400</v>
      </c>
      <c r="L218" s="1183" t="s">
        <v>908</v>
      </c>
      <c r="M218" s="1058"/>
      <c r="N218" s="1058"/>
      <c r="O218" s="1037"/>
      <c r="P218" s="1053"/>
      <c r="Q218" s="1053"/>
      <c r="T218" s="1040"/>
      <c r="U218" s="1041"/>
      <c r="V218" s="1041"/>
      <c r="AA218" s="1038" t="str">
        <f>VLOOKUP(L218,'25-BRA-I-090'!$I:$FD,2,0)</f>
        <v>Ốc</v>
      </c>
      <c r="AB218" s="1038" t="str">
        <f>VLOOKUP(L218,'25-BRA-I-090'!$I:$FD,3,0)</f>
        <v>Nut-M6-ISO4032-8-Galv</v>
      </c>
      <c r="AC218" s="1038" t="str">
        <f>VLOOKUP(L218,'25-BRA-I-090'!$I:$FD,5,0)</f>
        <v>pcs</v>
      </c>
      <c r="AD218" s="1038">
        <f>SUMIFS('25-BRA-I-090'!$CW:$CW,'25-BRA-I-090'!$I:$I,L218)</f>
        <v>380</v>
      </c>
      <c r="AE218" s="1038">
        <f>SUMIFS('25-BRA-I-090'!$CX:$CX,'25-BRA-I-090'!$I:$I,L218)</f>
        <v>0</v>
      </c>
      <c r="AF218" s="1038">
        <f>SUMIFS('25-BRA-I-090'!$DA:$DA,'25-BRA-I-090'!$I:$I,L218)</f>
        <v>0</v>
      </c>
      <c r="AG218" s="1038">
        <f>SUMIFS('25-BRA-I-090'!$DB:$DB,'25-BRA-I-090'!$I:$I,L218)</f>
        <v>0</v>
      </c>
      <c r="AH218" s="1039">
        <f>SUMIFS('25-BRA-I-090'!$DN:$DN,'25-BRA-I-090'!$I:$I,L218)+SUMIFS('25-BRA-I-090'!$EG:$EG,'25-BRA-I-090'!$I:$I,L218)</f>
        <v>380</v>
      </c>
      <c r="AI218" s="1039">
        <f>SUMIFS('25-BRA-I-090'!$DO:$DO,'25-BRA-I-090'!$I:$I,L218)+SUMIFS('25-BRA-I-090'!$EH:$EH,'25-BRA-I-090'!$I:$I,L218)</f>
        <v>0</v>
      </c>
      <c r="AJ218" s="1039">
        <f>SUMIFS('25-BRA-I-090'!$DS:$DS,'25-BRA-I-090'!$I:$I,L218)+26400*SUMIFS('25-BRA-I-090'!$EJ:$EJ,'25-BRA-I-090'!$I:$I,L218)</f>
        <v>68400</v>
      </c>
      <c r="AK218" s="1071"/>
      <c r="AO218" s="1071"/>
    </row>
    <row r="219" spans="1:41" s="1038" customFormat="1" ht="30">
      <c r="A219" s="372"/>
      <c r="B219" s="1056" t="str">
        <f t="shared" si="48"/>
        <v>Nut-M8-Din985-8-Galv</v>
      </c>
      <c r="C219" s="1057" t="str">
        <f>VLOOKUP(L219,'25-BRA-I-090'!$I:$FD,4,0)</f>
        <v>8-Galv</v>
      </c>
      <c r="D219" s="374" t="str">
        <f t="shared" si="47"/>
        <v>pcs</v>
      </c>
      <c r="E219" s="183"/>
      <c r="F219" s="184">
        <f t="shared" ref="F219:H278" si="50">AD219</f>
        <v>332</v>
      </c>
      <c r="G219" s="185">
        <f t="shared" si="50"/>
        <v>0</v>
      </c>
      <c r="H219" s="185">
        <f t="shared" si="50"/>
        <v>0</v>
      </c>
      <c r="I219" s="185">
        <f t="shared" si="49"/>
        <v>332</v>
      </c>
      <c r="J219" s="185">
        <f t="shared" si="45"/>
        <v>520</v>
      </c>
      <c r="K219" s="185">
        <f t="shared" si="46"/>
        <v>172640</v>
      </c>
      <c r="L219" s="1183" t="s">
        <v>910</v>
      </c>
      <c r="M219" s="1058"/>
      <c r="N219" s="1058"/>
      <c r="O219" s="1037"/>
      <c r="P219" s="1053"/>
      <c r="Q219" s="1053"/>
      <c r="T219" s="1040"/>
      <c r="U219" s="1041"/>
      <c r="V219" s="1041"/>
      <c r="AA219" s="1038" t="str">
        <f>VLOOKUP(L219,'25-BRA-I-090'!$I:$FD,2,0)</f>
        <v>Ốc</v>
      </c>
      <c r="AB219" s="1038" t="str">
        <f>VLOOKUP(L219,'25-BRA-I-090'!$I:$FD,3,0)</f>
        <v>Nut-M8-Din985-8-Galv</v>
      </c>
      <c r="AC219" s="1038" t="str">
        <f>VLOOKUP(L219,'25-BRA-I-090'!$I:$FD,5,0)</f>
        <v>pcs</v>
      </c>
      <c r="AD219" s="1038">
        <f>SUMIFS('25-BRA-I-090'!$CW:$CW,'25-BRA-I-090'!$I:$I,L219)</f>
        <v>332</v>
      </c>
      <c r="AE219" s="1038">
        <f>SUMIFS('25-BRA-I-090'!$CX:$CX,'25-BRA-I-090'!$I:$I,L219)</f>
        <v>0</v>
      </c>
      <c r="AF219" s="1038">
        <f>SUMIFS('25-BRA-I-090'!$DA:$DA,'25-BRA-I-090'!$I:$I,L219)</f>
        <v>0</v>
      </c>
      <c r="AG219" s="1038">
        <f>SUMIFS('25-BRA-I-090'!$DB:$DB,'25-BRA-I-090'!$I:$I,L219)</f>
        <v>0</v>
      </c>
      <c r="AH219" s="1039">
        <f>SUMIFS('25-BRA-I-090'!$DN:$DN,'25-BRA-I-090'!$I:$I,L219)+SUMIFS('25-BRA-I-090'!$EG:$EG,'25-BRA-I-090'!$I:$I,L219)</f>
        <v>332</v>
      </c>
      <c r="AI219" s="1039">
        <f>SUMIFS('25-BRA-I-090'!$DO:$DO,'25-BRA-I-090'!$I:$I,L219)+SUMIFS('25-BRA-I-090'!$EH:$EH,'25-BRA-I-090'!$I:$I,L219)</f>
        <v>0</v>
      </c>
      <c r="AJ219" s="1039">
        <f>SUMIFS('25-BRA-I-090'!$DS:$DS,'25-BRA-I-090'!$I:$I,L219)+26400*SUMIFS('25-BRA-I-090'!$EJ:$EJ,'25-BRA-I-090'!$I:$I,L219)</f>
        <v>172640</v>
      </c>
      <c r="AK219" s="1071"/>
      <c r="AO219" s="1071"/>
    </row>
    <row r="220" spans="1:41" s="1038" customFormat="1" ht="30">
      <c r="A220" s="372"/>
      <c r="B220" s="1056" t="str">
        <f t="shared" si="48"/>
        <v>Nut-M8-ISO4032-8-Galv</v>
      </c>
      <c r="C220" s="1057" t="str">
        <f>VLOOKUP(L220,'25-BRA-I-090'!$I:$FD,4,0)</f>
        <v>8-Galv</v>
      </c>
      <c r="D220" s="374" t="str">
        <f t="shared" si="47"/>
        <v>pcs</v>
      </c>
      <c r="E220" s="183"/>
      <c r="F220" s="184">
        <f t="shared" si="50"/>
        <v>196</v>
      </c>
      <c r="G220" s="185">
        <f t="shared" si="50"/>
        <v>0</v>
      </c>
      <c r="H220" s="185">
        <f t="shared" si="50"/>
        <v>0</v>
      </c>
      <c r="I220" s="185">
        <f t="shared" si="49"/>
        <v>196</v>
      </c>
      <c r="J220" s="185">
        <f t="shared" si="45"/>
        <v>360</v>
      </c>
      <c r="K220" s="185">
        <f t="shared" si="46"/>
        <v>70560</v>
      </c>
      <c r="L220" s="1183" t="s">
        <v>912</v>
      </c>
      <c r="M220" s="1058"/>
      <c r="N220" s="1058"/>
      <c r="O220" s="1037"/>
      <c r="P220" s="1053"/>
      <c r="Q220" s="1053"/>
      <c r="T220" s="1040"/>
      <c r="U220" s="1041"/>
      <c r="V220" s="1041"/>
      <c r="AA220" s="1038" t="str">
        <f>VLOOKUP(L220,'25-BRA-I-090'!$I:$FD,2,0)</f>
        <v>Ốc</v>
      </c>
      <c r="AB220" s="1038" t="str">
        <f>VLOOKUP(L220,'25-BRA-I-090'!$I:$FD,3,0)</f>
        <v>Nut-M8-ISO4032-8-Galv</v>
      </c>
      <c r="AC220" s="1038" t="str">
        <f>VLOOKUP(L220,'25-BRA-I-090'!$I:$FD,5,0)</f>
        <v>pcs</v>
      </c>
      <c r="AD220" s="1038">
        <f>SUMIFS('25-BRA-I-090'!$CW:$CW,'25-BRA-I-090'!$I:$I,L220)</f>
        <v>196</v>
      </c>
      <c r="AE220" s="1038">
        <f>SUMIFS('25-BRA-I-090'!$CX:$CX,'25-BRA-I-090'!$I:$I,L220)</f>
        <v>0</v>
      </c>
      <c r="AF220" s="1038">
        <f>SUMIFS('25-BRA-I-090'!$DA:$DA,'25-BRA-I-090'!$I:$I,L220)</f>
        <v>0</v>
      </c>
      <c r="AG220" s="1038">
        <f>SUMIFS('25-BRA-I-090'!$DB:$DB,'25-BRA-I-090'!$I:$I,L220)</f>
        <v>0</v>
      </c>
      <c r="AH220" s="1039">
        <f>SUMIFS('25-BRA-I-090'!$DN:$DN,'25-BRA-I-090'!$I:$I,L220)+SUMIFS('25-BRA-I-090'!$EG:$EG,'25-BRA-I-090'!$I:$I,L220)</f>
        <v>196</v>
      </c>
      <c r="AI220" s="1039">
        <f>SUMIFS('25-BRA-I-090'!$DO:$DO,'25-BRA-I-090'!$I:$I,L220)+SUMIFS('25-BRA-I-090'!$EH:$EH,'25-BRA-I-090'!$I:$I,L220)</f>
        <v>0</v>
      </c>
      <c r="AJ220" s="1039">
        <f>SUMIFS('25-BRA-I-090'!$DS:$DS,'25-BRA-I-090'!$I:$I,L220)+26400*SUMIFS('25-BRA-I-090'!$EJ:$EJ,'25-BRA-I-090'!$I:$I,L220)</f>
        <v>70560</v>
      </c>
      <c r="AK220" s="1071"/>
      <c r="AO220" s="1071"/>
    </row>
    <row r="221" spans="1:41" s="1038" customFormat="1" ht="30">
      <c r="A221" s="372"/>
      <c r="B221" s="1056" t="str">
        <f t="shared" si="48"/>
        <v>Nut-M8-ISO4032-8-tZn</v>
      </c>
      <c r="C221" s="1057" t="str">
        <f>VLOOKUP(L221,'25-BRA-I-090'!$I:$FD,4,0)</f>
        <v>8-tZn</v>
      </c>
      <c r="D221" s="374" t="str">
        <f t="shared" si="47"/>
        <v>pcs</v>
      </c>
      <c r="E221" s="183"/>
      <c r="F221" s="184">
        <f t="shared" si="50"/>
        <v>358</v>
      </c>
      <c r="G221" s="185">
        <f t="shared" si="50"/>
        <v>0</v>
      </c>
      <c r="H221" s="185">
        <f t="shared" si="50"/>
        <v>0</v>
      </c>
      <c r="I221" s="185">
        <f t="shared" si="49"/>
        <v>358</v>
      </c>
      <c r="J221" s="185">
        <f t="shared" si="45"/>
        <v>360</v>
      </c>
      <c r="K221" s="185">
        <f t="shared" si="46"/>
        <v>128880</v>
      </c>
      <c r="L221" s="1183" t="s">
        <v>914</v>
      </c>
      <c r="M221" s="1058"/>
      <c r="N221" s="1058"/>
      <c r="O221" s="1037"/>
      <c r="P221" s="1053"/>
      <c r="Q221" s="1053"/>
      <c r="T221" s="1040"/>
      <c r="U221" s="1041"/>
      <c r="V221" s="1041"/>
      <c r="AA221" s="1038" t="str">
        <f>VLOOKUP(L221,'25-BRA-I-090'!$I:$FD,2,0)</f>
        <v>Ốc</v>
      </c>
      <c r="AB221" s="1038" t="str">
        <f>VLOOKUP(L221,'25-BRA-I-090'!$I:$FD,3,0)</f>
        <v>Nut-M8-ISO4032-8-tZn</v>
      </c>
      <c r="AC221" s="1038" t="str">
        <f>VLOOKUP(L221,'25-BRA-I-090'!$I:$FD,5,0)</f>
        <v>pcs</v>
      </c>
      <c r="AD221" s="1038">
        <f>SUMIFS('25-BRA-I-090'!$CW:$CW,'25-BRA-I-090'!$I:$I,L221)</f>
        <v>358</v>
      </c>
      <c r="AE221" s="1038">
        <f>SUMIFS('25-BRA-I-090'!$CX:$CX,'25-BRA-I-090'!$I:$I,L221)</f>
        <v>0</v>
      </c>
      <c r="AF221" s="1038">
        <f>SUMIFS('25-BRA-I-090'!$DA:$DA,'25-BRA-I-090'!$I:$I,L221)</f>
        <v>0</v>
      </c>
      <c r="AG221" s="1038">
        <f>SUMIFS('25-BRA-I-090'!$DB:$DB,'25-BRA-I-090'!$I:$I,L221)</f>
        <v>0</v>
      </c>
      <c r="AH221" s="1039">
        <f>SUMIFS('25-BRA-I-090'!$DN:$DN,'25-BRA-I-090'!$I:$I,L221)+SUMIFS('25-BRA-I-090'!$EG:$EG,'25-BRA-I-090'!$I:$I,L221)</f>
        <v>358</v>
      </c>
      <c r="AI221" s="1039">
        <f>SUMIFS('25-BRA-I-090'!$DO:$DO,'25-BRA-I-090'!$I:$I,L221)+SUMIFS('25-BRA-I-090'!$EH:$EH,'25-BRA-I-090'!$I:$I,L221)</f>
        <v>0</v>
      </c>
      <c r="AJ221" s="1039">
        <f>SUMIFS('25-BRA-I-090'!$DS:$DS,'25-BRA-I-090'!$I:$I,L221)+26400*SUMIFS('25-BRA-I-090'!$EJ:$EJ,'25-BRA-I-090'!$I:$I,L221)</f>
        <v>128880</v>
      </c>
      <c r="AK221" s="1071"/>
      <c r="AO221" s="1071"/>
    </row>
    <row r="222" spans="1:41" s="1038" customFormat="1" ht="45">
      <c r="A222" s="372"/>
      <c r="B222" s="1056" t="str">
        <f t="shared" si="48"/>
        <v>PIN (straight)-D8x70-ISO8752-St-Galv</v>
      </c>
      <c r="C222" s="1057" t="str">
        <f>VLOOKUP(L222,'25-BRA-I-090'!$I:$FD,4,0)</f>
        <v>St-Galv</v>
      </c>
      <c r="D222" s="374" t="str">
        <f t="shared" si="47"/>
        <v>pcs</v>
      </c>
      <c r="E222" s="183"/>
      <c r="F222" s="184">
        <f t="shared" si="50"/>
        <v>30</v>
      </c>
      <c r="G222" s="185">
        <f t="shared" si="50"/>
        <v>0</v>
      </c>
      <c r="H222" s="185">
        <f t="shared" si="50"/>
        <v>0</v>
      </c>
      <c r="I222" s="185">
        <f t="shared" si="49"/>
        <v>30</v>
      </c>
      <c r="J222" s="185">
        <f t="shared" si="45"/>
        <v>12000</v>
      </c>
      <c r="K222" s="185">
        <f t="shared" si="46"/>
        <v>360000</v>
      </c>
      <c r="L222" s="1183" t="s">
        <v>916</v>
      </c>
      <c r="M222" s="1058"/>
      <c r="N222" s="1058"/>
      <c r="O222" s="1037"/>
      <c r="P222" s="1053"/>
      <c r="Q222" s="1053"/>
      <c r="T222" s="1040"/>
      <c r="U222" s="1041"/>
      <c r="V222" s="1041"/>
      <c r="AA222" s="1038" t="str">
        <f>VLOOKUP(L222,'25-BRA-I-090'!$I:$FD,2,0)</f>
        <v>Chốt</v>
      </c>
      <c r="AB222" s="1038" t="str">
        <f>VLOOKUP(L222,'25-BRA-I-090'!$I:$FD,3,0)</f>
        <v>PIN (straight)-D8x70-ISO8752-St-Galv</v>
      </c>
      <c r="AC222" s="1038" t="str">
        <f>VLOOKUP(L222,'25-BRA-I-090'!$I:$FD,5,0)</f>
        <v>pcs</v>
      </c>
      <c r="AD222" s="1038">
        <f>SUMIFS('25-BRA-I-090'!$CW:$CW,'25-BRA-I-090'!$I:$I,L222)</f>
        <v>30</v>
      </c>
      <c r="AE222" s="1038">
        <f>SUMIFS('25-BRA-I-090'!$CX:$CX,'25-BRA-I-090'!$I:$I,L222)</f>
        <v>0</v>
      </c>
      <c r="AF222" s="1038">
        <f>SUMIFS('25-BRA-I-090'!$DA:$DA,'25-BRA-I-090'!$I:$I,L222)</f>
        <v>0</v>
      </c>
      <c r="AG222" s="1038">
        <f>SUMIFS('25-BRA-I-090'!$DB:$DB,'25-BRA-I-090'!$I:$I,L222)</f>
        <v>0</v>
      </c>
      <c r="AH222" s="1039">
        <f>SUMIFS('25-BRA-I-090'!$DN:$DN,'25-BRA-I-090'!$I:$I,L222)+SUMIFS('25-BRA-I-090'!$EG:$EG,'25-BRA-I-090'!$I:$I,L222)</f>
        <v>30</v>
      </c>
      <c r="AI222" s="1039">
        <f>SUMIFS('25-BRA-I-090'!$DO:$DO,'25-BRA-I-090'!$I:$I,L222)+SUMIFS('25-BRA-I-090'!$EH:$EH,'25-BRA-I-090'!$I:$I,L222)</f>
        <v>0</v>
      </c>
      <c r="AJ222" s="1039">
        <f>SUMIFS('25-BRA-I-090'!$DS:$DS,'25-BRA-I-090'!$I:$I,L222)+26400*SUMIFS('25-BRA-I-090'!$EJ:$EJ,'25-BRA-I-090'!$I:$I,L222)</f>
        <v>360000</v>
      </c>
      <c r="AK222" s="1071"/>
      <c r="AO222" s="1071"/>
    </row>
    <row r="223" spans="1:41" s="1038" customFormat="1" ht="45">
      <c r="A223" s="372"/>
      <c r="B223" s="1056" t="str">
        <f t="shared" si="48"/>
        <v>PIN (straight)-D8x75-ISO8752-St-Galv</v>
      </c>
      <c r="C223" s="1057" t="str">
        <f>VLOOKUP(L223,'25-BRA-I-090'!$I:$FD,4,0)</f>
        <v>St-Galv</v>
      </c>
      <c r="D223" s="374" t="str">
        <f t="shared" si="47"/>
        <v>pcs</v>
      </c>
      <c r="E223" s="183"/>
      <c r="F223" s="184">
        <f t="shared" si="50"/>
        <v>30</v>
      </c>
      <c r="G223" s="185">
        <f t="shared" si="50"/>
        <v>0</v>
      </c>
      <c r="H223" s="185">
        <f t="shared" si="50"/>
        <v>0</v>
      </c>
      <c r="I223" s="185">
        <f t="shared" si="49"/>
        <v>30</v>
      </c>
      <c r="J223" s="185">
        <f t="shared" si="45"/>
        <v>12000</v>
      </c>
      <c r="K223" s="185">
        <f t="shared" si="46"/>
        <v>360000</v>
      </c>
      <c r="L223" s="1183" t="s">
        <v>919</v>
      </c>
      <c r="M223" s="1058"/>
      <c r="N223" s="1058"/>
      <c r="O223" s="1037"/>
      <c r="P223" s="1053"/>
      <c r="Q223" s="1053"/>
      <c r="T223" s="1040"/>
      <c r="U223" s="1041"/>
      <c r="V223" s="1041"/>
      <c r="AA223" s="1038" t="str">
        <f>VLOOKUP(L223,'25-BRA-I-090'!$I:$FD,2,0)</f>
        <v>Chốt</v>
      </c>
      <c r="AB223" s="1038" t="str">
        <f>VLOOKUP(L223,'25-BRA-I-090'!$I:$FD,3,0)</f>
        <v>PIN (straight)-D8x75-ISO8752-St-Galv</v>
      </c>
      <c r="AC223" s="1038" t="str">
        <f>VLOOKUP(L223,'25-BRA-I-090'!$I:$FD,5,0)</f>
        <v>pcs</v>
      </c>
      <c r="AD223" s="1038">
        <f>SUMIFS('25-BRA-I-090'!$CW:$CW,'25-BRA-I-090'!$I:$I,L223)</f>
        <v>30</v>
      </c>
      <c r="AE223" s="1038">
        <f>SUMIFS('25-BRA-I-090'!$CX:$CX,'25-BRA-I-090'!$I:$I,L223)</f>
        <v>0</v>
      </c>
      <c r="AF223" s="1038">
        <f>SUMIFS('25-BRA-I-090'!$DA:$DA,'25-BRA-I-090'!$I:$I,L223)</f>
        <v>0</v>
      </c>
      <c r="AG223" s="1038">
        <f>SUMIFS('25-BRA-I-090'!$DB:$DB,'25-BRA-I-090'!$I:$I,L223)</f>
        <v>0</v>
      </c>
      <c r="AH223" s="1039">
        <f>SUMIFS('25-BRA-I-090'!$DN:$DN,'25-BRA-I-090'!$I:$I,L223)+SUMIFS('25-BRA-I-090'!$EG:$EG,'25-BRA-I-090'!$I:$I,L223)</f>
        <v>30</v>
      </c>
      <c r="AI223" s="1039">
        <f>SUMIFS('25-BRA-I-090'!$DO:$DO,'25-BRA-I-090'!$I:$I,L223)+SUMIFS('25-BRA-I-090'!$EH:$EH,'25-BRA-I-090'!$I:$I,L223)</f>
        <v>0</v>
      </c>
      <c r="AJ223" s="1039">
        <f>SUMIFS('25-BRA-I-090'!$DS:$DS,'25-BRA-I-090'!$I:$I,L223)+26400*SUMIFS('25-BRA-I-090'!$EJ:$EJ,'25-BRA-I-090'!$I:$I,L223)</f>
        <v>360000</v>
      </c>
      <c r="AK223" s="1071"/>
      <c r="AO223" s="1071"/>
    </row>
    <row r="224" spans="1:41" s="1038" customFormat="1" ht="30">
      <c r="A224" s="372"/>
      <c r="B224" s="1056" t="str">
        <f t="shared" si="48"/>
        <v>Ring-ID80x2.5-DIN471-St-Galv</v>
      </c>
      <c r="C224" s="1057" t="str">
        <f>VLOOKUP(L224,'25-BRA-I-090'!$I:$FD,4,0)</f>
        <v>St-Galv</v>
      </c>
      <c r="D224" s="374" t="str">
        <f t="shared" si="47"/>
        <v>pcs</v>
      </c>
      <c r="E224" s="183"/>
      <c r="F224" s="184">
        <f t="shared" si="50"/>
        <v>0</v>
      </c>
      <c r="G224" s="185">
        <f t="shared" si="50"/>
        <v>0</v>
      </c>
      <c r="H224" s="185">
        <f t="shared" si="50"/>
        <v>0</v>
      </c>
      <c r="I224" s="185">
        <f t="shared" si="49"/>
        <v>170</v>
      </c>
      <c r="J224" s="185">
        <f t="shared" si="45"/>
        <v>32000</v>
      </c>
      <c r="K224" s="185">
        <f t="shared" si="46"/>
        <v>5440000</v>
      </c>
      <c r="L224" s="1183" t="s">
        <v>921</v>
      </c>
      <c r="M224" s="1058"/>
      <c r="N224" s="1058"/>
      <c r="O224" s="1037"/>
      <c r="P224" s="1053"/>
      <c r="Q224" s="1053"/>
      <c r="T224" s="1040"/>
      <c r="U224" s="1041"/>
      <c r="V224" s="1041"/>
      <c r="AA224" s="1038" t="str">
        <f>VLOOKUP(L224,'25-BRA-I-090'!$I:$FD,2,0)</f>
        <v>Đệm</v>
      </c>
      <c r="AB224" s="1038" t="str">
        <f>VLOOKUP(L224,'25-BRA-I-090'!$I:$FD,3,0)</f>
        <v>Ring-ID80x2.5-DIN471-St-Galv</v>
      </c>
      <c r="AC224" s="1038" t="str">
        <f>VLOOKUP(L224,'25-BRA-I-090'!$I:$FD,5,0)</f>
        <v>pcs</v>
      </c>
      <c r="AD224" s="1038">
        <f>SUMIFS('25-BRA-I-090'!$CW:$CW,'25-BRA-I-090'!$I:$I,L224)</f>
        <v>0</v>
      </c>
      <c r="AE224" s="1038">
        <f>SUMIFS('25-BRA-I-090'!$CX:$CX,'25-BRA-I-090'!$I:$I,L224)</f>
        <v>0</v>
      </c>
      <c r="AF224" s="1038">
        <f>SUMIFS('25-BRA-I-090'!$DA:$DA,'25-BRA-I-090'!$I:$I,L224)</f>
        <v>0</v>
      </c>
      <c r="AG224" s="1038">
        <f>SUMIFS('25-BRA-I-090'!$DB:$DB,'25-BRA-I-090'!$I:$I,L224)</f>
        <v>0</v>
      </c>
      <c r="AH224" s="1039">
        <f>SUMIFS('25-BRA-I-090'!$DN:$DN,'25-BRA-I-090'!$I:$I,L224)+SUMIFS('25-BRA-I-090'!$EG:$EG,'25-BRA-I-090'!$I:$I,L224)</f>
        <v>170</v>
      </c>
      <c r="AI224" s="1039">
        <f>SUMIFS('25-BRA-I-090'!$DO:$DO,'25-BRA-I-090'!$I:$I,L224)+SUMIFS('25-BRA-I-090'!$EH:$EH,'25-BRA-I-090'!$I:$I,L224)</f>
        <v>0</v>
      </c>
      <c r="AJ224" s="1039">
        <f>SUMIFS('25-BRA-I-090'!$DS:$DS,'25-BRA-I-090'!$I:$I,L224)+26400*SUMIFS('25-BRA-I-090'!$EJ:$EJ,'25-BRA-I-090'!$I:$I,L224)</f>
        <v>5440000</v>
      </c>
      <c r="AK224" s="1071"/>
      <c r="AO224" s="1071"/>
    </row>
    <row r="225" spans="1:41" s="1038" customFormat="1" ht="45">
      <c r="A225" s="372"/>
      <c r="B225" s="1056" t="str">
        <f t="shared" si="48"/>
        <v>Threaded Rod-M12x120-DIN976-1-8.8-Galv</v>
      </c>
      <c r="C225" s="1057" t="str">
        <f>VLOOKUP(L225,'25-BRA-I-090'!$I:$FD,4,0)</f>
        <v>8.8-Galv</v>
      </c>
      <c r="D225" s="374" t="str">
        <f t="shared" si="47"/>
        <v>pcs</v>
      </c>
      <c r="E225" s="183"/>
      <c r="F225" s="184">
        <f t="shared" si="50"/>
        <v>30</v>
      </c>
      <c r="G225" s="185">
        <f t="shared" si="50"/>
        <v>0</v>
      </c>
      <c r="H225" s="185">
        <f t="shared" si="50"/>
        <v>0</v>
      </c>
      <c r="I225" s="185">
        <f t="shared" si="49"/>
        <v>30</v>
      </c>
      <c r="J225" s="185">
        <f t="shared" si="45"/>
        <v>13920</v>
      </c>
      <c r="K225" s="185">
        <f t="shared" si="46"/>
        <v>417600</v>
      </c>
      <c r="L225" s="1183" t="s">
        <v>924</v>
      </c>
      <c r="M225" s="1058"/>
      <c r="N225" s="1058"/>
      <c r="O225" s="1037"/>
      <c r="P225" s="1053"/>
      <c r="Q225" s="1053"/>
      <c r="T225" s="1040"/>
      <c r="U225" s="1041"/>
      <c r="V225" s="1041"/>
      <c r="AA225" s="1038" t="str">
        <f>VLOOKUP(L225,'25-BRA-I-090'!$I:$FD,2,0)</f>
        <v>Ma ní</v>
      </c>
      <c r="AB225" s="1038" t="str">
        <f>VLOOKUP(L225,'25-BRA-I-090'!$I:$FD,3,0)</f>
        <v>Threaded Rod-M12x120-DIN976-1-8.8-Galv</v>
      </c>
      <c r="AC225" s="1038" t="str">
        <f>VLOOKUP(L225,'25-BRA-I-090'!$I:$FD,5,0)</f>
        <v>pcs</v>
      </c>
      <c r="AD225" s="1038">
        <f>SUMIFS('25-BRA-I-090'!$CW:$CW,'25-BRA-I-090'!$I:$I,L225)</f>
        <v>30</v>
      </c>
      <c r="AE225" s="1038">
        <f>SUMIFS('25-BRA-I-090'!$CX:$CX,'25-BRA-I-090'!$I:$I,L225)</f>
        <v>0</v>
      </c>
      <c r="AF225" s="1038">
        <f>SUMIFS('25-BRA-I-090'!$DA:$DA,'25-BRA-I-090'!$I:$I,L225)</f>
        <v>0</v>
      </c>
      <c r="AG225" s="1038">
        <f>SUMIFS('25-BRA-I-090'!$DB:$DB,'25-BRA-I-090'!$I:$I,L225)</f>
        <v>0</v>
      </c>
      <c r="AH225" s="1039">
        <f>SUMIFS('25-BRA-I-090'!$DN:$DN,'25-BRA-I-090'!$I:$I,L225)+SUMIFS('25-BRA-I-090'!$EG:$EG,'25-BRA-I-090'!$I:$I,L225)</f>
        <v>30</v>
      </c>
      <c r="AI225" s="1039">
        <f>SUMIFS('25-BRA-I-090'!$DO:$DO,'25-BRA-I-090'!$I:$I,L225)+SUMIFS('25-BRA-I-090'!$EH:$EH,'25-BRA-I-090'!$I:$I,L225)</f>
        <v>0</v>
      </c>
      <c r="AJ225" s="1039">
        <f>SUMIFS('25-BRA-I-090'!$DS:$DS,'25-BRA-I-090'!$I:$I,L225)+26400*SUMIFS('25-BRA-I-090'!$EJ:$EJ,'25-BRA-I-090'!$I:$I,L225)</f>
        <v>417600</v>
      </c>
      <c r="AK225" s="1071"/>
      <c r="AO225" s="1071"/>
    </row>
    <row r="226" spans="1:41" s="1038" customFormat="1" ht="45">
      <c r="A226" s="372"/>
      <c r="B226" s="1056" t="str">
        <f t="shared" si="48"/>
        <v>Threaded Rod-M12x140-DIN976-1-8.8-Galv</v>
      </c>
      <c r="C226" s="1057" t="str">
        <f>VLOOKUP(L226,'25-BRA-I-090'!$I:$FD,4,0)</f>
        <v>8.8-Galv</v>
      </c>
      <c r="D226" s="374" t="str">
        <f t="shared" si="47"/>
        <v>pcs</v>
      </c>
      <c r="E226" s="183"/>
      <c r="F226" s="184">
        <f t="shared" si="50"/>
        <v>170</v>
      </c>
      <c r="G226" s="185">
        <f t="shared" si="50"/>
        <v>0</v>
      </c>
      <c r="H226" s="185">
        <f t="shared" si="50"/>
        <v>0</v>
      </c>
      <c r="I226" s="185">
        <f t="shared" si="49"/>
        <v>170</v>
      </c>
      <c r="J226" s="185">
        <f t="shared" si="45"/>
        <v>16240</v>
      </c>
      <c r="K226" s="185">
        <f t="shared" si="46"/>
        <v>2760800</v>
      </c>
      <c r="L226" s="1183" t="s">
        <v>927</v>
      </c>
      <c r="M226" s="1058"/>
      <c r="N226" s="1058"/>
      <c r="O226" s="1037"/>
      <c r="P226" s="1053"/>
      <c r="Q226" s="1053"/>
      <c r="T226" s="1040"/>
      <c r="U226" s="1041"/>
      <c r="V226" s="1041"/>
      <c r="AA226" s="1038" t="str">
        <f>VLOOKUP(L226,'25-BRA-I-090'!$I:$FD,2,0)</f>
        <v>Ma ní</v>
      </c>
      <c r="AB226" s="1038" t="str">
        <f>VLOOKUP(L226,'25-BRA-I-090'!$I:$FD,3,0)</f>
        <v>Threaded Rod-M12x140-DIN976-1-8.8-Galv</v>
      </c>
      <c r="AC226" s="1038" t="str">
        <f>VLOOKUP(L226,'25-BRA-I-090'!$I:$FD,5,0)</f>
        <v>pcs</v>
      </c>
      <c r="AD226" s="1038">
        <f>SUMIFS('25-BRA-I-090'!$CW:$CW,'25-BRA-I-090'!$I:$I,L226)</f>
        <v>170</v>
      </c>
      <c r="AE226" s="1038">
        <f>SUMIFS('25-BRA-I-090'!$CX:$CX,'25-BRA-I-090'!$I:$I,L226)</f>
        <v>0</v>
      </c>
      <c r="AF226" s="1038">
        <f>SUMIFS('25-BRA-I-090'!$DA:$DA,'25-BRA-I-090'!$I:$I,L226)</f>
        <v>0</v>
      </c>
      <c r="AG226" s="1038">
        <f>SUMIFS('25-BRA-I-090'!$DB:$DB,'25-BRA-I-090'!$I:$I,L226)</f>
        <v>0</v>
      </c>
      <c r="AH226" s="1039">
        <f>SUMIFS('25-BRA-I-090'!$DN:$DN,'25-BRA-I-090'!$I:$I,L226)+SUMIFS('25-BRA-I-090'!$EG:$EG,'25-BRA-I-090'!$I:$I,L226)</f>
        <v>170</v>
      </c>
      <c r="AI226" s="1039">
        <f>SUMIFS('25-BRA-I-090'!$DO:$DO,'25-BRA-I-090'!$I:$I,L226)+SUMIFS('25-BRA-I-090'!$EH:$EH,'25-BRA-I-090'!$I:$I,L226)</f>
        <v>0</v>
      </c>
      <c r="AJ226" s="1039">
        <f>SUMIFS('25-BRA-I-090'!$DS:$DS,'25-BRA-I-090'!$I:$I,L226)+26400*SUMIFS('25-BRA-I-090'!$EJ:$EJ,'25-BRA-I-090'!$I:$I,L226)</f>
        <v>2760800</v>
      </c>
      <c r="AK226" s="1071"/>
      <c r="AO226" s="1071"/>
    </row>
    <row r="227" spans="1:41" s="1038" customFormat="1" ht="45">
      <c r="A227" s="372"/>
      <c r="B227" s="1056" t="str">
        <f t="shared" si="48"/>
        <v>Threaded Rod-M12X200-DIN976-1-8.8-Galv</v>
      </c>
      <c r="C227" s="1057" t="str">
        <f>VLOOKUP(L227,'25-BRA-I-090'!$I:$FD,4,0)</f>
        <v>8.8-Galv</v>
      </c>
      <c r="D227" s="374" t="str">
        <f t="shared" si="47"/>
        <v>pcs</v>
      </c>
      <c r="E227" s="183"/>
      <c r="F227" s="184">
        <f t="shared" si="50"/>
        <v>50</v>
      </c>
      <c r="G227" s="185">
        <f t="shared" si="50"/>
        <v>0</v>
      </c>
      <c r="H227" s="185">
        <f t="shared" si="50"/>
        <v>0</v>
      </c>
      <c r="I227" s="185">
        <f t="shared" si="49"/>
        <v>50</v>
      </c>
      <c r="J227" s="185">
        <f t="shared" si="45"/>
        <v>23200</v>
      </c>
      <c r="K227" s="185">
        <f t="shared" si="46"/>
        <v>1160000</v>
      </c>
      <c r="L227" s="1183" t="s">
        <v>929</v>
      </c>
      <c r="M227" s="1058"/>
      <c r="N227" s="1058"/>
      <c r="O227" s="1037"/>
      <c r="P227" s="1053"/>
      <c r="Q227" s="1053"/>
      <c r="T227" s="1040"/>
      <c r="U227" s="1041"/>
      <c r="V227" s="1041"/>
      <c r="AA227" s="1038" t="str">
        <f>VLOOKUP(L227,'25-BRA-I-090'!$I:$FD,2,0)</f>
        <v>Ma ní</v>
      </c>
      <c r="AB227" s="1038" t="str">
        <f>VLOOKUP(L227,'25-BRA-I-090'!$I:$FD,3,0)</f>
        <v>Threaded Rod-M12X200-DIN976-1-8.8-Galv</v>
      </c>
      <c r="AC227" s="1038" t="str">
        <f>VLOOKUP(L227,'25-BRA-I-090'!$I:$FD,5,0)</f>
        <v>pcs</v>
      </c>
      <c r="AD227" s="1038">
        <f>SUMIFS('25-BRA-I-090'!$CW:$CW,'25-BRA-I-090'!$I:$I,L227)</f>
        <v>50</v>
      </c>
      <c r="AE227" s="1038">
        <f>SUMIFS('25-BRA-I-090'!$CX:$CX,'25-BRA-I-090'!$I:$I,L227)</f>
        <v>0</v>
      </c>
      <c r="AF227" s="1038">
        <f>SUMIFS('25-BRA-I-090'!$DA:$DA,'25-BRA-I-090'!$I:$I,L227)</f>
        <v>0</v>
      </c>
      <c r="AG227" s="1038">
        <f>SUMIFS('25-BRA-I-090'!$DB:$DB,'25-BRA-I-090'!$I:$I,L227)</f>
        <v>0</v>
      </c>
      <c r="AH227" s="1039">
        <f>SUMIFS('25-BRA-I-090'!$DN:$DN,'25-BRA-I-090'!$I:$I,L227)+SUMIFS('25-BRA-I-090'!$EG:$EG,'25-BRA-I-090'!$I:$I,L227)</f>
        <v>50</v>
      </c>
      <c r="AI227" s="1039">
        <f>SUMIFS('25-BRA-I-090'!$DO:$DO,'25-BRA-I-090'!$I:$I,L227)+SUMIFS('25-BRA-I-090'!$EH:$EH,'25-BRA-I-090'!$I:$I,L227)</f>
        <v>0</v>
      </c>
      <c r="AJ227" s="1039">
        <f>SUMIFS('25-BRA-I-090'!$DS:$DS,'25-BRA-I-090'!$I:$I,L227)+26400*SUMIFS('25-BRA-I-090'!$EJ:$EJ,'25-BRA-I-090'!$I:$I,L227)</f>
        <v>1160000</v>
      </c>
      <c r="AK227" s="1071"/>
      <c r="AO227" s="1071"/>
    </row>
    <row r="228" spans="1:41" s="1038" customFormat="1" ht="30">
      <c r="A228" s="372"/>
      <c r="B228" s="1056" t="str">
        <f t="shared" si="48"/>
        <v>Washer-M10-DIN434-St-Galv</v>
      </c>
      <c r="C228" s="1057" t="str">
        <f>VLOOKUP(L228,'25-BRA-I-090'!$I:$FD,4,0)</f>
        <v>St-Galv</v>
      </c>
      <c r="D228" s="374" t="str">
        <f t="shared" si="47"/>
        <v>pcs</v>
      </c>
      <c r="E228" s="183"/>
      <c r="F228" s="184">
        <f t="shared" si="50"/>
        <v>130</v>
      </c>
      <c r="G228" s="185">
        <f t="shared" si="50"/>
        <v>0</v>
      </c>
      <c r="H228" s="185">
        <f t="shared" si="50"/>
        <v>0</v>
      </c>
      <c r="I228" s="185">
        <f t="shared" si="49"/>
        <v>130</v>
      </c>
      <c r="J228" s="185">
        <f t="shared" si="45"/>
        <v>2660</v>
      </c>
      <c r="K228" s="185">
        <f t="shared" si="46"/>
        <v>345800</v>
      </c>
      <c r="L228" s="1183" t="s">
        <v>931</v>
      </c>
      <c r="M228" s="1058"/>
      <c r="N228" s="1058"/>
      <c r="O228" s="1037"/>
      <c r="P228" s="1053"/>
      <c r="Q228" s="1053"/>
      <c r="T228" s="1040"/>
      <c r="U228" s="1041"/>
      <c r="V228" s="1041"/>
      <c r="AA228" s="1038" t="str">
        <f>VLOOKUP(L228,'25-BRA-I-090'!$I:$FD,2,0)</f>
        <v>Đệm</v>
      </c>
      <c r="AB228" s="1038" t="str">
        <f>VLOOKUP(L228,'25-BRA-I-090'!$I:$FD,3,0)</f>
        <v>Washer-M10-DIN434-St-Galv</v>
      </c>
      <c r="AC228" s="1038" t="str">
        <f>VLOOKUP(L228,'25-BRA-I-090'!$I:$FD,5,0)</f>
        <v>pcs</v>
      </c>
      <c r="AD228" s="1038">
        <f>SUMIFS('25-BRA-I-090'!$CW:$CW,'25-BRA-I-090'!$I:$I,L228)</f>
        <v>130</v>
      </c>
      <c r="AE228" s="1038">
        <f>SUMIFS('25-BRA-I-090'!$CX:$CX,'25-BRA-I-090'!$I:$I,L228)</f>
        <v>0</v>
      </c>
      <c r="AF228" s="1038">
        <f>SUMIFS('25-BRA-I-090'!$DA:$DA,'25-BRA-I-090'!$I:$I,L228)</f>
        <v>0</v>
      </c>
      <c r="AG228" s="1038">
        <f>SUMIFS('25-BRA-I-090'!$DB:$DB,'25-BRA-I-090'!$I:$I,L228)</f>
        <v>0</v>
      </c>
      <c r="AH228" s="1039">
        <f>SUMIFS('25-BRA-I-090'!$DN:$DN,'25-BRA-I-090'!$I:$I,L228)+SUMIFS('25-BRA-I-090'!$EG:$EG,'25-BRA-I-090'!$I:$I,L228)</f>
        <v>130</v>
      </c>
      <c r="AI228" s="1039">
        <f>SUMIFS('25-BRA-I-090'!$DO:$DO,'25-BRA-I-090'!$I:$I,L228)+SUMIFS('25-BRA-I-090'!$EH:$EH,'25-BRA-I-090'!$I:$I,L228)</f>
        <v>0</v>
      </c>
      <c r="AJ228" s="1039">
        <f>SUMIFS('25-BRA-I-090'!$DS:$DS,'25-BRA-I-090'!$I:$I,L228)+26400*SUMIFS('25-BRA-I-090'!$EJ:$EJ,'25-BRA-I-090'!$I:$I,L228)</f>
        <v>345800</v>
      </c>
      <c r="AK228" s="1071"/>
      <c r="AO228" s="1071"/>
    </row>
    <row r="229" spans="1:41" s="1038" customFormat="1" ht="45">
      <c r="A229" s="372"/>
      <c r="B229" s="1056" t="str">
        <f t="shared" si="48"/>
        <v>Washer-M10-ISO7089-St-200 HV-Galv</v>
      </c>
      <c r="C229" s="1057" t="str">
        <f>VLOOKUP(L229,'25-BRA-I-090'!$I:$FD,4,0)</f>
        <v>St-200 HV-Galv</v>
      </c>
      <c r="D229" s="374" t="str">
        <f t="shared" si="47"/>
        <v>pcs</v>
      </c>
      <c r="E229" s="183"/>
      <c r="F229" s="184">
        <f t="shared" si="50"/>
        <v>902</v>
      </c>
      <c r="G229" s="185">
        <f t="shared" si="50"/>
        <v>0</v>
      </c>
      <c r="H229" s="185">
        <f t="shared" si="50"/>
        <v>0</v>
      </c>
      <c r="I229" s="185">
        <f t="shared" si="49"/>
        <v>902</v>
      </c>
      <c r="J229" s="185">
        <f t="shared" si="45"/>
        <v>450</v>
      </c>
      <c r="K229" s="185">
        <f t="shared" si="46"/>
        <v>405900</v>
      </c>
      <c r="L229" s="1183" t="s">
        <v>933</v>
      </c>
      <c r="M229" s="1058"/>
      <c r="N229" s="1058"/>
      <c r="O229" s="1037"/>
      <c r="P229" s="1053"/>
      <c r="Q229" s="1053"/>
      <c r="T229" s="1040"/>
      <c r="U229" s="1041"/>
      <c r="V229" s="1041"/>
      <c r="AA229" s="1038" t="str">
        <f>VLOOKUP(L229,'25-BRA-I-090'!$I:$FD,2,0)</f>
        <v>Đệm</v>
      </c>
      <c r="AB229" s="1038" t="str">
        <f>VLOOKUP(L229,'25-BRA-I-090'!$I:$FD,3,0)</f>
        <v>Washer-M10-ISO7089-St-200 HV-Galv</v>
      </c>
      <c r="AC229" s="1038" t="str">
        <f>VLOOKUP(L229,'25-BRA-I-090'!$I:$FD,5,0)</f>
        <v>pcs</v>
      </c>
      <c r="AD229" s="1038">
        <f>SUMIFS('25-BRA-I-090'!$CW:$CW,'25-BRA-I-090'!$I:$I,L229)</f>
        <v>902</v>
      </c>
      <c r="AE229" s="1038">
        <f>SUMIFS('25-BRA-I-090'!$CX:$CX,'25-BRA-I-090'!$I:$I,L229)</f>
        <v>0</v>
      </c>
      <c r="AF229" s="1038">
        <f>SUMIFS('25-BRA-I-090'!$DA:$DA,'25-BRA-I-090'!$I:$I,L229)</f>
        <v>0</v>
      </c>
      <c r="AG229" s="1038">
        <f>SUMIFS('25-BRA-I-090'!$DB:$DB,'25-BRA-I-090'!$I:$I,L229)</f>
        <v>0</v>
      </c>
      <c r="AH229" s="1039">
        <f>SUMIFS('25-BRA-I-090'!$DN:$DN,'25-BRA-I-090'!$I:$I,L229)+SUMIFS('25-BRA-I-090'!$EG:$EG,'25-BRA-I-090'!$I:$I,L229)</f>
        <v>902</v>
      </c>
      <c r="AI229" s="1039">
        <f>SUMIFS('25-BRA-I-090'!$DO:$DO,'25-BRA-I-090'!$I:$I,L229)+SUMIFS('25-BRA-I-090'!$EH:$EH,'25-BRA-I-090'!$I:$I,L229)</f>
        <v>0</v>
      </c>
      <c r="AJ229" s="1039">
        <f>SUMIFS('25-BRA-I-090'!$DS:$DS,'25-BRA-I-090'!$I:$I,L229)+26400*SUMIFS('25-BRA-I-090'!$EJ:$EJ,'25-BRA-I-090'!$I:$I,L229)</f>
        <v>405900</v>
      </c>
      <c r="AK229" s="1071"/>
      <c r="AO229" s="1071"/>
    </row>
    <row r="230" spans="1:41" s="1038" customFormat="1" ht="45">
      <c r="A230" s="372"/>
      <c r="B230" s="1056" t="str">
        <f t="shared" si="48"/>
        <v>Washer-M10-ISO7089-St-200 HV-tZn</v>
      </c>
      <c r="C230" s="1057" t="str">
        <f>VLOOKUP(L230,'25-BRA-I-090'!$I:$FD,4,0)</f>
        <v>St-200 HV-tZn</v>
      </c>
      <c r="D230" s="374" t="str">
        <f t="shared" si="47"/>
        <v>pcs</v>
      </c>
      <c r="E230" s="183"/>
      <c r="F230" s="184">
        <f t="shared" si="50"/>
        <v>1398</v>
      </c>
      <c r="G230" s="185">
        <f t="shared" si="50"/>
        <v>0</v>
      </c>
      <c r="H230" s="185">
        <f t="shared" si="50"/>
        <v>0</v>
      </c>
      <c r="I230" s="185">
        <f t="shared" si="49"/>
        <v>1398</v>
      </c>
      <c r="J230" s="185">
        <f t="shared" si="45"/>
        <v>450</v>
      </c>
      <c r="K230" s="185">
        <f t="shared" si="46"/>
        <v>629100</v>
      </c>
      <c r="L230" s="1183" t="s">
        <v>936</v>
      </c>
      <c r="M230" s="1058"/>
      <c r="N230" s="1058"/>
      <c r="O230" s="1037"/>
      <c r="P230" s="1053"/>
      <c r="Q230" s="1053"/>
      <c r="T230" s="1040"/>
      <c r="U230" s="1041"/>
      <c r="V230" s="1041"/>
      <c r="AA230" s="1038" t="str">
        <f>VLOOKUP(L230,'25-BRA-I-090'!$I:$FD,2,0)</f>
        <v>Đệm</v>
      </c>
      <c r="AB230" s="1038" t="str">
        <f>VLOOKUP(L230,'25-BRA-I-090'!$I:$FD,3,0)</f>
        <v>Washer-M10-ISO7089-St-200 HV-tZn</v>
      </c>
      <c r="AC230" s="1038" t="str">
        <f>VLOOKUP(L230,'25-BRA-I-090'!$I:$FD,5,0)</f>
        <v>pcs</v>
      </c>
      <c r="AD230" s="1038">
        <f>SUMIFS('25-BRA-I-090'!$CW:$CW,'25-BRA-I-090'!$I:$I,L230)</f>
        <v>1398</v>
      </c>
      <c r="AE230" s="1038">
        <f>SUMIFS('25-BRA-I-090'!$CX:$CX,'25-BRA-I-090'!$I:$I,L230)</f>
        <v>0</v>
      </c>
      <c r="AF230" s="1038">
        <f>SUMIFS('25-BRA-I-090'!$DA:$DA,'25-BRA-I-090'!$I:$I,L230)</f>
        <v>0</v>
      </c>
      <c r="AG230" s="1038">
        <f>SUMIFS('25-BRA-I-090'!$DB:$DB,'25-BRA-I-090'!$I:$I,L230)</f>
        <v>0</v>
      </c>
      <c r="AH230" s="1039">
        <f>SUMIFS('25-BRA-I-090'!$DN:$DN,'25-BRA-I-090'!$I:$I,L230)+SUMIFS('25-BRA-I-090'!$EG:$EG,'25-BRA-I-090'!$I:$I,L230)</f>
        <v>1398</v>
      </c>
      <c r="AI230" s="1039">
        <f>SUMIFS('25-BRA-I-090'!$DO:$DO,'25-BRA-I-090'!$I:$I,L230)+SUMIFS('25-BRA-I-090'!$EH:$EH,'25-BRA-I-090'!$I:$I,L230)</f>
        <v>0</v>
      </c>
      <c r="AJ230" s="1039">
        <f>SUMIFS('25-BRA-I-090'!$DS:$DS,'25-BRA-I-090'!$I:$I,L230)+26400*SUMIFS('25-BRA-I-090'!$EJ:$EJ,'25-BRA-I-090'!$I:$I,L230)</f>
        <v>629100</v>
      </c>
      <c r="AK230" s="1071"/>
      <c r="AO230" s="1071"/>
    </row>
    <row r="231" spans="1:41" s="1038" customFormat="1" ht="45">
      <c r="A231" s="372"/>
      <c r="B231" s="1056" t="str">
        <f t="shared" si="48"/>
        <v>Washer-M12-ISO7089-St-200 HV-tZn</v>
      </c>
      <c r="C231" s="1057" t="str">
        <f>VLOOKUP(L231,'25-BRA-I-090'!$I:$FD,4,0)</f>
        <v>St-200 HV-tZn</v>
      </c>
      <c r="D231" s="374" t="str">
        <f t="shared" si="47"/>
        <v>pcs</v>
      </c>
      <c r="E231" s="183"/>
      <c r="F231" s="184">
        <f t="shared" si="50"/>
        <v>3808</v>
      </c>
      <c r="G231" s="185">
        <f t="shared" si="50"/>
        <v>0</v>
      </c>
      <c r="H231" s="185">
        <f t="shared" si="50"/>
        <v>0</v>
      </c>
      <c r="I231" s="185">
        <f t="shared" si="49"/>
        <v>3808</v>
      </c>
      <c r="J231" s="185">
        <f t="shared" si="45"/>
        <v>780</v>
      </c>
      <c r="K231" s="185">
        <f t="shared" si="46"/>
        <v>2970240</v>
      </c>
      <c r="L231" s="1183" t="s">
        <v>939</v>
      </c>
      <c r="M231" s="1058"/>
      <c r="N231" s="1058"/>
      <c r="O231" s="1037"/>
      <c r="P231" s="1053"/>
      <c r="Q231" s="1053"/>
      <c r="T231" s="1040"/>
      <c r="U231" s="1041"/>
      <c r="V231" s="1041"/>
      <c r="AA231" s="1038" t="str">
        <f>VLOOKUP(L231,'25-BRA-I-090'!$I:$FD,2,0)</f>
        <v>Đệm</v>
      </c>
      <c r="AB231" s="1038" t="str">
        <f>VLOOKUP(L231,'25-BRA-I-090'!$I:$FD,3,0)</f>
        <v>Washer-M12-ISO7089-St-200 HV-tZn</v>
      </c>
      <c r="AC231" s="1038" t="str">
        <f>VLOOKUP(L231,'25-BRA-I-090'!$I:$FD,5,0)</f>
        <v>pcs</v>
      </c>
      <c r="AD231" s="1038">
        <f>SUMIFS('25-BRA-I-090'!$CW:$CW,'25-BRA-I-090'!$I:$I,L231)</f>
        <v>3808</v>
      </c>
      <c r="AE231" s="1038">
        <f>SUMIFS('25-BRA-I-090'!$CX:$CX,'25-BRA-I-090'!$I:$I,L231)</f>
        <v>0</v>
      </c>
      <c r="AF231" s="1038">
        <f>SUMIFS('25-BRA-I-090'!$DA:$DA,'25-BRA-I-090'!$I:$I,L231)</f>
        <v>0</v>
      </c>
      <c r="AG231" s="1038">
        <f>SUMIFS('25-BRA-I-090'!$DB:$DB,'25-BRA-I-090'!$I:$I,L231)</f>
        <v>0</v>
      </c>
      <c r="AH231" s="1039">
        <f>SUMIFS('25-BRA-I-090'!$DN:$DN,'25-BRA-I-090'!$I:$I,L231)+SUMIFS('25-BRA-I-090'!$EG:$EG,'25-BRA-I-090'!$I:$I,L231)</f>
        <v>3808</v>
      </c>
      <c r="AI231" s="1039">
        <f>SUMIFS('25-BRA-I-090'!$DO:$DO,'25-BRA-I-090'!$I:$I,L231)+SUMIFS('25-BRA-I-090'!$EH:$EH,'25-BRA-I-090'!$I:$I,L231)</f>
        <v>0</v>
      </c>
      <c r="AJ231" s="1039">
        <f>SUMIFS('25-BRA-I-090'!$DS:$DS,'25-BRA-I-090'!$I:$I,L231)+26400*SUMIFS('25-BRA-I-090'!$EJ:$EJ,'25-BRA-I-090'!$I:$I,L231)</f>
        <v>2970240</v>
      </c>
      <c r="AK231" s="1071"/>
      <c r="AO231" s="1071"/>
    </row>
    <row r="232" spans="1:41" s="1038" customFormat="1" ht="45">
      <c r="A232" s="372"/>
      <c r="B232" s="1056" t="str">
        <f t="shared" si="48"/>
        <v>Washer-M12-ISO7089-St-300 HV-Galv</v>
      </c>
      <c r="C232" s="1057" t="str">
        <f>VLOOKUP(L232,'25-BRA-I-090'!$I:$FD,4,0)</f>
        <v>St-300 HV-Galv</v>
      </c>
      <c r="D232" s="374" t="str">
        <f t="shared" si="47"/>
        <v>pcs</v>
      </c>
      <c r="E232" s="183"/>
      <c r="F232" s="184">
        <f t="shared" si="50"/>
        <v>210</v>
      </c>
      <c r="G232" s="185">
        <f t="shared" si="50"/>
        <v>0</v>
      </c>
      <c r="H232" s="185">
        <f t="shared" si="50"/>
        <v>0</v>
      </c>
      <c r="I232" s="185">
        <f t="shared" si="49"/>
        <v>210</v>
      </c>
      <c r="J232" s="185">
        <f t="shared" si="45"/>
        <v>780</v>
      </c>
      <c r="K232" s="185">
        <f t="shared" si="46"/>
        <v>163800</v>
      </c>
      <c r="L232" s="1183" t="s">
        <v>941</v>
      </c>
      <c r="M232" s="1058"/>
      <c r="N232" s="1058"/>
      <c r="O232" s="1037"/>
      <c r="P232" s="1053"/>
      <c r="Q232" s="1053"/>
      <c r="T232" s="1040"/>
      <c r="U232" s="1041"/>
      <c r="V232" s="1041"/>
      <c r="AA232" s="1038" t="str">
        <f>VLOOKUP(L232,'25-BRA-I-090'!$I:$FD,2,0)</f>
        <v>Đệm</v>
      </c>
      <c r="AB232" s="1038" t="str">
        <f>VLOOKUP(L232,'25-BRA-I-090'!$I:$FD,3,0)</f>
        <v>Washer-M12-ISO7089-St-300 HV-Galv</v>
      </c>
      <c r="AC232" s="1038" t="str">
        <f>VLOOKUP(L232,'25-BRA-I-090'!$I:$FD,5,0)</f>
        <v>pcs</v>
      </c>
      <c r="AD232" s="1038">
        <f>SUMIFS('25-BRA-I-090'!$CW:$CW,'25-BRA-I-090'!$I:$I,L232)</f>
        <v>210</v>
      </c>
      <c r="AE232" s="1038">
        <f>SUMIFS('25-BRA-I-090'!$CX:$CX,'25-BRA-I-090'!$I:$I,L232)</f>
        <v>0</v>
      </c>
      <c r="AF232" s="1038">
        <f>SUMIFS('25-BRA-I-090'!$DA:$DA,'25-BRA-I-090'!$I:$I,L232)</f>
        <v>0</v>
      </c>
      <c r="AG232" s="1038">
        <f>SUMIFS('25-BRA-I-090'!$DB:$DB,'25-BRA-I-090'!$I:$I,L232)</f>
        <v>0</v>
      </c>
      <c r="AH232" s="1039">
        <f>SUMIFS('25-BRA-I-090'!$DN:$DN,'25-BRA-I-090'!$I:$I,L232)+SUMIFS('25-BRA-I-090'!$EG:$EG,'25-BRA-I-090'!$I:$I,L232)</f>
        <v>210</v>
      </c>
      <c r="AI232" s="1039">
        <f>SUMIFS('25-BRA-I-090'!$DO:$DO,'25-BRA-I-090'!$I:$I,L232)+SUMIFS('25-BRA-I-090'!$EH:$EH,'25-BRA-I-090'!$I:$I,L232)</f>
        <v>0</v>
      </c>
      <c r="AJ232" s="1039">
        <f>SUMIFS('25-BRA-I-090'!$DS:$DS,'25-BRA-I-090'!$I:$I,L232)+26400*SUMIFS('25-BRA-I-090'!$EJ:$EJ,'25-BRA-I-090'!$I:$I,L232)</f>
        <v>163800</v>
      </c>
      <c r="AK232" s="1071"/>
      <c r="AO232" s="1071"/>
    </row>
    <row r="233" spans="1:41" s="1038" customFormat="1" ht="30">
      <c r="A233" s="372"/>
      <c r="B233" s="1056" t="str">
        <f t="shared" si="48"/>
        <v>Washer-M12-ISO7089-St-Galv</v>
      </c>
      <c r="C233" s="1057" t="str">
        <f>VLOOKUP(L233,'25-BRA-I-090'!$I:$FD,4,0)</f>
        <v>St-Galv</v>
      </c>
      <c r="D233" s="374" t="str">
        <f t="shared" si="47"/>
        <v>pcs</v>
      </c>
      <c r="E233" s="183"/>
      <c r="F233" s="184">
        <f t="shared" si="50"/>
        <v>36</v>
      </c>
      <c r="G233" s="185">
        <f t="shared" si="50"/>
        <v>0</v>
      </c>
      <c r="H233" s="185">
        <f t="shared" si="50"/>
        <v>0</v>
      </c>
      <c r="I233" s="185">
        <f t="shared" si="49"/>
        <v>36</v>
      </c>
      <c r="J233" s="185">
        <f t="shared" si="45"/>
        <v>780</v>
      </c>
      <c r="K233" s="185">
        <f t="shared" si="46"/>
        <v>28080</v>
      </c>
      <c r="L233" s="1183" t="s">
        <v>944</v>
      </c>
      <c r="M233" s="1058"/>
      <c r="N233" s="1058"/>
      <c r="O233" s="1037"/>
      <c r="P233" s="1053"/>
      <c r="Q233" s="1053"/>
      <c r="T233" s="1040"/>
      <c r="U233" s="1041"/>
      <c r="V233" s="1041"/>
      <c r="AA233" s="1038" t="str">
        <f>VLOOKUP(L233,'25-BRA-I-090'!$I:$FD,2,0)</f>
        <v>Đệm</v>
      </c>
      <c r="AB233" s="1038" t="str">
        <f>VLOOKUP(L233,'25-BRA-I-090'!$I:$FD,3,0)</f>
        <v>Washer-M12-ISO7089-St-Galv</v>
      </c>
      <c r="AC233" s="1038" t="str">
        <f>VLOOKUP(L233,'25-BRA-I-090'!$I:$FD,5,0)</f>
        <v>pcs</v>
      </c>
      <c r="AD233" s="1038">
        <f>SUMIFS('25-BRA-I-090'!$CW:$CW,'25-BRA-I-090'!$I:$I,L233)</f>
        <v>36</v>
      </c>
      <c r="AE233" s="1038">
        <f>SUMIFS('25-BRA-I-090'!$CX:$CX,'25-BRA-I-090'!$I:$I,L233)</f>
        <v>0</v>
      </c>
      <c r="AF233" s="1038">
        <f>SUMIFS('25-BRA-I-090'!$DA:$DA,'25-BRA-I-090'!$I:$I,L233)</f>
        <v>0</v>
      </c>
      <c r="AG233" s="1038">
        <f>SUMIFS('25-BRA-I-090'!$DB:$DB,'25-BRA-I-090'!$I:$I,L233)</f>
        <v>0</v>
      </c>
      <c r="AH233" s="1039">
        <f>SUMIFS('25-BRA-I-090'!$DN:$DN,'25-BRA-I-090'!$I:$I,L233)+SUMIFS('25-BRA-I-090'!$EG:$EG,'25-BRA-I-090'!$I:$I,L233)</f>
        <v>36</v>
      </c>
      <c r="AI233" s="1039">
        <f>SUMIFS('25-BRA-I-090'!$DO:$DO,'25-BRA-I-090'!$I:$I,L233)+SUMIFS('25-BRA-I-090'!$EH:$EH,'25-BRA-I-090'!$I:$I,L233)</f>
        <v>0</v>
      </c>
      <c r="AJ233" s="1039">
        <f>SUMIFS('25-BRA-I-090'!$DS:$DS,'25-BRA-I-090'!$I:$I,L233)+26400*SUMIFS('25-BRA-I-090'!$EJ:$EJ,'25-BRA-I-090'!$I:$I,L233)</f>
        <v>28080</v>
      </c>
      <c r="AK233" s="1071"/>
      <c r="AO233" s="1071"/>
    </row>
    <row r="234" spans="1:41" s="1038" customFormat="1" ht="45">
      <c r="A234" s="372"/>
      <c r="B234" s="1056" t="str">
        <f t="shared" si="48"/>
        <v>Washer-M12-ISO7093-St-300 HV-Galv</v>
      </c>
      <c r="C234" s="1057" t="str">
        <f>VLOOKUP(L234,'25-BRA-I-090'!$I:$FD,4,0)</f>
        <v>St-300 HV-Galv</v>
      </c>
      <c r="D234" s="374" t="str">
        <f t="shared" si="47"/>
        <v>pcs</v>
      </c>
      <c r="E234" s="183"/>
      <c r="F234" s="184">
        <f t="shared" si="50"/>
        <v>50</v>
      </c>
      <c r="G234" s="185">
        <f t="shared" si="50"/>
        <v>0</v>
      </c>
      <c r="H234" s="185">
        <f t="shared" si="50"/>
        <v>0</v>
      </c>
      <c r="I234" s="185">
        <f t="shared" si="49"/>
        <v>50</v>
      </c>
      <c r="J234" s="185">
        <f t="shared" si="45"/>
        <v>5550</v>
      </c>
      <c r="K234" s="185">
        <f t="shared" si="46"/>
        <v>277500</v>
      </c>
      <c r="L234" s="1183" t="s">
        <v>946</v>
      </c>
      <c r="M234" s="1058"/>
      <c r="N234" s="1058"/>
      <c r="O234" s="1037"/>
      <c r="P234" s="1053"/>
      <c r="Q234" s="1053"/>
      <c r="T234" s="1040"/>
      <c r="U234" s="1041"/>
      <c r="V234" s="1041"/>
      <c r="AA234" s="1038" t="str">
        <f>VLOOKUP(L234,'25-BRA-I-090'!$I:$FD,2,0)</f>
        <v>Đệm</v>
      </c>
      <c r="AB234" s="1038" t="str">
        <f>VLOOKUP(L234,'25-BRA-I-090'!$I:$FD,3,0)</f>
        <v>Washer-M12-ISO7093-St-300 HV-Galv</v>
      </c>
      <c r="AC234" s="1038" t="str">
        <f>VLOOKUP(L234,'25-BRA-I-090'!$I:$FD,5,0)</f>
        <v>pcs</v>
      </c>
      <c r="AD234" s="1038">
        <f>SUMIFS('25-BRA-I-090'!$CW:$CW,'25-BRA-I-090'!$I:$I,L234)</f>
        <v>50</v>
      </c>
      <c r="AE234" s="1038">
        <f>SUMIFS('25-BRA-I-090'!$CX:$CX,'25-BRA-I-090'!$I:$I,L234)</f>
        <v>0</v>
      </c>
      <c r="AF234" s="1038">
        <f>SUMIFS('25-BRA-I-090'!$DA:$DA,'25-BRA-I-090'!$I:$I,L234)</f>
        <v>0</v>
      </c>
      <c r="AG234" s="1038">
        <f>SUMIFS('25-BRA-I-090'!$DB:$DB,'25-BRA-I-090'!$I:$I,L234)</f>
        <v>0</v>
      </c>
      <c r="AH234" s="1039">
        <f>SUMIFS('25-BRA-I-090'!$DN:$DN,'25-BRA-I-090'!$I:$I,L234)+SUMIFS('25-BRA-I-090'!$EG:$EG,'25-BRA-I-090'!$I:$I,L234)</f>
        <v>50</v>
      </c>
      <c r="AI234" s="1039">
        <f>SUMIFS('25-BRA-I-090'!$DO:$DO,'25-BRA-I-090'!$I:$I,L234)+SUMIFS('25-BRA-I-090'!$EH:$EH,'25-BRA-I-090'!$I:$I,L234)</f>
        <v>0</v>
      </c>
      <c r="AJ234" s="1039">
        <f>SUMIFS('25-BRA-I-090'!$DS:$DS,'25-BRA-I-090'!$I:$I,L234)+26400*SUMIFS('25-BRA-I-090'!$EJ:$EJ,'25-BRA-I-090'!$I:$I,L234)</f>
        <v>277500</v>
      </c>
      <c r="AK234" s="1071"/>
      <c r="AO234" s="1071"/>
    </row>
    <row r="235" spans="1:41" s="1038" customFormat="1" ht="30">
      <c r="A235" s="372"/>
      <c r="B235" s="1056" t="str">
        <f t="shared" si="48"/>
        <v>Washer-M16-DIN434-St-tZn</v>
      </c>
      <c r="C235" s="1057" t="str">
        <f>VLOOKUP(L235,'25-BRA-I-090'!$I:$FD,4,0)</f>
        <v>St-tZn</v>
      </c>
      <c r="D235" s="374" t="str">
        <f t="shared" si="47"/>
        <v>pcs</v>
      </c>
      <c r="E235" s="183"/>
      <c r="F235" s="184">
        <f t="shared" si="50"/>
        <v>36</v>
      </c>
      <c r="G235" s="185">
        <f t="shared" si="50"/>
        <v>0</v>
      </c>
      <c r="H235" s="185">
        <f t="shared" si="50"/>
        <v>0</v>
      </c>
      <c r="I235" s="185">
        <f t="shared" si="49"/>
        <v>36</v>
      </c>
      <c r="J235" s="185">
        <f t="shared" si="45"/>
        <v>9420</v>
      </c>
      <c r="K235" s="185">
        <f t="shared" si="46"/>
        <v>339120</v>
      </c>
      <c r="L235" s="1183" t="s">
        <v>948</v>
      </c>
      <c r="M235" s="1058"/>
      <c r="N235" s="1058"/>
      <c r="O235" s="1037"/>
      <c r="P235" s="1053"/>
      <c r="Q235" s="1053"/>
      <c r="T235" s="1040"/>
      <c r="U235" s="1041"/>
      <c r="V235" s="1041"/>
      <c r="AA235" s="1038" t="str">
        <f>VLOOKUP(L235,'25-BRA-I-090'!$I:$FD,2,0)</f>
        <v>Đệm</v>
      </c>
      <c r="AB235" s="1038" t="str">
        <f>VLOOKUP(L235,'25-BRA-I-090'!$I:$FD,3,0)</f>
        <v>Washer-M16-DIN434-St-tZn</v>
      </c>
      <c r="AC235" s="1038" t="str">
        <f>VLOOKUP(L235,'25-BRA-I-090'!$I:$FD,5,0)</f>
        <v>pcs</v>
      </c>
      <c r="AD235" s="1038">
        <f>SUMIFS('25-BRA-I-090'!$CW:$CW,'25-BRA-I-090'!$I:$I,L235)</f>
        <v>36</v>
      </c>
      <c r="AE235" s="1038">
        <f>SUMIFS('25-BRA-I-090'!$CX:$CX,'25-BRA-I-090'!$I:$I,L235)</f>
        <v>0</v>
      </c>
      <c r="AF235" s="1038">
        <f>SUMIFS('25-BRA-I-090'!$DA:$DA,'25-BRA-I-090'!$I:$I,L235)</f>
        <v>0</v>
      </c>
      <c r="AG235" s="1038">
        <f>SUMIFS('25-BRA-I-090'!$DB:$DB,'25-BRA-I-090'!$I:$I,L235)</f>
        <v>0</v>
      </c>
      <c r="AH235" s="1039">
        <f>SUMIFS('25-BRA-I-090'!$DN:$DN,'25-BRA-I-090'!$I:$I,L235)+SUMIFS('25-BRA-I-090'!$EG:$EG,'25-BRA-I-090'!$I:$I,L235)</f>
        <v>36</v>
      </c>
      <c r="AI235" s="1039">
        <f>SUMIFS('25-BRA-I-090'!$DO:$DO,'25-BRA-I-090'!$I:$I,L235)+SUMIFS('25-BRA-I-090'!$EH:$EH,'25-BRA-I-090'!$I:$I,L235)</f>
        <v>0</v>
      </c>
      <c r="AJ235" s="1039">
        <f>SUMIFS('25-BRA-I-090'!$DS:$DS,'25-BRA-I-090'!$I:$I,L235)+26400*SUMIFS('25-BRA-I-090'!$EJ:$EJ,'25-BRA-I-090'!$I:$I,L235)</f>
        <v>339120</v>
      </c>
      <c r="AK235" s="1071"/>
      <c r="AO235" s="1071"/>
    </row>
    <row r="236" spans="1:41" s="1038" customFormat="1" ht="45">
      <c r="A236" s="372"/>
      <c r="B236" s="1056" t="str">
        <f t="shared" si="48"/>
        <v>Washer-M16-ISO7089-St-200 HV-tZn</v>
      </c>
      <c r="C236" s="1057" t="str">
        <f>VLOOKUP(L236,'25-BRA-I-090'!$I:$FD,4,0)</f>
        <v>St-200 HV-tZn</v>
      </c>
      <c r="D236" s="374" t="str">
        <f t="shared" si="47"/>
        <v>pcs</v>
      </c>
      <c r="E236" s="183"/>
      <c r="F236" s="184">
        <f t="shared" si="50"/>
        <v>8946</v>
      </c>
      <c r="G236" s="185">
        <f t="shared" si="50"/>
        <v>0</v>
      </c>
      <c r="H236" s="185">
        <f t="shared" si="50"/>
        <v>0</v>
      </c>
      <c r="I236" s="185">
        <f t="shared" si="49"/>
        <v>8946</v>
      </c>
      <c r="J236" s="185">
        <f t="shared" si="45"/>
        <v>1410</v>
      </c>
      <c r="K236" s="185">
        <f t="shared" si="46"/>
        <v>12613860</v>
      </c>
      <c r="L236" s="1183" t="s">
        <v>951</v>
      </c>
      <c r="M236" s="1058"/>
      <c r="N236" s="1058"/>
      <c r="O236" s="1037"/>
      <c r="P236" s="1053"/>
      <c r="Q236" s="1053"/>
      <c r="T236" s="1040"/>
      <c r="U236" s="1041"/>
      <c r="V236" s="1041"/>
      <c r="AA236" s="1038" t="str">
        <f>VLOOKUP(L236,'25-BRA-I-090'!$I:$FD,2,0)</f>
        <v>Đệm</v>
      </c>
      <c r="AB236" s="1038" t="str">
        <f>VLOOKUP(L236,'25-BRA-I-090'!$I:$FD,3,0)</f>
        <v>Washer-M16-ISO7089-St-200 HV-tZn</v>
      </c>
      <c r="AC236" s="1038" t="str">
        <f>VLOOKUP(L236,'25-BRA-I-090'!$I:$FD,5,0)</f>
        <v>pcs</v>
      </c>
      <c r="AD236" s="1038">
        <f>SUMIFS('25-BRA-I-090'!$CW:$CW,'25-BRA-I-090'!$I:$I,L236)</f>
        <v>8946</v>
      </c>
      <c r="AE236" s="1038">
        <f>SUMIFS('25-BRA-I-090'!$CX:$CX,'25-BRA-I-090'!$I:$I,L236)</f>
        <v>0</v>
      </c>
      <c r="AF236" s="1038">
        <f>SUMIFS('25-BRA-I-090'!$DA:$DA,'25-BRA-I-090'!$I:$I,L236)</f>
        <v>0</v>
      </c>
      <c r="AG236" s="1038">
        <f>SUMIFS('25-BRA-I-090'!$DB:$DB,'25-BRA-I-090'!$I:$I,L236)</f>
        <v>0</v>
      </c>
      <c r="AH236" s="1039">
        <f>SUMIFS('25-BRA-I-090'!$DN:$DN,'25-BRA-I-090'!$I:$I,L236)+SUMIFS('25-BRA-I-090'!$EG:$EG,'25-BRA-I-090'!$I:$I,L236)</f>
        <v>8946</v>
      </c>
      <c r="AI236" s="1039">
        <f>SUMIFS('25-BRA-I-090'!$DO:$DO,'25-BRA-I-090'!$I:$I,L236)+SUMIFS('25-BRA-I-090'!$EH:$EH,'25-BRA-I-090'!$I:$I,L236)</f>
        <v>0</v>
      </c>
      <c r="AJ236" s="1039">
        <f>SUMIFS('25-BRA-I-090'!$DS:$DS,'25-BRA-I-090'!$I:$I,L236)+26400*SUMIFS('25-BRA-I-090'!$EJ:$EJ,'25-BRA-I-090'!$I:$I,L236)</f>
        <v>12613860</v>
      </c>
      <c r="AK236" s="1071"/>
      <c r="AO236" s="1071"/>
    </row>
    <row r="237" spans="1:41" s="1038" customFormat="1" ht="45">
      <c r="A237" s="372"/>
      <c r="B237" s="1056" t="str">
        <f t="shared" si="48"/>
        <v>Washer-M16-ISO7089-St-300 HV-Galv</v>
      </c>
      <c r="C237" s="1057" t="str">
        <f>VLOOKUP(L237,'25-BRA-I-090'!$I:$FD,4,0)</f>
        <v>St-300 HV-Galv</v>
      </c>
      <c r="D237" s="374" t="str">
        <f t="shared" si="47"/>
        <v>pcs</v>
      </c>
      <c r="E237" s="183"/>
      <c r="F237" s="184">
        <f t="shared" si="50"/>
        <v>90</v>
      </c>
      <c r="G237" s="185">
        <f t="shared" si="50"/>
        <v>0</v>
      </c>
      <c r="H237" s="185">
        <f t="shared" si="50"/>
        <v>0</v>
      </c>
      <c r="I237" s="185">
        <f t="shared" si="49"/>
        <v>90</v>
      </c>
      <c r="J237" s="185">
        <f t="shared" si="45"/>
        <v>1410</v>
      </c>
      <c r="K237" s="185">
        <f t="shared" si="46"/>
        <v>126900</v>
      </c>
      <c r="L237" s="1183" t="s">
        <v>953</v>
      </c>
      <c r="M237" s="1058"/>
      <c r="N237" s="1058"/>
      <c r="O237" s="1037"/>
      <c r="P237" s="1053"/>
      <c r="Q237" s="1053"/>
      <c r="T237" s="1040"/>
      <c r="U237" s="1041"/>
      <c r="V237" s="1041"/>
      <c r="AA237" s="1038" t="str">
        <f>VLOOKUP(L237,'25-BRA-I-090'!$I:$FD,2,0)</f>
        <v>Đệm</v>
      </c>
      <c r="AB237" s="1038" t="str">
        <f>VLOOKUP(L237,'25-BRA-I-090'!$I:$FD,3,0)</f>
        <v>Washer-M16-ISO7089-St-300 HV-Galv</v>
      </c>
      <c r="AC237" s="1038" t="str">
        <f>VLOOKUP(L237,'25-BRA-I-090'!$I:$FD,5,0)</f>
        <v>pcs</v>
      </c>
      <c r="AD237" s="1038">
        <f>SUMIFS('25-BRA-I-090'!$CW:$CW,'25-BRA-I-090'!$I:$I,L237)</f>
        <v>90</v>
      </c>
      <c r="AE237" s="1038">
        <f>SUMIFS('25-BRA-I-090'!$CX:$CX,'25-BRA-I-090'!$I:$I,L237)</f>
        <v>0</v>
      </c>
      <c r="AF237" s="1038">
        <f>SUMIFS('25-BRA-I-090'!$DA:$DA,'25-BRA-I-090'!$I:$I,L237)</f>
        <v>0</v>
      </c>
      <c r="AG237" s="1038">
        <f>SUMIFS('25-BRA-I-090'!$DB:$DB,'25-BRA-I-090'!$I:$I,L237)</f>
        <v>0</v>
      </c>
      <c r="AH237" s="1039">
        <f>SUMIFS('25-BRA-I-090'!$DN:$DN,'25-BRA-I-090'!$I:$I,L237)+SUMIFS('25-BRA-I-090'!$EG:$EG,'25-BRA-I-090'!$I:$I,L237)</f>
        <v>90</v>
      </c>
      <c r="AI237" s="1039">
        <f>SUMIFS('25-BRA-I-090'!$DO:$DO,'25-BRA-I-090'!$I:$I,L237)+SUMIFS('25-BRA-I-090'!$EH:$EH,'25-BRA-I-090'!$I:$I,L237)</f>
        <v>0</v>
      </c>
      <c r="AJ237" s="1039">
        <f>SUMIFS('25-BRA-I-090'!$DS:$DS,'25-BRA-I-090'!$I:$I,L237)+26400*SUMIFS('25-BRA-I-090'!$EJ:$EJ,'25-BRA-I-090'!$I:$I,L237)</f>
        <v>126900</v>
      </c>
      <c r="AK237" s="1071"/>
      <c r="AO237" s="1071"/>
    </row>
    <row r="238" spans="1:41" s="1038" customFormat="1" ht="30">
      <c r="A238" s="372"/>
      <c r="B238" s="1056" t="str">
        <f t="shared" si="48"/>
        <v>Washer-M16-ISO7089-St-Galv</v>
      </c>
      <c r="C238" s="1057" t="str">
        <f>VLOOKUP(L238,'25-BRA-I-090'!$I:$FD,4,0)</f>
        <v>St-Galv</v>
      </c>
      <c r="D238" s="374" t="str">
        <f t="shared" si="47"/>
        <v>pcs</v>
      </c>
      <c r="E238" s="183"/>
      <c r="F238" s="184">
        <f t="shared" si="50"/>
        <v>19234</v>
      </c>
      <c r="G238" s="185">
        <f t="shared" si="50"/>
        <v>0</v>
      </c>
      <c r="H238" s="185">
        <f t="shared" si="50"/>
        <v>0</v>
      </c>
      <c r="I238" s="185">
        <f t="shared" si="49"/>
        <v>19234</v>
      </c>
      <c r="J238" s="185">
        <f t="shared" si="45"/>
        <v>1410</v>
      </c>
      <c r="K238" s="185">
        <f t="shared" si="46"/>
        <v>27119940</v>
      </c>
      <c r="L238" s="1183" t="s">
        <v>955</v>
      </c>
      <c r="M238" s="1058"/>
      <c r="N238" s="1058"/>
      <c r="O238" s="1037"/>
      <c r="P238" s="1053"/>
      <c r="Q238" s="1053"/>
      <c r="T238" s="1040"/>
      <c r="U238" s="1041"/>
      <c r="V238" s="1041"/>
      <c r="AA238" s="1038" t="str">
        <f>VLOOKUP(L238,'25-BRA-I-090'!$I:$FD,2,0)</f>
        <v>Đệm</v>
      </c>
      <c r="AB238" s="1038" t="str">
        <f>VLOOKUP(L238,'25-BRA-I-090'!$I:$FD,3,0)</f>
        <v>Washer-M16-ISO7089-St-Galv</v>
      </c>
      <c r="AC238" s="1038" t="str">
        <f>VLOOKUP(L238,'25-BRA-I-090'!$I:$FD,5,0)</f>
        <v>pcs</v>
      </c>
      <c r="AD238" s="1038">
        <f>SUMIFS('25-BRA-I-090'!$CW:$CW,'25-BRA-I-090'!$I:$I,L238)</f>
        <v>19234</v>
      </c>
      <c r="AE238" s="1038">
        <f>SUMIFS('25-BRA-I-090'!$CX:$CX,'25-BRA-I-090'!$I:$I,L238)</f>
        <v>0</v>
      </c>
      <c r="AF238" s="1038">
        <f>SUMIFS('25-BRA-I-090'!$DA:$DA,'25-BRA-I-090'!$I:$I,L238)</f>
        <v>0</v>
      </c>
      <c r="AG238" s="1038">
        <f>SUMIFS('25-BRA-I-090'!$DB:$DB,'25-BRA-I-090'!$I:$I,L238)</f>
        <v>0</v>
      </c>
      <c r="AH238" s="1039">
        <f>SUMIFS('25-BRA-I-090'!$DN:$DN,'25-BRA-I-090'!$I:$I,L238)+SUMIFS('25-BRA-I-090'!$EG:$EG,'25-BRA-I-090'!$I:$I,L238)</f>
        <v>19234</v>
      </c>
      <c r="AI238" s="1039">
        <f>SUMIFS('25-BRA-I-090'!$DO:$DO,'25-BRA-I-090'!$I:$I,L238)+SUMIFS('25-BRA-I-090'!$EH:$EH,'25-BRA-I-090'!$I:$I,L238)</f>
        <v>0</v>
      </c>
      <c r="AJ238" s="1039">
        <f>SUMIFS('25-BRA-I-090'!$DS:$DS,'25-BRA-I-090'!$I:$I,L238)+26400*SUMIFS('25-BRA-I-090'!$EJ:$EJ,'25-BRA-I-090'!$I:$I,L238)</f>
        <v>27119940</v>
      </c>
      <c r="AK238" s="1071"/>
      <c r="AO238" s="1071"/>
    </row>
    <row r="239" spans="1:41" s="1038" customFormat="1" ht="45">
      <c r="A239" s="372"/>
      <c r="B239" s="1056" t="str">
        <f t="shared" si="48"/>
        <v>Washer-M16-ISO7093-St-200 HV-Galv</v>
      </c>
      <c r="C239" s="1057" t="str">
        <f>VLOOKUP(L239,'25-BRA-I-090'!$I:$FD,4,0)</f>
        <v>St-200 HV-Galv</v>
      </c>
      <c r="D239" s="374" t="str">
        <f t="shared" si="47"/>
        <v>pcs</v>
      </c>
      <c r="E239" s="183"/>
      <c r="F239" s="184">
        <f t="shared" si="50"/>
        <v>350</v>
      </c>
      <c r="G239" s="185">
        <f t="shared" si="50"/>
        <v>0</v>
      </c>
      <c r="H239" s="185">
        <f t="shared" si="50"/>
        <v>0</v>
      </c>
      <c r="I239" s="185">
        <f t="shared" si="49"/>
        <v>350</v>
      </c>
      <c r="J239" s="185">
        <f t="shared" si="45"/>
        <v>10230</v>
      </c>
      <c r="K239" s="185">
        <f t="shared" si="46"/>
        <v>3580500</v>
      </c>
      <c r="L239" s="1183" t="s">
        <v>957</v>
      </c>
      <c r="M239" s="1058"/>
      <c r="N239" s="1058"/>
      <c r="O239" s="1037"/>
      <c r="P239" s="1053"/>
      <c r="Q239" s="1053"/>
      <c r="T239" s="1040"/>
      <c r="U239" s="1041"/>
      <c r="V239" s="1041"/>
      <c r="AA239" s="1038" t="str">
        <f>VLOOKUP(L239,'25-BRA-I-090'!$I:$FD,2,0)</f>
        <v>Đệm</v>
      </c>
      <c r="AB239" s="1038" t="str">
        <f>VLOOKUP(L239,'25-BRA-I-090'!$I:$FD,3,0)</f>
        <v>Washer-M16-ISO7093-St-200 HV-Galv</v>
      </c>
      <c r="AC239" s="1038" t="str">
        <f>VLOOKUP(L239,'25-BRA-I-090'!$I:$FD,5,0)</f>
        <v>pcs</v>
      </c>
      <c r="AD239" s="1038">
        <f>SUMIFS('25-BRA-I-090'!$CW:$CW,'25-BRA-I-090'!$I:$I,L239)</f>
        <v>350</v>
      </c>
      <c r="AE239" s="1038">
        <f>SUMIFS('25-BRA-I-090'!$CX:$CX,'25-BRA-I-090'!$I:$I,L239)</f>
        <v>0</v>
      </c>
      <c r="AF239" s="1038">
        <f>SUMIFS('25-BRA-I-090'!$DA:$DA,'25-BRA-I-090'!$I:$I,L239)</f>
        <v>0</v>
      </c>
      <c r="AG239" s="1038">
        <f>SUMIFS('25-BRA-I-090'!$DB:$DB,'25-BRA-I-090'!$I:$I,L239)</f>
        <v>0</v>
      </c>
      <c r="AH239" s="1039">
        <f>SUMIFS('25-BRA-I-090'!$DN:$DN,'25-BRA-I-090'!$I:$I,L239)+SUMIFS('25-BRA-I-090'!$EG:$EG,'25-BRA-I-090'!$I:$I,L239)</f>
        <v>350</v>
      </c>
      <c r="AI239" s="1039">
        <f>SUMIFS('25-BRA-I-090'!$DO:$DO,'25-BRA-I-090'!$I:$I,L239)+SUMIFS('25-BRA-I-090'!$EH:$EH,'25-BRA-I-090'!$I:$I,L239)</f>
        <v>0</v>
      </c>
      <c r="AJ239" s="1039">
        <f>SUMIFS('25-BRA-I-090'!$DS:$DS,'25-BRA-I-090'!$I:$I,L239)+26400*SUMIFS('25-BRA-I-090'!$EJ:$EJ,'25-BRA-I-090'!$I:$I,L239)</f>
        <v>3580500</v>
      </c>
      <c r="AK239" s="1071"/>
      <c r="AO239" s="1071"/>
    </row>
    <row r="240" spans="1:41" s="1038" customFormat="1" ht="45">
      <c r="A240" s="372"/>
      <c r="B240" s="1056" t="str">
        <f t="shared" si="48"/>
        <v>Washer-M16-ISO7093-St-200 HV-tZn</v>
      </c>
      <c r="C240" s="1057" t="str">
        <f>VLOOKUP(L240,'25-BRA-I-090'!$I:$FD,4,0)</f>
        <v>St-200 HV-tZn</v>
      </c>
      <c r="D240" s="374" t="str">
        <f t="shared" si="47"/>
        <v>pcs</v>
      </c>
      <c r="E240" s="183"/>
      <c r="F240" s="184">
        <f t="shared" si="50"/>
        <v>4258</v>
      </c>
      <c r="G240" s="185">
        <f t="shared" si="50"/>
        <v>0</v>
      </c>
      <c r="H240" s="185">
        <f t="shared" si="50"/>
        <v>0</v>
      </c>
      <c r="I240" s="185">
        <f t="shared" si="49"/>
        <v>4258</v>
      </c>
      <c r="J240" s="185">
        <f t="shared" si="45"/>
        <v>10230</v>
      </c>
      <c r="K240" s="185">
        <f t="shared" si="46"/>
        <v>43559340</v>
      </c>
      <c r="L240" s="1183" t="s">
        <v>959</v>
      </c>
      <c r="M240" s="1058"/>
      <c r="N240" s="1058"/>
      <c r="O240" s="1037"/>
      <c r="P240" s="1053"/>
      <c r="Q240" s="1053"/>
      <c r="T240" s="1040"/>
      <c r="U240" s="1041"/>
      <c r="V240" s="1041"/>
      <c r="AA240" s="1038" t="str">
        <f>VLOOKUP(L240,'25-BRA-I-090'!$I:$FD,2,0)</f>
        <v>Đệm</v>
      </c>
      <c r="AB240" s="1038" t="str">
        <f>VLOOKUP(L240,'25-BRA-I-090'!$I:$FD,3,0)</f>
        <v>Washer-M16-ISO7093-St-200 HV-tZn</v>
      </c>
      <c r="AC240" s="1038" t="str">
        <f>VLOOKUP(L240,'25-BRA-I-090'!$I:$FD,5,0)</f>
        <v>pcs</v>
      </c>
      <c r="AD240" s="1038">
        <f>SUMIFS('25-BRA-I-090'!$CW:$CW,'25-BRA-I-090'!$I:$I,L240)</f>
        <v>4258</v>
      </c>
      <c r="AE240" s="1038">
        <f>SUMIFS('25-BRA-I-090'!$CX:$CX,'25-BRA-I-090'!$I:$I,L240)</f>
        <v>0</v>
      </c>
      <c r="AF240" s="1038">
        <f>SUMIFS('25-BRA-I-090'!$DA:$DA,'25-BRA-I-090'!$I:$I,L240)</f>
        <v>0</v>
      </c>
      <c r="AG240" s="1038">
        <f>SUMIFS('25-BRA-I-090'!$DB:$DB,'25-BRA-I-090'!$I:$I,L240)</f>
        <v>0</v>
      </c>
      <c r="AH240" s="1039">
        <f>SUMIFS('25-BRA-I-090'!$DN:$DN,'25-BRA-I-090'!$I:$I,L240)+SUMIFS('25-BRA-I-090'!$EG:$EG,'25-BRA-I-090'!$I:$I,L240)</f>
        <v>4258</v>
      </c>
      <c r="AI240" s="1039">
        <f>SUMIFS('25-BRA-I-090'!$DO:$DO,'25-BRA-I-090'!$I:$I,L240)+SUMIFS('25-BRA-I-090'!$EH:$EH,'25-BRA-I-090'!$I:$I,L240)</f>
        <v>0</v>
      </c>
      <c r="AJ240" s="1039">
        <f>SUMIFS('25-BRA-I-090'!$DS:$DS,'25-BRA-I-090'!$I:$I,L240)+26400*SUMIFS('25-BRA-I-090'!$EJ:$EJ,'25-BRA-I-090'!$I:$I,L240)</f>
        <v>43559340</v>
      </c>
      <c r="AK240" s="1071"/>
      <c r="AO240" s="1071"/>
    </row>
    <row r="241" spans="1:41" s="1038" customFormat="1" ht="45">
      <c r="A241" s="372"/>
      <c r="B241" s="1056" t="str">
        <f t="shared" si="48"/>
        <v>Washer-M20-ISO7089-St-200 HV-tZn</v>
      </c>
      <c r="C241" s="1057" t="str">
        <f>VLOOKUP(L241,'25-BRA-I-090'!$I:$FD,4,0)</f>
        <v>St-200 HV-tZn</v>
      </c>
      <c r="D241" s="374" t="str">
        <f t="shared" si="47"/>
        <v>pcs</v>
      </c>
      <c r="E241" s="183"/>
      <c r="F241" s="184">
        <f t="shared" si="50"/>
        <v>4044</v>
      </c>
      <c r="G241" s="185">
        <f t="shared" si="50"/>
        <v>0</v>
      </c>
      <c r="H241" s="185">
        <f t="shared" si="50"/>
        <v>0</v>
      </c>
      <c r="I241" s="185">
        <f t="shared" si="49"/>
        <v>4044</v>
      </c>
      <c r="J241" s="185">
        <f t="shared" si="45"/>
        <v>2150</v>
      </c>
      <c r="K241" s="185">
        <f t="shared" si="46"/>
        <v>8694600</v>
      </c>
      <c r="L241" s="1183" t="s">
        <v>961</v>
      </c>
      <c r="M241" s="1058"/>
      <c r="N241" s="1058"/>
      <c r="O241" s="1037"/>
      <c r="P241" s="1053"/>
      <c r="Q241" s="1053"/>
      <c r="T241" s="1040"/>
      <c r="U241" s="1041"/>
      <c r="V241" s="1041"/>
      <c r="AA241" s="1038" t="str">
        <f>VLOOKUP(L241,'25-BRA-I-090'!$I:$FD,2,0)</f>
        <v>Đệm</v>
      </c>
      <c r="AB241" s="1038" t="str">
        <f>VLOOKUP(L241,'25-BRA-I-090'!$I:$FD,3,0)</f>
        <v>Washer-M20-ISO7089-St-200 HV-tZn</v>
      </c>
      <c r="AC241" s="1038" t="str">
        <f>VLOOKUP(L241,'25-BRA-I-090'!$I:$FD,5,0)</f>
        <v>pcs</v>
      </c>
      <c r="AD241" s="1038">
        <f>SUMIFS('25-BRA-I-090'!$CW:$CW,'25-BRA-I-090'!$I:$I,L241)</f>
        <v>4044</v>
      </c>
      <c r="AE241" s="1038">
        <f>SUMIFS('25-BRA-I-090'!$CX:$CX,'25-BRA-I-090'!$I:$I,L241)</f>
        <v>0</v>
      </c>
      <c r="AF241" s="1038">
        <f>SUMIFS('25-BRA-I-090'!$DA:$DA,'25-BRA-I-090'!$I:$I,L241)</f>
        <v>0</v>
      </c>
      <c r="AG241" s="1038">
        <f>SUMIFS('25-BRA-I-090'!$DB:$DB,'25-BRA-I-090'!$I:$I,L241)</f>
        <v>0</v>
      </c>
      <c r="AH241" s="1039">
        <f>SUMIFS('25-BRA-I-090'!$DN:$DN,'25-BRA-I-090'!$I:$I,L241)+SUMIFS('25-BRA-I-090'!$EG:$EG,'25-BRA-I-090'!$I:$I,L241)</f>
        <v>4044</v>
      </c>
      <c r="AI241" s="1039">
        <f>SUMIFS('25-BRA-I-090'!$DO:$DO,'25-BRA-I-090'!$I:$I,L241)+SUMIFS('25-BRA-I-090'!$EH:$EH,'25-BRA-I-090'!$I:$I,L241)</f>
        <v>0</v>
      </c>
      <c r="AJ241" s="1039">
        <f>SUMIFS('25-BRA-I-090'!$DS:$DS,'25-BRA-I-090'!$I:$I,L241)+26400*SUMIFS('25-BRA-I-090'!$EJ:$EJ,'25-BRA-I-090'!$I:$I,L241)</f>
        <v>8694600</v>
      </c>
      <c r="AK241" s="1071"/>
      <c r="AO241" s="1071"/>
    </row>
    <row r="242" spans="1:41" s="1038" customFormat="1" ht="30">
      <c r="A242" s="372"/>
      <c r="B242" s="1056" t="str">
        <f t="shared" si="48"/>
        <v>Washer-M20-ISO7089-St-Galv</v>
      </c>
      <c r="C242" s="1057" t="str">
        <f>VLOOKUP(L242,'25-BRA-I-090'!$I:$FD,4,0)</f>
        <v>St-Galv</v>
      </c>
      <c r="D242" s="374" t="str">
        <f t="shared" si="47"/>
        <v>pcs</v>
      </c>
      <c r="E242" s="183"/>
      <c r="F242" s="184">
        <f t="shared" si="50"/>
        <v>4649</v>
      </c>
      <c r="G242" s="185">
        <f t="shared" si="50"/>
        <v>0</v>
      </c>
      <c r="H242" s="185">
        <f t="shared" si="50"/>
        <v>0</v>
      </c>
      <c r="I242" s="185">
        <f t="shared" si="49"/>
        <v>4649</v>
      </c>
      <c r="J242" s="185">
        <f t="shared" si="45"/>
        <v>1221.6390621639061</v>
      </c>
      <c r="K242" s="185">
        <f t="shared" si="46"/>
        <v>5679400</v>
      </c>
      <c r="L242" s="1183" t="s">
        <v>963</v>
      </c>
      <c r="M242" s="1058"/>
      <c r="N242" s="1058"/>
      <c r="O242" s="1037"/>
      <c r="P242" s="1053"/>
      <c r="Q242" s="1053"/>
      <c r="T242" s="1040"/>
      <c r="U242" s="1041"/>
      <c r="V242" s="1041"/>
      <c r="AA242" s="1038" t="str">
        <f>VLOOKUP(L242,'25-BRA-I-090'!$I:$FD,2,0)</f>
        <v>Đệm</v>
      </c>
      <c r="AB242" s="1038" t="str">
        <f>VLOOKUP(L242,'25-BRA-I-090'!$I:$FD,3,0)</f>
        <v>Washer-M20-ISO7089-St-Galv</v>
      </c>
      <c r="AC242" s="1038" t="str">
        <f>VLOOKUP(L242,'25-BRA-I-090'!$I:$FD,5,0)</f>
        <v>pcs</v>
      </c>
      <c r="AD242" s="1038">
        <f>SUMIFS('25-BRA-I-090'!$CW:$CW,'25-BRA-I-090'!$I:$I,L242)</f>
        <v>4649</v>
      </c>
      <c r="AE242" s="1038">
        <f>SUMIFS('25-BRA-I-090'!$CX:$CX,'25-BRA-I-090'!$I:$I,L242)</f>
        <v>0</v>
      </c>
      <c r="AF242" s="1038">
        <f>SUMIFS('25-BRA-I-090'!$DA:$DA,'25-BRA-I-090'!$I:$I,L242)</f>
        <v>0</v>
      </c>
      <c r="AG242" s="1038">
        <f>SUMIFS('25-BRA-I-090'!$DB:$DB,'25-BRA-I-090'!$I:$I,L242)</f>
        <v>0</v>
      </c>
      <c r="AH242" s="1039">
        <f>SUMIFS('25-BRA-I-090'!$DN:$DN,'25-BRA-I-090'!$I:$I,L242)+SUMIFS('25-BRA-I-090'!$EG:$EG,'25-BRA-I-090'!$I:$I,L242)</f>
        <v>4649</v>
      </c>
      <c r="AI242" s="1039">
        <f>SUMIFS('25-BRA-I-090'!$DO:$DO,'25-BRA-I-090'!$I:$I,L242)+SUMIFS('25-BRA-I-090'!$EH:$EH,'25-BRA-I-090'!$I:$I,L242)</f>
        <v>0</v>
      </c>
      <c r="AJ242" s="1039">
        <f>SUMIFS('25-BRA-I-090'!$DS:$DS,'25-BRA-I-090'!$I:$I,L242)+26400*SUMIFS('25-BRA-I-090'!$EJ:$EJ,'25-BRA-I-090'!$I:$I,L242)</f>
        <v>5679400</v>
      </c>
      <c r="AK242" s="1071"/>
      <c r="AO242" s="1071"/>
    </row>
    <row r="243" spans="1:41" s="1038" customFormat="1" ht="45">
      <c r="A243" s="372"/>
      <c r="B243" s="1056" t="str">
        <f t="shared" si="48"/>
        <v>Washer-M20-ISO7090-St-200 HV-tZn</v>
      </c>
      <c r="C243" s="1057" t="str">
        <f>VLOOKUP(L243,'25-BRA-I-090'!$I:$FD,4,0)</f>
        <v>St-200 HV-tZn</v>
      </c>
      <c r="D243" s="374" t="str">
        <f t="shared" si="47"/>
        <v>pcs</v>
      </c>
      <c r="E243" s="183"/>
      <c r="F243" s="184">
        <f t="shared" si="50"/>
        <v>170</v>
      </c>
      <c r="G243" s="185">
        <f t="shared" si="50"/>
        <v>0</v>
      </c>
      <c r="H243" s="185">
        <f t="shared" si="50"/>
        <v>0</v>
      </c>
      <c r="I243" s="185">
        <f t="shared" si="49"/>
        <v>170</v>
      </c>
      <c r="J243" s="185">
        <f t="shared" si="45"/>
        <v>2150</v>
      </c>
      <c r="K243" s="185">
        <f t="shared" si="46"/>
        <v>365500</v>
      </c>
      <c r="L243" s="1183" t="s">
        <v>965</v>
      </c>
      <c r="M243" s="1058"/>
      <c r="N243" s="1058"/>
      <c r="O243" s="1037"/>
      <c r="P243" s="1053"/>
      <c r="Q243" s="1053"/>
      <c r="T243" s="1040"/>
      <c r="U243" s="1041"/>
      <c r="V243" s="1041"/>
      <c r="AA243" s="1038" t="str">
        <f>VLOOKUP(L243,'25-BRA-I-090'!$I:$FD,2,0)</f>
        <v>Đệm</v>
      </c>
      <c r="AB243" s="1038" t="str">
        <f>VLOOKUP(L243,'25-BRA-I-090'!$I:$FD,3,0)</f>
        <v>Washer-M20-ISO7090-St-200 HV-tZn</v>
      </c>
      <c r="AC243" s="1038" t="str">
        <f>VLOOKUP(L243,'25-BRA-I-090'!$I:$FD,5,0)</f>
        <v>pcs</v>
      </c>
      <c r="AD243" s="1038">
        <f>SUMIFS('25-BRA-I-090'!$CW:$CW,'25-BRA-I-090'!$I:$I,L243)</f>
        <v>170</v>
      </c>
      <c r="AE243" s="1038">
        <f>SUMIFS('25-BRA-I-090'!$CX:$CX,'25-BRA-I-090'!$I:$I,L243)</f>
        <v>0</v>
      </c>
      <c r="AF243" s="1038">
        <f>SUMIFS('25-BRA-I-090'!$DA:$DA,'25-BRA-I-090'!$I:$I,L243)</f>
        <v>0</v>
      </c>
      <c r="AG243" s="1038">
        <f>SUMIFS('25-BRA-I-090'!$DB:$DB,'25-BRA-I-090'!$I:$I,L243)</f>
        <v>0</v>
      </c>
      <c r="AH243" s="1039">
        <f>SUMIFS('25-BRA-I-090'!$DN:$DN,'25-BRA-I-090'!$I:$I,L243)+SUMIFS('25-BRA-I-090'!$EG:$EG,'25-BRA-I-090'!$I:$I,L243)</f>
        <v>170</v>
      </c>
      <c r="AI243" s="1039">
        <f>SUMIFS('25-BRA-I-090'!$DO:$DO,'25-BRA-I-090'!$I:$I,L243)+SUMIFS('25-BRA-I-090'!$EH:$EH,'25-BRA-I-090'!$I:$I,L243)</f>
        <v>0</v>
      </c>
      <c r="AJ243" s="1039">
        <f>SUMIFS('25-BRA-I-090'!$DS:$DS,'25-BRA-I-090'!$I:$I,L243)+26400*SUMIFS('25-BRA-I-090'!$EJ:$EJ,'25-BRA-I-090'!$I:$I,L243)</f>
        <v>365500</v>
      </c>
      <c r="AK243" s="1071"/>
      <c r="AO243" s="1071"/>
    </row>
    <row r="244" spans="1:41" s="1038" customFormat="1" ht="30">
      <c r="A244" s="372"/>
      <c r="B244" s="1056" t="str">
        <f t="shared" si="48"/>
        <v>Washer-M24-DIN125-C45-Galv</v>
      </c>
      <c r="C244" s="1057" t="str">
        <f>VLOOKUP(L244,'25-BRA-I-090'!$I:$FD,4,0)</f>
        <v>C45-Galv</v>
      </c>
      <c r="D244" s="374" t="str">
        <f t="shared" si="47"/>
        <v>pcs</v>
      </c>
      <c r="E244" s="183"/>
      <c r="F244" s="184">
        <f t="shared" si="50"/>
        <v>340</v>
      </c>
      <c r="G244" s="185">
        <f t="shared" si="50"/>
        <v>0</v>
      </c>
      <c r="H244" s="185">
        <f t="shared" si="50"/>
        <v>0</v>
      </c>
      <c r="I244" s="185">
        <f t="shared" si="49"/>
        <v>340</v>
      </c>
      <c r="J244" s="185">
        <f t="shared" si="45"/>
        <v>4040</v>
      </c>
      <c r="K244" s="185">
        <f t="shared" si="46"/>
        <v>1373600</v>
      </c>
      <c r="L244" s="1183" t="s">
        <v>967</v>
      </c>
      <c r="M244" s="1058"/>
      <c r="N244" s="1058"/>
      <c r="O244" s="1037"/>
      <c r="P244" s="1053"/>
      <c r="Q244" s="1053"/>
      <c r="T244" s="1040"/>
      <c r="U244" s="1041"/>
      <c r="V244" s="1041"/>
      <c r="AA244" s="1038" t="str">
        <f>VLOOKUP(L244,'25-BRA-I-090'!$I:$FD,2,0)</f>
        <v>Đệm</v>
      </c>
      <c r="AB244" s="1038" t="str">
        <f>VLOOKUP(L244,'25-BRA-I-090'!$I:$FD,3,0)</f>
        <v>Washer-M24-DIN125-C45-Galv</v>
      </c>
      <c r="AC244" s="1038" t="str">
        <f>VLOOKUP(L244,'25-BRA-I-090'!$I:$FD,5,0)</f>
        <v>pcs</v>
      </c>
      <c r="AD244" s="1038">
        <f>SUMIFS('25-BRA-I-090'!$CW:$CW,'25-BRA-I-090'!$I:$I,L244)</f>
        <v>340</v>
      </c>
      <c r="AE244" s="1038">
        <f>SUMIFS('25-BRA-I-090'!$CX:$CX,'25-BRA-I-090'!$I:$I,L244)</f>
        <v>0</v>
      </c>
      <c r="AF244" s="1038">
        <f>SUMIFS('25-BRA-I-090'!$DA:$DA,'25-BRA-I-090'!$I:$I,L244)</f>
        <v>0</v>
      </c>
      <c r="AG244" s="1038">
        <f>SUMIFS('25-BRA-I-090'!$DB:$DB,'25-BRA-I-090'!$I:$I,L244)</f>
        <v>0</v>
      </c>
      <c r="AH244" s="1039">
        <f>SUMIFS('25-BRA-I-090'!$DN:$DN,'25-BRA-I-090'!$I:$I,L244)+SUMIFS('25-BRA-I-090'!$EG:$EG,'25-BRA-I-090'!$I:$I,L244)</f>
        <v>340</v>
      </c>
      <c r="AI244" s="1039">
        <f>SUMIFS('25-BRA-I-090'!$DO:$DO,'25-BRA-I-090'!$I:$I,L244)+SUMIFS('25-BRA-I-090'!$EH:$EH,'25-BRA-I-090'!$I:$I,L244)</f>
        <v>0</v>
      </c>
      <c r="AJ244" s="1039">
        <f>SUMIFS('25-BRA-I-090'!$DS:$DS,'25-BRA-I-090'!$I:$I,L244)+26400*SUMIFS('25-BRA-I-090'!$EJ:$EJ,'25-BRA-I-090'!$I:$I,L244)</f>
        <v>1373600</v>
      </c>
      <c r="AK244" s="1071"/>
      <c r="AO244" s="1071"/>
    </row>
    <row r="245" spans="1:41" s="1038" customFormat="1" ht="45">
      <c r="A245" s="372"/>
      <c r="B245" s="1056" t="str">
        <f t="shared" si="48"/>
        <v>Washer-M24-EN14399-6-St-300 HV-tZn</v>
      </c>
      <c r="C245" s="1057" t="str">
        <f>VLOOKUP(L245,'25-BRA-I-090'!$I:$FD,4,0)</f>
        <v>St-300 HV-tZn</v>
      </c>
      <c r="D245" s="374" t="str">
        <f t="shared" si="47"/>
        <v>pcs</v>
      </c>
      <c r="E245" s="183"/>
      <c r="F245" s="184">
        <f t="shared" si="50"/>
        <v>170</v>
      </c>
      <c r="G245" s="185">
        <f t="shared" si="50"/>
        <v>0</v>
      </c>
      <c r="H245" s="185">
        <f t="shared" si="50"/>
        <v>0</v>
      </c>
      <c r="I245" s="185">
        <f t="shared" si="49"/>
        <v>170</v>
      </c>
      <c r="J245" s="185">
        <f t="shared" si="45"/>
        <v>8000</v>
      </c>
      <c r="K245" s="185">
        <f t="shared" si="46"/>
        <v>1360000</v>
      </c>
      <c r="L245" s="1183" t="s">
        <v>970</v>
      </c>
      <c r="M245" s="1058"/>
      <c r="N245" s="1058"/>
      <c r="O245" s="1037"/>
      <c r="P245" s="1053"/>
      <c r="Q245" s="1053"/>
      <c r="T245" s="1040"/>
      <c r="U245" s="1041"/>
      <c r="V245" s="1041"/>
      <c r="AA245" s="1038" t="str">
        <f>VLOOKUP(L245,'25-BRA-I-090'!$I:$FD,2,0)</f>
        <v>Đệm</v>
      </c>
      <c r="AB245" s="1038" t="str">
        <f>VLOOKUP(L245,'25-BRA-I-090'!$I:$FD,3,0)</f>
        <v>Washer-M24-EN14399-6-St-300 HV-tZn</v>
      </c>
      <c r="AC245" s="1038" t="str">
        <f>VLOOKUP(L245,'25-BRA-I-090'!$I:$FD,5,0)</f>
        <v>pcs</v>
      </c>
      <c r="AD245" s="1038">
        <f>SUMIFS('25-BRA-I-090'!$CW:$CW,'25-BRA-I-090'!$I:$I,L245)</f>
        <v>170</v>
      </c>
      <c r="AE245" s="1038">
        <f>SUMIFS('25-BRA-I-090'!$CX:$CX,'25-BRA-I-090'!$I:$I,L245)</f>
        <v>0</v>
      </c>
      <c r="AF245" s="1038">
        <f>SUMIFS('25-BRA-I-090'!$DA:$DA,'25-BRA-I-090'!$I:$I,L245)</f>
        <v>0</v>
      </c>
      <c r="AG245" s="1038">
        <f>SUMIFS('25-BRA-I-090'!$DB:$DB,'25-BRA-I-090'!$I:$I,L245)</f>
        <v>0</v>
      </c>
      <c r="AH245" s="1039">
        <f>SUMIFS('25-BRA-I-090'!$DN:$DN,'25-BRA-I-090'!$I:$I,L245)+SUMIFS('25-BRA-I-090'!$EG:$EG,'25-BRA-I-090'!$I:$I,L245)</f>
        <v>170</v>
      </c>
      <c r="AI245" s="1039">
        <f>SUMIFS('25-BRA-I-090'!$DO:$DO,'25-BRA-I-090'!$I:$I,L245)+SUMIFS('25-BRA-I-090'!$EH:$EH,'25-BRA-I-090'!$I:$I,L245)</f>
        <v>0</v>
      </c>
      <c r="AJ245" s="1039">
        <f>SUMIFS('25-BRA-I-090'!$DS:$DS,'25-BRA-I-090'!$I:$I,L245)+26400*SUMIFS('25-BRA-I-090'!$EJ:$EJ,'25-BRA-I-090'!$I:$I,L245)</f>
        <v>1360000</v>
      </c>
      <c r="AK245" s="1071"/>
      <c r="AO245" s="1071"/>
    </row>
    <row r="246" spans="1:41" s="1038" customFormat="1" ht="45">
      <c r="A246" s="372"/>
      <c r="B246" s="1056" t="str">
        <f t="shared" si="48"/>
        <v>Washer-M24-ISO7089-St-200 HV-tZn</v>
      </c>
      <c r="C246" s="1057" t="str">
        <f>VLOOKUP(L246,'25-BRA-I-090'!$I:$FD,4,0)</f>
        <v>St-200 HV-tZn</v>
      </c>
      <c r="D246" s="374" t="str">
        <f t="shared" si="47"/>
        <v>pcs</v>
      </c>
      <c r="E246" s="183"/>
      <c r="F246" s="184">
        <f t="shared" si="50"/>
        <v>4276</v>
      </c>
      <c r="G246" s="185">
        <f t="shared" si="50"/>
        <v>0</v>
      </c>
      <c r="H246" s="185">
        <f t="shared" si="50"/>
        <v>0</v>
      </c>
      <c r="I246" s="185">
        <f t="shared" si="49"/>
        <v>4276</v>
      </c>
      <c r="J246" s="185">
        <f t="shared" si="45"/>
        <v>4040</v>
      </c>
      <c r="K246" s="185">
        <f t="shared" si="46"/>
        <v>17275040</v>
      </c>
      <c r="L246" s="1183" t="s">
        <v>973</v>
      </c>
      <c r="M246" s="1058"/>
      <c r="N246" s="1058"/>
      <c r="O246" s="1037"/>
      <c r="P246" s="1053"/>
      <c r="Q246" s="1053"/>
      <c r="T246" s="1040"/>
      <c r="U246" s="1041"/>
      <c r="V246" s="1041"/>
      <c r="AA246" s="1038" t="str">
        <f>VLOOKUP(L246,'25-BRA-I-090'!$I:$FD,2,0)</f>
        <v>Đệm</v>
      </c>
      <c r="AB246" s="1038" t="str">
        <f>VLOOKUP(L246,'25-BRA-I-090'!$I:$FD,3,0)</f>
        <v>Washer-M24-ISO7089-St-200 HV-tZn</v>
      </c>
      <c r="AC246" s="1038" t="str">
        <f>VLOOKUP(L246,'25-BRA-I-090'!$I:$FD,5,0)</f>
        <v>pcs</v>
      </c>
      <c r="AD246" s="1038">
        <f>SUMIFS('25-BRA-I-090'!$CW:$CW,'25-BRA-I-090'!$I:$I,L246)</f>
        <v>4276</v>
      </c>
      <c r="AE246" s="1038">
        <f>SUMIFS('25-BRA-I-090'!$CX:$CX,'25-BRA-I-090'!$I:$I,L246)</f>
        <v>0</v>
      </c>
      <c r="AF246" s="1038">
        <f>SUMIFS('25-BRA-I-090'!$DA:$DA,'25-BRA-I-090'!$I:$I,L246)</f>
        <v>0</v>
      </c>
      <c r="AG246" s="1038">
        <f>SUMIFS('25-BRA-I-090'!$DB:$DB,'25-BRA-I-090'!$I:$I,L246)</f>
        <v>0</v>
      </c>
      <c r="AH246" s="1039">
        <f>SUMIFS('25-BRA-I-090'!$DN:$DN,'25-BRA-I-090'!$I:$I,L246)+SUMIFS('25-BRA-I-090'!$EG:$EG,'25-BRA-I-090'!$I:$I,L246)</f>
        <v>4276</v>
      </c>
      <c r="AI246" s="1039">
        <f>SUMIFS('25-BRA-I-090'!$DO:$DO,'25-BRA-I-090'!$I:$I,L246)+SUMIFS('25-BRA-I-090'!$EH:$EH,'25-BRA-I-090'!$I:$I,L246)</f>
        <v>0</v>
      </c>
      <c r="AJ246" s="1039">
        <f>SUMIFS('25-BRA-I-090'!$DS:$DS,'25-BRA-I-090'!$I:$I,L246)+26400*SUMIFS('25-BRA-I-090'!$EJ:$EJ,'25-BRA-I-090'!$I:$I,L246)</f>
        <v>17275040</v>
      </c>
      <c r="AK246" s="1071"/>
      <c r="AO246" s="1071"/>
    </row>
    <row r="247" spans="1:41" s="1038" customFormat="1" ht="45">
      <c r="A247" s="372"/>
      <c r="B247" s="1056" t="str">
        <f t="shared" si="48"/>
        <v>Washer-M30-ISO7089-St-200 HV-tZn</v>
      </c>
      <c r="C247" s="1057" t="str">
        <f>VLOOKUP(L247,'25-BRA-I-090'!$I:$FD,4,0)</f>
        <v>St-200 HV-tZn</v>
      </c>
      <c r="D247" s="374" t="str">
        <f t="shared" si="47"/>
        <v>pcs</v>
      </c>
      <c r="E247" s="183"/>
      <c r="F247" s="184">
        <f t="shared" si="50"/>
        <v>1520</v>
      </c>
      <c r="G247" s="185">
        <f t="shared" si="50"/>
        <v>0</v>
      </c>
      <c r="H247" s="185">
        <f t="shared" si="50"/>
        <v>0</v>
      </c>
      <c r="I247" s="185">
        <f t="shared" si="49"/>
        <v>1520</v>
      </c>
      <c r="J247" s="185">
        <f t="shared" ref="J247:J278" si="51">K247/I247</f>
        <v>6700</v>
      </c>
      <c r="K247" s="185">
        <f t="shared" ref="K247:K278" si="52">AJ247</f>
        <v>10184000</v>
      </c>
      <c r="L247" s="1183" t="s">
        <v>975</v>
      </c>
      <c r="M247" s="1058"/>
      <c r="N247" s="1058"/>
      <c r="O247" s="1037"/>
      <c r="P247" s="1053"/>
      <c r="Q247" s="1053"/>
      <c r="T247" s="1040"/>
      <c r="U247" s="1041"/>
      <c r="V247" s="1041"/>
      <c r="AA247" s="1038" t="str">
        <f>VLOOKUP(L247,'25-BRA-I-090'!$I:$FD,2,0)</f>
        <v>Đệm</v>
      </c>
      <c r="AB247" s="1038" t="str">
        <f>VLOOKUP(L247,'25-BRA-I-090'!$I:$FD,3,0)</f>
        <v>Washer-M30-ISO7089-St-200 HV-tZn</v>
      </c>
      <c r="AC247" s="1038" t="str">
        <f>VLOOKUP(L247,'25-BRA-I-090'!$I:$FD,5,0)</f>
        <v>pcs</v>
      </c>
      <c r="AD247" s="1038">
        <f>SUMIFS('25-BRA-I-090'!$CW:$CW,'25-BRA-I-090'!$I:$I,L247)</f>
        <v>1520</v>
      </c>
      <c r="AE247" s="1038">
        <f>SUMIFS('25-BRA-I-090'!$CX:$CX,'25-BRA-I-090'!$I:$I,L247)</f>
        <v>0</v>
      </c>
      <c r="AF247" s="1038">
        <f>SUMIFS('25-BRA-I-090'!$DA:$DA,'25-BRA-I-090'!$I:$I,L247)</f>
        <v>0</v>
      </c>
      <c r="AG247" s="1038">
        <f>SUMIFS('25-BRA-I-090'!$DB:$DB,'25-BRA-I-090'!$I:$I,L247)</f>
        <v>0</v>
      </c>
      <c r="AH247" s="1039">
        <f>SUMIFS('25-BRA-I-090'!$DN:$DN,'25-BRA-I-090'!$I:$I,L247)+SUMIFS('25-BRA-I-090'!$EG:$EG,'25-BRA-I-090'!$I:$I,L247)</f>
        <v>1520</v>
      </c>
      <c r="AI247" s="1039">
        <f>SUMIFS('25-BRA-I-090'!$DO:$DO,'25-BRA-I-090'!$I:$I,L247)+SUMIFS('25-BRA-I-090'!$EH:$EH,'25-BRA-I-090'!$I:$I,L247)</f>
        <v>0</v>
      </c>
      <c r="AJ247" s="1039">
        <f>SUMIFS('25-BRA-I-090'!$DS:$DS,'25-BRA-I-090'!$I:$I,L247)+26400*SUMIFS('25-BRA-I-090'!$EJ:$EJ,'25-BRA-I-090'!$I:$I,L247)</f>
        <v>10184000</v>
      </c>
      <c r="AK247" s="1071"/>
      <c r="AO247" s="1071"/>
    </row>
    <row r="248" spans="1:41" s="1038" customFormat="1" ht="45">
      <c r="A248" s="372"/>
      <c r="B248" s="1056" t="str">
        <f t="shared" si="48"/>
        <v>Washer-M4-ISO7089-St-200 HV-Galv</v>
      </c>
      <c r="C248" s="1057" t="str">
        <f>VLOOKUP(L248,'25-BRA-I-090'!$I:$FD,4,0)</f>
        <v>St-200 HV-Galv</v>
      </c>
      <c r="D248" s="374" t="str">
        <f t="shared" si="47"/>
        <v>pcs</v>
      </c>
      <c r="E248" s="183"/>
      <c r="F248" s="184">
        <f t="shared" si="50"/>
        <v>180</v>
      </c>
      <c r="G248" s="185">
        <f t="shared" si="50"/>
        <v>0</v>
      </c>
      <c r="H248" s="185">
        <f t="shared" si="50"/>
        <v>0</v>
      </c>
      <c r="I248" s="185">
        <f t="shared" si="49"/>
        <v>180</v>
      </c>
      <c r="J248" s="185">
        <f t="shared" si="51"/>
        <v>1000</v>
      </c>
      <c r="K248" s="185">
        <f t="shared" si="52"/>
        <v>180000</v>
      </c>
      <c r="L248" s="1183" t="s">
        <v>977</v>
      </c>
      <c r="M248" s="1058"/>
      <c r="N248" s="1058"/>
      <c r="O248" s="1037"/>
      <c r="P248" s="1053"/>
      <c r="Q248" s="1053"/>
      <c r="T248" s="1040"/>
      <c r="U248" s="1041"/>
      <c r="V248" s="1041"/>
      <c r="AA248" s="1038" t="str">
        <f>VLOOKUP(L248,'25-BRA-I-090'!$I:$FD,2,0)</f>
        <v>Đệm</v>
      </c>
      <c r="AB248" s="1038" t="str">
        <f>VLOOKUP(L248,'25-BRA-I-090'!$I:$FD,3,0)</f>
        <v>Washer-M4-ISO7089-St-200 HV-Galv</v>
      </c>
      <c r="AC248" s="1038" t="str">
        <f>VLOOKUP(L248,'25-BRA-I-090'!$I:$FD,5,0)</f>
        <v>pcs</v>
      </c>
      <c r="AD248" s="1038">
        <f>SUMIFS('25-BRA-I-090'!$CW:$CW,'25-BRA-I-090'!$I:$I,L248)</f>
        <v>180</v>
      </c>
      <c r="AE248" s="1038">
        <f>SUMIFS('25-BRA-I-090'!$CX:$CX,'25-BRA-I-090'!$I:$I,L248)</f>
        <v>0</v>
      </c>
      <c r="AF248" s="1038">
        <f>SUMIFS('25-BRA-I-090'!$DA:$DA,'25-BRA-I-090'!$I:$I,L248)</f>
        <v>0</v>
      </c>
      <c r="AG248" s="1038">
        <f>SUMIFS('25-BRA-I-090'!$DB:$DB,'25-BRA-I-090'!$I:$I,L248)</f>
        <v>0</v>
      </c>
      <c r="AH248" s="1039">
        <f>SUMIFS('25-BRA-I-090'!$DN:$DN,'25-BRA-I-090'!$I:$I,L248)+SUMIFS('25-BRA-I-090'!$EG:$EG,'25-BRA-I-090'!$I:$I,L248)</f>
        <v>180</v>
      </c>
      <c r="AI248" s="1039">
        <f>SUMIFS('25-BRA-I-090'!$DO:$DO,'25-BRA-I-090'!$I:$I,L248)+SUMIFS('25-BRA-I-090'!$EH:$EH,'25-BRA-I-090'!$I:$I,L248)</f>
        <v>0</v>
      </c>
      <c r="AJ248" s="1039">
        <f>SUMIFS('25-BRA-I-090'!$DS:$DS,'25-BRA-I-090'!$I:$I,L248)+26400*SUMIFS('25-BRA-I-090'!$EJ:$EJ,'25-BRA-I-090'!$I:$I,L248)</f>
        <v>180000</v>
      </c>
      <c r="AK248" s="1071"/>
      <c r="AO248" s="1071"/>
    </row>
    <row r="249" spans="1:41" s="1038" customFormat="1" ht="45">
      <c r="A249" s="372"/>
      <c r="B249" s="1056" t="str">
        <f t="shared" si="48"/>
        <v>Washer-M5-ISO7089-St-200 HV-tZn</v>
      </c>
      <c r="C249" s="1057" t="str">
        <f>VLOOKUP(L249,'25-BRA-I-090'!$I:$FD,4,0)</f>
        <v>St-200 HV-tZn</v>
      </c>
      <c r="D249" s="374" t="str">
        <f t="shared" si="47"/>
        <v>pcs</v>
      </c>
      <c r="E249" s="183"/>
      <c r="F249" s="184">
        <f t="shared" si="50"/>
        <v>99</v>
      </c>
      <c r="G249" s="185">
        <f t="shared" si="50"/>
        <v>0</v>
      </c>
      <c r="H249" s="185">
        <f t="shared" si="50"/>
        <v>0</v>
      </c>
      <c r="I249" s="185">
        <f t="shared" si="49"/>
        <v>99</v>
      </c>
      <c r="J249" s="185">
        <f t="shared" si="51"/>
        <v>1000</v>
      </c>
      <c r="K249" s="185">
        <f t="shared" si="52"/>
        <v>99000</v>
      </c>
      <c r="L249" s="1183" t="s">
        <v>979</v>
      </c>
      <c r="M249" s="1058"/>
      <c r="N249" s="1058"/>
      <c r="O249" s="1037"/>
      <c r="P249" s="1053"/>
      <c r="Q249" s="1053"/>
      <c r="T249" s="1040"/>
      <c r="U249" s="1041"/>
      <c r="V249" s="1041"/>
      <c r="AA249" s="1038" t="str">
        <f>VLOOKUP(L249,'25-BRA-I-090'!$I:$FD,2,0)</f>
        <v>Đệm</v>
      </c>
      <c r="AB249" s="1038" t="str">
        <f>VLOOKUP(L249,'25-BRA-I-090'!$I:$FD,3,0)</f>
        <v>Washer-M5-ISO7089-St-200 HV-tZn</v>
      </c>
      <c r="AC249" s="1038" t="str">
        <f>VLOOKUP(L249,'25-BRA-I-090'!$I:$FD,5,0)</f>
        <v>pcs</v>
      </c>
      <c r="AD249" s="1038">
        <f>SUMIFS('25-BRA-I-090'!$CW:$CW,'25-BRA-I-090'!$I:$I,L249)</f>
        <v>99</v>
      </c>
      <c r="AE249" s="1038">
        <f>SUMIFS('25-BRA-I-090'!$CX:$CX,'25-BRA-I-090'!$I:$I,L249)</f>
        <v>0</v>
      </c>
      <c r="AF249" s="1038">
        <f>SUMIFS('25-BRA-I-090'!$DA:$DA,'25-BRA-I-090'!$I:$I,L249)</f>
        <v>0</v>
      </c>
      <c r="AG249" s="1038">
        <f>SUMIFS('25-BRA-I-090'!$DB:$DB,'25-BRA-I-090'!$I:$I,L249)</f>
        <v>0</v>
      </c>
      <c r="AH249" s="1039">
        <f>SUMIFS('25-BRA-I-090'!$DN:$DN,'25-BRA-I-090'!$I:$I,L249)+SUMIFS('25-BRA-I-090'!$EG:$EG,'25-BRA-I-090'!$I:$I,L249)</f>
        <v>99</v>
      </c>
      <c r="AI249" s="1039">
        <f>SUMIFS('25-BRA-I-090'!$DO:$DO,'25-BRA-I-090'!$I:$I,L249)+SUMIFS('25-BRA-I-090'!$EH:$EH,'25-BRA-I-090'!$I:$I,L249)</f>
        <v>0</v>
      </c>
      <c r="AJ249" s="1039">
        <f>SUMIFS('25-BRA-I-090'!$DS:$DS,'25-BRA-I-090'!$I:$I,L249)+26400*SUMIFS('25-BRA-I-090'!$EJ:$EJ,'25-BRA-I-090'!$I:$I,L249)</f>
        <v>99000</v>
      </c>
      <c r="AK249" s="1071"/>
      <c r="AO249" s="1071"/>
    </row>
    <row r="250" spans="1:41" s="1038" customFormat="1" ht="30">
      <c r="A250" s="372"/>
      <c r="B250" s="1056" t="str">
        <f t="shared" si="48"/>
        <v>Washer-M6-DIN127-St-Galv</v>
      </c>
      <c r="C250" s="1057" t="str">
        <f>VLOOKUP(L250,'25-BRA-I-090'!$I:$FD,4,0)</f>
        <v>St-Galv</v>
      </c>
      <c r="D250" s="374" t="str">
        <f t="shared" si="47"/>
        <v>pcs</v>
      </c>
      <c r="E250" s="183"/>
      <c r="F250" s="184">
        <f t="shared" si="50"/>
        <v>680</v>
      </c>
      <c r="G250" s="185">
        <f t="shared" si="50"/>
        <v>0</v>
      </c>
      <c r="H250" s="185">
        <f t="shared" si="50"/>
        <v>0</v>
      </c>
      <c r="I250" s="185">
        <f t="shared" si="49"/>
        <v>680</v>
      </c>
      <c r="J250" s="185">
        <f t="shared" si="51"/>
        <v>1000</v>
      </c>
      <c r="K250" s="185">
        <f t="shared" si="52"/>
        <v>680000</v>
      </c>
      <c r="L250" s="1183" t="s">
        <v>981</v>
      </c>
      <c r="M250" s="1058"/>
      <c r="N250" s="1058"/>
      <c r="O250" s="1037"/>
      <c r="P250" s="1053"/>
      <c r="Q250" s="1053"/>
      <c r="T250" s="1040"/>
      <c r="U250" s="1041"/>
      <c r="V250" s="1041"/>
      <c r="AA250" s="1038" t="str">
        <f>VLOOKUP(L250,'25-BRA-I-090'!$I:$FD,2,0)</f>
        <v>Đệm</v>
      </c>
      <c r="AB250" s="1038" t="str">
        <f>VLOOKUP(L250,'25-BRA-I-090'!$I:$FD,3,0)</f>
        <v>Washer-M6-DIN127-St-Galv</v>
      </c>
      <c r="AC250" s="1038" t="str">
        <f>VLOOKUP(L250,'25-BRA-I-090'!$I:$FD,5,0)</f>
        <v>pcs</v>
      </c>
      <c r="AD250" s="1038">
        <f>SUMIFS('25-BRA-I-090'!$CW:$CW,'25-BRA-I-090'!$I:$I,L250)</f>
        <v>680</v>
      </c>
      <c r="AE250" s="1038">
        <f>SUMIFS('25-BRA-I-090'!$CX:$CX,'25-BRA-I-090'!$I:$I,L250)</f>
        <v>0</v>
      </c>
      <c r="AF250" s="1038">
        <f>SUMIFS('25-BRA-I-090'!$DA:$DA,'25-BRA-I-090'!$I:$I,L250)</f>
        <v>0</v>
      </c>
      <c r="AG250" s="1038">
        <f>SUMIFS('25-BRA-I-090'!$DB:$DB,'25-BRA-I-090'!$I:$I,L250)</f>
        <v>0</v>
      </c>
      <c r="AH250" s="1039">
        <f>SUMIFS('25-BRA-I-090'!$DN:$DN,'25-BRA-I-090'!$I:$I,L250)+SUMIFS('25-BRA-I-090'!$EG:$EG,'25-BRA-I-090'!$I:$I,L250)</f>
        <v>680</v>
      </c>
      <c r="AI250" s="1039">
        <f>SUMIFS('25-BRA-I-090'!$DO:$DO,'25-BRA-I-090'!$I:$I,L250)+SUMIFS('25-BRA-I-090'!$EH:$EH,'25-BRA-I-090'!$I:$I,L250)</f>
        <v>0</v>
      </c>
      <c r="AJ250" s="1039">
        <f>SUMIFS('25-BRA-I-090'!$DS:$DS,'25-BRA-I-090'!$I:$I,L250)+26400*SUMIFS('25-BRA-I-090'!$EJ:$EJ,'25-BRA-I-090'!$I:$I,L250)</f>
        <v>680000</v>
      </c>
      <c r="AK250" s="1071"/>
      <c r="AO250" s="1071"/>
    </row>
    <row r="251" spans="1:41" s="1038" customFormat="1" ht="45">
      <c r="A251" s="372"/>
      <c r="B251" s="1056" t="str">
        <f t="shared" si="48"/>
        <v>Washer-M6-ISO7089-St-200 HV-Galv</v>
      </c>
      <c r="C251" s="1057" t="str">
        <f>VLOOKUP(L251,'25-BRA-I-090'!$I:$FD,4,0)</f>
        <v>St-200 HV-Galv</v>
      </c>
      <c r="D251" s="374" t="str">
        <f t="shared" si="47"/>
        <v>pcs</v>
      </c>
      <c r="E251" s="183"/>
      <c r="F251" s="184">
        <f t="shared" si="50"/>
        <v>12</v>
      </c>
      <c r="G251" s="185">
        <f t="shared" si="50"/>
        <v>0</v>
      </c>
      <c r="H251" s="185">
        <f t="shared" si="50"/>
        <v>0</v>
      </c>
      <c r="I251" s="185">
        <f t="shared" si="49"/>
        <v>12</v>
      </c>
      <c r="J251" s="185">
        <f t="shared" si="51"/>
        <v>1000</v>
      </c>
      <c r="K251" s="185">
        <f t="shared" si="52"/>
        <v>12000</v>
      </c>
      <c r="L251" s="1183" t="s">
        <v>983</v>
      </c>
      <c r="M251" s="1058"/>
      <c r="N251" s="1058"/>
      <c r="O251" s="1037"/>
      <c r="P251" s="1053"/>
      <c r="Q251" s="1053"/>
      <c r="T251" s="1040"/>
      <c r="U251" s="1041"/>
      <c r="V251" s="1041"/>
      <c r="AA251" s="1038" t="str">
        <f>VLOOKUP(L251,'25-BRA-I-090'!$I:$FD,2,0)</f>
        <v>Đệm</v>
      </c>
      <c r="AB251" s="1038" t="str">
        <f>VLOOKUP(L251,'25-BRA-I-090'!$I:$FD,3,0)</f>
        <v>Washer-M6-ISO7089-St-200 HV-Galv</v>
      </c>
      <c r="AC251" s="1038" t="str">
        <f>VLOOKUP(L251,'25-BRA-I-090'!$I:$FD,5,0)</f>
        <v>pcs</v>
      </c>
      <c r="AD251" s="1038">
        <f>SUMIFS('25-BRA-I-090'!$CW:$CW,'25-BRA-I-090'!$I:$I,L251)</f>
        <v>12</v>
      </c>
      <c r="AE251" s="1038">
        <f>SUMIFS('25-BRA-I-090'!$CX:$CX,'25-BRA-I-090'!$I:$I,L251)</f>
        <v>0</v>
      </c>
      <c r="AF251" s="1038">
        <f>SUMIFS('25-BRA-I-090'!$DA:$DA,'25-BRA-I-090'!$I:$I,L251)</f>
        <v>0</v>
      </c>
      <c r="AG251" s="1038">
        <f>SUMIFS('25-BRA-I-090'!$DB:$DB,'25-BRA-I-090'!$I:$I,L251)</f>
        <v>0</v>
      </c>
      <c r="AH251" s="1039">
        <f>SUMIFS('25-BRA-I-090'!$DN:$DN,'25-BRA-I-090'!$I:$I,L251)+SUMIFS('25-BRA-I-090'!$EG:$EG,'25-BRA-I-090'!$I:$I,L251)</f>
        <v>12</v>
      </c>
      <c r="AI251" s="1039">
        <f>SUMIFS('25-BRA-I-090'!$DO:$DO,'25-BRA-I-090'!$I:$I,L251)+SUMIFS('25-BRA-I-090'!$EH:$EH,'25-BRA-I-090'!$I:$I,L251)</f>
        <v>0</v>
      </c>
      <c r="AJ251" s="1039">
        <f>SUMIFS('25-BRA-I-090'!$DS:$DS,'25-BRA-I-090'!$I:$I,L251)+26400*SUMIFS('25-BRA-I-090'!$EJ:$EJ,'25-BRA-I-090'!$I:$I,L251)</f>
        <v>12000</v>
      </c>
      <c r="AK251" s="1071"/>
      <c r="AO251" s="1071"/>
    </row>
    <row r="252" spans="1:41" s="1038" customFormat="1" ht="45">
      <c r="A252" s="372"/>
      <c r="B252" s="1056" t="str">
        <f t="shared" si="48"/>
        <v>Washer-M6-ISO7089-St-200 HV-tZn</v>
      </c>
      <c r="C252" s="1057" t="str">
        <f>VLOOKUP(L252,'25-BRA-I-090'!$I:$FD,4,0)</f>
        <v>St-200 HV-tZn</v>
      </c>
      <c r="D252" s="374" t="str">
        <f t="shared" si="47"/>
        <v>pcs</v>
      </c>
      <c r="E252" s="183"/>
      <c r="F252" s="184">
        <f t="shared" si="50"/>
        <v>760</v>
      </c>
      <c r="G252" s="185">
        <f t="shared" si="50"/>
        <v>0</v>
      </c>
      <c r="H252" s="185">
        <f t="shared" si="50"/>
        <v>0</v>
      </c>
      <c r="I252" s="185">
        <f t="shared" si="49"/>
        <v>760</v>
      </c>
      <c r="J252" s="185">
        <f t="shared" si="51"/>
        <v>1000</v>
      </c>
      <c r="K252" s="185">
        <f t="shared" si="52"/>
        <v>760000</v>
      </c>
      <c r="L252" s="1183" t="s">
        <v>985</v>
      </c>
      <c r="M252" s="1058"/>
      <c r="N252" s="1058"/>
      <c r="O252" s="1037"/>
      <c r="P252" s="1053"/>
      <c r="Q252" s="1053"/>
      <c r="T252" s="1040"/>
      <c r="U252" s="1041"/>
      <c r="V252" s="1041"/>
      <c r="AA252" s="1038" t="str">
        <f>VLOOKUP(L252,'25-BRA-I-090'!$I:$FD,2,0)</f>
        <v>Đệm</v>
      </c>
      <c r="AB252" s="1038" t="str">
        <f>VLOOKUP(L252,'25-BRA-I-090'!$I:$FD,3,0)</f>
        <v>Washer-M6-ISO7089-St-200 HV-tZn</v>
      </c>
      <c r="AC252" s="1038" t="str">
        <f>VLOOKUP(L252,'25-BRA-I-090'!$I:$FD,5,0)</f>
        <v>pcs</v>
      </c>
      <c r="AD252" s="1038">
        <f>SUMIFS('25-BRA-I-090'!$CW:$CW,'25-BRA-I-090'!$I:$I,L252)</f>
        <v>760</v>
      </c>
      <c r="AE252" s="1038">
        <f>SUMIFS('25-BRA-I-090'!$CX:$CX,'25-BRA-I-090'!$I:$I,L252)</f>
        <v>0</v>
      </c>
      <c r="AF252" s="1038">
        <f>SUMIFS('25-BRA-I-090'!$DA:$DA,'25-BRA-I-090'!$I:$I,L252)</f>
        <v>0</v>
      </c>
      <c r="AG252" s="1038">
        <f>SUMIFS('25-BRA-I-090'!$DB:$DB,'25-BRA-I-090'!$I:$I,L252)</f>
        <v>0</v>
      </c>
      <c r="AH252" s="1039">
        <f>SUMIFS('25-BRA-I-090'!$DN:$DN,'25-BRA-I-090'!$I:$I,L252)+SUMIFS('25-BRA-I-090'!$EG:$EG,'25-BRA-I-090'!$I:$I,L252)</f>
        <v>760</v>
      </c>
      <c r="AI252" s="1039">
        <f>SUMIFS('25-BRA-I-090'!$DO:$DO,'25-BRA-I-090'!$I:$I,L252)+SUMIFS('25-BRA-I-090'!$EH:$EH,'25-BRA-I-090'!$I:$I,L252)</f>
        <v>0</v>
      </c>
      <c r="AJ252" s="1039">
        <f>SUMIFS('25-BRA-I-090'!$DS:$DS,'25-BRA-I-090'!$I:$I,L252)+26400*SUMIFS('25-BRA-I-090'!$EJ:$EJ,'25-BRA-I-090'!$I:$I,L252)</f>
        <v>760000</v>
      </c>
      <c r="AK252" s="1071"/>
      <c r="AO252" s="1071"/>
    </row>
    <row r="253" spans="1:41" s="1038" customFormat="1" ht="30">
      <c r="A253" s="372"/>
      <c r="B253" s="1056" t="str">
        <f t="shared" si="48"/>
        <v>Washer-M8-DIN125-8-Galv</v>
      </c>
      <c r="C253" s="1057" t="str">
        <f>VLOOKUP(L253,'25-BRA-I-090'!$I:$FD,4,0)</f>
        <v>8-Galv</v>
      </c>
      <c r="D253" s="374" t="str">
        <f t="shared" si="47"/>
        <v>pcs</v>
      </c>
      <c r="E253" s="183"/>
      <c r="F253" s="184">
        <f t="shared" si="50"/>
        <v>224</v>
      </c>
      <c r="G253" s="185">
        <f t="shared" si="50"/>
        <v>0</v>
      </c>
      <c r="H253" s="185">
        <f t="shared" si="50"/>
        <v>0</v>
      </c>
      <c r="I253" s="185">
        <f t="shared" si="49"/>
        <v>224</v>
      </c>
      <c r="J253" s="185">
        <f t="shared" si="51"/>
        <v>230</v>
      </c>
      <c r="K253" s="185">
        <f t="shared" si="52"/>
        <v>51520</v>
      </c>
      <c r="L253" s="1183" t="s">
        <v>987</v>
      </c>
      <c r="M253" s="1058"/>
      <c r="N253" s="1058"/>
      <c r="O253" s="1037"/>
      <c r="P253" s="1053"/>
      <c r="Q253" s="1053"/>
      <c r="T253" s="1040"/>
      <c r="U253" s="1041"/>
      <c r="V253" s="1041"/>
      <c r="AA253" s="1038" t="str">
        <f>VLOOKUP(L253,'25-BRA-I-090'!$I:$FD,2,0)</f>
        <v>Đệm</v>
      </c>
      <c r="AB253" s="1038" t="str">
        <f>VLOOKUP(L253,'25-BRA-I-090'!$I:$FD,3,0)</f>
        <v>Washer-M8-DIN125-8-Galv</v>
      </c>
      <c r="AC253" s="1038" t="str">
        <f>VLOOKUP(L253,'25-BRA-I-090'!$I:$FD,5,0)</f>
        <v>pcs</v>
      </c>
      <c r="AD253" s="1038">
        <f>SUMIFS('25-BRA-I-090'!$CW:$CW,'25-BRA-I-090'!$I:$I,L253)</f>
        <v>224</v>
      </c>
      <c r="AE253" s="1038">
        <f>SUMIFS('25-BRA-I-090'!$CX:$CX,'25-BRA-I-090'!$I:$I,L253)</f>
        <v>0</v>
      </c>
      <c r="AF253" s="1038">
        <f>SUMIFS('25-BRA-I-090'!$DA:$DA,'25-BRA-I-090'!$I:$I,L253)</f>
        <v>0</v>
      </c>
      <c r="AG253" s="1038">
        <f>SUMIFS('25-BRA-I-090'!$DB:$DB,'25-BRA-I-090'!$I:$I,L253)</f>
        <v>0</v>
      </c>
      <c r="AH253" s="1039">
        <f>SUMIFS('25-BRA-I-090'!$DN:$DN,'25-BRA-I-090'!$I:$I,L253)+SUMIFS('25-BRA-I-090'!$EG:$EG,'25-BRA-I-090'!$I:$I,L253)</f>
        <v>224</v>
      </c>
      <c r="AI253" s="1039">
        <f>SUMIFS('25-BRA-I-090'!$DO:$DO,'25-BRA-I-090'!$I:$I,L253)+SUMIFS('25-BRA-I-090'!$EH:$EH,'25-BRA-I-090'!$I:$I,L253)</f>
        <v>0</v>
      </c>
      <c r="AJ253" s="1039">
        <f>SUMIFS('25-BRA-I-090'!$DS:$DS,'25-BRA-I-090'!$I:$I,L253)+26400*SUMIFS('25-BRA-I-090'!$EJ:$EJ,'25-BRA-I-090'!$I:$I,L253)</f>
        <v>51520</v>
      </c>
      <c r="AK253" s="1071"/>
      <c r="AO253" s="1071"/>
    </row>
    <row r="254" spans="1:41" s="1038" customFormat="1" ht="45">
      <c r="A254" s="372"/>
      <c r="B254" s="1056" t="str">
        <f t="shared" si="48"/>
        <v>Washer-M8-ISO7089-St-200 HV-tZn</v>
      </c>
      <c r="C254" s="1057" t="str">
        <f>VLOOKUP(L254,'25-BRA-I-090'!$I:$FD,4,0)</f>
        <v>St-200 HV-tZn</v>
      </c>
      <c r="D254" s="374" t="str">
        <f t="shared" si="47"/>
        <v>pcs</v>
      </c>
      <c r="E254" s="183"/>
      <c r="F254" s="184">
        <f t="shared" si="50"/>
        <v>110</v>
      </c>
      <c r="G254" s="185">
        <f t="shared" si="50"/>
        <v>0</v>
      </c>
      <c r="H254" s="185">
        <f t="shared" si="50"/>
        <v>0</v>
      </c>
      <c r="I254" s="185">
        <f t="shared" si="49"/>
        <v>110</v>
      </c>
      <c r="J254" s="185">
        <f t="shared" si="51"/>
        <v>230</v>
      </c>
      <c r="K254" s="185">
        <f t="shared" si="52"/>
        <v>25300</v>
      </c>
      <c r="L254" s="1183" t="s">
        <v>989</v>
      </c>
      <c r="M254" s="1058"/>
      <c r="N254" s="1058"/>
      <c r="O254" s="1037"/>
      <c r="P254" s="1053"/>
      <c r="Q254" s="1053"/>
      <c r="T254" s="1040"/>
      <c r="U254" s="1041"/>
      <c r="V254" s="1041"/>
      <c r="AA254" s="1038" t="str">
        <f>VLOOKUP(L254,'25-BRA-I-090'!$I:$FD,2,0)</f>
        <v>Đệm</v>
      </c>
      <c r="AB254" s="1038" t="str">
        <f>VLOOKUP(L254,'25-BRA-I-090'!$I:$FD,3,0)</f>
        <v>Washer-M8-ISO7089-St-200 HV-tZn</v>
      </c>
      <c r="AC254" s="1038" t="str">
        <f>VLOOKUP(L254,'25-BRA-I-090'!$I:$FD,5,0)</f>
        <v>pcs</v>
      </c>
      <c r="AD254" s="1038">
        <f>SUMIFS('25-BRA-I-090'!$CW:$CW,'25-BRA-I-090'!$I:$I,L254)</f>
        <v>110</v>
      </c>
      <c r="AE254" s="1038">
        <f>SUMIFS('25-BRA-I-090'!$CX:$CX,'25-BRA-I-090'!$I:$I,L254)</f>
        <v>0</v>
      </c>
      <c r="AF254" s="1038">
        <f>SUMIFS('25-BRA-I-090'!$DA:$DA,'25-BRA-I-090'!$I:$I,L254)</f>
        <v>0</v>
      </c>
      <c r="AG254" s="1038">
        <f>SUMIFS('25-BRA-I-090'!$DB:$DB,'25-BRA-I-090'!$I:$I,L254)</f>
        <v>0</v>
      </c>
      <c r="AH254" s="1039">
        <f>SUMIFS('25-BRA-I-090'!$DN:$DN,'25-BRA-I-090'!$I:$I,L254)+SUMIFS('25-BRA-I-090'!$EG:$EG,'25-BRA-I-090'!$I:$I,L254)</f>
        <v>110</v>
      </c>
      <c r="AI254" s="1039">
        <f>SUMIFS('25-BRA-I-090'!$DO:$DO,'25-BRA-I-090'!$I:$I,L254)+SUMIFS('25-BRA-I-090'!$EH:$EH,'25-BRA-I-090'!$I:$I,L254)</f>
        <v>0</v>
      </c>
      <c r="AJ254" s="1039">
        <f>SUMIFS('25-BRA-I-090'!$DS:$DS,'25-BRA-I-090'!$I:$I,L254)+26400*SUMIFS('25-BRA-I-090'!$EJ:$EJ,'25-BRA-I-090'!$I:$I,L254)</f>
        <v>25300</v>
      </c>
      <c r="AK254" s="1071"/>
      <c r="AO254" s="1071"/>
    </row>
    <row r="255" spans="1:41" s="1038" customFormat="1" ht="30">
      <c r="A255" s="372"/>
      <c r="B255" s="1056" t="str">
        <f t="shared" si="48"/>
        <v>Washer-M8-ISO7089-St-Galv</v>
      </c>
      <c r="C255" s="1057" t="str">
        <f>VLOOKUP(L255,'25-BRA-I-090'!$I:$FD,4,0)</f>
        <v>St-Galv</v>
      </c>
      <c r="D255" s="374" t="str">
        <f t="shared" si="47"/>
        <v>pcs</v>
      </c>
      <c r="E255" s="183"/>
      <c r="F255" s="184">
        <f t="shared" si="50"/>
        <v>56</v>
      </c>
      <c r="G255" s="185">
        <f t="shared" si="50"/>
        <v>0</v>
      </c>
      <c r="H255" s="185">
        <f t="shared" si="50"/>
        <v>0</v>
      </c>
      <c r="I255" s="185">
        <f t="shared" si="49"/>
        <v>56</v>
      </c>
      <c r="J255" s="185">
        <f t="shared" si="51"/>
        <v>230</v>
      </c>
      <c r="K255" s="185">
        <f t="shared" si="52"/>
        <v>12880</v>
      </c>
      <c r="L255" s="1183" t="s">
        <v>991</v>
      </c>
      <c r="M255" s="1058"/>
      <c r="N255" s="1058"/>
      <c r="O255" s="1037"/>
      <c r="P255" s="1053"/>
      <c r="Q255" s="1053"/>
      <c r="T255" s="1040"/>
      <c r="U255" s="1041"/>
      <c r="V255" s="1041"/>
      <c r="AA255" s="1038" t="str">
        <f>VLOOKUP(L255,'25-BRA-I-090'!$I:$FD,2,0)</f>
        <v>Đệm</v>
      </c>
      <c r="AB255" s="1038" t="str">
        <f>VLOOKUP(L255,'25-BRA-I-090'!$I:$FD,3,0)</f>
        <v>Washer-M8-ISO7089-St-Galv</v>
      </c>
      <c r="AC255" s="1038" t="str">
        <f>VLOOKUP(L255,'25-BRA-I-090'!$I:$FD,5,0)</f>
        <v>pcs</v>
      </c>
      <c r="AD255" s="1038">
        <f>SUMIFS('25-BRA-I-090'!$CW:$CW,'25-BRA-I-090'!$I:$I,L255)</f>
        <v>56</v>
      </c>
      <c r="AE255" s="1038">
        <f>SUMIFS('25-BRA-I-090'!$CX:$CX,'25-BRA-I-090'!$I:$I,L255)</f>
        <v>0</v>
      </c>
      <c r="AF255" s="1038">
        <f>SUMIFS('25-BRA-I-090'!$DA:$DA,'25-BRA-I-090'!$I:$I,L255)</f>
        <v>0</v>
      </c>
      <c r="AG255" s="1038">
        <f>SUMIFS('25-BRA-I-090'!$DB:$DB,'25-BRA-I-090'!$I:$I,L255)</f>
        <v>0</v>
      </c>
      <c r="AH255" s="1039">
        <f>SUMIFS('25-BRA-I-090'!$DN:$DN,'25-BRA-I-090'!$I:$I,L255)+SUMIFS('25-BRA-I-090'!$EG:$EG,'25-BRA-I-090'!$I:$I,L255)</f>
        <v>56</v>
      </c>
      <c r="AI255" s="1039">
        <f>SUMIFS('25-BRA-I-090'!$DO:$DO,'25-BRA-I-090'!$I:$I,L255)+SUMIFS('25-BRA-I-090'!$EH:$EH,'25-BRA-I-090'!$I:$I,L255)</f>
        <v>0</v>
      </c>
      <c r="AJ255" s="1039">
        <f>SUMIFS('25-BRA-I-090'!$DS:$DS,'25-BRA-I-090'!$I:$I,L255)+26400*SUMIFS('25-BRA-I-090'!$EJ:$EJ,'25-BRA-I-090'!$I:$I,L255)</f>
        <v>12880</v>
      </c>
      <c r="AK255" s="1071"/>
      <c r="AO255" s="1071"/>
    </row>
    <row r="256" spans="1:41" s="1038" customFormat="1" ht="30">
      <c r="A256" s="372"/>
      <c r="B256" s="1056" t="str">
        <f t="shared" si="48"/>
        <v>Washer-M8-ISO7093-St-Galv</v>
      </c>
      <c r="C256" s="1057" t="str">
        <f>VLOOKUP(L256,'25-BRA-I-090'!$I:$FD,4,0)</f>
        <v>St-Galv</v>
      </c>
      <c r="D256" s="374" t="str">
        <f t="shared" si="47"/>
        <v>pcs</v>
      </c>
      <c r="E256" s="183"/>
      <c r="F256" s="184">
        <f t="shared" si="50"/>
        <v>80</v>
      </c>
      <c r="G256" s="185">
        <f t="shared" si="50"/>
        <v>0</v>
      </c>
      <c r="H256" s="185">
        <f t="shared" si="50"/>
        <v>0</v>
      </c>
      <c r="I256" s="185">
        <f t="shared" si="49"/>
        <v>80</v>
      </c>
      <c r="J256" s="185">
        <f t="shared" si="51"/>
        <v>1560</v>
      </c>
      <c r="K256" s="185">
        <f t="shared" si="52"/>
        <v>124800</v>
      </c>
      <c r="L256" s="1183" t="s">
        <v>993</v>
      </c>
      <c r="M256" s="1058"/>
      <c r="N256" s="1058"/>
      <c r="O256" s="1037"/>
      <c r="P256" s="1053"/>
      <c r="Q256" s="1053"/>
      <c r="T256" s="1040"/>
      <c r="U256" s="1041"/>
      <c r="V256" s="1041"/>
      <c r="AA256" s="1038" t="str">
        <f>VLOOKUP(L256,'25-BRA-I-090'!$I:$FD,2,0)</f>
        <v>Đệm</v>
      </c>
      <c r="AB256" s="1038" t="str">
        <f>VLOOKUP(L256,'25-BRA-I-090'!$I:$FD,3,0)</f>
        <v>Washer-M8-ISO7093-St-Galv</v>
      </c>
      <c r="AC256" s="1038" t="str">
        <f>VLOOKUP(L256,'25-BRA-I-090'!$I:$FD,5,0)</f>
        <v>pcs</v>
      </c>
      <c r="AD256" s="1038">
        <f>SUMIFS('25-BRA-I-090'!$CW:$CW,'25-BRA-I-090'!$I:$I,L256)</f>
        <v>80</v>
      </c>
      <c r="AE256" s="1038">
        <f>SUMIFS('25-BRA-I-090'!$CX:$CX,'25-BRA-I-090'!$I:$I,L256)</f>
        <v>0</v>
      </c>
      <c r="AF256" s="1038">
        <f>SUMIFS('25-BRA-I-090'!$DA:$DA,'25-BRA-I-090'!$I:$I,L256)</f>
        <v>0</v>
      </c>
      <c r="AG256" s="1038">
        <f>SUMIFS('25-BRA-I-090'!$DB:$DB,'25-BRA-I-090'!$I:$I,L256)</f>
        <v>0</v>
      </c>
      <c r="AH256" s="1039">
        <f>SUMIFS('25-BRA-I-090'!$DN:$DN,'25-BRA-I-090'!$I:$I,L256)+SUMIFS('25-BRA-I-090'!$EG:$EG,'25-BRA-I-090'!$I:$I,L256)</f>
        <v>80</v>
      </c>
      <c r="AI256" s="1039">
        <f>SUMIFS('25-BRA-I-090'!$DO:$DO,'25-BRA-I-090'!$I:$I,L256)+SUMIFS('25-BRA-I-090'!$EH:$EH,'25-BRA-I-090'!$I:$I,L256)</f>
        <v>0</v>
      </c>
      <c r="AJ256" s="1039">
        <f>SUMIFS('25-BRA-I-090'!$DS:$DS,'25-BRA-I-090'!$I:$I,L256)+26400*SUMIFS('25-BRA-I-090'!$EJ:$EJ,'25-BRA-I-090'!$I:$I,L256)</f>
        <v>124800</v>
      </c>
      <c r="AK256" s="1071"/>
      <c r="AO256" s="1071"/>
    </row>
    <row r="257" spans="1:41" s="1038" customFormat="1" ht="30">
      <c r="A257" s="372"/>
      <c r="B257" s="1056" t="str">
        <f t="shared" si="48"/>
        <v>Bolt M12x45-8.8-ISO4017-Galv</v>
      </c>
      <c r="C257" s="1057" t="str">
        <f>VLOOKUP(L257,'25-BRA-I-090'!$I:$FD,4,0)</f>
        <v>St-Galv</v>
      </c>
      <c r="D257" s="374" t="str">
        <f t="shared" si="47"/>
        <v>pcs</v>
      </c>
      <c r="E257" s="183"/>
      <c r="F257" s="184">
        <f t="shared" si="50"/>
        <v>0</v>
      </c>
      <c r="G257" s="185">
        <f t="shared" si="50"/>
        <v>0</v>
      </c>
      <c r="H257" s="185">
        <f t="shared" si="50"/>
        <v>0</v>
      </c>
      <c r="I257" s="185">
        <f t="shared" si="49"/>
        <v>0</v>
      </c>
      <c r="J257" s="185" t="e">
        <f t="shared" si="51"/>
        <v>#DIV/0!</v>
      </c>
      <c r="K257" s="185">
        <f t="shared" si="52"/>
        <v>0</v>
      </c>
      <c r="L257" s="1183" t="s">
        <v>1530</v>
      </c>
      <c r="M257" s="1058"/>
      <c r="N257" s="1058"/>
      <c r="O257" s="1037"/>
      <c r="P257" s="1053"/>
      <c r="Q257" s="1053"/>
      <c r="T257" s="1040"/>
      <c r="U257" s="1041"/>
      <c r="V257" s="1041"/>
      <c r="AA257" s="1038" t="str">
        <f>VLOOKUP(L257,'25-BRA-I-090'!$I:$FD,2,0)</f>
        <v>Bu lông</v>
      </c>
      <c r="AB257" s="1038" t="str">
        <f>VLOOKUP(L257,'25-BRA-I-090'!$I:$FD,3,0)</f>
        <v>Bolt M12x45-8.8-ISO4017-Galv</v>
      </c>
      <c r="AC257" s="1038" t="str">
        <f>VLOOKUP(L257,'25-BRA-I-090'!$I:$FD,5,0)</f>
        <v>pcs</v>
      </c>
      <c r="AD257" s="1038">
        <f>SUMIFS('25-BRA-I-090'!$CW:$CW,'25-BRA-I-090'!$I:$I,L257)</f>
        <v>0</v>
      </c>
      <c r="AE257" s="1038">
        <f>SUMIFS('25-BRA-I-090'!$CX:$CX,'25-BRA-I-090'!$I:$I,L257)</f>
        <v>0</v>
      </c>
      <c r="AF257" s="1038">
        <f>SUMIFS('25-BRA-I-090'!$DA:$DA,'25-BRA-I-090'!$I:$I,L257)</f>
        <v>0</v>
      </c>
      <c r="AG257" s="1038">
        <f>SUMIFS('25-BRA-I-090'!$DB:$DB,'25-BRA-I-090'!$I:$I,L257)</f>
        <v>0</v>
      </c>
      <c r="AH257" s="1039">
        <f>SUMIFS('25-BRA-I-090'!$DN:$DN,'25-BRA-I-090'!$I:$I,L257)+SUMIFS('25-BRA-I-090'!$EG:$EG,'25-BRA-I-090'!$I:$I,L257)</f>
        <v>0</v>
      </c>
      <c r="AI257" s="1039">
        <f>SUMIFS('25-BRA-I-090'!$DO:$DO,'25-BRA-I-090'!$I:$I,L257)+SUMIFS('25-BRA-I-090'!$EH:$EH,'25-BRA-I-090'!$I:$I,L257)</f>
        <v>0</v>
      </c>
      <c r="AJ257" s="1039">
        <f>SUMIFS('25-BRA-I-090'!$DS:$DS,'25-BRA-I-090'!$I:$I,L257)+26400*SUMIFS('25-BRA-I-090'!$EJ:$EJ,'25-BRA-I-090'!$I:$I,L257)</f>
        <v>0</v>
      </c>
      <c r="AK257" s="1071"/>
      <c r="AO257" s="1071"/>
    </row>
    <row r="258" spans="1:41" s="1038" customFormat="1" ht="30">
      <c r="A258" s="372"/>
      <c r="B258" s="1056" t="str">
        <f t="shared" si="48"/>
        <v>Bolt M20x50-8.8-ISO4017-Galv</v>
      </c>
      <c r="C258" s="1057" t="str">
        <f>VLOOKUP(L258,'25-BRA-I-090'!$I:$FD,4,0)</f>
        <v>St-Galv</v>
      </c>
      <c r="D258" s="374" t="str">
        <f t="shared" si="47"/>
        <v>pcs</v>
      </c>
      <c r="E258" s="183"/>
      <c r="F258" s="184">
        <f t="shared" si="50"/>
        <v>0</v>
      </c>
      <c r="G258" s="185">
        <f t="shared" si="50"/>
        <v>0</v>
      </c>
      <c r="H258" s="185">
        <f t="shared" si="50"/>
        <v>0</v>
      </c>
      <c r="I258" s="185">
        <f t="shared" si="49"/>
        <v>0</v>
      </c>
      <c r="J258" s="185" t="e">
        <f t="shared" si="51"/>
        <v>#DIV/0!</v>
      </c>
      <c r="K258" s="185">
        <f t="shared" si="52"/>
        <v>0</v>
      </c>
      <c r="L258" s="1183" t="s">
        <v>1532</v>
      </c>
      <c r="M258" s="1058"/>
      <c r="N258" s="1058"/>
      <c r="O258" s="1037"/>
      <c r="P258" s="1053"/>
      <c r="Q258" s="1053"/>
      <c r="T258" s="1040"/>
      <c r="U258" s="1041"/>
      <c r="V258" s="1041"/>
      <c r="AA258" s="1038" t="str">
        <f>VLOOKUP(L258,'25-BRA-I-090'!$I:$FD,2,0)</f>
        <v>Bu lông</v>
      </c>
      <c r="AB258" s="1038" t="str">
        <f>VLOOKUP(L258,'25-BRA-I-090'!$I:$FD,3,0)</f>
        <v>Bolt M20x50-8.8-ISO4017-Galv</v>
      </c>
      <c r="AC258" s="1038" t="str">
        <f>VLOOKUP(L258,'25-BRA-I-090'!$I:$FD,5,0)</f>
        <v>pcs</v>
      </c>
      <c r="AD258" s="1038">
        <f>SUMIFS('25-BRA-I-090'!$CW:$CW,'25-BRA-I-090'!$I:$I,L258)</f>
        <v>0</v>
      </c>
      <c r="AE258" s="1038">
        <f>SUMIFS('25-BRA-I-090'!$CX:$CX,'25-BRA-I-090'!$I:$I,L258)</f>
        <v>0</v>
      </c>
      <c r="AF258" s="1038">
        <f>SUMIFS('25-BRA-I-090'!$DA:$DA,'25-BRA-I-090'!$I:$I,L258)</f>
        <v>0</v>
      </c>
      <c r="AG258" s="1038">
        <f>SUMIFS('25-BRA-I-090'!$DB:$DB,'25-BRA-I-090'!$I:$I,L258)</f>
        <v>0</v>
      </c>
      <c r="AH258" s="1039">
        <f>SUMIFS('25-BRA-I-090'!$DN:$DN,'25-BRA-I-090'!$I:$I,L258)+SUMIFS('25-BRA-I-090'!$EG:$EG,'25-BRA-I-090'!$I:$I,L258)</f>
        <v>0</v>
      </c>
      <c r="AI258" s="1039">
        <f>SUMIFS('25-BRA-I-090'!$DO:$DO,'25-BRA-I-090'!$I:$I,L258)+SUMIFS('25-BRA-I-090'!$EH:$EH,'25-BRA-I-090'!$I:$I,L258)</f>
        <v>0</v>
      </c>
      <c r="AJ258" s="1039">
        <f>SUMIFS('25-BRA-I-090'!$DS:$DS,'25-BRA-I-090'!$I:$I,L258)+26400*SUMIFS('25-BRA-I-090'!$EJ:$EJ,'25-BRA-I-090'!$I:$I,L258)</f>
        <v>0</v>
      </c>
      <c r="AK258" s="1071"/>
      <c r="AO258" s="1071"/>
    </row>
    <row r="259" spans="1:41" s="1038" customFormat="1" ht="30">
      <c r="A259" s="372"/>
      <c r="B259" s="1056" t="str">
        <f t="shared" si="48"/>
        <v>Bolt M20x70-8.8-ISO4017-Galv</v>
      </c>
      <c r="C259" s="1057" t="str">
        <f>VLOOKUP(L259,'25-BRA-I-090'!$I:$FD,4,0)</f>
        <v>St-Galv</v>
      </c>
      <c r="D259" s="374" t="str">
        <f t="shared" si="47"/>
        <v>pcs</v>
      </c>
      <c r="E259" s="183"/>
      <c r="F259" s="184">
        <f t="shared" si="50"/>
        <v>0</v>
      </c>
      <c r="G259" s="185">
        <f t="shared" si="50"/>
        <v>0</v>
      </c>
      <c r="H259" s="185">
        <f t="shared" si="50"/>
        <v>0</v>
      </c>
      <c r="I259" s="185">
        <f t="shared" si="49"/>
        <v>0</v>
      </c>
      <c r="J259" s="185" t="e">
        <f t="shared" si="51"/>
        <v>#DIV/0!</v>
      </c>
      <c r="K259" s="185">
        <f t="shared" si="52"/>
        <v>0</v>
      </c>
      <c r="L259" s="1183" t="s">
        <v>1534</v>
      </c>
      <c r="M259" s="1058"/>
      <c r="N259" s="1058"/>
      <c r="O259" s="1037"/>
      <c r="P259" s="1053"/>
      <c r="Q259" s="1053"/>
      <c r="T259" s="1040"/>
      <c r="U259" s="1041"/>
      <c r="V259" s="1041"/>
      <c r="AA259" s="1038" t="str">
        <f>VLOOKUP(L259,'25-BRA-I-090'!$I:$FD,2,0)</f>
        <v>Bu lông</v>
      </c>
      <c r="AB259" s="1038" t="str">
        <f>VLOOKUP(L259,'25-BRA-I-090'!$I:$FD,3,0)</f>
        <v>Bolt M20x70-8.8-ISO4017-Galv</v>
      </c>
      <c r="AC259" s="1038" t="str">
        <f>VLOOKUP(L259,'25-BRA-I-090'!$I:$FD,5,0)</f>
        <v>pcs</v>
      </c>
      <c r="AD259" s="1038">
        <f>SUMIFS('25-BRA-I-090'!$CW:$CW,'25-BRA-I-090'!$I:$I,L259)</f>
        <v>0</v>
      </c>
      <c r="AE259" s="1038">
        <f>SUMIFS('25-BRA-I-090'!$CX:$CX,'25-BRA-I-090'!$I:$I,L259)</f>
        <v>0</v>
      </c>
      <c r="AF259" s="1038">
        <f>SUMIFS('25-BRA-I-090'!$DA:$DA,'25-BRA-I-090'!$I:$I,L259)</f>
        <v>0</v>
      </c>
      <c r="AG259" s="1038">
        <f>SUMIFS('25-BRA-I-090'!$DB:$DB,'25-BRA-I-090'!$I:$I,L259)</f>
        <v>0</v>
      </c>
      <c r="AH259" s="1039">
        <f>SUMIFS('25-BRA-I-090'!$DN:$DN,'25-BRA-I-090'!$I:$I,L259)+SUMIFS('25-BRA-I-090'!$EG:$EG,'25-BRA-I-090'!$I:$I,L259)</f>
        <v>0</v>
      </c>
      <c r="AI259" s="1039">
        <f>SUMIFS('25-BRA-I-090'!$DO:$DO,'25-BRA-I-090'!$I:$I,L259)+SUMIFS('25-BRA-I-090'!$EH:$EH,'25-BRA-I-090'!$I:$I,L259)</f>
        <v>0</v>
      </c>
      <c r="AJ259" s="1039">
        <f>SUMIFS('25-BRA-I-090'!$DS:$DS,'25-BRA-I-090'!$I:$I,L259)+26400*SUMIFS('25-BRA-I-090'!$EJ:$EJ,'25-BRA-I-090'!$I:$I,L259)</f>
        <v>0</v>
      </c>
      <c r="AK259" s="1071"/>
      <c r="AO259" s="1071"/>
    </row>
    <row r="260" spans="1:41" s="1038" customFormat="1" ht="30">
      <c r="A260" s="372"/>
      <c r="B260" s="1056" t="str">
        <f t="shared" si="48"/>
        <v>Nut M12-8.8-ISO4032-Galv</v>
      </c>
      <c r="C260" s="1057" t="str">
        <f>VLOOKUP(L260,'25-BRA-I-090'!$I:$FD,4,0)</f>
        <v>St-Galv</v>
      </c>
      <c r="D260" s="374" t="str">
        <f t="shared" si="47"/>
        <v>pcs</v>
      </c>
      <c r="E260" s="183"/>
      <c r="F260" s="184">
        <f t="shared" si="50"/>
        <v>0</v>
      </c>
      <c r="G260" s="185">
        <f t="shared" si="50"/>
        <v>0</v>
      </c>
      <c r="H260" s="185">
        <f t="shared" si="50"/>
        <v>0</v>
      </c>
      <c r="I260" s="185">
        <f t="shared" si="49"/>
        <v>0</v>
      </c>
      <c r="J260" s="185" t="e">
        <f t="shared" si="51"/>
        <v>#DIV/0!</v>
      </c>
      <c r="K260" s="185">
        <f t="shared" si="52"/>
        <v>0</v>
      </c>
      <c r="L260" s="1183" t="s">
        <v>1536</v>
      </c>
      <c r="M260" s="1058"/>
      <c r="N260" s="1058"/>
      <c r="O260" s="1037"/>
      <c r="P260" s="1053"/>
      <c r="Q260" s="1053"/>
      <c r="T260" s="1040"/>
      <c r="U260" s="1041"/>
      <c r="V260" s="1041"/>
      <c r="AA260" s="1038" t="str">
        <f>VLOOKUP(L260,'25-BRA-I-090'!$I:$FD,2,0)</f>
        <v>Ốc</v>
      </c>
      <c r="AB260" s="1038" t="str">
        <f>VLOOKUP(L260,'25-BRA-I-090'!$I:$FD,3,0)</f>
        <v>Nut M12-8.8-ISO4032-Galv</v>
      </c>
      <c r="AC260" s="1038" t="str">
        <f>VLOOKUP(L260,'25-BRA-I-090'!$I:$FD,5,0)</f>
        <v>pcs</v>
      </c>
      <c r="AD260" s="1038">
        <f>SUMIFS('25-BRA-I-090'!$CW:$CW,'25-BRA-I-090'!$I:$I,L260)</f>
        <v>0</v>
      </c>
      <c r="AE260" s="1038">
        <f>SUMIFS('25-BRA-I-090'!$CX:$CX,'25-BRA-I-090'!$I:$I,L260)</f>
        <v>0</v>
      </c>
      <c r="AF260" s="1038">
        <f>SUMIFS('25-BRA-I-090'!$DA:$DA,'25-BRA-I-090'!$I:$I,L260)</f>
        <v>0</v>
      </c>
      <c r="AG260" s="1038">
        <f>SUMIFS('25-BRA-I-090'!$DB:$DB,'25-BRA-I-090'!$I:$I,L260)</f>
        <v>0</v>
      </c>
      <c r="AH260" s="1039">
        <f>SUMIFS('25-BRA-I-090'!$DN:$DN,'25-BRA-I-090'!$I:$I,L260)+SUMIFS('25-BRA-I-090'!$EG:$EG,'25-BRA-I-090'!$I:$I,L260)</f>
        <v>0</v>
      </c>
      <c r="AI260" s="1039">
        <f>SUMIFS('25-BRA-I-090'!$DO:$DO,'25-BRA-I-090'!$I:$I,L260)+SUMIFS('25-BRA-I-090'!$EH:$EH,'25-BRA-I-090'!$I:$I,L260)</f>
        <v>0</v>
      </c>
      <c r="AJ260" s="1039">
        <f>SUMIFS('25-BRA-I-090'!$DS:$DS,'25-BRA-I-090'!$I:$I,L260)+26400*SUMIFS('25-BRA-I-090'!$EJ:$EJ,'25-BRA-I-090'!$I:$I,L260)</f>
        <v>0</v>
      </c>
      <c r="AK260" s="1071"/>
      <c r="AO260" s="1071"/>
    </row>
    <row r="261" spans="1:41" s="1038" customFormat="1" ht="30">
      <c r="A261" s="372"/>
      <c r="B261" s="1056" t="str">
        <f t="shared" si="48"/>
        <v>Nut M20-8.8-ISO4032-Galv</v>
      </c>
      <c r="C261" s="1057" t="str">
        <f>VLOOKUP(L261,'25-BRA-I-090'!$I:$FD,4,0)</f>
        <v>St-Galv</v>
      </c>
      <c r="D261" s="374" t="str">
        <f t="shared" si="47"/>
        <v>pcs</v>
      </c>
      <c r="E261" s="183"/>
      <c r="F261" s="184">
        <f t="shared" si="50"/>
        <v>0</v>
      </c>
      <c r="G261" s="185">
        <f t="shared" si="50"/>
        <v>0</v>
      </c>
      <c r="H261" s="185">
        <f t="shared" si="50"/>
        <v>0</v>
      </c>
      <c r="I261" s="185">
        <f t="shared" si="49"/>
        <v>0</v>
      </c>
      <c r="J261" s="185" t="e">
        <f t="shared" si="51"/>
        <v>#DIV/0!</v>
      </c>
      <c r="K261" s="185">
        <f t="shared" si="52"/>
        <v>0</v>
      </c>
      <c r="L261" s="1183" t="s">
        <v>1538</v>
      </c>
      <c r="M261" s="1058"/>
      <c r="N261" s="1058"/>
      <c r="O261" s="1037"/>
      <c r="P261" s="1053"/>
      <c r="Q261" s="1053"/>
      <c r="T261" s="1040"/>
      <c r="U261" s="1041"/>
      <c r="V261" s="1041"/>
      <c r="AA261" s="1038" t="str">
        <f>VLOOKUP(L261,'25-BRA-I-090'!$I:$FD,2,0)</f>
        <v>Ốc</v>
      </c>
      <c r="AB261" s="1038" t="str">
        <f>VLOOKUP(L261,'25-BRA-I-090'!$I:$FD,3,0)</f>
        <v>Nut M20-8.8-ISO4032-Galv</v>
      </c>
      <c r="AC261" s="1038" t="str">
        <f>VLOOKUP(L261,'25-BRA-I-090'!$I:$FD,5,0)</f>
        <v>pcs</v>
      </c>
      <c r="AD261" s="1038">
        <f>SUMIFS('25-BRA-I-090'!$CW:$CW,'25-BRA-I-090'!$I:$I,L261)</f>
        <v>0</v>
      </c>
      <c r="AE261" s="1038">
        <f>SUMIFS('25-BRA-I-090'!$CX:$CX,'25-BRA-I-090'!$I:$I,L261)</f>
        <v>0</v>
      </c>
      <c r="AF261" s="1038">
        <f>SUMIFS('25-BRA-I-090'!$DA:$DA,'25-BRA-I-090'!$I:$I,L261)</f>
        <v>0</v>
      </c>
      <c r="AG261" s="1038">
        <f>SUMIFS('25-BRA-I-090'!$DB:$DB,'25-BRA-I-090'!$I:$I,L261)</f>
        <v>0</v>
      </c>
      <c r="AH261" s="1039">
        <f>SUMIFS('25-BRA-I-090'!$DN:$DN,'25-BRA-I-090'!$I:$I,L261)+SUMIFS('25-BRA-I-090'!$EG:$EG,'25-BRA-I-090'!$I:$I,L261)</f>
        <v>0</v>
      </c>
      <c r="AI261" s="1039">
        <f>SUMIFS('25-BRA-I-090'!$DO:$DO,'25-BRA-I-090'!$I:$I,L261)+SUMIFS('25-BRA-I-090'!$EH:$EH,'25-BRA-I-090'!$I:$I,L261)</f>
        <v>0</v>
      </c>
      <c r="AJ261" s="1039">
        <f>SUMIFS('25-BRA-I-090'!$DS:$DS,'25-BRA-I-090'!$I:$I,L261)+26400*SUMIFS('25-BRA-I-090'!$EJ:$EJ,'25-BRA-I-090'!$I:$I,L261)</f>
        <v>0</v>
      </c>
      <c r="AK261" s="1071"/>
      <c r="AO261" s="1071"/>
    </row>
    <row r="262" spans="1:41" s="1038" customFormat="1" ht="45">
      <c r="A262" s="372"/>
      <c r="B262" s="1056" t="str">
        <f t="shared" si="48"/>
        <v>Washer M12-St-200 HV-ISO7089-tZn</v>
      </c>
      <c r="C262" s="1057" t="str">
        <f>VLOOKUP(L262,'25-BRA-I-090'!$I:$FD,4,0)</f>
        <v>St-Galv</v>
      </c>
      <c r="D262" s="374" t="str">
        <f t="shared" si="47"/>
        <v>pcs</v>
      </c>
      <c r="E262" s="183"/>
      <c r="F262" s="184">
        <f t="shared" si="50"/>
        <v>0</v>
      </c>
      <c r="G262" s="185">
        <f t="shared" si="50"/>
        <v>0</v>
      </c>
      <c r="H262" s="185">
        <f t="shared" si="50"/>
        <v>0</v>
      </c>
      <c r="I262" s="185">
        <f t="shared" si="49"/>
        <v>0</v>
      </c>
      <c r="J262" s="185" t="e">
        <f t="shared" si="51"/>
        <v>#DIV/0!</v>
      </c>
      <c r="K262" s="185">
        <f t="shared" si="52"/>
        <v>0</v>
      </c>
      <c r="L262" s="1183" t="s">
        <v>1540</v>
      </c>
      <c r="M262" s="1058"/>
      <c r="N262" s="1058"/>
      <c r="O262" s="1037"/>
      <c r="P262" s="1053"/>
      <c r="Q262" s="1053"/>
      <c r="T262" s="1040"/>
      <c r="U262" s="1041"/>
      <c r="V262" s="1041"/>
      <c r="AA262" s="1038" t="str">
        <f>VLOOKUP(L262,'25-BRA-I-090'!$I:$FD,2,0)</f>
        <v>Đệm</v>
      </c>
      <c r="AB262" s="1038" t="str">
        <f>VLOOKUP(L262,'25-BRA-I-090'!$I:$FD,3,0)</f>
        <v>Washer M12-St-200 HV-ISO7089-tZn</v>
      </c>
      <c r="AC262" s="1038" t="str">
        <f>VLOOKUP(L262,'25-BRA-I-090'!$I:$FD,5,0)</f>
        <v>pcs</v>
      </c>
      <c r="AD262" s="1038">
        <f>SUMIFS('25-BRA-I-090'!$CW:$CW,'25-BRA-I-090'!$I:$I,L262)</f>
        <v>0</v>
      </c>
      <c r="AE262" s="1038">
        <f>SUMIFS('25-BRA-I-090'!$CX:$CX,'25-BRA-I-090'!$I:$I,L262)</f>
        <v>0</v>
      </c>
      <c r="AF262" s="1038">
        <f>SUMIFS('25-BRA-I-090'!$DA:$DA,'25-BRA-I-090'!$I:$I,L262)</f>
        <v>0</v>
      </c>
      <c r="AG262" s="1038">
        <f>SUMIFS('25-BRA-I-090'!$DB:$DB,'25-BRA-I-090'!$I:$I,L262)</f>
        <v>0</v>
      </c>
      <c r="AH262" s="1039">
        <f>SUMIFS('25-BRA-I-090'!$DN:$DN,'25-BRA-I-090'!$I:$I,L262)+SUMIFS('25-BRA-I-090'!$EG:$EG,'25-BRA-I-090'!$I:$I,L262)</f>
        <v>0</v>
      </c>
      <c r="AI262" s="1039">
        <f>SUMIFS('25-BRA-I-090'!$DO:$DO,'25-BRA-I-090'!$I:$I,L262)+SUMIFS('25-BRA-I-090'!$EH:$EH,'25-BRA-I-090'!$I:$I,L262)</f>
        <v>0</v>
      </c>
      <c r="AJ262" s="1039">
        <f>SUMIFS('25-BRA-I-090'!$DS:$DS,'25-BRA-I-090'!$I:$I,L262)+26400*SUMIFS('25-BRA-I-090'!$EJ:$EJ,'25-BRA-I-090'!$I:$I,L262)</f>
        <v>0</v>
      </c>
      <c r="AK262" s="1071"/>
      <c r="AO262" s="1071"/>
    </row>
    <row r="263" spans="1:41" s="1038" customFormat="1" ht="45">
      <c r="A263" s="372"/>
      <c r="B263" s="1056" t="str">
        <f t="shared" si="48"/>
        <v>Washer M12-St-200 HV-ISO7093A-tZn</v>
      </c>
      <c r="C263" s="1057" t="str">
        <f>VLOOKUP(L263,'25-BRA-I-090'!$I:$FD,4,0)</f>
        <v>St-Galv</v>
      </c>
      <c r="D263" s="374" t="str">
        <f t="shared" si="47"/>
        <v>pcs</v>
      </c>
      <c r="E263" s="183"/>
      <c r="F263" s="184">
        <f t="shared" si="50"/>
        <v>316</v>
      </c>
      <c r="G263" s="185">
        <f t="shared" si="50"/>
        <v>0</v>
      </c>
      <c r="H263" s="185">
        <f t="shared" si="50"/>
        <v>0</v>
      </c>
      <c r="I263" s="185">
        <f t="shared" si="49"/>
        <v>316</v>
      </c>
      <c r="J263" s="185">
        <f t="shared" si="51"/>
        <v>5550</v>
      </c>
      <c r="K263" s="185">
        <f t="shared" si="52"/>
        <v>1753800</v>
      </c>
      <c r="L263" s="1183" t="s">
        <v>1542</v>
      </c>
      <c r="M263" s="1058"/>
      <c r="N263" s="1058"/>
      <c r="O263" s="1037"/>
      <c r="P263" s="1053"/>
      <c r="Q263" s="1053"/>
      <c r="T263" s="1040"/>
      <c r="U263" s="1041"/>
      <c r="V263" s="1041"/>
      <c r="AA263" s="1038" t="str">
        <f>VLOOKUP(L263,'25-BRA-I-090'!$I:$FD,2,0)</f>
        <v>Đệm</v>
      </c>
      <c r="AB263" s="1038" t="str">
        <f>VLOOKUP(L263,'25-BRA-I-090'!$I:$FD,3,0)</f>
        <v>Washer M12-St-200 HV-ISO7093A-tZn</v>
      </c>
      <c r="AC263" s="1038" t="str">
        <f>VLOOKUP(L263,'25-BRA-I-090'!$I:$FD,5,0)</f>
        <v>pcs</v>
      </c>
      <c r="AD263" s="1038">
        <f>SUMIFS('25-BRA-I-090'!$CW:$CW,'25-BRA-I-090'!$I:$I,L263)</f>
        <v>316</v>
      </c>
      <c r="AE263" s="1038">
        <f>SUMIFS('25-BRA-I-090'!$CX:$CX,'25-BRA-I-090'!$I:$I,L263)</f>
        <v>0</v>
      </c>
      <c r="AF263" s="1038">
        <f>SUMIFS('25-BRA-I-090'!$DA:$DA,'25-BRA-I-090'!$I:$I,L263)</f>
        <v>0</v>
      </c>
      <c r="AG263" s="1038">
        <f>SUMIFS('25-BRA-I-090'!$DB:$DB,'25-BRA-I-090'!$I:$I,L263)</f>
        <v>0</v>
      </c>
      <c r="AH263" s="1039">
        <f>SUMIFS('25-BRA-I-090'!$DN:$DN,'25-BRA-I-090'!$I:$I,L263)+SUMIFS('25-BRA-I-090'!$EG:$EG,'25-BRA-I-090'!$I:$I,L263)</f>
        <v>316</v>
      </c>
      <c r="AI263" s="1039">
        <f>SUMIFS('25-BRA-I-090'!$DO:$DO,'25-BRA-I-090'!$I:$I,L263)+SUMIFS('25-BRA-I-090'!$EH:$EH,'25-BRA-I-090'!$I:$I,L263)</f>
        <v>0</v>
      </c>
      <c r="AJ263" s="1039">
        <f>SUMIFS('25-BRA-I-090'!$DS:$DS,'25-BRA-I-090'!$I:$I,L263)+26400*SUMIFS('25-BRA-I-090'!$EJ:$EJ,'25-BRA-I-090'!$I:$I,L263)</f>
        <v>1753800</v>
      </c>
      <c r="AK263" s="1071"/>
      <c r="AO263" s="1071"/>
    </row>
    <row r="264" spans="1:41" s="1038" customFormat="1" ht="45">
      <c r="A264" s="372"/>
      <c r="B264" s="1056" t="str">
        <f t="shared" si="48"/>
        <v>Washer M20-St-200 HV-ISO7089-tZn</v>
      </c>
      <c r="C264" s="1057" t="str">
        <f>VLOOKUP(L264,'25-BRA-I-090'!$I:$FD,4,0)</f>
        <v>St-Galv</v>
      </c>
      <c r="D264" s="374" t="str">
        <f t="shared" si="47"/>
        <v>pcs</v>
      </c>
      <c r="E264" s="183"/>
      <c r="F264" s="184">
        <f t="shared" si="50"/>
        <v>0</v>
      </c>
      <c r="G264" s="185">
        <f t="shared" si="50"/>
        <v>0</v>
      </c>
      <c r="H264" s="185">
        <f t="shared" si="50"/>
        <v>0</v>
      </c>
      <c r="I264" s="185">
        <f t="shared" si="49"/>
        <v>0</v>
      </c>
      <c r="J264" s="185" t="e">
        <f t="shared" si="51"/>
        <v>#DIV/0!</v>
      </c>
      <c r="K264" s="185">
        <f t="shared" si="52"/>
        <v>0</v>
      </c>
      <c r="L264" s="1183" t="s">
        <v>1544</v>
      </c>
      <c r="M264" s="1058"/>
      <c r="N264" s="1058"/>
      <c r="O264" s="1037"/>
      <c r="P264" s="1053"/>
      <c r="Q264" s="1053"/>
      <c r="T264" s="1040"/>
      <c r="U264" s="1041"/>
      <c r="V264" s="1041"/>
      <c r="AA264" s="1038" t="str">
        <f>VLOOKUP(L264,'25-BRA-I-090'!$I:$FD,2,0)</f>
        <v>Đệm</v>
      </c>
      <c r="AB264" s="1038" t="str">
        <f>VLOOKUP(L264,'25-BRA-I-090'!$I:$FD,3,0)</f>
        <v>Washer M20-St-200 HV-ISO7089-tZn</v>
      </c>
      <c r="AC264" s="1038" t="str">
        <f>VLOOKUP(L264,'25-BRA-I-090'!$I:$FD,5,0)</f>
        <v>pcs</v>
      </c>
      <c r="AD264" s="1038">
        <f>SUMIFS('25-BRA-I-090'!$CW:$CW,'25-BRA-I-090'!$I:$I,L264)</f>
        <v>0</v>
      </c>
      <c r="AE264" s="1038">
        <f>SUMIFS('25-BRA-I-090'!$CX:$CX,'25-BRA-I-090'!$I:$I,L264)</f>
        <v>0</v>
      </c>
      <c r="AF264" s="1038">
        <f>SUMIFS('25-BRA-I-090'!$DA:$DA,'25-BRA-I-090'!$I:$I,L264)</f>
        <v>0</v>
      </c>
      <c r="AG264" s="1038">
        <f>SUMIFS('25-BRA-I-090'!$DB:$DB,'25-BRA-I-090'!$I:$I,L264)</f>
        <v>0</v>
      </c>
      <c r="AH264" s="1039">
        <f>SUMIFS('25-BRA-I-090'!$DN:$DN,'25-BRA-I-090'!$I:$I,L264)+SUMIFS('25-BRA-I-090'!$EG:$EG,'25-BRA-I-090'!$I:$I,L264)</f>
        <v>0</v>
      </c>
      <c r="AI264" s="1039">
        <f>SUMIFS('25-BRA-I-090'!$DO:$DO,'25-BRA-I-090'!$I:$I,L264)+SUMIFS('25-BRA-I-090'!$EH:$EH,'25-BRA-I-090'!$I:$I,L264)</f>
        <v>0</v>
      </c>
      <c r="AJ264" s="1039">
        <f>SUMIFS('25-BRA-I-090'!$DS:$DS,'25-BRA-I-090'!$I:$I,L264)+26400*SUMIFS('25-BRA-I-090'!$EJ:$EJ,'25-BRA-I-090'!$I:$I,L264)</f>
        <v>0</v>
      </c>
      <c r="AK264" s="1071"/>
      <c r="AO264" s="1071"/>
    </row>
    <row r="265" spans="1:41" s="1038" customFormat="1" ht="60">
      <c r="A265" s="372"/>
      <c r="B265" s="1056" t="str">
        <f t="shared" si="48"/>
        <v>Hex washer head self drilling screw M5.5x25-DIN 7504 L-St-Galv.</v>
      </c>
      <c r="C265" s="1057" t="str">
        <f>VLOOKUP(L265,'25-BRA-I-090'!$I:$FD,4,0)</f>
        <v>St-Galv</v>
      </c>
      <c r="D265" s="374" t="str">
        <f t="shared" ref="D265:D278" si="53">AC265</f>
        <v>pcs</v>
      </c>
      <c r="E265" s="183"/>
      <c r="F265" s="184">
        <f t="shared" si="50"/>
        <v>3935</v>
      </c>
      <c r="G265" s="185">
        <f t="shared" si="50"/>
        <v>0</v>
      </c>
      <c r="H265" s="185">
        <f t="shared" si="50"/>
        <v>0</v>
      </c>
      <c r="I265" s="185">
        <f t="shared" si="49"/>
        <v>4000</v>
      </c>
      <c r="J265" s="185">
        <f t="shared" si="51"/>
        <v>1990</v>
      </c>
      <c r="K265" s="185">
        <f t="shared" si="52"/>
        <v>7960000</v>
      </c>
      <c r="L265" s="1183" t="s">
        <v>1546</v>
      </c>
      <c r="M265" s="1058"/>
      <c r="N265" s="1058"/>
      <c r="O265" s="1037"/>
      <c r="P265" s="1053"/>
      <c r="Q265" s="1053"/>
      <c r="T265" s="1040"/>
      <c r="U265" s="1041"/>
      <c r="V265" s="1041"/>
      <c r="AA265" s="1038" t="str">
        <f>VLOOKUP(L265,'25-BRA-I-090'!$I:$FD,2,0)</f>
        <v>Vít tự khoan</v>
      </c>
      <c r="AB265" s="1038" t="str">
        <f>VLOOKUP(L265,'25-BRA-I-090'!$I:$FD,3,0)</f>
        <v>Hex washer head self drilling screw M5.5x25-DIN 7504 L-St-Galv.</v>
      </c>
      <c r="AC265" s="1038" t="str">
        <f>VLOOKUP(L265,'25-BRA-I-090'!$I:$FD,5,0)</f>
        <v>pcs</v>
      </c>
      <c r="AD265" s="1038">
        <f>SUMIFS('25-BRA-I-090'!$CW:$CW,'25-BRA-I-090'!$I:$I,L265)</f>
        <v>3935</v>
      </c>
      <c r="AE265" s="1038">
        <f>SUMIFS('25-BRA-I-090'!$CX:$CX,'25-BRA-I-090'!$I:$I,L265)</f>
        <v>0</v>
      </c>
      <c r="AF265" s="1038">
        <f>SUMIFS('25-BRA-I-090'!$DA:$DA,'25-BRA-I-090'!$I:$I,L265)</f>
        <v>0</v>
      </c>
      <c r="AG265" s="1038">
        <f>SUMIFS('25-BRA-I-090'!$DB:$DB,'25-BRA-I-090'!$I:$I,L265)</f>
        <v>0</v>
      </c>
      <c r="AH265" s="1039">
        <f>SUMIFS('25-BRA-I-090'!$DN:$DN,'25-BRA-I-090'!$I:$I,L265)+SUMIFS('25-BRA-I-090'!$EG:$EG,'25-BRA-I-090'!$I:$I,L265)</f>
        <v>4000</v>
      </c>
      <c r="AI265" s="1039">
        <f>SUMIFS('25-BRA-I-090'!$DO:$DO,'25-BRA-I-090'!$I:$I,L265)+SUMIFS('25-BRA-I-090'!$EH:$EH,'25-BRA-I-090'!$I:$I,L265)</f>
        <v>0</v>
      </c>
      <c r="AJ265" s="1039">
        <f>SUMIFS('25-BRA-I-090'!$DS:$DS,'25-BRA-I-090'!$I:$I,L265)+26400*SUMIFS('25-BRA-I-090'!$EJ:$EJ,'25-BRA-I-090'!$I:$I,L265)</f>
        <v>7960000</v>
      </c>
      <c r="AK265" s="1071"/>
      <c r="AO265" s="1071"/>
    </row>
    <row r="266" spans="1:41" s="1038" customFormat="1">
      <c r="A266" s="372"/>
      <c r="B266" s="1056" t="str">
        <f t="shared" si="48"/>
        <v>FL312D</v>
      </c>
      <c r="C266" s="1057" t="str">
        <f>VLOOKUP(L266,'25-BRA-I-090'!$I:$FD,4,0)</f>
        <v>St-Galv</v>
      </c>
      <c r="D266" s="374" t="str">
        <f t="shared" si="53"/>
        <v>Sets</v>
      </c>
      <c r="E266" s="183"/>
      <c r="F266" s="184">
        <f t="shared" si="50"/>
        <v>0</v>
      </c>
      <c r="G266" s="185">
        <f t="shared" si="50"/>
        <v>0</v>
      </c>
      <c r="H266" s="185">
        <f t="shared" si="50"/>
        <v>0</v>
      </c>
      <c r="I266" s="185">
        <f t="shared" si="49"/>
        <v>0</v>
      </c>
      <c r="J266" s="185" t="e">
        <f t="shared" si="51"/>
        <v>#DIV/0!</v>
      </c>
      <c r="K266" s="185">
        <f t="shared" si="52"/>
        <v>0</v>
      </c>
      <c r="L266" s="1183" t="s">
        <v>1549</v>
      </c>
      <c r="M266" s="1058"/>
      <c r="N266" s="1058"/>
      <c r="O266" s="1037"/>
      <c r="P266" s="1053"/>
      <c r="Q266" s="1053"/>
      <c r="T266" s="1040"/>
      <c r="U266" s="1041"/>
      <c r="V266" s="1041"/>
      <c r="AA266" s="1038" t="str">
        <f>VLOOKUP(L266,'25-BRA-I-090'!$I:$FD,2,0)</f>
        <v>Kẹp</v>
      </c>
      <c r="AB266" s="1038" t="str">
        <f>VLOOKUP(L266,'25-BRA-I-090'!$I:$FD,3,0)</f>
        <v>FL312D</v>
      </c>
      <c r="AC266" s="1038" t="str">
        <f>VLOOKUP(L266,'25-BRA-I-090'!$I:$FD,5,0)</f>
        <v>Sets</v>
      </c>
      <c r="AD266" s="1038">
        <f>SUMIFS('25-BRA-I-090'!$CW:$CW,'25-BRA-I-090'!$I:$I,L266)</f>
        <v>0</v>
      </c>
      <c r="AE266" s="1038">
        <f>SUMIFS('25-BRA-I-090'!$CX:$CX,'25-BRA-I-090'!$I:$I,L266)</f>
        <v>0</v>
      </c>
      <c r="AF266" s="1038">
        <f>SUMIFS('25-BRA-I-090'!$DA:$DA,'25-BRA-I-090'!$I:$I,L266)</f>
        <v>0</v>
      </c>
      <c r="AG266" s="1038">
        <f>SUMIFS('25-BRA-I-090'!$DB:$DB,'25-BRA-I-090'!$I:$I,L266)</f>
        <v>0</v>
      </c>
      <c r="AH266" s="1039">
        <f>SUMIFS('25-BRA-I-090'!$DN:$DN,'25-BRA-I-090'!$I:$I,L266)+SUMIFS('25-BRA-I-090'!$EG:$EG,'25-BRA-I-090'!$I:$I,L266)</f>
        <v>0</v>
      </c>
      <c r="AI266" s="1039">
        <f>SUMIFS('25-BRA-I-090'!$DO:$DO,'25-BRA-I-090'!$I:$I,L266)+SUMIFS('25-BRA-I-090'!$EH:$EH,'25-BRA-I-090'!$I:$I,L266)</f>
        <v>0</v>
      </c>
      <c r="AJ266" s="1039">
        <f>SUMIFS('25-BRA-I-090'!$DS:$DS,'25-BRA-I-090'!$I:$I,L266)+26400*SUMIFS('25-BRA-I-090'!$EJ:$EJ,'25-BRA-I-090'!$I:$I,L266)</f>
        <v>0</v>
      </c>
      <c r="AK266" s="1071"/>
      <c r="AO266" s="1071"/>
    </row>
    <row r="267" spans="1:41" s="1038" customFormat="1" ht="30">
      <c r="A267" s="372"/>
      <c r="B267" s="1056" t="str">
        <f t="shared" ref="B267:B278" si="54">AB267</f>
        <v>MPR-Girder cleats 41/41/2-M8</v>
      </c>
      <c r="C267" s="1057" t="str">
        <f>VLOOKUP(L267,'25-BRA-I-090'!$I:$FD,4,0)</f>
        <v>St-Galv</v>
      </c>
      <c r="D267" s="374" t="str">
        <f t="shared" si="53"/>
        <v>Sets</v>
      </c>
      <c r="E267" s="183"/>
      <c r="F267" s="184">
        <f t="shared" si="50"/>
        <v>0</v>
      </c>
      <c r="G267" s="185">
        <f t="shared" si="50"/>
        <v>0</v>
      </c>
      <c r="H267" s="185">
        <f t="shared" si="50"/>
        <v>0</v>
      </c>
      <c r="I267" s="185">
        <f t="shared" ref="I267:I278" si="55">AH267</f>
        <v>0</v>
      </c>
      <c r="J267" s="185" t="e">
        <f t="shared" si="51"/>
        <v>#DIV/0!</v>
      </c>
      <c r="K267" s="185">
        <f t="shared" si="52"/>
        <v>0</v>
      </c>
      <c r="L267" s="1183" t="s">
        <v>1552</v>
      </c>
      <c r="M267" s="1058"/>
      <c r="N267" s="1058"/>
      <c r="O267" s="1037"/>
      <c r="P267" s="1053"/>
      <c r="Q267" s="1053"/>
      <c r="T267" s="1040"/>
      <c r="U267" s="1041"/>
      <c r="V267" s="1041"/>
      <c r="AA267" s="1038" t="str">
        <f>VLOOKUP(L267,'25-BRA-I-090'!$I:$FD,2,0)</f>
        <v>Kẹp chốt</v>
      </c>
      <c r="AB267" s="1038" t="str">
        <f>VLOOKUP(L267,'25-BRA-I-090'!$I:$FD,3,0)</f>
        <v>MPR-Girder cleats 41/41/2-M8</v>
      </c>
      <c r="AC267" s="1038" t="str">
        <f>VLOOKUP(L267,'25-BRA-I-090'!$I:$FD,5,0)</f>
        <v>Sets</v>
      </c>
      <c r="AD267" s="1038">
        <f>SUMIFS('25-BRA-I-090'!$CW:$CW,'25-BRA-I-090'!$I:$I,L267)</f>
        <v>0</v>
      </c>
      <c r="AE267" s="1038">
        <f>SUMIFS('25-BRA-I-090'!$CX:$CX,'25-BRA-I-090'!$I:$I,L267)</f>
        <v>0</v>
      </c>
      <c r="AF267" s="1038">
        <f>SUMIFS('25-BRA-I-090'!$DA:$DA,'25-BRA-I-090'!$I:$I,L267)</f>
        <v>0</v>
      </c>
      <c r="AG267" s="1038">
        <f>SUMIFS('25-BRA-I-090'!$DB:$DB,'25-BRA-I-090'!$I:$I,L267)</f>
        <v>0</v>
      </c>
      <c r="AH267" s="1039">
        <f>SUMIFS('25-BRA-I-090'!$DN:$DN,'25-BRA-I-090'!$I:$I,L267)+SUMIFS('25-BRA-I-090'!$EG:$EG,'25-BRA-I-090'!$I:$I,L267)</f>
        <v>0</v>
      </c>
      <c r="AI267" s="1039">
        <f>SUMIFS('25-BRA-I-090'!$DO:$DO,'25-BRA-I-090'!$I:$I,L267)+SUMIFS('25-BRA-I-090'!$EH:$EH,'25-BRA-I-090'!$I:$I,L267)</f>
        <v>0</v>
      </c>
      <c r="AJ267" s="1039">
        <f>SUMIFS('25-BRA-I-090'!$DS:$DS,'25-BRA-I-090'!$I:$I,L267)+26400*SUMIFS('25-BRA-I-090'!$EJ:$EJ,'25-BRA-I-090'!$I:$I,L267)</f>
        <v>0</v>
      </c>
      <c r="AK267" s="1071"/>
      <c r="AO267" s="1071"/>
    </row>
    <row r="268" spans="1:41" s="1038" customFormat="1" ht="45">
      <c r="A268" s="372"/>
      <c r="B268" s="1056" t="str">
        <f t="shared" si="54"/>
        <v>Threaded Rod-M24x220-DIN976-1-type A-8.8-Galv</v>
      </c>
      <c r="C268" s="1057" t="str">
        <f>VLOOKUP(L268,'25-BRA-I-090'!$I:$FD,4,0)</f>
        <v>8.8-Galv</v>
      </c>
      <c r="D268" s="374" t="str">
        <f t="shared" si="53"/>
        <v>pcs</v>
      </c>
      <c r="E268" s="183"/>
      <c r="F268" s="184">
        <f t="shared" si="50"/>
        <v>50</v>
      </c>
      <c r="G268" s="185">
        <f t="shared" si="50"/>
        <v>0</v>
      </c>
      <c r="H268" s="185">
        <f t="shared" si="50"/>
        <v>0</v>
      </c>
      <c r="I268" s="185">
        <f t="shared" si="55"/>
        <v>50</v>
      </c>
      <c r="J268" s="185">
        <f t="shared" si="51"/>
        <v>90000</v>
      </c>
      <c r="K268" s="185">
        <f t="shared" si="52"/>
        <v>4500000</v>
      </c>
      <c r="L268" s="1183" t="s">
        <v>1598</v>
      </c>
      <c r="M268" s="1058"/>
      <c r="N268" s="1058"/>
      <c r="O268" s="1037"/>
      <c r="P268" s="1053"/>
      <c r="Q268" s="1053"/>
      <c r="T268" s="1040"/>
      <c r="U268" s="1041"/>
      <c r="V268" s="1041"/>
      <c r="AA268" s="1038" t="str">
        <f>VLOOKUP(L268,'25-BRA-I-090'!$I:$FD,2,0)</f>
        <v>Thanh ren</v>
      </c>
      <c r="AB268" s="1038" t="str">
        <f>VLOOKUP(L268,'25-BRA-I-090'!$I:$FD,3,0)</f>
        <v>Threaded Rod-M24x220-DIN976-1-type A-8.8-Galv</v>
      </c>
      <c r="AC268" s="1038" t="str">
        <f>VLOOKUP(L268,'25-BRA-I-090'!$I:$FD,5,0)</f>
        <v>pcs</v>
      </c>
      <c r="AD268" s="1038">
        <f>SUMIFS('25-BRA-I-090'!$CW:$CW,'25-BRA-I-090'!$I:$I,L268)</f>
        <v>50</v>
      </c>
      <c r="AE268" s="1038">
        <f>SUMIFS('25-BRA-I-090'!$CX:$CX,'25-BRA-I-090'!$I:$I,L268)</f>
        <v>0</v>
      </c>
      <c r="AF268" s="1038">
        <f>SUMIFS('25-BRA-I-090'!$DA:$DA,'25-BRA-I-090'!$I:$I,L268)</f>
        <v>0</v>
      </c>
      <c r="AG268" s="1038">
        <f>SUMIFS('25-BRA-I-090'!$DB:$DB,'25-BRA-I-090'!$I:$I,L268)</f>
        <v>0</v>
      </c>
      <c r="AH268" s="1039">
        <f>SUMIFS('25-BRA-I-090'!$DN:$DN,'25-BRA-I-090'!$I:$I,L268)+SUMIFS('25-BRA-I-090'!$EG:$EG,'25-BRA-I-090'!$I:$I,L268)</f>
        <v>50</v>
      </c>
      <c r="AI268" s="1039">
        <f>SUMIFS('25-BRA-I-090'!$DO:$DO,'25-BRA-I-090'!$I:$I,L268)+SUMIFS('25-BRA-I-090'!$EH:$EH,'25-BRA-I-090'!$I:$I,L268)</f>
        <v>0</v>
      </c>
      <c r="AJ268" s="1039">
        <f>SUMIFS('25-BRA-I-090'!$DS:$DS,'25-BRA-I-090'!$I:$I,L268)+26400*SUMIFS('25-BRA-I-090'!$EJ:$EJ,'25-BRA-I-090'!$I:$I,L268)</f>
        <v>4500000</v>
      </c>
      <c r="AK268" s="1071"/>
      <c r="AO268" s="1071"/>
    </row>
    <row r="269" spans="1:41" s="1038" customFormat="1" ht="30">
      <c r="A269" s="372"/>
      <c r="B269" s="1056" t="str">
        <f t="shared" si="54"/>
        <v>Ring-80x2.5-DIN471-St-Galv</v>
      </c>
      <c r="C269" s="1057" t="str">
        <f>VLOOKUP(L269,'25-BRA-I-090'!$I:$FD,4,0)</f>
        <v>St-Galv</v>
      </c>
      <c r="D269" s="374" t="str">
        <f t="shared" si="53"/>
        <v>pcs</v>
      </c>
      <c r="E269" s="183"/>
      <c r="F269" s="184">
        <f t="shared" si="50"/>
        <v>80</v>
      </c>
      <c r="G269" s="185">
        <f t="shared" si="50"/>
        <v>0</v>
      </c>
      <c r="H269" s="185">
        <f t="shared" si="50"/>
        <v>0</v>
      </c>
      <c r="I269" s="185">
        <f t="shared" si="55"/>
        <v>80</v>
      </c>
      <c r="J269" s="185">
        <f t="shared" si="51"/>
        <v>32000</v>
      </c>
      <c r="K269" s="185">
        <f t="shared" si="52"/>
        <v>2560000</v>
      </c>
      <c r="L269" s="1183" t="s">
        <v>1601</v>
      </c>
      <c r="M269" s="1058"/>
      <c r="N269" s="1058"/>
      <c r="O269" s="1037"/>
      <c r="P269" s="1053"/>
      <c r="Q269" s="1053"/>
      <c r="T269" s="1040"/>
      <c r="U269" s="1041"/>
      <c r="V269" s="1041"/>
      <c r="AA269" s="1038" t="str">
        <f>VLOOKUP(L269,'25-BRA-I-090'!$I:$FD,2,0)</f>
        <v>Vòng khóa</v>
      </c>
      <c r="AB269" s="1038" t="str">
        <f>VLOOKUP(L269,'25-BRA-I-090'!$I:$FD,3,0)</f>
        <v>Ring-80x2.5-DIN471-St-Galv</v>
      </c>
      <c r="AC269" s="1038" t="str">
        <f>VLOOKUP(L269,'25-BRA-I-090'!$I:$FD,5,0)</f>
        <v>pcs</v>
      </c>
      <c r="AD269" s="1038">
        <f>SUMIFS('25-BRA-I-090'!$CW:$CW,'25-BRA-I-090'!$I:$I,L269)</f>
        <v>80</v>
      </c>
      <c r="AE269" s="1038">
        <f>SUMIFS('25-BRA-I-090'!$CX:$CX,'25-BRA-I-090'!$I:$I,L269)</f>
        <v>0</v>
      </c>
      <c r="AF269" s="1038">
        <f>SUMIFS('25-BRA-I-090'!$DA:$DA,'25-BRA-I-090'!$I:$I,L269)</f>
        <v>0</v>
      </c>
      <c r="AG269" s="1038">
        <f>SUMIFS('25-BRA-I-090'!$DB:$DB,'25-BRA-I-090'!$I:$I,L269)</f>
        <v>0</v>
      </c>
      <c r="AH269" s="1039">
        <f>SUMIFS('25-BRA-I-090'!$DN:$DN,'25-BRA-I-090'!$I:$I,L269)+SUMIFS('25-BRA-I-090'!$EG:$EG,'25-BRA-I-090'!$I:$I,L269)</f>
        <v>80</v>
      </c>
      <c r="AI269" s="1039">
        <f>SUMIFS('25-BRA-I-090'!$DO:$DO,'25-BRA-I-090'!$I:$I,L269)+SUMIFS('25-BRA-I-090'!$EH:$EH,'25-BRA-I-090'!$I:$I,L269)</f>
        <v>0</v>
      </c>
      <c r="AJ269" s="1039">
        <f>SUMIFS('25-BRA-I-090'!$DS:$DS,'25-BRA-I-090'!$I:$I,L269)+26400*SUMIFS('25-BRA-I-090'!$EJ:$EJ,'25-BRA-I-090'!$I:$I,L269)</f>
        <v>2560000</v>
      </c>
      <c r="AK269" s="1071"/>
      <c r="AO269" s="1071"/>
    </row>
    <row r="270" spans="1:41" s="1038" customFormat="1" ht="30">
      <c r="A270" s="372"/>
      <c r="B270" s="1056" t="str">
        <f t="shared" si="54"/>
        <v>Ring-50x2.0-DIN471-St-Galv</v>
      </c>
      <c r="C270" s="1057" t="str">
        <f>VLOOKUP(L270,'25-BRA-I-090'!$I:$FD,4,0)</f>
        <v>St-Galv</v>
      </c>
      <c r="D270" s="374" t="str">
        <f t="shared" si="53"/>
        <v>pcs</v>
      </c>
      <c r="E270" s="183"/>
      <c r="F270" s="184">
        <f t="shared" si="50"/>
        <v>80</v>
      </c>
      <c r="G270" s="185">
        <f t="shared" si="50"/>
        <v>0</v>
      </c>
      <c r="H270" s="185">
        <f t="shared" si="50"/>
        <v>0</v>
      </c>
      <c r="I270" s="185">
        <f t="shared" si="55"/>
        <v>80</v>
      </c>
      <c r="J270" s="185">
        <f t="shared" si="51"/>
        <v>29000</v>
      </c>
      <c r="K270" s="185">
        <f t="shared" si="52"/>
        <v>2320000</v>
      </c>
      <c r="L270" s="1183" t="s">
        <v>1604</v>
      </c>
      <c r="M270" s="1058"/>
      <c r="N270" s="1058"/>
      <c r="O270" s="1037"/>
      <c r="P270" s="1053"/>
      <c r="Q270" s="1053"/>
      <c r="T270" s="1040"/>
      <c r="U270" s="1041"/>
      <c r="V270" s="1041"/>
      <c r="AA270" s="1038" t="str">
        <f>VLOOKUP(L270,'25-BRA-I-090'!$I:$FD,2,0)</f>
        <v>Vòng khóa</v>
      </c>
      <c r="AB270" s="1038" t="str">
        <f>VLOOKUP(L270,'25-BRA-I-090'!$I:$FD,3,0)</f>
        <v>Ring-50x2.0-DIN471-St-Galv</v>
      </c>
      <c r="AC270" s="1038" t="str">
        <f>VLOOKUP(L270,'25-BRA-I-090'!$I:$FD,5,0)</f>
        <v>pcs</v>
      </c>
      <c r="AD270" s="1038">
        <f>SUMIFS('25-BRA-I-090'!$CW:$CW,'25-BRA-I-090'!$I:$I,L270)</f>
        <v>80</v>
      </c>
      <c r="AE270" s="1038">
        <f>SUMIFS('25-BRA-I-090'!$CX:$CX,'25-BRA-I-090'!$I:$I,L270)</f>
        <v>0</v>
      </c>
      <c r="AF270" s="1038">
        <f>SUMIFS('25-BRA-I-090'!$DA:$DA,'25-BRA-I-090'!$I:$I,L270)</f>
        <v>0</v>
      </c>
      <c r="AG270" s="1038">
        <f>SUMIFS('25-BRA-I-090'!$DB:$DB,'25-BRA-I-090'!$I:$I,L270)</f>
        <v>0</v>
      </c>
      <c r="AH270" s="1039">
        <f>SUMIFS('25-BRA-I-090'!$DN:$DN,'25-BRA-I-090'!$I:$I,L270)+SUMIFS('25-BRA-I-090'!$EG:$EG,'25-BRA-I-090'!$I:$I,L270)</f>
        <v>80</v>
      </c>
      <c r="AI270" s="1039">
        <f>SUMIFS('25-BRA-I-090'!$DO:$DO,'25-BRA-I-090'!$I:$I,L270)+SUMIFS('25-BRA-I-090'!$EH:$EH,'25-BRA-I-090'!$I:$I,L270)</f>
        <v>0</v>
      </c>
      <c r="AJ270" s="1039">
        <f>SUMIFS('25-BRA-I-090'!$DS:$DS,'25-BRA-I-090'!$I:$I,L270)+26400*SUMIFS('25-BRA-I-090'!$EJ:$EJ,'25-BRA-I-090'!$I:$I,L270)</f>
        <v>2320000</v>
      </c>
      <c r="AK270" s="1071"/>
      <c r="AO270" s="1071"/>
    </row>
    <row r="271" spans="1:41" s="1038" customFormat="1" ht="60">
      <c r="A271" s="372"/>
      <c r="B271" s="1056" t="str">
        <f t="shared" si="54"/>
        <v>Cylinder Head Cap Screw-M10x25-8.8-DIN912-Galv.</v>
      </c>
      <c r="C271" s="1057" t="str">
        <f>VLOOKUP(L271,'25-BRA-I-090'!$I:$FD,4,0)</f>
        <v>8.8-Galv</v>
      </c>
      <c r="D271" s="374" t="str">
        <f t="shared" si="53"/>
        <v>pcs</v>
      </c>
      <c r="E271" s="183"/>
      <c r="F271" s="184">
        <f t="shared" si="50"/>
        <v>488.2</v>
      </c>
      <c r="G271" s="185">
        <f t="shared" si="50"/>
        <v>0</v>
      </c>
      <c r="H271" s="185">
        <f t="shared" si="50"/>
        <v>0</v>
      </c>
      <c r="I271" s="185">
        <f t="shared" si="55"/>
        <v>488.2</v>
      </c>
      <c r="J271" s="185">
        <f t="shared" si="51"/>
        <v>5080</v>
      </c>
      <c r="K271" s="185">
        <f t="shared" si="52"/>
        <v>2480056</v>
      </c>
      <c r="L271" s="1183" t="s">
        <v>1639</v>
      </c>
      <c r="M271" s="1058"/>
      <c r="N271" s="1058"/>
      <c r="O271" s="1037"/>
      <c r="P271" s="1053"/>
      <c r="Q271" s="1053"/>
      <c r="T271" s="1040"/>
      <c r="U271" s="1041"/>
      <c r="V271" s="1041"/>
      <c r="AA271" s="1038" t="str">
        <f>VLOOKUP(L271,'25-BRA-I-090'!$I:$FD,2,0)</f>
        <v>Bu lông</v>
      </c>
      <c r="AB271" s="1038" t="str">
        <f>VLOOKUP(L271,'25-BRA-I-090'!$I:$FD,3,0)</f>
        <v>Cylinder Head Cap Screw-M10x25-8.8-DIN912-Galv.</v>
      </c>
      <c r="AC271" s="1038" t="str">
        <f>VLOOKUP(L271,'25-BRA-I-090'!$I:$FD,5,0)</f>
        <v>pcs</v>
      </c>
      <c r="AD271" s="1038">
        <f>SUMIFS('25-BRA-I-090'!$CW:$CW,'25-BRA-I-090'!$I:$I,L271)</f>
        <v>488.2</v>
      </c>
      <c r="AE271" s="1038">
        <f>SUMIFS('25-BRA-I-090'!$CX:$CX,'25-BRA-I-090'!$I:$I,L271)</f>
        <v>0</v>
      </c>
      <c r="AF271" s="1038">
        <f>SUMIFS('25-BRA-I-090'!$DA:$DA,'25-BRA-I-090'!$I:$I,L271)</f>
        <v>0</v>
      </c>
      <c r="AG271" s="1038">
        <f>SUMIFS('25-BRA-I-090'!$DB:$DB,'25-BRA-I-090'!$I:$I,L271)</f>
        <v>0</v>
      </c>
      <c r="AH271" s="1039">
        <f>SUMIFS('25-BRA-I-090'!$DN:$DN,'25-BRA-I-090'!$I:$I,L271)+SUMIFS('25-BRA-I-090'!$EG:$EG,'25-BRA-I-090'!$I:$I,L271)</f>
        <v>488.2</v>
      </c>
      <c r="AI271" s="1039">
        <f>SUMIFS('25-BRA-I-090'!$DO:$DO,'25-BRA-I-090'!$I:$I,L271)+SUMIFS('25-BRA-I-090'!$EH:$EH,'25-BRA-I-090'!$I:$I,L271)</f>
        <v>0</v>
      </c>
      <c r="AJ271" s="1039">
        <f>SUMIFS('25-BRA-I-090'!$DS:$DS,'25-BRA-I-090'!$I:$I,L271)+26400*SUMIFS('25-BRA-I-090'!$EJ:$EJ,'25-BRA-I-090'!$I:$I,L271)</f>
        <v>2480056</v>
      </c>
      <c r="AK271" s="1071"/>
      <c r="AO271" s="1071"/>
    </row>
    <row r="272" spans="1:41" s="1038" customFormat="1" ht="60">
      <c r="A272" s="372"/>
      <c r="B272" s="1056" t="str">
        <f t="shared" si="54"/>
        <v>Cylinder Head Cap Screw-M10x35-8.8-DIN912-Galv.</v>
      </c>
      <c r="C272" s="1057" t="str">
        <f>VLOOKUP(L272,'25-BRA-I-090'!$I:$FD,4,0)</f>
        <v>8.8-Galv</v>
      </c>
      <c r="D272" s="374" t="str">
        <f t="shared" si="53"/>
        <v>pcs</v>
      </c>
      <c r="E272" s="183"/>
      <c r="F272" s="184">
        <f t="shared" si="50"/>
        <v>902.80000000000007</v>
      </c>
      <c r="G272" s="185">
        <f t="shared" si="50"/>
        <v>0</v>
      </c>
      <c r="H272" s="185">
        <f t="shared" si="50"/>
        <v>0</v>
      </c>
      <c r="I272" s="185">
        <f t="shared" si="55"/>
        <v>902.80000000000007</v>
      </c>
      <c r="J272" s="185">
        <f t="shared" si="51"/>
        <v>6079.9999999999991</v>
      </c>
      <c r="K272" s="185">
        <f t="shared" si="52"/>
        <v>5489024</v>
      </c>
      <c r="L272" s="1183" t="s">
        <v>1641</v>
      </c>
      <c r="M272" s="1058"/>
      <c r="N272" s="1058"/>
      <c r="O272" s="1037"/>
      <c r="P272" s="1053"/>
      <c r="Q272" s="1053"/>
      <c r="T272" s="1040"/>
      <c r="U272" s="1041"/>
      <c r="V272" s="1041"/>
      <c r="AA272" s="1038" t="str">
        <f>VLOOKUP(L272,'25-BRA-I-090'!$I:$FD,2,0)</f>
        <v>Bu lông</v>
      </c>
      <c r="AB272" s="1038" t="str">
        <f>VLOOKUP(L272,'25-BRA-I-090'!$I:$FD,3,0)</f>
        <v>Cylinder Head Cap Screw-M10x35-8.8-DIN912-Galv.</v>
      </c>
      <c r="AC272" s="1038" t="str">
        <f>VLOOKUP(L272,'25-BRA-I-090'!$I:$FD,5,0)</f>
        <v>pcs</v>
      </c>
      <c r="AD272" s="1038">
        <f>SUMIFS('25-BRA-I-090'!$CW:$CW,'25-BRA-I-090'!$I:$I,L272)</f>
        <v>902.80000000000007</v>
      </c>
      <c r="AE272" s="1038">
        <f>SUMIFS('25-BRA-I-090'!$CX:$CX,'25-BRA-I-090'!$I:$I,L272)</f>
        <v>0</v>
      </c>
      <c r="AF272" s="1038">
        <f>SUMIFS('25-BRA-I-090'!$DA:$DA,'25-BRA-I-090'!$I:$I,L272)</f>
        <v>0</v>
      </c>
      <c r="AG272" s="1038">
        <f>SUMIFS('25-BRA-I-090'!$DB:$DB,'25-BRA-I-090'!$I:$I,L272)</f>
        <v>0</v>
      </c>
      <c r="AH272" s="1039">
        <f>SUMIFS('25-BRA-I-090'!$DN:$DN,'25-BRA-I-090'!$I:$I,L272)+SUMIFS('25-BRA-I-090'!$EG:$EG,'25-BRA-I-090'!$I:$I,L272)</f>
        <v>902.80000000000007</v>
      </c>
      <c r="AI272" s="1039">
        <f>SUMIFS('25-BRA-I-090'!$DO:$DO,'25-BRA-I-090'!$I:$I,L272)+SUMIFS('25-BRA-I-090'!$EH:$EH,'25-BRA-I-090'!$I:$I,L272)</f>
        <v>0</v>
      </c>
      <c r="AJ272" s="1039">
        <f>SUMIFS('25-BRA-I-090'!$DS:$DS,'25-BRA-I-090'!$I:$I,L272)+26400*SUMIFS('25-BRA-I-090'!$EJ:$EJ,'25-BRA-I-090'!$I:$I,L272)</f>
        <v>5489024</v>
      </c>
      <c r="AK272" s="1071"/>
      <c r="AO272" s="1071"/>
    </row>
    <row r="273" spans="1:41" s="1038" customFormat="1">
      <c r="A273" s="372"/>
      <c r="B273" s="1056" t="str">
        <f t="shared" si="54"/>
        <v>Nam plate</v>
      </c>
      <c r="C273" s="1057" t="str">
        <f>VLOOKUP(L273,'25-BRA-I-090'!$I:$FD,4,0)</f>
        <v>SUS304</v>
      </c>
      <c r="D273" s="374" t="str">
        <f t="shared" si="53"/>
        <v>pcs</v>
      </c>
      <c r="E273" s="183"/>
      <c r="F273" s="184">
        <f t="shared" si="50"/>
        <v>5</v>
      </c>
      <c r="G273" s="185">
        <f t="shared" si="50"/>
        <v>0</v>
      </c>
      <c r="H273" s="185">
        <f t="shared" si="50"/>
        <v>0</v>
      </c>
      <c r="I273" s="185">
        <f t="shared" si="55"/>
        <v>5</v>
      </c>
      <c r="J273" s="185">
        <f t="shared" si="51"/>
        <v>450000</v>
      </c>
      <c r="K273" s="185">
        <f t="shared" si="52"/>
        <v>2250000</v>
      </c>
      <c r="L273" s="1183" t="s">
        <v>1660</v>
      </c>
      <c r="M273" s="1058"/>
      <c r="N273" s="1058"/>
      <c r="O273" s="1037"/>
      <c r="P273" s="1053"/>
      <c r="Q273" s="1053"/>
      <c r="T273" s="1040"/>
      <c r="U273" s="1041"/>
      <c r="V273" s="1041"/>
      <c r="AA273" s="1038" t="str">
        <f>VLOOKUP(L273,'25-BRA-I-090'!$I:$FD,2,0)</f>
        <v>Bảng tên</v>
      </c>
      <c r="AB273" s="1038" t="str">
        <f>VLOOKUP(L273,'25-BRA-I-090'!$I:$FD,3,0)</f>
        <v>Nam plate</v>
      </c>
      <c r="AC273" s="1038" t="str">
        <f>VLOOKUP(L273,'25-BRA-I-090'!$I:$FD,5,0)</f>
        <v>pcs</v>
      </c>
      <c r="AD273" s="1038">
        <f>SUMIFS('25-BRA-I-090'!$CW:$CW,'25-BRA-I-090'!$I:$I,L273)</f>
        <v>5</v>
      </c>
      <c r="AE273" s="1038">
        <f>SUMIFS('25-BRA-I-090'!$CX:$CX,'25-BRA-I-090'!$I:$I,L273)</f>
        <v>0</v>
      </c>
      <c r="AF273" s="1038">
        <f>SUMIFS('25-BRA-I-090'!$DA:$DA,'25-BRA-I-090'!$I:$I,L273)</f>
        <v>0</v>
      </c>
      <c r="AG273" s="1038">
        <f>SUMIFS('25-BRA-I-090'!$DB:$DB,'25-BRA-I-090'!$I:$I,L273)</f>
        <v>0</v>
      </c>
      <c r="AH273" s="1039">
        <f>SUMIFS('25-BRA-I-090'!$DN:$DN,'25-BRA-I-090'!$I:$I,L273)+SUMIFS('25-BRA-I-090'!$EG:$EG,'25-BRA-I-090'!$I:$I,L273)</f>
        <v>5</v>
      </c>
      <c r="AI273" s="1039">
        <f>SUMIFS('25-BRA-I-090'!$DO:$DO,'25-BRA-I-090'!$I:$I,L273)+SUMIFS('25-BRA-I-090'!$EH:$EH,'25-BRA-I-090'!$I:$I,L273)</f>
        <v>0</v>
      </c>
      <c r="AJ273" s="1039">
        <f>SUMIFS('25-BRA-I-090'!$DS:$DS,'25-BRA-I-090'!$I:$I,L273)+26400*SUMIFS('25-BRA-I-090'!$EJ:$EJ,'25-BRA-I-090'!$I:$I,L273)</f>
        <v>2250000</v>
      </c>
      <c r="AK273" s="1071"/>
      <c r="AO273" s="1071"/>
    </row>
    <row r="274" spans="1:41" s="1038" customFormat="1" ht="30">
      <c r="A274" s="372"/>
      <c r="B274" s="1056" t="str">
        <f t="shared" si="54"/>
        <v>Sticker</v>
      </c>
      <c r="C274" s="1057" t="str">
        <f>VLOOKUP(L274,'25-BRA-I-090'!$I:$FD,4,0)</f>
        <v>decal</v>
      </c>
      <c r="D274" s="374" t="str">
        <f t="shared" si="53"/>
        <v>pcs</v>
      </c>
      <c r="E274" s="183"/>
      <c r="F274" s="184">
        <f t="shared" si="50"/>
        <v>50</v>
      </c>
      <c r="G274" s="185">
        <f t="shared" si="50"/>
        <v>0</v>
      </c>
      <c r="H274" s="185">
        <f t="shared" si="50"/>
        <v>0</v>
      </c>
      <c r="I274" s="185">
        <f t="shared" si="55"/>
        <v>50</v>
      </c>
      <c r="J274" s="185">
        <f t="shared" si="51"/>
        <v>10000</v>
      </c>
      <c r="K274" s="185">
        <f t="shared" si="52"/>
        <v>500000</v>
      </c>
      <c r="L274" s="1183" t="s">
        <v>1663</v>
      </c>
      <c r="M274" s="1058"/>
      <c r="N274" s="1058"/>
      <c r="O274" s="1037"/>
      <c r="P274" s="1053"/>
      <c r="Q274" s="1053"/>
      <c r="T274" s="1040"/>
      <c r="U274" s="1041"/>
      <c r="V274" s="1041"/>
      <c r="AA274" s="1038" t="str">
        <f>VLOOKUP(L274,'25-BRA-I-090'!$I:$FD,2,0)</f>
        <v>Tấm dán decal</v>
      </c>
      <c r="AB274" s="1038" t="str">
        <f>VLOOKUP(L274,'25-BRA-I-090'!$I:$FD,3,0)</f>
        <v>Sticker</v>
      </c>
      <c r="AC274" s="1038" t="str">
        <f>VLOOKUP(L274,'25-BRA-I-090'!$I:$FD,5,0)</f>
        <v>pcs</v>
      </c>
      <c r="AD274" s="1038">
        <f>SUMIFS('25-BRA-I-090'!$CW:$CW,'25-BRA-I-090'!$I:$I,L274)</f>
        <v>50</v>
      </c>
      <c r="AE274" s="1038">
        <f>SUMIFS('25-BRA-I-090'!$CX:$CX,'25-BRA-I-090'!$I:$I,L274)</f>
        <v>0</v>
      </c>
      <c r="AF274" s="1038">
        <f>SUMIFS('25-BRA-I-090'!$DA:$DA,'25-BRA-I-090'!$I:$I,L274)</f>
        <v>0</v>
      </c>
      <c r="AG274" s="1038">
        <f>SUMIFS('25-BRA-I-090'!$DB:$DB,'25-BRA-I-090'!$I:$I,L274)</f>
        <v>0</v>
      </c>
      <c r="AH274" s="1039">
        <f>SUMIFS('25-BRA-I-090'!$DN:$DN,'25-BRA-I-090'!$I:$I,L274)+SUMIFS('25-BRA-I-090'!$EG:$EG,'25-BRA-I-090'!$I:$I,L274)</f>
        <v>50</v>
      </c>
      <c r="AI274" s="1039">
        <f>SUMIFS('25-BRA-I-090'!$DO:$DO,'25-BRA-I-090'!$I:$I,L274)+SUMIFS('25-BRA-I-090'!$EH:$EH,'25-BRA-I-090'!$I:$I,L274)</f>
        <v>0</v>
      </c>
      <c r="AJ274" s="1039">
        <f>SUMIFS('25-BRA-I-090'!$DS:$DS,'25-BRA-I-090'!$I:$I,L274)+26400*SUMIFS('25-BRA-I-090'!$EJ:$EJ,'25-BRA-I-090'!$I:$I,L274)</f>
        <v>500000</v>
      </c>
      <c r="AK274" s="1071"/>
      <c r="AO274" s="1071"/>
    </row>
    <row r="275" spans="1:41" s="1038" customFormat="1">
      <c r="A275" s="372"/>
      <c r="B275" s="1056" t="str">
        <f t="shared" si="54"/>
        <v>Tai cẩu hàn 20T</v>
      </c>
      <c r="C275" s="1057" t="str">
        <f>VLOOKUP(L275,'25-BRA-I-090'!$I:$FD,4,0)</f>
        <v>Steel</v>
      </c>
      <c r="D275" s="374" t="str">
        <f t="shared" si="53"/>
        <v>pcs</v>
      </c>
      <c r="E275" s="183"/>
      <c r="F275" s="184">
        <f t="shared" si="50"/>
        <v>3</v>
      </c>
      <c r="G275" s="185">
        <f t="shared" si="50"/>
        <v>0</v>
      </c>
      <c r="H275" s="185">
        <f t="shared" si="50"/>
        <v>0</v>
      </c>
      <c r="I275" s="185">
        <f t="shared" si="55"/>
        <v>3</v>
      </c>
      <c r="J275" s="185">
        <f t="shared" si="51"/>
        <v>5586000</v>
      </c>
      <c r="K275" s="185">
        <f t="shared" si="52"/>
        <v>16758000</v>
      </c>
      <c r="L275" s="1183" t="s">
        <v>1771</v>
      </c>
      <c r="M275" s="1058"/>
      <c r="N275" s="1058"/>
      <c r="O275" s="1037"/>
      <c r="P275" s="1053"/>
      <c r="Q275" s="1053"/>
      <c r="T275" s="1040"/>
      <c r="U275" s="1041"/>
      <c r="V275" s="1041"/>
      <c r="AA275" s="1038" t="str">
        <f>VLOOKUP(L275,'25-BRA-I-090'!$I:$FD,2,0)</f>
        <v>Tai cẩu hàn</v>
      </c>
      <c r="AB275" s="1038" t="str">
        <f>VLOOKUP(L275,'25-BRA-I-090'!$I:$FD,3,0)</f>
        <v>Tai cẩu hàn 20T</v>
      </c>
      <c r="AC275" s="1038" t="str">
        <f>VLOOKUP(L275,'25-BRA-I-090'!$I:$FD,5,0)</f>
        <v>pcs</v>
      </c>
      <c r="AD275" s="1038">
        <f>SUMIFS('25-BRA-I-090'!$CW:$CW,'25-BRA-I-090'!$I:$I,L275)</f>
        <v>3</v>
      </c>
      <c r="AE275" s="1038">
        <f>SUMIFS('25-BRA-I-090'!$CX:$CX,'25-BRA-I-090'!$I:$I,L275)</f>
        <v>0</v>
      </c>
      <c r="AF275" s="1038">
        <f>SUMIFS('25-BRA-I-090'!$DA:$DA,'25-BRA-I-090'!$I:$I,L275)</f>
        <v>0</v>
      </c>
      <c r="AG275" s="1038">
        <f>SUMIFS('25-BRA-I-090'!$DB:$DB,'25-BRA-I-090'!$I:$I,L275)</f>
        <v>0</v>
      </c>
      <c r="AH275" s="1039">
        <f>SUMIFS('25-BRA-I-090'!$DN:$DN,'25-BRA-I-090'!$I:$I,L275)+SUMIFS('25-BRA-I-090'!$EG:$EG,'25-BRA-I-090'!$I:$I,L275)</f>
        <v>3</v>
      </c>
      <c r="AI275" s="1039">
        <f>SUMIFS('25-BRA-I-090'!$DO:$DO,'25-BRA-I-090'!$I:$I,L275)+SUMIFS('25-BRA-I-090'!$EH:$EH,'25-BRA-I-090'!$I:$I,L275)</f>
        <v>0</v>
      </c>
      <c r="AJ275" s="1039">
        <f>SUMIFS('25-BRA-I-090'!$DS:$DS,'25-BRA-I-090'!$I:$I,L275)+26400*SUMIFS('25-BRA-I-090'!$EJ:$EJ,'25-BRA-I-090'!$I:$I,L275)</f>
        <v>16758000</v>
      </c>
      <c r="AK275" s="1071"/>
      <c r="AO275" s="1071"/>
    </row>
    <row r="276" spans="1:41" s="1038" customFormat="1" ht="30">
      <c r="A276" s="372"/>
      <c r="B276" s="1056" t="str">
        <f t="shared" si="54"/>
        <v>Bolt-M16x90-ISO4017-8.8-Galv</v>
      </c>
      <c r="C276" s="1057" t="str">
        <f>VLOOKUP(L276,'25-BRA-I-090'!$I:$FD,4,0)</f>
        <v>8.8-Galv</v>
      </c>
      <c r="D276" s="374" t="str">
        <f t="shared" si="53"/>
        <v>pcs</v>
      </c>
      <c r="E276" s="183"/>
      <c r="F276" s="184">
        <f t="shared" si="50"/>
        <v>16</v>
      </c>
      <c r="G276" s="185">
        <f t="shared" si="50"/>
        <v>0</v>
      </c>
      <c r="H276" s="185">
        <f t="shared" si="50"/>
        <v>0</v>
      </c>
      <c r="I276" s="185">
        <f t="shared" si="55"/>
        <v>16</v>
      </c>
      <c r="J276" s="185">
        <f t="shared" si="51"/>
        <v>9420</v>
      </c>
      <c r="K276" s="185">
        <f t="shared" si="52"/>
        <v>150720</v>
      </c>
      <c r="L276" s="1183" t="s">
        <v>2592</v>
      </c>
      <c r="M276" s="1058"/>
      <c r="N276" s="1058"/>
      <c r="O276" s="1037"/>
      <c r="P276" s="1053"/>
      <c r="Q276" s="1053"/>
      <c r="T276" s="1040"/>
      <c r="U276" s="1041"/>
      <c r="V276" s="1041"/>
      <c r="AA276" s="1038" t="str">
        <f>VLOOKUP(L276,'25-BRA-I-090'!$I:$FD,2,0)</f>
        <v>Bu lông</v>
      </c>
      <c r="AB276" s="1038" t="str">
        <f>VLOOKUP(L276,'25-BRA-I-090'!$I:$FD,3,0)</f>
        <v>Bolt-M16x90-ISO4017-8.8-Galv</v>
      </c>
      <c r="AC276" s="1038" t="str">
        <f>VLOOKUP(L276,'25-BRA-I-090'!$I:$FD,5,0)</f>
        <v>pcs</v>
      </c>
      <c r="AD276" s="1038">
        <f>SUMIFS('25-BRA-I-090'!$CW:$CW,'25-BRA-I-090'!$I:$I,L276)</f>
        <v>16</v>
      </c>
      <c r="AE276" s="1038">
        <f>SUMIFS('25-BRA-I-090'!$CX:$CX,'25-BRA-I-090'!$I:$I,L276)</f>
        <v>0</v>
      </c>
      <c r="AF276" s="1038">
        <f>SUMIFS('25-BRA-I-090'!$DA:$DA,'25-BRA-I-090'!$I:$I,L276)</f>
        <v>0</v>
      </c>
      <c r="AG276" s="1038">
        <f>SUMIFS('25-BRA-I-090'!$DB:$DB,'25-BRA-I-090'!$I:$I,L276)</f>
        <v>0</v>
      </c>
      <c r="AH276" s="1039">
        <f>SUMIFS('25-BRA-I-090'!$DN:$DN,'25-BRA-I-090'!$I:$I,L276)+SUMIFS('25-BRA-I-090'!$EG:$EG,'25-BRA-I-090'!$I:$I,L276)</f>
        <v>16</v>
      </c>
      <c r="AI276" s="1039">
        <f>SUMIFS('25-BRA-I-090'!$DO:$DO,'25-BRA-I-090'!$I:$I,L276)+SUMIFS('25-BRA-I-090'!$EH:$EH,'25-BRA-I-090'!$I:$I,L276)</f>
        <v>0</v>
      </c>
      <c r="AJ276" s="1039">
        <f>SUMIFS('25-BRA-I-090'!$DS:$DS,'25-BRA-I-090'!$I:$I,L276)+26400*SUMIFS('25-BRA-I-090'!$EJ:$EJ,'25-BRA-I-090'!$I:$I,L276)</f>
        <v>150720</v>
      </c>
      <c r="AK276" s="1071"/>
      <c r="AO276" s="1071"/>
    </row>
    <row r="277" spans="1:41" s="1038" customFormat="1" ht="30">
      <c r="A277" s="372"/>
      <c r="B277" s="1056" t="str">
        <f t="shared" si="54"/>
        <v>Bolt-M20x60-ISO4017-8.8-Galv</v>
      </c>
      <c r="C277" s="1057" t="str">
        <f>VLOOKUP(L277,'25-BRA-I-090'!$I:$FD,4,0)</f>
        <v>8.8-Galv</v>
      </c>
      <c r="D277" s="374" t="str">
        <f t="shared" si="53"/>
        <v>pcs</v>
      </c>
      <c r="E277" s="183"/>
      <c r="F277" s="184">
        <f t="shared" si="50"/>
        <v>160</v>
      </c>
      <c r="G277" s="185">
        <f t="shared" si="50"/>
        <v>0</v>
      </c>
      <c r="H277" s="185">
        <f t="shared" si="50"/>
        <v>0</v>
      </c>
      <c r="I277" s="185">
        <f t="shared" si="55"/>
        <v>160</v>
      </c>
      <c r="J277" s="185">
        <f t="shared" si="51"/>
        <v>11760</v>
      </c>
      <c r="K277" s="185">
        <f t="shared" si="52"/>
        <v>1881600</v>
      </c>
      <c r="L277" s="1183" t="s">
        <v>2593</v>
      </c>
      <c r="M277" s="1058"/>
      <c r="N277" s="1058"/>
      <c r="O277" s="1037"/>
      <c r="P277" s="1053"/>
      <c r="Q277" s="1053"/>
      <c r="T277" s="1040"/>
      <c r="U277" s="1041"/>
      <c r="V277" s="1041"/>
      <c r="AA277" s="1038" t="str">
        <f>VLOOKUP(L277,'25-BRA-I-090'!$I:$FD,2,0)</f>
        <v>Bu lông</v>
      </c>
      <c r="AB277" s="1038" t="str">
        <f>VLOOKUP(L277,'25-BRA-I-090'!$I:$FD,3,0)</f>
        <v>Bolt-M20x60-ISO4017-8.8-Galv</v>
      </c>
      <c r="AC277" s="1038" t="str">
        <f>VLOOKUP(L277,'25-BRA-I-090'!$I:$FD,5,0)</f>
        <v>pcs</v>
      </c>
      <c r="AD277" s="1038">
        <f>SUMIFS('25-BRA-I-090'!$CW:$CW,'25-BRA-I-090'!$I:$I,L277)</f>
        <v>160</v>
      </c>
      <c r="AE277" s="1038">
        <f>SUMIFS('25-BRA-I-090'!$CX:$CX,'25-BRA-I-090'!$I:$I,L277)</f>
        <v>0</v>
      </c>
      <c r="AF277" s="1038">
        <f>SUMIFS('25-BRA-I-090'!$DA:$DA,'25-BRA-I-090'!$I:$I,L277)</f>
        <v>0</v>
      </c>
      <c r="AG277" s="1038">
        <f>SUMIFS('25-BRA-I-090'!$DB:$DB,'25-BRA-I-090'!$I:$I,L277)</f>
        <v>0</v>
      </c>
      <c r="AH277" s="1039">
        <f>SUMIFS('25-BRA-I-090'!$DN:$DN,'25-BRA-I-090'!$I:$I,L277)+SUMIFS('25-BRA-I-090'!$EG:$EG,'25-BRA-I-090'!$I:$I,L277)</f>
        <v>160</v>
      </c>
      <c r="AI277" s="1039">
        <f>SUMIFS('25-BRA-I-090'!$DO:$DO,'25-BRA-I-090'!$I:$I,L277)+SUMIFS('25-BRA-I-090'!$EH:$EH,'25-BRA-I-090'!$I:$I,L277)</f>
        <v>0</v>
      </c>
      <c r="AJ277" s="1039">
        <f>SUMIFS('25-BRA-I-090'!$DS:$DS,'25-BRA-I-090'!$I:$I,L277)+26400*SUMIFS('25-BRA-I-090'!$EJ:$EJ,'25-BRA-I-090'!$I:$I,L277)</f>
        <v>1881600</v>
      </c>
      <c r="AK277" s="1071"/>
      <c r="AO277" s="1071"/>
    </row>
    <row r="278" spans="1:41" s="1038" customFormat="1" ht="30">
      <c r="A278" s="372"/>
      <c r="B278" s="1056" t="str">
        <f t="shared" si="54"/>
        <v>Bolt-M6x25-DIN7500-St-Galv</v>
      </c>
      <c r="C278" s="1057" t="str">
        <f>VLOOKUP(L278,'25-BRA-I-090'!$I:$FD,4,0)</f>
        <v>St-Galv</v>
      </c>
      <c r="D278" s="374" t="str">
        <f t="shared" si="53"/>
        <v>pcs</v>
      </c>
      <c r="E278" s="183"/>
      <c r="F278" s="184">
        <f t="shared" si="50"/>
        <v>10</v>
      </c>
      <c r="G278" s="185">
        <f t="shared" si="50"/>
        <v>0</v>
      </c>
      <c r="H278" s="185">
        <f t="shared" si="50"/>
        <v>0</v>
      </c>
      <c r="I278" s="185">
        <f t="shared" si="55"/>
        <v>10</v>
      </c>
      <c r="J278" s="185">
        <f t="shared" si="51"/>
        <v>10200</v>
      </c>
      <c r="K278" s="185">
        <f t="shared" si="52"/>
        <v>102000</v>
      </c>
      <c r="L278" s="1183" t="s">
        <v>2594</v>
      </c>
      <c r="M278" s="1058"/>
      <c r="N278" s="1058"/>
      <c r="O278" s="1037"/>
      <c r="P278" s="1053"/>
      <c r="Q278" s="1053"/>
      <c r="T278" s="1040"/>
      <c r="U278" s="1041"/>
      <c r="V278" s="1041"/>
      <c r="AA278" s="1038" t="str">
        <f>VLOOKUP(L278,'25-BRA-I-090'!$I:$FD,2,0)</f>
        <v>Bu lông</v>
      </c>
      <c r="AB278" s="1038" t="str">
        <f>VLOOKUP(L278,'25-BRA-I-090'!$I:$FD,3,0)</f>
        <v>Bolt-M6x25-DIN7500-St-Galv</v>
      </c>
      <c r="AC278" s="1038" t="str">
        <f>VLOOKUP(L278,'25-BRA-I-090'!$I:$FD,5,0)</f>
        <v>pcs</v>
      </c>
      <c r="AD278" s="1038">
        <f>SUMIFS('25-BRA-I-090'!$CW:$CW,'25-BRA-I-090'!$I:$I,L278)</f>
        <v>10</v>
      </c>
      <c r="AE278" s="1038">
        <f>SUMIFS('25-BRA-I-090'!$CX:$CX,'25-BRA-I-090'!$I:$I,L278)</f>
        <v>0</v>
      </c>
      <c r="AF278" s="1038">
        <f>SUMIFS('25-BRA-I-090'!$DA:$DA,'25-BRA-I-090'!$I:$I,L278)</f>
        <v>0</v>
      </c>
      <c r="AG278" s="1038">
        <f>SUMIFS('25-BRA-I-090'!$DB:$DB,'25-BRA-I-090'!$I:$I,L278)</f>
        <v>0</v>
      </c>
      <c r="AH278" s="1039">
        <f>SUMIFS('25-BRA-I-090'!$DN:$DN,'25-BRA-I-090'!$I:$I,L278)+SUMIFS('25-BRA-I-090'!$EG:$EG,'25-BRA-I-090'!$I:$I,L278)</f>
        <v>10</v>
      </c>
      <c r="AI278" s="1039">
        <f>SUMIFS('25-BRA-I-090'!$DO:$DO,'25-BRA-I-090'!$I:$I,L278)+SUMIFS('25-BRA-I-090'!$EH:$EH,'25-BRA-I-090'!$I:$I,L278)</f>
        <v>0</v>
      </c>
      <c r="AJ278" s="1039">
        <f>SUMIFS('25-BRA-I-090'!$DS:$DS,'25-BRA-I-090'!$I:$I,L278)+26400*SUMIFS('25-BRA-I-090'!$EJ:$EJ,'25-BRA-I-090'!$I:$I,L278)</f>
        <v>102000</v>
      </c>
      <c r="AK278" s="1071"/>
      <c r="AO278" s="1071"/>
    </row>
    <row r="279" spans="1:41" s="1038" customFormat="1">
      <c r="A279" s="1084"/>
      <c r="B279" s="1085" t="s">
        <v>2627</v>
      </c>
      <c r="C279" s="1086"/>
      <c r="D279" s="1087"/>
      <c r="E279" s="1088"/>
      <c r="F279" s="1089"/>
      <c r="G279" s="1090">
        <f>SUBTOTAL(9,G8:G278)</f>
        <v>1394826.6609322391</v>
      </c>
      <c r="H279" s="1090"/>
      <c r="I279" s="1090">
        <f>SUBTOTAL(9,I8:I278)</f>
        <v>1505398.9499999997</v>
      </c>
      <c r="J279" s="1090"/>
      <c r="K279" s="1090">
        <f>SUBTOTAL(9,K8:K278)</f>
        <v>29025326199.620625</v>
      </c>
      <c r="L279" s="1099"/>
      <c r="M279" s="1058"/>
      <c r="N279" s="1058"/>
      <c r="O279" s="1037"/>
      <c r="P279" s="1053"/>
      <c r="Q279" s="1053"/>
      <c r="T279" s="1040"/>
      <c r="U279" s="1041"/>
      <c r="V279" s="1041"/>
      <c r="AH279" s="1039"/>
      <c r="AI279" s="1039"/>
      <c r="AJ279" s="1039"/>
      <c r="AL279" s="1091"/>
      <c r="AM279" s="1092"/>
      <c r="AN279" s="1093"/>
    </row>
    <row r="280" spans="1:41" s="1038" customFormat="1">
      <c r="A280" s="1084"/>
      <c r="B280" s="1085" t="s">
        <v>2628</v>
      </c>
      <c r="C280" s="1085"/>
      <c r="D280" s="1087" t="s">
        <v>2619</v>
      </c>
      <c r="E280" s="1088">
        <f>+E7-2%</f>
        <v>6.9999999999999993E-2</v>
      </c>
      <c r="F280" s="1088"/>
      <c r="G280" s="1090">
        <f>-G279*E280</f>
        <v>-97637.866265256729</v>
      </c>
      <c r="H280" s="1090"/>
      <c r="I280" s="1090"/>
      <c r="J280" s="1055">
        <v>7500</v>
      </c>
      <c r="K280" s="1090">
        <f>+J280*G280</f>
        <v>-732283996.98942542</v>
      </c>
      <c r="L280" s="1099"/>
      <c r="M280" s="1058" t="e">
        <f>+VLOOKUP(L280,'[121]PR (2)'!$A$12:$M$253,13,FALSE)</f>
        <v>#N/A</v>
      </c>
      <c r="N280" s="1058" t="e">
        <f>+VLOOKUP(L280,'[121]PR (2)'!$A$12:$AQ$253,12,FALSE)</f>
        <v>#N/A</v>
      </c>
      <c r="S280" s="1094">
        <f>SUM(K8:K278)</f>
        <v>29025326199.620625</v>
      </c>
      <c r="T280" s="1040">
        <f>S280/G7/1000</f>
        <v>22375.560380223666</v>
      </c>
      <c r="U280" s="1041"/>
      <c r="V280" s="1041"/>
      <c r="AH280" s="1039"/>
      <c r="AI280" s="1039"/>
      <c r="AJ280" s="1039"/>
      <c r="AL280" s="1091" t="s">
        <v>2629</v>
      </c>
      <c r="AM280" s="1092">
        <f>SUM(G12:G64)</f>
        <v>1172527.6638621478</v>
      </c>
      <c r="AN280" s="1093" t="e">
        <f>+AM280/#REF!</f>
        <v>#REF!</v>
      </c>
    </row>
    <row r="281" spans="1:41" s="1038" customFormat="1" ht="29.5" customHeight="1">
      <c r="A281" s="1045" t="s">
        <v>2107</v>
      </c>
      <c r="B281" s="1046" t="s">
        <v>2630</v>
      </c>
      <c r="C281" s="1047"/>
      <c r="D281" s="1048" t="s">
        <v>2489</v>
      </c>
      <c r="E281" s="1049"/>
      <c r="F281" s="1049"/>
      <c r="G281" s="1050">
        <v>179.172</v>
      </c>
      <c r="H281" s="1050"/>
      <c r="I281" s="1050"/>
      <c r="J281" s="1051">
        <f>K281/G281</f>
        <v>2223221.7716219611</v>
      </c>
      <c r="K281" s="1051">
        <f>SUBTOTAL(9,K282:K336)</f>
        <v>398339091.26504999</v>
      </c>
      <c r="L281" s="1052" t="s">
        <v>2631</v>
      </c>
      <c r="M281" s="1016" t="e">
        <f>+VLOOKUP(L281,'[121]PR (2)'!$A$12:$M$253,13,FALSE)</f>
        <v>#N/A</v>
      </c>
      <c r="N281" s="1016" t="e">
        <f>+VLOOKUP(L281,'[121]PR (2)'!$A$12:$AQ$253,12,FALSE)</f>
        <v>#N/A</v>
      </c>
      <c r="P281" s="1053"/>
      <c r="Q281" s="1053"/>
      <c r="R281" s="1053"/>
      <c r="S281" s="1038">
        <f>+G283+G285+G286+G287+G288+G289</f>
        <v>4194</v>
      </c>
      <c r="T281" s="1054"/>
      <c r="U281" s="1041"/>
      <c r="V281" s="1041"/>
      <c r="AH281" s="1039"/>
      <c r="AI281" s="1039"/>
      <c r="AJ281" s="1039"/>
      <c r="AL281" s="1055" t="s">
        <v>2632</v>
      </c>
      <c r="AM281" s="1038" t="e">
        <f>SUM(#REF!)</f>
        <v>#REF!</v>
      </c>
      <c r="AN281" s="1038" t="e">
        <f>+AM281/#REF!</f>
        <v>#REF!</v>
      </c>
    </row>
    <row r="282" spans="1:41" s="1100" customFormat="1" ht="29" customHeight="1">
      <c r="A282" s="1095" t="s">
        <v>2633</v>
      </c>
      <c r="B282" s="1096" t="s">
        <v>2634</v>
      </c>
      <c r="C282" s="1096"/>
      <c r="D282" s="1095"/>
      <c r="E282" s="1097"/>
      <c r="F282" s="1097"/>
      <c r="G282" s="1098"/>
      <c r="H282" s="1098"/>
      <c r="I282" s="1098"/>
      <c r="J282" s="1099"/>
      <c r="K282" s="1099">
        <f>SUBTOTAL(9,K283:K289)</f>
        <v>132699600</v>
      </c>
      <c r="L282" s="1099"/>
      <c r="M282" s="1058" t="e">
        <f>+VLOOKUP(L282,'[121]PR (2)'!$A$12:$M$253,13,FALSE)</f>
        <v>#N/A</v>
      </c>
      <c r="N282" s="1058" t="e">
        <f>+VLOOKUP(L282,'[121]PR (2)'!$A$12:$AQ$253,12,FALSE)</f>
        <v>#N/A</v>
      </c>
      <c r="S282" s="1101"/>
      <c r="T282" s="1102"/>
      <c r="U282" s="1103"/>
      <c r="V282" s="1103"/>
      <c r="AA282" s="1038"/>
      <c r="AB282" s="1038"/>
      <c r="AC282" s="1038"/>
      <c r="AD282" s="1038"/>
      <c r="AE282" s="1038"/>
      <c r="AF282" s="1038"/>
      <c r="AG282" s="1038"/>
      <c r="AH282" s="1039"/>
      <c r="AI282" s="1039"/>
      <c r="AJ282" s="1039"/>
      <c r="AL282" s="1104" t="s">
        <v>2635</v>
      </c>
      <c r="AM282" s="1027" t="e">
        <f>179.17-#REF!/1000</f>
        <v>#REF!</v>
      </c>
    </row>
    <row r="283" spans="1:41" s="1009" customFormat="1">
      <c r="A283" s="1105">
        <v>1</v>
      </c>
      <c r="B283" s="1106" t="s">
        <v>2636</v>
      </c>
      <c r="C283" s="1107"/>
      <c r="D283" s="374" t="s">
        <v>2637</v>
      </c>
      <c r="E283" s="1108">
        <v>23</v>
      </c>
      <c r="F283" s="1108"/>
      <c r="G283" s="1109">
        <f>S283*E283</f>
        <v>4140</v>
      </c>
      <c r="H283" s="1109"/>
      <c r="I283" s="1109"/>
      <c r="J283" s="1110">
        <v>31500</v>
      </c>
      <c r="K283" s="1111">
        <f t="shared" ref="K283:K325" si="56">+G283*J283</f>
        <v>130410000</v>
      </c>
      <c r="L283" s="1185"/>
      <c r="M283" s="1058" t="e">
        <f>+VLOOKUP(L283,'[121]PR (2)'!$A$12:$M$253,13,FALSE)</f>
        <v>#N/A</v>
      </c>
      <c r="N283" s="1058" t="e">
        <f>+VLOOKUP(L283,'[121]PR (2)'!$A$12:$AQ$253,12,FALSE)</f>
        <v>#N/A</v>
      </c>
      <c r="S283" s="1112">
        <v>180</v>
      </c>
      <c r="T283" s="1010" t="s">
        <v>2638</v>
      </c>
      <c r="U283" s="1011"/>
      <c r="V283" s="1011"/>
      <c r="AA283" s="1038"/>
      <c r="AB283" s="1038"/>
      <c r="AC283" s="1038"/>
      <c r="AD283" s="1038"/>
      <c r="AE283" s="1038"/>
      <c r="AF283" s="1038"/>
      <c r="AG283" s="1038"/>
      <c r="AH283" s="1039"/>
      <c r="AI283" s="1039"/>
      <c r="AJ283" s="1039"/>
      <c r="AL283" s="1091" t="e">
        <f>+#REF!</f>
        <v>#REF!</v>
      </c>
      <c r="AM283" s="1113" t="e">
        <f>+#REF!*$AM$282</f>
        <v>#REF!</v>
      </c>
      <c r="AN283" s="1093" t="e">
        <f>+AM283/$AM$282</f>
        <v>#REF!</v>
      </c>
      <c r="AO283" s="1009" t="e">
        <f>+AM283*1.09</f>
        <v>#REF!</v>
      </c>
    </row>
    <row r="284" spans="1:41" s="1009" customFormat="1">
      <c r="A284" s="1105">
        <f>+A283+1</f>
        <v>2</v>
      </c>
      <c r="B284" s="1106" t="s">
        <v>2639</v>
      </c>
      <c r="C284" s="1107"/>
      <c r="D284" s="374" t="s">
        <v>2637</v>
      </c>
      <c r="E284" s="1108">
        <v>23</v>
      </c>
      <c r="F284" s="1108"/>
      <c r="G284" s="1109">
        <f>S284*E284</f>
        <v>0</v>
      </c>
      <c r="H284" s="1109"/>
      <c r="I284" s="1109"/>
      <c r="J284" s="1110">
        <v>43400</v>
      </c>
      <c r="K284" s="1111">
        <f t="shared" si="56"/>
        <v>0</v>
      </c>
      <c r="L284" s="1185"/>
      <c r="M284" s="1058" t="e">
        <f>+VLOOKUP(L284,'[121]PR (2)'!$A$12:$M$253,13,FALSE)</f>
        <v>#N/A</v>
      </c>
      <c r="N284" s="1058" t="e">
        <f>+VLOOKUP(L284,'[121]PR (2)'!$A$12:$AQ$253,12,FALSE)</f>
        <v>#N/A</v>
      </c>
      <c r="S284" s="1112">
        <v>0</v>
      </c>
      <c r="T284" s="1010" t="s">
        <v>2638</v>
      </c>
      <c r="U284" s="1011"/>
      <c r="V284" s="1011"/>
      <c r="AA284" s="1038"/>
      <c r="AB284" s="1038"/>
      <c r="AC284" s="1038"/>
      <c r="AD284" s="1038"/>
      <c r="AE284" s="1038"/>
      <c r="AF284" s="1038"/>
      <c r="AG284" s="1038"/>
      <c r="AH284" s="1039"/>
      <c r="AI284" s="1039"/>
      <c r="AJ284" s="1039"/>
      <c r="AL284" s="1091" t="str">
        <f>+AL280</f>
        <v>Thép hình thường</v>
      </c>
      <c r="AM284" s="1113" t="e">
        <f>+AN280*AM282</f>
        <v>#REF!</v>
      </c>
      <c r="AN284" s="1093" t="e">
        <f>+AM284/$AM$282</f>
        <v>#REF!</v>
      </c>
      <c r="AO284" s="1009" t="e">
        <f>+AM284*1.09</f>
        <v>#REF!</v>
      </c>
    </row>
    <row r="285" spans="1:41" s="1009" customFormat="1">
      <c r="A285" s="1105">
        <f>+A284+1</f>
        <v>3</v>
      </c>
      <c r="B285" s="1106" t="s">
        <v>2640</v>
      </c>
      <c r="C285" s="1107"/>
      <c r="D285" s="374" t="s">
        <v>2637</v>
      </c>
      <c r="E285" s="1108">
        <v>5</v>
      </c>
      <c r="F285" s="1108"/>
      <c r="G285" s="1109">
        <f t="shared" ref="G285:G287" si="57">S285*E285</f>
        <v>0</v>
      </c>
      <c r="H285" s="1109"/>
      <c r="I285" s="1109"/>
      <c r="J285" s="1110">
        <v>42400</v>
      </c>
      <c r="K285" s="1111">
        <f t="shared" si="56"/>
        <v>0</v>
      </c>
      <c r="L285" s="1185"/>
      <c r="M285" s="1058" t="e">
        <f>+VLOOKUP(L285,'[121]PR (2)'!$A$12:$M$253,13,FALSE)</f>
        <v>#N/A</v>
      </c>
      <c r="N285" s="1058" t="e">
        <f>+VLOOKUP(L285,'[121]PR (2)'!$A$12:$AQ$253,12,FALSE)</f>
        <v>#N/A</v>
      </c>
      <c r="S285" s="1114">
        <v>0</v>
      </c>
      <c r="T285" s="1010" t="s">
        <v>2641</v>
      </c>
      <c r="U285" s="1011"/>
      <c r="V285" s="1011"/>
      <c r="AA285" s="1038"/>
      <c r="AB285" s="1038"/>
      <c r="AC285" s="1038"/>
      <c r="AD285" s="1038"/>
      <c r="AE285" s="1038"/>
      <c r="AF285" s="1038"/>
      <c r="AG285" s="1038"/>
      <c r="AH285" s="1039"/>
      <c r="AI285" s="1039"/>
      <c r="AJ285" s="1039"/>
      <c r="AL285" s="1091" t="str">
        <f>+AL281</f>
        <v>Thép hình đặc biệt</v>
      </c>
      <c r="AM285" s="1113" t="e">
        <f>+AN281*AM282</f>
        <v>#REF!</v>
      </c>
      <c r="AN285" s="1093" t="e">
        <f>+AM285/$AM$282</f>
        <v>#REF!</v>
      </c>
      <c r="AO285" s="1009" t="e">
        <f>+AM285*1.09</f>
        <v>#REF!</v>
      </c>
    </row>
    <row r="286" spans="1:41" s="1009" customFormat="1">
      <c r="A286" s="1105">
        <f t="shared" ref="A286:A335" si="58">A285+1</f>
        <v>4</v>
      </c>
      <c r="B286" s="1106" t="s">
        <v>2642</v>
      </c>
      <c r="C286" s="1107"/>
      <c r="D286" s="374" t="s">
        <v>2637</v>
      </c>
      <c r="E286" s="1115">
        <v>5</v>
      </c>
      <c r="F286" s="1115"/>
      <c r="G286" s="1109">
        <f t="shared" si="57"/>
        <v>0</v>
      </c>
      <c r="H286" s="1109"/>
      <c r="I286" s="1109"/>
      <c r="J286" s="1110">
        <v>42400</v>
      </c>
      <c r="K286" s="1111">
        <f t="shared" si="56"/>
        <v>0</v>
      </c>
      <c r="L286" s="1185"/>
      <c r="M286" s="1058" t="e">
        <f>+VLOOKUP(L286,'[121]PR (2)'!$A$12:$M$253,13,FALSE)</f>
        <v>#N/A</v>
      </c>
      <c r="N286" s="1058" t="e">
        <f>+VLOOKUP(L286,'[121]PR (2)'!$A$12:$AQ$253,12,FALSE)</f>
        <v>#N/A</v>
      </c>
      <c r="S286" s="1114">
        <v>0</v>
      </c>
      <c r="T286" s="1011"/>
      <c r="U286" s="1011"/>
      <c r="V286" s="1011"/>
      <c r="AA286" s="1038"/>
      <c r="AB286" s="1038"/>
      <c r="AC286" s="1038"/>
      <c r="AD286" s="1038"/>
      <c r="AE286" s="1038"/>
      <c r="AF286" s="1038"/>
      <c r="AG286" s="1038"/>
      <c r="AH286" s="1039"/>
      <c r="AI286" s="1039"/>
      <c r="AJ286" s="1039"/>
      <c r="AL286" s="1091"/>
      <c r="AM286" s="1038"/>
    </row>
    <row r="287" spans="1:41" s="1009" customFormat="1">
      <c r="A287" s="1105">
        <f t="shared" si="58"/>
        <v>5</v>
      </c>
      <c r="B287" s="1106" t="s">
        <v>2643</v>
      </c>
      <c r="C287" s="1107"/>
      <c r="D287" s="374" t="s">
        <v>2637</v>
      </c>
      <c r="E287" s="1115">
        <v>0.3</v>
      </c>
      <c r="F287" s="1115"/>
      <c r="G287" s="1109">
        <f t="shared" si="57"/>
        <v>54</v>
      </c>
      <c r="H287" s="1109"/>
      <c r="I287" s="1109"/>
      <c r="J287" s="1110">
        <v>42400</v>
      </c>
      <c r="K287" s="1111">
        <f t="shared" si="56"/>
        <v>2289600</v>
      </c>
      <c r="L287" s="1185"/>
      <c r="M287" s="1058" t="e">
        <f>+VLOOKUP(L287,'[121]PR (2)'!$A$12:$M$253,13,FALSE)</f>
        <v>#N/A</v>
      </c>
      <c r="N287" s="1058" t="e">
        <f>+VLOOKUP(L287,'[121]PR (2)'!$A$12:$AQ$253,12,FALSE)</f>
        <v>#N/A</v>
      </c>
      <c r="S287" s="1011">
        <v>180</v>
      </c>
      <c r="T287" s="1011"/>
      <c r="U287" s="1011"/>
      <c r="V287" s="1011"/>
      <c r="AA287" s="1038"/>
      <c r="AB287" s="1038"/>
      <c r="AC287" s="1038"/>
      <c r="AD287" s="1038"/>
      <c r="AE287" s="1038"/>
      <c r="AF287" s="1038"/>
      <c r="AG287" s="1038"/>
      <c r="AH287" s="1039"/>
      <c r="AI287" s="1039"/>
      <c r="AJ287" s="1039"/>
      <c r="AL287" s="1091"/>
      <c r="AM287" s="1038"/>
    </row>
    <row r="288" spans="1:41" s="1009" customFormat="1" ht="31">
      <c r="A288" s="1105">
        <f t="shared" si="58"/>
        <v>6</v>
      </c>
      <c r="B288" s="1106" t="s">
        <v>2644</v>
      </c>
      <c r="C288" s="1107"/>
      <c r="D288" s="374" t="s">
        <v>2637</v>
      </c>
      <c r="E288" s="1115">
        <v>0.2</v>
      </c>
      <c r="F288" s="1116"/>
      <c r="G288" s="1109">
        <v>0</v>
      </c>
      <c r="H288" s="1109"/>
      <c r="I288" s="1109"/>
      <c r="J288" s="1110">
        <v>65000</v>
      </c>
      <c r="K288" s="1111">
        <f t="shared" si="56"/>
        <v>0</v>
      </c>
      <c r="L288" s="1185"/>
      <c r="M288" s="1058" t="e">
        <f>+VLOOKUP(L288,'[121]PR (2)'!$A$12:$M$253,13,FALSE)</f>
        <v>#N/A</v>
      </c>
      <c r="N288" s="1058" t="e">
        <f>+VLOOKUP(L288,'[121]PR (2)'!$A$12:$AQ$253,12,FALSE)</f>
        <v>#N/A</v>
      </c>
      <c r="T288" s="1010"/>
      <c r="U288" s="1011"/>
      <c r="V288" s="1011">
        <f>+S288*U288</f>
        <v>0</v>
      </c>
      <c r="AA288" s="1038"/>
      <c r="AB288" s="1038"/>
      <c r="AC288" s="1038"/>
      <c r="AD288" s="1038"/>
      <c r="AE288" s="1038"/>
      <c r="AF288" s="1038"/>
      <c r="AG288" s="1038"/>
      <c r="AH288" s="1039"/>
      <c r="AI288" s="1039"/>
      <c r="AJ288" s="1039"/>
      <c r="AL288" s="1091"/>
      <c r="AM288" s="1038"/>
    </row>
    <row r="289" spans="1:39" s="1009" customFormat="1" ht="31">
      <c r="A289" s="1105">
        <f t="shared" si="58"/>
        <v>7</v>
      </c>
      <c r="B289" s="1106" t="s">
        <v>2645</v>
      </c>
      <c r="C289" s="1107"/>
      <c r="D289" s="374" t="s">
        <v>2637</v>
      </c>
      <c r="E289" s="1115">
        <v>0.2</v>
      </c>
      <c r="F289" s="1115"/>
      <c r="G289" s="1109">
        <v>0</v>
      </c>
      <c r="H289" s="1109"/>
      <c r="I289" s="1109"/>
      <c r="J289" s="1110">
        <v>65000</v>
      </c>
      <c r="K289" s="1111">
        <f>+G289*J289</f>
        <v>0</v>
      </c>
      <c r="L289" s="1185"/>
      <c r="M289" s="1058" t="e">
        <f>+VLOOKUP(L289,'[121]PR (2)'!$A$12:$M$253,13,FALSE)</f>
        <v>#N/A</v>
      </c>
      <c r="N289" s="1058" t="e">
        <f>+VLOOKUP(L289,'[121]PR (2)'!$A$12:$AQ$253,12,FALSE)</f>
        <v>#N/A</v>
      </c>
      <c r="P289" s="1009">
        <f>80000/20</f>
        <v>4000</v>
      </c>
      <c r="S289" s="1117"/>
      <c r="T289" s="1010"/>
      <c r="U289" s="1011"/>
      <c r="V289" s="1011" t="e">
        <f>+V288/S286</f>
        <v>#DIV/0!</v>
      </c>
      <c r="AA289" s="1038"/>
      <c r="AB289" s="1038"/>
      <c r="AC289" s="1038"/>
      <c r="AD289" s="1038"/>
      <c r="AE289" s="1038"/>
      <c r="AF289" s="1038"/>
      <c r="AG289" s="1038"/>
      <c r="AH289" s="1039"/>
      <c r="AI289" s="1039"/>
      <c r="AJ289" s="1039"/>
      <c r="AL289" s="1091"/>
      <c r="AM289" s="1038"/>
    </row>
    <row r="290" spans="1:39" s="1125" customFormat="1" ht="24" customHeight="1">
      <c r="A290" s="1118" t="s">
        <v>2646</v>
      </c>
      <c r="B290" s="1119" t="s">
        <v>2647</v>
      </c>
      <c r="C290" s="1120"/>
      <c r="D290" s="1121"/>
      <c r="E290" s="1122"/>
      <c r="F290" s="1122"/>
      <c r="G290" s="1123"/>
      <c r="H290" s="1123"/>
      <c r="I290" s="1123"/>
      <c r="J290" s="1124"/>
      <c r="K290" s="1099">
        <f>SUBTOTAL(9,K291:K336)</f>
        <v>265639491.26504996</v>
      </c>
      <c r="L290" s="1099"/>
      <c r="M290" s="1058" t="e">
        <f>+VLOOKUP(L290,'[121]PR (2)'!$A$12:$M$253,13,FALSE)</f>
        <v>#N/A</v>
      </c>
      <c r="N290" s="1058" t="e">
        <f>+VLOOKUP(L290,'[121]PR (2)'!$A$12:$AQ$253,12,FALSE)</f>
        <v>#N/A</v>
      </c>
      <c r="S290" s="1126"/>
      <c r="T290" s="1127"/>
      <c r="U290" s="1128"/>
      <c r="V290" s="1128"/>
      <c r="AA290" s="1038"/>
      <c r="AB290" s="1038"/>
      <c r="AC290" s="1038"/>
      <c r="AD290" s="1038"/>
      <c r="AE290" s="1038"/>
      <c r="AF290" s="1038"/>
      <c r="AG290" s="1038"/>
      <c r="AH290" s="1039"/>
      <c r="AI290" s="1039"/>
      <c r="AJ290" s="1039"/>
      <c r="AL290" s="1091"/>
      <c r="AM290" s="1038"/>
    </row>
    <row r="291" spans="1:39" s="1009" customFormat="1">
      <c r="A291" s="1105">
        <f>A289+1</f>
        <v>8</v>
      </c>
      <c r="B291" s="1129" t="s">
        <v>2648</v>
      </c>
      <c r="C291" s="1130"/>
      <c r="D291" s="1131" t="s">
        <v>2649</v>
      </c>
      <c r="E291" s="1115">
        <v>3</v>
      </c>
      <c r="F291" s="1115"/>
      <c r="G291" s="1111">
        <f>ROUND(E291*$G$281,0)</f>
        <v>538</v>
      </c>
      <c r="H291" s="1111"/>
      <c r="I291" s="1111"/>
      <c r="J291" s="1111">
        <v>41500</v>
      </c>
      <c r="K291" s="1111">
        <f t="shared" si="56"/>
        <v>22327000</v>
      </c>
      <c r="L291" s="1186"/>
      <c r="M291" s="1058" t="e">
        <f>+VLOOKUP(L291,'[121]PR (2)'!$A$12:$M$253,13,FALSE)</f>
        <v>#N/A</v>
      </c>
      <c r="N291" s="1058" t="e">
        <f>+VLOOKUP(L291,'[121]PR (2)'!$A$12:$AQ$253,12,FALSE)</f>
        <v>#N/A</v>
      </c>
      <c r="P291" s="1009">
        <f>100*2</f>
        <v>200</v>
      </c>
      <c r="T291" s="1010"/>
      <c r="U291" s="1011"/>
      <c r="V291" s="1011"/>
      <c r="AA291" s="1038"/>
      <c r="AB291" s="1038"/>
      <c r="AC291" s="1038"/>
      <c r="AD291" s="1038"/>
      <c r="AE291" s="1038"/>
      <c r="AF291" s="1038"/>
      <c r="AG291" s="1038"/>
      <c r="AH291" s="1039"/>
      <c r="AI291" s="1039"/>
      <c r="AJ291" s="1039"/>
      <c r="AL291" s="1091"/>
      <c r="AM291" s="1038"/>
    </row>
    <row r="292" spans="1:39" s="1009" customFormat="1">
      <c r="A292" s="1105">
        <f t="shared" si="58"/>
        <v>9</v>
      </c>
      <c r="B292" s="1129" t="s">
        <v>2650</v>
      </c>
      <c r="C292" s="1130"/>
      <c r="D292" s="374" t="s">
        <v>1725</v>
      </c>
      <c r="E292" s="1115">
        <v>2</v>
      </c>
      <c r="F292" s="1115"/>
      <c r="G292" s="1111">
        <f>G291*E292</f>
        <v>1076</v>
      </c>
      <c r="H292" s="1111"/>
      <c r="I292" s="1111"/>
      <c r="J292" s="1111">
        <f>+S292</f>
        <v>30000</v>
      </c>
      <c r="K292" s="1111">
        <f t="shared" si="56"/>
        <v>32280000</v>
      </c>
      <c r="L292" s="1186" t="s">
        <v>2651</v>
      </c>
      <c r="M292" s="1058" t="e">
        <f>+VLOOKUP(L292,'[121]PR (2)'!$A$12:$M$253,13,FALSE)</f>
        <v>#N/A</v>
      </c>
      <c r="N292" s="1058" t="e">
        <f>+VLOOKUP(L292,'[121]PR (2)'!$A$12:$AQ$253,12,FALSE)</f>
        <v>#N/A</v>
      </c>
      <c r="S292" s="1009">
        <f>1500000/50</f>
        <v>30000</v>
      </c>
      <c r="T292" s="1010"/>
      <c r="U292" s="1011"/>
      <c r="V292" s="1011"/>
      <c r="AA292" s="1038"/>
      <c r="AB292" s="1038"/>
      <c r="AC292" s="1038"/>
      <c r="AD292" s="1038"/>
      <c r="AE292" s="1038"/>
      <c r="AF292" s="1038"/>
      <c r="AG292" s="1038"/>
      <c r="AH292" s="1039"/>
      <c r="AI292" s="1039"/>
      <c r="AJ292" s="1039"/>
      <c r="AL292" s="1091"/>
      <c r="AM292" s="1038"/>
    </row>
    <row r="293" spans="1:39" s="1009" customFormat="1">
      <c r="A293" s="1105">
        <f t="shared" si="58"/>
        <v>10</v>
      </c>
      <c r="B293" s="1129" t="s">
        <v>2652</v>
      </c>
      <c r="C293" s="1130"/>
      <c r="D293" s="1131" t="s">
        <v>2649</v>
      </c>
      <c r="E293" s="1115">
        <v>15</v>
      </c>
      <c r="F293" s="1115"/>
      <c r="G293" s="1111">
        <f>ROUND(G283/E293,0)</f>
        <v>276</v>
      </c>
      <c r="H293" s="1111"/>
      <c r="I293" s="1111"/>
      <c r="J293" s="1111">
        <v>195000</v>
      </c>
      <c r="K293" s="1111">
        <f t="shared" si="56"/>
        <v>53820000</v>
      </c>
      <c r="L293" s="1186" t="s">
        <v>2653</v>
      </c>
      <c r="M293" s="1058" t="e">
        <f>+VLOOKUP(L293,'[121]PR (2)'!$A$12:$M$253,13,FALSE)</f>
        <v>#N/A</v>
      </c>
      <c r="N293" s="1058" t="e">
        <f>+VLOOKUP(L293,'[121]PR (2)'!$A$12:$AQ$253,12,FALSE)</f>
        <v>#N/A</v>
      </c>
      <c r="T293" s="1010"/>
      <c r="U293" s="1011"/>
      <c r="V293" s="1011"/>
      <c r="AA293" s="1038"/>
      <c r="AB293" s="1038"/>
      <c r="AC293" s="1038"/>
      <c r="AD293" s="1038"/>
      <c r="AE293" s="1038"/>
      <c r="AF293" s="1038"/>
      <c r="AG293" s="1038"/>
      <c r="AH293" s="1039"/>
      <c r="AI293" s="1039"/>
      <c r="AJ293" s="1039"/>
      <c r="AL293" s="1091"/>
      <c r="AM293" s="1038"/>
    </row>
    <row r="294" spans="1:39" s="1009" customFormat="1">
      <c r="A294" s="1105">
        <f t="shared" si="58"/>
        <v>11</v>
      </c>
      <c r="B294" s="1129" t="s">
        <v>2654</v>
      </c>
      <c r="C294" s="1130"/>
      <c r="D294" s="374" t="s">
        <v>2655</v>
      </c>
      <c r="E294" s="1115">
        <v>2</v>
      </c>
      <c r="F294" s="1115"/>
      <c r="G294" s="1111">
        <f>ROUND(E294*S294,0)</f>
        <v>0</v>
      </c>
      <c r="H294" s="1111"/>
      <c r="I294" s="1111"/>
      <c r="J294" s="1111">
        <v>150000</v>
      </c>
      <c r="K294" s="1111">
        <f t="shared" si="56"/>
        <v>0</v>
      </c>
      <c r="L294" s="1186"/>
      <c r="M294" s="1058" t="e">
        <f>+VLOOKUP(L294,'[121]PR (2)'!$A$12:$M$253,13,FALSE)</f>
        <v>#N/A</v>
      </c>
      <c r="N294" s="1058" t="e">
        <f>+VLOOKUP(L294,'[121]PR (2)'!$A$12:$AQ$253,12,FALSE)</f>
        <v>#N/A</v>
      </c>
      <c r="S294" s="1117">
        <f>+S285</f>
        <v>0</v>
      </c>
      <c r="T294" s="1010" t="s">
        <v>2656</v>
      </c>
      <c r="U294" s="1011"/>
      <c r="V294" s="1011"/>
      <c r="AA294" s="1038"/>
      <c r="AB294" s="1038"/>
      <c r="AC294" s="1038"/>
      <c r="AD294" s="1038"/>
      <c r="AE294" s="1038"/>
      <c r="AF294" s="1038"/>
      <c r="AG294" s="1038"/>
      <c r="AH294" s="1039"/>
      <c r="AI294" s="1039"/>
      <c r="AJ294" s="1039"/>
      <c r="AL294" s="1091"/>
      <c r="AM294" s="1038"/>
    </row>
    <row r="295" spans="1:39" s="1009" customFormat="1">
      <c r="A295" s="1105">
        <f t="shared" si="58"/>
        <v>12</v>
      </c>
      <c r="B295" s="1129" t="s">
        <v>2657</v>
      </c>
      <c r="C295" s="1130"/>
      <c r="D295" s="374" t="s">
        <v>2658</v>
      </c>
      <c r="E295" s="1108">
        <v>5</v>
      </c>
      <c r="F295" s="1108"/>
      <c r="G295" s="1111">
        <f>ROUND(E295*$G$281,0)</f>
        <v>896</v>
      </c>
      <c r="H295" s="1111"/>
      <c r="I295" s="1111"/>
      <c r="J295" s="1111">
        <v>11000</v>
      </c>
      <c r="K295" s="1111">
        <f t="shared" si="56"/>
        <v>9856000</v>
      </c>
      <c r="L295" s="1185"/>
      <c r="M295" s="1058" t="e">
        <f>+VLOOKUP(L295,'[121]PR (2)'!$A$12:$M$253,13,FALSE)</f>
        <v>#N/A</v>
      </c>
      <c r="N295" s="1058" t="e">
        <f>+VLOOKUP(L295,'[121]PR (2)'!$A$12:$AQ$253,12,FALSE)</f>
        <v>#N/A</v>
      </c>
      <c r="P295" s="1113">
        <f>G291*2</f>
        <v>1076</v>
      </c>
      <c r="T295" s="1010"/>
      <c r="U295" s="1132"/>
      <c r="V295" s="1011"/>
      <c r="AA295" s="1038"/>
      <c r="AB295" s="1038"/>
      <c r="AC295" s="1038"/>
      <c r="AD295" s="1038"/>
      <c r="AE295" s="1038"/>
      <c r="AF295" s="1038"/>
      <c r="AG295" s="1038"/>
      <c r="AH295" s="1039"/>
      <c r="AI295" s="1039"/>
      <c r="AJ295" s="1039"/>
      <c r="AL295" s="1091"/>
      <c r="AM295" s="1038"/>
    </row>
    <row r="296" spans="1:39" s="1009" customFormat="1">
      <c r="A296" s="1105">
        <f t="shared" si="58"/>
        <v>13</v>
      </c>
      <c r="B296" s="1129" t="s">
        <v>2659</v>
      </c>
      <c r="C296" s="1130"/>
      <c r="D296" s="374" t="s">
        <v>2658</v>
      </c>
      <c r="E296" s="1108">
        <v>2</v>
      </c>
      <c r="F296" s="1108"/>
      <c r="G296" s="1111">
        <f>ROUND(E296*$G$281,0)</f>
        <v>358</v>
      </c>
      <c r="H296" s="1111"/>
      <c r="I296" s="1111"/>
      <c r="J296" s="1111">
        <v>4950</v>
      </c>
      <c r="K296" s="1111">
        <f t="shared" si="56"/>
        <v>1772100</v>
      </c>
      <c r="L296" s="1185"/>
      <c r="M296" s="1058" t="e">
        <f>+VLOOKUP(L296,'[121]PR (2)'!$A$12:$M$253,13,FALSE)</f>
        <v>#N/A</v>
      </c>
      <c r="N296" s="1058" t="e">
        <f>+VLOOKUP(L296,'[121]PR (2)'!$A$12:$AQ$253,12,FALSE)</f>
        <v>#N/A</v>
      </c>
      <c r="T296" s="1010"/>
      <c r="U296" s="1132"/>
      <c r="V296" s="1011"/>
      <c r="AA296" s="1038"/>
      <c r="AB296" s="1038"/>
      <c r="AC296" s="1038"/>
      <c r="AD296" s="1038"/>
      <c r="AE296" s="1038"/>
      <c r="AF296" s="1038"/>
      <c r="AG296" s="1038"/>
      <c r="AH296" s="1039"/>
      <c r="AI296" s="1039"/>
      <c r="AJ296" s="1039"/>
      <c r="AL296" s="1091"/>
      <c r="AM296" s="1038"/>
    </row>
    <row r="297" spans="1:39" s="1009" customFormat="1">
      <c r="A297" s="1105">
        <f t="shared" si="58"/>
        <v>14</v>
      </c>
      <c r="B297" s="1129" t="s">
        <v>2660</v>
      </c>
      <c r="C297" s="1130"/>
      <c r="D297" s="374" t="s">
        <v>2658</v>
      </c>
      <c r="E297" s="1108">
        <v>4</v>
      </c>
      <c r="F297" s="1108"/>
      <c r="G297" s="1111">
        <f>ROUND(E297*$G$281,0)</f>
        <v>717</v>
      </c>
      <c r="H297" s="1111"/>
      <c r="I297" s="1111"/>
      <c r="J297" s="1111">
        <v>11000</v>
      </c>
      <c r="K297" s="1111">
        <f t="shared" si="56"/>
        <v>7887000</v>
      </c>
      <c r="L297" s="1186"/>
      <c r="M297" s="1058" t="e">
        <f>+VLOOKUP(L297,'[121]PR (2)'!$A$12:$M$253,13,FALSE)</f>
        <v>#N/A</v>
      </c>
      <c r="N297" s="1058" t="e">
        <f>+VLOOKUP(L297,'[121]PR (2)'!$A$12:$AQ$253,12,FALSE)</f>
        <v>#N/A</v>
      </c>
      <c r="T297" s="1010"/>
      <c r="U297" s="1132"/>
      <c r="V297" s="1011"/>
      <c r="AA297" s="1038"/>
      <c r="AB297" s="1038"/>
      <c r="AC297" s="1038"/>
      <c r="AD297" s="1038"/>
      <c r="AE297" s="1038"/>
      <c r="AF297" s="1038"/>
      <c r="AG297" s="1038"/>
      <c r="AH297" s="1039"/>
      <c r="AI297" s="1039"/>
      <c r="AJ297" s="1039"/>
      <c r="AL297" s="1091"/>
      <c r="AM297" s="1038"/>
    </row>
    <row r="298" spans="1:39" s="1009" customFormat="1">
      <c r="A298" s="1105">
        <f t="shared" si="58"/>
        <v>15</v>
      </c>
      <c r="B298" s="1129" t="s">
        <v>2661</v>
      </c>
      <c r="C298" s="1130"/>
      <c r="D298" s="374" t="s">
        <v>2658</v>
      </c>
      <c r="E298" s="1108">
        <v>1</v>
      </c>
      <c r="F298" s="1108"/>
      <c r="G298" s="1111">
        <f>ROUND(E298*$G$281,0)</f>
        <v>179</v>
      </c>
      <c r="H298" s="1111"/>
      <c r="I298" s="1111"/>
      <c r="J298" s="1111">
        <v>11000</v>
      </c>
      <c r="K298" s="1111">
        <f t="shared" si="56"/>
        <v>1969000</v>
      </c>
      <c r="L298" s="1186"/>
      <c r="M298" s="1058" t="e">
        <f>+VLOOKUP(L298,'[121]PR (2)'!$A$12:$M$253,13,FALSE)</f>
        <v>#N/A</v>
      </c>
      <c r="N298" s="1058" t="e">
        <f>+VLOOKUP(L298,'[121]PR (2)'!$A$12:$AQ$253,12,FALSE)</f>
        <v>#N/A</v>
      </c>
      <c r="T298" s="1010"/>
      <c r="U298" s="1132"/>
      <c r="V298" s="1011"/>
      <c r="AA298" s="1038"/>
      <c r="AB298" s="1038"/>
      <c r="AC298" s="1038"/>
      <c r="AD298" s="1038"/>
      <c r="AE298" s="1038"/>
      <c r="AF298" s="1038"/>
      <c r="AG298" s="1038"/>
      <c r="AH298" s="1039"/>
      <c r="AI298" s="1039"/>
      <c r="AJ298" s="1039"/>
      <c r="AL298" s="1091"/>
      <c r="AM298" s="1038"/>
    </row>
    <row r="299" spans="1:39" s="1009" customFormat="1">
      <c r="A299" s="1105">
        <f t="shared" si="58"/>
        <v>16</v>
      </c>
      <c r="B299" s="1129" t="s">
        <v>2662</v>
      </c>
      <c r="C299" s="1130"/>
      <c r="D299" s="374" t="s">
        <v>2663</v>
      </c>
      <c r="E299" s="1108">
        <v>0.5</v>
      </c>
      <c r="F299" s="1108"/>
      <c r="G299" s="1111">
        <f t="shared" ref="G299:G317" si="59">ROUND(E299*$G$281,0)</f>
        <v>90</v>
      </c>
      <c r="H299" s="1111"/>
      <c r="I299" s="1111"/>
      <c r="J299" s="1111">
        <v>68300</v>
      </c>
      <c r="K299" s="1111">
        <f t="shared" si="56"/>
        <v>6147000</v>
      </c>
      <c r="L299" s="1186"/>
      <c r="M299" s="1058" t="e">
        <f>+VLOOKUP(L299,'[121]PR (2)'!$A$12:$M$253,13,FALSE)</f>
        <v>#N/A</v>
      </c>
      <c r="N299" s="1058" t="e">
        <f>+VLOOKUP(L299,'[121]PR (2)'!$A$12:$AQ$253,12,FALSE)</f>
        <v>#N/A</v>
      </c>
      <c r="T299" s="1010"/>
      <c r="U299" s="1132"/>
      <c r="V299" s="1011"/>
      <c r="AA299" s="1038"/>
      <c r="AB299" s="1038"/>
      <c r="AC299" s="1038"/>
      <c r="AD299" s="1038"/>
      <c r="AE299" s="1038"/>
      <c r="AF299" s="1038"/>
      <c r="AG299" s="1038"/>
      <c r="AH299" s="1039"/>
      <c r="AI299" s="1039"/>
      <c r="AJ299" s="1039"/>
      <c r="AL299" s="1091"/>
      <c r="AM299" s="1038"/>
    </row>
    <row r="300" spans="1:39" s="1009" customFormat="1">
      <c r="A300" s="1105">
        <f t="shared" si="58"/>
        <v>17</v>
      </c>
      <c r="B300" s="1129" t="s">
        <v>2664</v>
      </c>
      <c r="C300" s="1130"/>
      <c r="D300" s="374" t="s">
        <v>2663</v>
      </c>
      <c r="E300" s="1108">
        <v>4</v>
      </c>
      <c r="F300" s="1108"/>
      <c r="G300" s="1111">
        <f t="shared" si="59"/>
        <v>717</v>
      </c>
      <c r="H300" s="1111"/>
      <c r="I300" s="1111"/>
      <c r="J300" s="1111">
        <v>6200</v>
      </c>
      <c r="K300" s="1111">
        <f t="shared" si="56"/>
        <v>4445400</v>
      </c>
      <c r="L300" s="1186"/>
      <c r="M300" s="1058" t="e">
        <f>+VLOOKUP(L300,'[121]PR (2)'!$A$12:$M$253,13,FALSE)</f>
        <v>#N/A</v>
      </c>
      <c r="N300" s="1058" t="e">
        <f>+VLOOKUP(L300,'[121]PR (2)'!$A$12:$AQ$253,12,FALSE)</f>
        <v>#N/A</v>
      </c>
      <c r="T300" s="1010"/>
      <c r="U300" s="1132"/>
      <c r="V300" s="1011"/>
      <c r="AA300" s="1038"/>
      <c r="AB300" s="1038"/>
      <c r="AC300" s="1038"/>
      <c r="AD300" s="1038"/>
      <c r="AE300" s="1038"/>
      <c r="AF300" s="1038"/>
      <c r="AG300" s="1038"/>
      <c r="AH300" s="1039"/>
      <c r="AI300" s="1039"/>
      <c r="AJ300" s="1039"/>
      <c r="AL300" s="1091"/>
      <c r="AM300" s="1038"/>
    </row>
    <row r="301" spans="1:39" s="1009" customFormat="1">
      <c r="A301" s="1105">
        <f t="shared" si="58"/>
        <v>18</v>
      </c>
      <c r="B301" s="1129" t="s">
        <v>2665</v>
      </c>
      <c r="C301" s="1130"/>
      <c r="D301" s="374" t="s">
        <v>2666</v>
      </c>
      <c r="E301" s="1115">
        <v>0.1</v>
      </c>
      <c r="F301" s="1115"/>
      <c r="G301" s="1111">
        <f t="shared" si="59"/>
        <v>18</v>
      </c>
      <c r="H301" s="1111"/>
      <c r="I301" s="1111"/>
      <c r="J301" s="1111">
        <v>66000</v>
      </c>
      <c r="K301" s="1111">
        <f t="shared" si="56"/>
        <v>1188000</v>
      </c>
      <c r="L301" s="1186"/>
      <c r="M301" s="1058" t="e">
        <f>+VLOOKUP(L301,'[121]PR (2)'!$A$12:$M$253,13,FALSE)</f>
        <v>#N/A</v>
      </c>
      <c r="N301" s="1058" t="e">
        <f>+VLOOKUP(L301,'[121]PR (2)'!$A$12:$AQ$253,12,FALSE)</f>
        <v>#N/A</v>
      </c>
      <c r="P301" s="1009">
        <f>4000/20</f>
        <v>200</v>
      </c>
      <c r="T301" s="1010"/>
      <c r="U301" s="1132"/>
      <c r="V301" s="1011"/>
      <c r="AA301" s="1038"/>
      <c r="AB301" s="1038"/>
      <c r="AC301" s="1038"/>
      <c r="AD301" s="1038"/>
      <c r="AE301" s="1038"/>
      <c r="AF301" s="1038"/>
      <c r="AG301" s="1038"/>
      <c r="AH301" s="1039"/>
      <c r="AI301" s="1039"/>
      <c r="AJ301" s="1039"/>
      <c r="AL301" s="1091"/>
      <c r="AM301" s="1038"/>
    </row>
    <row r="302" spans="1:39" s="1009" customFormat="1">
      <c r="A302" s="1105">
        <f t="shared" si="58"/>
        <v>19</v>
      </c>
      <c r="B302" s="1129" t="s">
        <v>2667</v>
      </c>
      <c r="C302" s="1130"/>
      <c r="D302" s="374" t="s">
        <v>2666</v>
      </c>
      <c r="E302" s="1115">
        <v>0.3</v>
      </c>
      <c r="F302" s="1115"/>
      <c r="G302" s="1111">
        <f t="shared" si="59"/>
        <v>54</v>
      </c>
      <c r="H302" s="1111"/>
      <c r="I302" s="1111"/>
      <c r="J302" s="1111">
        <v>50000</v>
      </c>
      <c r="K302" s="1111">
        <f t="shared" si="56"/>
        <v>2700000</v>
      </c>
      <c r="L302" s="1186"/>
      <c r="M302" s="1058" t="e">
        <f>+VLOOKUP(L302,'[121]PR (2)'!$A$12:$M$253,13,FALSE)</f>
        <v>#N/A</v>
      </c>
      <c r="N302" s="1058" t="e">
        <f>+VLOOKUP(L302,'[121]PR (2)'!$A$12:$AQ$253,12,FALSE)</f>
        <v>#N/A</v>
      </c>
      <c r="T302" s="1010"/>
      <c r="U302" s="1132"/>
      <c r="V302" s="1011"/>
      <c r="AA302" s="1038"/>
      <c r="AB302" s="1038"/>
      <c r="AC302" s="1038"/>
      <c r="AD302" s="1038"/>
      <c r="AE302" s="1038"/>
      <c r="AF302" s="1038"/>
      <c r="AG302" s="1038"/>
      <c r="AH302" s="1039"/>
      <c r="AI302" s="1039"/>
      <c r="AJ302" s="1039"/>
      <c r="AL302" s="1091"/>
      <c r="AM302" s="1038"/>
    </row>
    <row r="303" spans="1:39" s="1009" customFormat="1">
      <c r="A303" s="1105">
        <f t="shared" si="58"/>
        <v>20</v>
      </c>
      <c r="B303" s="1129" t="s">
        <v>2668</v>
      </c>
      <c r="C303" s="1130"/>
      <c r="D303" s="374" t="s">
        <v>2666</v>
      </c>
      <c r="E303" s="1115">
        <v>0.2</v>
      </c>
      <c r="F303" s="1115"/>
      <c r="G303" s="1111">
        <f t="shared" si="59"/>
        <v>36</v>
      </c>
      <c r="H303" s="1111"/>
      <c r="I303" s="1111"/>
      <c r="J303" s="1111">
        <v>58000</v>
      </c>
      <c r="K303" s="1111">
        <f t="shared" si="56"/>
        <v>2088000</v>
      </c>
      <c r="L303" s="1186"/>
      <c r="M303" s="1058" t="e">
        <f>+VLOOKUP(L303,'[121]PR (2)'!$A$12:$M$253,13,FALSE)</f>
        <v>#N/A</v>
      </c>
      <c r="N303" s="1058" t="e">
        <f>+VLOOKUP(L303,'[121]PR (2)'!$A$12:$AQ$253,12,FALSE)</f>
        <v>#N/A</v>
      </c>
      <c r="T303" s="1010"/>
      <c r="U303" s="1132"/>
      <c r="V303" s="1011"/>
      <c r="AA303" s="1038"/>
      <c r="AB303" s="1038"/>
      <c r="AC303" s="1038"/>
      <c r="AD303" s="1038"/>
      <c r="AE303" s="1038"/>
      <c r="AF303" s="1038"/>
      <c r="AG303" s="1038"/>
      <c r="AH303" s="1039"/>
      <c r="AI303" s="1039"/>
      <c r="AJ303" s="1039"/>
      <c r="AL303" s="1091"/>
      <c r="AM303" s="1038"/>
    </row>
    <row r="304" spans="1:39" s="1009" customFormat="1">
      <c r="A304" s="1105">
        <f t="shared" si="58"/>
        <v>21</v>
      </c>
      <c r="B304" s="1129" t="s">
        <v>2669</v>
      </c>
      <c r="C304" s="1130"/>
      <c r="D304" s="374" t="s">
        <v>2670</v>
      </c>
      <c r="E304" s="1115">
        <v>3</v>
      </c>
      <c r="F304" s="1115"/>
      <c r="G304" s="1111">
        <f t="shared" si="59"/>
        <v>538</v>
      </c>
      <c r="H304" s="1111"/>
      <c r="I304" s="1111"/>
      <c r="J304" s="1111">
        <v>5800</v>
      </c>
      <c r="K304" s="1111">
        <f t="shared" si="56"/>
        <v>3120400</v>
      </c>
      <c r="L304" s="1186"/>
      <c r="M304" s="1058" t="e">
        <f>+VLOOKUP(L304,'[121]PR (2)'!$A$12:$M$253,13,FALSE)</f>
        <v>#N/A</v>
      </c>
      <c r="N304" s="1058" t="e">
        <f>+VLOOKUP(L304,'[121]PR (2)'!$A$12:$AQ$253,12,FALSE)</f>
        <v>#N/A</v>
      </c>
      <c r="T304" s="1010"/>
      <c r="U304" s="1132"/>
      <c r="V304" s="1011"/>
      <c r="AA304" s="1038"/>
      <c r="AB304" s="1038"/>
      <c r="AC304" s="1038"/>
      <c r="AD304" s="1038"/>
      <c r="AE304" s="1038"/>
      <c r="AF304" s="1038"/>
      <c r="AG304" s="1038"/>
      <c r="AH304" s="1039"/>
      <c r="AI304" s="1039"/>
      <c r="AJ304" s="1039"/>
      <c r="AL304" s="1091"/>
      <c r="AM304" s="1038"/>
    </row>
    <row r="305" spans="1:39" s="1009" customFormat="1">
      <c r="A305" s="1105">
        <f t="shared" si="58"/>
        <v>22</v>
      </c>
      <c r="B305" s="1129" t="s">
        <v>2671</v>
      </c>
      <c r="C305" s="1107"/>
      <c r="D305" s="374" t="s">
        <v>2663</v>
      </c>
      <c r="E305" s="1108">
        <v>2</v>
      </c>
      <c r="F305" s="1108"/>
      <c r="G305" s="1111">
        <f t="shared" si="59"/>
        <v>358</v>
      </c>
      <c r="H305" s="1111"/>
      <c r="I305" s="1111"/>
      <c r="J305" s="1111">
        <v>5800</v>
      </c>
      <c r="K305" s="1111">
        <f t="shared" si="56"/>
        <v>2076400</v>
      </c>
      <c r="L305" s="1186"/>
      <c r="M305" s="1058" t="e">
        <f>+VLOOKUP(L305,'[121]PR (2)'!$A$12:$M$253,13,FALSE)</f>
        <v>#N/A</v>
      </c>
      <c r="N305" s="1058" t="e">
        <f>+VLOOKUP(L305,'[121]PR (2)'!$A$12:$AQ$253,12,FALSE)</f>
        <v>#N/A</v>
      </c>
      <c r="T305" s="1010"/>
      <c r="U305" s="1132"/>
      <c r="V305" s="1011"/>
      <c r="AA305" s="1038"/>
      <c r="AB305" s="1038"/>
      <c r="AC305" s="1038"/>
      <c r="AD305" s="1038"/>
      <c r="AE305" s="1038"/>
      <c r="AF305" s="1038"/>
      <c r="AG305" s="1038"/>
      <c r="AH305" s="1039"/>
      <c r="AI305" s="1039"/>
      <c r="AJ305" s="1039"/>
      <c r="AL305" s="1091"/>
      <c r="AM305" s="1038"/>
    </row>
    <row r="306" spans="1:39" s="1009" customFormat="1">
      <c r="A306" s="1105">
        <f t="shared" si="58"/>
        <v>23</v>
      </c>
      <c r="B306" s="1129" t="s">
        <v>2672</v>
      </c>
      <c r="C306" s="1107"/>
      <c r="D306" s="374" t="s">
        <v>2663</v>
      </c>
      <c r="E306" s="1108">
        <v>2</v>
      </c>
      <c r="F306" s="1108"/>
      <c r="G306" s="1111">
        <f t="shared" si="59"/>
        <v>358</v>
      </c>
      <c r="H306" s="1111"/>
      <c r="I306" s="1111"/>
      <c r="J306" s="1111">
        <v>13500</v>
      </c>
      <c r="K306" s="1111">
        <f t="shared" si="56"/>
        <v>4833000</v>
      </c>
      <c r="L306" s="1186"/>
      <c r="M306" s="1058" t="e">
        <f>+VLOOKUP(L306,'[121]PR (2)'!$A$12:$M$253,13,FALSE)</f>
        <v>#N/A</v>
      </c>
      <c r="N306" s="1058" t="e">
        <f>+VLOOKUP(L306,'[121]PR (2)'!$A$12:$AQ$253,12,FALSE)</f>
        <v>#N/A</v>
      </c>
      <c r="T306" s="1010"/>
      <c r="U306" s="1132"/>
      <c r="V306" s="1011"/>
      <c r="AA306" s="1038"/>
      <c r="AB306" s="1038"/>
      <c r="AC306" s="1038"/>
      <c r="AD306" s="1038"/>
      <c r="AE306" s="1038"/>
      <c r="AF306" s="1038"/>
      <c r="AG306" s="1038"/>
      <c r="AH306" s="1039"/>
      <c r="AI306" s="1039"/>
      <c r="AJ306" s="1039"/>
      <c r="AL306" s="1091"/>
      <c r="AM306" s="1038"/>
    </row>
    <row r="307" spans="1:39" s="1009" customFormat="1">
      <c r="A307" s="1105">
        <f t="shared" si="58"/>
        <v>24</v>
      </c>
      <c r="B307" s="1129" t="s">
        <v>2673</v>
      </c>
      <c r="C307" s="1107"/>
      <c r="D307" s="374" t="s">
        <v>2663</v>
      </c>
      <c r="E307" s="1133">
        <v>0.5</v>
      </c>
      <c r="F307" s="1133"/>
      <c r="G307" s="1111">
        <f t="shared" si="59"/>
        <v>90</v>
      </c>
      <c r="H307" s="1111"/>
      <c r="I307" s="1111"/>
      <c r="J307" s="1111">
        <v>6600</v>
      </c>
      <c r="K307" s="1111">
        <f t="shared" si="56"/>
        <v>594000</v>
      </c>
      <c r="L307" s="1186"/>
      <c r="M307" s="1058" t="e">
        <f>+VLOOKUP(L307,'[121]PR (2)'!$A$12:$M$253,13,FALSE)</f>
        <v>#N/A</v>
      </c>
      <c r="N307" s="1058" t="e">
        <f>+VLOOKUP(L307,'[121]PR (2)'!$A$12:$AQ$253,12,FALSE)</f>
        <v>#N/A</v>
      </c>
      <c r="T307" s="1010"/>
      <c r="U307" s="1132"/>
      <c r="V307" s="1011"/>
      <c r="AA307" s="1038"/>
      <c r="AB307" s="1038"/>
      <c r="AC307" s="1038"/>
      <c r="AD307" s="1038"/>
      <c r="AE307" s="1038"/>
      <c r="AF307" s="1038"/>
      <c r="AG307" s="1038"/>
      <c r="AH307" s="1039"/>
      <c r="AI307" s="1039"/>
      <c r="AJ307" s="1039"/>
      <c r="AL307" s="1091"/>
      <c r="AM307" s="1038"/>
    </row>
    <row r="308" spans="1:39" s="1009" customFormat="1">
      <c r="A308" s="1105">
        <f t="shared" si="58"/>
        <v>25</v>
      </c>
      <c r="B308" s="1129" t="s">
        <v>2674</v>
      </c>
      <c r="C308" s="1107"/>
      <c r="D308" s="374" t="s">
        <v>2663</v>
      </c>
      <c r="E308" s="1133">
        <v>5</v>
      </c>
      <c r="F308" s="1133"/>
      <c r="G308" s="1111">
        <v>50</v>
      </c>
      <c r="H308" s="1111"/>
      <c r="I308" s="1111"/>
      <c r="J308" s="1111">
        <v>57200</v>
      </c>
      <c r="K308" s="1111">
        <f t="shared" si="56"/>
        <v>2860000</v>
      </c>
      <c r="L308" s="1186"/>
      <c r="M308" s="1058" t="e">
        <f>+VLOOKUP(L308,'[121]PR (2)'!$A$12:$M$253,13,FALSE)</f>
        <v>#N/A</v>
      </c>
      <c r="N308" s="1058" t="e">
        <f>+VLOOKUP(L308,'[121]PR (2)'!$A$12:$AQ$253,12,FALSE)</f>
        <v>#N/A</v>
      </c>
      <c r="T308" s="1010"/>
      <c r="U308" s="1132"/>
      <c r="V308" s="1011"/>
      <c r="AA308" s="1038"/>
      <c r="AB308" s="1038"/>
      <c r="AC308" s="1038"/>
      <c r="AD308" s="1038"/>
      <c r="AE308" s="1038"/>
      <c r="AF308" s="1038"/>
      <c r="AG308" s="1038"/>
      <c r="AH308" s="1039"/>
      <c r="AI308" s="1039"/>
      <c r="AJ308" s="1039"/>
      <c r="AL308" s="1091"/>
      <c r="AM308" s="1038"/>
    </row>
    <row r="309" spans="1:39" s="1009" customFormat="1">
      <c r="A309" s="1105">
        <f t="shared" si="58"/>
        <v>26</v>
      </c>
      <c r="B309" s="1129" t="s">
        <v>2675</v>
      </c>
      <c r="C309" s="1107"/>
      <c r="D309" s="374" t="s">
        <v>2663</v>
      </c>
      <c r="E309" s="1133">
        <v>0.2</v>
      </c>
      <c r="F309" s="1133"/>
      <c r="G309" s="1111">
        <f t="shared" si="59"/>
        <v>36</v>
      </c>
      <c r="H309" s="1111"/>
      <c r="I309" s="1111"/>
      <c r="J309" s="1111">
        <v>27200</v>
      </c>
      <c r="K309" s="1111">
        <f t="shared" si="56"/>
        <v>979200</v>
      </c>
      <c r="L309" s="1186"/>
      <c r="M309" s="1058" t="e">
        <f>+VLOOKUP(L309,'[121]PR (2)'!$A$12:$M$253,13,FALSE)</f>
        <v>#N/A</v>
      </c>
      <c r="N309" s="1058" t="e">
        <f>+VLOOKUP(L309,'[121]PR (2)'!$A$12:$AQ$253,12,FALSE)</f>
        <v>#N/A</v>
      </c>
      <c r="T309" s="1010"/>
      <c r="U309" s="1132"/>
      <c r="V309" s="1011"/>
      <c r="AA309" s="1038"/>
      <c r="AB309" s="1038"/>
      <c r="AC309" s="1038"/>
      <c r="AD309" s="1038"/>
      <c r="AE309" s="1038"/>
      <c r="AF309" s="1038"/>
      <c r="AG309" s="1038"/>
      <c r="AH309" s="1039"/>
      <c r="AI309" s="1039"/>
      <c r="AJ309" s="1039"/>
      <c r="AL309" s="1091"/>
      <c r="AM309" s="1038"/>
    </row>
    <row r="310" spans="1:39" s="1009" customFormat="1">
      <c r="A310" s="1105">
        <f t="shared" si="58"/>
        <v>27</v>
      </c>
      <c r="B310" s="1129" t="s">
        <v>2676</v>
      </c>
      <c r="C310" s="1134"/>
      <c r="D310" s="374" t="s">
        <v>2677</v>
      </c>
      <c r="E310" s="1108">
        <v>0.2</v>
      </c>
      <c r="F310" s="1108"/>
      <c r="G310" s="1111">
        <f t="shared" si="59"/>
        <v>36</v>
      </c>
      <c r="H310" s="1111"/>
      <c r="I310" s="1111"/>
      <c r="J310" s="1111">
        <v>140000</v>
      </c>
      <c r="K310" s="1111">
        <f t="shared" si="56"/>
        <v>5040000</v>
      </c>
      <c r="L310" s="1186"/>
      <c r="M310" s="1058" t="e">
        <f>+VLOOKUP(L310,'[121]PR (2)'!$A$12:$M$253,13,FALSE)</f>
        <v>#N/A</v>
      </c>
      <c r="N310" s="1058" t="e">
        <f>+VLOOKUP(L310,'[121]PR (2)'!$A$12:$AQ$253,12,FALSE)</f>
        <v>#N/A</v>
      </c>
      <c r="T310" s="1010"/>
      <c r="U310" s="1132"/>
      <c r="V310" s="1011"/>
      <c r="AA310" s="1038"/>
      <c r="AB310" s="1038"/>
      <c r="AC310" s="1038"/>
      <c r="AD310" s="1038"/>
      <c r="AE310" s="1038"/>
      <c r="AF310" s="1038"/>
      <c r="AG310" s="1038"/>
      <c r="AH310" s="1039"/>
      <c r="AI310" s="1039"/>
      <c r="AJ310" s="1039"/>
      <c r="AL310" s="1091"/>
      <c r="AM310" s="1038"/>
    </row>
    <row r="311" spans="1:39" s="1009" customFormat="1">
      <c r="A311" s="1105">
        <f t="shared" si="58"/>
        <v>28</v>
      </c>
      <c r="B311" s="1129" t="s">
        <v>2678</v>
      </c>
      <c r="C311" s="1134"/>
      <c r="D311" s="374" t="s">
        <v>2677</v>
      </c>
      <c r="E311" s="1108">
        <v>0.1</v>
      </c>
      <c r="F311" s="1108"/>
      <c r="G311" s="1111">
        <f t="shared" si="59"/>
        <v>18</v>
      </c>
      <c r="H311" s="1111"/>
      <c r="I311" s="1111"/>
      <c r="J311" s="1111">
        <v>74300</v>
      </c>
      <c r="K311" s="1111">
        <f t="shared" si="56"/>
        <v>1337400</v>
      </c>
      <c r="L311" s="1186"/>
      <c r="M311" s="1058" t="e">
        <f>+VLOOKUP(L311,'[121]PR (2)'!$A$12:$M$253,13,FALSE)</f>
        <v>#N/A</v>
      </c>
      <c r="N311" s="1058" t="e">
        <f>+VLOOKUP(L311,'[121]PR (2)'!$A$12:$AQ$253,12,FALSE)</f>
        <v>#N/A</v>
      </c>
      <c r="T311" s="1010"/>
      <c r="U311" s="1132"/>
      <c r="V311" s="1011"/>
      <c r="AA311" s="1038"/>
      <c r="AB311" s="1038"/>
      <c r="AC311" s="1038"/>
      <c r="AD311" s="1038"/>
      <c r="AE311" s="1038"/>
      <c r="AF311" s="1038"/>
      <c r="AG311" s="1038"/>
      <c r="AH311" s="1039"/>
      <c r="AI311" s="1039"/>
      <c r="AJ311" s="1039"/>
      <c r="AL311" s="1091"/>
      <c r="AM311" s="1038"/>
    </row>
    <row r="312" spans="1:39" s="1009" customFormat="1">
      <c r="A312" s="1105">
        <f t="shared" si="58"/>
        <v>29</v>
      </c>
      <c r="B312" s="1129" t="s">
        <v>2679</v>
      </c>
      <c r="C312" s="1134"/>
      <c r="D312" s="374" t="s">
        <v>2586</v>
      </c>
      <c r="E312" s="1108">
        <v>8.1218274111675121E-2</v>
      </c>
      <c r="F312" s="1108"/>
      <c r="G312" s="1111">
        <f t="shared" si="59"/>
        <v>15</v>
      </c>
      <c r="H312" s="1111"/>
      <c r="I312" s="1111"/>
      <c r="J312" s="1111">
        <v>891000.00000000012</v>
      </c>
      <c r="K312" s="1111">
        <f t="shared" si="56"/>
        <v>13365000.000000002</v>
      </c>
      <c r="L312" s="1186"/>
      <c r="M312" s="1058" t="e">
        <f>+VLOOKUP(L312,'[121]PR (2)'!$A$12:$M$253,13,FALSE)</f>
        <v>#N/A</v>
      </c>
      <c r="N312" s="1058" t="e">
        <f>+VLOOKUP(L312,'[121]PR (2)'!$A$12:$AQ$253,12,FALSE)</f>
        <v>#N/A</v>
      </c>
      <c r="T312" s="1010"/>
      <c r="U312" s="1132"/>
      <c r="V312" s="1011"/>
      <c r="AA312" s="1038"/>
      <c r="AB312" s="1038"/>
      <c r="AC312" s="1038"/>
      <c r="AD312" s="1038"/>
      <c r="AE312" s="1038"/>
      <c r="AF312" s="1038"/>
      <c r="AG312" s="1038"/>
      <c r="AH312" s="1039"/>
      <c r="AI312" s="1039"/>
      <c r="AJ312" s="1039"/>
      <c r="AL312" s="1091"/>
      <c r="AM312" s="1038"/>
    </row>
    <row r="313" spans="1:39" s="1009" customFormat="1">
      <c r="A313" s="1105">
        <f t="shared" si="58"/>
        <v>30</v>
      </c>
      <c r="B313" s="1106" t="s">
        <v>2680</v>
      </c>
      <c r="C313" s="1134"/>
      <c r="D313" s="374" t="s">
        <v>2466</v>
      </c>
      <c r="E313" s="1108">
        <v>2.5154701413694223E-2</v>
      </c>
      <c r="F313" s="1108"/>
      <c r="G313" s="1111">
        <f t="shared" si="59"/>
        <v>5</v>
      </c>
      <c r="H313" s="1111"/>
      <c r="I313" s="1111"/>
      <c r="J313" s="1111">
        <v>120000</v>
      </c>
      <c r="K313" s="1111">
        <f t="shared" si="56"/>
        <v>600000</v>
      </c>
      <c r="L313" s="1186"/>
      <c r="M313" s="1058" t="e">
        <f>+VLOOKUP(L313,'[121]PR (2)'!$A$12:$M$253,13,FALSE)</f>
        <v>#N/A</v>
      </c>
      <c r="N313" s="1058" t="e">
        <f>+VLOOKUP(L313,'[121]PR (2)'!$A$12:$AQ$253,12,FALSE)</f>
        <v>#N/A</v>
      </c>
      <c r="T313" s="1010"/>
      <c r="U313" s="1132"/>
      <c r="V313" s="1011"/>
      <c r="AA313" s="1038"/>
      <c r="AB313" s="1038"/>
      <c r="AC313" s="1038"/>
      <c r="AD313" s="1038"/>
      <c r="AE313" s="1038"/>
      <c r="AF313" s="1038"/>
      <c r="AG313" s="1038"/>
      <c r="AH313" s="1039"/>
      <c r="AI313" s="1039"/>
      <c r="AJ313" s="1039"/>
      <c r="AL313" s="1091"/>
      <c r="AM313" s="1038"/>
    </row>
    <row r="314" spans="1:39" s="1009" customFormat="1" ht="31">
      <c r="A314" s="1105">
        <f t="shared" si="58"/>
        <v>31</v>
      </c>
      <c r="B314" s="1106" t="s">
        <v>2681</v>
      </c>
      <c r="C314" s="1134"/>
      <c r="D314" s="374" t="s">
        <v>2682</v>
      </c>
      <c r="E314" s="1108">
        <v>0.1</v>
      </c>
      <c r="F314" s="1108"/>
      <c r="G314" s="1111">
        <f t="shared" si="59"/>
        <v>18</v>
      </c>
      <c r="H314" s="1111"/>
      <c r="I314" s="1111"/>
      <c r="J314" s="1111">
        <v>1500000</v>
      </c>
      <c r="K314" s="1111">
        <f t="shared" si="56"/>
        <v>27000000</v>
      </c>
      <c r="L314" s="1186"/>
      <c r="M314" s="1058" t="e">
        <f>+VLOOKUP(L314,'[121]PR (2)'!$A$12:$M$253,13,FALSE)</f>
        <v>#N/A</v>
      </c>
      <c r="N314" s="1058" t="e">
        <f>+VLOOKUP(L314,'[121]PR (2)'!$A$12:$AQ$253,12,FALSE)</f>
        <v>#N/A</v>
      </c>
      <c r="T314" s="1010"/>
      <c r="U314" s="1132"/>
      <c r="V314" s="1011"/>
      <c r="AA314" s="1038"/>
      <c r="AB314" s="1038"/>
      <c r="AC314" s="1038"/>
      <c r="AD314" s="1038"/>
      <c r="AE314" s="1038"/>
      <c r="AF314" s="1038"/>
      <c r="AG314" s="1038"/>
      <c r="AH314" s="1039"/>
      <c r="AI314" s="1039"/>
      <c r="AJ314" s="1039"/>
      <c r="AL314" s="1091"/>
      <c r="AM314" s="1038"/>
    </row>
    <row r="315" spans="1:39" s="1009" customFormat="1">
      <c r="A315" s="1105">
        <f t="shared" si="58"/>
        <v>32</v>
      </c>
      <c r="B315" s="1106" t="s">
        <v>2683</v>
      </c>
      <c r="C315" s="1134"/>
      <c r="D315" s="374" t="s">
        <v>2682</v>
      </c>
      <c r="E315" s="1108">
        <v>2.5154701413694223E-2</v>
      </c>
      <c r="F315" s="1108"/>
      <c r="G315" s="1111">
        <f t="shared" si="59"/>
        <v>5</v>
      </c>
      <c r="H315" s="1111"/>
      <c r="I315" s="1111"/>
      <c r="J315" s="1111">
        <v>1500000</v>
      </c>
      <c r="K315" s="1111">
        <f t="shared" si="56"/>
        <v>7500000</v>
      </c>
      <c r="L315" s="1186"/>
      <c r="M315" s="1058" t="e">
        <f>+VLOOKUP(L315,'[121]PR (2)'!$A$12:$M$253,13,FALSE)</f>
        <v>#N/A</v>
      </c>
      <c r="N315" s="1058" t="e">
        <f>+VLOOKUP(L315,'[121]PR (2)'!$A$12:$AQ$253,12,FALSE)</f>
        <v>#N/A</v>
      </c>
      <c r="T315" s="1010"/>
      <c r="U315" s="1132"/>
      <c r="V315" s="1011"/>
      <c r="AA315" s="1038"/>
      <c r="AB315" s="1038"/>
      <c r="AC315" s="1038"/>
      <c r="AD315" s="1038"/>
      <c r="AE315" s="1038"/>
      <c r="AF315" s="1038"/>
      <c r="AG315" s="1038"/>
      <c r="AH315" s="1039"/>
      <c r="AI315" s="1039"/>
      <c r="AJ315" s="1039"/>
      <c r="AL315" s="1091"/>
      <c r="AM315" s="1038"/>
    </row>
    <row r="316" spans="1:39" s="1009" customFormat="1">
      <c r="A316" s="1105">
        <f t="shared" si="58"/>
        <v>33</v>
      </c>
      <c r="B316" s="1106" t="s">
        <v>2684</v>
      </c>
      <c r="C316" s="1134"/>
      <c r="D316" s="374" t="s">
        <v>2586</v>
      </c>
      <c r="E316" s="1108">
        <v>0.06</v>
      </c>
      <c r="F316" s="1108"/>
      <c r="G316" s="1111">
        <f t="shared" si="59"/>
        <v>11</v>
      </c>
      <c r="H316" s="1111"/>
      <c r="I316" s="1111"/>
      <c r="J316" s="1111">
        <v>101600</v>
      </c>
      <c r="K316" s="1111">
        <f t="shared" si="56"/>
        <v>1117600</v>
      </c>
      <c r="L316" s="1186"/>
      <c r="M316" s="1058" t="e">
        <f>+VLOOKUP(L316,'[121]PR (2)'!$A$12:$M$253,13,FALSE)</f>
        <v>#N/A</v>
      </c>
      <c r="N316" s="1058" t="e">
        <f>+VLOOKUP(L316,'[121]PR (2)'!$A$12:$AQ$253,12,FALSE)</f>
        <v>#N/A</v>
      </c>
      <c r="T316" s="1010"/>
      <c r="U316" s="1132"/>
      <c r="V316" s="1011"/>
      <c r="AA316" s="1038"/>
      <c r="AB316" s="1038"/>
      <c r="AC316" s="1038"/>
      <c r="AD316" s="1038"/>
      <c r="AE316" s="1038"/>
      <c r="AF316" s="1038"/>
      <c r="AG316" s="1038"/>
      <c r="AH316" s="1039"/>
      <c r="AI316" s="1039"/>
      <c r="AJ316" s="1039"/>
      <c r="AL316" s="1091"/>
      <c r="AM316" s="1038"/>
    </row>
    <row r="317" spans="1:39" s="1009" customFormat="1">
      <c r="A317" s="1105">
        <f t="shared" si="58"/>
        <v>34</v>
      </c>
      <c r="B317" s="1106" t="s">
        <v>2685</v>
      </c>
      <c r="C317" s="1134"/>
      <c r="D317" s="374" t="s">
        <v>2682</v>
      </c>
      <c r="E317" s="1108">
        <v>2.5154701413694223E-2</v>
      </c>
      <c r="F317" s="1108"/>
      <c r="G317" s="1111">
        <f t="shared" si="59"/>
        <v>5</v>
      </c>
      <c r="H317" s="1111"/>
      <c r="I317" s="1111"/>
      <c r="J317" s="1111">
        <v>1500000</v>
      </c>
      <c r="K317" s="1111">
        <f t="shared" si="56"/>
        <v>7500000</v>
      </c>
      <c r="L317" s="1186"/>
      <c r="M317" s="1058" t="e">
        <f>+VLOOKUP(L317,'[121]PR (2)'!$A$12:$M$253,13,FALSE)</f>
        <v>#N/A</v>
      </c>
      <c r="N317" s="1058" t="e">
        <f>+VLOOKUP(L317,'[121]PR (2)'!$A$12:$AQ$253,12,FALSE)</f>
        <v>#N/A</v>
      </c>
      <c r="T317" s="1010"/>
      <c r="U317" s="1132"/>
      <c r="V317" s="1011"/>
      <c r="AA317" s="1038"/>
      <c r="AB317" s="1038"/>
      <c r="AC317" s="1038"/>
      <c r="AD317" s="1038"/>
      <c r="AE317" s="1038"/>
      <c r="AF317" s="1038"/>
      <c r="AG317" s="1038"/>
      <c r="AH317" s="1039"/>
      <c r="AI317" s="1039"/>
      <c r="AJ317" s="1039"/>
      <c r="AL317" s="1091"/>
      <c r="AM317" s="1038"/>
    </row>
    <row r="318" spans="1:39" s="1009" customFormat="1">
      <c r="A318" s="1105">
        <f t="shared" si="58"/>
        <v>35</v>
      </c>
      <c r="B318" s="1129" t="s">
        <v>2686</v>
      </c>
      <c r="C318" s="1130"/>
      <c r="D318" s="374" t="s">
        <v>61</v>
      </c>
      <c r="E318" s="1135">
        <v>2</v>
      </c>
      <c r="F318" s="1135"/>
      <c r="G318" s="1111">
        <f>ROUND(E318*$G$281,0)</f>
        <v>358</v>
      </c>
      <c r="H318" s="1111"/>
      <c r="I318" s="1111"/>
      <c r="J318" s="1111">
        <v>22000</v>
      </c>
      <c r="K318" s="1111">
        <f t="shared" si="56"/>
        <v>7876000</v>
      </c>
      <c r="L318" s="1185"/>
      <c r="M318" s="1058" t="e">
        <f>+VLOOKUP(L318,'[121]PR (2)'!$A$12:$M$253,13,FALSE)</f>
        <v>#N/A</v>
      </c>
      <c r="N318" s="1058" t="e">
        <f>+VLOOKUP(L318,'[121]PR (2)'!$A$12:$AQ$253,12,FALSE)</f>
        <v>#N/A</v>
      </c>
      <c r="T318" s="1010"/>
      <c r="U318" s="1132"/>
      <c r="V318" s="1011"/>
      <c r="AA318" s="1038"/>
      <c r="AB318" s="1038"/>
      <c r="AC318" s="1038"/>
      <c r="AD318" s="1038"/>
      <c r="AE318" s="1038"/>
      <c r="AF318" s="1038"/>
      <c r="AG318" s="1038"/>
      <c r="AH318" s="1039"/>
      <c r="AI318" s="1039"/>
      <c r="AJ318" s="1039"/>
      <c r="AL318" s="1091"/>
      <c r="AM318" s="1038"/>
    </row>
    <row r="319" spans="1:39" s="1009" customFormat="1">
      <c r="A319" s="1105">
        <f t="shared" si="58"/>
        <v>36</v>
      </c>
      <c r="B319" s="1106" t="s">
        <v>2687</v>
      </c>
      <c r="C319" s="1130"/>
      <c r="D319" s="374" t="s">
        <v>2586</v>
      </c>
      <c r="E319" s="1135">
        <v>32</v>
      </c>
      <c r="F319" s="1135"/>
      <c r="G319" s="1111">
        <f>+$G$281/E319</f>
        <v>5.5991249999999999</v>
      </c>
      <c r="H319" s="1111"/>
      <c r="I319" s="1111"/>
      <c r="J319" s="1111">
        <v>85000</v>
      </c>
      <c r="K319" s="1111">
        <f t="shared" si="56"/>
        <v>475925.625</v>
      </c>
      <c r="L319" s="1131" t="s">
        <v>2688</v>
      </c>
      <c r="M319" s="1058" t="e">
        <f>+VLOOKUP(L319,'[121]PR (2)'!$A$12:$M$253,13,FALSE)</f>
        <v>#N/A</v>
      </c>
      <c r="N319" s="1058" t="e">
        <f>+VLOOKUP(L319,'[121]PR (2)'!$A$12:$AQ$253,12,FALSE)</f>
        <v>#N/A</v>
      </c>
      <c r="S319" s="1009">
        <v>20</v>
      </c>
      <c r="T319" s="1010"/>
      <c r="U319" s="1132"/>
      <c r="V319" s="1011"/>
      <c r="AA319" s="1038"/>
      <c r="AB319" s="1038"/>
      <c r="AC319" s="1038"/>
      <c r="AD319" s="1038"/>
      <c r="AE319" s="1038"/>
      <c r="AF319" s="1038"/>
      <c r="AG319" s="1038"/>
      <c r="AH319" s="1039"/>
      <c r="AI319" s="1039"/>
      <c r="AJ319" s="1039"/>
      <c r="AL319" s="1091"/>
      <c r="AM319" s="1038"/>
    </row>
    <row r="320" spans="1:39" s="1009" customFormat="1">
      <c r="A320" s="1105">
        <f t="shared" si="58"/>
        <v>37</v>
      </c>
      <c r="B320" s="1106" t="s">
        <v>2689</v>
      </c>
      <c r="C320" s="1130"/>
      <c r="D320" s="374" t="s">
        <v>2586</v>
      </c>
      <c r="E320" s="1135">
        <v>20</v>
      </c>
      <c r="F320" s="1135"/>
      <c r="G320" s="1111">
        <f>+$G$281/E320</f>
        <v>8.9586000000000006</v>
      </c>
      <c r="H320" s="1111"/>
      <c r="I320" s="1111"/>
      <c r="J320" s="1111">
        <v>31200</v>
      </c>
      <c r="K320" s="1111">
        <f t="shared" si="56"/>
        <v>279508.32</v>
      </c>
      <c r="L320" s="1131" t="s">
        <v>2688</v>
      </c>
      <c r="M320" s="1058" t="e">
        <f>+VLOOKUP(L320,'[121]PR (2)'!$A$12:$M$253,13,FALSE)</f>
        <v>#N/A</v>
      </c>
      <c r="N320" s="1058" t="e">
        <f>+VLOOKUP(L320,'[121]PR (2)'!$A$12:$AQ$253,12,FALSE)</f>
        <v>#N/A</v>
      </c>
      <c r="S320" s="1009">
        <v>20</v>
      </c>
      <c r="T320" s="1010"/>
      <c r="U320" s="1132"/>
      <c r="V320" s="1011"/>
      <c r="AA320" s="1038"/>
      <c r="AB320" s="1038"/>
      <c r="AC320" s="1038"/>
      <c r="AD320" s="1038"/>
      <c r="AE320" s="1038"/>
      <c r="AF320" s="1038"/>
      <c r="AG320" s="1038"/>
      <c r="AH320" s="1039"/>
      <c r="AI320" s="1039"/>
      <c r="AJ320" s="1039"/>
      <c r="AL320" s="1091"/>
      <c r="AM320" s="1038"/>
    </row>
    <row r="321" spans="1:39" s="1009" customFormat="1">
      <c r="A321" s="1105">
        <f t="shared" si="58"/>
        <v>38</v>
      </c>
      <c r="B321" s="1106" t="s">
        <v>2690</v>
      </c>
      <c r="C321" s="1130"/>
      <c r="D321" s="374" t="s">
        <v>2586</v>
      </c>
      <c r="E321" s="1135">
        <v>20</v>
      </c>
      <c r="F321" s="1135"/>
      <c r="G321" s="1111">
        <f>+$G$281/E321</f>
        <v>8.9586000000000006</v>
      </c>
      <c r="H321" s="1111"/>
      <c r="I321" s="1111"/>
      <c r="J321" s="1111">
        <v>31200</v>
      </c>
      <c r="K321" s="1111">
        <f t="shared" si="56"/>
        <v>279508.32</v>
      </c>
      <c r="L321" s="1131" t="s">
        <v>2688</v>
      </c>
      <c r="M321" s="1058" t="e">
        <f>+VLOOKUP(L321,'[121]PR (2)'!$A$12:$M$253,13,FALSE)</f>
        <v>#N/A</v>
      </c>
      <c r="N321" s="1058" t="e">
        <f>+VLOOKUP(L321,'[121]PR (2)'!$A$12:$AQ$253,12,FALSE)</f>
        <v>#N/A</v>
      </c>
      <c r="S321" s="1009">
        <v>20</v>
      </c>
      <c r="T321" s="1010"/>
      <c r="U321" s="1132"/>
      <c r="V321" s="1011"/>
      <c r="AA321" s="1038"/>
      <c r="AB321" s="1038"/>
      <c r="AC321" s="1038"/>
      <c r="AD321" s="1038"/>
      <c r="AE321" s="1038"/>
      <c r="AF321" s="1038"/>
      <c r="AG321" s="1038"/>
      <c r="AH321" s="1039"/>
      <c r="AI321" s="1039"/>
      <c r="AJ321" s="1039"/>
      <c r="AL321" s="1091"/>
      <c r="AM321" s="1038"/>
    </row>
    <row r="322" spans="1:39" s="1009" customFormat="1">
      <c r="A322" s="1105">
        <f t="shared" si="58"/>
        <v>39</v>
      </c>
      <c r="B322" s="1106" t="s">
        <v>2691</v>
      </c>
      <c r="C322" s="1130"/>
      <c r="D322" s="374" t="s">
        <v>2586</v>
      </c>
      <c r="E322" s="1135">
        <v>20</v>
      </c>
      <c r="F322" s="1135"/>
      <c r="G322" s="1111">
        <f>+$G$281/E322</f>
        <v>8.9586000000000006</v>
      </c>
      <c r="H322" s="1111"/>
      <c r="I322" s="1111"/>
      <c r="J322" s="1111">
        <v>31200</v>
      </c>
      <c r="K322" s="1111">
        <f t="shared" si="56"/>
        <v>279508.32</v>
      </c>
      <c r="L322" s="1131" t="s">
        <v>2688</v>
      </c>
      <c r="M322" s="1058" t="e">
        <f>+VLOOKUP(L322,'[121]PR (2)'!$A$12:$M$253,13,FALSE)</f>
        <v>#N/A</v>
      </c>
      <c r="N322" s="1058" t="e">
        <f>+VLOOKUP(L322,'[121]PR (2)'!$A$12:$AQ$253,12,FALSE)</f>
        <v>#N/A</v>
      </c>
      <c r="S322" s="1009">
        <v>20</v>
      </c>
      <c r="T322" s="1010"/>
      <c r="U322" s="1132"/>
      <c r="V322" s="1011"/>
      <c r="AA322" s="1038"/>
      <c r="AB322" s="1038"/>
      <c r="AC322" s="1038"/>
      <c r="AD322" s="1038"/>
      <c r="AE322" s="1038"/>
      <c r="AF322" s="1038"/>
      <c r="AG322" s="1038"/>
      <c r="AH322" s="1039"/>
      <c r="AI322" s="1039"/>
      <c r="AJ322" s="1039"/>
      <c r="AL322" s="1091"/>
      <c r="AM322" s="1038"/>
    </row>
    <row r="323" spans="1:39" s="1009" customFormat="1">
      <c r="A323" s="1105">
        <f t="shared" si="58"/>
        <v>40</v>
      </c>
      <c r="B323" s="1106" t="s">
        <v>2692</v>
      </c>
      <c r="C323" s="1130"/>
      <c r="D323" s="374" t="s">
        <v>2586</v>
      </c>
      <c r="E323" s="1135">
        <v>10</v>
      </c>
      <c r="F323" s="1135"/>
      <c r="G323" s="1111">
        <f>+$G$281/E323</f>
        <v>17.917200000000001</v>
      </c>
      <c r="H323" s="1111"/>
      <c r="I323" s="1111"/>
      <c r="J323" s="1111">
        <v>18500</v>
      </c>
      <c r="K323" s="1111">
        <f t="shared" si="56"/>
        <v>331468.2</v>
      </c>
      <c r="L323" s="1131" t="s">
        <v>2693</v>
      </c>
      <c r="M323" s="1058" t="e">
        <f>+VLOOKUP(L323,'[121]PR (2)'!$A$12:$M$253,13,FALSE)</f>
        <v>#N/A</v>
      </c>
      <c r="N323" s="1058" t="e">
        <f>+VLOOKUP(L323,'[121]PR (2)'!$A$12:$AQ$253,12,FALSE)</f>
        <v>#N/A</v>
      </c>
      <c r="S323" s="1009">
        <v>10</v>
      </c>
      <c r="T323" s="1010"/>
      <c r="U323" s="1132"/>
      <c r="V323" s="1011"/>
      <c r="AA323" s="1038"/>
      <c r="AB323" s="1038"/>
      <c r="AC323" s="1038"/>
      <c r="AD323" s="1038"/>
      <c r="AE323" s="1038"/>
      <c r="AF323" s="1038"/>
      <c r="AG323" s="1038"/>
      <c r="AH323" s="1039"/>
      <c r="AI323" s="1039"/>
      <c r="AJ323" s="1039"/>
      <c r="AL323" s="1091"/>
      <c r="AM323" s="1038"/>
    </row>
    <row r="324" spans="1:39" s="1009" customFormat="1">
      <c r="A324" s="1105">
        <f t="shared" si="58"/>
        <v>41</v>
      </c>
      <c r="B324" s="1106" t="s">
        <v>2694</v>
      </c>
      <c r="C324" s="1130"/>
      <c r="D324" s="374" t="s">
        <v>2682</v>
      </c>
      <c r="E324" s="1135">
        <v>10</v>
      </c>
      <c r="F324" s="1135"/>
      <c r="G324" s="1111">
        <f>+S285/E324</f>
        <v>0</v>
      </c>
      <c r="H324" s="1111"/>
      <c r="I324" s="1111"/>
      <c r="J324" s="1111">
        <v>5310000</v>
      </c>
      <c r="K324" s="1111">
        <f t="shared" si="56"/>
        <v>0</v>
      </c>
      <c r="L324" s="1131" t="s">
        <v>2693</v>
      </c>
      <c r="M324" s="1058" t="e">
        <f>+VLOOKUP(L324,'[121]PR (2)'!$A$12:$M$253,13,FALSE)</f>
        <v>#N/A</v>
      </c>
      <c r="N324" s="1058" t="e">
        <f>+VLOOKUP(L324,'[121]PR (2)'!$A$12:$AQ$253,12,FALSE)</f>
        <v>#N/A</v>
      </c>
      <c r="S324" s="1009">
        <v>10</v>
      </c>
      <c r="T324" s="1010"/>
      <c r="U324" s="1132"/>
      <c r="V324" s="1011"/>
      <c r="AA324" s="1038"/>
      <c r="AB324" s="1038"/>
      <c r="AC324" s="1038"/>
      <c r="AD324" s="1038"/>
      <c r="AE324" s="1038"/>
      <c r="AF324" s="1038"/>
      <c r="AG324" s="1038"/>
      <c r="AH324" s="1039"/>
      <c r="AI324" s="1039"/>
      <c r="AJ324" s="1039"/>
      <c r="AL324" s="1091"/>
      <c r="AM324" s="1038"/>
    </row>
    <row r="325" spans="1:39" s="1009" customFormat="1">
      <c r="A325" s="1105">
        <f t="shared" si="58"/>
        <v>42</v>
      </c>
      <c r="B325" s="1106" t="s">
        <v>2695</v>
      </c>
      <c r="C325" s="1130"/>
      <c r="D325" s="374" t="s">
        <v>2586</v>
      </c>
      <c r="E325" s="1135">
        <v>1</v>
      </c>
      <c r="F325" s="1135"/>
      <c r="G325" s="1111">
        <f t="shared" ref="G325:G326" si="60">+$G$281/E325</f>
        <v>179.172</v>
      </c>
      <c r="H325" s="1111"/>
      <c r="I325" s="1111"/>
      <c r="J325" s="1111">
        <v>19300</v>
      </c>
      <c r="K325" s="1111">
        <f t="shared" si="56"/>
        <v>3458019.6</v>
      </c>
      <c r="L325" s="1131" t="s">
        <v>2696</v>
      </c>
      <c r="M325" s="1058" t="e">
        <f>+VLOOKUP(L325,'[121]PR (2)'!$A$12:$M$253,13,FALSE)</f>
        <v>#N/A</v>
      </c>
      <c r="N325" s="1058" t="e">
        <f>+VLOOKUP(L325,'[121]PR (2)'!$A$12:$AQ$253,12,FALSE)</f>
        <v>#N/A</v>
      </c>
      <c r="S325" s="1009">
        <v>1</v>
      </c>
      <c r="T325" s="1010"/>
      <c r="U325" s="1132"/>
      <c r="V325" s="1011"/>
      <c r="AA325" s="1038"/>
      <c r="AB325" s="1038"/>
      <c r="AC325" s="1038"/>
      <c r="AD325" s="1038"/>
      <c r="AE325" s="1038"/>
      <c r="AF325" s="1038"/>
      <c r="AG325" s="1038"/>
      <c r="AH325" s="1039"/>
      <c r="AI325" s="1039"/>
      <c r="AJ325" s="1039"/>
      <c r="AL325" s="1091"/>
      <c r="AM325" s="1038"/>
    </row>
    <row r="326" spans="1:39" s="1009" customFormat="1">
      <c r="A326" s="1105">
        <f t="shared" si="58"/>
        <v>43</v>
      </c>
      <c r="B326" s="1106" t="s">
        <v>2697</v>
      </c>
      <c r="C326" s="1130"/>
      <c r="D326" s="374" t="s">
        <v>2586</v>
      </c>
      <c r="E326" s="1135">
        <v>50</v>
      </c>
      <c r="F326" s="1135"/>
      <c r="G326" s="1111">
        <f t="shared" si="60"/>
        <v>3.58344</v>
      </c>
      <c r="H326" s="1111"/>
      <c r="I326" s="1111"/>
      <c r="J326" s="1111">
        <v>93400</v>
      </c>
      <c r="K326" s="1111">
        <f t="shared" ref="K326:K335" si="61">J326*G326</f>
        <v>334693.29599999997</v>
      </c>
      <c r="L326" s="1131" t="s">
        <v>2698</v>
      </c>
      <c r="M326" s="1058" t="e">
        <f>+VLOOKUP(L326,'[121]PR (2)'!$A$12:$M$253,13,FALSE)</f>
        <v>#N/A</v>
      </c>
      <c r="N326" s="1058" t="e">
        <f>+VLOOKUP(L326,'[121]PR (2)'!$A$12:$AQ$253,12,FALSE)</f>
        <v>#N/A</v>
      </c>
      <c r="S326" s="1009">
        <v>50</v>
      </c>
      <c r="T326" s="1010"/>
      <c r="U326" s="1132"/>
      <c r="V326" s="1011"/>
      <c r="AA326" s="1038"/>
      <c r="AB326" s="1038"/>
      <c r="AC326" s="1038"/>
      <c r="AD326" s="1038"/>
      <c r="AE326" s="1038"/>
      <c r="AF326" s="1038"/>
      <c r="AG326" s="1038"/>
      <c r="AH326" s="1039"/>
      <c r="AI326" s="1039"/>
      <c r="AJ326" s="1039"/>
      <c r="AL326" s="1091"/>
      <c r="AM326" s="1038"/>
    </row>
    <row r="327" spans="1:39" s="1009" customFormat="1">
      <c r="A327" s="1105">
        <f t="shared" si="58"/>
        <v>44</v>
      </c>
      <c r="B327" s="1106" t="s">
        <v>2699</v>
      </c>
      <c r="C327" s="1130"/>
      <c r="D327" s="374" t="s">
        <v>2586</v>
      </c>
      <c r="E327" s="1135">
        <v>50</v>
      </c>
      <c r="F327" s="1135"/>
      <c r="G327" s="1111">
        <f t="shared" ref="G327:G332" si="62">+$G$283/E327</f>
        <v>82.8</v>
      </c>
      <c r="H327" s="1111"/>
      <c r="I327" s="1111"/>
      <c r="J327" s="1111">
        <v>6000</v>
      </c>
      <c r="K327" s="1111">
        <f t="shared" si="61"/>
        <v>496800</v>
      </c>
      <c r="L327" s="1131" t="s">
        <v>2700</v>
      </c>
      <c r="M327" s="1058" t="e">
        <f>+VLOOKUP(L327,'[121]PR (2)'!$A$12:$M$253,13,FALSE)</f>
        <v>#N/A</v>
      </c>
      <c r="N327" s="1058" t="e">
        <f>+VLOOKUP(L327,'[121]PR (2)'!$A$12:$AQ$253,12,FALSE)</f>
        <v>#N/A</v>
      </c>
      <c r="S327" s="1009">
        <v>50</v>
      </c>
      <c r="T327" s="1010"/>
      <c r="U327" s="1132"/>
      <c r="V327" s="1011"/>
      <c r="AA327" s="1038"/>
      <c r="AB327" s="1038"/>
      <c r="AC327" s="1038"/>
      <c r="AD327" s="1038"/>
      <c r="AE327" s="1038"/>
      <c r="AF327" s="1038"/>
      <c r="AG327" s="1038"/>
      <c r="AH327" s="1039"/>
      <c r="AI327" s="1039"/>
      <c r="AJ327" s="1039"/>
      <c r="AL327" s="1091"/>
      <c r="AM327" s="1038"/>
    </row>
    <row r="328" spans="1:39" s="1009" customFormat="1">
      <c r="A328" s="1105">
        <f t="shared" si="58"/>
        <v>45</v>
      </c>
      <c r="B328" s="1106" t="s">
        <v>2701</v>
      </c>
      <c r="C328" s="1130"/>
      <c r="D328" s="374" t="s">
        <v>2586</v>
      </c>
      <c r="E328" s="1135">
        <v>100</v>
      </c>
      <c r="F328" s="1135"/>
      <c r="G328" s="1111">
        <f t="shared" si="62"/>
        <v>41.4</v>
      </c>
      <c r="H328" s="1111"/>
      <c r="I328" s="1111"/>
      <c r="J328" s="1111">
        <v>2600</v>
      </c>
      <c r="K328" s="1111">
        <f t="shared" si="61"/>
        <v>107640</v>
      </c>
      <c r="L328" s="1131" t="s">
        <v>2702</v>
      </c>
      <c r="M328" s="1058" t="e">
        <f>+VLOOKUP(L328,'[121]PR (2)'!$A$12:$M$253,13,FALSE)</f>
        <v>#N/A</v>
      </c>
      <c r="N328" s="1058" t="e">
        <f>+VLOOKUP(L328,'[121]PR (2)'!$A$12:$AQ$253,12,FALSE)</f>
        <v>#N/A</v>
      </c>
      <c r="S328" s="1009">
        <v>100</v>
      </c>
      <c r="T328" s="1010"/>
      <c r="U328" s="1132"/>
      <c r="V328" s="1011"/>
      <c r="AA328" s="1038"/>
      <c r="AB328" s="1038"/>
      <c r="AC328" s="1038"/>
      <c r="AD328" s="1038"/>
      <c r="AE328" s="1038"/>
      <c r="AF328" s="1038"/>
      <c r="AG328" s="1038"/>
      <c r="AH328" s="1039"/>
      <c r="AI328" s="1039"/>
      <c r="AJ328" s="1039"/>
      <c r="AL328" s="1091"/>
      <c r="AM328" s="1038"/>
    </row>
    <row r="329" spans="1:39" s="1009" customFormat="1">
      <c r="A329" s="1105">
        <f t="shared" si="58"/>
        <v>46</v>
      </c>
      <c r="B329" s="1106" t="s">
        <v>2703</v>
      </c>
      <c r="C329" s="1130"/>
      <c r="D329" s="374" t="s">
        <v>2586</v>
      </c>
      <c r="E329" s="1135">
        <v>50</v>
      </c>
      <c r="F329" s="1135"/>
      <c r="G329" s="1111">
        <f t="shared" si="62"/>
        <v>82.8</v>
      </c>
      <c r="H329" s="1111"/>
      <c r="I329" s="1111"/>
      <c r="J329" s="1111">
        <v>1900</v>
      </c>
      <c r="K329" s="1111">
        <f t="shared" si="61"/>
        <v>157320</v>
      </c>
      <c r="L329" s="1131" t="s">
        <v>2704</v>
      </c>
      <c r="M329" s="1058" t="e">
        <f>+VLOOKUP(L329,'[121]PR (2)'!$A$12:$M$253,13,FALSE)</f>
        <v>#N/A</v>
      </c>
      <c r="N329" s="1058" t="e">
        <f>+VLOOKUP(L329,'[121]PR (2)'!$A$12:$AQ$253,12,FALSE)</f>
        <v>#N/A</v>
      </c>
      <c r="S329" s="1009">
        <v>50</v>
      </c>
      <c r="T329" s="1010"/>
      <c r="U329" s="1132"/>
      <c r="V329" s="1011"/>
      <c r="AA329" s="1038"/>
      <c r="AB329" s="1038"/>
      <c r="AC329" s="1038"/>
      <c r="AD329" s="1038"/>
      <c r="AE329" s="1038"/>
      <c r="AF329" s="1038"/>
      <c r="AG329" s="1038"/>
      <c r="AH329" s="1039"/>
      <c r="AI329" s="1039"/>
      <c r="AJ329" s="1039"/>
      <c r="AL329" s="1091"/>
      <c r="AM329" s="1038"/>
    </row>
    <row r="330" spans="1:39" s="1009" customFormat="1">
      <c r="A330" s="1105">
        <f t="shared" si="58"/>
        <v>47</v>
      </c>
      <c r="B330" s="1106" t="s">
        <v>2705</v>
      </c>
      <c r="C330" s="1130"/>
      <c r="D330" s="374" t="s">
        <v>2586</v>
      </c>
      <c r="E330" s="1135">
        <v>150</v>
      </c>
      <c r="F330" s="1135"/>
      <c r="G330" s="1111">
        <f t="shared" si="62"/>
        <v>27.6</v>
      </c>
      <c r="H330" s="1111"/>
      <c r="I330" s="1111"/>
      <c r="J330" s="1111">
        <v>26300</v>
      </c>
      <c r="K330" s="1111">
        <f t="shared" si="61"/>
        <v>725880</v>
      </c>
      <c r="L330" s="1131" t="s">
        <v>2706</v>
      </c>
      <c r="M330" s="1058" t="e">
        <f>+VLOOKUP(L330,'[121]PR (2)'!$A$12:$M$253,13,FALSE)</f>
        <v>#N/A</v>
      </c>
      <c r="N330" s="1058" t="e">
        <f>+VLOOKUP(L330,'[121]PR (2)'!$A$12:$AQ$253,12,FALSE)</f>
        <v>#N/A</v>
      </c>
      <c r="S330" s="1009">
        <v>150</v>
      </c>
      <c r="T330" s="1010"/>
      <c r="U330" s="1132"/>
      <c r="V330" s="1011"/>
      <c r="AA330" s="1038"/>
      <c r="AB330" s="1038"/>
      <c r="AC330" s="1038"/>
      <c r="AD330" s="1038"/>
      <c r="AE330" s="1038"/>
      <c r="AF330" s="1038"/>
      <c r="AG330" s="1038"/>
      <c r="AH330" s="1039"/>
      <c r="AI330" s="1039"/>
      <c r="AJ330" s="1039"/>
      <c r="AL330" s="1091"/>
      <c r="AM330" s="1038"/>
    </row>
    <row r="331" spans="1:39" s="1009" customFormat="1">
      <c r="A331" s="1105">
        <f t="shared" si="58"/>
        <v>48</v>
      </c>
      <c r="B331" s="1106" t="s">
        <v>2707</v>
      </c>
      <c r="C331" s="1130"/>
      <c r="D331" s="374" t="s">
        <v>2586</v>
      </c>
      <c r="E331" s="1135">
        <v>150</v>
      </c>
      <c r="F331" s="1135"/>
      <c r="G331" s="1111">
        <f t="shared" si="62"/>
        <v>27.6</v>
      </c>
      <c r="H331" s="1111"/>
      <c r="I331" s="1111"/>
      <c r="J331" s="1111">
        <v>9400</v>
      </c>
      <c r="K331" s="1111">
        <f t="shared" si="61"/>
        <v>259440</v>
      </c>
      <c r="L331" s="1131" t="s">
        <v>2706</v>
      </c>
      <c r="M331" s="1058" t="e">
        <f>+VLOOKUP(L331,'[121]PR (2)'!$A$12:$M$253,13,FALSE)</f>
        <v>#N/A</v>
      </c>
      <c r="N331" s="1058" t="e">
        <f>+VLOOKUP(L331,'[121]PR (2)'!$A$12:$AQ$253,12,FALSE)</f>
        <v>#N/A</v>
      </c>
      <c r="S331" s="1009">
        <v>150</v>
      </c>
      <c r="T331" s="1010"/>
      <c r="U331" s="1132"/>
      <c r="V331" s="1011"/>
      <c r="AA331" s="1038"/>
      <c r="AB331" s="1038"/>
      <c r="AC331" s="1038"/>
      <c r="AD331" s="1038"/>
      <c r="AE331" s="1038"/>
      <c r="AF331" s="1038"/>
      <c r="AG331" s="1038"/>
      <c r="AH331" s="1039"/>
      <c r="AI331" s="1039"/>
      <c r="AJ331" s="1039"/>
      <c r="AL331" s="1091"/>
      <c r="AM331" s="1038"/>
    </row>
    <row r="332" spans="1:39" s="1009" customFormat="1">
      <c r="A332" s="1105">
        <f t="shared" si="58"/>
        <v>49</v>
      </c>
      <c r="B332" s="1106" t="s">
        <v>2708</v>
      </c>
      <c r="C332" s="1130"/>
      <c r="D332" s="374" t="s">
        <v>2586</v>
      </c>
      <c r="E332" s="1135">
        <v>300</v>
      </c>
      <c r="F332" s="1135"/>
      <c r="G332" s="1111">
        <f t="shared" si="62"/>
        <v>13.8</v>
      </c>
      <c r="H332" s="1111"/>
      <c r="I332" s="1111"/>
      <c r="J332" s="1111">
        <v>12000</v>
      </c>
      <c r="K332" s="1111">
        <f t="shared" si="61"/>
        <v>165600</v>
      </c>
      <c r="L332" s="1131" t="s">
        <v>2709</v>
      </c>
      <c r="M332" s="1058" t="e">
        <f>+VLOOKUP(L332,'[121]PR (2)'!$A$12:$M$253,13,FALSE)</f>
        <v>#N/A</v>
      </c>
      <c r="N332" s="1058" t="e">
        <f>+VLOOKUP(L332,'[121]PR (2)'!$A$12:$AQ$253,12,FALSE)</f>
        <v>#N/A</v>
      </c>
      <c r="S332" s="1009">
        <v>300</v>
      </c>
      <c r="T332" s="1010" t="s">
        <v>2710</v>
      </c>
      <c r="U332" s="1132"/>
      <c r="V332" s="1011"/>
      <c r="AA332" s="1038"/>
      <c r="AB332" s="1038"/>
      <c r="AC332" s="1038"/>
      <c r="AD332" s="1038"/>
      <c r="AE332" s="1038"/>
      <c r="AF332" s="1038"/>
      <c r="AG332" s="1038"/>
      <c r="AH332" s="1039"/>
      <c r="AI332" s="1039"/>
      <c r="AJ332" s="1039"/>
      <c r="AL332" s="1091"/>
      <c r="AM332" s="1038"/>
    </row>
    <row r="333" spans="1:39" s="1009" customFormat="1">
      <c r="A333" s="1105">
        <f t="shared" si="58"/>
        <v>50</v>
      </c>
      <c r="B333" s="1106" t="s">
        <v>2711</v>
      </c>
      <c r="C333" s="1130"/>
      <c r="D333" s="374" t="s">
        <v>2586</v>
      </c>
      <c r="E333" s="1135"/>
      <c r="F333" s="1135"/>
      <c r="G333" s="1111">
        <v>30</v>
      </c>
      <c r="H333" s="1111"/>
      <c r="I333" s="1111"/>
      <c r="J333" s="1111">
        <v>300000</v>
      </c>
      <c r="K333" s="1111">
        <f t="shared" si="61"/>
        <v>9000000</v>
      </c>
      <c r="L333" s="1131"/>
      <c r="M333" s="1058" t="e">
        <f>+VLOOKUP(L333,'[121]PR (2)'!$A$12:$M$253,13,FALSE)</f>
        <v>#N/A</v>
      </c>
      <c r="N333" s="1058" t="e">
        <f>+VLOOKUP(L333,'[121]PR (2)'!$A$12:$AQ$253,12,FALSE)</f>
        <v>#N/A</v>
      </c>
      <c r="S333" s="1009">
        <v>500</v>
      </c>
      <c r="T333" s="1010"/>
      <c r="U333" s="1132"/>
      <c r="V333" s="1011"/>
      <c r="AA333" s="1038"/>
      <c r="AB333" s="1038"/>
      <c r="AC333" s="1038"/>
      <c r="AD333" s="1038"/>
      <c r="AE333" s="1038"/>
      <c r="AF333" s="1038"/>
      <c r="AG333" s="1038"/>
      <c r="AH333" s="1039"/>
      <c r="AI333" s="1039"/>
      <c r="AJ333" s="1039"/>
      <c r="AL333" s="1091"/>
      <c r="AM333" s="1038"/>
    </row>
    <row r="334" spans="1:39" s="1009" customFormat="1">
      <c r="A334" s="1105">
        <f t="shared" si="58"/>
        <v>51</v>
      </c>
      <c r="B334" s="1106" t="s">
        <v>2712</v>
      </c>
      <c r="C334" s="1130"/>
      <c r="D334" s="374" t="s">
        <v>2586</v>
      </c>
      <c r="E334" s="1135"/>
      <c r="F334" s="1135"/>
      <c r="G334" s="1111">
        <v>10</v>
      </c>
      <c r="H334" s="1111"/>
      <c r="I334" s="1111"/>
      <c r="J334" s="1111">
        <v>400000</v>
      </c>
      <c r="K334" s="1111">
        <f t="shared" si="61"/>
        <v>4000000</v>
      </c>
      <c r="L334" s="1187"/>
      <c r="M334" s="1058" t="e">
        <f>+VLOOKUP(L334,'[121]PR (2)'!$A$12:$M$253,13,FALSE)</f>
        <v>#N/A</v>
      </c>
      <c r="N334" s="1058" t="e">
        <f>+VLOOKUP(L334,'[121]PR (2)'!$A$12:$AQ$253,12,FALSE)</f>
        <v>#N/A</v>
      </c>
      <c r="S334" s="1009">
        <v>500</v>
      </c>
      <c r="T334" s="1010"/>
      <c r="U334" s="1132"/>
      <c r="V334" s="1011"/>
      <c r="AA334" s="1038"/>
      <c r="AB334" s="1038"/>
      <c r="AC334" s="1038"/>
      <c r="AD334" s="1038"/>
      <c r="AE334" s="1038"/>
      <c r="AF334" s="1038"/>
      <c r="AG334" s="1038"/>
      <c r="AH334" s="1039"/>
      <c r="AI334" s="1039"/>
      <c r="AJ334" s="1039"/>
      <c r="AL334" s="1091"/>
      <c r="AM334" s="1038"/>
    </row>
    <row r="335" spans="1:39" s="1009" customFormat="1">
      <c r="A335" s="1105">
        <f t="shared" si="58"/>
        <v>52</v>
      </c>
      <c r="B335" s="1106" t="s">
        <v>2713</v>
      </c>
      <c r="C335" s="1130"/>
      <c r="D335" s="374" t="s">
        <v>2586</v>
      </c>
      <c r="E335" s="1135">
        <v>500</v>
      </c>
      <c r="F335" s="1135"/>
      <c r="G335" s="1111">
        <f>+$G$283/E335</f>
        <v>8.2799999999999994</v>
      </c>
      <c r="H335" s="1111"/>
      <c r="I335" s="1111"/>
      <c r="J335" s="1111">
        <v>43500</v>
      </c>
      <c r="K335" s="1111">
        <f t="shared" si="61"/>
        <v>360180</v>
      </c>
      <c r="L335" s="1187" t="s">
        <v>2714</v>
      </c>
      <c r="M335" s="1058" t="e">
        <f>+VLOOKUP(L335,'[121]PR (2)'!$A$12:$M$253,13,FALSE)</f>
        <v>#N/A</v>
      </c>
      <c r="N335" s="1058" t="e">
        <f>+VLOOKUP(L335,'[121]PR (2)'!$A$12:$AQ$253,12,FALSE)</f>
        <v>#N/A</v>
      </c>
      <c r="S335" s="1009">
        <v>500</v>
      </c>
      <c r="T335" s="1010"/>
      <c r="U335" s="1132"/>
      <c r="V335" s="1011"/>
      <c r="AA335" s="1038"/>
      <c r="AB335" s="1038"/>
      <c r="AC335" s="1038"/>
      <c r="AD335" s="1038"/>
      <c r="AE335" s="1038"/>
      <c r="AF335" s="1038"/>
      <c r="AG335" s="1038"/>
      <c r="AH335" s="1039"/>
      <c r="AI335" s="1039"/>
      <c r="AJ335" s="1039"/>
      <c r="AL335" s="1091"/>
      <c r="AM335" s="1038"/>
    </row>
    <row r="336" spans="1:39" s="1009" customFormat="1">
      <c r="A336" s="1105">
        <v>51</v>
      </c>
      <c r="B336" s="1106" t="s">
        <v>2715</v>
      </c>
      <c r="C336" s="1130"/>
      <c r="D336" s="374"/>
      <c r="E336" s="1136">
        <v>0.05</v>
      </c>
      <c r="F336" s="1136"/>
      <c r="G336" s="1109"/>
      <c r="H336" s="1109"/>
      <c r="I336" s="1109"/>
      <c r="J336" s="1111"/>
      <c r="K336" s="1137">
        <f>E336*SUM(K291:K335)</f>
        <v>12649499.58405</v>
      </c>
      <c r="L336" s="1185"/>
      <c r="M336" s="1058" t="e">
        <f>+VLOOKUP(L336,'[121]PR (2)'!$A$12:$M$253,13,FALSE)</f>
        <v>#N/A</v>
      </c>
      <c r="N336" s="1058" t="e">
        <f>+VLOOKUP(L336,'[121]PR (2)'!$A$12:$AQ$253,12,FALSE)</f>
        <v>#N/A</v>
      </c>
      <c r="T336" s="1010"/>
      <c r="U336" s="1132"/>
      <c r="V336" s="1011"/>
      <c r="AA336" s="1038"/>
      <c r="AB336" s="1038"/>
      <c r="AC336" s="1038"/>
      <c r="AD336" s="1038"/>
      <c r="AE336" s="1038"/>
      <c r="AF336" s="1038"/>
      <c r="AG336" s="1038"/>
      <c r="AH336" s="1039"/>
      <c r="AI336" s="1039"/>
      <c r="AJ336" s="1039"/>
      <c r="AL336" s="1091"/>
      <c r="AM336" s="1038"/>
    </row>
    <row r="337" spans="1:39" s="1038" customFormat="1" ht="29.5" customHeight="1">
      <c r="A337" s="1045" t="s">
        <v>2110</v>
      </c>
      <c r="B337" s="1046" t="s">
        <v>2716</v>
      </c>
      <c r="C337" s="1047"/>
      <c r="D337" s="1048" t="s">
        <v>2489</v>
      </c>
      <c r="E337" s="1049"/>
      <c r="F337" s="1049"/>
      <c r="G337" s="1050">
        <f>G281</f>
        <v>179.172</v>
      </c>
      <c r="H337" s="1050"/>
      <c r="I337" s="1050"/>
      <c r="J337" s="1051">
        <f>K337/G337</f>
        <v>2736404.1014332599</v>
      </c>
      <c r="K337" s="1051">
        <f>SUBTOTAL(9,K338:K371)</f>
        <v>490286995.662</v>
      </c>
      <c r="L337" s="1052" t="s">
        <v>2631</v>
      </c>
      <c r="M337" s="1016" t="e">
        <f>+VLOOKUP(L337,'[121]PR (2)'!$A$12:$M$253,13,FALSE)</f>
        <v>#N/A</v>
      </c>
      <c r="N337" s="1016" t="e">
        <f>+VLOOKUP(L337,'[121]PR (2)'!$A$12:$AQ$253,12,FALSE)</f>
        <v>#N/A</v>
      </c>
      <c r="P337" s="1053"/>
      <c r="Q337" s="1053"/>
      <c r="R337" s="1053"/>
      <c r="T337" s="1054" t="s">
        <v>2717</v>
      </c>
      <c r="U337" s="1041"/>
      <c r="V337" s="1041"/>
      <c r="AH337" s="1039"/>
      <c r="AI337" s="1039"/>
      <c r="AJ337" s="1039"/>
      <c r="AL337" s="1055"/>
    </row>
    <row r="338" spans="1:39" s="1140" customFormat="1" ht="18" customHeight="1">
      <c r="A338" s="1118" t="s">
        <v>2633</v>
      </c>
      <c r="B338" s="1119" t="s">
        <v>2718</v>
      </c>
      <c r="C338" s="1119"/>
      <c r="D338" s="1095"/>
      <c r="E338" s="1138"/>
      <c r="F338" s="1138"/>
      <c r="G338" s="1123"/>
      <c r="H338" s="1123"/>
      <c r="I338" s="1123"/>
      <c r="J338" s="1139"/>
      <c r="K338" s="1099">
        <f>SUBTOTAL(9,K339:K349)</f>
        <v>340356000</v>
      </c>
      <c r="L338" s="1185" t="s">
        <v>2719</v>
      </c>
      <c r="M338" s="1058" t="e">
        <f>+VLOOKUP(L338,'[121]PR (2)'!$A$12:$M$253,13,FALSE)</f>
        <v>#N/A</v>
      </c>
      <c r="N338" s="1058" t="e">
        <f>+VLOOKUP(L338,'[121]PR (2)'!$A$12:$AQ$253,12,FALSE)</f>
        <v>#N/A</v>
      </c>
      <c r="S338" s="1141"/>
      <c r="T338" s="1142"/>
      <c r="U338" s="1143"/>
      <c r="V338" s="1144"/>
      <c r="AA338" s="1038"/>
      <c r="AB338" s="1038"/>
      <c r="AC338" s="1038"/>
      <c r="AD338" s="1038"/>
      <c r="AE338" s="1038"/>
      <c r="AF338" s="1038"/>
      <c r="AG338" s="1038"/>
      <c r="AH338" s="1039"/>
      <c r="AI338" s="1039"/>
      <c r="AJ338" s="1039"/>
      <c r="AL338" s="1091"/>
      <c r="AM338" s="1038"/>
    </row>
    <row r="339" spans="1:39" s="1009" customFormat="1">
      <c r="A339" s="1105">
        <v>1</v>
      </c>
      <c r="B339" s="1145" t="s">
        <v>2720</v>
      </c>
      <c r="C339" s="1146" t="s">
        <v>2721</v>
      </c>
      <c r="D339" s="1131" t="s">
        <v>2677</v>
      </c>
      <c r="E339" s="1109"/>
      <c r="F339" s="1109"/>
      <c r="G339" s="1111">
        <v>576</v>
      </c>
      <c r="H339" s="1111"/>
      <c r="I339" s="1111"/>
      <c r="J339" s="1111">
        <v>98000</v>
      </c>
      <c r="K339" s="1111">
        <f t="shared" ref="K339:K370" si="63">+G339*J339</f>
        <v>56448000</v>
      </c>
      <c r="L339" s="1185"/>
      <c r="M339" s="1058" t="e">
        <f>+VLOOKUP(L339,'[121]PR (2)'!$A$12:$M$253,13,FALSE)</f>
        <v>#N/A</v>
      </c>
      <c r="N339" s="1058" t="e">
        <f>+VLOOKUP(L339,'[121]PR (2)'!$A$12:$AQ$253,12,FALSE)</f>
        <v>#N/A</v>
      </c>
      <c r="T339" s="1010"/>
      <c r="U339" s="1132"/>
      <c r="V339" s="1011"/>
      <c r="AA339" s="1038"/>
      <c r="AB339" s="1038"/>
      <c r="AC339" s="1038"/>
      <c r="AD339" s="1038"/>
      <c r="AE339" s="1038"/>
      <c r="AF339" s="1038"/>
      <c r="AG339" s="1038"/>
      <c r="AH339" s="1039"/>
      <c r="AI339" s="1039"/>
      <c r="AJ339" s="1039"/>
      <c r="AL339" s="1091"/>
      <c r="AM339" s="1038"/>
    </row>
    <row r="340" spans="1:39" s="1009" customFormat="1">
      <c r="A340" s="1105">
        <f>+A339+1</f>
        <v>2</v>
      </c>
      <c r="B340" s="1145" t="s">
        <v>2722</v>
      </c>
      <c r="C340" s="1146" t="s">
        <v>2723</v>
      </c>
      <c r="D340" s="1131" t="s">
        <v>2677</v>
      </c>
      <c r="E340" s="1109"/>
      <c r="F340" s="1109"/>
      <c r="G340" s="1111">
        <v>816</v>
      </c>
      <c r="H340" s="1111"/>
      <c r="I340" s="1111"/>
      <c r="J340" s="1111">
        <v>120000</v>
      </c>
      <c r="K340" s="1111">
        <f t="shared" si="63"/>
        <v>97920000</v>
      </c>
      <c r="L340" s="1185"/>
      <c r="M340" s="1058" t="e">
        <f>+VLOOKUP(L340,'[121]PR (2)'!$A$12:$M$253,13,FALSE)</f>
        <v>#N/A</v>
      </c>
      <c r="N340" s="1058" t="e">
        <f>+VLOOKUP(L340,'[121]PR (2)'!$A$12:$AQ$253,12,FALSE)</f>
        <v>#N/A</v>
      </c>
      <c r="T340" s="1010"/>
      <c r="U340" s="1132"/>
      <c r="V340" s="1011"/>
      <c r="AA340" s="1038"/>
      <c r="AB340" s="1038"/>
      <c r="AC340" s="1038"/>
      <c r="AD340" s="1038"/>
      <c r="AE340" s="1038"/>
      <c r="AF340" s="1038"/>
      <c r="AG340" s="1038"/>
      <c r="AH340" s="1039"/>
      <c r="AI340" s="1039"/>
      <c r="AJ340" s="1039"/>
      <c r="AL340" s="1091"/>
      <c r="AM340" s="1038"/>
    </row>
    <row r="341" spans="1:39" s="1009" customFormat="1">
      <c r="A341" s="1105">
        <f t="shared" ref="A341:A349" si="64">+A340+1</f>
        <v>3</v>
      </c>
      <c r="B341" s="1145" t="s">
        <v>2724</v>
      </c>
      <c r="C341" s="1146" t="s">
        <v>2725</v>
      </c>
      <c r="D341" s="1131" t="s">
        <v>2677</v>
      </c>
      <c r="E341" s="1109"/>
      <c r="F341" s="1109"/>
      <c r="G341" s="1111">
        <v>672</v>
      </c>
      <c r="H341" s="1111"/>
      <c r="I341" s="1111"/>
      <c r="J341" s="1111">
        <v>210000</v>
      </c>
      <c r="K341" s="1111">
        <f t="shared" si="63"/>
        <v>141120000</v>
      </c>
      <c r="L341" s="1185"/>
      <c r="M341" s="1058"/>
      <c r="N341" s="1058"/>
      <c r="T341" s="1010"/>
      <c r="U341" s="1132"/>
      <c r="V341" s="1011"/>
      <c r="AA341" s="1038"/>
      <c r="AB341" s="1038"/>
      <c r="AC341" s="1038"/>
      <c r="AD341" s="1038"/>
      <c r="AE341" s="1038"/>
      <c r="AF341" s="1038"/>
      <c r="AG341" s="1038"/>
      <c r="AH341" s="1039"/>
      <c r="AI341" s="1039"/>
      <c r="AJ341" s="1039"/>
      <c r="AL341" s="1091"/>
      <c r="AM341" s="1038"/>
    </row>
    <row r="342" spans="1:39" s="1009" customFormat="1">
      <c r="A342" s="1105">
        <f t="shared" si="64"/>
        <v>4</v>
      </c>
      <c r="B342" s="1145" t="s">
        <v>2726</v>
      </c>
      <c r="C342" s="1146" t="s">
        <v>2723</v>
      </c>
      <c r="D342" s="1131" t="s">
        <v>2677</v>
      </c>
      <c r="E342" s="1109"/>
      <c r="F342" s="1109"/>
      <c r="G342" s="1111">
        <v>12</v>
      </c>
      <c r="H342" s="1111"/>
      <c r="I342" s="1111"/>
      <c r="J342" s="1111">
        <v>320000</v>
      </c>
      <c r="K342" s="1111">
        <f t="shared" si="63"/>
        <v>3840000</v>
      </c>
      <c r="L342" s="1185"/>
      <c r="M342" s="1058"/>
      <c r="N342" s="1058"/>
      <c r="T342" s="1010"/>
      <c r="U342" s="1132"/>
      <c r="V342" s="1011"/>
      <c r="AA342" s="1038"/>
      <c r="AB342" s="1038"/>
      <c r="AC342" s="1038"/>
      <c r="AD342" s="1038"/>
      <c r="AE342" s="1038"/>
      <c r="AF342" s="1038"/>
      <c r="AG342" s="1038"/>
      <c r="AH342" s="1039"/>
      <c r="AI342" s="1039"/>
      <c r="AJ342" s="1039"/>
      <c r="AL342" s="1091"/>
      <c r="AM342" s="1038"/>
    </row>
    <row r="343" spans="1:39" s="1009" customFormat="1">
      <c r="A343" s="1105">
        <f t="shared" si="64"/>
        <v>5</v>
      </c>
      <c r="B343" s="1145" t="s">
        <v>2727</v>
      </c>
      <c r="C343" s="1146" t="s">
        <v>2728</v>
      </c>
      <c r="D343" s="1131" t="s">
        <v>2677</v>
      </c>
      <c r="E343" s="1109"/>
      <c r="F343" s="1109"/>
      <c r="G343" s="1111">
        <v>12</v>
      </c>
      <c r="H343" s="1111"/>
      <c r="I343" s="1111"/>
      <c r="J343" s="1111">
        <v>320000</v>
      </c>
      <c r="K343" s="1111">
        <f t="shared" si="63"/>
        <v>3840000</v>
      </c>
      <c r="L343" s="1185"/>
      <c r="M343" s="1058"/>
      <c r="N343" s="1058"/>
      <c r="T343" s="1010"/>
      <c r="U343" s="1132"/>
      <c r="V343" s="1011"/>
      <c r="AA343" s="1038"/>
      <c r="AB343" s="1038"/>
      <c r="AC343" s="1038"/>
      <c r="AD343" s="1038"/>
      <c r="AE343" s="1038"/>
      <c r="AF343" s="1038"/>
      <c r="AG343" s="1038"/>
      <c r="AH343" s="1039"/>
      <c r="AI343" s="1039"/>
      <c r="AJ343" s="1039"/>
      <c r="AL343" s="1091"/>
      <c r="AM343" s="1038"/>
    </row>
    <row r="344" spans="1:39" s="1009" customFormat="1">
      <c r="A344" s="1105">
        <f t="shared" si="64"/>
        <v>6</v>
      </c>
      <c r="B344" s="1147" t="s">
        <v>2729</v>
      </c>
      <c r="C344" s="1146"/>
      <c r="D344" s="1131" t="s">
        <v>2677</v>
      </c>
      <c r="E344" s="1109"/>
      <c r="F344" s="1109"/>
      <c r="G344" s="1111">
        <v>168</v>
      </c>
      <c r="H344" s="1111"/>
      <c r="I344" s="1111"/>
      <c r="J344" s="1111">
        <v>65000</v>
      </c>
      <c r="K344" s="1111">
        <f t="shared" si="63"/>
        <v>10920000</v>
      </c>
      <c r="L344" s="1185"/>
      <c r="M344" s="1058"/>
      <c r="N344" s="1058"/>
      <c r="T344" s="1010"/>
      <c r="U344" s="1132"/>
      <c r="V344" s="1011"/>
      <c r="AA344" s="1038"/>
      <c r="AB344" s="1038"/>
      <c r="AC344" s="1038"/>
      <c r="AD344" s="1038"/>
      <c r="AE344" s="1038"/>
      <c r="AF344" s="1038"/>
      <c r="AG344" s="1038"/>
      <c r="AH344" s="1039"/>
      <c r="AI344" s="1039"/>
      <c r="AJ344" s="1039"/>
      <c r="AL344" s="1091"/>
      <c r="AM344" s="1038"/>
    </row>
    <row r="345" spans="1:39" s="1009" customFormat="1">
      <c r="A345" s="1105">
        <f t="shared" si="64"/>
        <v>7</v>
      </c>
      <c r="B345" s="1147" t="s">
        <v>2730</v>
      </c>
      <c r="C345" s="1146"/>
      <c r="D345" s="1131" t="s">
        <v>2677</v>
      </c>
      <c r="E345" s="1109"/>
      <c r="F345" s="1109"/>
      <c r="G345" s="1111">
        <v>144</v>
      </c>
      <c r="H345" s="1111"/>
      <c r="I345" s="1111"/>
      <c r="J345" s="1111">
        <v>65000</v>
      </c>
      <c r="K345" s="1111">
        <f t="shared" si="63"/>
        <v>9360000</v>
      </c>
      <c r="L345" s="1185"/>
      <c r="M345" s="1058"/>
      <c r="N345" s="1058"/>
      <c r="T345" s="1010"/>
      <c r="U345" s="1132"/>
      <c r="V345" s="1011"/>
      <c r="AA345" s="1038"/>
      <c r="AB345" s="1038"/>
      <c r="AC345" s="1038"/>
      <c r="AD345" s="1038"/>
      <c r="AE345" s="1038"/>
      <c r="AF345" s="1038"/>
      <c r="AG345" s="1038"/>
      <c r="AH345" s="1039"/>
      <c r="AI345" s="1039"/>
      <c r="AJ345" s="1039"/>
      <c r="AL345" s="1091"/>
      <c r="AM345" s="1038"/>
    </row>
    <row r="346" spans="1:39" s="1009" customFormat="1">
      <c r="A346" s="1105">
        <f t="shared" si="64"/>
        <v>8</v>
      </c>
      <c r="B346" s="1147" t="s">
        <v>2731</v>
      </c>
      <c r="C346" s="1146"/>
      <c r="D346" s="1131" t="s">
        <v>2677</v>
      </c>
      <c r="E346" s="1109"/>
      <c r="F346" s="1109"/>
      <c r="G346" s="1111">
        <v>2.4000000000000004</v>
      </c>
      <c r="H346" s="1111"/>
      <c r="I346" s="1111"/>
      <c r="J346" s="1111">
        <v>65000</v>
      </c>
      <c r="K346" s="1111">
        <f t="shared" si="63"/>
        <v>156000.00000000003</v>
      </c>
      <c r="L346" s="1185"/>
      <c r="M346" s="1058"/>
      <c r="N346" s="1058"/>
      <c r="T346" s="1010"/>
      <c r="U346" s="1132"/>
      <c r="V346" s="1011"/>
      <c r="AA346" s="1038"/>
      <c r="AB346" s="1038"/>
      <c r="AC346" s="1038"/>
      <c r="AD346" s="1038"/>
      <c r="AE346" s="1038"/>
      <c r="AF346" s="1038"/>
      <c r="AG346" s="1038"/>
      <c r="AH346" s="1039"/>
      <c r="AI346" s="1039"/>
      <c r="AJ346" s="1039"/>
      <c r="AL346" s="1091"/>
      <c r="AM346" s="1038"/>
    </row>
    <row r="347" spans="1:39" s="1009" customFormat="1">
      <c r="A347" s="1105">
        <f t="shared" si="64"/>
        <v>9</v>
      </c>
      <c r="B347" s="1145" t="s">
        <v>2732</v>
      </c>
      <c r="C347" s="1146" t="s">
        <v>2733</v>
      </c>
      <c r="D347" s="1131" t="s">
        <v>2677</v>
      </c>
      <c r="E347" s="1109"/>
      <c r="F347" s="1109"/>
      <c r="G347" s="1111">
        <v>48</v>
      </c>
      <c r="H347" s="1111"/>
      <c r="I347" s="1111"/>
      <c r="J347" s="1111">
        <v>180000</v>
      </c>
      <c r="K347" s="1111">
        <f t="shared" si="63"/>
        <v>8640000</v>
      </c>
      <c r="L347" s="1185"/>
      <c r="M347" s="1058"/>
      <c r="N347" s="1058"/>
      <c r="T347" s="1010"/>
      <c r="U347" s="1132"/>
      <c r="V347" s="1011"/>
      <c r="AA347" s="1038"/>
      <c r="AB347" s="1038"/>
      <c r="AC347" s="1038"/>
      <c r="AD347" s="1038"/>
      <c r="AE347" s="1038"/>
      <c r="AF347" s="1038"/>
      <c r="AG347" s="1038"/>
      <c r="AH347" s="1039"/>
      <c r="AI347" s="1039"/>
      <c r="AJ347" s="1039"/>
      <c r="AL347" s="1091"/>
      <c r="AM347" s="1038"/>
    </row>
    <row r="348" spans="1:39" s="1009" customFormat="1">
      <c r="A348" s="1105">
        <f t="shared" si="64"/>
        <v>10</v>
      </c>
      <c r="B348" s="1145" t="s">
        <v>2734</v>
      </c>
      <c r="C348" s="1130"/>
      <c r="D348" s="1131" t="s">
        <v>2677</v>
      </c>
      <c r="E348" s="1109"/>
      <c r="F348" s="1109"/>
      <c r="G348" s="1111">
        <v>4.8000000000000007</v>
      </c>
      <c r="H348" s="1111"/>
      <c r="I348" s="1111"/>
      <c r="J348" s="1111">
        <v>65000</v>
      </c>
      <c r="K348" s="1111">
        <f t="shared" si="63"/>
        <v>312000.00000000006</v>
      </c>
      <c r="L348" s="1185"/>
      <c r="M348" s="1058"/>
      <c r="N348" s="1058"/>
      <c r="T348" s="1010"/>
      <c r="U348" s="1132"/>
      <c r="V348" s="1011"/>
      <c r="AA348" s="1038"/>
      <c r="AB348" s="1038"/>
      <c r="AC348" s="1038"/>
      <c r="AD348" s="1038"/>
      <c r="AE348" s="1038"/>
      <c r="AF348" s="1038"/>
      <c r="AG348" s="1038"/>
      <c r="AH348" s="1039"/>
      <c r="AI348" s="1039"/>
      <c r="AJ348" s="1039"/>
      <c r="AL348" s="1091"/>
      <c r="AM348" s="1038"/>
    </row>
    <row r="349" spans="1:39" s="1009" customFormat="1">
      <c r="A349" s="1105">
        <f t="shared" si="64"/>
        <v>11</v>
      </c>
      <c r="B349" s="1145" t="s">
        <v>2735</v>
      </c>
      <c r="C349" s="1130"/>
      <c r="D349" s="1131" t="s">
        <v>2677</v>
      </c>
      <c r="E349" s="1109"/>
      <c r="F349" s="1109"/>
      <c r="G349" s="1111">
        <v>120</v>
      </c>
      <c r="H349" s="1111"/>
      <c r="I349" s="1111"/>
      <c r="J349" s="1111">
        <v>65000</v>
      </c>
      <c r="K349" s="1111">
        <f t="shared" si="63"/>
        <v>7800000</v>
      </c>
      <c r="L349" s="1185"/>
      <c r="M349" s="1058"/>
      <c r="N349" s="1058"/>
      <c r="T349" s="1010"/>
      <c r="U349" s="1132"/>
      <c r="V349" s="1011"/>
      <c r="AA349" s="1038"/>
      <c r="AB349" s="1038"/>
      <c r="AC349" s="1038"/>
      <c r="AD349" s="1038"/>
      <c r="AE349" s="1038"/>
      <c r="AF349" s="1038"/>
      <c r="AG349" s="1038"/>
      <c r="AH349" s="1039"/>
      <c r="AI349" s="1039"/>
      <c r="AJ349" s="1039"/>
      <c r="AL349" s="1091"/>
      <c r="AM349" s="1038"/>
    </row>
    <row r="350" spans="1:39" s="1125" customFormat="1">
      <c r="A350" s="1118" t="s">
        <v>2646</v>
      </c>
      <c r="B350" s="1119" t="s">
        <v>2647</v>
      </c>
      <c r="C350" s="1148"/>
      <c r="D350" s="1121"/>
      <c r="E350" s="1149"/>
      <c r="F350" s="1149"/>
      <c r="G350" s="1123"/>
      <c r="H350" s="1123"/>
      <c r="I350" s="1123"/>
      <c r="J350" s="1139"/>
      <c r="K350" s="1099">
        <f>SUBTOTAL(9,K351:K371)</f>
        <v>149930995.662</v>
      </c>
      <c r="L350" s="1099"/>
      <c r="M350" s="1058" t="e">
        <f>+VLOOKUP(L350,'[121]PR (2)'!$A$12:$M$253,13,FALSE)</f>
        <v>#N/A</v>
      </c>
      <c r="N350" s="1058" t="e">
        <f>+VLOOKUP(L350,'[121]PR (2)'!$A$12:$AQ$253,12,FALSE)</f>
        <v>#N/A</v>
      </c>
      <c r="T350" s="1127"/>
      <c r="U350" s="1150"/>
      <c r="V350" s="1128"/>
      <c r="AA350" s="1038"/>
      <c r="AB350" s="1038"/>
      <c r="AC350" s="1038"/>
      <c r="AD350" s="1038"/>
      <c r="AE350" s="1038"/>
      <c r="AF350" s="1038"/>
      <c r="AG350" s="1038"/>
      <c r="AH350" s="1039"/>
      <c r="AI350" s="1039"/>
      <c r="AJ350" s="1039"/>
      <c r="AL350" s="1091"/>
      <c r="AM350" s="1038"/>
    </row>
    <row r="351" spans="1:39" s="1009" customFormat="1" ht="30" customHeight="1">
      <c r="A351" s="1105">
        <f>+A349+1</f>
        <v>12</v>
      </c>
      <c r="B351" s="1129" t="s">
        <v>1748</v>
      </c>
      <c r="C351" s="1130"/>
      <c r="D351" s="1131" t="s">
        <v>2619</v>
      </c>
      <c r="E351" s="1109">
        <v>0.4</v>
      </c>
      <c r="F351" s="1109"/>
      <c r="G351" s="1111">
        <f>+S351*E351</f>
        <v>1576.7136</v>
      </c>
      <c r="H351" s="1111"/>
      <c r="I351" s="1111"/>
      <c r="J351" s="1111">
        <v>27000</v>
      </c>
      <c r="K351" s="1111">
        <f t="shared" si="63"/>
        <v>42571267.200000003</v>
      </c>
      <c r="L351" s="1185" t="str">
        <f>+S351&amp;" "&amp;T351</f>
        <v>3941.784 m2 làm sạch</v>
      </c>
      <c r="M351" s="1058" t="e">
        <f>+VLOOKUP(L351,'[121]PR (2)'!$A$12:$M$253,13,FALSE)</f>
        <v>#N/A</v>
      </c>
      <c r="N351" s="1058" t="e">
        <f>+VLOOKUP(L351,'[121]PR (2)'!$A$12:$AQ$253,12,FALSE)</f>
        <v>#N/A</v>
      </c>
      <c r="S351" s="1009">
        <v>3941.7840000000001</v>
      </c>
      <c r="T351" s="1010" t="s">
        <v>2736</v>
      </c>
      <c r="U351" s="1132"/>
      <c r="V351" s="1011"/>
      <c r="AA351" s="1038"/>
      <c r="AB351" s="1038"/>
      <c r="AC351" s="1038"/>
      <c r="AD351" s="1038"/>
      <c r="AE351" s="1038"/>
      <c r="AF351" s="1038"/>
      <c r="AG351" s="1038"/>
      <c r="AH351" s="1039"/>
      <c r="AI351" s="1039"/>
      <c r="AJ351" s="1039"/>
      <c r="AL351" s="1091"/>
      <c r="AM351" s="1038"/>
    </row>
    <row r="352" spans="1:39" s="1009" customFormat="1">
      <c r="A352" s="1105">
        <f t="shared" ref="A352:A371" si="65">A351+1</f>
        <v>13</v>
      </c>
      <c r="B352" s="1129" t="s">
        <v>2737</v>
      </c>
      <c r="C352" s="1130"/>
      <c r="D352" s="1131" t="s">
        <v>2586</v>
      </c>
      <c r="E352" s="1109">
        <v>5.0309402827388446E-2</v>
      </c>
      <c r="F352" s="1109"/>
      <c r="G352" s="1111">
        <f>ROUND(E352*$G$337,0)</f>
        <v>9</v>
      </c>
      <c r="H352" s="1111"/>
      <c r="I352" s="1111"/>
      <c r="J352" s="1111">
        <v>1600000</v>
      </c>
      <c r="K352" s="1111">
        <f t="shared" si="63"/>
        <v>14400000</v>
      </c>
      <c r="L352" s="1185"/>
      <c r="M352" s="1058" t="e">
        <f>+VLOOKUP(L352,'[121]PR (2)'!$A$12:$M$253,13,FALSE)</f>
        <v>#N/A</v>
      </c>
      <c r="N352" s="1058" t="e">
        <f>+VLOOKUP(L352,'[121]PR (2)'!$A$12:$AQ$253,12,FALSE)</f>
        <v>#N/A</v>
      </c>
      <c r="T352" s="1010"/>
      <c r="U352" s="1132"/>
      <c r="V352" s="1011"/>
      <c r="AA352" s="1038"/>
      <c r="AB352" s="1038"/>
      <c r="AC352" s="1038"/>
      <c r="AD352" s="1038"/>
      <c r="AE352" s="1038"/>
      <c r="AF352" s="1038"/>
      <c r="AG352" s="1038"/>
      <c r="AH352" s="1039"/>
      <c r="AI352" s="1039"/>
      <c r="AJ352" s="1039"/>
      <c r="AL352" s="1091"/>
      <c r="AM352" s="1038"/>
    </row>
    <row r="353" spans="1:39" s="1009" customFormat="1">
      <c r="A353" s="1105">
        <f t="shared" si="65"/>
        <v>14</v>
      </c>
      <c r="B353" s="1129" t="s">
        <v>2738</v>
      </c>
      <c r="C353" s="1130"/>
      <c r="D353" s="1131" t="s">
        <v>2739</v>
      </c>
      <c r="E353" s="1108">
        <v>2.5154701413694223E-2</v>
      </c>
      <c r="F353" s="1108"/>
      <c r="G353" s="1111">
        <f t="shared" ref="G353:G361" si="66">ROUND(E353*$G$337,0)</f>
        <v>5</v>
      </c>
      <c r="H353" s="1111"/>
      <c r="I353" s="1111"/>
      <c r="J353" s="1111">
        <v>800000</v>
      </c>
      <c r="K353" s="1111">
        <f t="shared" si="63"/>
        <v>4000000</v>
      </c>
      <c r="L353" s="1185"/>
      <c r="M353" s="1058" t="e">
        <f>+VLOOKUP(L353,'[121]PR (2)'!$A$12:$M$253,13,FALSE)</f>
        <v>#N/A</v>
      </c>
      <c r="N353" s="1058" t="e">
        <f>+VLOOKUP(L353,'[121]PR (2)'!$A$12:$AQ$253,12,FALSE)</f>
        <v>#N/A</v>
      </c>
      <c r="T353" s="1010"/>
      <c r="U353" s="1132"/>
      <c r="V353" s="1011"/>
      <c r="AA353" s="1038"/>
      <c r="AB353" s="1038"/>
      <c r="AC353" s="1038"/>
      <c r="AD353" s="1038"/>
      <c r="AE353" s="1038"/>
      <c r="AF353" s="1038"/>
      <c r="AG353" s="1038"/>
      <c r="AH353" s="1039"/>
      <c r="AI353" s="1039"/>
      <c r="AJ353" s="1039"/>
      <c r="AL353" s="1091"/>
      <c r="AM353" s="1038"/>
    </row>
    <row r="354" spans="1:39" s="1009" customFormat="1">
      <c r="A354" s="1105">
        <f t="shared" si="65"/>
        <v>15</v>
      </c>
      <c r="B354" s="1129" t="s">
        <v>2740</v>
      </c>
      <c r="C354" s="1130"/>
      <c r="D354" s="1131" t="s">
        <v>2739</v>
      </c>
      <c r="E354" s="1108">
        <v>0.1257735070684711</v>
      </c>
      <c r="F354" s="1108"/>
      <c r="G354" s="1111">
        <f t="shared" si="66"/>
        <v>23</v>
      </c>
      <c r="H354" s="1111"/>
      <c r="I354" s="1111"/>
      <c r="J354" s="1111">
        <v>40000</v>
      </c>
      <c r="K354" s="1111">
        <f t="shared" si="63"/>
        <v>920000</v>
      </c>
      <c r="L354" s="1185"/>
      <c r="M354" s="1058" t="e">
        <f>+VLOOKUP(L354,'[121]PR (2)'!$A$12:$M$253,13,FALSE)</f>
        <v>#N/A</v>
      </c>
      <c r="N354" s="1058" t="e">
        <f>+VLOOKUP(L354,'[121]PR (2)'!$A$12:$AQ$253,12,FALSE)</f>
        <v>#N/A</v>
      </c>
      <c r="T354" s="1010"/>
      <c r="U354" s="1132"/>
      <c r="V354" s="1011"/>
      <c r="AA354" s="1038"/>
      <c r="AB354" s="1038"/>
      <c r="AC354" s="1038"/>
      <c r="AD354" s="1038"/>
      <c r="AE354" s="1038"/>
      <c r="AF354" s="1038"/>
      <c r="AG354" s="1038"/>
      <c r="AH354" s="1039"/>
      <c r="AI354" s="1039"/>
      <c r="AJ354" s="1039"/>
      <c r="AL354" s="1091"/>
      <c r="AM354" s="1038"/>
    </row>
    <row r="355" spans="1:39" s="1009" customFormat="1">
      <c r="A355" s="1105">
        <f t="shared" si="65"/>
        <v>16</v>
      </c>
      <c r="B355" s="1129" t="s">
        <v>2741</v>
      </c>
      <c r="C355" s="1130"/>
      <c r="D355" s="1131" t="s">
        <v>2586</v>
      </c>
      <c r="E355" s="1108">
        <v>2.5154701413694223E-2</v>
      </c>
      <c r="F355" s="1108"/>
      <c r="G355" s="1111">
        <f t="shared" si="66"/>
        <v>5</v>
      </c>
      <c r="H355" s="1111"/>
      <c r="I355" s="1111"/>
      <c r="J355" s="1111">
        <v>2500000</v>
      </c>
      <c r="K355" s="1111">
        <f t="shared" si="63"/>
        <v>12500000</v>
      </c>
      <c r="L355" s="1185"/>
      <c r="M355" s="1058" t="e">
        <f>+VLOOKUP(L355,'[121]PR (2)'!$A$12:$M$253,13,FALSE)</f>
        <v>#N/A</v>
      </c>
      <c r="N355" s="1058" t="e">
        <f>+VLOOKUP(L355,'[121]PR (2)'!$A$12:$AQ$253,12,FALSE)</f>
        <v>#N/A</v>
      </c>
      <c r="T355" s="1010"/>
      <c r="U355" s="1132"/>
      <c r="V355" s="1011"/>
      <c r="AA355" s="1038"/>
      <c r="AB355" s="1038"/>
      <c r="AC355" s="1038"/>
      <c r="AD355" s="1038"/>
      <c r="AE355" s="1038"/>
      <c r="AF355" s="1038"/>
      <c r="AG355" s="1038"/>
      <c r="AH355" s="1039"/>
      <c r="AI355" s="1039"/>
      <c r="AJ355" s="1039"/>
      <c r="AL355" s="1091"/>
      <c r="AM355" s="1038"/>
    </row>
    <row r="356" spans="1:39" s="1009" customFormat="1">
      <c r="A356" s="1105">
        <f t="shared" si="65"/>
        <v>17</v>
      </c>
      <c r="B356" s="1129" t="s">
        <v>2742</v>
      </c>
      <c r="C356" s="1130"/>
      <c r="D356" s="1131" t="s">
        <v>2586</v>
      </c>
      <c r="E356" s="1108">
        <v>0.1257735070684711</v>
      </c>
      <c r="F356" s="1108"/>
      <c r="G356" s="1111">
        <f t="shared" si="66"/>
        <v>23</v>
      </c>
      <c r="H356" s="1111"/>
      <c r="I356" s="1111"/>
      <c r="J356" s="1111">
        <v>400000</v>
      </c>
      <c r="K356" s="1111">
        <f t="shared" si="63"/>
        <v>9200000</v>
      </c>
      <c r="L356" s="1185"/>
      <c r="M356" s="1058" t="e">
        <f>+VLOOKUP(L356,'[121]PR (2)'!$A$12:$M$253,13,FALSE)</f>
        <v>#N/A</v>
      </c>
      <c r="N356" s="1058" t="e">
        <f>+VLOOKUP(L356,'[121]PR (2)'!$A$12:$AQ$253,12,FALSE)</f>
        <v>#N/A</v>
      </c>
      <c r="T356" s="1010"/>
      <c r="U356" s="1132"/>
      <c r="V356" s="1011"/>
      <c r="AA356" s="1038"/>
      <c r="AB356" s="1038"/>
      <c r="AC356" s="1038"/>
      <c r="AD356" s="1038"/>
      <c r="AE356" s="1038"/>
      <c r="AF356" s="1038"/>
      <c r="AG356" s="1038"/>
      <c r="AH356" s="1039"/>
      <c r="AI356" s="1039"/>
      <c r="AJ356" s="1039"/>
      <c r="AL356" s="1091"/>
      <c r="AM356" s="1038"/>
    </row>
    <row r="357" spans="1:39" s="1009" customFormat="1">
      <c r="A357" s="1105">
        <f t="shared" si="65"/>
        <v>18</v>
      </c>
      <c r="B357" s="1129" t="s">
        <v>2743</v>
      </c>
      <c r="C357" s="1130"/>
      <c r="D357" s="1131" t="s">
        <v>2739</v>
      </c>
      <c r="E357" s="1108">
        <v>0.1257735070684711</v>
      </c>
      <c r="F357" s="1108"/>
      <c r="G357" s="1111">
        <f t="shared" si="66"/>
        <v>23</v>
      </c>
      <c r="H357" s="1111"/>
      <c r="I357" s="1111"/>
      <c r="J357" s="1111">
        <v>350000</v>
      </c>
      <c r="K357" s="1111">
        <f t="shared" si="63"/>
        <v>8050000</v>
      </c>
      <c r="L357" s="1185"/>
      <c r="M357" s="1058" t="e">
        <f>+VLOOKUP(L357,'[121]PR (2)'!$A$12:$M$253,13,FALSE)</f>
        <v>#N/A</v>
      </c>
      <c r="N357" s="1058" t="e">
        <f>+VLOOKUP(L357,'[121]PR (2)'!$A$12:$AQ$253,12,FALSE)</f>
        <v>#N/A</v>
      </c>
      <c r="T357" s="1010"/>
      <c r="U357" s="1132"/>
      <c r="V357" s="1011"/>
      <c r="AA357" s="1038"/>
      <c r="AB357" s="1038"/>
      <c r="AC357" s="1038"/>
      <c r="AD357" s="1038"/>
      <c r="AE357" s="1038"/>
      <c r="AF357" s="1038"/>
      <c r="AG357" s="1038"/>
      <c r="AH357" s="1039"/>
      <c r="AI357" s="1039"/>
      <c r="AJ357" s="1039"/>
      <c r="AL357" s="1091"/>
      <c r="AM357" s="1038"/>
    </row>
    <row r="358" spans="1:39" s="1009" customFormat="1">
      <c r="A358" s="1105">
        <f t="shared" si="65"/>
        <v>19</v>
      </c>
      <c r="B358" s="1129" t="s">
        <v>2744</v>
      </c>
      <c r="C358" s="1130"/>
      <c r="D358" s="1131" t="s">
        <v>2745</v>
      </c>
      <c r="E358" s="1108">
        <v>1.51547014136942E-2</v>
      </c>
      <c r="F358" s="1108"/>
      <c r="G358" s="1111">
        <f t="shared" si="66"/>
        <v>3</v>
      </c>
      <c r="H358" s="1111"/>
      <c r="I358" s="1111"/>
      <c r="J358" s="1111">
        <v>5000000</v>
      </c>
      <c r="K358" s="1111">
        <f t="shared" si="63"/>
        <v>15000000</v>
      </c>
      <c r="L358" s="1185"/>
      <c r="M358" s="1058" t="e">
        <f>+VLOOKUP(L358,'[121]PR (2)'!$A$12:$M$253,13,FALSE)</f>
        <v>#N/A</v>
      </c>
      <c r="N358" s="1058" t="e">
        <f>+VLOOKUP(L358,'[121]PR (2)'!$A$12:$AQ$253,12,FALSE)</f>
        <v>#N/A</v>
      </c>
      <c r="T358" s="1010"/>
      <c r="U358" s="1132"/>
      <c r="V358" s="1011"/>
      <c r="AA358" s="1038"/>
      <c r="AB358" s="1038"/>
      <c r="AC358" s="1038"/>
      <c r="AD358" s="1038"/>
      <c r="AE358" s="1038"/>
      <c r="AF358" s="1038"/>
      <c r="AG358" s="1038"/>
      <c r="AH358" s="1039"/>
      <c r="AI358" s="1039"/>
      <c r="AJ358" s="1039"/>
      <c r="AL358" s="1091"/>
      <c r="AM358" s="1038"/>
    </row>
    <row r="359" spans="1:39" s="1009" customFormat="1">
      <c r="A359" s="1105">
        <f t="shared" si="65"/>
        <v>20</v>
      </c>
      <c r="B359" s="1129" t="s">
        <v>2746</v>
      </c>
      <c r="C359" s="1130"/>
      <c r="D359" s="1131" t="s">
        <v>2586</v>
      </c>
      <c r="E359" s="1108">
        <v>2.5154701413694198E-2</v>
      </c>
      <c r="F359" s="1108"/>
      <c r="G359" s="1111">
        <f t="shared" si="66"/>
        <v>5</v>
      </c>
      <c r="H359" s="1111"/>
      <c r="I359" s="1111"/>
      <c r="J359" s="1111">
        <v>1000000</v>
      </c>
      <c r="K359" s="1111">
        <f t="shared" si="63"/>
        <v>5000000</v>
      </c>
      <c r="L359" s="1185"/>
      <c r="M359" s="1058" t="e">
        <f>+VLOOKUP(L359,'[121]PR (2)'!$A$12:$M$253,13,FALSE)</f>
        <v>#N/A</v>
      </c>
      <c r="N359" s="1058" t="e">
        <f>+VLOOKUP(L359,'[121]PR (2)'!$A$12:$AQ$253,12,FALSE)</f>
        <v>#N/A</v>
      </c>
      <c r="T359" s="1010"/>
      <c r="U359" s="1132"/>
      <c r="V359" s="1011"/>
      <c r="AA359" s="1038"/>
      <c r="AB359" s="1038"/>
      <c r="AC359" s="1038"/>
      <c r="AD359" s="1038"/>
      <c r="AE359" s="1038"/>
      <c r="AF359" s="1038"/>
      <c r="AG359" s="1038"/>
      <c r="AH359" s="1039"/>
      <c r="AI359" s="1039"/>
      <c r="AJ359" s="1039"/>
      <c r="AL359" s="1091"/>
      <c r="AM359" s="1038"/>
    </row>
    <row r="360" spans="1:39" s="1009" customFormat="1">
      <c r="A360" s="1105">
        <f t="shared" si="65"/>
        <v>21</v>
      </c>
      <c r="B360" s="1129" t="s">
        <v>2747</v>
      </c>
      <c r="C360" s="1130"/>
      <c r="D360" s="1131" t="s">
        <v>2586</v>
      </c>
      <c r="E360" s="1108">
        <v>0.1257735070684711</v>
      </c>
      <c r="F360" s="1108"/>
      <c r="G360" s="1111">
        <f t="shared" si="66"/>
        <v>23</v>
      </c>
      <c r="H360" s="1111"/>
      <c r="I360" s="1111"/>
      <c r="J360" s="1111">
        <v>80000</v>
      </c>
      <c r="K360" s="1111">
        <f t="shared" si="63"/>
        <v>1840000</v>
      </c>
      <c r="L360" s="1185"/>
      <c r="M360" s="1058" t="e">
        <f>+VLOOKUP(L360,'[121]PR (2)'!$A$12:$M$253,13,FALSE)</f>
        <v>#N/A</v>
      </c>
      <c r="N360" s="1058" t="e">
        <f>+VLOOKUP(L360,'[121]PR (2)'!$A$12:$AQ$253,12,FALSE)</f>
        <v>#N/A</v>
      </c>
      <c r="T360" s="1010"/>
      <c r="U360" s="1132"/>
      <c r="V360" s="1011"/>
      <c r="AA360" s="1038"/>
      <c r="AB360" s="1038"/>
      <c r="AC360" s="1038"/>
      <c r="AD360" s="1038"/>
      <c r="AE360" s="1038"/>
      <c r="AF360" s="1038"/>
      <c r="AG360" s="1038"/>
      <c r="AH360" s="1039"/>
      <c r="AI360" s="1039"/>
      <c r="AJ360" s="1039"/>
      <c r="AL360" s="1091"/>
      <c r="AM360" s="1038"/>
    </row>
    <row r="361" spans="1:39" s="1009" customFormat="1">
      <c r="A361" s="1105">
        <f t="shared" si="65"/>
        <v>22</v>
      </c>
      <c r="B361" s="1129" t="s">
        <v>2748</v>
      </c>
      <c r="C361" s="1130"/>
      <c r="D361" s="1131" t="s">
        <v>2586</v>
      </c>
      <c r="E361" s="1108">
        <v>0.1257735070684711</v>
      </c>
      <c r="F361" s="1108"/>
      <c r="G361" s="1111">
        <f t="shared" si="66"/>
        <v>23</v>
      </c>
      <c r="H361" s="1111"/>
      <c r="I361" s="1111"/>
      <c r="J361" s="1111">
        <v>120000</v>
      </c>
      <c r="K361" s="1111">
        <f t="shared" si="63"/>
        <v>2760000</v>
      </c>
      <c r="L361" s="1185"/>
      <c r="M361" s="1058" t="e">
        <f>+VLOOKUP(L361,'[121]PR (2)'!$A$12:$M$253,13,FALSE)</f>
        <v>#N/A</v>
      </c>
      <c r="N361" s="1058" t="e">
        <f>+VLOOKUP(L361,'[121]PR (2)'!$A$12:$AQ$253,12,FALSE)</f>
        <v>#N/A</v>
      </c>
      <c r="T361" s="1010"/>
      <c r="U361" s="1132"/>
      <c r="V361" s="1011"/>
      <c r="AA361" s="1038"/>
      <c r="AB361" s="1038"/>
      <c r="AC361" s="1038"/>
      <c r="AD361" s="1038"/>
      <c r="AE361" s="1038"/>
      <c r="AF361" s="1038"/>
      <c r="AG361" s="1038"/>
      <c r="AH361" s="1039"/>
      <c r="AI361" s="1039"/>
      <c r="AJ361" s="1039"/>
      <c r="AL361" s="1091"/>
      <c r="AM361" s="1038"/>
    </row>
    <row r="362" spans="1:39" s="1009" customFormat="1">
      <c r="A362" s="1105">
        <f t="shared" si="65"/>
        <v>23</v>
      </c>
      <c r="B362" s="1129" t="s">
        <v>2749</v>
      </c>
      <c r="C362" s="1130"/>
      <c r="D362" s="1131" t="s">
        <v>2586</v>
      </c>
      <c r="E362" s="1108"/>
      <c r="F362" s="1108"/>
      <c r="G362" s="1111">
        <f>S351/S362</f>
        <v>197.08920000000001</v>
      </c>
      <c r="H362" s="1111"/>
      <c r="I362" s="1111"/>
      <c r="J362" s="1111">
        <v>5000</v>
      </c>
      <c r="K362" s="1111">
        <f t="shared" si="63"/>
        <v>985446</v>
      </c>
      <c r="L362" s="1187" t="s">
        <v>2750</v>
      </c>
      <c r="M362" s="1058" t="e">
        <f>+VLOOKUP(L362,'[121]PR (2)'!$A$12:$M$253,13,FALSE)</f>
        <v>#N/A</v>
      </c>
      <c r="N362" s="1058" t="e">
        <f>+VLOOKUP(L362,'[121]PR (2)'!$A$12:$AQ$253,12,FALSE)</f>
        <v>#N/A</v>
      </c>
      <c r="S362" s="1009">
        <v>20</v>
      </c>
      <c r="T362" s="1010"/>
      <c r="U362" s="1132"/>
      <c r="V362" s="1011"/>
      <c r="AA362" s="1038"/>
      <c r="AB362" s="1038"/>
      <c r="AC362" s="1038"/>
      <c r="AD362" s="1038"/>
      <c r="AE362" s="1038"/>
      <c r="AF362" s="1038"/>
      <c r="AG362" s="1038"/>
      <c r="AH362" s="1039"/>
      <c r="AI362" s="1039"/>
      <c r="AJ362" s="1039"/>
      <c r="AL362" s="1091"/>
      <c r="AM362" s="1038"/>
    </row>
    <row r="363" spans="1:39" s="1009" customFormat="1">
      <c r="A363" s="1105">
        <f t="shared" si="65"/>
        <v>24</v>
      </c>
      <c r="B363" s="1129" t="s">
        <v>2751</v>
      </c>
      <c r="C363" s="1130"/>
      <c r="D363" s="1131" t="s">
        <v>2586</v>
      </c>
      <c r="E363" s="1108"/>
      <c r="F363" s="1108"/>
      <c r="G363" s="1111">
        <f>S351/S363</f>
        <v>197.08920000000001</v>
      </c>
      <c r="H363" s="1111"/>
      <c r="I363" s="1111"/>
      <c r="J363" s="1111">
        <v>6200</v>
      </c>
      <c r="K363" s="1111">
        <f t="shared" si="63"/>
        <v>1221953.04</v>
      </c>
      <c r="L363" s="1187" t="s">
        <v>2750</v>
      </c>
      <c r="M363" s="1058" t="e">
        <f>+VLOOKUP(L363,'[121]PR (2)'!$A$12:$M$253,13,FALSE)</f>
        <v>#N/A</v>
      </c>
      <c r="N363" s="1058" t="e">
        <f>+VLOOKUP(L363,'[121]PR (2)'!$A$12:$AQ$253,12,FALSE)</f>
        <v>#N/A</v>
      </c>
      <c r="S363" s="1009">
        <v>20</v>
      </c>
      <c r="T363" s="1010"/>
      <c r="U363" s="1132"/>
      <c r="V363" s="1011"/>
      <c r="AA363" s="1038"/>
      <c r="AB363" s="1038"/>
      <c r="AC363" s="1038"/>
      <c r="AD363" s="1038"/>
      <c r="AE363" s="1038"/>
      <c r="AF363" s="1038"/>
      <c r="AG363" s="1038"/>
      <c r="AH363" s="1039"/>
      <c r="AI363" s="1039"/>
      <c r="AJ363" s="1039"/>
      <c r="AL363" s="1091"/>
      <c r="AM363" s="1038"/>
    </row>
    <row r="364" spans="1:39" s="1009" customFormat="1">
      <c r="A364" s="1105">
        <f t="shared" si="65"/>
        <v>25</v>
      </c>
      <c r="B364" s="1129" t="s">
        <v>2752</v>
      </c>
      <c r="C364" s="1130"/>
      <c r="D364" s="1131" t="s">
        <v>2586</v>
      </c>
      <c r="E364" s="1108"/>
      <c r="F364" s="1108"/>
      <c r="G364" s="1111">
        <f>S351/S364</f>
        <v>98.544600000000003</v>
      </c>
      <c r="H364" s="1111"/>
      <c r="I364" s="1111"/>
      <c r="J364" s="1111">
        <v>5000</v>
      </c>
      <c r="K364" s="1111">
        <f t="shared" si="63"/>
        <v>492723</v>
      </c>
      <c r="L364" s="1187" t="s">
        <v>2753</v>
      </c>
      <c r="M364" s="1058" t="e">
        <f>+VLOOKUP(L364,'[121]PR (2)'!$A$12:$M$253,13,FALSE)</f>
        <v>#N/A</v>
      </c>
      <c r="N364" s="1058" t="e">
        <f>+VLOOKUP(L364,'[121]PR (2)'!$A$12:$AQ$253,12,FALSE)</f>
        <v>#N/A</v>
      </c>
      <c r="S364" s="1009">
        <v>40</v>
      </c>
      <c r="T364" s="1010"/>
      <c r="U364" s="1132"/>
      <c r="V364" s="1011"/>
      <c r="AA364" s="1038"/>
      <c r="AB364" s="1038"/>
      <c r="AC364" s="1038"/>
      <c r="AD364" s="1038"/>
      <c r="AE364" s="1038"/>
      <c r="AF364" s="1038"/>
      <c r="AG364" s="1038"/>
      <c r="AH364" s="1039"/>
      <c r="AI364" s="1039"/>
      <c r="AJ364" s="1039"/>
      <c r="AL364" s="1091"/>
      <c r="AM364" s="1038"/>
    </row>
    <row r="365" spans="1:39" s="1009" customFormat="1">
      <c r="A365" s="1105">
        <f t="shared" si="65"/>
        <v>26</v>
      </c>
      <c r="B365" s="1129" t="s">
        <v>2754</v>
      </c>
      <c r="C365" s="1130"/>
      <c r="D365" s="1131" t="s">
        <v>2586</v>
      </c>
      <c r="E365" s="1108"/>
      <c r="F365" s="1108"/>
      <c r="G365" s="1111">
        <f>S351/S365</f>
        <v>197.08920000000001</v>
      </c>
      <c r="H365" s="1111"/>
      <c r="I365" s="1111"/>
      <c r="J365" s="1111">
        <v>6000</v>
      </c>
      <c r="K365" s="1111">
        <f t="shared" si="63"/>
        <v>1182535.2</v>
      </c>
      <c r="L365" s="1187" t="s">
        <v>2750</v>
      </c>
      <c r="M365" s="1058" t="e">
        <f>+VLOOKUP(L365,'[121]PR (2)'!$A$12:$M$253,13,FALSE)</f>
        <v>#N/A</v>
      </c>
      <c r="N365" s="1058" t="e">
        <f>+VLOOKUP(L365,'[121]PR (2)'!$A$12:$AQ$253,12,FALSE)</f>
        <v>#N/A</v>
      </c>
      <c r="S365" s="1009">
        <v>20</v>
      </c>
      <c r="T365" s="1010"/>
      <c r="U365" s="1132"/>
      <c r="V365" s="1011"/>
      <c r="AA365" s="1038"/>
      <c r="AB365" s="1038"/>
      <c r="AC365" s="1038"/>
      <c r="AD365" s="1038"/>
      <c r="AE365" s="1038"/>
      <c r="AF365" s="1038"/>
      <c r="AG365" s="1038"/>
      <c r="AH365" s="1039"/>
      <c r="AI365" s="1039"/>
      <c r="AJ365" s="1039"/>
      <c r="AL365" s="1091"/>
      <c r="AM365" s="1038"/>
    </row>
    <row r="366" spans="1:39" s="1009" customFormat="1">
      <c r="A366" s="1105">
        <f t="shared" si="65"/>
        <v>27</v>
      </c>
      <c r="B366" s="1129" t="s">
        <v>2755</v>
      </c>
      <c r="C366" s="1130"/>
      <c r="D366" s="1131" t="s">
        <v>2586</v>
      </c>
      <c r="E366" s="1108">
        <v>0.20154701413694201</v>
      </c>
      <c r="F366" s="1108"/>
      <c r="G366" s="1111">
        <f t="shared" ref="G366:G368" si="67">ROUND(E366*$G$337,0)</f>
        <v>36</v>
      </c>
      <c r="H366" s="1111"/>
      <c r="I366" s="1111"/>
      <c r="J366" s="1111">
        <v>170000</v>
      </c>
      <c r="K366" s="1111">
        <f t="shared" si="63"/>
        <v>6120000</v>
      </c>
      <c r="L366" s="1185"/>
      <c r="M366" s="1058" t="e">
        <f>+VLOOKUP(L366,'[121]PR (2)'!$A$12:$M$253,13,FALSE)</f>
        <v>#N/A</v>
      </c>
      <c r="N366" s="1058" t="e">
        <f>+VLOOKUP(L366,'[121]PR (2)'!$A$12:$AQ$253,12,FALSE)</f>
        <v>#N/A</v>
      </c>
      <c r="T366" s="1010"/>
      <c r="U366" s="1132"/>
      <c r="V366" s="1011"/>
      <c r="AA366" s="1038"/>
      <c r="AB366" s="1038"/>
      <c r="AC366" s="1038"/>
      <c r="AD366" s="1038"/>
      <c r="AE366" s="1038"/>
      <c r="AF366" s="1038"/>
      <c r="AG366" s="1038"/>
      <c r="AH366" s="1039"/>
      <c r="AI366" s="1039"/>
      <c r="AJ366" s="1039"/>
      <c r="AL366" s="1091"/>
      <c r="AM366" s="1038"/>
    </row>
    <row r="367" spans="1:39" s="1009" customFormat="1">
      <c r="A367" s="1105">
        <f t="shared" si="65"/>
        <v>28</v>
      </c>
      <c r="B367" s="1129" t="s">
        <v>2756</v>
      </c>
      <c r="C367" s="1130"/>
      <c r="D367" s="1131" t="s">
        <v>1725</v>
      </c>
      <c r="E367" s="1108">
        <v>1.5092820848216533</v>
      </c>
      <c r="F367" s="1108"/>
      <c r="G367" s="1111">
        <f t="shared" si="67"/>
        <v>270</v>
      </c>
      <c r="H367" s="1111"/>
      <c r="I367" s="1111"/>
      <c r="J367" s="1111">
        <v>7000</v>
      </c>
      <c r="K367" s="1111">
        <f t="shared" si="63"/>
        <v>1890000</v>
      </c>
      <c r="L367" s="1185"/>
      <c r="M367" s="1058" t="e">
        <f>+VLOOKUP(L367,'[121]PR (2)'!$A$12:$M$253,13,FALSE)</f>
        <v>#N/A</v>
      </c>
      <c r="N367" s="1058" t="e">
        <f>+VLOOKUP(L367,'[121]PR (2)'!$A$12:$AQ$253,12,FALSE)</f>
        <v>#N/A</v>
      </c>
      <c r="T367" s="1010"/>
      <c r="U367" s="1132"/>
      <c r="V367" s="1011"/>
      <c r="AA367" s="1038"/>
      <c r="AB367" s="1038"/>
      <c r="AC367" s="1038"/>
      <c r="AD367" s="1038"/>
      <c r="AE367" s="1038"/>
      <c r="AF367" s="1038"/>
      <c r="AG367" s="1038"/>
      <c r="AH367" s="1039"/>
      <c r="AI367" s="1039"/>
      <c r="AJ367" s="1039"/>
      <c r="AL367" s="1091"/>
      <c r="AM367" s="1038"/>
    </row>
    <row r="368" spans="1:39" s="1009" customFormat="1">
      <c r="A368" s="1105">
        <f t="shared" si="65"/>
        <v>29</v>
      </c>
      <c r="B368" s="1129" t="s">
        <v>2757</v>
      </c>
      <c r="C368" s="1130"/>
      <c r="D368" s="1131" t="s">
        <v>2758</v>
      </c>
      <c r="E368" s="1108">
        <v>2.0154701413694198</v>
      </c>
      <c r="F368" s="1108"/>
      <c r="G368" s="1111">
        <f t="shared" si="67"/>
        <v>361</v>
      </c>
      <c r="H368" s="1111"/>
      <c r="I368" s="1111"/>
      <c r="J368" s="1111">
        <v>20000</v>
      </c>
      <c r="K368" s="1111">
        <f t="shared" si="63"/>
        <v>7220000</v>
      </c>
      <c r="L368" s="1185"/>
      <c r="M368" s="1058" t="e">
        <f>+VLOOKUP(L368,'[121]PR (2)'!$A$12:$M$253,13,FALSE)</f>
        <v>#N/A</v>
      </c>
      <c r="N368" s="1058" t="e">
        <f>+VLOOKUP(L368,'[121]PR (2)'!$A$12:$AQ$253,12,FALSE)</f>
        <v>#N/A</v>
      </c>
      <c r="T368" s="1010"/>
      <c r="U368" s="1132"/>
      <c r="V368" s="1011"/>
      <c r="AA368" s="1038"/>
      <c r="AB368" s="1038"/>
      <c r="AC368" s="1038"/>
      <c r="AD368" s="1038"/>
      <c r="AE368" s="1038"/>
      <c r="AF368" s="1038"/>
      <c r="AG368" s="1038"/>
      <c r="AH368" s="1039"/>
      <c r="AI368" s="1039"/>
      <c r="AJ368" s="1039"/>
      <c r="AL368" s="1091"/>
      <c r="AM368" s="1038"/>
    </row>
    <row r="369" spans="1:39" s="1009" customFormat="1">
      <c r="A369" s="1105">
        <f t="shared" si="65"/>
        <v>30</v>
      </c>
      <c r="B369" s="1129" t="s">
        <v>2759</v>
      </c>
      <c r="C369" s="1130"/>
      <c r="D369" s="1131" t="s">
        <v>2586</v>
      </c>
      <c r="E369" s="1108"/>
      <c r="F369" s="1108"/>
      <c r="G369" s="1111">
        <f>35000/40</f>
        <v>875</v>
      </c>
      <c r="H369" s="1111"/>
      <c r="I369" s="1111"/>
      <c r="J369" s="1111">
        <v>3500</v>
      </c>
      <c r="K369" s="1111">
        <f t="shared" si="63"/>
        <v>3062500</v>
      </c>
      <c r="L369" s="1187" t="s">
        <v>2753</v>
      </c>
      <c r="M369" s="1058" t="e">
        <f>+VLOOKUP(L369,'[121]PR (2)'!$A$12:$M$253,13,FALSE)</f>
        <v>#N/A</v>
      </c>
      <c r="N369" s="1058" t="e">
        <f>+VLOOKUP(L369,'[121]PR (2)'!$A$12:$AQ$253,12,FALSE)</f>
        <v>#N/A</v>
      </c>
      <c r="S369" s="1009">
        <v>20</v>
      </c>
      <c r="T369" s="1010"/>
      <c r="U369" s="1132"/>
      <c r="V369" s="1011"/>
      <c r="AA369" s="1038"/>
      <c r="AB369" s="1038"/>
      <c r="AC369" s="1038"/>
      <c r="AD369" s="1038"/>
      <c r="AE369" s="1038"/>
      <c r="AF369" s="1038"/>
      <c r="AG369" s="1038"/>
      <c r="AH369" s="1039"/>
      <c r="AI369" s="1039"/>
      <c r="AJ369" s="1039"/>
      <c r="AL369" s="1091"/>
      <c r="AM369" s="1038"/>
    </row>
    <row r="370" spans="1:39" s="1009" customFormat="1">
      <c r="A370" s="1105">
        <f t="shared" si="65"/>
        <v>31</v>
      </c>
      <c r="B370" s="1129" t="s">
        <v>2760</v>
      </c>
      <c r="C370" s="1130"/>
      <c r="D370" s="1131" t="s">
        <v>2586</v>
      </c>
      <c r="E370" s="1108"/>
      <c r="F370" s="1108"/>
      <c r="G370" s="1111">
        <f>35000/40</f>
        <v>875</v>
      </c>
      <c r="H370" s="1111"/>
      <c r="I370" s="1111"/>
      <c r="J370" s="1111">
        <v>5000</v>
      </c>
      <c r="K370" s="1111">
        <f t="shared" si="63"/>
        <v>4375000</v>
      </c>
      <c r="L370" s="1187" t="s">
        <v>2753</v>
      </c>
      <c r="M370" s="1058" t="e">
        <f>+VLOOKUP(L370,'[121]PR (2)'!$A$12:$M$253,13,FALSE)</f>
        <v>#N/A</v>
      </c>
      <c r="N370" s="1058" t="e">
        <f>+VLOOKUP(L370,'[121]PR (2)'!$A$12:$AQ$253,12,FALSE)</f>
        <v>#N/A</v>
      </c>
      <c r="S370" s="1009">
        <v>40</v>
      </c>
      <c r="T370" s="1010"/>
      <c r="U370" s="1132"/>
      <c r="V370" s="1011"/>
      <c r="AA370" s="1038"/>
      <c r="AB370" s="1038"/>
      <c r="AC370" s="1038"/>
      <c r="AD370" s="1038"/>
      <c r="AE370" s="1038"/>
      <c r="AF370" s="1038"/>
      <c r="AG370" s="1038"/>
      <c r="AH370" s="1039"/>
      <c r="AI370" s="1039"/>
      <c r="AJ370" s="1039"/>
      <c r="AL370" s="1091"/>
      <c r="AM370" s="1038"/>
    </row>
    <row r="371" spans="1:39" s="1009" customFormat="1">
      <c r="A371" s="1105">
        <f t="shared" si="65"/>
        <v>32</v>
      </c>
      <c r="B371" s="1129" t="s">
        <v>2761</v>
      </c>
      <c r="C371" s="1130"/>
      <c r="D371" s="1131" t="s">
        <v>2682</v>
      </c>
      <c r="E371" s="1151">
        <v>0.05</v>
      </c>
      <c r="F371" s="1151"/>
      <c r="G371" s="1111"/>
      <c r="H371" s="1111"/>
      <c r="I371" s="1111"/>
      <c r="J371" s="1111"/>
      <c r="K371" s="1111">
        <f>SUM(K351:K370)*E371</f>
        <v>7139571.2220000001</v>
      </c>
      <c r="L371" s="1185"/>
      <c r="M371" s="1058" t="e">
        <f>+VLOOKUP(L371,'[121]PR (2)'!$A$12:$M$253,13,FALSE)</f>
        <v>#N/A</v>
      </c>
      <c r="N371" s="1058" t="e">
        <f>+VLOOKUP(L371,'[121]PR (2)'!$A$12:$AQ$253,12,FALSE)</f>
        <v>#N/A</v>
      </c>
      <c r="S371" s="1009">
        <v>20</v>
      </c>
      <c r="T371" s="1010"/>
      <c r="U371" s="1132"/>
      <c r="V371" s="1011"/>
      <c r="AA371" s="1038"/>
      <c r="AB371" s="1038"/>
      <c r="AC371" s="1038"/>
      <c r="AD371" s="1038"/>
      <c r="AE371" s="1038"/>
      <c r="AF371" s="1038"/>
      <c r="AG371" s="1038"/>
      <c r="AH371" s="1039"/>
      <c r="AI371" s="1039"/>
      <c r="AJ371" s="1039"/>
      <c r="AL371" s="1091"/>
      <c r="AM371" s="1038"/>
    </row>
    <row r="372" spans="1:39" s="1038" customFormat="1" ht="29.5" customHeight="1">
      <c r="A372" s="1045" t="s">
        <v>2115</v>
      </c>
      <c r="B372" s="1046" t="s">
        <v>2762</v>
      </c>
      <c r="C372" s="1047"/>
      <c r="D372" s="1048" t="s">
        <v>2489</v>
      </c>
      <c r="E372" s="1049"/>
      <c r="F372" s="1049"/>
      <c r="G372" s="1050">
        <f>G337</f>
        <v>179.172</v>
      </c>
      <c r="H372" s="1050"/>
      <c r="I372" s="1050"/>
      <c r="J372" s="1051">
        <f>+K372/G372</f>
        <v>24752881.353559095</v>
      </c>
      <c r="K372" s="1051">
        <f>SUBTOTAL(9,K373:K559)</f>
        <v>4435023257.8798904</v>
      </c>
      <c r="L372" s="1052" t="s">
        <v>2631</v>
      </c>
      <c r="M372" s="1016" t="e">
        <f>+VLOOKUP(L372,'[121]PR (2)'!$A$12:$M$253,13,FALSE)</f>
        <v>#N/A</v>
      </c>
      <c r="N372" s="1016" t="e">
        <f>+VLOOKUP(L372,'[121]PR (2)'!$A$12:$AQ$253,12,FALSE)</f>
        <v>#N/A</v>
      </c>
      <c r="P372" s="1053"/>
      <c r="Q372" s="1053"/>
      <c r="R372" s="1053"/>
      <c r="T372" s="1054"/>
      <c r="U372" s="1041"/>
      <c r="V372" s="1041"/>
      <c r="AH372" s="1039"/>
      <c r="AI372" s="1039"/>
      <c r="AJ372" s="1039"/>
      <c r="AL372" s="1055"/>
    </row>
    <row r="373" spans="1:39" s="1140" customFormat="1" ht="26.25" customHeight="1">
      <c r="A373" s="1118" t="s">
        <v>2633</v>
      </c>
      <c r="B373" s="1119" t="s">
        <v>2763</v>
      </c>
      <c r="C373" s="1119"/>
      <c r="D373" s="1095"/>
      <c r="E373" s="1138"/>
      <c r="F373" s="1138"/>
      <c r="G373" s="1139">
        <f>SUM(G374:G406)</f>
        <v>322410.02693599998</v>
      </c>
      <c r="H373" s="1139"/>
      <c r="I373" s="1139"/>
      <c r="J373" s="1139"/>
      <c r="K373" s="1099">
        <f>SUBTOTAL(9,K374:K539)</f>
        <v>4227979301.8798904</v>
      </c>
      <c r="L373" s="1099"/>
      <c r="M373" s="1058" t="e">
        <f>+VLOOKUP(L373,'[121]PR (2)'!$A$12:$M$253,13,FALSE)</f>
        <v>#N/A</v>
      </c>
      <c r="N373" s="1058" t="e">
        <f>+VLOOKUP(L373,'[121]PR (2)'!$A$12:$AQ$253,12,FALSE)</f>
        <v>#N/A</v>
      </c>
      <c r="S373" s="1125"/>
      <c r="T373" s="1142"/>
      <c r="U373" s="1143"/>
      <c r="V373" s="1144"/>
      <c r="AA373" s="1038"/>
      <c r="AB373" s="1038"/>
      <c r="AC373" s="1038"/>
      <c r="AD373" s="1038"/>
      <c r="AE373" s="1038"/>
      <c r="AF373" s="1038"/>
      <c r="AG373" s="1038"/>
      <c r="AH373" s="1039"/>
      <c r="AI373" s="1039"/>
      <c r="AJ373" s="1039"/>
      <c r="AL373" s="1091"/>
      <c r="AM373" s="1038"/>
    </row>
    <row r="374" spans="1:39" s="1009" customFormat="1">
      <c r="A374" s="1105">
        <v>1</v>
      </c>
      <c r="B374" s="1145" t="s">
        <v>2764</v>
      </c>
      <c r="C374" s="1152" t="s">
        <v>43</v>
      </c>
      <c r="D374" s="1146" t="s">
        <v>1725</v>
      </c>
      <c r="E374" s="1108"/>
      <c r="F374" s="1108"/>
      <c r="G374" s="1111">
        <f>SUM(G375:G404)</f>
        <v>161205.01346800005</v>
      </c>
      <c r="H374" s="1111"/>
      <c r="I374" s="1111"/>
      <c r="J374" s="1111"/>
      <c r="K374" s="1099">
        <f>SUBTOTAL(9,K375:K404)</f>
        <v>2759130645.9707994</v>
      </c>
      <c r="L374" s="1187"/>
      <c r="M374" s="1058" t="e">
        <f>+VLOOKUP(L374,'[121]PR (2)'!$A$12:$M$253,13,FALSE)</f>
        <v>#N/A</v>
      </c>
      <c r="N374" s="1058" t="e">
        <f>+VLOOKUP(L374,'[121]PR (2)'!$A$12:$AQ$253,12,FALSE)</f>
        <v>#N/A</v>
      </c>
      <c r="P374" s="1009">
        <f>G374/1000</f>
        <v>161.20501346800006</v>
      </c>
      <c r="T374" s="1010">
        <f>G374/1000</f>
        <v>161.20501346800006</v>
      </c>
      <c r="U374" s="1132"/>
      <c r="V374" s="1011"/>
      <c r="AA374" s="1038"/>
      <c r="AB374" s="1038"/>
      <c r="AC374" s="1038"/>
      <c r="AD374" s="1038"/>
      <c r="AE374" s="1038"/>
      <c r="AF374" s="1038"/>
      <c r="AG374" s="1038"/>
      <c r="AH374" s="1039"/>
      <c r="AI374" s="1039"/>
      <c r="AJ374" s="1039"/>
      <c r="AL374" s="1091"/>
      <c r="AM374" s="1038"/>
    </row>
    <row r="375" spans="1:39" s="1009" customFormat="1">
      <c r="A375" s="1105"/>
      <c r="B375" s="1056" t="str">
        <f t="shared" ref="B375:B404" si="68">AB375</f>
        <v>PL3x1500x6000</v>
      </c>
      <c r="C375" s="1057" t="str">
        <f>VLOOKUP(L375,'25-BRA-I-090'!$I:$FD,4,0)</f>
        <v>1.0038/A36</v>
      </c>
      <c r="D375" s="1146"/>
      <c r="E375" s="1108"/>
      <c r="F375" s="184">
        <f t="shared" ref="F375:G404" si="69">AD375</f>
        <v>0</v>
      </c>
      <c r="G375" s="185">
        <f t="shared" si="69"/>
        <v>0</v>
      </c>
      <c r="H375" s="185">
        <f t="shared" ref="H375:H404" si="70">AG375</f>
        <v>0</v>
      </c>
      <c r="I375" s="185">
        <f t="shared" ref="I375:I404" si="71">AI375</f>
        <v>0</v>
      </c>
      <c r="J375" s="185" t="e">
        <f t="shared" ref="J375:J404" si="72">K375/I375</f>
        <v>#DIV/0!</v>
      </c>
      <c r="K375" s="185">
        <f t="shared" ref="K375:K404" si="73">AJ375</f>
        <v>0</v>
      </c>
      <c r="L375" s="1188" t="s">
        <v>1028</v>
      </c>
      <c r="M375" s="1058"/>
      <c r="N375" s="1058"/>
      <c r="T375" s="1010"/>
      <c r="U375" s="1132"/>
      <c r="V375" s="1011"/>
      <c r="AA375" s="1038" t="str">
        <f>VLOOKUP(L375,'25-BRA-I-090'!$I:$FD,2,0)</f>
        <v>Tôn tấm</v>
      </c>
      <c r="AB375" s="1038" t="str">
        <f>VLOOKUP(L375,'25-BRA-I-090'!$I:$FD,3,0)</f>
        <v>PL3x1500x6000</v>
      </c>
      <c r="AC375" s="1038" t="s">
        <v>2619</v>
      </c>
      <c r="AD375" s="1038">
        <f>SUMIFS('25-BRA-I-090'!$CW:$CW,'25-BRA-I-090'!$I:$I,L375)</f>
        <v>0</v>
      </c>
      <c r="AE375" s="1038">
        <f>SUMIFS('25-BRA-I-090'!$CX:$CX,'25-BRA-I-090'!$I:$I,L375)</f>
        <v>0</v>
      </c>
      <c r="AF375" s="1038">
        <f>SUMIFS('25-BRA-I-090'!$DA:$DA,'25-BRA-I-090'!$I:$I,L375)</f>
        <v>0</v>
      </c>
      <c r="AG375" s="1038">
        <f>SUMIFS('25-BRA-I-090'!$DB:$DB,'25-BRA-I-090'!$I:$I,L375)</f>
        <v>0</v>
      </c>
      <c r="AH375" s="1039">
        <f>SUMIFS('25-BRA-I-090'!$DN:$DN,'25-BRA-I-090'!$I:$I,L375)+SUMIFS('25-BRA-I-090'!$EG:$EG,'25-BRA-I-090'!$I:$I,L375)</f>
        <v>0</v>
      </c>
      <c r="AI375" s="1039">
        <f>SUMIFS('25-BRA-I-090'!$DO:$DO,'25-BRA-I-090'!$I:$I,L375)+SUMIFS('25-BRA-I-090'!$EH:$EH,'25-BRA-I-090'!$I:$I,L375)</f>
        <v>0</v>
      </c>
      <c r="AJ375" s="1039">
        <f>SUMIFS('25-BRA-I-090'!$DS:$DS,'25-BRA-I-090'!$I:$I,L375)+26400*SUMIFS('25-BRA-I-090'!$EJ:$EJ,'25-BRA-I-090'!$I:$I,L375)</f>
        <v>0</v>
      </c>
      <c r="AL375" s="1091"/>
      <c r="AM375" s="1038"/>
    </row>
    <row r="376" spans="1:39" s="1009" customFormat="1">
      <c r="A376" s="1105"/>
      <c r="B376" s="1056" t="str">
        <f t="shared" si="68"/>
        <v>PL8x2000x12000</v>
      </c>
      <c r="C376" s="1057" t="str">
        <f>VLOOKUP(L376,'25-BRA-I-090'!$I:$FD,4,0)</f>
        <v>1.0038/A36</v>
      </c>
      <c r="D376" s="1146"/>
      <c r="E376" s="1108"/>
      <c r="F376" s="184">
        <f t="shared" si="69"/>
        <v>0</v>
      </c>
      <c r="G376" s="185">
        <f t="shared" si="69"/>
        <v>0</v>
      </c>
      <c r="H376" s="185">
        <f t="shared" si="70"/>
        <v>0</v>
      </c>
      <c r="I376" s="185">
        <f t="shared" si="71"/>
        <v>0</v>
      </c>
      <c r="J376" s="185" t="e">
        <f t="shared" si="72"/>
        <v>#DIV/0!</v>
      </c>
      <c r="K376" s="185">
        <f t="shared" si="73"/>
        <v>0</v>
      </c>
      <c r="L376" s="1188" t="s">
        <v>1029</v>
      </c>
      <c r="M376" s="1058"/>
      <c r="N376" s="1058"/>
      <c r="T376" s="1010"/>
      <c r="U376" s="1132"/>
      <c r="V376" s="1011"/>
      <c r="AA376" s="1038" t="str">
        <f>VLOOKUP(L376,'25-BRA-I-090'!$I:$FD,2,0)</f>
        <v>Tôn tấm</v>
      </c>
      <c r="AB376" s="1038" t="str">
        <f>VLOOKUP(L376,'25-BRA-I-090'!$I:$FD,3,0)</f>
        <v>PL8x2000x12000</v>
      </c>
      <c r="AC376" s="1038" t="s">
        <v>2619</v>
      </c>
      <c r="AD376" s="1038">
        <f>SUMIFS('25-BRA-I-090'!$CW:$CW,'25-BRA-I-090'!$I:$I,L376)</f>
        <v>0</v>
      </c>
      <c r="AE376" s="1038">
        <f>SUMIFS('25-BRA-I-090'!$CX:$CX,'25-BRA-I-090'!$I:$I,L376)</f>
        <v>0</v>
      </c>
      <c r="AF376" s="1038">
        <f>SUMIFS('25-BRA-I-090'!$DA:$DA,'25-BRA-I-090'!$I:$I,L376)</f>
        <v>0</v>
      </c>
      <c r="AG376" s="1038">
        <f>SUMIFS('25-BRA-I-090'!$DB:$DB,'25-BRA-I-090'!$I:$I,L376)</f>
        <v>0</v>
      </c>
      <c r="AH376" s="1039">
        <f>SUMIFS('25-BRA-I-090'!$DN:$DN,'25-BRA-I-090'!$I:$I,L376)+SUMIFS('25-BRA-I-090'!$EG:$EG,'25-BRA-I-090'!$I:$I,L376)</f>
        <v>0</v>
      </c>
      <c r="AI376" s="1039">
        <f>SUMIFS('25-BRA-I-090'!$DO:$DO,'25-BRA-I-090'!$I:$I,L376)+SUMIFS('25-BRA-I-090'!$EH:$EH,'25-BRA-I-090'!$I:$I,L376)</f>
        <v>0</v>
      </c>
      <c r="AJ376" s="1039">
        <f>SUMIFS('25-BRA-I-090'!$DS:$DS,'25-BRA-I-090'!$I:$I,L376)+26400*SUMIFS('25-BRA-I-090'!$EJ:$EJ,'25-BRA-I-090'!$I:$I,L376)</f>
        <v>0</v>
      </c>
      <c r="AL376" s="1091"/>
      <c r="AM376" s="1038"/>
    </row>
    <row r="377" spans="1:39" s="1009" customFormat="1">
      <c r="A377" s="1105"/>
      <c r="B377" s="1056" t="str">
        <f t="shared" si="68"/>
        <v>PL10x2000x12000</v>
      </c>
      <c r="C377" s="1057" t="str">
        <f>VLOOKUP(L377,'25-BRA-I-090'!$I:$FD,4,0)</f>
        <v>1.0038/A36</v>
      </c>
      <c r="D377" s="1146"/>
      <c r="E377" s="1108"/>
      <c r="F377" s="184">
        <f t="shared" si="69"/>
        <v>48</v>
      </c>
      <c r="G377" s="185">
        <f t="shared" si="69"/>
        <v>3768</v>
      </c>
      <c r="H377" s="185">
        <f t="shared" si="70"/>
        <v>0</v>
      </c>
      <c r="I377" s="185">
        <f t="shared" si="71"/>
        <v>3768</v>
      </c>
      <c r="J377" s="185">
        <f t="shared" si="72"/>
        <v>13409.090000000002</v>
      </c>
      <c r="K377" s="185">
        <f t="shared" si="73"/>
        <v>50525451.120000005</v>
      </c>
      <c r="L377" s="1188" t="s">
        <v>1030</v>
      </c>
      <c r="M377" s="1058"/>
      <c r="N377" s="1058"/>
      <c r="T377" s="1010"/>
      <c r="U377" s="1132"/>
      <c r="V377" s="1011"/>
      <c r="AA377" s="1038" t="str">
        <f>VLOOKUP(L377,'25-BRA-I-090'!$I:$FD,2,0)</f>
        <v>Tôn tấm</v>
      </c>
      <c r="AB377" s="1038" t="str">
        <f>VLOOKUP(L377,'25-BRA-I-090'!$I:$FD,3,0)</f>
        <v>PL10x2000x12000</v>
      </c>
      <c r="AC377" s="1038" t="s">
        <v>2619</v>
      </c>
      <c r="AD377" s="1038">
        <f>SUMIFS('25-BRA-I-090'!$CW:$CW,'25-BRA-I-090'!$I:$I,L377)</f>
        <v>48</v>
      </c>
      <c r="AE377" s="1038">
        <f>SUMIFS('25-BRA-I-090'!$CX:$CX,'25-BRA-I-090'!$I:$I,L377)</f>
        <v>3768</v>
      </c>
      <c r="AF377" s="1038">
        <f>SUMIFS('25-BRA-I-090'!$DA:$DA,'25-BRA-I-090'!$I:$I,L377)</f>
        <v>0</v>
      </c>
      <c r="AG377" s="1038">
        <f>SUMIFS('25-BRA-I-090'!$DB:$DB,'25-BRA-I-090'!$I:$I,L377)</f>
        <v>0</v>
      </c>
      <c r="AH377" s="1039">
        <f>SUMIFS('25-BRA-I-090'!$DN:$DN,'25-BRA-I-090'!$I:$I,L377)+SUMIFS('25-BRA-I-090'!$EG:$EG,'25-BRA-I-090'!$I:$I,L377)</f>
        <v>48</v>
      </c>
      <c r="AI377" s="1039">
        <f>SUMIFS('25-BRA-I-090'!$DO:$DO,'25-BRA-I-090'!$I:$I,L377)+SUMIFS('25-BRA-I-090'!$EH:$EH,'25-BRA-I-090'!$I:$I,L377)</f>
        <v>3768</v>
      </c>
      <c r="AJ377" s="1039">
        <f>SUMIFS('25-BRA-I-090'!$DS:$DS,'25-BRA-I-090'!$I:$I,L377)+26400*SUMIFS('25-BRA-I-090'!$EJ:$EJ,'25-BRA-I-090'!$I:$I,L377)</f>
        <v>50525451.120000005</v>
      </c>
      <c r="AL377" s="1091"/>
      <c r="AM377" s="1038"/>
    </row>
    <row r="378" spans="1:39" s="1009" customFormat="1">
      <c r="A378" s="1105"/>
      <c r="B378" s="1056" t="str">
        <f t="shared" si="68"/>
        <v>PL12x2000x12000</v>
      </c>
      <c r="C378" s="1057" t="str">
        <f>VLOOKUP(L378,'25-BRA-I-090'!$I:$FD,4,0)</f>
        <v>1.0038/A36</v>
      </c>
      <c r="D378" s="1146"/>
      <c r="E378" s="1108"/>
      <c r="F378" s="184">
        <f t="shared" si="69"/>
        <v>48</v>
      </c>
      <c r="G378" s="185">
        <f t="shared" si="69"/>
        <v>4521.5999999999995</v>
      </c>
      <c r="H378" s="185">
        <f t="shared" si="70"/>
        <v>0</v>
      </c>
      <c r="I378" s="185">
        <f t="shared" si="71"/>
        <v>4521.8</v>
      </c>
      <c r="J378" s="185">
        <f t="shared" si="72"/>
        <v>13409.100052191605</v>
      </c>
      <c r="K378" s="185">
        <f t="shared" si="73"/>
        <v>60633268.616000004</v>
      </c>
      <c r="L378" s="1188" t="s">
        <v>1031</v>
      </c>
      <c r="M378" s="1058"/>
      <c r="N378" s="1058"/>
      <c r="T378" s="1010"/>
      <c r="U378" s="1132"/>
      <c r="V378" s="1011"/>
      <c r="AA378" s="1038" t="str">
        <f>VLOOKUP(L378,'25-BRA-I-090'!$I:$FD,2,0)</f>
        <v>Tôn tấm</v>
      </c>
      <c r="AB378" s="1038" t="str">
        <f>VLOOKUP(L378,'25-BRA-I-090'!$I:$FD,3,0)</f>
        <v>PL12x2000x12000</v>
      </c>
      <c r="AC378" s="1038" t="s">
        <v>2619</v>
      </c>
      <c r="AD378" s="1038">
        <f>SUMIFS('25-BRA-I-090'!$CW:$CW,'25-BRA-I-090'!$I:$I,L378)</f>
        <v>48</v>
      </c>
      <c r="AE378" s="1038">
        <f>SUMIFS('25-BRA-I-090'!$CX:$CX,'25-BRA-I-090'!$I:$I,L378)</f>
        <v>4521.5999999999995</v>
      </c>
      <c r="AF378" s="1038">
        <f>SUMIFS('25-BRA-I-090'!$DA:$DA,'25-BRA-I-090'!$I:$I,L378)</f>
        <v>0</v>
      </c>
      <c r="AG378" s="1038">
        <f>SUMIFS('25-BRA-I-090'!$DB:$DB,'25-BRA-I-090'!$I:$I,L378)</f>
        <v>0</v>
      </c>
      <c r="AH378" s="1039">
        <f>SUMIFS('25-BRA-I-090'!$DN:$DN,'25-BRA-I-090'!$I:$I,L378)+SUMIFS('25-BRA-I-090'!$EG:$EG,'25-BRA-I-090'!$I:$I,L378)</f>
        <v>48</v>
      </c>
      <c r="AI378" s="1039">
        <f>SUMIFS('25-BRA-I-090'!$DO:$DO,'25-BRA-I-090'!$I:$I,L378)+SUMIFS('25-BRA-I-090'!$EH:$EH,'25-BRA-I-090'!$I:$I,L378)</f>
        <v>4521.8</v>
      </c>
      <c r="AJ378" s="1039">
        <f>SUMIFS('25-BRA-I-090'!$DS:$DS,'25-BRA-I-090'!$I:$I,L378)+26400*SUMIFS('25-BRA-I-090'!$EJ:$EJ,'25-BRA-I-090'!$I:$I,L378)</f>
        <v>60633268.616000004</v>
      </c>
      <c r="AL378" s="1091"/>
      <c r="AM378" s="1038"/>
    </row>
    <row r="379" spans="1:39" s="1009" customFormat="1">
      <c r="A379" s="1105"/>
      <c r="B379" s="1056" t="str">
        <f t="shared" si="68"/>
        <v>PL15x2000x12000</v>
      </c>
      <c r="C379" s="1057" t="str">
        <f>VLOOKUP(L379,'25-BRA-I-090'!$I:$FD,4,0)</f>
        <v>1.0038/A36</v>
      </c>
      <c r="D379" s="1146"/>
      <c r="E379" s="1108"/>
      <c r="F379" s="184">
        <f t="shared" si="69"/>
        <v>60</v>
      </c>
      <c r="G379" s="185">
        <f t="shared" si="69"/>
        <v>7065</v>
      </c>
      <c r="H379" s="185">
        <f t="shared" si="70"/>
        <v>0</v>
      </c>
      <c r="I379" s="185">
        <f t="shared" si="71"/>
        <v>7535.8</v>
      </c>
      <c r="J379" s="185">
        <f t="shared" si="72"/>
        <v>13418.16855861355</v>
      </c>
      <c r="K379" s="185">
        <f t="shared" si="73"/>
        <v>101116634.624</v>
      </c>
      <c r="L379" s="1188" t="s">
        <v>1032</v>
      </c>
      <c r="M379" s="1058"/>
      <c r="N379" s="1058"/>
      <c r="T379" s="1010"/>
      <c r="U379" s="1132"/>
      <c r="V379" s="1011"/>
      <c r="AA379" s="1038" t="str">
        <f>VLOOKUP(L379,'25-BRA-I-090'!$I:$FD,2,0)</f>
        <v>Tôn tấm</v>
      </c>
      <c r="AB379" s="1038" t="str">
        <f>VLOOKUP(L379,'25-BRA-I-090'!$I:$FD,3,0)</f>
        <v>PL15x2000x12000</v>
      </c>
      <c r="AC379" s="1038" t="s">
        <v>2619</v>
      </c>
      <c r="AD379" s="1038">
        <f>SUMIFS('25-BRA-I-090'!$CW:$CW,'25-BRA-I-090'!$I:$I,L379)</f>
        <v>60</v>
      </c>
      <c r="AE379" s="1038">
        <f>SUMIFS('25-BRA-I-090'!$CX:$CX,'25-BRA-I-090'!$I:$I,L379)</f>
        <v>7065</v>
      </c>
      <c r="AF379" s="1038">
        <f>SUMIFS('25-BRA-I-090'!$DA:$DA,'25-BRA-I-090'!$I:$I,L379)</f>
        <v>0</v>
      </c>
      <c r="AG379" s="1038">
        <f>SUMIFS('25-BRA-I-090'!$DB:$DB,'25-BRA-I-090'!$I:$I,L379)</f>
        <v>0</v>
      </c>
      <c r="AH379" s="1039">
        <f>SUMIFS('25-BRA-I-090'!$DN:$DN,'25-BRA-I-090'!$I:$I,L379)+SUMIFS('25-BRA-I-090'!$EG:$EG,'25-BRA-I-090'!$I:$I,L379)</f>
        <v>60</v>
      </c>
      <c r="AI379" s="1039">
        <f>SUMIFS('25-BRA-I-090'!$DO:$DO,'25-BRA-I-090'!$I:$I,L379)+SUMIFS('25-BRA-I-090'!$EH:$EH,'25-BRA-I-090'!$I:$I,L379)</f>
        <v>7535.8</v>
      </c>
      <c r="AJ379" s="1039">
        <f>SUMIFS('25-BRA-I-090'!$DS:$DS,'25-BRA-I-090'!$I:$I,L379)+26400*SUMIFS('25-BRA-I-090'!$EJ:$EJ,'25-BRA-I-090'!$I:$I,L379)</f>
        <v>101116634.624</v>
      </c>
      <c r="AL379" s="1091"/>
      <c r="AM379" s="1038"/>
    </row>
    <row r="380" spans="1:39" s="1009" customFormat="1">
      <c r="A380" s="1105"/>
      <c r="B380" s="1056" t="str">
        <f t="shared" si="68"/>
        <v>PL20x2000x12000</v>
      </c>
      <c r="C380" s="1057" t="str">
        <f>VLOOKUP(L380,'25-BRA-I-090'!$I:$FD,4,0)</f>
        <v>1.0038/A36</v>
      </c>
      <c r="D380" s="1146"/>
      <c r="E380" s="1108"/>
      <c r="F380" s="184">
        <f t="shared" si="69"/>
        <v>72</v>
      </c>
      <c r="G380" s="185">
        <f t="shared" si="69"/>
        <v>11304</v>
      </c>
      <c r="H380" s="185">
        <f t="shared" si="70"/>
        <v>0</v>
      </c>
      <c r="I380" s="185">
        <f t="shared" si="71"/>
        <v>11304</v>
      </c>
      <c r="J380" s="185">
        <f t="shared" si="72"/>
        <v>13939.393333333333</v>
      </c>
      <c r="K380" s="185">
        <f t="shared" si="73"/>
        <v>157570902.24000001</v>
      </c>
      <c r="L380" s="1188" t="s">
        <v>1034</v>
      </c>
      <c r="M380" s="1058"/>
      <c r="N380" s="1058"/>
      <c r="T380" s="1010"/>
      <c r="U380" s="1132"/>
      <c r="V380" s="1011"/>
      <c r="AA380" s="1038" t="str">
        <f>VLOOKUP(L380,'25-BRA-I-090'!$I:$FD,2,0)</f>
        <v>Tôn tấm</v>
      </c>
      <c r="AB380" s="1038" t="str">
        <f>VLOOKUP(L380,'25-BRA-I-090'!$I:$FD,3,0)</f>
        <v>PL20x2000x12000</v>
      </c>
      <c r="AC380" s="1038" t="s">
        <v>2619</v>
      </c>
      <c r="AD380" s="1038">
        <f>SUMIFS('25-BRA-I-090'!$CW:$CW,'25-BRA-I-090'!$I:$I,L380)</f>
        <v>72</v>
      </c>
      <c r="AE380" s="1038">
        <f>SUMIFS('25-BRA-I-090'!$CX:$CX,'25-BRA-I-090'!$I:$I,L380)</f>
        <v>11304</v>
      </c>
      <c r="AF380" s="1038">
        <f>SUMIFS('25-BRA-I-090'!$DA:$DA,'25-BRA-I-090'!$I:$I,L380)</f>
        <v>0</v>
      </c>
      <c r="AG380" s="1038">
        <f>SUMIFS('25-BRA-I-090'!$DB:$DB,'25-BRA-I-090'!$I:$I,L380)</f>
        <v>0</v>
      </c>
      <c r="AH380" s="1039">
        <f>SUMIFS('25-BRA-I-090'!$DN:$DN,'25-BRA-I-090'!$I:$I,L380)+SUMIFS('25-BRA-I-090'!$EG:$EG,'25-BRA-I-090'!$I:$I,L380)</f>
        <v>72</v>
      </c>
      <c r="AI380" s="1039">
        <f>SUMIFS('25-BRA-I-090'!$DO:$DO,'25-BRA-I-090'!$I:$I,L380)+SUMIFS('25-BRA-I-090'!$EH:$EH,'25-BRA-I-090'!$I:$I,L380)</f>
        <v>11304</v>
      </c>
      <c r="AJ380" s="1039">
        <f>SUMIFS('25-BRA-I-090'!$DS:$DS,'25-BRA-I-090'!$I:$I,L380)+26400*SUMIFS('25-BRA-I-090'!$EJ:$EJ,'25-BRA-I-090'!$I:$I,L380)</f>
        <v>157570902.24000001</v>
      </c>
      <c r="AL380" s="1091"/>
      <c r="AM380" s="1038"/>
    </row>
    <row r="381" spans="1:39" s="1009" customFormat="1">
      <c r="A381" s="1105"/>
      <c r="B381" s="1056" t="str">
        <f t="shared" si="68"/>
        <v>PL25x2000x12000</v>
      </c>
      <c r="C381" s="1057" t="str">
        <f>VLOOKUP(L381,'25-BRA-I-090'!$I:$FD,4,0)</f>
        <v>1.0038/A36</v>
      </c>
      <c r="D381" s="1146"/>
      <c r="E381" s="1108"/>
      <c r="F381" s="184">
        <f t="shared" si="69"/>
        <v>0</v>
      </c>
      <c r="G381" s="185">
        <f t="shared" si="69"/>
        <v>0</v>
      </c>
      <c r="H381" s="185">
        <f t="shared" si="70"/>
        <v>0</v>
      </c>
      <c r="I381" s="185">
        <f t="shared" si="71"/>
        <v>0</v>
      </c>
      <c r="J381" s="185" t="e">
        <f t="shared" si="72"/>
        <v>#DIV/0!</v>
      </c>
      <c r="K381" s="185">
        <f t="shared" si="73"/>
        <v>0</v>
      </c>
      <c r="L381" s="1188" t="s">
        <v>1035</v>
      </c>
      <c r="M381" s="1058"/>
      <c r="N381" s="1058"/>
      <c r="T381" s="1010"/>
      <c r="U381" s="1132"/>
      <c r="V381" s="1011"/>
      <c r="AA381" s="1038" t="str">
        <f>VLOOKUP(L381,'25-BRA-I-090'!$I:$FD,2,0)</f>
        <v>Tôn tấm</v>
      </c>
      <c r="AB381" s="1038" t="str">
        <f>VLOOKUP(L381,'25-BRA-I-090'!$I:$FD,3,0)</f>
        <v>PL25x2000x12000</v>
      </c>
      <c r="AC381" s="1038" t="s">
        <v>2619</v>
      </c>
      <c r="AD381" s="1038">
        <f>SUMIFS('25-BRA-I-090'!$CW:$CW,'25-BRA-I-090'!$I:$I,L381)</f>
        <v>0</v>
      </c>
      <c r="AE381" s="1038">
        <f>SUMIFS('25-BRA-I-090'!$CX:$CX,'25-BRA-I-090'!$I:$I,L381)</f>
        <v>0</v>
      </c>
      <c r="AF381" s="1038">
        <f>SUMIFS('25-BRA-I-090'!$DA:$DA,'25-BRA-I-090'!$I:$I,L381)</f>
        <v>0</v>
      </c>
      <c r="AG381" s="1038">
        <f>SUMIFS('25-BRA-I-090'!$DB:$DB,'25-BRA-I-090'!$I:$I,L381)</f>
        <v>0</v>
      </c>
      <c r="AH381" s="1039">
        <f>SUMIFS('25-BRA-I-090'!$DN:$DN,'25-BRA-I-090'!$I:$I,L381)+SUMIFS('25-BRA-I-090'!$EG:$EG,'25-BRA-I-090'!$I:$I,L381)</f>
        <v>0</v>
      </c>
      <c r="AI381" s="1039">
        <f>SUMIFS('25-BRA-I-090'!$DO:$DO,'25-BRA-I-090'!$I:$I,L381)+SUMIFS('25-BRA-I-090'!$EH:$EH,'25-BRA-I-090'!$I:$I,L381)</f>
        <v>0</v>
      </c>
      <c r="AJ381" s="1039">
        <f>SUMIFS('25-BRA-I-090'!$DS:$DS,'25-BRA-I-090'!$I:$I,L381)+26400*SUMIFS('25-BRA-I-090'!$EJ:$EJ,'25-BRA-I-090'!$I:$I,L381)</f>
        <v>0</v>
      </c>
      <c r="AL381" s="1091"/>
      <c r="AM381" s="1038"/>
    </row>
    <row r="382" spans="1:39" s="1009" customFormat="1">
      <c r="A382" s="1105"/>
      <c r="B382" s="1056" t="str">
        <f t="shared" si="68"/>
        <v>PL30x2000x12000</v>
      </c>
      <c r="C382" s="1057" t="str">
        <f>VLOOKUP(L382,'25-BRA-I-090'!$I:$FD,4,0)</f>
        <v>1.0038/A36</v>
      </c>
      <c r="D382" s="1146"/>
      <c r="E382" s="1108"/>
      <c r="F382" s="184">
        <f t="shared" si="69"/>
        <v>48</v>
      </c>
      <c r="G382" s="185">
        <f t="shared" si="69"/>
        <v>11304</v>
      </c>
      <c r="H382" s="185">
        <f t="shared" si="70"/>
        <v>0</v>
      </c>
      <c r="I382" s="185">
        <f t="shared" si="71"/>
        <v>11304</v>
      </c>
      <c r="J382" s="185">
        <f t="shared" si="72"/>
        <v>12809.918181818182</v>
      </c>
      <c r="K382" s="185">
        <f t="shared" si="73"/>
        <v>144803315.12727273</v>
      </c>
      <c r="L382" s="1188" t="s">
        <v>1037</v>
      </c>
      <c r="M382" s="1058"/>
      <c r="N382" s="1058"/>
      <c r="T382" s="1010"/>
      <c r="U382" s="1132"/>
      <c r="V382" s="1011"/>
      <c r="AA382" s="1038" t="str">
        <f>VLOOKUP(L382,'25-BRA-I-090'!$I:$FD,2,0)</f>
        <v>Tôn tấm</v>
      </c>
      <c r="AB382" s="1038" t="str">
        <f>VLOOKUP(L382,'25-BRA-I-090'!$I:$FD,3,0)</f>
        <v>PL30x2000x12000</v>
      </c>
      <c r="AC382" s="1038" t="s">
        <v>2619</v>
      </c>
      <c r="AD382" s="1038">
        <f>SUMIFS('25-BRA-I-090'!$CW:$CW,'25-BRA-I-090'!$I:$I,L382)</f>
        <v>48</v>
      </c>
      <c r="AE382" s="1038">
        <f>SUMIFS('25-BRA-I-090'!$CX:$CX,'25-BRA-I-090'!$I:$I,L382)</f>
        <v>11304</v>
      </c>
      <c r="AF382" s="1038">
        <f>SUMIFS('25-BRA-I-090'!$DA:$DA,'25-BRA-I-090'!$I:$I,L382)</f>
        <v>0</v>
      </c>
      <c r="AG382" s="1038">
        <f>SUMIFS('25-BRA-I-090'!$DB:$DB,'25-BRA-I-090'!$I:$I,L382)</f>
        <v>0</v>
      </c>
      <c r="AH382" s="1039">
        <f>SUMIFS('25-BRA-I-090'!$DN:$DN,'25-BRA-I-090'!$I:$I,L382)+SUMIFS('25-BRA-I-090'!$EG:$EG,'25-BRA-I-090'!$I:$I,L382)</f>
        <v>48</v>
      </c>
      <c r="AI382" s="1039">
        <f>SUMIFS('25-BRA-I-090'!$DO:$DO,'25-BRA-I-090'!$I:$I,L382)+SUMIFS('25-BRA-I-090'!$EH:$EH,'25-BRA-I-090'!$I:$I,L382)</f>
        <v>11304</v>
      </c>
      <c r="AJ382" s="1039">
        <f>SUMIFS('25-BRA-I-090'!$DS:$DS,'25-BRA-I-090'!$I:$I,L382)+26400*SUMIFS('25-BRA-I-090'!$EJ:$EJ,'25-BRA-I-090'!$I:$I,L382)</f>
        <v>144803315.12727273</v>
      </c>
      <c r="AL382" s="1091"/>
      <c r="AM382" s="1038"/>
    </row>
    <row r="383" spans="1:39" s="1009" customFormat="1">
      <c r="A383" s="1105"/>
      <c r="B383" s="1056" t="str">
        <f t="shared" si="68"/>
        <v>PL35x2000x3000</v>
      </c>
      <c r="C383" s="1057" t="str">
        <f>VLOOKUP(L383,'25-BRA-I-090'!$I:$FD,4,0)</f>
        <v>1.0038/A36</v>
      </c>
      <c r="D383" s="1146"/>
      <c r="E383" s="1108"/>
      <c r="F383" s="184">
        <f t="shared" si="69"/>
        <v>6</v>
      </c>
      <c r="G383" s="185">
        <f t="shared" si="69"/>
        <v>1648.5</v>
      </c>
      <c r="H383" s="185">
        <f t="shared" si="70"/>
        <v>1648.5</v>
      </c>
      <c r="I383" s="185">
        <f t="shared" si="71"/>
        <v>0</v>
      </c>
      <c r="J383" s="185" t="e">
        <f t="shared" si="72"/>
        <v>#DIV/0!</v>
      </c>
      <c r="K383" s="185">
        <f t="shared" si="73"/>
        <v>0</v>
      </c>
      <c r="L383" s="1188" t="s">
        <v>1039</v>
      </c>
      <c r="M383" s="1058"/>
      <c r="N383" s="1058"/>
      <c r="T383" s="1010"/>
      <c r="U383" s="1132"/>
      <c r="V383" s="1011"/>
      <c r="AA383" s="1038" t="str">
        <f>VLOOKUP(L383,'25-BRA-I-090'!$I:$FD,2,0)</f>
        <v>Tôn tấm</v>
      </c>
      <c r="AB383" s="1038" t="str">
        <f>VLOOKUP(L383,'25-BRA-I-090'!$I:$FD,3,0)</f>
        <v>PL35x2000x3000</v>
      </c>
      <c r="AC383" s="1038" t="s">
        <v>2619</v>
      </c>
      <c r="AD383" s="1038">
        <f>SUMIFS('25-BRA-I-090'!$CW:$CW,'25-BRA-I-090'!$I:$I,L383)</f>
        <v>6</v>
      </c>
      <c r="AE383" s="1038">
        <f>SUMIFS('25-BRA-I-090'!$CX:$CX,'25-BRA-I-090'!$I:$I,L383)</f>
        <v>1648.5</v>
      </c>
      <c r="AF383" s="1038">
        <f>SUMIFS('25-BRA-I-090'!$DA:$DA,'25-BRA-I-090'!$I:$I,L383)</f>
        <v>6</v>
      </c>
      <c r="AG383" s="1038">
        <f>SUMIFS('25-BRA-I-090'!$DB:$DB,'25-BRA-I-090'!$I:$I,L383)</f>
        <v>1648.5</v>
      </c>
      <c r="AH383" s="1039">
        <f>SUMIFS('25-BRA-I-090'!$DN:$DN,'25-BRA-I-090'!$I:$I,L383)+SUMIFS('25-BRA-I-090'!$EG:$EG,'25-BRA-I-090'!$I:$I,L383)</f>
        <v>0</v>
      </c>
      <c r="AI383" s="1039">
        <f>SUMIFS('25-BRA-I-090'!$DO:$DO,'25-BRA-I-090'!$I:$I,L383)+SUMIFS('25-BRA-I-090'!$EH:$EH,'25-BRA-I-090'!$I:$I,L383)</f>
        <v>0</v>
      </c>
      <c r="AJ383" s="1039">
        <f>SUMIFS('25-BRA-I-090'!$DS:$DS,'25-BRA-I-090'!$I:$I,L383)+26400*SUMIFS('25-BRA-I-090'!$EJ:$EJ,'25-BRA-I-090'!$I:$I,L383)</f>
        <v>0</v>
      </c>
      <c r="AL383" s="1091"/>
      <c r="AM383" s="1038"/>
    </row>
    <row r="384" spans="1:39" s="1009" customFormat="1" ht="30">
      <c r="A384" s="1105"/>
      <c r="B384" s="1056" t="str">
        <f t="shared" si="68"/>
        <v>HEA120(H114x120x5x8)-L12000</v>
      </c>
      <c r="C384" s="1057" t="str">
        <f>VLOOKUP(L384,'25-BRA-I-090'!$I:$FD,4,0)</f>
        <v>1.0038/A36</v>
      </c>
      <c r="D384" s="1146"/>
      <c r="E384" s="1108"/>
      <c r="F384" s="184">
        <f t="shared" si="69"/>
        <v>158</v>
      </c>
      <c r="G384" s="185">
        <f t="shared" si="69"/>
        <v>3144.2</v>
      </c>
      <c r="H384" s="185">
        <f t="shared" si="70"/>
        <v>0</v>
      </c>
      <c r="I384" s="185">
        <f t="shared" si="71"/>
        <v>3688.8</v>
      </c>
      <c r="J384" s="185">
        <f t="shared" si="72"/>
        <v>17566.567121557146</v>
      </c>
      <c r="K384" s="185">
        <f t="shared" si="73"/>
        <v>64799552.798</v>
      </c>
      <c r="L384" s="1188" t="s">
        <v>1041</v>
      </c>
      <c r="M384" s="1058"/>
      <c r="N384" s="1058"/>
      <c r="T384" s="1010"/>
      <c r="U384" s="1132"/>
      <c r="V384" s="1011"/>
      <c r="AA384" s="1038" t="str">
        <f>VLOOKUP(L384,'25-BRA-I-090'!$I:$FD,2,0)</f>
        <v>Thép hình-H</v>
      </c>
      <c r="AB384" s="1038" t="str">
        <f>VLOOKUP(L384,'25-BRA-I-090'!$I:$FD,3,0)</f>
        <v>HEA120(H114x120x5x8)-L12000</v>
      </c>
      <c r="AC384" s="1038" t="s">
        <v>2619</v>
      </c>
      <c r="AD384" s="1038">
        <f>SUMIFS('25-BRA-I-090'!$CW:$CW,'25-BRA-I-090'!$I:$I,L384)</f>
        <v>158</v>
      </c>
      <c r="AE384" s="1038">
        <f>SUMIFS('25-BRA-I-090'!$CX:$CX,'25-BRA-I-090'!$I:$I,L384)</f>
        <v>3144.2</v>
      </c>
      <c r="AF384" s="1038">
        <f>SUMIFS('25-BRA-I-090'!$DA:$DA,'25-BRA-I-090'!$I:$I,L384)</f>
        <v>0</v>
      </c>
      <c r="AG384" s="1038">
        <f>SUMIFS('25-BRA-I-090'!$DB:$DB,'25-BRA-I-090'!$I:$I,L384)</f>
        <v>0</v>
      </c>
      <c r="AH384" s="1039">
        <f>SUMIFS('25-BRA-I-090'!$DN:$DN,'25-BRA-I-090'!$I:$I,L384)+SUMIFS('25-BRA-I-090'!$EG:$EG,'25-BRA-I-090'!$I:$I,L384)</f>
        <v>156</v>
      </c>
      <c r="AI384" s="1039">
        <f>SUMIFS('25-BRA-I-090'!$DO:$DO,'25-BRA-I-090'!$I:$I,L384)+SUMIFS('25-BRA-I-090'!$EH:$EH,'25-BRA-I-090'!$I:$I,L384)</f>
        <v>3688.8</v>
      </c>
      <c r="AJ384" s="1039">
        <f>SUMIFS('25-BRA-I-090'!$DS:$DS,'25-BRA-I-090'!$I:$I,L384)+26400*SUMIFS('25-BRA-I-090'!$EJ:$EJ,'25-BRA-I-090'!$I:$I,L384)</f>
        <v>64799552.798</v>
      </c>
      <c r="AL384" s="1091"/>
      <c r="AM384" s="1038"/>
    </row>
    <row r="385" spans="1:39" s="1009" customFormat="1" ht="30">
      <c r="A385" s="1105"/>
      <c r="B385" s="1056" t="str">
        <f t="shared" si="68"/>
        <v>HEA180(171x180x6x9.5)-L12000</v>
      </c>
      <c r="C385" s="1057" t="str">
        <f>VLOOKUP(L385,'25-BRA-I-090'!$I:$FD,4,0)</f>
        <v>1.0038/A36</v>
      </c>
      <c r="D385" s="1146"/>
      <c r="E385" s="1108"/>
      <c r="F385" s="184">
        <f t="shared" si="69"/>
        <v>307.26525200000003</v>
      </c>
      <c r="G385" s="185">
        <f t="shared" si="69"/>
        <v>10938.642971199999</v>
      </c>
      <c r="H385" s="185">
        <f t="shared" si="70"/>
        <v>427.20000000000005</v>
      </c>
      <c r="I385" s="185">
        <f t="shared" si="71"/>
        <v>14970.4</v>
      </c>
      <c r="J385" s="185">
        <f t="shared" si="72"/>
        <v>17592.721936888793</v>
      </c>
      <c r="K385" s="185">
        <f t="shared" si="73"/>
        <v>263370084.484</v>
      </c>
      <c r="L385" s="1188" t="s">
        <v>1042</v>
      </c>
      <c r="M385" s="1058"/>
      <c r="N385" s="1058"/>
      <c r="T385" s="1010"/>
      <c r="U385" s="1132"/>
      <c r="V385" s="1011"/>
      <c r="AA385" s="1038" t="str">
        <f>VLOOKUP(L385,'25-BRA-I-090'!$I:$FD,2,0)</f>
        <v>Thép hình-H</v>
      </c>
      <c r="AB385" s="1038" t="str">
        <f>VLOOKUP(L385,'25-BRA-I-090'!$I:$FD,3,0)</f>
        <v>HEA180(171x180x6x9.5)-L12000</v>
      </c>
      <c r="AC385" s="1038" t="s">
        <v>2619</v>
      </c>
      <c r="AD385" s="1038">
        <f>SUMIFS('25-BRA-I-090'!$CW:$CW,'25-BRA-I-090'!$I:$I,L385)</f>
        <v>307.26525200000003</v>
      </c>
      <c r="AE385" s="1038">
        <f>SUMIFS('25-BRA-I-090'!$CX:$CX,'25-BRA-I-090'!$I:$I,L385)</f>
        <v>10938.642971199999</v>
      </c>
      <c r="AF385" s="1038">
        <f>SUMIFS('25-BRA-I-090'!$DA:$DA,'25-BRA-I-090'!$I:$I,L385)</f>
        <v>12</v>
      </c>
      <c r="AG385" s="1038">
        <f>SUMIFS('25-BRA-I-090'!$DB:$DB,'25-BRA-I-090'!$I:$I,L385)</f>
        <v>427.20000000000005</v>
      </c>
      <c r="AH385" s="1039">
        <f>SUMIFS('25-BRA-I-090'!$DN:$DN,'25-BRA-I-090'!$I:$I,L385)+SUMIFS('25-BRA-I-090'!$EG:$EG,'25-BRA-I-090'!$I:$I,L385)</f>
        <v>300</v>
      </c>
      <c r="AI385" s="1039">
        <f>SUMIFS('25-BRA-I-090'!$DO:$DO,'25-BRA-I-090'!$I:$I,L385)+SUMIFS('25-BRA-I-090'!$EH:$EH,'25-BRA-I-090'!$I:$I,L385)</f>
        <v>14970.4</v>
      </c>
      <c r="AJ385" s="1039">
        <f>SUMIFS('25-BRA-I-090'!$DS:$DS,'25-BRA-I-090'!$I:$I,L385)+26400*SUMIFS('25-BRA-I-090'!$EJ:$EJ,'25-BRA-I-090'!$I:$I,L385)</f>
        <v>263370084.484</v>
      </c>
      <c r="AL385" s="1091"/>
      <c r="AM385" s="1038"/>
    </row>
    <row r="386" spans="1:39" s="1009" customFormat="1" ht="30">
      <c r="A386" s="1105"/>
      <c r="B386" s="1056" t="str">
        <f t="shared" si="68"/>
        <v>HEA220(H210x220x7x11)-L12000</v>
      </c>
      <c r="C386" s="1057" t="str">
        <f>VLOOKUP(L386,'25-BRA-I-090'!$I:$FD,4,0)</f>
        <v>1.0038/A36</v>
      </c>
      <c r="D386" s="1146"/>
      <c r="E386" s="1108"/>
      <c r="F386" s="184">
        <f t="shared" si="69"/>
        <v>260.25319999999999</v>
      </c>
      <c r="G386" s="185">
        <f t="shared" si="69"/>
        <v>13142.786600000001</v>
      </c>
      <c r="H386" s="185">
        <f t="shared" si="70"/>
        <v>909</v>
      </c>
      <c r="I386" s="185">
        <f t="shared" si="71"/>
        <v>17304</v>
      </c>
      <c r="J386" s="185">
        <f t="shared" si="72"/>
        <v>17545.833245492369</v>
      </c>
      <c r="K386" s="185">
        <f t="shared" si="73"/>
        <v>303613098.47999996</v>
      </c>
      <c r="L386" s="1188" t="s">
        <v>1044</v>
      </c>
      <c r="M386" s="1058"/>
      <c r="N386" s="1058"/>
      <c r="T386" s="1010"/>
      <c r="U386" s="1132"/>
      <c r="V386" s="1011"/>
      <c r="AA386" s="1038" t="str">
        <f>VLOOKUP(L386,'25-BRA-I-090'!$I:$FD,2,0)</f>
        <v>Thép hình-H</v>
      </c>
      <c r="AB386" s="1038" t="str">
        <f>VLOOKUP(L386,'25-BRA-I-090'!$I:$FD,3,0)</f>
        <v>HEA220(H210x220x7x11)-L12000</v>
      </c>
      <c r="AC386" s="1038" t="s">
        <v>2619</v>
      </c>
      <c r="AD386" s="1038">
        <f>SUMIFS('25-BRA-I-090'!$CW:$CW,'25-BRA-I-090'!$I:$I,L386)</f>
        <v>260.25319999999999</v>
      </c>
      <c r="AE386" s="1038">
        <f>SUMIFS('25-BRA-I-090'!$CX:$CX,'25-BRA-I-090'!$I:$I,L386)</f>
        <v>13142.786600000001</v>
      </c>
      <c r="AF386" s="1038">
        <f>SUMIFS('25-BRA-I-090'!$DA:$DA,'25-BRA-I-090'!$I:$I,L386)</f>
        <v>18</v>
      </c>
      <c r="AG386" s="1038">
        <f>SUMIFS('25-BRA-I-090'!$DB:$DB,'25-BRA-I-090'!$I:$I,L386)</f>
        <v>909</v>
      </c>
      <c r="AH386" s="1039">
        <f>SUMIFS('25-BRA-I-090'!$DN:$DN,'25-BRA-I-090'!$I:$I,L386)+SUMIFS('25-BRA-I-090'!$EG:$EG,'25-BRA-I-090'!$I:$I,L386)</f>
        <v>240</v>
      </c>
      <c r="AI386" s="1039">
        <f>SUMIFS('25-BRA-I-090'!$DO:$DO,'25-BRA-I-090'!$I:$I,L386)+SUMIFS('25-BRA-I-090'!$EH:$EH,'25-BRA-I-090'!$I:$I,L386)</f>
        <v>17304</v>
      </c>
      <c r="AJ386" s="1039">
        <f>SUMIFS('25-BRA-I-090'!$DS:$DS,'25-BRA-I-090'!$I:$I,L386)+26400*SUMIFS('25-BRA-I-090'!$EJ:$EJ,'25-BRA-I-090'!$I:$I,L386)</f>
        <v>303613098.47999996</v>
      </c>
      <c r="AL386" s="1091"/>
      <c r="AM386" s="1038"/>
    </row>
    <row r="387" spans="1:39" s="1009" customFormat="1" ht="45">
      <c r="A387" s="1105"/>
      <c r="B387" s="1056" t="str">
        <f t="shared" si="68"/>
        <v>HEA260(H250x260x7.5x12.5)-L12000</v>
      </c>
      <c r="C387" s="1057" t="str">
        <f>VLOOKUP(L387,'25-BRA-I-090'!$I:$FD,4,0)</f>
        <v>1.0038/A36</v>
      </c>
      <c r="D387" s="1146"/>
      <c r="E387" s="1108"/>
      <c r="F387" s="184">
        <f t="shared" si="69"/>
        <v>61.68</v>
      </c>
      <c r="G387" s="185">
        <f t="shared" si="69"/>
        <v>4200.4079999999994</v>
      </c>
      <c r="H387" s="185">
        <f t="shared" si="70"/>
        <v>0</v>
      </c>
      <c r="I387" s="185">
        <f t="shared" si="71"/>
        <v>5191.3999999999996</v>
      </c>
      <c r="J387" s="185">
        <f t="shared" si="72"/>
        <v>17591.092374696615</v>
      </c>
      <c r="K387" s="185">
        <f t="shared" si="73"/>
        <v>91322396.953999996</v>
      </c>
      <c r="L387" s="1188" t="s">
        <v>1046</v>
      </c>
      <c r="M387" s="1058"/>
      <c r="N387" s="1058"/>
      <c r="T387" s="1010"/>
      <c r="U387" s="1132"/>
      <c r="V387" s="1011"/>
      <c r="AA387" s="1038" t="str">
        <f>VLOOKUP(L387,'25-BRA-I-090'!$I:$FD,2,0)</f>
        <v>Thép hình-H</v>
      </c>
      <c r="AB387" s="1038" t="str">
        <f>VLOOKUP(L387,'25-BRA-I-090'!$I:$FD,3,0)</f>
        <v>HEA260(H250x260x7.5x12.5)-L12000</v>
      </c>
      <c r="AC387" s="1038" t="s">
        <v>2619</v>
      </c>
      <c r="AD387" s="1038">
        <f>SUMIFS('25-BRA-I-090'!$CW:$CW,'25-BRA-I-090'!$I:$I,L387)</f>
        <v>61.68</v>
      </c>
      <c r="AE387" s="1038">
        <f>SUMIFS('25-BRA-I-090'!$CX:$CX,'25-BRA-I-090'!$I:$I,L387)</f>
        <v>4200.4079999999994</v>
      </c>
      <c r="AF387" s="1038">
        <f>SUMIFS('25-BRA-I-090'!$DA:$DA,'25-BRA-I-090'!$I:$I,L387)</f>
        <v>0</v>
      </c>
      <c r="AG387" s="1038">
        <f>SUMIFS('25-BRA-I-090'!$DB:$DB,'25-BRA-I-090'!$I:$I,L387)</f>
        <v>0</v>
      </c>
      <c r="AH387" s="1039">
        <f>SUMIFS('25-BRA-I-090'!$DN:$DN,'25-BRA-I-090'!$I:$I,L387)+SUMIFS('25-BRA-I-090'!$EG:$EG,'25-BRA-I-090'!$I:$I,L387)</f>
        <v>72</v>
      </c>
      <c r="AI387" s="1039">
        <f>SUMIFS('25-BRA-I-090'!$DO:$DO,'25-BRA-I-090'!$I:$I,L387)+SUMIFS('25-BRA-I-090'!$EH:$EH,'25-BRA-I-090'!$I:$I,L387)</f>
        <v>5191.3999999999996</v>
      </c>
      <c r="AJ387" s="1039">
        <f>SUMIFS('25-BRA-I-090'!$DS:$DS,'25-BRA-I-090'!$I:$I,L387)+26400*SUMIFS('25-BRA-I-090'!$EJ:$EJ,'25-BRA-I-090'!$I:$I,L387)</f>
        <v>91322396.953999996</v>
      </c>
      <c r="AL387" s="1091"/>
      <c r="AM387" s="1038"/>
    </row>
    <row r="388" spans="1:39" s="1009" customFormat="1" ht="30">
      <c r="A388" s="1105"/>
      <c r="B388" s="1056" t="str">
        <f t="shared" si="68"/>
        <v>HEB140(H140x140x7x12)-L12000</v>
      </c>
      <c r="C388" s="1057" t="str">
        <f>VLOOKUP(L388,'25-BRA-I-090'!$I:$FD,4,0)</f>
        <v>1.0038/A36</v>
      </c>
      <c r="D388" s="1146"/>
      <c r="E388" s="1108"/>
      <c r="F388" s="184">
        <f t="shared" si="69"/>
        <v>92.047200000000004</v>
      </c>
      <c r="G388" s="185">
        <f t="shared" si="69"/>
        <v>3101.9906400000004</v>
      </c>
      <c r="H388" s="185">
        <f t="shared" si="70"/>
        <v>68.990640000000127</v>
      </c>
      <c r="I388" s="185">
        <f t="shared" si="71"/>
        <v>2818</v>
      </c>
      <c r="J388" s="185">
        <f t="shared" si="72"/>
        <v>17594.227828246982</v>
      </c>
      <c r="K388" s="185">
        <f t="shared" si="73"/>
        <v>49580534.019999996</v>
      </c>
      <c r="L388" s="1188" t="s">
        <v>1048</v>
      </c>
      <c r="M388" s="1058"/>
      <c r="N388" s="1058"/>
      <c r="T388" s="1010"/>
      <c r="U388" s="1132"/>
      <c r="V388" s="1011"/>
      <c r="AA388" s="1038" t="str">
        <f>VLOOKUP(L388,'25-BRA-I-090'!$I:$FD,2,0)</f>
        <v>Thép hình-H</v>
      </c>
      <c r="AB388" s="1038" t="str">
        <f>VLOOKUP(L388,'25-BRA-I-090'!$I:$FD,3,0)</f>
        <v>HEB140(H140x140x7x12)-L12000</v>
      </c>
      <c r="AC388" s="1038" t="s">
        <v>2619</v>
      </c>
      <c r="AD388" s="1038">
        <f>SUMIFS('25-BRA-I-090'!$CW:$CW,'25-BRA-I-090'!$I:$I,L388)</f>
        <v>92.047200000000004</v>
      </c>
      <c r="AE388" s="1038">
        <f>SUMIFS('25-BRA-I-090'!$CX:$CX,'25-BRA-I-090'!$I:$I,L388)</f>
        <v>3101.9906400000004</v>
      </c>
      <c r="AF388" s="1038">
        <f>SUMIFS('25-BRA-I-090'!$DA:$DA,'25-BRA-I-090'!$I:$I,L388)</f>
        <v>2.0472000000000037</v>
      </c>
      <c r="AG388" s="1038">
        <f>SUMIFS('25-BRA-I-090'!$DB:$DB,'25-BRA-I-090'!$I:$I,L388)</f>
        <v>68.990640000000127</v>
      </c>
      <c r="AH388" s="1039">
        <f>SUMIFS('25-BRA-I-090'!$DN:$DN,'25-BRA-I-090'!$I:$I,L388)+SUMIFS('25-BRA-I-090'!$EG:$EG,'25-BRA-I-090'!$I:$I,L388)</f>
        <v>90</v>
      </c>
      <c r="AI388" s="1039">
        <f>SUMIFS('25-BRA-I-090'!$DO:$DO,'25-BRA-I-090'!$I:$I,L388)+SUMIFS('25-BRA-I-090'!$EH:$EH,'25-BRA-I-090'!$I:$I,L388)</f>
        <v>2818</v>
      </c>
      <c r="AJ388" s="1039">
        <f>SUMIFS('25-BRA-I-090'!$DS:$DS,'25-BRA-I-090'!$I:$I,L388)+26400*SUMIFS('25-BRA-I-090'!$EJ:$EJ,'25-BRA-I-090'!$I:$I,L388)</f>
        <v>49580534.019999996</v>
      </c>
      <c r="AL388" s="1091"/>
      <c r="AM388" s="1038"/>
    </row>
    <row r="389" spans="1:39" s="1009" customFormat="1" ht="30">
      <c r="A389" s="1105"/>
      <c r="B389" s="1056" t="str">
        <f t="shared" si="68"/>
        <v>HEB220(H220x220x9.5x16)-L12000</v>
      </c>
      <c r="C389" s="1057" t="str">
        <f>VLOOKUP(L389,'25-BRA-I-090'!$I:$FD,4,0)</f>
        <v>1.0038/A36</v>
      </c>
      <c r="D389" s="1146"/>
      <c r="E389" s="1108"/>
      <c r="F389" s="184">
        <f t="shared" si="69"/>
        <v>56.594160000000009</v>
      </c>
      <c r="G389" s="185">
        <f t="shared" si="69"/>
        <v>4040.8230240000012</v>
      </c>
      <c r="H389" s="185">
        <f t="shared" si="70"/>
        <v>0</v>
      </c>
      <c r="I389" s="185">
        <f t="shared" si="71"/>
        <v>4344</v>
      </c>
      <c r="J389" s="185">
        <f t="shared" si="72"/>
        <v>17636.36</v>
      </c>
      <c r="K389" s="185">
        <f t="shared" si="73"/>
        <v>76612347.840000004</v>
      </c>
      <c r="L389" s="1188" t="s">
        <v>1049</v>
      </c>
      <c r="M389" s="1058"/>
      <c r="N389" s="1058"/>
      <c r="T389" s="1010"/>
      <c r="U389" s="1132"/>
      <c r="V389" s="1011"/>
      <c r="AA389" s="1038" t="str">
        <f>VLOOKUP(L389,'25-BRA-I-090'!$I:$FD,2,0)</f>
        <v>Thép hình-H</v>
      </c>
      <c r="AB389" s="1038" t="str">
        <f>VLOOKUP(L389,'25-BRA-I-090'!$I:$FD,3,0)</f>
        <v>HEB220(H220x220x9.5x16)-L12000</v>
      </c>
      <c r="AC389" s="1038" t="s">
        <v>2619</v>
      </c>
      <c r="AD389" s="1038">
        <f>SUMIFS('25-BRA-I-090'!$CW:$CW,'25-BRA-I-090'!$I:$I,L389)</f>
        <v>56.594160000000009</v>
      </c>
      <c r="AE389" s="1038">
        <f>SUMIFS('25-BRA-I-090'!$CX:$CX,'25-BRA-I-090'!$I:$I,L389)</f>
        <v>4040.8230240000012</v>
      </c>
      <c r="AF389" s="1038">
        <f>SUMIFS('25-BRA-I-090'!$DA:$DA,'25-BRA-I-090'!$I:$I,L389)</f>
        <v>0</v>
      </c>
      <c r="AG389" s="1038">
        <f>SUMIFS('25-BRA-I-090'!$DB:$DB,'25-BRA-I-090'!$I:$I,L389)</f>
        <v>0</v>
      </c>
      <c r="AH389" s="1039">
        <f>SUMIFS('25-BRA-I-090'!$DN:$DN,'25-BRA-I-090'!$I:$I,L389)+SUMIFS('25-BRA-I-090'!$EG:$EG,'25-BRA-I-090'!$I:$I,L389)</f>
        <v>60</v>
      </c>
      <c r="AI389" s="1039">
        <f>SUMIFS('25-BRA-I-090'!$DO:$DO,'25-BRA-I-090'!$I:$I,L389)+SUMIFS('25-BRA-I-090'!$EH:$EH,'25-BRA-I-090'!$I:$I,L389)</f>
        <v>4344</v>
      </c>
      <c r="AJ389" s="1039">
        <f>SUMIFS('25-BRA-I-090'!$DS:$DS,'25-BRA-I-090'!$I:$I,L389)+26400*SUMIFS('25-BRA-I-090'!$EJ:$EJ,'25-BRA-I-090'!$I:$I,L389)</f>
        <v>76612347.840000004</v>
      </c>
      <c r="AL389" s="1091"/>
      <c r="AM389" s="1038"/>
    </row>
    <row r="390" spans="1:39" s="1009" customFormat="1" ht="30">
      <c r="A390" s="1105"/>
      <c r="B390" s="1056" t="str">
        <f t="shared" si="68"/>
        <v>HEB300(H300x300x11x19)-L12000</v>
      </c>
      <c r="C390" s="1057" t="str">
        <f>VLOOKUP(L390,'25-BRA-I-090'!$I:$FD,4,0)</f>
        <v>1.0038/A36</v>
      </c>
      <c r="D390" s="1146"/>
      <c r="E390" s="1108"/>
      <c r="F390" s="184">
        <f t="shared" si="69"/>
        <v>108</v>
      </c>
      <c r="G390" s="185">
        <f t="shared" si="69"/>
        <v>12636</v>
      </c>
      <c r="H390" s="185">
        <f t="shared" si="70"/>
        <v>0</v>
      </c>
      <c r="I390" s="185">
        <f t="shared" si="71"/>
        <v>3288</v>
      </c>
      <c r="J390" s="185">
        <f t="shared" si="72"/>
        <v>14545.45</v>
      </c>
      <c r="K390" s="185">
        <f t="shared" si="73"/>
        <v>47825439.600000001</v>
      </c>
      <c r="L390" s="1188" t="s">
        <v>1051</v>
      </c>
      <c r="M390" s="1058"/>
      <c r="N390" s="1058"/>
      <c r="T390" s="1010"/>
      <c r="U390" s="1132"/>
      <c r="V390" s="1011"/>
      <c r="AA390" s="1038" t="str">
        <f>VLOOKUP(L390,'25-BRA-I-090'!$I:$FD,2,0)</f>
        <v>Thép hình-H</v>
      </c>
      <c r="AB390" s="1038" t="str">
        <f>VLOOKUP(L390,'25-BRA-I-090'!$I:$FD,3,0)</f>
        <v>HEB300(H300x300x11x19)-L12000</v>
      </c>
      <c r="AC390" s="1038" t="s">
        <v>2619</v>
      </c>
      <c r="AD390" s="1038">
        <f>SUMIFS('25-BRA-I-090'!$CW:$CW,'25-BRA-I-090'!$I:$I,L390)</f>
        <v>108</v>
      </c>
      <c r="AE390" s="1038">
        <f>SUMIFS('25-BRA-I-090'!$CX:$CX,'25-BRA-I-090'!$I:$I,L390)</f>
        <v>12636</v>
      </c>
      <c r="AF390" s="1038">
        <f>SUMIFS('25-BRA-I-090'!$DA:$DA,'25-BRA-I-090'!$I:$I,L390)</f>
        <v>0</v>
      </c>
      <c r="AG390" s="1038">
        <f>SUMIFS('25-BRA-I-090'!$DB:$DB,'25-BRA-I-090'!$I:$I,L390)</f>
        <v>0</v>
      </c>
      <c r="AH390" s="1039">
        <f>SUMIFS('25-BRA-I-090'!$DN:$DN,'25-BRA-I-090'!$I:$I,L390)+SUMIFS('25-BRA-I-090'!$EG:$EG,'25-BRA-I-090'!$I:$I,L390)</f>
        <v>24</v>
      </c>
      <c r="AI390" s="1039">
        <f>SUMIFS('25-BRA-I-090'!$DO:$DO,'25-BRA-I-090'!$I:$I,L390)+SUMIFS('25-BRA-I-090'!$EH:$EH,'25-BRA-I-090'!$I:$I,L390)</f>
        <v>3288</v>
      </c>
      <c r="AJ390" s="1039">
        <f>SUMIFS('25-BRA-I-090'!$DS:$DS,'25-BRA-I-090'!$I:$I,L390)+26400*SUMIFS('25-BRA-I-090'!$EJ:$EJ,'25-BRA-I-090'!$I:$I,L390)</f>
        <v>47825439.600000001</v>
      </c>
      <c r="AL390" s="1091"/>
      <c r="AM390" s="1038"/>
    </row>
    <row r="391" spans="1:39" s="1009" customFormat="1" ht="30">
      <c r="A391" s="1105"/>
      <c r="B391" s="1056" t="str">
        <f t="shared" si="68"/>
        <v>HW350(H350x350x12x19)-L12000</v>
      </c>
      <c r="C391" s="1057" t="str">
        <f>VLOOKUP(L391,'25-BRA-I-090'!$I:$FD,4,0)</f>
        <v>1.0038/A36</v>
      </c>
      <c r="D391" s="1146"/>
      <c r="E391" s="1108"/>
      <c r="F391" s="184">
        <f t="shared" si="69"/>
        <v>76.524000000000001</v>
      </c>
      <c r="G391" s="185">
        <f t="shared" si="69"/>
        <v>10323.087600000001</v>
      </c>
      <c r="H391" s="185">
        <f t="shared" si="70"/>
        <v>0</v>
      </c>
      <c r="I391" s="185">
        <f t="shared" si="71"/>
        <v>11436</v>
      </c>
      <c r="J391" s="185">
        <f t="shared" si="72"/>
        <v>14482.971511017837</v>
      </c>
      <c r="K391" s="185">
        <f t="shared" si="73"/>
        <v>165627262.19999999</v>
      </c>
      <c r="L391" s="1188" t="s">
        <v>1052</v>
      </c>
      <c r="M391" s="1058"/>
      <c r="N391" s="1058"/>
      <c r="T391" s="1010"/>
      <c r="U391" s="1132"/>
      <c r="V391" s="1011"/>
      <c r="AA391" s="1038" t="str">
        <f>VLOOKUP(L391,'25-BRA-I-090'!$I:$FD,2,0)</f>
        <v>Thép hình-H</v>
      </c>
      <c r="AB391" s="1038" t="str">
        <f>VLOOKUP(L391,'25-BRA-I-090'!$I:$FD,3,0)</f>
        <v>HW350(H350x350x12x19)-L12000</v>
      </c>
      <c r="AC391" s="1038" t="s">
        <v>2619</v>
      </c>
      <c r="AD391" s="1038">
        <f>SUMIFS('25-BRA-I-090'!$CW:$CW,'25-BRA-I-090'!$I:$I,L391)</f>
        <v>76.524000000000001</v>
      </c>
      <c r="AE391" s="1038">
        <f>SUMIFS('25-BRA-I-090'!$CX:$CX,'25-BRA-I-090'!$I:$I,L391)</f>
        <v>10323.087600000001</v>
      </c>
      <c r="AF391" s="1038">
        <f>SUMIFS('25-BRA-I-090'!$DA:$DA,'25-BRA-I-090'!$I:$I,L391)</f>
        <v>0</v>
      </c>
      <c r="AG391" s="1038">
        <f>SUMIFS('25-BRA-I-090'!$DB:$DB,'25-BRA-I-090'!$I:$I,L391)</f>
        <v>0</v>
      </c>
      <c r="AH391" s="1039">
        <f>SUMIFS('25-BRA-I-090'!$DN:$DN,'25-BRA-I-090'!$I:$I,L391)+SUMIFS('25-BRA-I-090'!$EG:$EG,'25-BRA-I-090'!$I:$I,L391)</f>
        <v>84</v>
      </c>
      <c r="AI391" s="1039">
        <f>SUMIFS('25-BRA-I-090'!$DO:$DO,'25-BRA-I-090'!$I:$I,L391)+SUMIFS('25-BRA-I-090'!$EH:$EH,'25-BRA-I-090'!$I:$I,L391)</f>
        <v>11436</v>
      </c>
      <c r="AJ391" s="1039">
        <f>SUMIFS('25-BRA-I-090'!$DS:$DS,'25-BRA-I-090'!$I:$I,L391)+26400*SUMIFS('25-BRA-I-090'!$EJ:$EJ,'25-BRA-I-090'!$I:$I,L391)</f>
        <v>165627262.19999999</v>
      </c>
      <c r="AL391" s="1091"/>
      <c r="AM391" s="1038"/>
    </row>
    <row r="392" spans="1:39" s="1009" customFormat="1" ht="30">
      <c r="A392" s="1105"/>
      <c r="B392" s="1056" t="str">
        <f t="shared" si="68"/>
        <v>UNP100(C100x50x6x8.5)-L12000</v>
      </c>
      <c r="C392" s="1057" t="str">
        <f>VLOOKUP(L392,'25-BRA-I-090'!$I:$FD,4,0)</f>
        <v>1.0038/A36</v>
      </c>
      <c r="D392" s="1146"/>
      <c r="E392" s="1108"/>
      <c r="F392" s="184">
        <f t="shared" si="69"/>
        <v>37.111200000000004</v>
      </c>
      <c r="G392" s="185">
        <f t="shared" si="69"/>
        <v>393.37872000000004</v>
      </c>
      <c r="H392" s="185">
        <f t="shared" si="70"/>
        <v>11.778720000000039</v>
      </c>
      <c r="I392" s="185">
        <f t="shared" si="71"/>
        <v>482.4</v>
      </c>
      <c r="J392" s="185">
        <f t="shared" si="72"/>
        <v>17636.36</v>
      </c>
      <c r="K392" s="185">
        <f t="shared" si="73"/>
        <v>8507780.0639999993</v>
      </c>
      <c r="L392" s="1188" t="s">
        <v>1054</v>
      </c>
      <c r="M392" s="1058"/>
      <c r="N392" s="1058"/>
      <c r="T392" s="1010"/>
      <c r="U392" s="1132"/>
      <c r="V392" s="1011"/>
      <c r="AA392" s="1038" t="str">
        <f>VLOOKUP(L392,'25-BRA-I-090'!$I:$FD,2,0)</f>
        <v>Thép hình-C</v>
      </c>
      <c r="AB392" s="1038" t="str">
        <f>VLOOKUP(L392,'25-BRA-I-090'!$I:$FD,3,0)</f>
        <v>UNP100(C100x50x6x8.5)-L12000</v>
      </c>
      <c r="AC392" s="1038" t="s">
        <v>2619</v>
      </c>
      <c r="AD392" s="1038">
        <f>SUMIFS('25-BRA-I-090'!$CW:$CW,'25-BRA-I-090'!$I:$I,L392)</f>
        <v>37.111200000000004</v>
      </c>
      <c r="AE392" s="1038">
        <f>SUMIFS('25-BRA-I-090'!$CX:$CX,'25-BRA-I-090'!$I:$I,L392)</f>
        <v>393.37872000000004</v>
      </c>
      <c r="AF392" s="1038">
        <f>SUMIFS('25-BRA-I-090'!$DA:$DA,'25-BRA-I-090'!$I:$I,L392)</f>
        <v>1.1112000000000037</v>
      </c>
      <c r="AG392" s="1038">
        <f>SUMIFS('25-BRA-I-090'!$DB:$DB,'25-BRA-I-090'!$I:$I,L392)</f>
        <v>11.778720000000039</v>
      </c>
      <c r="AH392" s="1039">
        <f>SUMIFS('25-BRA-I-090'!$DN:$DN,'25-BRA-I-090'!$I:$I,L392)+SUMIFS('25-BRA-I-090'!$EG:$EG,'25-BRA-I-090'!$I:$I,L392)</f>
        <v>36</v>
      </c>
      <c r="AI392" s="1039">
        <f>SUMIFS('25-BRA-I-090'!$DO:$DO,'25-BRA-I-090'!$I:$I,L392)+SUMIFS('25-BRA-I-090'!$EH:$EH,'25-BRA-I-090'!$I:$I,L392)</f>
        <v>482.4</v>
      </c>
      <c r="AJ392" s="1039">
        <f>SUMIFS('25-BRA-I-090'!$DS:$DS,'25-BRA-I-090'!$I:$I,L392)+26400*SUMIFS('25-BRA-I-090'!$EJ:$EJ,'25-BRA-I-090'!$I:$I,L392)</f>
        <v>8507780.0639999993</v>
      </c>
      <c r="AL392" s="1091"/>
      <c r="AM392" s="1038"/>
    </row>
    <row r="393" spans="1:39" s="1009" customFormat="1" ht="30">
      <c r="A393" s="1105"/>
      <c r="B393" s="1056" t="str">
        <f t="shared" si="68"/>
        <v>UNP200(C200x75x8.5x11.5)-L12000</v>
      </c>
      <c r="C393" s="1057" t="str">
        <f>VLOOKUP(L393,'25-BRA-I-090'!$I:$FD,4,0)</f>
        <v>1.0038/A36</v>
      </c>
      <c r="D393" s="1146"/>
      <c r="E393" s="1108"/>
      <c r="F393" s="184">
        <f t="shared" si="69"/>
        <v>381.5</v>
      </c>
      <c r="G393" s="185">
        <f t="shared" si="69"/>
        <v>9651.9499999999989</v>
      </c>
      <c r="H393" s="185">
        <f t="shared" si="70"/>
        <v>0</v>
      </c>
      <c r="I393" s="185">
        <f t="shared" si="71"/>
        <v>11637.919999999998</v>
      </c>
      <c r="J393" s="185">
        <f t="shared" si="72"/>
        <v>17636.361561962964</v>
      </c>
      <c r="K393" s="185">
        <f t="shared" si="73"/>
        <v>205250564.94919997</v>
      </c>
      <c r="L393" s="1188" t="s">
        <v>1056</v>
      </c>
      <c r="M393" s="1058"/>
      <c r="N393" s="1058"/>
      <c r="T393" s="1010"/>
      <c r="U393" s="1132"/>
      <c r="V393" s="1011"/>
      <c r="AA393" s="1038" t="str">
        <f>VLOOKUP(L393,'25-BRA-I-090'!$I:$FD,2,0)</f>
        <v>Thép hình-C</v>
      </c>
      <c r="AB393" s="1038" t="str">
        <f>VLOOKUP(L393,'25-BRA-I-090'!$I:$FD,3,0)</f>
        <v>UNP200(C200x75x8.5x11.5)-L12000</v>
      </c>
      <c r="AC393" s="1038" t="s">
        <v>2619</v>
      </c>
      <c r="AD393" s="1038">
        <f>SUMIFS('25-BRA-I-090'!$CW:$CW,'25-BRA-I-090'!$I:$I,L393)</f>
        <v>381.5</v>
      </c>
      <c r="AE393" s="1038">
        <f>SUMIFS('25-BRA-I-090'!$CX:$CX,'25-BRA-I-090'!$I:$I,L393)</f>
        <v>9651.9499999999989</v>
      </c>
      <c r="AF393" s="1038">
        <f>SUMIFS('25-BRA-I-090'!$DA:$DA,'25-BRA-I-090'!$I:$I,L393)</f>
        <v>0</v>
      </c>
      <c r="AG393" s="1038">
        <f>SUMIFS('25-BRA-I-090'!$DB:$DB,'25-BRA-I-090'!$I:$I,L393)</f>
        <v>0</v>
      </c>
      <c r="AH393" s="1039">
        <f>SUMIFS('25-BRA-I-090'!$DN:$DN,'25-BRA-I-090'!$I:$I,L393)+SUMIFS('25-BRA-I-090'!$EG:$EG,'25-BRA-I-090'!$I:$I,L393)</f>
        <v>384</v>
      </c>
      <c r="AI393" s="1039">
        <f>SUMIFS('25-BRA-I-090'!$DO:$DO,'25-BRA-I-090'!$I:$I,L393)+SUMIFS('25-BRA-I-090'!$EH:$EH,'25-BRA-I-090'!$I:$I,L393)</f>
        <v>11637.919999999998</v>
      </c>
      <c r="AJ393" s="1039">
        <f>SUMIFS('25-BRA-I-090'!$DS:$DS,'25-BRA-I-090'!$I:$I,L393)+26400*SUMIFS('25-BRA-I-090'!$EJ:$EJ,'25-BRA-I-090'!$I:$I,L393)</f>
        <v>205250564.94919997</v>
      </c>
      <c r="AL393" s="1091"/>
      <c r="AM393" s="1038"/>
    </row>
    <row r="394" spans="1:39" s="1009" customFormat="1" ht="30">
      <c r="A394" s="1105"/>
      <c r="B394" s="1056" t="str">
        <f t="shared" si="68"/>
        <v>UNP220(C220x80x9x12.5)-L12000</v>
      </c>
      <c r="C394" s="1057" t="str">
        <f>VLOOKUP(L394,'25-BRA-I-090'!$I:$FD,4,0)</f>
        <v>1.0038/A36</v>
      </c>
      <c r="D394" s="1146"/>
      <c r="E394" s="1108"/>
      <c r="F394" s="184">
        <f t="shared" si="69"/>
        <v>888.75739999999996</v>
      </c>
      <c r="G394" s="185">
        <f t="shared" si="69"/>
        <v>26129.467559999997</v>
      </c>
      <c r="H394" s="185">
        <f t="shared" si="70"/>
        <v>0</v>
      </c>
      <c r="I394" s="185">
        <f t="shared" si="71"/>
        <v>30724.800000000003</v>
      </c>
      <c r="J394" s="185">
        <f t="shared" si="72"/>
        <v>17785.010135135133</v>
      </c>
      <c r="K394" s="185">
        <f t="shared" si="73"/>
        <v>546440879.39999998</v>
      </c>
      <c r="L394" s="1188" t="s">
        <v>1057</v>
      </c>
      <c r="M394" s="1058"/>
      <c r="N394" s="1058"/>
      <c r="T394" s="1010"/>
      <c r="U394" s="1132"/>
      <c r="V394" s="1011"/>
      <c r="AA394" s="1038" t="str">
        <f>VLOOKUP(L394,'25-BRA-I-090'!$I:$FD,2,0)</f>
        <v>Thép hình-C</v>
      </c>
      <c r="AB394" s="1038" t="str">
        <f>VLOOKUP(L394,'25-BRA-I-090'!$I:$FD,3,0)</f>
        <v>UNP220(C220x80x9x12.5)-L12000</v>
      </c>
      <c r="AC394" s="1038" t="s">
        <v>2619</v>
      </c>
      <c r="AD394" s="1038">
        <f>SUMIFS('25-BRA-I-090'!$CW:$CW,'25-BRA-I-090'!$I:$I,L394)</f>
        <v>888.75739999999996</v>
      </c>
      <c r="AE394" s="1038">
        <f>SUMIFS('25-BRA-I-090'!$CX:$CX,'25-BRA-I-090'!$I:$I,L394)</f>
        <v>26129.467559999997</v>
      </c>
      <c r="AF394" s="1038">
        <f>SUMIFS('25-BRA-I-090'!$DA:$DA,'25-BRA-I-090'!$I:$I,L394)</f>
        <v>0</v>
      </c>
      <c r="AG394" s="1038">
        <f>SUMIFS('25-BRA-I-090'!$DB:$DB,'25-BRA-I-090'!$I:$I,L394)</f>
        <v>0</v>
      </c>
      <c r="AH394" s="1039">
        <f>SUMIFS('25-BRA-I-090'!$DN:$DN,'25-BRA-I-090'!$I:$I,L394)+SUMIFS('25-BRA-I-090'!$EG:$EG,'25-BRA-I-090'!$I:$I,L394)</f>
        <v>888</v>
      </c>
      <c r="AI394" s="1039">
        <f>SUMIFS('25-BRA-I-090'!$DO:$DO,'25-BRA-I-090'!$I:$I,L394)+SUMIFS('25-BRA-I-090'!$EH:$EH,'25-BRA-I-090'!$I:$I,L394)</f>
        <v>30724.800000000003</v>
      </c>
      <c r="AJ394" s="1039">
        <f>SUMIFS('25-BRA-I-090'!$DS:$DS,'25-BRA-I-090'!$I:$I,L394)+26400*SUMIFS('25-BRA-I-090'!$EJ:$EJ,'25-BRA-I-090'!$I:$I,L394)</f>
        <v>546440879.39999998</v>
      </c>
      <c r="AL394" s="1091"/>
      <c r="AM394" s="1038"/>
    </row>
    <row r="395" spans="1:39" s="1009" customFormat="1" ht="30">
      <c r="A395" s="1105"/>
      <c r="B395" s="1056" t="str">
        <f t="shared" si="68"/>
        <v>UNP240(C240x85x9.5x13)-L12000</v>
      </c>
      <c r="C395" s="1057" t="str">
        <f>VLOOKUP(L395,'25-BRA-I-090'!$I:$FD,4,0)</f>
        <v>1.0038/A36</v>
      </c>
      <c r="D395" s="1146"/>
      <c r="E395" s="1108"/>
      <c r="F395" s="184">
        <f t="shared" si="69"/>
        <v>48</v>
      </c>
      <c r="G395" s="185">
        <f t="shared" si="69"/>
        <v>1593.6000000000001</v>
      </c>
      <c r="H395" s="185">
        <f t="shared" si="70"/>
        <v>0</v>
      </c>
      <c r="I395" s="185">
        <f t="shared" si="71"/>
        <v>1660.8</v>
      </c>
      <c r="J395" s="185">
        <f t="shared" si="72"/>
        <v>18000</v>
      </c>
      <c r="K395" s="185">
        <f t="shared" si="73"/>
        <v>29894400</v>
      </c>
      <c r="L395" s="1188" t="s">
        <v>1059</v>
      </c>
      <c r="M395" s="1058"/>
      <c r="N395" s="1058"/>
      <c r="T395" s="1010"/>
      <c r="U395" s="1132"/>
      <c r="V395" s="1011"/>
      <c r="AA395" s="1038" t="str">
        <f>VLOOKUP(L395,'25-BRA-I-090'!$I:$FD,2,0)</f>
        <v>Thép hình-C</v>
      </c>
      <c r="AB395" s="1038" t="str">
        <f>VLOOKUP(L395,'25-BRA-I-090'!$I:$FD,3,0)</f>
        <v>UNP240(C240x85x9.5x13)-L12000</v>
      </c>
      <c r="AC395" s="1038" t="s">
        <v>2619</v>
      </c>
      <c r="AD395" s="1038">
        <f>SUMIFS('25-BRA-I-090'!$CW:$CW,'25-BRA-I-090'!$I:$I,L395)</f>
        <v>48</v>
      </c>
      <c r="AE395" s="1038">
        <f>SUMIFS('25-BRA-I-090'!$CX:$CX,'25-BRA-I-090'!$I:$I,L395)</f>
        <v>1593.6000000000001</v>
      </c>
      <c r="AF395" s="1038">
        <f>SUMIFS('25-BRA-I-090'!$DA:$DA,'25-BRA-I-090'!$I:$I,L395)</f>
        <v>0</v>
      </c>
      <c r="AG395" s="1038">
        <f>SUMIFS('25-BRA-I-090'!$DB:$DB,'25-BRA-I-090'!$I:$I,L395)</f>
        <v>0</v>
      </c>
      <c r="AH395" s="1039">
        <f>SUMIFS('25-BRA-I-090'!$DN:$DN,'25-BRA-I-090'!$I:$I,L395)+SUMIFS('25-BRA-I-090'!$EG:$EG,'25-BRA-I-090'!$I:$I,L395)</f>
        <v>48</v>
      </c>
      <c r="AI395" s="1039">
        <f>SUMIFS('25-BRA-I-090'!$DO:$DO,'25-BRA-I-090'!$I:$I,L395)+SUMIFS('25-BRA-I-090'!$EH:$EH,'25-BRA-I-090'!$I:$I,L395)</f>
        <v>1660.8</v>
      </c>
      <c r="AJ395" s="1039">
        <f>SUMIFS('25-BRA-I-090'!$DS:$DS,'25-BRA-I-090'!$I:$I,L395)+26400*SUMIFS('25-BRA-I-090'!$EJ:$EJ,'25-BRA-I-090'!$I:$I,L395)</f>
        <v>29894400</v>
      </c>
      <c r="AL395" s="1091"/>
      <c r="AM395" s="1038"/>
    </row>
    <row r="396" spans="1:39" s="1009" customFormat="1" ht="30">
      <c r="A396" s="1105"/>
      <c r="B396" s="1056" t="str">
        <f t="shared" si="68"/>
        <v>UNP260(C260x90x10x14)-L12000</v>
      </c>
      <c r="C396" s="1057" t="str">
        <f>VLOOKUP(L396,'25-BRA-I-090'!$I:$FD,4,0)</f>
        <v>1.0038/A36</v>
      </c>
      <c r="D396" s="1146"/>
      <c r="E396" s="1108"/>
      <c r="F396" s="184">
        <f t="shared" si="69"/>
        <v>24</v>
      </c>
      <c r="G396" s="185">
        <f t="shared" si="69"/>
        <v>909.59999999999991</v>
      </c>
      <c r="H396" s="185">
        <f t="shared" si="70"/>
        <v>0</v>
      </c>
      <c r="I396" s="185">
        <f t="shared" si="71"/>
        <v>914.2</v>
      </c>
      <c r="J396" s="185">
        <f t="shared" si="72"/>
        <v>17772.774721067599</v>
      </c>
      <c r="K396" s="185">
        <f t="shared" si="73"/>
        <v>16247870.65</v>
      </c>
      <c r="L396" s="1188" t="s">
        <v>1061</v>
      </c>
      <c r="M396" s="1058"/>
      <c r="N396" s="1058"/>
      <c r="T396" s="1010"/>
      <c r="U396" s="1132"/>
      <c r="V396" s="1011"/>
      <c r="AA396" s="1038" t="str">
        <f>VLOOKUP(L396,'25-BRA-I-090'!$I:$FD,2,0)</f>
        <v>Thép hình-C</v>
      </c>
      <c r="AB396" s="1038" t="str">
        <f>VLOOKUP(L396,'25-BRA-I-090'!$I:$FD,3,0)</f>
        <v>UNP260(C260x90x10x14)-L12000</v>
      </c>
      <c r="AC396" s="1038" t="s">
        <v>2619</v>
      </c>
      <c r="AD396" s="1038">
        <f>SUMIFS('25-BRA-I-090'!$CW:$CW,'25-BRA-I-090'!$I:$I,L396)</f>
        <v>24</v>
      </c>
      <c r="AE396" s="1038">
        <f>SUMIFS('25-BRA-I-090'!$CX:$CX,'25-BRA-I-090'!$I:$I,L396)</f>
        <v>909.59999999999991</v>
      </c>
      <c r="AF396" s="1038">
        <f>SUMIFS('25-BRA-I-090'!$DA:$DA,'25-BRA-I-090'!$I:$I,L396)</f>
        <v>0</v>
      </c>
      <c r="AG396" s="1038">
        <f>SUMIFS('25-BRA-I-090'!$DB:$DB,'25-BRA-I-090'!$I:$I,L396)</f>
        <v>0</v>
      </c>
      <c r="AH396" s="1039">
        <f>SUMIFS('25-BRA-I-090'!$DN:$DN,'25-BRA-I-090'!$I:$I,L396)+SUMIFS('25-BRA-I-090'!$EG:$EG,'25-BRA-I-090'!$I:$I,L396)</f>
        <v>24</v>
      </c>
      <c r="AI396" s="1039">
        <f>SUMIFS('25-BRA-I-090'!$DO:$DO,'25-BRA-I-090'!$I:$I,L396)+SUMIFS('25-BRA-I-090'!$EH:$EH,'25-BRA-I-090'!$I:$I,L396)</f>
        <v>914.2</v>
      </c>
      <c r="AJ396" s="1039">
        <f>SUMIFS('25-BRA-I-090'!$DS:$DS,'25-BRA-I-090'!$I:$I,L396)+26400*SUMIFS('25-BRA-I-090'!$EJ:$EJ,'25-BRA-I-090'!$I:$I,L396)</f>
        <v>16247870.65</v>
      </c>
      <c r="AL396" s="1091"/>
      <c r="AM396" s="1038"/>
    </row>
    <row r="397" spans="1:39" s="1009" customFormat="1" ht="30">
      <c r="A397" s="1105"/>
      <c r="B397" s="1056" t="str">
        <f t="shared" si="68"/>
        <v>UPE360(H360x110x12x17)-L12000</v>
      </c>
      <c r="C397" s="1057" t="str">
        <f>VLOOKUP(L397,'25-BRA-I-090'!$I:$FD,4,0)</f>
        <v>1.0038/A36</v>
      </c>
      <c r="D397" s="1146"/>
      <c r="E397" s="1108"/>
      <c r="F397" s="184">
        <f t="shared" si="69"/>
        <v>0</v>
      </c>
      <c r="G397" s="185">
        <f t="shared" si="69"/>
        <v>0</v>
      </c>
      <c r="H397" s="185">
        <f t="shared" si="70"/>
        <v>0</v>
      </c>
      <c r="I397" s="185">
        <f t="shared" si="71"/>
        <v>0</v>
      </c>
      <c r="J397" s="185" t="e">
        <f t="shared" si="72"/>
        <v>#DIV/0!</v>
      </c>
      <c r="K397" s="185">
        <f t="shared" si="73"/>
        <v>0</v>
      </c>
      <c r="L397" s="1188" t="s">
        <v>1062</v>
      </c>
      <c r="M397" s="1058"/>
      <c r="N397" s="1058"/>
      <c r="T397" s="1010"/>
      <c r="U397" s="1132"/>
      <c r="V397" s="1011"/>
      <c r="AA397" s="1038" t="str">
        <f>VLOOKUP(L397,'25-BRA-I-090'!$I:$FD,2,0)</f>
        <v>Thép hình-C</v>
      </c>
      <c r="AB397" s="1038" t="str">
        <f>VLOOKUP(L397,'25-BRA-I-090'!$I:$FD,3,0)</f>
        <v>UPE360(H360x110x12x17)-L12000</v>
      </c>
      <c r="AC397" s="1038" t="s">
        <v>2619</v>
      </c>
      <c r="AD397" s="1038">
        <f>SUMIFS('25-BRA-I-090'!$CW:$CW,'25-BRA-I-090'!$I:$I,L397)</f>
        <v>0</v>
      </c>
      <c r="AE397" s="1038">
        <f>SUMIFS('25-BRA-I-090'!$CX:$CX,'25-BRA-I-090'!$I:$I,L397)</f>
        <v>0</v>
      </c>
      <c r="AF397" s="1038">
        <f>SUMIFS('25-BRA-I-090'!$DA:$DA,'25-BRA-I-090'!$I:$I,L397)</f>
        <v>0</v>
      </c>
      <c r="AG397" s="1038">
        <f>SUMIFS('25-BRA-I-090'!$DB:$DB,'25-BRA-I-090'!$I:$I,L397)</f>
        <v>0</v>
      </c>
      <c r="AH397" s="1039">
        <f>SUMIFS('25-BRA-I-090'!$DN:$DN,'25-BRA-I-090'!$I:$I,L397)+SUMIFS('25-BRA-I-090'!$EG:$EG,'25-BRA-I-090'!$I:$I,L397)</f>
        <v>0</v>
      </c>
      <c r="AI397" s="1039">
        <f>SUMIFS('25-BRA-I-090'!$DO:$DO,'25-BRA-I-090'!$I:$I,L397)+SUMIFS('25-BRA-I-090'!$EH:$EH,'25-BRA-I-090'!$I:$I,L397)</f>
        <v>0</v>
      </c>
      <c r="AJ397" s="1039">
        <f>SUMIFS('25-BRA-I-090'!$DS:$DS,'25-BRA-I-090'!$I:$I,L397)+26400*SUMIFS('25-BRA-I-090'!$EJ:$EJ,'25-BRA-I-090'!$I:$I,L397)</f>
        <v>0</v>
      </c>
      <c r="AL397" s="1091"/>
      <c r="AM397" s="1038"/>
    </row>
    <row r="398" spans="1:39" s="1009" customFormat="1" ht="30">
      <c r="A398" s="1105"/>
      <c r="B398" s="1056" t="str">
        <f t="shared" si="68"/>
        <v>UPN120(C120x55x7x9)-L12000</v>
      </c>
      <c r="C398" s="1057" t="str">
        <f>VLOOKUP(L398,'25-BRA-I-090'!$I:$FD,4,0)</f>
        <v>1.0038/A36</v>
      </c>
      <c r="D398" s="1146"/>
      <c r="E398" s="1108"/>
      <c r="F398" s="184">
        <f t="shared" si="69"/>
        <v>279.51280000000003</v>
      </c>
      <c r="G398" s="185">
        <f t="shared" si="69"/>
        <v>1922.0202400000003</v>
      </c>
      <c r="H398" s="185">
        <f t="shared" si="70"/>
        <v>113.22024000000017</v>
      </c>
      <c r="I398" s="185">
        <f t="shared" si="71"/>
        <v>3698.4</v>
      </c>
      <c r="J398" s="185">
        <f t="shared" si="72"/>
        <v>17577.070869565217</v>
      </c>
      <c r="K398" s="185">
        <f t="shared" si="73"/>
        <v>65007038.904000007</v>
      </c>
      <c r="L398" s="1188" t="s">
        <v>1064</v>
      </c>
      <c r="M398" s="1058"/>
      <c r="N398" s="1058"/>
      <c r="T398" s="1010"/>
      <c r="U398" s="1132"/>
      <c r="V398" s="1011"/>
      <c r="AA398" s="1038" t="str">
        <f>VLOOKUP(L398,'25-BRA-I-090'!$I:$FD,2,0)</f>
        <v>Thép hình-C</v>
      </c>
      <c r="AB398" s="1038" t="str">
        <f>VLOOKUP(L398,'25-BRA-I-090'!$I:$FD,3,0)</f>
        <v>UPN120(C120x55x7x9)-L12000</v>
      </c>
      <c r="AC398" s="1038" t="s">
        <v>2619</v>
      </c>
      <c r="AD398" s="1038">
        <f>SUMIFS('25-BRA-I-090'!$CW:$CW,'25-BRA-I-090'!$I:$I,L398)</f>
        <v>279.51280000000003</v>
      </c>
      <c r="AE398" s="1038">
        <f>SUMIFS('25-BRA-I-090'!$CX:$CX,'25-BRA-I-090'!$I:$I,L398)</f>
        <v>1922.0202400000003</v>
      </c>
      <c r="AF398" s="1038">
        <f>SUMIFS('25-BRA-I-090'!$DA:$DA,'25-BRA-I-090'!$I:$I,L398)</f>
        <v>8.5128000000000128</v>
      </c>
      <c r="AG398" s="1038">
        <f>SUMIFS('25-BRA-I-090'!$DB:$DB,'25-BRA-I-090'!$I:$I,L398)</f>
        <v>113.22024000000017</v>
      </c>
      <c r="AH398" s="1039">
        <f>SUMIFS('25-BRA-I-090'!$DN:$DN,'25-BRA-I-090'!$I:$I,L398)+SUMIFS('25-BRA-I-090'!$EG:$EG,'25-BRA-I-090'!$I:$I,L398)</f>
        <v>276</v>
      </c>
      <c r="AI398" s="1039">
        <f>SUMIFS('25-BRA-I-090'!$DO:$DO,'25-BRA-I-090'!$I:$I,L398)+SUMIFS('25-BRA-I-090'!$EH:$EH,'25-BRA-I-090'!$I:$I,L398)</f>
        <v>3698.4</v>
      </c>
      <c r="AJ398" s="1039">
        <f>SUMIFS('25-BRA-I-090'!$DS:$DS,'25-BRA-I-090'!$I:$I,L398)+26400*SUMIFS('25-BRA-I-090'!$EJ:$EJ,'25-BRA-I-090'!$I:$I,L398)</f>
        <v>65007038.904000007</v>
      </c>
      <c r="AL398" s="1091"/>
      <c r="AM398" s="1038"/>
    </row>
    <row r="399" spans="1:39" s="1009" customFormat="1" ht="30">
      <c r="A399" s="1105"/>
      <c r="B399" s="1056" t="str">
        <f t="shared" si="68"/>
        <v>UPN160(C160x65x7.5x10.5)-L12000</v>
      </c>
      <c r="C399" s="1057" t="str">
        <f>VLOOKUP(L399,'25-BRA-I-090'!$I:$FD,4,0)</f>
        <v>1.0038/A36</v>
      </c>
      <c r="D399" s="1146"/>
      <c r="E399" s="1108"/>
      <c r="F399" s="184">
        <f t="shared" si="69"/>
        <v>26.6112</v>
      </c>
      <c r="G399" s="185">
        <f t="shared" si="69"/>
        <v>500.29056000000003</v>
      </c>
      <c r="H399" s="185">
        <f t="shared" si="70"/>
        <v>0</v>
      </c>
      <c r="I399" s="185">
        <f t="shared" si="71"/>
        <v>864</v>
      </c>
      <c r="J399" s="185">
        <f t="shared" si="72"/>
        <v>17272.73</v>
      </c>
      <c r="K399" s="185">
        <f t="shared" si="73"/>
        <v>14923638.719999999</v>
      </c>
      <c r="L399" s="1188" t="s">
        <v>1065</v>
      </c>
      <c r="M399" s="1058"/>
      <c r="N399" s="1058"/>
      <c r="T399" s="1010"/>
      <c r="U399" s="1132"/>
      <c r="V399" s="1011"/>
      <c r="AA399" s="1038" t="str">
        <f>VLOOKUP(L399,'25-BRA-I-090'!$I:$FD,2,0)</f>
        <v>Thép hình-C</v>
      </c>
      <c r="AB399" s="1038" t="str">
        <f>VLOOKUP(L399,'25-BRA-I-090'!$I:$FD,3,0)</f>
        <v>UPN160(C160x65x7.5x10.5)-L12000</v>
      </c>
      <c r="AC399" s="1038" t="s">
        <v>2619</v>
      </c>
      <c r="AD399" s="1038">
        <f>SUMIFS('25-BRA-I-090'!$CW:$CW,'25-BRA-I-090'!$I:$I,L399)</f>
        <v>26.6112</v>
      </c>
      <c r="AE399" s="1038">
        <f>SUMIFS('25-BRA-I-090'!$CX:$CX,'25-BRA-I-090'!$I:$I,L399)</f>
        <v>500.29056000000003</v>
      </c>
      <c r="AF399" s="1038">
        <f>SUMIFS('25-BRA-I-090'!$DA:$DA,'25-BRA-I-090'!$I:$I,L399)</f>
        <v>0</v>
      </c>
      <c r="AG399" s="1038">
        <f>SUMIFS('25-BRA-I-090'!$DB:$DB,'25-BRA-I-090'!$I:$I,L399)</f>
        <v>0</v>
      </c>
      <c r="AH399" s="1039">
        <f>SUMIFS('25-BRA-I-090'!$DN:$DN,'25-BRA-I-090'!$I:$I,L399)+SUMIFS('25-BRA-I-090'!$EG:$EG,'25-BRA-I-090'!$I:$I,L399)</f>
        <v>36</v>
      </c>
      <c r="AI399" s="1039">
        <f>SUMIFS('25-BRA-I-090'!$DO:$DO,'25-BRA-I-090'!$I:$I,L399)+SUMIFS('25-BRA-I-090'!$EH:$EH,'25-BRA-I-090'!$I:$I,L399)</f>
        <v>864</v>
      </c>
      <c r="AJ399" s="1039">
        <f>SUMIFS('25-BRA-I-090'!$DS:$DS,'25-BRA-I-090'!$I:$I,L399)+26400*SUMIFS('25-BRA-I-090'!$EJ:$EJ,'25-BRA-I-090'!$I:$I,L399)</f>
        <v>14923638.719999999</v>
      </c>
      <c r="AL399" s="1091"/>
      <c r="AM399" s="1038"/>
    </row>
    <row r="400" spans="1:39" s="1009" customFormat="1" ht="30">
      <c r="A400" s="1105"/>
      <c r="B400" s="1056" t="str">
        <f t="shared" si="68"/>
        <v>L150x150x10-L6000</v>
      </c>
      <c r="C400" s="1057" t="str">
        <f>VLOOKUP(L400,'25-BRA-I-090'!$I:$FD,4,0)</f>
        <v>1.0038/A36</v>
      </c>
      <c r="D400" s="1146"/>
      <c r="E400" s="1108"/>
      <c r="F400" s="184">
        <f t="shared" si="69"/>
        <v>9</v>
      </c>
      <c r="G400" s="185">
        <f t="shared" si="69"/>
        <v>207</v>
      </c>
      <c r="H400" s="185">
        <f t="shared" si="70"/>
        <v>138</v>
      </c>
      <c r="I400" s="185">
        <f t="shared" si="71"/>
        <v>138</v>
      </c>
      <c r="J400" s="185">
        <f t="shared" si="72"/>
        <v>15909.09</v>
      </c>
      <c r="K400" s="185">
        <f t="shared" si="73"/>
        <v>2195454.42</v>
      </c>
      <c r="L400" s="1188" t="s">
        <v>1066</v>
      </c>
      <c r="M400" s="1058"/>
      <c r="N400" s="1058"/>
      <c r="T400" s="1010"/>
      <c r="U400" s="1132"/>
      <c r="V400" s="1011"/>
      <c r="AA400" s="1038" t="str">
        <f>VLOOKUP(L400,'25-BRA-I-090'!$I:$FD,2,0)</f>
        <v>Thép hình-L</v>
      </c>
      <c r="AB400" s="1038" t="str">
        <f>VLOOKUP(L400,'25-BRA-I-090'!$I:$FD,3,0)</f>
        <v>L150x150x10-L6000</v>
      </c>
      <c r="AC400" s="1038" t="s">
        <v>2619</v>
      </c>
      <c r="AD400" s="1038">
        <f>SUMIFS('25-BRA-I-090'!$CW:$CW,'25-BRA-I-090'!$I:$I,L400)</f>
        <v>9</v>
      </c>
      <c r="AE400" s="1038">
        <f>SUMIFS('25-BRA-I-090'!$CX:$CX,'25-BRA-I-090'!$I:$I,L400)</f>
        <v>207</v>
      </c>
      <c r="AF400" s="1038">
        <f>SUMIFS('25-BRA-I-090'!$DA:$DA,'25-BRA-I-090'!$I:$I,L400)</f>
        <v>6</v>
      </c>
      <c r="AG400" s="1038">
        <f>SUMIFS('25-BRA-I-090'!$DB:$DB,'25-BRA-I-090'!$I:$I,L400)</f>
        <v>138</v>
      </c>
      <c r="AH400" s="1039">
        <f>SUMIFS('25-BRA-I-090'!$DN:$DN,'25-BRA-I-090'!$I:$I,L400)+SUMIFS('25-BRA-I-090'!$EG:$EG,'25-BRA-I-090'!$I:$I,L400)</f>
        <v>6</v>
      </c>
      <c r="AI400" s="1039">
        <f>SUMIFS('25-BRA-I-090'!$DO:$DO,'25-BRA-I-090'!$I:$I,L400)+SUMIFS('25-BRA-I-090'!$EH:$EH,'25-BRA-I-090'!$I:$I,L400)</f>
        <v>138</v>
      </c>
      <c r="AJ400" s="1039">
        <f>SUMIFS('25-BRA-I-090'!$DS:$DS,'25-BRA-I-090'!$I:$I,L400)+26400*SUMIFS('25-BRA-I-090'!$EJ:$EJ,'25-BRA-I-090'!$I:$I,L400)</f>
        <v>2195454.42</v>
      </c>
      <c r="AL400" s="1091"/>
      <c r="AM400" s="1038"/>
    </row>
    <row r="401" spans="1:39" s="1009" customFormat="1">
      <c r="A401" s="1105"/>
      <c r="B401" s="1056" t="str">
        <f t="shared" si="68"/>
        <v>L75x75x6-L12000</v>
      </c>
      <c r="C401" s="1057" t="str">
        <f>VLOOKUP(L401,'25-BRA-I-090'!$I:$FD,4,0)</f>
        <v>1.0038/A36</v>
      </c>
      <c r="D401" s="1146"/>
      <c r="E401" s="1108"/>
      <c r="F401" s="184">
        <f t="shared" si="69"/>
        <v>74.406312000000014</v>
      </c>
      <c r="G401" s="185">
        <f t="shared" si="69"/>
        <v>513.40355280000006</v>
      </c>
      <c r="H401" s="185">
        <f t="shared" si="70"/>
        <v>0</v>
      </c>
      <c r="I401" s="185">
        <f t="shared" si="71"/>
        <v>581.18000000000006</v>
      </c>
      <c r="J401" s="185">
        <f t="shared" si="72"/>
        <v>14065.910453904125</v>
      </c>
      <c r="K401" s="185">
        <f t="shared" si="73"/>
        <v>8174825.8376000002</v>
      </c>
      <c r="L401" s="1188" t="s">
        <v>1068</v>
      </c>
      <c r="M401" s="1058"/>
      <c r="N401" s="1058"/>
      <c r="T401" s="1010"/>
      <c r="U401" s="1132"/>
      <c r="V401" s="1011"/>
      <c r="AA401" s="1038" t="str">
        <f>VLOOKUP(L401,'25-BRA-I-090'!$I:$FD,2,0)</f>
        <v>Thép hình-L</v>
      </c>
      <c r="AB401" s="1038" t="str">
        <f>VLOOKUP(L401,'25-BRA-I-090'!$I:$FD,3,0)</f>
        <v>L75x75x6-L12000</v>
      </c>
      <c r="AC401" s="1038" t="s">
        <v>2619</v>
      </c>
      <c r="AD401" s="1038">
        <f>SUMIFS('25-BRA-I-090'!$CW:$CW,'25-BRA-I-090'!$I:$I,L401)</f>
        <v>74.406312000000014</v>
      </c>
      <c r="AE401" s="1038">
        <f>SUMIFS('25-BRA-I-090'!$CX:$CX,'25-BRA-I-090'!$I:$I,L401)</f>
        <v>513.40355280000006</v>
      </c>
      <c r="AF401" s="1038">
        <f>SUMIFS('25-BRA-I-090'!$DA:$DA,'25-BRA-I-090'!$I:$I,L401)</f>
        <v>0</v>
      </c>
      <c r="AG401" s="1038">
        <f>SUMIFS('25-BRA-I-090'!$DB:$DB,'25-BRA-I-090'!$I:$I,L401)</f>
        <v>0</v>
      </c>
      <c r="AH401" s="1039">
        <f>SUMIFS('25-BRA-I-090'!$DN:$DN,'25-BRA-I-090'!$I:$I,L401)+SUMIFS('25-BRA-I-090'!$EG:$EG,'25-BRA-I-090'!$I:$I,L401)</f>
        <v>78</v>
      </c>
      <c r="AI401" s="1039">
        <f>SUMIFS('25-BRA-I-090'!$DO:$DO,'25-BRA-I-090'!$I:$I,L401)+SUMIFS('25-BRA-I-090'!$EH:$EH,'25-BRA-I-090'!$I:$I,L401)</f>
        <v>581.18000000000006</v>
      </c>
      <c r="AJ401" s="1039">
        <f>SUMIFS('25-BRA-I-090'!$DS:$DS,'25-BRA-I-090'!$I:$I,L401)+26400*SUMIFS('25-BRA-I-090'!$EJ:$EJ,'25-BRA-I-090'!$I:$I,L401)</f>
        <v>8174825.8376000002</v>
      </c>
      <c r="AL401" s="1091"/>
      <c r="AM401" s="1038"/>
    </row>
    <row r="402" spans="1:39" s="1009" customFormat="1">
      <c r="A402" s="1105"/>
      <c r="B402" s="1056" t="str">
        <f t="shared" si="68"/>
        <v>L80x80x8-L12000</v>
      </c>
      <c r="C402" s="1057" t="str">
        <f>VLOOKUP(L402,'25-BRA-I-090'!$I:$FD,4,0)</f>
        <v>1.0038/A36</v>
      </c>
      <c r="D402" s="1146"/>
      <c r="E402" s="1108"/>
      <c r="F402" s="184">
        <f t="shared" si="69"/>
        <v>39.840000000000003</v>
      </c>
      <c r="G402" s="185">
        <f t="shared" si="69"/>
        <v>382.464</v>
      </c>
      <c r="H402" s="185">
        <f t="shared" si="70"/>
        <v>0</v>
      </c>
      <c r="I402" s="185">
        <f t="shared" si="71"/>
        <v>405</v>
      </c>
      <c r="J402" s="185">
        <f t="shared" si="72"/>
        <v>14065.320518518518</v>
      </c>
      <c r="K402" s="185">
        <f t="shared" si="73"/>
        <v>5696454.8099999996</v>
      </c>
      <c r="L402" s="1188" t="s">
        <v>1070</v>
      </c>
      <c r="M402" s="1058"/>
      <c r="N402" s="1058"/>
      <c r="T402" s="1010"/>
      <c r="U402" s="1132"/>
      <c r="V402" s="1011"/>
      <c r="AA402" s="1038" t="str">
        <f>VLOOKUP(L402,'25-BRA-I-090'!$I:$FD,2,0)</f>
        <v>Thép hình-L</v>
      </c>
      <c r="AB402" s="1038" t="str">
        <f>VLOOKUP(L402,'25-BRA-I-090'!$I:$FD,3,0)</f>
        <v>L80x80x8-L12000</v>
      </c>
      <c r="AC402" s="1038" t="s">
        <v>2619</v>
      </c>
      <c r="AD402" s="1038">
        <f>SUMIFS('25-BRA-I-090'!$CW:$CW,'25-BRA-I-090'!$I:$I,L402)</f>
        <v>39.840000000000003</v>
      </c>
      <c r="AE402" s="1038">
        <f>SUMIFS('25-BRA-I-090'!$CX:$CX,'25-BRA-I-090'!$I:$I,L402)</f>
        <v>382.464</v>
      </c>
      <c r="AF402" s="1038">
        <f>SUMIFS('25-BRA-I-090'!$DA:$DA,'25-BRA-I-090'!$I:$I,L402)</f>
        <v>0</v>
      </c>
      <c r="AG402" s="1038">
        <f>SUMIFS('25-BRA-I-090'!$DB:$DB,'25-BRA-I-090'!$I:$I,L402)</f>
        <v>0</v>
      </c>
      <c r="AH402" s="1039">
        <f>SUMIFS('25-BRA-I-090'!$DN:$DN,'25-BRA-I-090'!$I:$I,L402)+SUMIFS('25-BRA-I-090'!$EG:$EG,'25-BRA-I-090'!$I:$I,L402)</f>
        <v>42</v>
      </c>
      <c r="AI402" s="1039">
        <f>SUMIFS('25-BRA-I-090'!$DO:$DO,'25-BRA-I-090'!$I:$I,L402)+SUMIFS('25-BRA-I-090'!$EH:$EH,'25-BRA-I-090'!$I:$I,L402)</f>
        <v>405</v>
      </c>
      <c r="AJ402" s="1039">
        <f>SUMIFS('25-BRA-I-090'!$DS:$DS,'25-BRA-I-090'!$I:$I,L402)+26400*SUMIFS('25-BRA-I-090'!$EJ:$EJ,'25-BRA-I-090'!$I:$I,L402)</f>
        <v>5696454.8099999996</v>
      </c>
      <c r="AL402" s="1091"/>
      <c r="AM402" s="1038"/>
    </row>
    <row r="403" spans="1:39" s="1009" customFormat="1" ht="30">
      <c r="A403" s="1105"/>
      <c r="B403" s="1056" t="str">
        <f t="shared" si="68"/>
        <v>HEA200(H190x200x6.5x10)-L12000</v>
      </c>
      <c r="C403" s="1057" t="str">
        <f>VLOOKUP(L403,'25-BRA-I-090'!$I:$FD,4,0)</f>
        <v>1.0038/A36</v>
      </c>
      <c r="D403" s="1146"/>
      <c r="E403" s="1108"/>
      <c r="F403" s="184">
        <f t="shared" si="69"/>
        <v>406</v>
      </c>
      <c r="G403" s="185">
        <f t="shared" si="69"/>
        <v>17133.2</v>
      </c>
      <c r="H403" s="185">
        <f t="shared" si="70"/>
        <v>3544.8</v>
      </c>
      <c r="I403" s="185">
        <f t="shared" si="71"/>
        <v>15260.400000000001</v>
      </c>
      <c r="J403" s="185">
        <f t="shared" si="72"/>
        <v>17454.547324626303</v>
      </c>
      <c r="K403" s="185">
        <f t="shared" si="73"/>
        <v>266363373.99272728</v>
      </c>
      <c r="L403" s="1188" t="s">
        <v>1667</v>
      </c>
      <c r="M403" s="1058"/>
      <c r="N403" s="1058"/>
      <c r="T403" s="1010"/>
      <c r="U403" s="1132"/>
      <c r="V403" s="1011"/>
      <c r="AA403" s="1038" t="str">
        <f>VLOOKUP(L403,'25-BRA-I-090'!$I:$FD,2,0)</f>
        <v>Thép hình-H</v>
      </c>
      <c r="AB403" s="1038" t="str">
        <f>VLOOKUP(L403,'25-BRA-I-090'!$I:$FD,3,0)</f>
        <v>HEA200(H190x200x6.5x10)-L12000</v>
      </c>
      <c r="AC403" s="1038" t="s">
        <v>2619</v>
      </c>
      <c r="AD403" s="1038">
        <f>SUMIFS('25-BRA-I-090'!$CW:$CW,'25-BRA-I-090'!$I:$I,L403)</f>
        <v>406</v>
      </c>
      <c r="AE403" s="1038">
        <f>SUMIFS('25-BRA-I-090'!$CX:$CX,'25-BRA-I-090'!$I:$I,L403)</f>
        <v>17133.2</v>
      </c>
      <c r="AF403" s="1038">
        <f>SUMIFS('25-BRA-I-090'!$DA:$DA,'25-BRA-I-090'!$I:$I,L403)</f>
        <v>84</v>
      </c>
      <c r="AG403" s="1038">
        <f>SUMIFS('25-BRA-I-090'!$DB:$DB,'25-BRA-I-090'!$I:$I,L403)</f>
        <v>3544.8</v>
      </c>
      <c r="AH403" s="1039">
        <f>SUMIFS('25-BRA-I-090'!$DN:$DN,'25-BRA-I-090'!$I:$I,L403)+SUMIFS('25-BRA-I-090'!$EG:$EG,'25-BRA-I-090'!$I:$I,L403)</f>
        <v>324</v>
      </c>
      <c r="AI403" s="1039">
        <f>SUMIFS('25-BRA-I-090'!$DO:$DO,'25-BRA-I-090'!$I:$I,L403)+SUMIFS('25-BRA-I-090'!$EH:$EH,'25-BRA-I-090'!$I:$I,L403)</f>
        <v>15260.400000000001</v>
      </c>
      <c r="AJ403" s="1039">
        <f>SUMIFS('25-BRA-I-090'!$DS:$DS,'25-BRA-I-090'!$I:$I,L403)+26400*SUMIFS('25-BRA-I-090'!$EJ:$EJ,'25-BRA-I-090'!$I:$I,L403)</f>
        <v>266363373.99272728</v>
      </c>
      <c r="AL403" s="1091"/>
      <c r="AM403" s="1038"/>
    </row>
    <row r="404" spans="1:39" s="1009" customFormat="1" ht="30">
      <c r="A404" s="1105"/>
      <c r="B404" s="1056" t="str">
        <f t="shared" si="68"/>
        <v>HEA160(H152x160x6x9)</v>
      </c>
      <c r="C404" s="1057" t="str">
        <f>VLOOKUP(L404,'25-BRA-I-090'!$I:$FD,4,0)</f>
        <v>1.0038/A36</v>
      </c>
      <c r="D404" s="1146"/>
      <c r="E404" s="1108"/>
      <c r="F404" s="184">
        <f t="shared" si="69"/>
        <v>24</v>
      </c>
      <c r="G404" s="185">
        <f t="shared" si="69"/>
        <v>729.59999999999991</v>
      </c>
      <c r="H404" s="185">
        <f t="shared" si="70"/>
        <v>0</v>
      </c>
      <c r="I404" s="185">
        <f t="shared" si="71"/>
        <v>746.40000000000009</v>
      </c>
      <c r="J404" s="185">
        <f t="shared" si="72"/>
        <v>17454.55</v>
      </c>
      <c r="K404" s="185">
        <f t="shared" si="73"/>
        <v>13028076.120000001</v>
      </c>
      <c r="L404" s="1188" t="s">
        <v>1776</v>
      </c>
      <c r="M404" s="1058"/>
      <c r="N404" s="1058"/>
      <c r="T404" s="1010"/>
      <c r="U404" s="1132"/>
      <c r="V404" s="1011"/>
      <c r="AA404" s="1038" t="str">
        <f>VLOOKUP(L404,'25-BRA-I-090'!$I:$FD,2,0)</f>
        <v>Thép hình-H</v>
      </c>
      <c r="AB404" s="1038" t="str">
        <f>VLOOKUP(L404,'25-BRA-I-090'!$I:$FD,3,0)</f>
        <v>HEA160(H152x160x6x9)</v>
      </c>
      <c r="AC404" s="1038" t="s">
        <v>2619</v>
      </c>
      <c r="AD404" s="1038">
        <f>SUMIFS('25-BRA-I-090'!$CW:$CW,'25-BRA-I-090'!$I:$I,L404)</f>
        <v>24</v>
      </c>
      <c r="AE404" s="1038">
        <f>SUMIFS('25-BRA-I-090'!$CX:$CX,'25-BRA-I-090'!$I:$I,L404)</f>
        <v>729.59999999999991</v>
      </c>
      <c r="AF404" s="1038">
        <f>SUMIFS('25-BRA-I-090'!$DA:$DA,'25-BRA-I-090'!$I:$I,L404)</f>
        <v>0</v>
      </c>
      <c r="AG404" s="1038">
        <f>SUMIFS('25-BRA-I-090'!$DB:$DB,'25-BRA-I-090'!$I:$I,L404)</f>
        <v>0</v>
      </c>
      <c r="AH404" s="1039">
        <f>SUMIFS('25-BRA-I-090'!$DN:$DN,'25-BRA-I-090'!$I:$I,L404)+SUMIFS('25-BRA-I-090'!$EG:$EG,'25-BRA-I-090'!$I:$I,L404)</f>
        <v>24</v>
      </c>
      <c r="AI404" s="1039">
        <f>SUMIFS('25-BRA-I-090'!$DO:$DO,'25-BRA-I-090'!$I:$I,L404)+SUMIFS('25-BRA-I-090'!$EH:$EH,'25-BRA-I-090'!$I:$I,L404)</f>
        <v>746.40000000000009</v>
      </c>
      <c r="AJ404" s="1039">
        <f>SUMIFS('25-BRA-I-090'!$DS:$DS,'25-BRA-I-090'!$I:$I,L404)+26400*SUMIFS('25-BRA-I-090'!$EJ:$EJ,'25-BRA-I-090'!$I:$I,L404)</f>
        <v>13028076.120000001</v>
      </c>
      <c r="AL404" s="1091"/>
      <c r="AM404" s="1038"/>
    </row>
    <row r="405" spans="1:39" s="1009" customFormat="1">
      <c r="A405" s="1105"/>
      <c r="B405" s="1145"/>
      <c r="C405" s="1152"/>
      <c r="D405" s="1146"/>
      <c r="E405" s="1108"/>
      <c r="F405" s="1108"/>
      <c r="G405" s="1111"/>
      <c r="H405" s="1111"/>
      <c r="I405" s="1111"/>
      <c r="J405" s="1111"/>
      <c r="K405" s="1111"/>
      <c r="L405" s="1021"/>
      <c r="M405" s="1058"/>
      <c r="N405" s="1058"/>
      <c r="T405" s="1010"/>
      <c r="U405" s="1132"/>
      <c r="V405" s="1011"/>
      <c r="AA405" s="1038"/>
      <c r="AB405" s="1038"/>
      <c r="AC405" s="1038"/>
      <c r="AD405" s="1038"/>
      <c r="AE405" s="1038"/>
      <c r="AF405" s="1038"/>
      <c r="AG405" s="1038"/>
      <c r="AH405" s="1039"/>
      <c r="AI405" s="1039"/>
      <c r="AJ405" s="1039"/>
      <c r="AL405" s="1091"/>
      <c r="AM405" s="1038"/>
    </row>
    <row r="406" spans="1:39" s="1009" customFormat="1">
      <c r="A406" s="1105">
        <f>+A374+1</f>
        <v>2</v>
      </c>
      <c r="B406" s="1145" t="s">
        <v>2765</v>
      </c>
      <c r="C406" s="1152"/>
      <c r="D406" s="1146" t="s">
        <v>2766</v>
      </c>
      <c r="E406" s="1108"/>
      <c r="F406" s="1108"/>
      <c r="G406" s="1111"/>
      <c r="H406" s="1111"/>
      <c r="I406" s="1111"/>
      <c r="J406" s="1111"/>
      <c r="K406" s="1099">
        <f>SUBTOTAL(9,K407:K539)</f>
        <v>1468848655.909091</v>
      </c>
      <c r="L406" s="1021"/>
      <c r="M406" s="1058"/>
      <c r="N406" s="1058"/>
      <c r="T406" s="1010"/>
      <c r="U406" s="1132"/>
      <c r="V406" s="1011"/>
      <c r="AA406" s="1038"/>
      <c r="AB406" s="1038"/>
      <c r="AC406" s="1038"/>
      <c r="AD406" s="1038"/>
      <c r="AE406" s="1038"/>
      <c r="AF406" s="1038"/>
      <c r="AG406" s="1038"/>
      <c r="AH406" s="1039"/>
      <c r="AI406" s="1039"/>
      <c r="AJ406" s="1039"/>
      <c r="AL406" s="1091"/>
      <c r="AM406" s="1038"/>
    </row>
    <row r="407" spans="1:39" s="1009" customFormat="1" ht="31">
      <c r="A407" s="1105"/>
      <c r="B407" s="1056" t="str">
        <f t="shared" ref="B407:B470" si="74">AB407</f>
        <v>Thùng gỗ</v>
      </c>
      <c r="C407" s="1057" t="str">
        <f>VLOOKUP(L407,'25-BRA-I-090'!$I:$FD,4,0)</f>
        <v>Gỗ có dấu khử trùng 
( ISPM 15)</v>
      </c>
      <c r="D407" s="374" t="str">
        <f t="shared" ref="D407:D470" si="75">AC407</f>
        <v>pcs</v>
      </c>
      <c r="E407" s="183"/>
      <c r="F407" s="184">
        <f t="shared" ref="F407:H470" si="76">AD407</f>
        <v>10</v>
      </c>
      <c r="G407" s="185">
        <f t="shared" si="76"/>
        <v>0</v>
      </c>
      <c r="H407" s="185">
        <f t="shared" si="76"/>
        <v>0</v>
      </c>
      <c r="I407" s="185">
        <f t="shared" ref="I407:I470" si="77">AH407</f>
        <v>10</v>
      </c>
      <c r="J407" s="185">
        <f t="shared" ref="J407:J470" si="78">K407/I407</f>
        <v>2100000</v>
      </c>
      <c r="K407" s="185">
        <f t="shared" ref="K407:K470" si="79">AJ407</f>
        <v>21000000</v>
      </c>
      <c r="L407" s="1189" t="s">
        <v>343</v>
      </c>
      <c r="M407" s="1058"/>
      <c r="N407" s="1058"/>
      <c r="T407" s="1010"/>
      <c r="U407" s="1132"/>
      <c r="V407" s="1011"/>
      <c r="AA407" s="1038" t="str">
        <f>VLOOKUP(L407,'25-BRA-I-090'!$I:$FD,2,0)</f>
        <v>Thùng gỗ</v>
      </c>
      <c r="AB407" s="1038" t="str">
        <f>VLOOKUP(L407,'25-BRA-I-090'!$I:$FD,3,0)</f>
        <v>Thùng gỗ</v>
      </c>
      <c r="AC407" s="1038" t="str">
        <f>VLOOKUP(L407,'25-BRA-I-090'!$I:$FD,5,0)</f>
        <v>pcs</v>
      </c>
      <c r="AD407" s="1038">
        <f>SUMIFS('25-BRA-I-090'!$CW:$CW,'25-BRA-I-090'!$I:$I,L407)</f>
        <v>10</v>
      </c>
      <c r="AE407" s="1038">
        <f>SUMIFS('25-BRA-I-090'!$CX:$CX,'25-BRA-I-090'!$I:$I,L407)</f>
        <v>0</v>
      </c>
      <c r="AF407" s="1038">
        <f>SUMIFS('25-BRA-I-090'!$DA:$DA,'25-BRA-I-090'!$I:$I,L407)</f>
        <v>0</v>
      </c>
      <c r="AG407" s="1038">
        <f>SUMIFS('25-BRA-I-090'!$DB:$DB,'25-BRA-I-090'!$I:$I,L407)</f>
        <v>0</v>
      </c>
      <c r="AH407" s="1039">
        <f>SUMIFS('25-BRA-I-090'!$DN:$DN,'25-BRA-I-090'!$I:$I,L407)+SUMIFS('25-BRA-I-090'!$EG:$EG,'25-BRA-I-090'!$I:$I,L407)</f>
        <v>10</v>
      </c>
      <c r="AI407" s="1039">
        <f>SUMIFS('25-BRA-I-090'!$DO:$DO,'25-BRA-I-090'!$I:$I,L407)+SUMIFS('25-BRA-I-090'!$EH:$EH,'25-BRA-I-090'!$I:$I,L407)</f>
        <v>0</v>
      </c>
      <c r="AJ407" s="1039">
        <f>SUMIFS('25-BRA-I-090'!$DS:$DS,'25-BRA-I-090'!$I:$I,L407)+26400*SUMIFS('25-BRA-I-090'!$EJ:$EJ,'25-BRA-I-090'!$I:$I,L407)</f>
        <v>21000000</v>
      </c>
      <c r="AL407" s="1091"/>
      <c r="AM407" s="1038"/>
    </row>
    <row r="408" spans="1:39" s="1009" customFormat="1">
      <c r="A408" s="1105"/>
      <c r="B408" s="1056" t="str">
        <f t="shared" si="74"/>
        <v>Mút xốp 5mm</v>
      </c>
      <c r="C408" s="1057" t="str">
        <f>VLOOKUP(L408,'25-BRA-I-090'!$I:$FD,4,0)</f>
        <v>mút xốp chèn kiện</v>
      </c>
      <c r="D408" s="374" t="str">
        <f t="shared" si="75"/>
        <v>m2</v>
      </c>
      <c r="E408" s="183"/>
      <c r="F408" s="184">
        <f t="shared" si="76"/>
        <v>200</v>
      </c>
      <c r="G408" s="185">
        <f t="shared" si="76"/>
        <v>0</v>
      </c>
      <c r="H408" s="185">
        <f t="shared" si="76"/>
        <v>200</v>
      </c>
      <c r="I408" s="185">
        <f t="shared" si="77"/>
        <v>0</v>
      </c>
      <c r="J408" s="185" t="e">
        <f t="shared" si="78"/>
        <v>#DIV/0!</v>
      </c>
      <c r="K408" s="185">
        <f t="shared" si="79"/>
        <v>0</v>
      </c>
      <c r="L408" s="1189" t="s">
        <v>346</v>
      </c>
      <c r="M408" s="1058"/>
      <c r="N408" s="1058"/>
      <c r="T408" s="1010"/>
      <c r="U408" s="1132"/>
      <c r="V408" s="1011"/>
      <c r="AA408" s="1038" t="str">
        <f>VLOOKUP(L408,'25-BRA-I-090'!$I:$FD,2,0)</f>
        <v xml:space="preserve">Mút xốp </v>
      </c>
      <c r="AB408" s="1038" t="str">
        <f>VLOOKUP(L408,'25-BRA-I-090'!$I:$FD,3,0)</f>
        <v>Mút xốp 5mm</v>
      </c>
      <c r="AC408" s="1038" t="str">
        <f>VLOOKUP(L408,'25-BRA-I-090'!$I:$FD,5,0)</f>
        <v>m2</v>
      </c>
      <c r="AD408" s="1038">
        <f>SUMIFS('25-BRA-I-090'!$CW:$CW,'25-BRA-I-090'!$I:$I,L408)</f>
        <v>200</v>
      </c>
      <c r="AE408" s="1038">
        <f>SUMIFS('25-BRA-I-090'!$CX:$CX,'25-BRA-I-090'!$I:$I,L408)</f>
        <v>0</v>
      </c>
      <c r="AF408" s="1038">
        <f>SUMIFS('25-BRA-I-090'!$DA:$DA,'25-BRA-I-090'!$I:$I,L408)</f>
        <v>200</v>
      </c>
      <c r="AG408" s="1038">
        <f>SUMIFS('25-BRA-I-090'!$DB:$DB,'25-BRA-I-090'!$I:$I,L408)</f>
        <v>0</v>
      </c>
      <c r="AH408" s="1039">
        <f>SUMIFS('25-BRA-I-090'!$DN:$DN,'25-BRA-I-090'!$I:$I,L408)+SUMIFS('25-BRA-I-090'!$EG:$EG,'25-BRA-I-090'!$I:$I,L408)</f>
        <v>0</v>
      </c>
      <c r="AI408" s="1039">
        <f>SUMIFS('25-BRA-I-090'!$DO:$DO,'25-BRA-I-090'!$I:$I,L408)+SUMIFS('25-BRA-I-090'!$EH:$EH,'25-BRA-I-090'!$I:$I,L408)</f>
        <v>0</v>
      </c>
      <c r="AJ408" s="1039">
        <f>SUMIFS('25-BRA-I-090'!$DS:$DS,'25-BRA-I-090'!$I:$I,L408)+26400*SUMIFS('25-BRA-I-090'!$EJ:$EJ,'25-BRA-I-090'!$I:$I,L408)</f>
        <v>0</v>
      </c>
      <c r="AL408" s="1091"/>
      <c r="AM408" s="1038"/>
    </row>
    <row r="409" spans="1:39" s="1009" customFormat="1" ht="30">
      <c r="A409" s="1105"/>
      <c r="B409" s="1056" t="str">
        <f t="shared" si="74"/>
        <v>Bolt-M16x50-ISO4017-10.9-Galv</v>
      </c>
      <c r="C409" s="1057">
        <f>VLOOKUP(L409,'25-BRA-I-090'!$I:$FD,4,0)</f>
        <v>0</v>
      </c>
      <c r="D409" s="374" t="str">
        <f t="shared" si="75"/>
        <v>Pcs</v>
      </c>
      <c r="E409" s="183"/>
      <c r="F409" s="184">
        <f t="shared" si="76"/>
        <v>32</v>
      </c>
      <c r="G409" s="185">
        <f t="shared" si="76"/>
        <v>0</v>
      </c>
      <c r="H409" s="185">
        <f t="shared" si="76"/>
        <v>32</v>
      </c>
      <c r="I409" s="185">
        <f t="shared" si="77"/>
        <v>0</v>
      </c>
      <c r="J409" s="185" t="e">
        <f t="shared" si="78"/>
        <v>#DIV/0!</v>
      </c>
      <c r="K409" s="185">
        <f t="shared" si="79"/>
        <v>0</v>
      </c>
      <c r="L409" s="1189" t="s">
        <v>1072</v>
      </c>
      <c r="M409" s="1058"/>
      <c r="N409" s="1058"/>
      <c r="T409" s="1010"/>
      <c r="U409" s="1132"/>
      <c r="V409" s="1011"/>
      <c r="AA409" s="1038" t="str">
        <f>VLOOKUP(L409,'25-BRA-I-090'!$I:$FD,2,0)</f>
        <v>Bu lông</v>
      </c>
      <c r="AB409" s="1038" t="str">
        <f>VLOOKUP(L409,'25-BRA-I-090'!$I:$FD,3,0)</f>
        <v>Bolt-M16x50-ISO4017-10.9-Galv</v>
      </c>
      <c r="AC409" s="1038" t="str">
        <f>VLOOKUP(L409,'25-BRA-I-090'!$I:$FD,5,0)</f>
        <v>Pcs</v>
      </c>
      <c r="AD409" s="1038">
        <f>SUMIFS('25-BRA-I-090'!$CW:$CW,'25-BRA-I-090'!$I:$I,L409)</f>
        <v>32</v>
      </c>
      <c r="AE409" s="1038">
        <f>SUMIFS('25-BRA-I-090'!$CX:$CX,'25-BRA-I-090'!$I:$I,L409)</f>
        <v>0</v>
      </c>
      <c r="AF409" s="1038">
        <f>SUMIFS('25-BRA-I-090'!$DA:$DA,'25-BRA-I-090'!$I:$I,L409)</f>
        <v>32</v>
      </c>
      <c r="AG409" s="1038">
        <f>SUMIFS('25-BRA-I-090'!$DB:$DB,'25-BRA-I-090'!$I:$I,L409)</f>
        <v>0</v>
      </c>
      <c r="AH409" s="1039">
        <f>SUMIFS('25-BRA-I-090'!$DN:$DN,'25-BRA-I-090'!$I:$I,L409)+SUMIFS('25-BRA-I-090'!$EG:$EG,'25-BRA-I-090'!$I:$I,L409)</f>
        <v>0</v>
      </c>
      <c r="AI409" s="1039">
        <f>SUMIFS('25-BRA-I-090'!$DO:$DO,'25-BRA-I-090'!$I:$I,L409)+SUMIFS('25-BRA-I-090'!$EH:$EH,'25-BRA-I-090'!$I:$I,L409)</f>
        <v>0</v>
      </c>
      <c r="AJ409" s="1039">
        <f>SUMIFS('25-BRA-I-090'!$DS:$DS,'25-BRA-I-090'!$I:$I,L409)+26400*SUMIFS('25-BRA-I-090'!$EJ:$EJ,'25-BRA-I-090'!$I:$I,L409)</f>
        <v>0</v>
      </c>
      <c r="AL409" s="1091"/>
      <c r="AM409" s="1038"/>
    </row>
    <row r="410" spans="1:39" s="1009" customFormat="1" ht="30">
      <c r="A410" s="1105"/>
      <c r="B410" s="1056" t="str">
        <f t="shared" si="74"/>
        <v>Bolt-M16x50-ISO4017-8.8-Galv</v>
      </c>
      <c r="C410" s="1057">
        <f>VLOOKUP(L410,'25-BRA-I-090'!$I:$FD,4,0)</f>
        <v>0</v>
      </c>
      <c r="D410" s="374" t="str">
        <f t="shared" si="75"/>
        <v>Pcs</v>
      </c>
      <c r="E410" s="183"/>
      <c r="F410" s="184">
        <f t="shared" si="76"/>
        <v>1124</v>
      </c>
      <c r="G410" s="185">
        <f t="shared" si="76"/>
        <v>0</v>
      </c>
      <c r="H410" s="185">
        <f t="shared" si="76"/>
        <v>272</v>
      </c>
      <c r="I410" s="185">
        <f t="shared" si="77"/>
        <v>852</v>
      </c>
      <c r="J410" s="185">
        <f t="shared" si="78"/>
        <v>4757.7464788732395</v>
      </c>
      <c r="K410" s="185">
        <f t="shared" si="79"/>
        <v>4053600</v>
      </c>
      <c r="L410" s="1189" t="s">
        <v>1075</v>
      </c>
      <c r="M410" s="1058"/>
      <c r="N410" s="1058"/>
      <c r="T410" s="1010"/>
      <c r="U410" s="1132"/>
      <c r="V410" s="1011"/>
      <c r="AA410" s="1038" t="str">
        <f>VLOOKUP(L410,'25-BRA-I-090'!$I:$FD,2,0)</f>
        <v>Bu lông</v>
      </c>
      <c r="AB410" s="1038" t="str">
        <f>VLOOKUP(L410,'25-BRA-I-090'!$I:$FD,3,0)</f>
        <v>Bolt-M16x50-ISO4017-8.8-Galv</v>
      </c>
      <c r="AC410" s="1038" t="str">
        <f>VLOOKUP(L410,'25-BRA-I-090'!$I:$FD,5,0)</f>
        <v>Pcs</v>
      </c>
      <c r="AD410" s="1038">
        <f>SUMIFS('25-BRA-I-090'!$CW:$CW,'25-BRA-I-090'!$I:$I,L410)</f>
        <v>1124</v>
      </c>
      <c r="AE410" s="1038">
        <f>SUMIFS('25-BRA-I-090'!$CX:$CX,'25-BRA-I-090'!$I:$I,L410)</f>
        <v>0</v>
      </c>
      <c r="AF410" s="1038">
        <f>SUMIFS('25-BRA-I-090'!$DA:$DA,'25-BRA-I-090'!$I:$I,L410)</f>
        <v>272</v>
      </c>
      <c r="AG410" s="1038">
        <f>SUMIFS('25-BRA-I-090'!$DB:$DB,'25-BRA-I-090'!$I:$I,L410)</f>
        <v>0</v>
      </c>
      <c r="AH410" s="1039">
        <f>SUMIFS('25-BRA-I-090'!$DN:$DN,'25-BRA-I-090'!$I:$I,L410)+SUMIFS('25-BRA-I-090'!$EG:$EG,'25-BRA-I-090'!$I:$I,L410)</f>
        <v>852</v>
      </c>
      <c r="AI410" s="1039">
        <f>SUMIFS('25-BRA-I-090'!$DO:$DO,'25-BRA-I-090'!$I:$I,L410)+SUMIFS('25-BRA-I-090'!$EH:$EH,'25-BRA-I-090'!$I:$I,L410)</f>
        <v>0</v>
      </c>
      <c r="AJ410" s="1039">
        <f>SUMIFS('25-BRA-I-090'!$DS:$DS,'25-BRA-I-090'!$I:$I,L410)+26400*SUMIFS('25-BRA-I-090'!$EJ:$EJ,'25-BRA-I-090'!$I:$I,L410)</f>
        <v>4053600</v>
      </c>
      <c r="AL410" s="1091"/>
      <c r="AM410" s="1038"/>
    </row>
    <row r="411" spans="1:39" s="1009" customFormat="1" ht="30">
      <c r="A411" s="1105"/>
      <c r="B411" s="1056" t="str">
        <f t="shared" si="74"/>
        <v>Bolt-M16x60-ISO4017-8.8-Galv</v>
      </c>
      <c r="C411" s="1057">
        <f>VLOOKUP(L411,'25-BRA-I-090'!$I:$FD,4,0)</f>
        <v>0</v>
      </c>
      <c r="D411" s="374" t="str">
        <f t="shared" si="75"/>
        <v>Pcs</v>
      </c>
      <c r="E411" s="183"/>
      <c r="F411" s="184">
        <f t="shared" si="76"/>
        <v>868</v>
      </c>
      <c r="G411" s="185">
        <f t="shared" si="76"/>
        <v>0</v>
      </c>
      <c r="H411" s="185">
        <f t="shared" si="76"/>
        <v>392</v>
      </c>
      <c r="I411" s="185">
        <f t="shared" si="77"/>
        <v>476</v>
      </c>
      <c r="J411" s="185">
        <f t="shared" si="78"/>
        <v>5765.6302521008402</v>
      </c>
      <c r="K411" s="185">
        <f t="shared" si="79"/>
        <v>2744440</v>
      </c>
      <c r="L411" s="1189" t="s">
        <v>1076</v>
      </c>
      <c r="M411" s="1058"/>
      <c r="N411" s="1058"/>
      <c r="T411" s="1010"/>
      <c r="U411" s="1132"/>
      <c r="V411" s="1011"/>
      <c r="AA411" s="1038" t="str">
        <f>VLOOKUP(L411,'25-BRA-I-090'!$I:$FD,2,0)</f>
        <v>Bu lông</v>
      </c>
      <c r="AB411" s="1038" t="str">
        <f>VLOOKUP(L411,'25-BRA-I-090'!$I:$FD,3,0)</f>
        <v>Bolt-M16x60-ISO4017-8.8-Galv</v>
      </c>
      <c r="AC411" s="1038" t="str">
        <f>VLOOKUP(L411,'25-BRA-I-090'!$I:$FD,5,0)</f>
        <v>Pcs</v>
      </c>
      <c r="AD411" s="1038">
        <f>SUMIFS('25-BRA-I-090'!$CW:$CW,'25-BRA-I-090'!$I:$I,L411)</f>
        <v>868</v>
      </c>
      <c r="AE411" s="1038">
        <f>SUMIFS('25-BRA-I-090'!$CX:$CX,'25-BRA-I-090'!$I:$I,L411)</f>
        <v>0</v>
      </c>
      <c r="AF411" s="1038">
        <f>SUMIFS('25-BRA-I-090'!$DA:$DA,'25-BRA-I-090'!$I:$I,L411)</f>
        <v>392</v>
      </c>
      <c r="AG411" s="1038">
        <f>SUMIFS('25-BRA-I-090'!$DB:$DB,'25-BRA-I-090'!$I:$I,L411)</f>
        <v>0</v>
      </c>
      <c r="AH411" s="1039">
        <f>SUMIFS('25-BRA-I-090'!$DN:$DN,'25-BRA-I-090'!$I:$I,L411)+SUMIFS('25-BRA-I-090'!$EG:$EG,'25-BRA-I-090'!$I:$I,L411)</f>
        <v>476</v>
      </c>
      <c r="AI411" s="1039">
        <f>SUMIFS('25-BRA-I-090'!$DO:$DO,'25-BRA-I-090'!$I:$I,L411)+SUMIFS('25-BRA-I-090'!$EH:$EH,'25-BRA-I-090'!$I:$I,L411)</f>
        <v>0</v>
      </c>
      <c r="AJ411" s="1039">
        <f>SUMIFS('25-BRA-I-090'!$DS:$DS,'25-BRA-I-090'!$I:$I,L411)+26400*SUMIFS('25-BRA-I-090'!$EJ:$EJ,'25-BRA-I-090'!$I:$I,L411)</f>
        <v>2744440</v>
      </c>
      <c r="AL411" s="1091"/>
      <c r="AM411" s="1038"/>
    </row>
    <row r="412" spans="1:39" s="1009" customFormat="1" ht="30">
      <c r="A412" s="1105"/>
      <c r="B412" s="1056" t="str">
        <f t="shared" si="74"/>
        <v>Bolt-M16x70-ISO4017-10.9-Galv</v>
      </c>
      <c r="C412" s="1057">
        <f>VLOOKUP(L412,'25-BRA-I-090'!$I:$FD,4,0)</f>
        <v>0</v>
      </c>
      <c r="D412" s="374" t="str">
        <f t="shared" si="75"/>
        <v>Pcs</v>
      </c>
      <c r="E412" s="183"/>
      <c r="F412" s="184">
        <f t="shared" si="76"/>
        <v>32</v>
      </c>
      <c r="G412" s="185">
        <f t="shared" si="76"/>
        <v>0</v>
      </c>
      <c r="H412" s="185">
        <f t="shared" si="76"/>
        <v>0</v>
      </c>
      <c r="I412" s="185">
        <f t="shared" si="77"/>
        <v>32</v>
      </c>
      <c r="J412" s="185">
        <f t="shared" si="78"/>
        <v>13000</v>
      </c>
      <c r="K412" s="185">
        <f t="shared" si="79"/>
        <v>416000</v>
      </c>
      <c r="L412" s="1189" t="s">
        <v>1077</v>
      </c>
      <c r="M412" s="1058"/>
      <c r="N412" s="1058"/>
      <c r="T412" s="1010"/>
      <c r="U412" s="1132"/>
      <c r="V412" s="1011"/>
      <c r="AA412" s="1038" t="str">
        <f>VLOOKUP(L412,'25-BRA-I-090'!$I:$FD,2,0)</f>
        <v>Bu lông</v>
      </c>
      <c r="AB412" s="1038" t="str">
        <f>VLOOKUP(L412,'25-BRA-I-090'!$I:$FD,3,0)</f>
        <v>Bolt-M16x70-ISO4017-10.9-Galv</v>
      </c>
      <c r="AC412" s="1038" t="str">
        <f>VLOOKUP(L412,'25-BRA-I-090'!$I:$FD,5,0)</f>
        <v>Pcs</v>
      </c>
      <c r="AD412" s="1038">
        <f>SUMIFS('25-BRA-I-090'!$CW:$CW,'25-BRA-I-090'!$I:$I,L412)</f>
        <v>32</v>
      </c>
      <c r="AE412" s="1038">
        <f>SUMIFS('25-BRA-I-090'!$CX:$CX,'25-BRA-I-090'!$I:$I,L412)</f>
        <v>0</v>
      </c>
      <c r="AF412" s="1038">
        <f>SUMIFS('25-BRA-I-090'!$DA:$DA,'25-BRA-I-090'!$I:$I,L412)</f>
        <v>0</v>
      </c>
      <c r="AG412" s="1038">
        <f>SUMIFS('25-BRA-I-090'!$DB:$DB,'25-BRA-I-090'!$I:$I,L412)</f>
        <v>0</v>
      </c>
      <c r="AH412" s="1039">
        <f>SUMIFS('25-BRA-I-090'!$DN:$DN,'25-BRA-I-090'!$I:$I,L412)+SUMIFS('25-BRA-I-090'!$EG:$EG,'25-BRA-I-090'!$I:$I,L412)</f>
        <v>32</v>
      </c>
      <c r="AI412" s="1039">
        <f>SUMIFS('25-BRA-I-090'!$DO:$DO,'25-BRA-I-090'!$I:$I,L412)+SUMIFS('25-BRA-I-090'!$EH:$EH,'25-BRA-I-090'!$I:$I,L412)</f>
        <v>0</v>
      </c>
      <c r="AJ412" s="1039">
        <f>SUMIFS('25-BRA-I-090'!$DS:$DS,'25-BRA-I-090'!$I:$I,L412)+26400*SUMIFS('25-BRA-I-090'!$EJ:$EJ,'25-BRA-I-090'!$I:$I,L412)</f>
        <v>416000</v>
      </c>
      <c r="AL412" s="1091"/>
      <c r="AM412" s="1038"/>
    </row>
    <row r="413" spans="1:39" s="1009" customFormat="1" ht="30">
      <c r="A413" s="1105"/>
      <c r="B413" s="1056" t="str">
        <f t="shared" si="74"/>
        <v>Bolt-M16x70-ISO4017-8.8-Galv</v>
      </c>
      <c r="C413" s="1057">
        <f>VLOOKUP(L413,'25-BRA-I-090'!$I:$FD,4,0)</f>
        <v>0</v>
      </c>
      <c r="D413" s="374" t="str">
        <f t="shared" si="75"/>
        <v>Pcs</v>
      </c>
      <c r="E413" s="183"/>
      <c r="F413" s="184">
        <f t="shared" si="76"/>
        <v>112</v>
      </c>
      <c r="G413" s="185">
        <f t="shared" si="76"/>
        <v>0</v>
      </c>
      <c r="H413" s="185">
        <f t="shared" si="76"/>
        <v>64</v>
      </c>
      <c r="I413" s="185">
        <f t="shared" si="77"/>
        <v>48</v>
      </c>
      <c r="J413" s="185">
        <f t="shared" si="78"/>
        <v>5850</v>
      </c>
      <c r="K413" s="185">
        <f t="shared" si="79"/>
        <v>280800</v>
      </c>
      <c r="L413" s="1189" t="s">
        <v>1079</v>
      </c>
      <c r="M413" s="1058"/>
      <c r="N413" s="1058"/>
      <c r="T413" s="1010"/>
      <c r="U413" s="1132"/>
      <c r="V413" s="1011"/>
      <c r="AA413" s="1038" t="str">
        <f>VLOOKUP(L413,'25-BRA-I-090'!$I:$FD,2,0)</f>
        <v>Bu lông</v>
      </c>
      <c r="AB413" s="1038" t="str">
        <f>VLOOKUP(L413,'25-BRA-I-090'!$I:$FD,3,0)</f>
        <v>Bolt-M16x70-ISO4017-8.8-Galv</v>
      </c>
      <c r="AC413" s="1038" t="str">
        <f>VLOOKUP(L413,'25-BRA-I-090'!$I:$FD,5,0)</f>
        <v>Pcs</v>
      </c>
      <c r="AD413" s="1038">
        <f>SUMIFS('25-BRA-I-090'!$CW:$CW,'25-BRA-I-090'!$I:$I,L413)</f>
        <v>112</v>
      </c>
      <c r="AE413" s="1038">
        <f>SUMIFS('25-BRA-I-090'!$CX:$CX,'25-BRA-I-090'!$I:$I,L413)</f>
        <v>0</v>
      </c>
      <c r="AF413" s="1038">
        <f>SUMIFS('25-BRA-I-090'!$DA:$DA,'25-BRA-I-090'!$I:$I,L413)</f>
        <v>64</v>
      </c>
      <c r="AG413" s="1038">
        <f>SUMIFS('25-BRA-I-090'!$DB:$DB,'25-BRA-I-090'!$I:$I,L413)</f>
        <v>0</v>
      </c>
      <c r="AH413" s="1039">
        <f>SUMIFS('25-BRA-I-090'!$DN:$DN,'25-BRA-I-090'!$I:$I,L413)+SUMIFS('25-BRA-I-090'!$EG:$EG,'25-BRA-I-090'!$I:$I,L413)</f>
        <v>48</v>
      </c>
      <c r="AI413" s="1039">
        <f>SUMIFS('25-BRA-I-090'!$DO:$DO,'25-BRA-I-090'!$I:$I,L413)+SUMIFS('25-BRA-I-090'!$EH:$EH,'25-BRA-I-090'!$I:$I,L413)</f>
        <v>0</v>
      </c>
      <c r="AJ413" s="1039">
        <f>SUMIFS('25-BRA-I-090'!$DS:$DS,'25-BRA-I-090'!$I:$I,L413)+26400*SUMIFS('25-BRA-I-090'!$EJ:$EJ,'25-BRA-I-090'!$I:$I,L413)</f>
        <v>280800</v>
      </c>
      <c r="AL413" s="1091"/>
      <c r="AM413" s="1038"/>
    </row>
    <row r="414" spans="1:39" s="1009" customFormat="1" ht="30">
      <c r="A414" s="1105"/>
      <c r="B414" s="1056" t="str">
        <f t="shared" si="74"/>
        <v>Bolt-M16x80-ISO4017-8.8-Galv</v>
      </c>
      <c r="C414" s="1057">
        <f>VLOOKUP(L414,'25-BRA-I-090'!$I:$FD,4,0)</f>
        <v>0</v>
      </c>
      <c r="D414" s="374" t="str">
        <f t="shared" si="75"/>
        <v>Pcs</v>
      </c>
      <c r="E414" s="183"/>
      <c r="F414" s="184">
        <f t="shared" si="76"/>
        <v>84</v>
      </c>
      <c r="G414" s="185">
        <f t="shared" si="76"/>
        <v>0</v>
      </c>
      <c r="H414" s="185">
        <f t="shared" si="76"/>
        <v>23</v>
      </c>
      <c r="I414" s="185">
        <f t="shared" si="77"/>
        <v>61</v>
      </c>
      <c r="J414" s="185">
        <f t="shared" si="78"/>
        <v>7672.1311475409839</v>
      </c>
      <c r="K414" s="185">
        <f t="shared" si="79"/>
        <v>468000</v>
      </c>
      <c r="L414" s="1189" t="s">
        <v>1080</v>
      </c>
      <c r="M414" s="1058"/>
      <c r="N414" s="1058"/>
      <c r="T414" s="1010"/>
      <c r="U414" s="1132"/>
      <c r="V414" s="1011"/>
      <c r="AA414" s="1038" t="str">
        <f>VLOOKUP(L414,'25-BRA-I-090'!$I:$FD,2,0)</f>
        <v>Bu lông</v>
      </c>
      <c r="AB414" s="1038" t="str">
        <f>VLOOKUP(L414,'25-BRA-I-090'!$I:$FD,3,0)</f>
        <v>Bolt-M16x80-ISO4017-8.8-Galv</v>
      </c>
      <c r="AC414" s="1038" t="str">
        <f>VLOOKUP(L414,'25-BRA-I-090'!$I:$FD,5,0)</f>
        <v>Pcs</v>
      </c>
      <c r="AD414" s="1038">
        <f>SUMIFS('25-BRA-I-090'!$CW:$CW,'25-BRA-I-090'!$I:$I,L414)</f>
        <v>84</v>
      </c>
      <c r="AE414" s="1038">
        <f>SUMIFS('25-BRA-I-090'!$CX:$CX,'25-BRA-I-090'!$I:$I,L414)</f>
        <v>0</v>
      </c>
      <c r="AF414" s="1038">
        <f>SUMIFS('25-BRA-I-090'!$DA:$DA,'25-BRA-I-090'!$I:$I,L414)</f>
        <v>23</v>
      </c>
      <c r="AG414" s="1038">
        <f>SUMIFS('25-BRA-I-090'!$DB:$DB,'25-BRA-I-090'!$I:$I,L414)</f>
        <v>0</v>
      </c>
      <c r="AH414" s="1039">
        <f>SUMIFS('25-BRA-I-090'!$DN:$DN,'25-BRA-I-090'!$I:$I,L414)+SUMIFS('25-BRA-I-090'!$EG:$EG,'25-BRA-I-090'!$I:$I,L414)</f>
        <v>61</v>
      </c>
      <c r="AI414" s="1039">
        <f>SUMIFS('25-BRA-I-090'!$DO:$DO,'25-BRA-I-090'!$I:$I,L414)+SUMIFS('25-BRA-I-090'!$EH:$EH,'25-BRA-I-090'!$I:$I,L414)</f>
        <v>0</v>
      </c>
      <c r="AJ414" s="1039">
        <f>SUMIFS('25-BRA-I-090'!$DS:$DS,'25-BRA-I-090'!$I:$I,L414)+26400*SUMIFS('25-BRA-I-090'!$EJ:$EJ,'25-BRA-I-090'!$I:$I,L414)</f>
        <v>468000</v>
      </c>
      <c r="AL414" s="1091"/>
      <c r="AM414" s="1038"/>
    </row>
    <row r="415" spans="1:39" s="1009" customFormat="1" ht="30">
      <c r="A415" s="1105"/>
      <c r="B415" s="1056" t="str">
        <f t="shared" si="74"/>
        <v>Bolt-M16x90-ISO4017-8.8-Galv</v>
      </c>
      <c r="C415" s="1057">
        <f>VLOOKUP(L415,'25-BRA-I-090'!$I:$FD,4,0)</f>
        <v>0</v>
      </c>
      <c r="D415" s="374" t="str">
        <f t="shared" si="75"/>
        <v>Pcs</v>
      </c>
      <c r="E415" s="183"/>
      <c r="F415" s="184">
        <f t="shared" si="76"/>
        <v>56</v>
      </c>
      <c r="G415" s="185">
        <f t="shared" si="76"/>
        <v>0</v>
      </c>
      <c r="H415" s="185">
        <f t="shared" si="76"/>
        <v>24</v>
      </c>
      <c r="I415" s="185">
        <f t="shared" si="77"/>
        <v>32</v>
      </c>
      <c r="J415" s="185">
        <f t="shared" si="78"/>
        <v>8072.5</v>
      </c>
      <c r="K415" s="185">
        <f t="shared" si="79"/>
        <v>258320</v>
      </c>
      <c r="L415" s="1189" t="s">
        <v>1081</v>
      </c>
      <c r="M415" s="1058"/>
      <c r="N415" s="1058"/>
      <c r="T415" s="1010"/>
      <c r="U415" s="1132"/>
      <c r="V415" s="1011"/>
      <c r="AA415" s="1038" t="str">
        <f>VLOOKUP(L415,'25-BRA-I-090'!$I:$FD,2,0)</f>
        <v>Bu lông</v>
      </c>
      <c r="AB415" s="1038" t="str">
        <f>VLOOKUP(L415,'25-BRA-I-090'!$I:$FD,3,0)</f>
        <v>Bolt-M16x90-ISO4017-8.8-Galv</v>
      </c>
      <c r="AC415" s="1038" t="str">
        <f>VLOOKUP(L415,'25-BRA-I-090'!$I:$FD,5,0)</f>
        <v>Pcs</v>
      </c>
      <c r="AD415" s="1038">
        <f>SUMIFS('25-BRA-I-090'!$CW:$CW,'25-BRA-I-090'!$I:$I,L415)</f>
        <v>56</v>
      </c>
      <c r="AE415" s="1038">
        <f>SUMIFS('25-BRA-I-090'!$CX:$CX,'25-BRA-I-090'!$I:$I,L415)</f>
        <v>0</v>
      </c>
      <c r="AF415" s="1038">
        <f>SUMIFS('25-BRA-I-090'!$DA:$DA,'25-BRA-I-090'!$I:$I,L415)</f>
        <v>24</v>
      </c>
      <c r="AG415" s="1038">
        <f>SUMIFS('25-BRA-I-090'!$DB:$DB,'25-BRA-I-090'!$I:$I,L415)</f>
        <v>0</v>
      </c>
      <c r="AH415" s="1039">
        <f>SUMIFS('25-BRA-I-090'!$DN:$DN,'25-BRA-I-090'!$I:$I,L415)+SUMIFS('25-BRA-I-090'!$EG:$EG,'25-BRA-I-090'!$I:$I,L415)</f>
        <v>32</v>
      </c>
      <c r="AI415" s="1039">
        <f>SUMIFS('25-BRA-I-090'!$DO:$DO,'25-BRA-I-090'!$I:$I,L415)+SUMIFS('25-BRA-I-090'!$EH:$EH,'25-BRA-I-090'!$I:$I,L415)</f>
        <v>0</v>
      </c>
      <c r="AJ415" s="1039">
        <f>SUMIFS('25-BRA-I-090'!$DS:$DS,'25-BRA-I-090'!$I:$I,L415)+26400*SUMIFS('25-BRA-I-090'!$EJ:$EJ,'25-BRA-I-090'!$I:$I,L415)</f>
        <v>258320</v>
      </c>
      <c r="AL415" s="1091"/>
      <c r="AM415" s="1038"/>
    </row>
    <row r="416" spans="1:39" s="1009" customFormat="1" ht="30">
      <c r="A416" s="1105"/>
      <c r="B416" s="1056" t="str">
        <f t="shared" si="74"/>
        <v>Bolt-M20x100-ISO4017-8.8-Galv</v>
      </c>
      <c r="C416" s="1057">
        <f>VLOOKUP(L416,'25-BRA-I-090'!$I:$FD,4,0)</f>
        <v>0</v>
      </c>
      <c r="D416" s="374" t="str">
        <f t="shared" si="75"/>
        <v>Pcs</v>
      </c>
      <c r="E416" s="183"/>
      <c r="F416" s="184">
        <f t="shared" si="76"/>
        <v>40</v>
      </c>
      <c r="G416" s="185">
        <f t="shared" si="76"/>
        <v>0</v>
      </c>
      <c r="H416" s="185">
        <f t="shared" si="76"/>
        <v>0</v>
      </c>
      <c r="I416" s="185">
        <f t="shared" si="77"/>
        <v>40</v>
      </c>
      <c r="J416" s="185">
        <f t="shared" si="78"/>
        <v>18140</v>
      </c>
      <c r="K416" s="185">
        <f t="shared" si="79"/>
        <v>725600</v>
      </c>
      <c r="L416" s="1189" t="s">
        <v>1083</v>
      </c>
      <c r="M416" s="1058"/>
      <c r="N416" s="1058"/>
      <c r="T416" s="1010"/>
      <c r="U416" s="1132"/>
      <c r="V416" s="1011"/>
      <c r="AA416" s="1038" t="str">
        <f>VLOOKUP(L416,'25-BRA-I-090'!$I:$FD,2,0)</f>
        <v>Bu lông</v>
      </c>
      <c r="AB416" s="1038" t="str">
        <f>VLOOKUP(L416,'25-BRA-I-090'!$I:$FD,3,0)</f>
        <v>Bolt-M20x100-ISO4017-8.8-Galv</v>
      </c>
      <c r="AC416" s="1038" t="str">
        <f>VLOOKUP(L416,'25-BRA-I-090'!$I:$FD,5,0)</f>
        <v>Pcs</v>
      </c>
      <c r="AD416" s="1038">
        <f>SUMIFS('25-BRA-I-090'!$CW:$CW,'25-BRA-I-090'!$I:$I,L416)</f>
        <v>40</v>
      </c>
      <c r="AE416" s="1038">
        <f>SUMIFS('25-BRA-I-090'!$CX:$CX,'25-BRA-I-090'!$I:$I,L416)</f>
        <v>0</v>
      </c>
      <c r="AF416" s="1038">
        <f>SUMIFS('25-BRA-I-090'!$DA:$DA,'25-BRA-I-090'!$I:$I,L416)</f>
        <v>0</v>
      </c>
      <c r="AG416" s="1038">
        <f>SUMIFS('25-BRA-I-090'!$DB:$DB,'25-BRA-I-090'!$I:$I,L416)</f>
        <v>0</v>
      </c>
      <c r="AH416" s="1039">
        <f>SUMIFS('25-BRA-I-090'!$DN:$DN,'25-BRA-I-090'!$I:$I,L416)+SUMIFS('25-BRA-I-090'!$EG:$EG,'25-BRA-I-090'!$I:$I,L416)</f>
        <v>40</v>
      </c>
      <c r="AI416" s="1039">
        <f>SUMIFS('25-BRA-I-090'!$DO:$DO,'25-BRA-I-090'!$I:$I,L416)+SUMIFS('25-BRA-I-090'!$EH:$EH,'25-BRA-I-090'!$I:$I,L416)</f>
        <v>0</v>
      </c>
      <c r="AJ416" s="1039">
        <f>SUMIFS('25-BRA-I-090'!$DS:$DS,'25-BRA-I-090'!$I:$I,L416)+26400*SUMIFS('25-BRA-I-090'!$EJ:$EJ,'25-BRA-I-090'!$I:$I,L416)</f>
        <v>725600</v>
      </c>
      <c r="AL416" s="1091"/>
      <c r="AM416" s="1038"/>
    </row>
    <row r="417" spans="1:39" s="1009" customFormat="1" ht="30">
      <c r="A417" s="1105"/>
      <c r="B417" s="1056" t="str">
        <f t="shared" si="74"/>
        <v>Bolt-M20x110-ISO4017-8.8-Galv</v>
      </c>
      <c r="C417" s="1057">
        <f>VLOOKUP(L417,'25-BRA-I-090'!$I:$FD,4,0)</f>
        <v>0</v>
      </c>
      <c r="D417" s="374" t="str">
        <f t="shared" si="75"/>
        <v>Pcs</v>
      </c>
      <c r="E417" s="183"/>
      <c r="F417" s="184">
        <f t="shared" si="76"/>
        <v>256</v>
      </c>
      <c r="G417" s="185">
        <f t="shared" si="76"/>
        <v>0</v>
      </c>
      <c r="H417" s="185">
        <f t="shared" si="76"/>
        <v>0</v>
      </c>
      <c r="I417" s="185">
        <f t="shared" si="77"/>
        <v>256</v>
      </c>
      <c r="J417" s="185">
        <f t="shared" si="78"/>
        <v>19500</v>
      </c>
      <c r="K417" s="185">
        <f t="shared" si="79"/>
        <v>4992000</v>
      </c>
      <c r="L417" s="1189" t="s">
        <v>1084</v>
      </c>
      <c r="M417" s="1058"/>
      <c r="N417" s="1058"/>
      <c r="T417" s="1010"/>
      <c r="U417" s="1132"/>
      <c r="V417" s="1011"/>
      <c r="AA417" s="1038" t="str">
        <f>VLOOKUP(L417,'25-BRA-I-090'!$I:$FD,2,0)</f>
        <v>Bu lông</v>
      </c>
      <c r="AB417" s="1038" t="str">
        <f>VLOOKUP(L417,'25-BRA-I-090'!$I:$FD,3,0)</f>
        <v>Bolt-M20x110-ISO4017-8.8-Galv</v>
      </c>
      <c r="AC417" s="1038" t="str">
        <f>VLOOKUP(L417,'25-BRA-I-090'!$I:$FD,5,0)</f>
        <v>Pcs</v>
      </c>
      <c r="AD417" s="1038">
        <f>SUMIFS('25-BRA-I-090'!$CW:$CW,'25-BRA-I-090'!$I:$I,L417)</f>
        <v>256</v>
      </c>
      <c r="AE417" s="1038">
        <f>SUMIFS('25-BRA-I-090'!$CX:$CX,'25-BRA-I-090'!$I:$I,L417)</f>
        <v>0</v>
      </c>
      <c r="AF417" s="1038">
        <f>SUMIFS('25-BRA-I-090'!$DA:$DA,'25-BRA-I-090'!$I:$I,L417)</f>
        <v>0</v>
      </c>
      <c r="AG417" s="1038">
        <f>SUMIFS('25-BRA-I-090'!$DB:$DB,'25-BRA-I-090'!$I:$I,L417)</f>
        <v>0</v>
      </c>
      <c r="AH417" s="1039">
        <f>SUMIFS('25-BRA-I-090'!$DN:$DN,'25-BRA-I-090'!$I:$I,L417)+SUMIFS('25-BRA-I-090'!$EG:$EG,'25-BRA-I-090'!$I:$I,L417)</f>
        <v>256</v>
      </c>
      <c r="AI417" s="1039">
        <f>SUMIFS('25-BRA-I-090'!$DO:$DO,'25-BRA-I-090'!$I:$I,L417)+SUMIFS('25-BRA-I-090'!$EH:$EH,'25-BRA-I-090'!$I:$I,L417)</f>
        <v>0</v>
      </c>
      <c r="AJ417" s="1039">
        <f>SUMIFS('25-BRA-I-090'!$DS:$DS,'25-BRA-I-090'!$I:$I,L417)+26400*SUMIFS('25-BRA-I-090'!$EJ:$EJ,'25-BRA-I-090'!$I:$I,L417)</f>
        <v>4992000</v>
      </c>
      <c r="AL417" s="1091"/>
      <c r="AM417" s="1038"/>
    </row>
    <row r="418" spans="1:39" s="1009" customFormat="1" ht="30">
      <c r="A418" s="1105"/>
      <c r="B418" s="1056" t="str">
        <f t="shared" si="74"/>
        <v>Bolt-M20x130-ISO4017-8.8-Galv</v>
      </c>
      <c r="C418" s="1057">
        <f>VLOOKUP(L418,'25-BRA-I-090'!$I:$FD,4,0)</f>
        <v>0</v>
      </c>
      <c r="D418" s="374" t="str">
        <f t="shared" si="75"/>
        <v>Pcs</v>
      </c>
      <c r="E418" s="183"/>
      <c r="F418" s="184">
        <f t="shared" si="76"/>
        <v>32</v>
      </c>
      <c r="G418" s="185">
        <f t="shared" si="76"/>
        <v>0</v>
      </c>
      <c r="H418" s="185">
        <f t="shared" si="76"/>
        <v>0</v>
      </c>
      <c r="I418" s="185">
        <f t="shared" si="77"/>
        <v>32</v>
      </c>
      <c r="J418" s="185">
        <f t="shared" si="78"/>
        <v>22100</v>
      </c>
      <c r="K418" s="185">
        <f t="shared" si="79"/>
        <v>707200</v>
      </c>
      <c r="L418" s="1189" t="s">
        <v>1085</v>
      </c>
      <c r="M418" s="1058"/>
      <c r="N418" s="1058"/>
      <c r="T418" s="1010"/>
      <c r="U418" s="1132"/>
      <c r="V418" s="1011"/>
      <c r="AA418" s="1038" t="str">
        <f>VLOOKUP(L418,'25-BRA-I-090'!$I:$FD,2,0)</f>
        <v>Bu lông</v>
      </c>
      <c r="AB418" s="1038" t="str">
        <f>VLOOKUP(L418,'25-BRA-I-090'!$I:$FD,3,0)</f>
        <v>Bolt-M20x130-ISO4017-8.8-Galv</v>
      </c>
      <c r="AC418" s="1038" t="str">
        <f>VLOOKUP(L418,'25-BRA-I-090'!$I:$FD,5,0)</f>
        <v>Pcs</v>
      </c>
      <c r="AD418" s="1038">
        <f>SUMIFS('25-BRA-I-090'!$CW:$CW,'25-BRA-I-090'!$I:$I,L418)</f>
        <v>32</v>
      </c>
      <c r="AE418" s="1038">
        <f>SUMIFS('25-BRA-I-090'!$CX:$CX,'25-BRA-I-090'!$I:$I,L418)</f>
        <v>0</v>
      </c>
      <c r="AF418" s="1038">
        <f>SUMIFS('25-BRA-I-090'!$DA:$DA,'25-BRA-I-090'!$I:$I,L418)</f>
        <v>0</v>
      </c>
      <c r="AG418" s="1038">
        <f>SUMIFS('25-BRA-I-090'!$DB:$DB,'25-BRA-I-090'!$I:$I,L418)</f>
        <v>0</v>
      </c>
      <c r="AH418" s="1039">
        <f>SUMIFS('25-BRA-I-090'!$DN:$DN,'25-BRA-I-090'!$I:$I,L418)+SUMIFS('25-BRA-I-090'!$EG:$EG,'25-BRA-I-090'!$I:$I,L418)</f>
        <v>32</v>
      </c>
      <c r="AI418" s="1039">
        <f>SUMIFS('25-BRA-I-090'!$DO:$DO,'25-BRA-I-090'!$I:$I,L418)+SUMIFS('25-BRA-I-090'!$EH:$EH,'25-BRA-I-090'!$I:$I,L418)</f>
        <v>0</v>
      </c>
      <c r="AJ418" s="1039">
        <f>SUMIFS('25-BRA-I-090'!$DS:$DS,'25-BRA-I-090'!$I:$I,L418)+26400*SUMIFS('25-BRA-I-090'!$EJ:$EJ,'25-BRA-I-090'!$I:$I,L418)</f>
        <v>707200</v>
      </c>
      <c r="AL418" s="1091"/>
      <c r="AM418" s="1038"/>
    </row>
    <row r="419" spans="1:39" s="1009" customFormat="1" ht="30">
      <c r="A419" s="1105"/>
      <c r="B419" s="1056" t="str">
        <f t="shared" si="74"/>
        <v>Bolt-M20x50-ISO4017-8.8-Galv</v>
      </c>
      <c r="C419" s="1057">
        <f>VLOOKUP(L419,'25-BRA-I-090'!$I:$FD,4,0)</f>
        <v>0</v>
      </c>
      <c r="D419" s="374" t="str">
        <f t="shared" si="75"/>
        <v>Pcs</v>
      </c>
      <c r="E419" s="183"/>
      <c r="F419" s="184">
        <f t="shared" si="76"/>
        <v>256</v>
      </c>
      <c r="G419" s="185">
        <f t="shared" si="76"/>
        <v>0</v>
      </c>
      <c r="H419" s="185">
        <f t="shared" si="76"/>
        <v>208</v>
      </c>
      <c r="I419" s="185">
        <f t="shared" si="77"/>
        <v>48</v>
      </c>
      <c r="J419" s="185">
        <f t="shared" si="78"/>
        <v>8150</v>
      </c>
      <c r="K419" s="185">
        <f t="shared" si="79"/>
        <v>391200</v>
      </c>
      <c r="L419" s="1189" t="s">
        <v>1087</v>
      </c>
      <c r="M419" s="1058"/>
      <c r="N419" s="1058"/>
      <c r="T419" s="1010"/>
      <c r="U419" s="1132"/>
      <c r="V419" s="1011"/>
      <c r="AA419" s="1038" t="str">
        <f>VLOOKUP(L419,'25-BRA-I-090'!$I:$FD,2,0)</f>
        <v>Bu lông</v>
      </c>
      <c r="AB419" s="1038" t="str">
        <f>VLOOKUP(L419,'25-BRA-I-090'!$I:$FD,3,0)</f>
        <v>Bolt-M20x50-ISO4017-8.8-Galv</v>
      </c>
      <c r="AC419" s="1038" t="str">
        <f>VLOOKUP(L419,'25-BRA-I-090'!$I:$FD,5,0)</f>
        <v>Pcs</v>
      </c>
      <c r="AD419" s="1038">
        <f>SUMIFS('25-BRA-I-090'!$CW:$CW,'25-BRA-I-090'!$I:$I,L419)</f>
        <v>256</v>
      </c>
      <c r="AE419" s="1038">
        <f>SUMIFS('25-BRA-I-090'!$CX:$CX,'25-BRA-I-090'!$I:$I,L419)</f>
        <v>0</v>
      </c>
      <c r="AF419" s="1038">
        <f>SUMIFS('25-BRA-I-090'!$DA:$DA,'25-BRA-I-090'!$I:$I,L419)</f>
        <v>208</v>
      </c>
      <c r="AG419" s="1038">
        <f>SUMIFS('25-BRA-I-090'!$DB:$DB,'25-BRA-I-090'!$I:$I,L419)</f>
        <v>0</v>
      </c>
      <c r="AH419" s="1039">
        <f>SUMIFS('25-BRA-I-090'!$DN:$DN,'25-BRA-I-090'!$I:$I,L419)+SUMIFS('25-BRA-I-090'!$EG:$EG,'25-BRA-I-090'!$I:$I,L419)</f>
        <v>48</v>
      </c>
      <c r="AI419" s="1039">
        <f>SUMIFS('25-BRA-I-090'!$DO:$DO,'25-BRA-I-090'!$I:$I,L419)+SUMIFS('25-BRA-I-090'!$EH:$EH,'25-BRA-I-090'!$I:$I,L419)</f>
        <v>0</v>
      </c>
      <c r="AJ419" s="1039">
        <f>SUMIFS('25-BRA-I-090'!$DS:$DS,'25-BRA-I-090'!$I:$I,L419)+26400*SUMIFS('25-BRA-I-090'!$EJ:$EJ,'25-BRA-I-090'!$I:$I,L419)</f>
        <v>391200</v>
      </c>
      <c r="AL419" s="1091"/>
      <c r="AM419" s="1038"/>
    </row>
    <row r="420" spans="1:39" s="1009" customFormat="1" ht="30">
      <c r="A420" s="1105"/>
      <c r="B420" s="1056" t="str">
        <f t="shared" si="74"/>
        <v>Bolt-M20x55-ISO4017-8.8-Galv</v>
      </c>
      <c r="C420" s="1057">
        <f>VLOOKUP(L420,'25-BRA-I-090'!$I:$FD,4,0)</f>
        <v>0</v>
      </c>
      <c r="D420" s="374" t="str">
        <f t="shared" si="75"/>
        <v>Pcs</v>
      </c>
      <c r="E420" s="183"/>
      <c r="F420" s="184">
        <f t="shared" si="76"/>
        <v>549</v>
      </c>
      <c r="G420" s="185">
        <f t="shared" si="76"/>
        <v>0</v>
      </c>
      <c r="H420" s="185">
        <f t="shared" si="76"/>
        <v>64</v>
      </c>
      <c r="I420" s="185">
        <f t="shared" si="77"/>
        <v>485</v>
      </c>
      <c r="J420" s="185">
        <f t="shared" si="78"/>
        <v>11097.484536082475</v>
      </c>
      <c r="K420" s="185">
        <f t="shared" si="79"/>
        <v>5382280</v>
      </c>
      <c r="L420" s="1189" t="s">
        <v>1088</v>
      </c>
      <c r="M420" s="1058"/>
      <c r="N420" s="1058"/>
      <c r="T420" s="1010"/>
      <c r="U420" s="1132"/>
      <c r="V420" s="1011"/>
      <c r="AA420" s="1038" t="str">
        <f>VLOOKUP(L420,'25-BRA-I-090'!$I:$FD,2,0)</f>
        <v>Bu lông</v>
      </c>
      <c r="AB420" s="1038" t="str">
        <f>VLOOKUP(L420,'25-BRA-I-090'!$I:$FD,3,0)</f>
        <v>Bolt-M20x55-ISO4017-8.8-Galv</v>
      </c>
      <c r="AC420" s="1038" t="str">
        <f>VLOOKUP(L420,'25-BRA-I-090'!$I:$FD,5,0)</f>
        <v>Pcs</v>
      </c>
      <c r="AD420" s="1038">
        <f>SUMIFS('25-BRA-I-090'!$CW:$CW,'25-BRA-I-090'!$I:$I,L420)</f>
        <v>549</v>
      </c>
      <c r="AE420" s="1038">
        <f>SUMIFS('25-BRA-I-090'!$CX:$CX,'25-BRA-I-090'!$I:$I,L420)</f>
        <v>0</v>
      </c>
      <c r="AF420" s="1038">
        <f>SUMIFS('25-BRA-I-090'!$DA:$DA,'25-BRA-I-090'!$I:$I,L420)</f>
        <v>64</v>
      </c>
      <c r="AG420" s="1038">
        <f>SUMIFS('25-BRA-I-090'!$DB:$DB,'25-BRA-I-090'!$I:$I,L420)</f>
        <v>0</v>
      </c>
      <c r="AH420" s="1039">
        <f>SUMIFS('25-BRA-I-090'!$DN:$DN,'25-BRA-I-090'!$I:$I,L420)+SUMIFS('25-BRA-I-090'!$EG:$EG,'25-BRA-I-090'!$I:$I,L420)</f>
        <v>485</v>
      </c>
      <c r="AI420" s="1039">
        <f>SUMIFS('25-BRA-I-090'!$DO:$DO,'25-BRA-I-090'!$I:$I,L420)+SUMIFS('25-BRA-I-090'!$EH:$EH,'25-BRA-I-090'!$I:$I,L420)</f>
        <v>0</v>
      </c>
      <c r="AJ420" s="1039">
        <f>SUMIFS('25-BRA-I-090'!$DS:$DS,'25-BRA-I-090'!$I:$I,L420)+26400*SUMIFS('25-BRA-I-090'!$EJ:$EJ,'25-BRA-I-090'!$I:$I,L420)</f>
        <v>5382280</v>
      </c>
      <c r="AL420" s="1091"/>
      <c r="AM420" s="1038"/>
    </row>
    <row r="421" spans="1:39" s="1009" customFormat="1" ht="30">
      <c r="A421" s="1105"/>
      <c r="B421" s="1056" t="str">
        <f t="shared" si="74"/>
        <v>Bolt-M20x60-ISO4017-10.9-Galv</v>
      </c>
      <c r="C421" s="1057">
        <f>VLOOKUP(L421,'25-BRA-I-090'!$I:$FD,4,0)</f>
        <v>0</v>
      </c>
      <c r="D421" s="374" t="str">
        <f t="shared" si="75"/>
        <v>Pcs</v>
      </c>
      <c r="E421" s="183"/>
      <c r="F421" s="184">
        <f t="shared" si="76"/>
        <v>16</v>
      </c>
      <c r="G421" s="185">
        <f t="shared" si="76"/>
        <v>0</v>
      </c>
      <c r="H421" s="185">
        <f t="shared" si="76"/>
        <v>0</v>
      </c>
      <c r="I421" s="185">
        <f t="shared" si="77"/>
        <v>16</v>
      </c>
      <c r="J421" s="185">
        <f t="shared" si="78"/>
        <v>19600</v>
      </c>
      <c r="K421" s="185">
        <f t="shared" si="79"/>
        <v>313600</v>
      </c>
      <c r="L421" s="1189" t="s">
        <v>1089</v>
      </c>
      <c r="M421" s="1058"/>
      <c r="N421" s="1058"/>
      <c r="T421" s="1010"/>
      <c r="U421" s="1132"/>
      <c r="V421" s="1011"/>
      <c r="AA421" s="1038" t="str">
        <f>VLOOKUP(L421,'25-BRA-I-090'!$I:$FD,2,0)</f>
        <v>Bu lông</v>
      </c>
      <c r="AB421" s="1038" t="str">
        <f>VLOOKUP(L421,'25-BRA-I-090'!$I:$FD,3,0)</f>
        <v>Bolt-M20x60-ISO4017-10.9-Galv</v>
      </c>
      <c r="AC421" s="1038" t="str">
        <f>VLOOKUP(L421,'25-BRA-I-090'!$I:$FD,5,0)</f>
        <v>Pcs</v>
      </c>
      <c r="AD421" s="1038">
        <f>SUMIFS('25-BRA-I-090'!$CW:$CW,'25-BRA-I-090'!$I:$I,L421)</f>
        <v>16</v>
      </c>
      <c r="AE421" s="1038">
        <f>SUMIFS('25-BRA-I-090'!$CX:$CX,'25-BRA-I-090'!$I:$I,L421)</f>
        <v>0</v>
      </c>
      <c r="AF421" s="1038">
        <f>SUMIFS('25-BRA-I-090'!$DA:$DA,'25-BRA-I-090'!$I:$I,L421)</f>
        <v>0</v>
      </c>
      <c r="AG421" s="1038">
        <f>SUMIFS('25-BRA-I-090'!$DB:$DB,'25-BRA-I-090'!$I:$I,L421)</f>
        <v>0</v>
      </c>
      <c r="AH421" s="1039">
        <f>SUMIFS('25-BRA-I-090'!$DN:$DN,'25-BRA-I-090'!$I:$I,L421)+SUMIFS('25-BRA-I-090'!$EG:$EG,'25-BRA-I-090'!$I:$I,L421)</f>
        <v>16</v>
      </c>
      <c r="AI421" s="1039">
        <f>SUMIFS('25-BRA-I-090'!$DO:$DO,'25-BRA-I-090'!$I:$I,L421)+SUMIFS('25-BRA-I-090'!$EH:$EH,'25-BRA-I-090'!$I:$I,L421)</f>
        <v>0</v>
      </c>
      <c r="AJ421" s="1039">
        <f>SUMIFS('25-BRA-I-090'!$DS:$DS,'25-BRA-I-090'!$I:$I,L421)+26400*SUMIFS('25-BRA-I-090'!$EJ:$EJ,'25-BRA-I-090'!$I:$I,L421)</f>
        <v>313600</v>
      </c>
      <c r="AL421" s="1091"/>
      <c r="AM421" s="1038"/>
    </row>
    <row r="422" spans="1:39" s="1009" customFormat="1" ht="30">
      <c r="A422" s="1105"/>
      <c r="B422" s="1056" t="str">
        <f t="shared" si="74"/>
        <v>Bolt-M20x60-ISO4017-8.8-Galv</v>
      </c>
      <c r="C422" s="1057">
        <f>VLOOKUP(L422,'25-BRA-I-090'!$I:$FD,4,0)</f>
        <v>0</v>
      </c>
      <c r="D422" s="374" t="str">
        <f t="shared" si="75"/>
        <v>Pcs</v>
      </c>
      <c r="E422" s="183"/>
      <c r="F422" s="184">
        <f t="shared" si="76"/>
        <v>616</v>
      </c>
      <c r="G422" s="185">
        <f t="shared" si="76"/>
        <v>0</v>
      </c>
      <c r="H422" s="185">
        <f t="shared" si="76"/>
        <v>36</v>
      </c>
      <c r="I422" s="185">
        <f t="shared" si="77"/>
        <v>580</v>
      </c>
      <c r="J422" s="185">
        <f t="shared" si="78"/>
        <v>10986.068965517241</v>
      </c>
      <c r="K422" s="185">
        <f t="shared" si="79"/>
        <v>6371920</v>
      </c>
      <c r="L422" s="1189" t="s">
        <v>1091</v>
      </c>
      <c r="M422" s="1058"/>
      <c r="N422" s="1058"/>
      <c r="T422" s="1010"/>
      <c r="U422" s="1132"/>
      <c r="V422" s="1011"/>
      <c r="AA422" s="1038" t="str">
        <f>VLOOKUP(L422,'25-BRA-I-090'!$I:$FD,2,0)</f>
        <v>Bu lông</v>
      </c>
      <c r="AB422" s="1038" t="str">
        <f>VLOOKUP(L422,'25-BRA-I-090'!$I:$FD,3,0)</f>
        <v>Bolt-M20x60-ISO4017-8.8-Galv</v>
      </c>
      <c r="AC422" s="1038" t="str">
        <f>VLOOKUP(L422,'25-BRA-I-090'!$I:$FD,5,0)</f>
        <v>Pcs</v>
      </c>
      <c r="AD422" s="1038">
        <f>SUMIFS('25-BRA-I-090'!$CW:$CW,'25-BRA-I-090'!$I:$I,L422)</f>
        <v>616</v>
      </c>
      <c r="AE422" s="1038">
        <f>SUMIFS('25-BRA-I-090'!$CX:$CX,'25-BRA-I-090'!$I:$I,L422)</f>
        <v>0</v>
      </c>
      <c r="AF422" s="1038">
        <f>SUMIFS('25-BRA-I-090'!$DA:$DA,'25-BRA-I-090'!$I:$I,L422)</f>
        <v>36</v>
      </c>
      <c r="AG422" s="1038">
        <f>SUMIFS('25-BRA-I-090'!$DB:$DB,'25-BRA-I-090'!$I:$I,L422)</f>
        <v>0</v>
      </c>
      <c r="AH422" s="1039">
        <f>SUMIFS('25-BRA-I-090'!$DN:$DN,'25-BRA-I-090'!$I:$I,L422)+SUMIFS('25-BRA-I-090'!$EG:$EG,'25-BRA-I-090'!$I:$I,L422)</f>
        <v>580</v>
      </c>
      <c r="AI422" s="1039">
        <f>SUMIFS('25-BRA-I-090'!$DO:$DO,'25-BRA-I-090'!$I:$I,L422)+SUMIFS('25-BRA-I-090'!$EH:$EH,'25-BRA-I-090'!$I:$I,L422)</f>
        <v>0</v>
      </c>
      <c r="AJ422" s="1039">
        <f>SUMIFS('25-BRA-I-090'!$DS:$DS,'25-BRA-I-090'!$I:$I,L422)+26400*SUMIFS('25-BRA-I-090'!$EJ:$EJ,'25-BRA-I-090'!$I:$I,L422)</f>
        <v>6371920</v>
      </c>
      <c r="AL422" s="1091"/>
      <c r="AM422" s="1038"/>
    </row>
    <row r="423" spans="1:39" s="1009" customFormat="1" ht="30">
      <c r="A423" s="1105"/>
      <c r="B423" s="1056" t="str">
        <f t="shared" si="74"/>
        <v>Bolt-M20x65-ISO4017-8.8-Galv</v>
      </c>
      <c r="C423" s="1057">
        <f>VLOOKUP(L423,'25-BRA-I-090'!$I:$FD,4,0)</f>
        <v>0</v>
      </c>
      <c r="D423" s="374" t="str">
        <f t="shared" si="75"/>
        <v>Pcs</v>
      </c>
      <c r="E423" s="183"/>
      <c r="F423" s="184">
        <f t="shared" si="76"/>
        <v>4</v>
      </c>
      <c r="G423" s="185">
        <f t="shared" si="76"/>
        <v>0</v>
      </c>
      <c r="H423" s="185">
        <f t="shared" si="76"/>
        <v>4</v>
      </c>
      <c r="I423" s="185">
        <f t="shared" si="77"/>
        <v>0</v>
      </c>
      <c r="J423" s="185" t="e">
        <f t="shared" si="78"/>
        <v>#DIV/0!</v>
      </c>
      <c r="K423" s="185">
        <f t="shared" si="79"/>
        <v>0</v>
      </c>
      <c r="L423" s="1189" t="s">
        <v>1093</v>
      </c>
      <c r="M423" s="1058"/>
      <c r="N423" s="1058"/>
      <c r="T423" s="1010"/>
      <c r="U423" s="1132"/>
      <c r="V423" s="1011"/>
      <c r="AA423" s="1038" t="str">
        <f>VLOOKUP(L423,'25-BRA-I-090'!$I:$FD,2,0)</f>
        <v>Bu lông</v>
      </c>
      <c r="AB423" s="1038" t="str">
        <f>VLOOKUP(L423,'25-BRA-I-090'!$I:$FD,3,0)</f>
        <v>Bolt-M20x65-ISO4017-8.8-Galv</v>
      </c>
      <c r="AC423" s="1038" t="str">
        <f>VLOOKUP(L423,'25-BRA-I-090'!$I:$FD,5,0)</f>
        <v>Pcs</v>
      </c>
      <c r="AD423" s="1038">
        <f>SUMIFS('25-BRA-I-090'!$CW:$CW,'25-BRA-I-090'!$I:$I,L423)</f>
        <v>4</v>
      </c>
      <c r="AE423" s="1038">
        <f>SUMIFS('25-BRA-I-090'!$CX:$CX,'25-BRA-I-090'!$I:$I,L423)</f>
        <v>0</v>
      </c>
      <c r="AF423" s="1038">
        <f>SUMIFS('25-BRA-I-090'!$DA:$DA,'25-BRA-I-090'!$I:$I,L423)</f>
        <v>4</v>
      </c>
      <c r="AG423" s="1038">
        <f>SUMIFS('25-BRA-I-090'!$DB:$DB,'25-BRA-I-090'!$I:$I,L423)</f>
        <v>0</v>
      </c>
      <c r="AH423" s="1039">
        <f>SUMIFS('25-BRA-I-090'!$DN:$DN,'25-BRA-I-090'!$I:$I,L423)+SUMIFS('25-BRA-I-090'!$EG:$EG,'25-BRA-I-090'!$I:$I,L423)</f>
        <v>0</v>
      </c>
      <c r="AI423" s="1039">
        <f>SUMIFS('25-BRA-I-090'!$DO:$DO,'25-BRA-I-090'!$I:$I,L423)+SUMIFS('25-BRA-I-090'!$EH:$EH,'25-BRA-I-090'!$I:$I,L423)</f>
        <v>0</v>
      </c>
      <c r="AJ423" s="1039">
        <f>SUMIFS('25-BRA-I-090'!$DS:$DS,'25-BRA-I-090'!$I:$I,L423)+26400*SUMIFS('25-BRA-I-090'!$EJ:$EJ,'25-BRA-I-090'!$I:$I,L423)</f>
        <v>0</v>
      </c>
      <c r="AL423" s="1091"/>
      <c r="AM423" s="1038"/>
    </row>
    <row r="424" spans="1:39" s="1009" customFormat="1" ht="30">
      <c r="A424" s="1105"/>
      <c r="B424" s="1056" t="str">
        <f t="shared" si="74"/>
        <v>Bolt-M20x70-ISO4017-8.8-Galv</v>
      </c>
      <c r="C424" s="1057">
        <f>VLOOKUP(L424,'25-BRA-I-090'!$I:$FD,4,0)</f>
        <v>0</v>
      </c>
      <c r="D424" s="374" t="str">
        <f t="shared" si="75"/>
        <v>Pcs</v>
      </c>
      <c r="E424" s="183"/>
      <c r="F424" s="184">
        <f t="shared" si="76"/>
        <v>464</v>
      </c>
      <c r="G424" s="185">
        <f t="shared" si="76"/>
        <v>0</v>
      </c>
      <c r="H424" s="185">
        <f t="shared" si="76"/>
        <v>0</v>
      </c>
      <c r="I424" s="185">
        <f t="shared" si="77"/>
        <v>464</v>
      </c>
      <c r="J424" s="185">
        <f t="shared" si="78"/>
        <v>12367.931034482759</v>
      </c>
      <c r="K424" s="185">
        <f t="shared" si="79"/>
        <v>5738720</v>
      </c>
      <c r="L424" s="1189" t="s">
        <v>1094</v>
      </c>
      <c r="M424" s="1058"/>
      <c r="N424" s="1058"/>
      <c r="T424" s="1010"/>
      <c r="U424" s="1132"/>
      <c r="V424" s="1011"/>
      <c r="AA424" s="1038" t="str">
        <f>VLOOKUP(L424,'25-BRA-I-090'!$I:$FD,2,0)</f>
        <v>Bu lông</v>
      </c>
      <c r="AB424" s="1038" t="str">
        <f>VLOOKUP(L424,'25-BRA-I-090'!$I:$FD,3,0)</f>
        <v>Bolt-M20x70-ISO4017-8.8-Galv</v>
      </c>
      <c r="AC424" s="1038" t="str">
        <f>VLOOKUP(L424,'25-BRA-I-090'!$I:$FD,5,0)</f>
        <v>Pcs</v>
      </c>
      <c r="AD424" s="1038">
        <f>SUMIFS('25-BRA-I-090'!$CW:$CW,'25-BRA-I-090'!$I:$I,L424)</f>
        <v>464</v>
      </c>
      <c r="AE424" s="1038">
        <f>SUMIFS('25-BRA-I-090'!$CX:$CX,'25-BRA-I-090'!$I:$I,L424)</f>
        <v>0</v>
      </c>
      <c r="AF424" s="1038">
        <f>SUMIFS('25-BRA-I-090'!$DA:$DA,'25-BRA-I-090'!$I:$I,L424)</f>
        <v>0</v>
      </c>
      <c r="AG424" s="1038">
        <f>SUMIFS('25-BRA-I-090'!$DB:$DB,'25-BRA-I-090'!$I:$I,L424)</f>
        <v>0</v>
      </c>
      <c r="AH424" s="1039">
        <f>SUMIFS('25-BRA-I-090'!$DN:$DN,'25-BRA-I-090'!$I:$I,L424)+SUMIFS('25-BRA-I-090'!$EG:$EG,'25-BRA-I-090'!$I:$I,L424)</f>
        <v>464</v>
      </c>
      <c r="AI424" s="1039">
        <f>SUMIFS('25-BRA-I-090'!$DO:$DO,'25-BRA-I-090'!$I:$I,L424)+SUMIFS('25-BRA-I-090'!$EH:$EH,'25-BRA-I-090'!$I:$I,L424)</f>
        <v>0</v>
      </c>
      <c r="AJ424" s="1039">
        <f>SUMIFS('25-BRA-I-090'!$DS:$DS,'25-BRA-I-090'!$I:$I,L424)+26400*SUMIFS('25-BRA-I-090'!$EJ:$EJ,'25-BRA-I-090'!$I:$I,L424)</f>
        <v>5738720</v>
      </c>
      <c r="AL424" s="1091"/>
      <c r="AM424" s="1038"/>
    </row>
    <row r="425" spans="1:39" s="1009" customFormat="1" ht="30">
      <c r="A425" s="1105"/>
      <c r="B425" s="1056" t="str">
        <f t="shared" si="74"/>
        <v>Bolt-M20x80-ISO4017-8.8-Galv</v>
      </c>
      <c r="C425" s="1057">
        <f>VLOOKUP(L425,'25-BRA-I-090'!$I:$FD,4,0)</f>
        <v>0</v>
      </c>
      <c r="D425" s="374" t="str">
        <f t="shared" si="75"/>
        <v>Pcs</v>
      </c>
      <c r="E425" s="183"/>
      <c r="F425" s="184">
        <f t="shared" si="76"/>
        <v>164</v>
      </c>
      <c r="G425" s="185">
        <f t="shared" si="76"/>
        <v>0</v>
      </c>
      <c r="H425" s="185">
        <f t="shared" si="76"/>
        <v>100</v>
      </c>
      <c r="I425" s="185">
        <f t="shared" si="77"/>
        <v>64</v>
      </c>
      <c r="J425" s="185">
        <f t="shared" si="78"/>
        <v>15470</v>
      </c>
      <c r="K425" s="185">
        <f t="shared" si="79"/>
        <v>990080</v>
      </c>
      <c r="L425" s="1189" t="s">
        <v>1096</v>
      </c>
      <c r="M425" s="1058"/>
      <c r="N425" s="1058"/>
      <c r="T425" s="1010"/>
      <c r="U425" s="1132"/>
      <c r="V425" s="1011"/>
      <c r="AA425" s="1038" t="str">
        <f>VLOOKUP(L425,'25-BRA-I-090'!$I:$FD,2,0)</f>
        <v>Bu lông</v>
      </c>
      <c r="AB425" s="1038" t="str">
        <f>VLOOKUP(L425,'25-BRA-I-090'!$I:$FD,3,0)</f>
        <v>Bolt-M20x80-ISO4017-8.8-Galv</v>
      </c>
      <c r="AC425" s="1038" t="str">
        <f>VLOOKUP(L425,'25-BRA-I-090'!$I:$FD,5,0)</f>
        <v>Pcs</v>
      </c>
      <c r="AD425" s="1038">
        <f>SUMIFS('25-BRA-I-090'!$CW:$CW,'25-BRA-I-090'!$I:$I,L425)</f>
        <v>164</v>
      </c>
      <c r="AE425" s="1038">
        <f>SUMIFS('25-BRA-I-090'!$CX:$CX,'25-BRA-I-090'!$I:$I,L425)</f>
        <v>0</v>
      </c>
      <c r="AF425" s="1038">
        <f>SUMIFS('25-BRA-I-090'!$DA:$DA,'25-BRA-I-090'!$I:$I,L425)</f>
        <v>100</v>
      </c>
      <c r="AG425" s="1038">
        <f>SUMIFS('25-BRA-I-090'!$DB:$DB,'25-BRA-I-090'!$I:$I,L425)</f>
        <v>0</v>
      </c>
      <c r="AH425" s="1039">
        <f>SUMIFS('25-BRA-I-090'!$DN:$DN,'25-BRA-I-090'!$I:$I,L425)+SUMIFS('25-BRA-I-090'!$EG:$EG,'25-BRA-I-090'!$I:$I,L425)</f>
        <v>64</v>
      </c>
      <c r="AI425" s="1039">
        <f>SUMIFS('25-BRA-I-090'!$DO:$DO,'25-BRA-I-090'!$I:$I,L425)+SUMIFS('25-BRA-I-090'!$EH:$EH,'25-BRA-I-090'!$I:$I,L425)</f>
        <v>0</v>
      </c>
      <c r="AJ425" s="1039">
        <f>SUMIFS('25-BRA-I-090'!$DS:$DS,'25-BRA-I-090'!$I:$I,L425)+26400*SUMIFS('25-BRA-I-090'!$EJ:$EJ,'25-BRA-I-090'!$I:$I,L425)</f>
        <v>990080</v>
      </c>
      <c r="AL425" s="1091"/>
      <c r="AM425" s="1038"/>
    </row>
    <row r="426" spans="1:39" s="1009" customFormat="1" ht="30">
      <c r="A426" s="1105"/>
      <c r="B426" s="1056" t="str">
        <f t="shared" si="74"/>
        <v>Bolt-M24x100-ISO4017-8.8-Galv</v>
      </c>
      <c r="C426" s="1057">
        <f>VLOOKUP(L426,'25-BRA-I-090'!$I:$FD,4,0)</f>
        <v>0</v>
      </c>
      <c r="D426" s="374" t="str">
        <f t="shared" si="75"/>
        <v>Pcs</v>
      </c>
      <c r="E426" s="183"/>
      <c r="F426" s="184">
        <f t="shared" si="76"/>
        <v>576</v>
      </c>
      <c r="G426" s="185">
        <f t="shared" si="76"/>
        <v>0</v>
      </c>
      <c r="H426" s="185">
        <f t="shared" si="76"/>
        <v>126</v>
      </c>
      <c r="I426" s="185">
        <f t="shared" si="77"/>
        <v>450</v>
      </c>
      <c r="J426" s="185">
        <f t="shared" si="78"/>
        <v>19664</v>
      </c>
      <c r="K426" s="185">
        <f t="shared" si="79"/>
        <v>8848800</v>
      </c>
      <c r="L426" s="1189" t="s">
        <v>1097</v>
      </c>
      <c r="M426" s="1058"/>
      <c r="N426" s="1058"/>
      <c r="T426" s="1010"/>
      <c r="U426" s="1132"/>
      <c r="V426" s="1011"/>
      <c r="AA426" s="1038" t="str">
        <f>VLOOKUP(L426,'25-BRA-I-090'!$I:$FD,2,0)</f>
        <v>Bu lông</v>
      </c>
      <c r="AB426" s="1038" t="str">
        <f>VLOOKUP(L426,'25-BRA-I-090'!$I:$FD,3,0)</f>
        <v>Bolt-M24x100-ISO4017-8.8-Galv</v>
      </c>
      <c r="AC426" s="1038" t="str">
        <f>VLOOKUP(L426,'25-BRA-I-090'!$I:$FD,5,0)</f>
        <v>Pcs</v>
      </c>
      <c r="AD426" s="1038">
        <f>SUMIFS('25-BRA-I-090'!$CW:$CW,'25-BRA-I-090'!$I:$I,L426)</f>
        <v>576</v>
      </c>
      <c r="AE426" s="1038">
        <f>SUMIFS('25-BRA-I-090'!$CX:$CX,'25-BRA-I-090'!$I:$I,L426)</f>
        <v>0</v>
      </c>
      <c r="AF426" s="1038">
        <f>SUMIFS('25-BRA-I-090'!$DA:$DA,'25-BRA-I-090'!$I:$I,L426)</f>
        <v>126</v>
      </c>
      <c r="AG426" s="1038">
        <f>SUMIFS('25-BRA-I-090'!$DB:$DB,'25-BRA-I-090'!$I:$I,L426)</f>
        <v>0</v>
      </c>
      <c r="AH426" s="1039">
        <f>SUMIFS('25-BRA-I-090'!$DN:$DN,'25-BRA-I-090'!$I:$I,L426)+SUMIFS('25-BRA-I-090'!$EG:$EG,'25-BRA-I-090'!$I:$I,L426)</f>
        <v>450</v>
      </c>
      <c r="AI426" s="1039">
        <f>SUMIFS('25-BRA-I-090'!$DO:$DO,'25-BRA-I-090'!$I:$I,L426)+SUMIFS('25-BRA-I-090'!$EH:$EH,'25-BRA-I-090'!$I:$I,L426)</f>
        <v>0</v>
      </c>
      <c r="AJ426" s="1039">
        <f>SUMIFS('25-BRA-I-090'!$DS:$DS,'25-BRA-I-090'!$I:$I,L426)+26400*SUMIFS('25-BRA-I-090'!$EJ:$EJ,'25-BRA-I-090'!$I:$I,L426)</f>
        <v>8848800</v>
      </c>
      <c r="AL426" s="1091"/>
      <c r="AM426" s="1038"/>
    </row>
    <row r="427" spans="1:39" s="1009" customFormat="1" ht="30">
      <c r="A427" s="1105"/>
      <c r="B427" s="1056" t="str">
        <f t="shared" si="74"/>
        <v>Bolt-M24x110-ISO4017-10.9-Galv</v>
      </c>
      <c r="C427" s="1057">
        <f>VLOOKUP(L427,'25-BRA-I-090'!$I:$FD,4,0)</f>
        <v>0</v>
      </c>
      <c r="D427" s="374" t="str">
        <f t="shared" si="75"/>
        <v>Pcs</v>
      </c>
      <c r="E427" s="183"/>
      <c r="F427" s="184">
        <f t="shared" si="76"/>
        <v>96</v>
      </c>
      <c r="G427" s="185">
        <f t="shared" si="76"/>
        <v>0</v>
      </c>
      <c r="H427" s="185">
        <f t="shared" si="76"/>
        <v>0</v>
      </c>
      <c r="I427" s="185">
        <f t="shared" si="77"/>
        <v>96</v>
      </c>
      <c r="J427" s="185">
        <f t="shared" si="78"/>
        <v>42300</v>
      </c>
      <c r="K427" s="185">
        <f t="shared" si="79"/>
        <v>4060800</v>
      </c>
      <c r="L427" s="1189" t="s">
        <v>1099</v>
      </c>
      <c r="M427" s="1058"/>
      <c r="N427" s="1058"/>
      <c r="T427" s="1010"/>
      <c r="U427" s="1132"/>
      <c r="V427" s="1011"/>
      <c r="AA427" s="1038" t="str">
        <f>VLOOKUP(L427,'25-BRA-I-090'!$I:$FD,2,0)</f>
        <v>Bu lông</v>
      </c>
      <c r="AB427" s="1038" t="str">
        <f>VLOOKUP(L427,'25-BRA-I-090'!$I:$FD,3,0)</f>
        <v>Bolt-M24x110-ISO4017-10.9-Galv</v>
      </c>
      <c r="AC427" s="1038" t="str">
        <f>VLOOKUP(L427,'25-BRA-I-090'!$I:$FD,5,0)</f>
        <v>Pcs</v>
      </c>
      <c r="AD427" s="1038">
        <f>SUMIFS('25-BRA-I-090'!$CW:$CW,'25-BRA-I-090'!$I:$I,L427)</f>
        <v>96</v>
      </c>
      <c r="AE427" s="1038">
        <f>SUMIFS('25-BRA-I-090'!$CX:$CX,'25-BRA-I-090'!$I:$I,L427)</f>
        <v>0</v>
      </c>
      <c r="AF427" s="1038">
        <f>SUMIFS('25-BRA-I-090'!$DA:$DA,'25-BRA-I-090'!$I:$I,L427)</f>
        <v>0</v>
      </c>
      <c r="AG427" s="1038">
        <f>SUMIFS('25-BRA-I-090'!$DB:$DB,'25-BRA-I-090'!$I:$I,L427)</f>
        <v>0</v>
      </c>
      <c r="AH427" s="1039">
        <f>SUMIFS('25-BRA-I-090'!$DN:$DN,'25-BRA-I-090'!$I:$I,L427)+SUMIFS('25-BRA-I-090'!$EG:$EG,'25-BRA-I-090'!$I:$I,L427)</f>
        <v>96</v>
      </c>
      <c r="AI427" s="1039">
        <f>SUMIFS('25-BRA-I-090'!$DO:$DO,'25-BRA-I-090'!$I:$I,L427)+SUMIFS('25-BRA-I-090'!$EH:$EH,'25-BRA-I-090'!$I:$I,L427)</f>
        <v>0</v>
      </c>
      <c r="AJ427" s="1039">
        <f>SUMIFS('25-BRA-I-090'!$DS:$DS,'25-BRA-I-090'!$I:$I,L427)+26400*SUMIFS('25-BRA-I-090'!$EJ:$EJ,'25-BRA-I-090'!$I:$I,L427)</f>
        <v>4060800</v>
      </c>
      <c r="AL427" s="1091"/>
      <c r="AM427" s="1038"/>
    </row>
    <row r="428" spans="1:39" s="1009" customFormat="1" ht="30">
      <c r="A428" s="1105"/>
      <c r="B428" s="1056" t="str">
        <f t="shared" si="74"/>
        <v>Bolt-M24x110-ISO4017-8.8-Galv</v>
      </c>
      <c r="C428" s="1057">
        <f>VLOOKUP(L428,'25-BRA-I-090'!$I:$FD,4,0)</f>
        <v>0</v>
      </c>
      <c r="D428" s="374" t="str">
        <f t="shared" si="75"/>
        <v>Pcs</v>
      </c>
      <c r="E428" s="183"/>
      <c r="F428" s="184">
        <f t="shared" si="76"/>
        <v>200</v>
      </c>
      <c r="G428" s="185">
        <f t="shared" si="76"/>
        <v>0</v>
      </c>
      <c r="H428" s="185">
        <f t="shared" si="76"/>
        <v>0</v>
      </c>
      <c r="I428" s="185">
        <f t="shared" si="77"/>
        <v>200</v>
      </c>
      <c r="J428" s="185">
        <f t="shared" si="78"/>
        <v>26336</v>
      </c>
      <c r="K428" s="185">
        <f t="shared" si="79"/>
        <v>5267200</v>
      </c>
      <c r="L428" s="1189" t="s">
        <v>1101</v>
      </c>
      <c r="M428" s="1058"/>
      <c r="N428" s="1058"/>
      <c r="T428" s="1010"/>
      <c r="U428" s="1132"/>
      <c r="V428" s="1011"/>
      <c r="AA428" s="1038" t="str">
        <f>VLOOKUP(L428,'25-BRA-I-090'!$I:$FD,2,0)</f>
        <v>Bu lông</v>
      </c>
      <c r="AB428" s="1038" t="str">
        <f>VLOOKUP(L428,'25-BRA-I-090'!$I:$FD,3,0)</f>
        <v>Bolt-M24x110-ISO4017-8.8-Galv</v>
      </c>
      <c r="AC428" s="1038" t="str">
        <f>VLOOKUP(L428,'25-BRA-I-090'!$I:$FD,5,0)</f>
        <v>Pcs</v>
      </c>
      <c r="AD428" s="1038">
        <f>SUMIFS('25-BRA-I-090'!$CW:$CW,'25-BRA-I-090'!$I:$I,L428)</f>
        <v>200</v>
      </c>
      <c r="AE428" s="1038">
        <f>SUMIFS('25-BRA-I-090'!$CX:$CX,'25-BRA-I-090'!$I:$I,L428)</f>
        <v>0</v>
      </c>
      <c r="AF428" s="1038">
        <f>SUMIFS('25-BRA-I-090'!$DA:$DA,'25-BRA-I-090'!$I:$I,L428)</f>
        <v>0</v>
      </c>
      <c r="AG428" s="1038">
        <f>SUMIFS('25-BRA-I-090'!$DB:$DB,'25-BRA-I-090'!$I:$I,L428)</f>
        <v>0</v>
      </c>
      <c r="AH428" s="1039">
        <f>SUMIFS('25-BRA-I-090'!$DN:$DN,'25-BRA-I-090'!$I:$I,L428)+SUMIFS('25-BRA-I-090'!$EG:$EG,'25-BRA-I-090'!$I:$I,L428)</f>
        <v>200</v>
      </c>
      <c r="AI428" s="1039">
        <f>SUMIFS('25-BRA-I-090'!$DO:$DO,'25-BRA-I-090'!$I:$I,L428)+SUMIFS('25-BRA-I-090'!$EH:$EH,'25-BRA-I-090'!$I:$I,L428)</f>
        <v>0</v>
      </c>
      <c r="AJ428" s="1039">
        <f>SUMIFS('25-BRA-I-090'!$DS:$DS,'25-BRA-I-090'!$I:$I,L428)+26400*SUMIFS('25-BRA-I-090'!$EJ:$EJ,'25-BRA-I-090'!$I:$I,L428)</f>
        <v>5267200</v>
      </c>
      <c r="AL428" s="1091"/>
      <c r="AM428" s="1038"/>
    </row>
    <row r="429" spans="1:39" s="1009" customFormat="1" ht="30">
      <c r="A429" s="1105"/>
      <c r="B429" s="1056" t="str">
        <f t="shared" si="74"/>
        <v>Bolt-M24x120-ISO4017-8.8-Galv</v>
      </c>
      <c r="C429" s="1057">
        <f>VLOOKUP(L429,'25-BRA-I-090'!$I:$FD,4,0)</f>
        <v>0</v>
      </c>
      <c r="D429" s="374" t="str">
        <f t="shared" si="75"/>
        <v>Pcs</v>
      </c>
      <c r="E429" s="183"/>
      <c r="F429" s="184">
        <f t="shared" si="76"/>
        <v>192</v>
      </c>
      <c r="G429" s="185">
        <f t="shared" si="76"/>
        <v>0</v>
      </c>
      <c r="H429" s="185">
        <f t="shared" si="76"/>
        <v>0</v>
      </c>
      <c r="I429" s="185">
        <f t="shared" si="77"/>
        <v>192</v>
      </c>
      <c r="J429" s="185">
        <f t="shared" si="78"/>
        <v>31400</v>
      </c>
      <c r="K429" s="185">
        <f t="shared" si="79"/>
        <v>6028800</v>
      </c>
      <c r="L429" s="1189" t="s">
        <v>1103</v>
      </c>
      <c r="M429" s="1058"/>
      <c r="N429" s="1058"/>
      <c r="T429" s="1010"/>
      <c r="U429" s="1132"/>
      <c r="V429" s="1011"/>
      <c r="AA429" s="1038" t="str">
        <f>VLOOKUP(L429,'25-BRA-I-090'!$I:$FD,2,0)</f>
        <v>Bu lông</v>
      </c>
      <c r="AB429" s="1038" t="str">
        <f>VLOOKUP(L429,'25-BRA-I-090'!$I:$FD,3,0)</f>
        <v>Bolt-M24x120-ISO4017-8.8-Galv</v>
      </c>
      <c r="AC429" s="1038" t="str">
        <f>VLOOKUP(L429,'25-BRA-I-090'!$I:$FD,5,0)</f>
        <v>Pcs</v>
      </c>
      <c r="AD429" s="1038">
        <f>SUMIFS('25-BRA-I-090'!$CW:$CW,'25-BRA-I-090'!$I:$I,L429)</f>
        <v>192</v>
      </c>
      <c r="AE429" s="1038">
        <f>SUMIFS('25-BRA-I-090'!$CX:$CX,'25-BRA-I-090'!$I:$I,L429)</f>
        <v>0</v>
      </c>
      <c r="AF429" s="1038">
        <f>SUMIFS('25-BRA-I-090'!$DA:$DA,'25-BRA-I-090'!$I:$I,L429)</f>
        <v>0</v>
      </c>
      <c r="AG429" s="1038">
        <f>SUMIFS('25-BRA-I-090'!$DB:$DB,'25-BRA-I-090'!$I:$I,L429)</f>
        <v>0</v>
      </c>
      <c r="AH429" s="1039">
        <f>SUMIFS('25-BRA-I-090'!$DN:$DN,'25-BRA-I-090'!$I:$I,L429)+SUMIFS('25-BRA-I-090'!$EG:$EG,'25-BRA-I-090'!$I:$I,L429)</f>
        <v>192</v>
      </c>
      <c r="AI429" s="1039">
        <f>SUMIFS('25-BRA-I-090'!$DO:$DO,'25-BRA-I-090'!$I:$I,L429)+SUMIFS('25-BRA-I-090'!$EH:$EH,'25-BRA-I-090'!$I:$I,L429)</f>
        <v>0</v>
      </c>
      <c r="AJ429" s="1039">
        <f>SUMIFS('25-BRA-I-090'!$DS:$DS,'25-BRA-I-090'!$I:$I,L429)+26400*SUMIFS('25-BRA-I-090'!$EJ:$EJ,'25-BRA-I-090'!$I:$I,L429)</f>
        <v>6028800</v>
      </c>
      <c r="AL429" s="1091"/>
      <c r="AM429" s="1038"/>
    </row>
    <row r="430" spans="1:39" s="1009" customFormat="1" ht="30">
      <c r="A430" s="1105"/>
      <c r="B430" s="1056" t="str">
        <f t="shared" si="74"/>
        <v>Bolt-M24x90-ISO4017-8.8-Galv</v>
      </c>
      <c r="C430" s="1057">
        <f>VLOOKUP(L430,'25-BRA-I-090'!$I:$FD,4,0)</f>
        <v>0</v>
      </c>
      <c r="D430" s="374" t="str">
        <f t="shared" si="75"/>
        <v>Pcs</v>
      </c>
      <c r="E430" s="183"/>
      <c r="F430" s="184">
        <f t="shared" si="76"/>
        <v>200</v>
      </c>
      <c r="G430" s="185">
        <f t="shared" si="76"/>
        <v>0</v>
      </c>
      <c r="H430" s="185">
        <f t="shared" si="76"/>
        <v>80</v>
      </c>
      <c r="I430" s="185">
        <f t="shared" si="77"/>
        <v>120</v>
      </c>
      <c r="J430" s="185">
        <f t="shared" si="78"/>
        <v>17900</v>
      </c>
      <c r="K430" s="185">
        <f t="shared" si="79"/>
        <v>2148000</v>
      </c>
      <c r="L430" s="1189" t="s">
        <v>1105</v>
      </c>
      <c r="M430" s="1058"/>
      <c r="N430" s="1058"/>
      <c r="T430" s="1010"/>
      <c r="U430" s="1132"/>
      <c r="V430" s="1011"/>
      <c r="AA430" s="1038" t="str">
        <f>VLOOKUP(L430,'25-BRA-I-090'!$I:$FD,2,0)</f>
        <v>Bu lông</v>
      </c>
      <c r="AB430" s="1038" t="str">
        <f>VLOOKUP(L430,'25-BRA-I-090'!$I:$FD,3,0)</f>
        <v>Bolt-M24x90-ISO4017-8.8-Galv</v>
      </c>
      <c r="AC430" s="1038" t="str">
        <f>VLOOKUP(L430,'25-BRA-I-090'!$I:$FD,5,0)</f>
        <v>Pcs</v>
      </c>
      <c r="AD430" s="1038">
        <f>SUMIFS('25-BRA-I-090'!$CW:$CW,'25-BRA-I-090'!$I:$I,L430)</f>
        <v>200</v>
      </c>
      <c r="AE430" s="1038">
        <f>SUMIFS('25-BRA-I-090'!$CX:$CX,'25-BRA-I-090'!$I:$I,L430)</f>
        <v>0</v>
      </c>
      <c r="AF430" s="1038">
        <f>SUMIFS('25-BRA-I-090'!$DA:$DA,'25-BRA-I-090'!$I:$I,L430)</f>
        <v>80</v>
      </c>
      <c r="AG430" s="1038">
        <f>SUMIFS('25-BRA-I-090'!$DB:$DB,'25-BRA-I-090'!$I:$I,L430)</f>
        <v>0</v>
      </c>
      <c r="AH430" s="1039">
        <f>SUMIFS('25-BRA-I-090'!$DN:$DN,'25-BRA-I-090'!$I:$I,L430)+SUMIFS('25-BRA-I-090'!$EG:$EG,'25-BRA-I-090'!$I:$I,L430)</f>
        <v>120</v>
      </c>
      <c r="AI430" s="1039">
        <f>SUMIFS('25-BRA-I-090'!$DO:$DO,'25-BRA-I-090'!$I:$I,L430)+SUMIFS('25-BRA-I-090'!$EH:$EH,'25-BRA-I-090'!$I:$I,L430)</f>
        <v>0</v>
      </c>
      <c r="AJ430" s="1039">
        <f>SUMIFS('25-BRA-I-090'!$DS:$DS,'25-BRA-I-090'!$I:$I,L430)+26400*SUMIFS('25-BRA-I-090'!$EJ:$EJ,'25-BRA-I-090'!$I:$I,L430)</f>
        <v>2148000</v>
      </c>
      <c r="AL430" s="1091"/>
      <c r="AM430" s="1038"/>
    </row>
    <row r="431" spans="1:39" s="1009" customFormat="1" ht="30">
      <c r="A431" s="1105"/>
      <c r="B431" s="1056" t="str">
        <f t="shared" si="74"/>
        <v>Bolt-M30x100-ISO4017-8.8-Galv</v>
      </c>
      <c r="C431" s="1057">
        <f>VLOOKUP(L431,'25-BRA-I-090'!$I:$FD,4,0)</f>
        <v>0</v>
      </c>
      <c r="D431" s="374" t="str">
        <f t="shared" si="75"/>
        <v>Pcs</v>
      </c>
      <c r="E431" s="183"/>
      <c r="F431" s="184">
        <f t="shared" si="76"/>
        <v>32</v>
      </c>
      <c r="G431" s="185">
        <f t="shared" si="76"/>
        <v>0</v>
      </c>
      <c r="H431" s="185">
        <f t="shared" si="76"/>
        <v>32</v>
      </c>
      <c r="I431" s="185">
        <f t="shared" si="77"/>
        <v>0</v>
      </c>
      <c r="J431" s="185" t="e">
        <f t="shared" si="78"/>
        <v>#DIV/0!</v>
      </c>
      <c r="K431" s="185">
        <f t="shared" si="79"/>
        <v>0</v>
      </c>
      <c r="L431" s="1189" t="s">
        <v>1107</v>
      </c>
      <c r="M431" s="1058"/>
      <c r="N431" s="1058"/>
      <c r="T431" s="1010"/>
      <c r="U431" s="1132"/>
      <c r="V431" s="1011"/>
      <c r="AA431" s="1038" t="str">
        <f>VLOOKUP(L431,'25-BRA-I-090'!$I:$FD,2,0)</f>
        <v>Bu lông</v>
      </c>
      <c r="AB431" s="1038" t="str">
        <f>VLOOKUP(L431,'25-BRA-I-090'!$I:$FD,3,0)</f>
        <v>Bolt-M30x100-ISO4017-8.8-Galv</v>
      </c>
      <c r="AC431" s="1038" t="str">
        <f>VLOOKUP(L431,'25-BRA-I-090'!$I:$FD,5,0)</f>
        <v>Pcs</v>
      </c>
      <c r="AD431" s="1038">
        <f>SUMIFS('25-BRA-I-090'!$CW:$CW,'25-BRA-I-090'!$I:$I,L431)</f>
        <v>32</v>
      </c>
      <c r="AE431" s="1038">
        <f>SUMIFS('25-BRA-I-090'!$CX:$CX,'25-BRA-I-090'!$I:$I,L431)</f>
        <v>0</v>
      </c>
      <c r="AF431" s="1038">
        <f>SUMIFS('25-BRA-I-090'!$DA:$DA,'25-BRA-I-090'!$I:$I,L431)</f>
        <v>32</v>
      </c>
      <c r="AG431" s="1038">
        <f>SUMIFS('25-BRA-I-090'!$DB:$DB,'25-BRA-I-090'!$I:$I,L431)</f>
        <v>0</v>
      </c>
      <c r="AH431" s="1039">
        <f>SUMIFS('25-BRA-I-090'!$DN:$DN,'25-BRA-I-090'!$I:$I,L431)+SUMIFS('25-BRA-I-090'!$EG:$EG,'25-BRA-I-090'!$I:$I,L431)</f>
        <v>0</v>
      </c>
      <c r="AI431" s="1039">
        <f>SUMIFS('25-BRA-I-090'!$DO:$DO,'25-BRA-I-090'!$I:$I,L431)+SUMIFS('25-BRA-I-090'!$EH:$EH,'25-BRA-I-090'!$I:$I,L431)</f>
        <v>0</v>
      </c>
      <c r="AJ431" s="1039">
        <f>SUMIFS('25-BRA-I-090'!$DS:$DS,'25-BRA-I-090'!$I:$I,L431)+26400*SUMIFS('25-BRA-I-090'!$EJ:$EJ,'25-BRA-I-090'!$I:$I,L431)</f>
        <v>0</v>
      </c>
      <c r="AL431" s="1091"/>
      <c r="AM431" s="1038"/>
    </row>
    <row r="432" spans="1:39" s="1009" customFormat="1" ht="30">
      <c r="A432" s="1105"/>
      <c r="B432" s="1056" t="str">
        <f t="shared" si="74"/>
        <v>Bolt-M30x120-ISO4017-8.8-Galv</v>
      </c>
      <c r="C432" s="1057">
        <f>VLOOKUP(L432,'25-BRA-I-090'!$I:$FD,4,0)</f>
        <v>0</v>
      </c>
      <c r="D432" s="374" t="str">
        <f t="shared" si="75"/>
        <v>Pcs</v>
      </c>
      <c r="E432" s="183"/>
      <c r="F432" s="184">
        <f t="shared" si="76"/>
        <v>416</v>
      </c>
      <c r="G432" s="185">
        <f t="shared" si="76"/>
        <v>0</v>
      </c>
      <c r="H432" s="185">
        <f t="shared" si="76"/>
        <v>0</v>
      </c>
      <c r="I432" s="185">
        <f t="shared" si="77"/>
        <v>416</v>
      </c>
      <c r="J432" s="185">
        <f t="shared" si="78"/>
        <v>51969.230769230766</v>
      </c>
      <c r="K432" s="185">
        <f t="shared" si="79"/>
        <v>21619200</v>
      </c>
      <c r="L432" s="1189" t="s">
        <v>1109</v>
      </c>
      <c r="M432" s="1058"/>
      <c r="N432" s="1058"/>
      <c r="T432" s="1010"/>
      <c r="U432" s="1132"/>
      <c r="V432" s="1011"/>
      <c r="AA432" s="1038" t="str">
        <f>VLOOKUP(L432,'25-BRA-I-090'!$I:$FD,2,0)</f>
        <v>Bu lông</v>
      </c>
      <c r="AB432" s="1038" t="str">
        <f>VLOOKUP(L432,'25-BRA-I-090'!$I:$FD,3,0)</f>
        <v>Bolt-M30x120-ISO4017-8.8-Galv</v>
      </c>
      <c r="AC432" s="1038" t="str">
        <f>VLOOKUP(L432,'25-BRA-I-090'!$I:$FD,5,0)</f>
        <v>Pcs</v>
      </c>
      <c r="AD432" s="1038">
        <f>SUMIFS('25-BRA-I-090'!$CW:$CW,'25-BRA-I-090'!$I:$I,L432)</f>
        <v>416</v>
      </c>
      <c r="AE432" s="1038">
        <f>SUMIFS('25-BRA-I-090'!$CX:$CX,'25-BRA-I-090'!$I:$I,L432)</f>
        <v>0</v>
      </c>
      <c r="AF432" s="1038">
        <f>SUMIFS('25-BRA-I-090'!$DA:$DA,'25-BRA-I-090'!$I:$I,L432)</f>
        <v>0</v>
      </c>
      <c r="AG432" s="1038">
        <f>SUMIFS('25-BRA-I-090'!$DB:$DB,'25-BRA-I-090'!$I:$I,L432)</f>
        <v>0</v>
      </c>
      <c r="AH432" s="1039">
        <f>SUMIFS('25-BRA-I-090'!$DN:$DN,'25-BRA-I-090'!$I:$I,L432)+SUMIFS('25-BRA-I-090'!$EG:$EG,'25-BRA-I-090'!$I:$I,L432)</f>
        <v>416</v>
      </c>
      <c r="AI432" s="1039">
        <f>SUMIFS('25-BRA-I-090'!$DO:$DO,'25-BRA-I-090'!$I:$I,L432)+SUMIFS('25-BRA-I-090'!$EH:$EH,'25-BRA-I-090'!$I:$I,L432)</f>
        <v>0</v>
      </c>
      <c r="AJ432" s="1039">
        <f>SUMIFS('25-BRA-I-090'!$DS:$DS,'25-BRA-I-090'!$I:$I,L432)+26400*SUMIFS('25-BRA-I-090'!$EJ:$EJ,'25-BRA-I-090'!$I:$I,L432)</f>
        <v>21619200</v>
      </c>
      <c r="AL432" s="1091"/>
      <c r="AM432" s="1038"/>
    </row>
    <row r="433" spans="1:39" s="1009" customFormat="1" ht="30">
      <c r="A433" s="1105"/>
      <c r="B433" s="1056" t="str">
        <f t="shared" si="74"/>
        <v>Bolt-M36x120-ISO4017-8.8-Galv</v>
      </c>
      <c r="C433" s="1057">
        <f>VLOOKUP(L433,'25-BRA-I-090'!$I:$FD,4,0)</f>
        <v>0</v>
      </c>
      <c r="D433" s="374" t="str">
        <f t="shared" si="75"/>
        <v>Pcs</v>
      </c>
      <c r="E433" s="183"/>
      <c r="F433" s="184">
        <f t="shared" si="76"/>
        <v>64</v>
      </c>
      <c r="G433" s="185">
        <f t="shared" si="76"/>
        <v>0</v>
      </c>
      <c r="H433" s="185">
        <f t="shared" si="76"/>
        <v>0</v>
      </c>
      <c r="I433" s="185">
        <f t="shared" si="77"/>
        <v>64</v>
      </c>
      <c r="J433" s="185">
        <f t="shared" si="78"/>
        <v>84000</v>
      </c>
      <c r="K433" s="185">
        <f t="shared" si="79"/>
        <v>5376000</v>
      </c>
      <c r="L433" s="1189" t="s">
        <v>1111</v>
      </c>
      <c r="M433" s="1058"/>
      <c r="N433" s="1058"/>
      <c r="T433" s="1010"/>
      <c r="U433" s="1132"/>
      <c r="V433" s="1011"/>
      <c r="AA433" s="1038" t="str">
        <f>VLOOKUP(L433,'25-BRA-I-090'!$I:$FD,2,0)</f>
        <v>Bu lông</v>
      </c>
      <c r="AB433" s="1038" t="str">
        <f>VLOOKUP(L433,'25-BRA-I-090'!$I:$FD,3,0)</f>
        <v>Bolt-M36x120-ISO4017-8.8-Galv</v>
      </c>
      <c r="AC433" s="1038" t="str">
        <f>VLOOKUP(L433,'25-BRA-I-090'!$I:$FD,5,0)</f>
        <v>Pcs</v>
      </c>
      <c r="AD433" s="1038">
        <f>SUMIFS('25-BRA-I-090'!$CW:$CW,'25-BRA-I-090'!$I:$I,L433)</f>
        <v>64</v>
      </c>
      <c r="AE433" s="1038">
        <f>SUMIFS('25-BRA-I-090'!$CX:$CX,'25-BRA-I-090'!$I:$I,L433)</f>
        <v>0</v>
      </c>
      <c r="AF433" s="1038">
        <f>SUMIFS('25-BRA-I-090'!$DA:$DA,'25-BRA-I-090'!$I:$I,L433)</f>
        <v>0</v>
      </c>
      <c r="AG433" s="1038">
        <f>SUMIFS('25-BRA-I-090'!$DB:$DB,'25-BRA-I-090'!$I:$I,L433)</f>
        <v>0</v>
      </c>
      <c r="AH433" s="1039">
        <f>SUMIFS('25-BRA-I-090'!$DN:$DN,'25-BRA-I-090'!$I:$I,L433)+SUMIFS('25-BRA-I-090'!$EG:$EG,'25-BRA-I-090'!$I:$I,L433)</f>
        <v>64</v>
      </c>
      <c r="AI433" s="1039">
        <f>SUMIFS('25-BRA-I-090'!$DO:$DO,'25-BRA-I-090'!$I:$I,L433)+SUMIFS('25-BRA-I-090'!$EH:$EH,'25-BRA-I-090'!$I:$I,L433)</f>
        <v>0</v>
      </c>
      <c r="AJ433" s="1039">
        <f>SUMIFS('25-BRA-I-090'!$DS:$DS,'25-BRA-I-090'!$I:$I,L433)+26400*SUMIFS('25-BRA-I-090'!$EJ:$EJ,'25-BRA-I-090'!$I:$I,L433)</f>
        <v>5376000</v>
      </c>
      <c r="AL433" s="1091"/>
      <c r="AM433" s="1038"/>
    </row>
    <row r="434" spans="1:39" s="1009" customFormat="1" ht="30">
      <c r="A434" s="1105"/>
      <c r="B434" s="1056" t="str">
        <f t="shared" si="74"/>
        <v>Nut-M16-ISO4032-8.0-Galv</v>
      </c>
      <c r="C434" s="1057">
        <f>VLOOKUP(L434,'25-BRA-I-090'!$I:$FD,4,0)</f>
        <v>0</v>
      </c>
      <c r="D434" s="374" t="str">
        <f t="shared" si="75"/>
        <v>Pcs</v>
      </c>
      <c r="E434" s="183"/>
      <c r="F434" s="184">
        <f t="shared" si="76"/>
        <v>1774</v>
      </c>
      <c r="G434" s="185">
        <f t="shared" si="76"/>
        <v>0</v>
      </c>
      <c r="H434" s="185">
        <f t="shared" si="76"/>
        <v>384</v>
      </c>
      <c r="I434" s="185">
        <f t="shared" si="77"/>
        <v>1390</v>
      </c>
      <c r="J434" s="185">
        <f t="shared" si="78"/>
        <v>1616.2446043165467</v>
      </c>
      <c r="K434" s="185">
        <f t="shared" si="79"/>
        <v>2246580</v>
      </c>
      <c r="L434" s="1189" t="s">
        <v>1113</v>
      </c>
      <c r="M434" s="1058"/>
      <c r="N434" s="1058"/>
      <c r="T434" s="1010"/>
      <c r="U434" s="1132"/>
      <c r="V434" s="1011"/>
      <c r="AA434" s="1038" t="str">
        <f>VLOOKUP(L434,'25-BRA-I-090'!$I:$FD,2,0)</f>
        <v>Ốc</v>
      </c>
      <c r="AB434" s="1038" t="str">
        <f>VLOOKUP(L434,'25-BRA-I-090'!$I:$FD,3,0)</f>
        <v>Nut-M16-ISO4032-8.0-Galv</v>
      </c>
      <c r="AC434" s="1038" t="str">
        <f>VLOOKUP(L434,'25-BRA-I-090'!$I:$FD,5,0)</f>
        <v>Pcs</v>
      </c>
      <c r="AD434" s="1038">
        <f>SUMIFS('25-BRA-I-090'!$CW:$CW,'25-BRA-I-090'!$I:$I,L434)</f>
        <v>1774</v>
      </c>
      <c r="AE434" s="1038">
        <f>SUMIFS('25-BRA-I-090'!$CX:$CX,'25-BRA-I-090'!$I:$I,L434)</f>
        <v>0</v>
      </c>
      <c r="AF434" s="1038">
        <f>SUMIFS('25-BRA-I-090'!$DA:$DA,'25-BRA-I-090'!$I:$I,L434)</f>
        <v>384</v>
      </c>
      <c r="AG434" s="1038">
        <f>SUMIFS('25-BRA-I-090'!$DB:$DB,'25-BRA-I-090'!$I:$I,L434)</f>
        <v>0</v>
      </c>
      <c r="AH434" s="1039">
        <f>SUMIFS('25-BRA-I-090'!$DN:$DN,'25-BRA-I-090'!$I:$I,L434)+SUMIFS('25-BRA-I-090'!$EG:$EG,'25-BRA-I-090'!$I:$I,L434)</f>
        <v>1390</v>
      </c>
      <c r="AI434" s="1039">
        <f>SUMIFS('25-BRA-I-090'!$DO:$DO,'25-BRA-I-090'!$I:$I,L434)+SUMIFS('25-BRA-I-090'!$EH:$EH,'25-BRA-I-090'!$I:$I,L434)</f>
        <v>0</v>
      </c>
      <c r="AJ434" s="1039">
        <f>SUMIFS('25-BRA-I-090'!$DS:$DS,'25-BRA-I-090'!$I:$I,L434)+26400*SUMIFS('25-BRA-I-090'!$EJ:$EJ,'25-BRA-I-090'!$I:$I,L434)</f>
        <v>2246580</v>
      </c>
      <c r="AL434" s="1091"/>
      <c r="AM434" s="1038"/>
    </row>
    <row r="435" spans="1:39" s="1009" customFormat="1" ht="30">
      <c r="A435" s="1105"/>
      <c r="B435" s="1056" t="str">
        <f t="shared" si="74"/>
        <v>Nut-M16-ISO4032-8.0-tZn</v>
      </c>
      <c r="C435" s="1057">
        <f>VLOOKUP(L435,'25-BRA-I-090'!$I:$FD,4,0)</f>
        <v>0</v>
      </c>
      <c r="D435" s="374" t="str">
        <f t="shared" si="75"/>
        <v>Pcs</v>
      </c>
      <c r="E435" s="183"/>
      <c r="F435" s="184">
        <f t="shared" si="76"/>
        <v>568</v>
      </c>
      <c r="G435" s="185">
        <f t="shared" si="76"/>
        <v>0</v>
      </c>
      <c r="H435" s="185">
        <f t="shared" si="76"/>
        <v>568</v>
      </c>
      <c r="I435" s="185">
        <f t="shared" si="77"/>
        <v>0</v>
      </c>
      <c r="J435" s="185" t="e">
        <f t="shared" si="78"/>
        <v>#DIV/0!</v>
      </c>
      <c r="K435" s="185">
        <f t="shared" si="79"/>
        <v>0</v>
      </c>
      <c r="L435" s="1189" t="s">
        <v>1115</v>
      </c>
      <c r="M435" s="1058"/>
      <c r="N435" s="1058"/>
      <c r="T435" s="1010"/>
      <c r="U435" s="1132"/>
      <c r="V435" s="1011"/>
      <c r="AA435" s="1038" t="str">
        <f>VLOOKUP(L435,'25-BRA-I-090'!$I:$FD,2,0)</f>
        <v>Ốc</v>
      </c>
      <c r="AB435" s="1038" t="str">
        <f>VLOOKUP(L435,'25-BRA-I-090'!$I:$FD,3,0)</f>
        <v>Nut-M16-ISO4032-8.0-tZn</v>
      </c>
      <c r="AC435" s="1038" t="str">
        <f>VLOOKUP(L435,'25-BRA-I-090'!$I:$FD,5,0)</f>
        <v>Pcs</v>
      </c>
      <c r="AD435" s="1038">
        <f>SUMIFS('25-BRA-I-090'!$CW:$CW,'25-BRA-I-090'!$I:$I,L435)</f>
        <v>568</v>
      </c>
      <c r="AE435" s="1038">
        <f>SUMIFS('25-BRA-I-090'!$CX:$CX,'25-BRA-I-090'!$I:$I,L435)</f>
        <v>0</v>
      </c>
      <c r="AF435" s="1038">
        <f>SUMIFS('25-BRA-I-090'!$DA:$DA,'25-BRA-I-090'!$I:$I,L435)</f>
        <v>568</v>
      </c>
      <c r="AG435" s="1038">
        <f>SUMIFS('25-BRA-I-090'!$DB:$DB,'25-BRA-I-090'!$I:$I,L435)</f>
        <v>0</v>
      </c>
      <c r="AH435" s="1039">
        <f>SUMIFS('25-BRA-I-090'!$DN:$DN,'25-BRA-I-090'!$I:$I,L435)+SUMIFS('25-BRA-I-090'!$EG:$EG,'25-BRA-I-090'!$I:$I,L435)</f>
        <v>0</v>
      </c>
      <c r="AI435" s="1039">
        <f>SUMIFS('25-BRA-I-090'!$DO:$DO,'25-BRA-I-090'!$I:$I,L435)+SUMIFS('25-BRA-I-090'!$EH:$EH,'25-BRA-I-090'!$I:$I,L435)</f>
        <v>0</v>
      </c>
      <c r="AJ435" s="1039">
        <f>SUMIFS('25-BRA-I-090'!$DS:$DS,'25-BRA-I-090'!$I:$I,L435)+26400*SUMIFS('25-BRA-I-090'!$EJ:$EJ,'25-BRA-I-090'!$I:$I,L435)</f>
        <v>0</v>
      </c>
      <c r="AL435" s="1091"/>
      <c r="AM435" s="1038"/>
    </row>
    <row r="436" spans="1:39" s="1009" customFormat="1" ht="30">
      <c r="A436" s="1105"/>
      <c r="B436" s="1056" t="str">
        <f t="shared" si="74"/>
        <v>Nut-M20-ISO4032-8.0-Galv</v>
      </c>
      <c r="C436" s="1057">
        <f>VLOOKUP(L436,'25-BRA-I-090'!$I:$FD,4,0)</f>
        <v>0</v>
      </c>
      <c r="D436" s="374" t="str">
        <f t="shared" si="75"/>
        <v>Pcs</v>
      </c>
      <c r="E436" s="183"/>
      <c r="F436" s="184">
        <f t="shared" si="76"/>
        <v>1717</v>
      </c>
      <c r="G436" s="185">
        <f t="shared" si="76"/>
        <v>0</v>
      </c>
      <c r="H436" s="185">
        <f t="shared" si="76"/>
        <v>336</v>
      </c>
      <c r="I436" s="185">
        <f t="shared" si="77"/>
        <v>1381</v>
      </c>
      <c r="J436" s="185">
        <f t="shared" si="78"/>
        <v>3467.9362780593774</v>
      </c>
      <c r="K436" s="185">
        <f t="shared" si="79"/>
        <v>4789220</v>
      </c>
      <c r="L436" s="1189" t="s">
        <v>1117</v>
      </c>
      <c r="M436" s="1058"/>
      <c r="N436" s="1058"/>
      <c r="T436" s="1010"/>
      <c r="U436" s="1132"/>
      <c r="V436" s="1011"/>
      <c r="AA436" s="1038" t="str">
        <f>VLOOKUP(L436,'25-BRA-I-090'!$I:$FD,2,0)</f>
        <v>Ốc</v>
      </c>
      <c r="AB436" s="1038" t="str">
        <f>VLOOKUP(L436,'25-BRA-I-090'!$I:$FD,3,0)</f>
        <v>Nut-M20-ISO4032-8.0-Galv</v>
      </c>
      <c r="AC436" s="1038" t="str">
        <f>VLOOKUP(L436,'25-BRA-I-090'!$I:$FD,5,0)</f>
        <v>Pcs</v>
      </c>
      <c r="AD436" s="1038">
        <f>SUMIFS('25-BRA-I-090'!$CW:$CW,'25-BRA-I-090'!$I:$I,L436)</f>
        <v>1717</v>
      </c>
      <c r="AE436" s="1038">
        <f>SUMIFS('25-BRA-I-090'!$CX:$CX,'25-BRA-I-090'!$I:$I,L436)</f>
        <v>0</v>
      </c>
      <c r="AF436" s="1038">
        <f>SUMIFS('25-BRA-I-090'!$DA:$DA,'25-BRA-I-090'!$I:$I,L436)</f>
        <v>336</v>
      </c>
      <c r="AG436" s="1038">
        <f>SUMIFS('25-BRA-I-090'!$DB:$DB,'25-BRA-I-090'!$I:$I,L436)</f>
        <v>0</v>
      </c>
      <c r="AH436" s="1039">
        <f>SUMIFS('25-BRA-I-090'!$DN:$DN,'25-BRA-I-090'!$I:$I,L436)+SUMIFS('25-BRA-I-090'!$EG:$EG,'25-BRA-I-090'!$I:$I,L436)</f>
        <v>1381</v>
      </c>
      <c r="AI436" s="1039">
        <f>SUMIFS('25-BRA-I-090'!$DO:$DO,'25-BRA-I-090'!$I:$I,L436)+SUMIFS('25-BRA-I-090'!$EH:$EH,'25-BRA-I-090'!$I:$I,L436)</f>
        <v>0</v>
      </c>
      <c r="AJ436" s="1039">
        <f>SUMIFS('25-BRA-I-090'!$DS:$DS,'25-BRA-I-090'!$I:$I,L436)+26400*SUMIFS('25-BRA-I-090'!$EJ:$EJ,'25-BRA-I-090'!$I:$I,L436)</f>
        <v>4789220</v>
      </c>
      <c r="AL436" s="1091"/>
      <c r="AM436" s="1038"/>
    </row>
    <row r="437" spans="1:39" s="1009" customFormat="1" ht="30">
      <c r="A437" s="1105"/>
      <c r="B437" s="1056" t="str">
        <f t="shared" si="74"/>
        <v>Nut-M20-ISO4032-8.0-tZn</v>
      </c>
      <c r="C437" s="1057">
        <f>VLOOKUP(L437,'25-BRA-I-090'!$I:$FD,4,0)</f>
        <v>0</v>
      </c>
      <c r="D437" s="374" t="str">
        <f t="shared" si="75"/>
        <v>Pcs</v>
      </c>
      <c r="E437" s="183"/>
      <c r="F437" s="184">
        <f t="shared" si="76"/>
        <v>792</v>
      </c>
      <c r="G437" s="185">
        <f t="shared" si="76"/>
        <v>0</v>
      </c>
      <c r="H437" s="185">
        <f t="shared" si="76"/>
        <v>0</v>
      </c>
      <c r="I437" s="185">
        <f t="shared" si="77"/>
        <v>792</v>
      </c>
      <c r="J437" s="185">
        <f t="shared" si="78"/>
        <v>4232.0202020202023</v>
      </c>
      <c r="K437" s="185">
        <f t="shared" si="79"/>
        <v>3351760</v>
      </c>
      <c r="L437" s="1189" t="s">
        <v>1119</v>
      </c>
      <c r="M437" s="1058"/>
      <c r="N437" s="1058"/>
      <c r="T437" s="1010"/>
      <c r="U437" s="1132"/>
      <c r="V437" s="1011"/>
      <c r="AA437" s="1038" t="str">
        <f>VLOOKUP(L437,'25-BRA-I-090'!$I:$FD,2,0)</f>
        <v>Ốc</v>
      </c>
      <c r="AB437" s="1038" t="str">
        <f>VLOOKUP(L437,'25-BRA-I-090'!$I:$FD,3,0)</f>
        <v>Nut-M20-ISO4032-8.0-tZn</v>
      </c>
      <c r="AC437" s="1038" t="str">
        <f>VLOOKUP(L437,'25-BRA-I-090'!$I:$FD,5,0)</f>
        <v>Pcs</v>
      </c>
      <c r="AD437" s="1038">
        <f>SUMIFS('25-BRA-I-090'!$CW:$CW,'25-BRA-I-090'!$I:$I,L437)</f>
        <v>792</v>
      </c>
      <c r="AE437" s="1038">
        <f>SUMIFS('25-BRA-I-090'!$CX:$CX,'25-BRA-I-090'!$I:$I,L437)</f>
        <v>0</v>
      </c>
      <c r="AF437" s="1038">
        <f>SUMIFS('25-BRA-I-090'!$DA:$DA,'25-BRA-I-090'!$I:$I,L437)</f>
        <v>0</v>
      </c>
      <c r="AG437" s="1038">
        <f>SUMIFS('25-BRA-I-090'!$DB:$DB,'25-BRA-I-090'!$I:$I,L437)</f>
        <v>0</v>
      </c>
      <c r="AH437" s="1039">
        <f>SUMIFS('25-BRA-I-090'!$DN:$DN,'25-BRA-I-090'!$I:$I,L437)+SUMIFS('25-BRA-I-090'!$EG:$EG,'25-BRA-I-090'!$I:$I,L437)</f>
        <v>792</v>
      </c>
      <c r="AI437" s="1039">
        <f>SUMIFS('25-BRA-I-090'!$DO:$DO,'25-BRA-I-090'!$I:$I,L437)+SUMIFS('25-BRA-I-090'!$EH:$EH,'25-BRA-I-090'!$I:$I,L437)</f>
        <v>0</v>
      </c>
      <c r="AJ437" s="1039">
        <f>SUMIFS('25-BRA-I-090'!$DS:$DS,'25-BRA-I-090'!$I:$I,L437)+26400*SUMIFS('25-BRA-I-090'!$EJ:$EJ,'25-BRA-I-090'!$I:$I,L437)</f>
        <v>3351760</v>
      </c>
      <c r="AL437" s="1091"/>
      <c r="AM437" s="1038"/>
    </row>
    <row r="438" spans="1:39" s="1009" customFormat="1" ht="30">
      <c r="A438" s="1105"/>
      <c r="B438" s="1056" t="str">
        <f t="shared" si="74"/>
        <v>Nut-M24-ISO4032-8.0-Galv</v>
      </c>
      <c r="C438" s="1057">
        <f>VLOOKUP(L438,'25-BRA-I-090'!$I:$FD,4,0)</f>
        <v>0</v>
      </c>
      <c r="D438" s="374" t="str">
        <f t="shared" si="75"/>
        <v>Pcs</v>
      </c>
      <c r="E438" s="183"/>
      <c r="F438" s="184">
        <f t="shared" si="76"/>
        <v>600</v>
      </c>
      <c r="G438" s="185">
        <f t="shared" si="76"/>
        <v>0</v>
      </c>
      <c r="H438" s="185">
        <f t="shared" si="76"/>
        <v>0</v>
      </c>
      <c r="I438" s="185">
        <f t="shared" si="77"/>
        <v>600</v>
      </c>
      <c r="J438" s="185">
        <f t="shared" si="78"/>
        <v>6043.5</v>
      </c>
      <c r="K438" s="185">
        <f t="shared" si="79"/>
        <v>3626100</v>
      </c>
      <c r="L438" s="1189" t="s">
        <v>1121</v>
      </c>
      <c r="M438" s="1058"/>
      <c r="N438" s="1058"/>
      <c r="T438" s="1010"/>
      <c r="U438" s="1132"/>
      <c r="V438" s="1011"/>
      <c r="AA438" s="1038" t="str">
        <f>VLOOKUP(L438,'25-BRA-I-090'!$I:$FD,2,0)</f>
        <v>Ốc</v>
      </c>
      <c r="AB438" s="1038" t="str">
        <f>VLOOKUP(L438,'25-BRA-I-090'!$I:$FD,3,0)</f>
        <v>Nut-M24-ISO4032-8.0-Galv</v>
      </c>
      <c r="AC438" s="1038" t="str">
        <f>VLOOKUP(L438,'25-BRA-I-090'!$I:$FD,5,0)</f>
        <v>Pcs</v>
      </c>
      <c r="AD438" s="1038">
        <f>SUMIFS('25-BRA-I-090'!$CW:$CW,'25-BRA-I-090'!$I:$I,L438)</f>
        <v>600</v>
      </c>
      <c r="AE438" s="1038">
        <f>SUMIFS('25-BRA-I-090'!$CX:$CX,'25-BRA-I-090'!$I:$I,L438)</f>
        <v>0</v>
      </c>
      <c r="AF438" s="1038">
        <f>SUMIFS('25-BRA-I-090'!$DA:$DA,'25-BRA-I-090'!$I:$I,L438)</f>
        <v>0</v>
      </c>
      <c r="AG438" s="1038">
        <f>SUMIFS('25-BRA-I-090'!$DB:$DB,'25-BRA-I-090'!$I:$I,L438)</f>
        <v>0</v>
      </c>
      <c r="AH438" s="1039">
        <f>SUMIFS('25-BRA-I-090'!$DN:$DN,'25-BRA-I-090'!$I:$I,L438)+SUMIFS('25-BRA-I-090'!$EG:$EG,'25-BRA-I-090'!$I:$I,L438)</f>
        <v>600</v>
      </c>
      <c r="AI438" s="1039">
        <f>SUMIFS('25-BRA-I-090'!$DO:$DO,'25-BRA-I-090'!$I:$I,L438)+SUMIFS('25-BRA-I-090'!$EH:$EH,'25-BRA-I-090'!$I:$I,L438)</f>
        <v>0</v>
      </c>
      <c r="AJ438" s="1039">
        <f>SUMIFS('25-BRA-I-090'!$DS:$DS,'25-BRA-I-090'!$I:$I,L438)+26400*SUMIFS('25-BRA-I-090'!$EJ:$EJ,'25-BRA-I-090'!$I:$I,L438)</f>
        <v>3626100</v>
      </c>
      <c r="AL438" s="1091"/>
      <c r="AM438" s="1038"/>
    </row>
    <row r="439" spans="1:39" s="1009" customFormat="1" ht="30">
      <c r="A439" s="1105"/>
      <c r="B439" s="1056" t="str">
        <f t="shared" si="74"/>
        <v>Nut-M24-ISO4032-8.0-tZn</v>
      </c>
      <c r="C439" s="1057">
        <f>VLOOKUP(L439,'25-BRA-I-090'!$I:$FD,4,0)</f>
        <v>0</v>
      </c>
      <c r="D439" s="374" t="str">
        <f t="shared" si="75"/>
        <v>Pcs</v>
      </c>
      <c r="E439" s="183"/>
      <c r="F439" s="184">
        <f t="shared" si="76"/>
        <v>664</v>
      </c>
      <c r="G439" s="185">
        <f t="shared" si="76"/>
        <v>0</v>
      </c>
      <c r="H439" s="185">
        <f t="shared" si="76"/>
        <v>0</v>
      </c>
      <c r="I439" s="185">
        <f t="shared" si="77"/>
        <v>664</v>
      </c>
      <c r="J439" s="185">
        <f t="shared" si="78"/>
        <v>7150</v>
      </c>
      <c r="K439" s="185">
        <f t="shared" si="79"/>
        <v>4747600</v>
      </c>
      <c r="L439" s="1189" t="s">
        <v>1123</v>
      </c>
      <c r="M439" s="1058"/>
      <c r="N439" s="1058"/>
      <c r="T439" s="1010"/>
      <c r="U439" s="1132"/>
      <c r="V439" s="1011"/>
      <c r="AA439" s="1038" t="str">
        <f>VLOOKUP(L439,'25-BRA-I-090'!$I:$FD,2,0)</f>
        <v>Ốc</v>
      </c>
      <c r="AB439" s="1038" t="str">
        <f>VLOOKUP(L439,'25-BRA-I-090'!$I:$FD,3,0)</f>
        <v>Nut-M24-ISO4032-8.0-tZn</v>
      </c>
      <c r="AC439" s="1038" t="str">
        <f>VLOOKUP(L439,'25-BRA-I-090'!$I:$FD,5,0)</f>
        <v>Pcs</v>
      </c>
      <c r="AD439" s="1038">
        <f>SUMIFS('25-BRA-I-090'!$CW:$CW,'25-BRA-I-090'!$I:$I,L439)</f>
        <v>664</v>
      </c>
      <c r="AE439" s="1038">
        <f>SUMIFS('25-BRA-I-090'!$CX:$CX,'25-BRA-I-090'!$I:$I,L439)</f>
        <v>0</v>
      </c>
      <c r="AF439" s="1038">
        <f>SUMIFS('25-BRA-I-090'!$DA:$DA,'25-BRA-I-090'!$I:$I,L439)</f>
        <v>0</v>
      </c>
      <c r="AG439" s="1038">
        <f>SUMIFS('25-BRA-I-090'!$DB:$DB,'25-BRA-I-090'!$I:$I,L439)</f>
        <v>0</v>
      </c>
      <c r="AH439" s="1039">
        <f>SUMIFS('25-BRA-I-090'!$DN:$DN,'25-BRA-I-090'!$I:$I,L439)+SUMIFS('25-BRA-I-090'!$EG:$EG,'25-BRA-I-090'!$I:$I,L439)</f>
        <v>664</v>
      </c>
      <c r="AI439" s="1039">
        <f>SUMIFS('25-BRA-I-090'!$DO:$DO,'25-BRA-I-090'!$I:$I,L439)+SUMIFS('25-BRA-I-090'!$EH:$EH,'25-BRA-I-090'!$I:$I,L439)</f>
        <v>0</v>
      </c>
      <c r="AJ439" s="1039">
        <f>SUMIFS('25-BRA-I-090'!$DS:$DS,'25-BRA-I-090'!$I:$I,L439)+26400*SUMIFS('25-BRA-I-090'!$EJ:$EJ,'25-BRA-I-090'!$I:$I,L439)</f>
        <v>4747600</v>
      </c>
      <c r="AL439" s="1091"/>
      <c r="AM439" s="1038"/>
    </row>
    <row r="440" spans="1:39" s="1009" customFormat="1" ht="30">
      <c r="A440" s="1105"/>
      <c r="B440" s="1056" t="str">
        <f t="shared" si="74"/>
        <v>Nut-M30-ISO4032-8.0-tZn</v>
      </c>
      <c r="C440" s="1057">
        <f>VLOOKUP(L440,'25-BRA-I-090'!$I:$FD,4,0)</f>
        <v>0</v>
      </c>
      <c r="D440" s="374" t="str">
        <f t="shared" si="75"/>
        <v>Pcs</v>
      </c>
      <c r="E440" s="183"/>
      <c r="F440" s="184">
        <f t="shared" si="76"/>
        <v>352</v>
      </c>
      <c r="G440" s="185">
        <f t="shared" si="76"/>
        <v>0</v>
      </c>
      <c r="H440" s="185">
        <f t="shared" si="76"/>
        <v>0</v>
      </c>
      <c r="I440" s="185">
        <f t="shared" si="77"/>
        <v>352</v>
      </c>
      <c r="J440" s="185">
        <f t="shared" si="78"/>
        <v>15610</v>
      </c>
      <c r="K440" s="185">
        <f t="shared" si="79"/>
        <v>5494720</v>
      </c>
      <c r="L440" s="1189" t="s">
        <v>1125</v>
      </c>
      <c r="M440" s="1058"/>
      <c r="N440" s="1058"/>
      <c r="T440" s="1010"/>
      <c r="U440" s="1132"/>
      <c r="V440" s="1011"/>
      <c r="AA440" s="1038" t="str">
        <f>VLOOKUP(L440,'25-BRA-I-090'!$I:$FD,2,0)</f>
        <v>Ốc</v>
      </c>
      <c r="AB440" s="1038" t="str">
        <f>VLOOKUP(L440,'25-BRA-I-090'!$I:$FD,3,0)</f>
        <v>Nut-M30-ISO4032-8.0-tZn</v>
      </c>
      <c r="AC440" s="1038" t="str">
        <f>VLOOKUP(L440,'25-BRA-I-090'!$I:$FD,5,0)</f>
        <v>Pcs</v>
      </c>
      <c r="AD440" s="1038">
        <f>SUMIFS('25-BRA-I-090'!$CW:$CW,'25-BRA-I-090'!$I:$I,L440)</f>
        <v>352</v>
      </c>
      <c r="AE440" s="1038">
        <f>SUMIFS('25-BRA-I-090'!$CX:$CX,'25-BRA-I-090'!$I:$I,L440)</f>
        <v>0</v>
      </c>
      <c r="AF440" s="1038">
        <f>SUMIFS('25-BRA-I-090'!$DA:$DA,'25-BRA-I-090'!$I:$I,L440)</f>
        <v>0</v>
      </c>
      <c r="AG440" s="1038">
        <f>SUMIFS('25-BRA-I-090'!$DB:$DB,'25-BRA-I-090'!$I:$I,L440)</f>
        <v>0</v>
      </c>
      <c r="AH440" s="1039">
        <f>SUMIFS('25-BRA-I-090'!$DN:$DN,'25-BRA-I-090'!$I:$I,L440)+SUMIFS('25-BRA-I-090'!$EG:$EG,'25-BRA-I-090'!$I:$I,L440)</f>
        <v>352</v>
      </c>
      <c r="AI440" s="1039">
        <f>SUMIFS('25-BRA-I-090'!$DO:$DO,'25-BRA-I-090'!$I:$I,L440)+SUMIFS('25-BRA-I-090'!$EH:$EH,'25-BRA-I-090'!$I:$I,L440)</f>
        <v>0</v>
      </c>
      <c r="AJ440" s="1039">
        <f>SUMIFS('25-BRA-I-090'!$DS:$DS,'25-BRA-I-090'!$I:$I,L440)+26400*SUMIFS('25-BRA-I-090'!$EJ:$EJ,'25-BRA-I-090'!$I:$I,L440)</f>
        <v>5494720</v>
      </c>
      <c r="AL440" s="1091"/>
      <c r="AM440" s="1038"/>
    </row>
    <row r="441" spans="1:39" s="1009" customFormat="1" ht="30">
      <c r="A441" s="1105"/>
      <c r="B441" s="1056" t="str">
        <f t="shared" si="74"/>
        <v>Nut-M36-ISO4032-8.0-tZn</v>
      </c>
      <c r="C441" s="1057">
        <f>VLOOKUP(L441,'25-BRA-I-090'!$I:$FD,4,0)</f>
        <v>0</v>
      </c>
      <c r="D441" s="374" t="str">
        <f t="shared" si="75"/>
        <v>Pcs</v>
      </c>
      <c r="E441" s="183"/>
      <c r="F441" s="184">
        <f t="shared" si="76"/>
        <v>64</v>
      </c>
      <c r="G441" s="185">
        <f t="shared" si="76"/>
        <v>0</v>
      </c>
      <c r="H441" s="185">
        <f t="shared" si="76"/>
        <v>0</v>
      </c>
      <c r="I441" s="185">
        <f t="shared" si="77"/>
        <v>64</v>
      </c>
      <c r="J441" s="185">
        <f t="shared" si="78"/>
        <v>15610</v>
      </c>
      <c r="K441" s="185">
        <f t="shared" si="79"/>
        <v>999040</v>
      </c>
      <c r="L441" s="1189" t="s">
        <v>1127</v>
      </c>
      <c r="M441" s="1058"/>
      <c r="N441" s="1058"/>
      <c r="T441" s="1010"/>
      <c r="U441" s="1132"/>
      <c r="V441" s="1011"/>
      <c r="AA441" s="1038" t="str">
        <f>VLOOKUP(L441,'25-BRA-I-090'!$I:$FD,2,0)</f>
        <v>Ốc</v>
      </c>
      <c r="AB441" s="1038" t="str">
        <f>VLOOKUP(L441,'25-BRA-I-090'!$I:$FD,3,0)</f>
        <v>Nut-M36-ISO4032-8.0-tZn</v>
      </c>
      <c r="AC441" s="1038" t="str">
        <f>VLOOKUP(L441,'25-BRA-I-090'!$I:$FD,5,0)</f>
        <v>Pcs</v>
      </c>
      <c r="AD441" s="1038">
        <f>SUMIFS('25-BRA-I-090'!$CW:$CW,'25-BRA-I-090'!$I:$I,L441)</f>
        <v>64</v>
      </c>
      <c r="AE441" s="1038">
        <f>SUMIFS('25-BRA-I-090'!$CX:$CX,'25-BRA-I-090'!$I:$I,L441)</f>
        <v>0</v>
      </c>
      <c r="AF441" s="1038">
        <f>SUMIFS('25-BRA-I-090'!$DA:$DA,'25-BRA-I-090'!$I:$I,L441)</f>
        <v>0</v>
      </c>
      <c r="AG441" s="1038">
        <f>SUMIFS('25-BRA-I-090'!$DB:$DB,'25-BRA-I-090'!$I:$I,L441)</f>
        <v>0</v>
      </c>
      <c r="AH441" s="1039">
        <f>SUMIFS('25-BRA-I-090'!$DN:$DN,'25-BRA-I-090'!$I:$I,L441)+SUMIFS('25-BRA-I-090'!$EG:$EG,'25-BRA-I-090'!$I:$I,L441)</f>
        <v>64</v>
      </c>
      <c r="AI441" s="1039">
        <f>SUMIFS('25-BRA-I-090'!$DO:$DO,'25-BRA-I-090'!$I:$I,L441)+SUMIFS('25-BRA-I-090'!$EH:$EH,'25-BRA-I-090'!$I:$I,L441)</f>
        <v>0</v>
      </c>
      <c r="AJ441" s="1039">
        <f>SUMIFS('25-BRA-I-090'!$DS:$DS,'25-BRA-I-090'!$I:$I,L441)+26400*SUMIFS('25-BRA-I-090'!$EJ:$EJ,'25-BRA-I-090'!$I:$I,L441)</f>
        <v>999040</v>
      </c>
      <c r="AL441" s="1091"/>
      <c r="AM441" s="1038"/>
    </row>
    <row r="442" spans="1:39" s="1009" customFormat="1" ht="30">
      <c r="A442" s="1105"/>
      <c r="B442" s="1056" t="str">
        <f t="shared" si="74"/>
        <v>Washer-M16-DIN434-St-Galv</v>
      </c>
      <c r="C442" s="1057">
        <f>VLOOKUP(L442,'25-BRA-I-090'!$I:$FD,4,0)</f>
        <v>0</v>
      </c>
      <c r="D442" s="374" t="str">
        <f t="shared" si="75"/>
        <v>Pcs</v>
      </c>
      <c r="E442" s="183"/>
      <c r="F442" s="184">
        <f t="shared" si="76"/>
        <v>192</v>
      </c>
      <c r="G442" s="185">
        <f t="shared" si="76"/>
        <v>0</v>
      </c>
      <c r="H442" s="185">
        <f t="shared" si="76"/>
        <v>192</v>
      </c>
      <c r="I442" s="185">
        <f t="shared" si="77"/>
        <v>0</v>
      </c>
      <c r="J442" s="185" t="e">
        <f t="shared" si="78"/>
        <v>#DIV/0!</v>
      </c>
      <c r="K442" s="185">
        <f t="shared" si="79"/>
        <v>0</v>
      </c>
      <c r="L442" s="1189" t="s">
        <v>1129</v>
      </c>
      <c r="M442" s="1058"/>
      <c r="N442" s="1058"/>
      <c r="T442" s="1010"/>
      <c r="U442" s="1132"/>
      <c r="V442" s="1011"/>
      <c r="AA442" s="1038" t="str">
        <f>VLOOKUP(L442,'25-BRA-I-090'!$I:$FD,2,0)</f>
        <v>Đệm</v>
      </c>
      <c r="AB442" s="1038" t="str">
        <f>VLOOKUP(L442,'25-BRA-I-090'!$I:$FD,3,0)</f>
        <v>Washer-M16-DIN434-St-Galv</v>
      </c>
      <c r="AC442" s="1038" t="str">
        <f>VLOOKUP(L442,'25-BRA-I-090'!$I:$FD,5,0)</f>
        <v>Pcs</v>
      </c>
      <c r="AD442" s="1038">
        <f>SUMIFS('25-BRA-I-090'!$CW:$CW,'25-BRA-I-090'!$I:$I,L442)</f>
        <v>192</v>
      </c>
      <c r="AE442" s="1038">
        <f>SUMIFS('25-BRA-I-090'!$CX:$CX,'25-BRA-I-090'!$I:$I,L442)</f>
        <v>0</v>
      </c>
      <c r="AF442" s="1038">
        <f>SUMIFS('25-BRA-I-090'!$DA:$DA,'25-BRA-I-090'!$I:$I,L442)</f>
        <v>192</v>
      </c>
      <c r="AG442" s="1038">
        <f>SUMIFS('25-BRA-I-090'!$DB:$DB,'25-BRA-I-090'!$I:$I,L442)</f>
        <v>0</v>
      </c>
      <c r="AH442" s="1039">
        <f>SUMIFS('25-BRA-I-090'!$DN:$DN,'25-BRA-I-090'!$I:$I,L442)+SUMIFS('25-BRA-I-090'!$EG:$EG,'25-BRA-I-090'!$I:$I,L442)</f>
        <v>0</v>
      </c>
      <c r="AI442" s="1039">
        <f>SUMIFS('25-BRA-I-090'!$DO:$DO,'25-BRA-I-090'!$I:$I,L442)+SUMIFS('25-BRA-I-090'!$EH:$EH,'25-BRA-I-090'!$I:$I,L442)</f>
        <v>0</v>
      </c>
      <c r="AJ442" s="1039">
        <f>SUMIFS('25-BRA-I-090'!$DS:$DS,'25-BRA-I-090'!$I:$I,L442)+26400*SUMIFS('25-BRA-I-090'!$EJ:$EJ,'25-BRA-I-090'!$I:$I,L442)</f>
        <v>0</v>
      </c>
      <c r="AL442" s="1091"/>
      <c r="AM442" s="1038"/>
    </row>
    <row r="443" spans="1:39" s="1009" customFormat="1" ht="45">
      <c r="A443" s="1105"/>
      <c r="B443" s="1056" t="str">
        <f t="shared" si="74"/>
        <v>Washer-M16-ISO7089-St-200HV-Galv</v>
      </c>
      <c r="C443" s="1057">
        <f>VLOOKUP(L443,'25-BRA-I-090'!$I:$FD,4,0)</f>
        <v>0</v>
      </c>
      <c r="D443" s="374" t="str">
        <f t="shared" si="75"/>
        <v>Pcs</v>
      </c>
      <c r="E443" s="183"/>
      <c r="F443" s="184">
        <f t="shared" si="76"/>
        <v>704</v>
      </c>
      <c r="G443" s="185">
        <f t="shared" si="76"/>
        <v>0</v>
      </c>
      <c r="H443" s="185">
        <f t="shared" si="76"/>
        <v>576</v>
      </c>
      <c r="I443" s="185">
        <f t="shared" si="77"/>
        <v>128</v>
      </c>
      <c r="J443" s="185">
        <f t="shared" si="78"/>
        <v>710</v>
      </c>
      <c r="K443" s="185">
        <f t="shared" si="79"/>
        <v>90880</v>
      </c>
      <c r="L443" s="1189" t="s">
        <v>1131</v>
      </c>
      <c r="M443" s="1058"/>
      <c r="N443" s="1058"/>
      <c r="T443" s="1010"/>
      <c r="U443" s="1132"/>
      <c r="V443" s="1011"/>
      <c r="AA443" s="1038" t="str">
        <f>VLOOKUP(L443,'25-BRA-I-090'!$I:$FD,2,0)</f>
        <v>Đệm</v>
      </c>
      <c r="AB443" s="1038" t="str">
        <f>VLOOKUP(L443,'25-BRA-I-090'!$I:$FD,3,0)</f>
        <v>Washer-M16-ISO7089-St-200HV-Galv</v>
      </c>
      <c r="AC443" s="1038" t="str">
        <f>VLOOKUP(L443,'25-BRA-I-090'!$I:$FD,5,0)</f>
        <v>Pcs</v>
      </c>
      <c r="AD443" s="1038">
        <f>SUMIFS('25-BRA-I-090'!$CW:$CW,'25-BRA-I-090'!$I:$I,L443)</f>
        <v>704</v>
      </c>
      <c r="AE443" s="1038">
        <f>SUMIFS('25-BRA-I-090'!$CX:$CX,'25-BRA-I-090'!$I:$I,L443)</f>
        <v>0</v>
      </c>
      <c r="AF443" s="1038">
        <f>SUMIFS('25-BRA-I-090'!$DA:$DA,'25-BRA-I-090'!$I:$I,L443)</f>
        <v>576</v>
      </c>
      <c r="AG443" s="1038">
        <f>SUMIFS('25-BRA-I-090'!$DB:$DB,'25-BRA-I-090'!$I:$I,L443)</f>
        <v>0</v>
      </c>
      <c r="AH443" s="1039">
        <f>SUMIFS('25-BRA-I-090'!$DN:$DN,'25-BRA-I-090'!$I:$I,L443)+SUMIFS('25-BRA-I-090'!$EG:$EG,'25-BRA-I-090'!$I:$I,L443)</f>
        <v>128</v>
      </c>
      <c r="AI443" s="1039">
        <f>SUMIFS('25-BRA-I-090'!$DO:$DO,'25-BRA-I-090'!$I:$I,L443)+SUMIFS('25-BRA-I-090'!$EH:$EH,'25-BRA-I-090'!$I:$I,L443)</f>
        <v>0</v>
      </c>
      <c r="AJ443" s="1039">
        <f>SUMIFS('25-BRA-I-090'!$DS:$DS,'25-BRA-I-090'!$I:$I,L443)+26400*SUMIFS('25-BRA-I-090'!$EJ:$EJ,'25-BRA-I-090'!$I:$I,L443)</f>
        <v>90880</v>
      </c>
      <c r="AL443" s="1091"/>
      <c r="AM443" s="1038"/>
    </row>
    <row r="444" spans="1:39" s="1009" customFormat="1" ht="45">
      <c r="A444" s="1105"/>
      <c r="B444" s="1056" t="str">
        <f t="shared" si="74"/>
        <v>Washer-M16-ISO7089-St-200HV-tZn</v>
      </c>
      <c r="C444" s="1057">
        <f>VLOOKUP(L444,'25-BRA-I-090'!$I:$FD,4,0)</f>
        <v>0</v>
      </c>
      <c r="D444" s="374" t="str">
        <f t="shared" si="75"/>
        <v>Pcs</v>
      </c>
      <c r="E444" s="183"/>
      <c r="F444" s="184">
        <f t="shared" si="76"/>
        <v>1128</v>
      </c>
      <c r="G444" s="185">
        <f t="shared" si="76"/>
        <v>0</v>
      </c>
      <c r="H444" s="185">
        <f t="shared" si="76"/>
        <v>1128</v>
      </c>
      <c r="I444" s="185">
        <f t="shared" si="77"/>
        <v>0</v>
      </c>
      <c r="J444" s="185" t="e">
        <f t="shared" si="78"/>
        <v>#DIV/0!</v>
      </c>
      <c r="K444" s="185">
        <f t="shared" si="79"/>
        <v>0</v>
      </c>
      <c r="L444" s="1189" t="s">
        <v>1133</v>
      </c>
      <c r="M444" s="1058"/>
      <c r="N444" s="1058"/>
      <c r="T444" s="1010"/>
      <c r="U444" s="1132"/>
      <c r="V444" s="1011"/>
      <c r="AA444" s="1038" t="str">
        <f>VLOOKUP(L444,'25-BRA-I-090'!$I:$FD,2,0)</f>
        <v>Đệm</v>
      </c>
      <c r="AB444" s="1038" t="str">
        <f>VLOOKUP(L444,'25-BRA-I-090'!$I:$FD,3,0)</f>
        <v>Washer-M16-ISO7089-St-200HV-tZn</v>
      </c>
      <c r="AC444" s="1038" t="str">
        <f>VLOOKUP(L444,'25-BRA-I-090'!$I:$FD,5,0)</f>
        <v>Pcs</v>
      </c>
      <c r="AD444" s="1038">
        <f>SUMIFS('25-BRA-I-090'!$CW:$CW,'25-BRA-I-090'!$I:$I,L444)</f>
        <v>1128</v>
      </c>
      <c r="AE444" s="1038">
        <f>SUMIFS('25-BRA-I-090'!$CX:$CX,'25-BRA-I-090'!$I:$I,L444)</f>
        <v>0</v>
      </c>
      <c r="AF444" s="1038">
        <f>SUMIFS('25-BRA-I-090'!$DA:$DA,'25-BRA-I-090'!$I:$I,L444)</f>
        <v>1128</v>
      </c>
      <c r="AG444" s="1038">
        <f>SUMIFS('25-BRA-I-090'!$DB:$DB,'25-BRA-I-090'!$I:$I,L444)</f>
        <v>0</v>
      </c>
      <c r="AH444" s="1039">
        <f>SUMIFS('25-BRA-I-090'!$DN:$DN,'25-BRA-I-090'!$I:$I,L444)+SUMIFS('25-BRA-I-090'!$EG:$EG,'25-BRA-I-090'!$I:$I,L444)</f>
        <v>0</v>
      </c>
      <c r="AI444" s="1039">
        <f>SUMIFS('25-BRA-I-090'!$DO:$DO,'25-BRA-I-090'!$I:$I,L444)+SUMIFS('25-BRA-I-090'!$EH:$EH,'25-BRA-I-090'!$I:$I,L444)</f>
        <v>0</v>
      </c>
      <c r="AJ444" s="1039">
        <f>SUMIFS('25-BRA-I-090'!$DS:$DS,'25-BRA-I-090'!$I:$I,L444)+26400*SUMIFS('25-BRA-I-090'!$EJ:$EJ,'25-BRA-I-090'!$I:$I,L444)</f>
        <v>0</v>
      </c>
      <c r="AL444" s="1091"/>
      <c r="AM444" s="1038"/>
    </row>
    <row r="445" spans="1:39" s="1009" customFormat="1" ht="45">
      <c r="A445" s="1105"/>
      <c r="B445" s="1056" t="str">
        <f t="shared" si="74"/>
        <v>Washer-M16-ISO7093A-St-200HV-tZn</v>
      </c>
      <c r="C445" s="1057">
        <f>VLOOKUP(L445,'25-BRA-I-090'!$I:$FD,4,0)</f>
        <v>0</v>
      </c>
      <c r="D445" s="374" t="str">
        <f t="shared" si="75"/>
        <v>Pcs</v>
      </c>
      <c r="E445" s="183"/>
      <c r="F445" s="184">
        <f t="shared" si="76"/>
        <v>96</v>
      </c>
      <c r="G445" s="185">
        <f t="shared" si="76"/>
        <v>0</v>
      </c>
      <c r="H445" s="185">
        <f t="shared" si="76"/>
        <v>32</v>
      </c>
      <c r="I445" s="185">
        <f t="shared" si="77"/>
        <v>64</v>
      </c>
      <c r="J445" s="185">
        <f t="shared" si="78"/>
        <v>10020</v>
      </c>
      <c r="K445" s="185">
        <f t="shared" si="79"/>
        <v>641280</v>
      </c>
      <c r="L445" s="1189" t="s">
        <v>1135</v>
      </c>
      <c r="M445" s="1058"/>
      <c r="N445" s="1058"/>
      <c r="T445" s="1010"/>
      <c r="U445" s="1132"/>
      <c r="V445" s="1011"/>
      <c r="AA445" s="1038" t="str">
        <f>VLOOKUP(L445,'25-BRA-I-090'!$I:$FD,2,0)</f>
        <v>Đệm</v>
      </c>
      <c r="AB445" s="1038" t="str">
        <f>VLOOKUP(L445,'25-BRA-I-090'!$I:$FD,3,0)</f>
        <v>Washer-M16-ISO7093A-St-200HV-tZn</v>
      </c>
      <c r="AC445" s="1038" t="str">
        <f>VLOOKUP(L445,'25-BRA-I-090'!$I:$FD,5,0)</f>
        <v>Pcs</v>
      </c>
      <c r="AD445" s="1038">
        <f>SUMIFS('25-BRA-I-090'!$CW:$CW,'25-BRA-I-090'!$I:$I,L445)</f>
        <v>96</v>
      </c>
      <c r="AE445" s="1038">
        <f>SUMIFS('25-BRA-I-090'!$CX:$CX,'25-BRA-I-090'!$I:$I,L445)</f>
        <v>0</v>
      </c>
      <c r="AF445" s="1038">
        <f>SUMIFS('25-BRA-I-090'!$DA:$DA,'25-BRA-I-090'!$I:$I,L445)</f>
        <v>32</v>
      </c>
      <c r="AG445" s="1038">
        <f>SUMIFS('25-BRA-I-090'!$DB:$DB,'25-BRA-I-090'!$I:$I,L445)</f>
        <v>0</v>
      </c>
      <c r="AH445" s="1039">
        <f>SUMIFS('25-BRA-I-090'!$DN:$DN,'25-BRA-I-090'!$I:$I,L445)+SUMIFS('25-BRA-I-090'!$EG:$EG,'25-BRA-I-090'!$I:$I,L445)</f>
        <v>64</v>
      </c>
      <c r="AI445" s="1039">
        <f>SUMIFS('25-BRA-I-090'!$DO:$DO,'25-BRA-I-090'!$I:$I,L445)+SUMIFS('25-BRA-I-090'!$EH:$EH,'25-BRA-I-090'!$I:$I,L445)</f>
        <v>0</v>
      </c>
      <c r="AJ445" s="1039">
        <f>SUMIFS('25-BRA-I-090'!$DS:$DS,'25-BRA-I-090'!$I:$I,L445)+26400*SUMIFS('25-BRA-I-090'!$EJ:$EJ,'25-BRA-I-090'!$I:$I,L445)</f>
        <v>641280</v>
      </c>
      <c r="AL445" s="1091"/>
      <c r="AM445" s="1038"/>
    </row>
    <row r="446" spans="1:39" s="1009" customFormat="1" ht="45">
      <c r="A446" s="1105"/>
      <c r="B446" s="1056" t="str">
        <f t="shared" si="74"/>
        <v>Washer-M20-ISO7089-St-200HV-Galv</v>
      </c>
      <c r="C446" s="1057">
        <f>VLOOKUP(L446,'25-BRA-I-090'!$I:$FD,4,0)</f>
        <v>0</v>
      </c>
      <c r="D446" s="374" t="str">
        <f t="shared" si="75"/>
        <v>Pcs</v>
      </c>
      <c r="E446" s="183"/>
      <c r="F446" s="184">
        <f t="shared" si="76"/>
        <v>1760</v>
      </c>
      <c r="G446" s="185">
        <f t="shared" si="76"/>
        <v>0</v>
      </c>
      <c r="H446" s="185">
        <f t="shared" si="76"/>
        <v>734</v>
      </c>
      <c r="I446" s="185">
        <f t="shared" si="77"/>
        <v>1026</v>
      </c>
      <c r="J446" s="185">
        <f t="shared" si="78"/>
        <v>2060</v>
      </c>
      <c r="K446" s="185">
        <f t="shared" si="79"/>
        <v>2113560</v>
      </c>
      <c r="L446" s="1189" t="s">
        <v>1137</v>
      </c>
      <c r="M446" s="1058"/>
      <c r="N446" s="1058"/>
      <c r="T446" s="1010"/>
      <c r="U446" s="1132"/>
      <c r="V446" s="1011"/>
      <c r="AA446" s="1038" t="str">
        <f>VLOOKUP(L446,'25-BRA-I-090'!$I:$FD,2,0)</f>
        <v>Đệm</v>
      </c>
      <c r="AB446" s="1038" t="str">
        <f>VLOOKUP(L446,'25-BRA-I-090'!$I:$FD,3,0)</f>
        <v>Washer-M20-ISO7089-St-200HV-Galv</v>
      </c>
      <c r="AC446" s="1038" t="str">
        <f>VLOOKUP(L446,'25-BRA-I-090'!$I:$FD,5,0)</f>
        <v>Pcs</v>
      </c>
      <c r="AD446" s="1038">
        <f>SUMIFS('25-BRA-I-090'!$CW:$CW,'25-BRA-I-090'!$I:$I,L446)</f>
        <v>1760</v>
      </c>
      <c r="AE446" s="1038">
        <f>SUMIFS('25-BRA-I-090'!$CX:$CX,'25-BRA-I-090'!$I:$I,L446)</f>
        <v>0</v>
      </c>
      <c r="AF446" s="1038">
        <f>SUMIFS('25-BRA-I-090'!$DA:$DA,'25-BRA-I-090'!$I:$I,L446)</f>
        <v>734</v>
      </c>
      <c r="AG446" s="1038">
        <f>SUMIFS('25-BRA-I-090'!$DB:$DB,'25-BRA-I-090'!$I:$I,L446)</f>
        <v>0</v>
      </c>
      <c r="AH446" s="1039">
        <f>SUMIFS('25-BRA-I-090'!$DN:$DN,'25-BRA-I-090'!$I:$I,L446)+SUMIFS('25-BRA-I-090'!$EG:$EG,'25-BRA-I-090'!$I:$I,L446)</f>
        <v>1026</v>
      </c>
      <c r="AI446" s="1039">
        <f>SUMIFS('25-BRA-I-090'!$DO:$DO,'25-BRA-I-090'!$I:$I,L446)+SUMIFS('25-BRA-I-090'!$EH:$EH,'25-BRA-I-090'!$I:$I,L446)</f>
        <v>0</v>
      </c>
      <c r="AJ446" s="1039">
        <f>SUMIFS('25-BRA-I-090'!$DS:$DS,'25-BRA-I-090'!$I:$I,L446)+26400*SUMIFS('25-BRA-I-090'!$EJ:$EJ,'25-BRA-I-090'!$I:$I,L446)</f>
        <v>2113560</v>
      </c>
      <c r="AL446" s="1091"/>
      <c r="AM446" s="1038"/>
    </row>
    <row r="447" spans="1:39" s="1009" customFormat="1" ht="45">
      <c r="A447" s="1105"/>
      <c r="B447" s="1056" t="str">
        <f t="shared" si="74"/>
        <v>Washer-M20-ISO7089-St-200HV-tZn</v>
      </c>
      <c r="C447" s="1057">
        <f>VLOOKUP(L447,'25-BRA-I-090'!$I:$FD,4,0)</f>
        <v>0</v>
      </c>
      <c r="D447" s="374" t="str">
        <f t="shared" si="75"/>
        <v>Pcs</v>
      </c>
      <c r="E447" s="183"/>
      <c r="F447" s="184">
        <f t="shared" si="76"/>
        <v>1580</v>
      </c>
      <c r="G447" s="185">
        <f t="shared" si="76"/>
        <v>0</v>
      </c>
      <c r="H447" s="185">
        <f t="shared" si="76"/>
        <v>0</v>
      </c>
      <c r="I447" s="185">
        <f t="shared" si="77"/>
        <v>1580</v>
      </c>
      <c r="J447" s="185">
        <f t="shared" si="78"/>
        <v>2060</v>
      </c>
      <c r="K447" s="185">
        <f t="shared" si="79"/>
        <v>3254800</v>
      </c>
      <c r="L447" s="1189" t="s">
        <v>1139</v>
      </c>
      <c r="M447" s="1058"/>
      <c r="N447" s="1058"/>
      <c r="T447" s="1010"/>
      <c r="U447" s="1132"/>
      <c r="V447" s="1011"/>
      <c r="AA447" s="1038" t="str">
        <f>VLOOKUP(L447,'25-BRA-I-090'!$I:$FD,2,0)</f>
        <v>Đệm</v>
      </c>
      <c r="AB447" s="1038" t="str">
        <f>VLOOKUP(L447,'25-BRA-I-090'!$I:$FD,3,0)</f>
        <v>Washer-M20-ISO7089-St-200HV-tZn</v>
      </c>
      <c r="AC447" s="1038" t="str">
        <f>VLOOKUP(L447,'25-BRA-I-090'!$I:$FD,5,0)</f>
        <v>Pcs</v>
      </c>
      <c r="AD447" s="1038">
        <f>SUMIFS('25-BRA-I-090'!$CW:$CW,'25-BRA-I-090'!$I:$I,L447)</f>
        <v>1580</v>
      </c>
      <c r="AE447" s="1038">
        <f>SUMIFS('25-BRA-I-090'!$CX:$CX,'25-BRA-I-090'!$I:$I,L447)</f>
        <v>0</v>
      </c>
      <c r="AF447" s="1038">
        <f>SUMIFS('25-BRA-I-090'!$DA:$DA,'25-BRA-I-090'!$I:$I,L447)</f>
        <v>0</v>
      </c>
      <c r="AG447" s="1038">
        <f>SUMIFS('25-BRA-I-090'!$DB:$DB,'25-BRA-I-090'!$I:$I,L447)</f>
        <v>0</v>
      </c>
      <c r="AH447" s="1039">
        <f>SUMIFS('25-BRA-I-090'!$DN:$DN,'25-BRA-I-090'!$I:$I,L447)+SUMIFS('25-BRA-I-090'!$EG:$EG,'25-BRA-I-090'!$I:$I,L447)</f>
        <v>1580</v>
      </c>
      <c r="AI447" s="1039">
        <f>SUMIFS('25-BRA-I-090'!$DO:$DO,'25-BRA-I-090'!$I:$I,L447)+SUMIFS('25-BRA-I-090'!$EH:$EH,'25-BRA-I-090'!$I:$I,L447)</f>
        <v>0</v>
      </c>
      <c r="AJ447" s="1039">
        <f>SUMIFS('25-BRA-I-090'!$DS:$DS,'25-BRA-I-090'!$I:$I,L447)+26400*SUMIFS('25-BRA-I-090'!$EJ:$EJ,'25-BRA-I-090'!$I:$I,L447)</f>
        <v>3254800</v>
      </c>
      <c r="AL447" s="1091"/>
      <c r="AM447" s="1038"/>
    </row>
    <row r="448" spans="1:39" s="1009" customFormat="1" ht="30">
      <c r="A448" s="1105"/>
      <c r="B448" s="1056" t="str">
        <f t="shared" si="74"/>
        <v>Washer-M20-ISO7089-St-Galv</v>
      </c>
      <c r="C448" s="1057">
        <f>VLOOKUP(L448,'25-BRA-I-090'!$I:$FD,4,0)</f>
        <v>0</v>
      </c>
      <c r="D448" s="374" t="str">
        <f t="shared" si="75"/>
        <v>Pcs</v>
      </c>
      <c r="E448" s="183"/>
      <c r="F448" s="184">
        <f t="shared" si="76"/>
        <v>32</v>
      </c>
      <c r="G448" s="185">
        <f t="shared" si="76"/>
        <v>0</v>
      </c>
      <c r="H448" s="185">
        <f t="shared" si="76"/>
        <v>0</v>
      </c>
      <c r="I448" s="185">
        <f t="shared" si="77"/>
        <v>32</v>
      </c>
      <c r="J448" s="185">
        <f t="shared" si="78"/>
        <v>2060</v>
      </c>
      <c r="K448" s="185">
        <f t="shared" si="79"/>
        <v>65920</v>
      </c>
      <c r="L448" s="1189" t="s">
        <v>1141</v>
      </c>
      <c r="M448" s="1058"/>
      <c r="N448" s="1058"/>
      <c r="T448" s="1010"/>
      <c r="U448" s="1132"/>
      <c r="V448" s="1011"/>
      <c r="AA448" s="1038" t="str">
        <f>VLOOKUP(L448,'25-BRA-I-090'!$I:$FD,2,0)</f>
        <v>Đệm</v>
      </c>
      <c r="AB448" s="1038" t="str">
        <f>VLOOKUP(L448,'25-BRA-I-090'!$I:$FD,3,0)</f>
        <v>Washer-M20-ISO7089-St-Galv</v>
      </c>
      <c r="AC448" s="1038" t="str">
        <f>VLOOKUP(L448,'25-BRA-I-090'!$I:$FD,5,0)</f>
        <v>Pcs</v>
      </c>
      <c r="AD448" s="1038">
        <f>SUMIFS('25-BRA-I-090'!$CW:$CW,'25-BRA-I-090'!$I:$I,L448)</f>
        <v>32</v>
      </c>
      <c r="AE448" s="1038">
        <f>SUMIFS('25-BRA-I-090'!$CX:$CX,'25-BRA-I-090'!$I:$I,L448)</f>
        <v>0</v>
      </c>
      <c r="AF448" s="1038">
        <f>SUMIFS('25-BRA-I-090'!$DA:$DA,'25-BRA-I-090'!$I:$I,L448)</f>
        <v>0</v>
      </c>
      <c r="AG448" s="1038">
        <f>SUMIFS('25-BRA-I-090'!$DB:$DB,'25-BRA-I-090'!$I:$I,L448)</f>
        <v>0</v>
      </c>
      <c r="AH448" s="1039">
        <f>SUMIFS('25-BRA-I-090'!$DN:$DN,'25-BRA-I-090'!$I:$I,L448)+SUMIFS('25-BRA-I-090'!$EG:$EG,'25-BRA-I-090'!$I:$I,L448)</f>
        <v>32</v>
      </c>
      <c r="AI448" s="1039">
        <f>SUMIFS('25-BRA-I-090'!$DO:$DO,'25-BRA-I-090'!$I:$I,L448)+SUMIFS('25-BRA-I-090'!$EH:$EH,'25-BRA-I-090'!$I:$I,L448)</f>
        <v>0</v>
      </c>
      <c r="AJ448" s="1039">
        <f>SUMIFS('25-BRA-I-090'!$DS:$DS,'25-BRA-I-090'!$I:$I,L448)+26400*SUMIFS('25-BRA-I-090'!$EJ:$EJ,'25-BRA-I-090'!$I:$I,L448)</f>
        <v>65920</v>
      </c>
      <c r="AL448" s="1091"/>
      <c r="AM448" s="1038"/>
    </row>
    <row r="449" spans="1:39" s="1009" customFormat="1" ht="30">
      <c r="A449" s="1105"/>
      <c r="B449" s="1056" t="str">
        <f t="shared" si="74"/>
        <v>Washer-M24-DIN434-St-Galv</v>
      </c>
      <c r="C449" s="1057">
        <f>VLOOKUP(L449,'25-BRA-I-090'!$I:$FD,4,0)</f>
        <v>0</v>
      </c>
      <c r="D449" s="374" t="str">
        <f t="shared" si="75"/>
        <v>Pcs</v>
      </c>
      <c r="E449" s="183"/>
      <c r="F449" s="184">
        <f t="shared" si="76"/>
        <v>4</v>
      </c>
      <c r="G449" s="185">
        <f t="shared" si="76"/>
        <v>0</v>
      </c>
      <c r="H449" s="185">
        <f t="shared" si="76"/>
        <v>0</v>
      </c>
      <c r="I449" s="185">
        <f t="shared" si="77"/>
        <v>4</v>
      </c>
      <c r="J449" s="185">
        <f t="shared" si="78"/>
        <v>15360</v>
      </c>
      <c r="K449" s="185">
        <f t="shared" si="79"/>
        <v>61440</v>
      </c>
      <c r="L449" s="1189" t="s">
        <v>1142</v>
      </c>
      <c r="M449" s="1058"/>
      <c r="N449" s="1058"/>
      <c r="T449" s="1010"/>
      <c r="U449" s="1132"/>
      <c r="V449" s="1011"/>
      <c r="AA449" s="1038" t="str">
        <f>VLOOKUP(L449,'25-BRA-I-090'!$I:$FD,2,0)</f>
        <v>Đệm</v>
      </c>
      <c r="AB449" s="1038" t="str">
        <f>VLOOKUP(L449,'25-BRA-I-090'!$I:$FD,3,0)</f>
        <v>Washer-M24-DIN434-St-Galv</v>
      </c>
      <c r="AC449" s="1038" t="str">
        <f>VLOOKUP(L449,'25-BRA-I-090'!$I:$FD,5,0)</f>
        <v>Pcs</v>
      </c>
      <c r="AD449" s="1038">
        <f>SUMIFS('25-BRA-I-090'!$CW:$CW,'25-BRA-I-090'!$I:$I,L449)</f>
        <v>4</v>
      </c>
      <c r="AE449" s="1038">
        <f>SUMIFS('25-BRA-I-090'!$CX:$CX,'25-BRA-I-090'!$I:$I,L449)</f>
        <v>0</v>
      </c>
      <c r="AF449" s="1038">
        <f>SUMIFS('25-BRA-I-090'!$DA:$DA,'25-BRA-I-090'!$I:$I,L449)</f>
        <v>0</v>
      </c>
      <c r="AG449" s="1038">
        <f>SUMIFS('25-BRA-I-090'!$DB:$DB,'25-BRA-I-090'!$I:$I,L449)</f>
        <v>0</v>
      </c>
      <c r="AH449" s="1039">
        <f>SUMIFS('25-BRA-I-090'!$DN:$DN,'25-BRA-I-090'!$I:$I,L449)+SUMIFS('25-BRA-I-090'!$EG:$EG,'25-BRA-I-090'!$I:$I,L449)</f>
        <v>4</v>
      </c>
      <c r="AI449" s="1039">
        <f>SUMIFS('25-BRA-I-090'!$DO:$DO,'25-BRA-I-090'!$I:$I,L449)+SUMIFS('25-BRA-I-090'!$EH:$EH,'25-BRA-I-090'!$I:$I,L449)</f>
        <v>0</v>
      </c>
      <c r="AJ449" s="1039">
        <f>SUMIFS('25-BRA-I-090'!$DS:$DS,'25-BRA-I-090'!$I:$I,L449)+26400*SUMIFS('25-BRA-I-090'!$EJ:$EJ,'25-BRA-I-090'!$I:$I,L449)</f>
        <v>61440</v>
      </c>
      <c r="AL449" s="1091"/>
      <c r="AM449" s="1038"/>
    </row>
    <row r="450" spans="1:39" s="1009" customFormat="1" ht="45">
      <c r="A450" s="1105"/>
      <c r="B450" s="1056" t="str">
        <f t="shared" si="74"/>
        <v>Washer-M24-ISO7089-St-200HV-Galv</v>
      </c>
      <c r="C450" s="1057">
        <f>VLOOKUP(L450,'25-BRA-I-090'!$I:$FD,4,0)</f>
        <v>0</v>
      </c>
      <c r="D450" s="374" t="str">
        <f t="shared" si="75"/>
        <v>Pcs</v>
      </c>
      <c r="E450" s="183"/>
      <c r="F450" s="184">
        <f t="shared" si="76"/>
        <v>624</v>
      </c>
      <c r="G450" s="185">
        <f t="shared" si="76"/>
        <v>0</v>
      </c>
      <c r="H450" s="185">
        <f t="shared" si="76"/>
        <v>115</v>
      </c>
      <c r="I450" s="185">
        <f t="shared" si="77"/>
        <v>509</v>
      </c>
      <c r="J450" s="185">
        <f t="shared" si="78"/>
        <v>3622.5540275049116</v>
      </c>
      <c r="K450" s="185">
        <f t="shared" si="79"/>
        <v>1843880</v>
      </c>
      <c r="L450" s="1189" t="s">
        <v>1144</v>
      </c>
      <c r="M450" s="1058"/>
      <c r="N450" s="1058"/>
      <c r="T450" s="1010"/>
      <c r="U450" s="1132"/>
      <c r="V450" s="1011"/>
      <c r="AA450" s="1038" t="str">
        <f>VLOOKUP(L450,'25-BRA-I-090'!$I:$FD,2,0)</f>
        <v>Đệm</v>
      </c>
      <c r="AB450" s="1038" t="str">
        <f>VLOOKUP(L450,'25-BRA-I-090'!$I:$FD,3,0)</f>
        <v>Washer-M24-ISO7089-St-200HV-Galv</v>
      </c>
      <c r="AC450" s="1038" t="str">
        <f>VLOOKUP(L450,'25-BRA-I-090'!$I:$FD,5,0)</f>
        <v>Pcs</v>
      </c>
      <c r="AD450" s="1038">
        <f>SUMIFS('25-BRA-I-090'!$CW:$CW,'25-BRA-I-090'!$I:$I,L450)</f>
        <v>624</v>
      </c>
      <c r="AE450" s="1038">
        <f>SUMIFS('25-BRA-I-090'!$CX:$CX,'25-BRA-I-090'!$I:$I,L450)</f>
        <v>0</v>
      </c>
      <c r="AF450" s="1038">
        <f>SUMIFS('25-BRA-I-090'!$DA:$DA,'25-BRA-I-090'!$I:$I,L450)</f>
        <v>115</v>
      </c>
      <c r="AG450" s="1038">
        <f>SUMIFS('25-BRA-I-090'!$DB:$DB,'25-BRA-I-090'!$I:$I,L450)</f>
        <v>0</v>
      </c>
      <c r="AH450" s="1039">
        <f>SUMIFS('25-BRA-I-090'!$DN:$DN,'25-BRA-I-090'!$I:$I,L450)+SUMIFS('25-BRA-I-090'!$EG:$EG,'25-BRA-I-090'!$I:$I,L450)</f>
        <v>509</v>
      </c>
      <c r="AI450" s="1039">
        <f>SUMIFS('25-BRA-I-090'!$DO:$DO,'25-BRA-I-090'!$I:$I,L450)+SUMIFS('25-BRA-I-090'!$EH:$EH,'25-BRA-I-090'!$I:$I,L450)</f>
        <v>0</v>
      </c>
      <c r="AJ450" s="1039">
        <f>SUMIFS('25-BRA-I-090'!$DS:$DS,'25-BRA-I-090'!$I:$I,L450)+26400*SUMIFS('25-BRA-I-090'!$EJ:$EJ,'25-BRA-I-090'!$I:$I,L450)</f>
        <v>1843880</v>
      </c>
      <c r="AL450" s="1091"/>
      <c r="AM450" s="1038"/>
    </row>
    <row r="451" spans="1:39" s="1009" customFormat="1" ht="45">
      <c r="A451" s="1105"/>
      <c r="B451" s="1056" t="str">
        <f t="shared" si="74"/>
        <v>Washer-M24-ISO7089-St-200HV-tZn</v>
      </c>
      <c r="C451" s="1057">
        <f>VLOOKUP(L451,'25-BRA-I-090'!$I:$FD,4,0)</f>
        <v>0</v>
      </c>
      <c r="D451" s="374" t="str">
        <f t="shared" si="75"/>
        <v>Pcs</v>
      </c>
      <c r="E451" s="183"/>
      <c r="F451" s="184">
        <f t="shared" si="76"/>
        <v>1328</v>
      </c>
      <c r="G451" s="185">
        <f t="shared" si="76"/>
        <v>0</v>
      </c>
      <c r="H451" s="185">
        <f t="shared" si="76"/>
        <v>900</v>
      </c>
      <c r="I451" s="185">
        <f t="shared" si="77"/>
        <v>428</v>
      </c>
      <c r="J451" s="185">
        <f t="shared" si="78"/>
        <v>3880</v>
      </c>
      <c r="K451" s="185">
        <f t="shared" si="79"/>
        <v>1660640</v>
      </c>
      <c r="L451" s="1189" t="s">
        <v>1146</v>
      </c>
      <c r="M451" s="1058"/>
      <c r="N451" s="1058"/>
      <c r="T451" s="1010"/>
      <c r="U451" s="1132"/>
      <c r="V451" s="1011"/>
      <c r="AA451" s="1038" t="str">
        <f>VLOOKUP(L451,'25-BRA-I-090'!$I:$FD,2,0)</f>
        <v>Đệm</v>
      </c>
      <c r="AB451" s="1038" t="str">
        <f>VLOOKUP(L451,'25-BRA-I-090'!$I:$FD,3,0)</f>
        <v>Washer-M24-ISO7089-St-200HV-tZn</v>
      </c>
      <c r="AC451" s="1038" t="str">
        <f>VLOOKUP(L451,'25-BRA-I-090'!$I:$FD,5,0)</f>
        <v>Pcs</v>
      </c>
      <c r="AD451" s="1038">
        <f>SUMIFS('25-BRA-I-090'!$CW:$CW,'25-BRA-I-090'!$I:$I,L451)</f>
        <v>1328</v>
      </c>
      <c r="AE451" s="1038">
        <f>SUMIFS('25-BRA-I-090'!$CX:$CX,'25-BRA-I-090'!$I:$I,L451)</f>
        <v>0</v>
      </c>
      <c r="AF451" s="1038">
        <f>SUMIFS('25-BRA-I-090'!$DA:$DA,'25-BRA-I-090'!$I:$I,L451)</f>
        <v>900</v>
      </c>
      <c r="AG451" s="1038">
        <f>SUMIFS('25-BRA-I-090'!$DB:$DB,'25-BRA-I-090'!$I:$I,L451)</f>
        <v>0</v>
      </c>
      <c r="AH451" s="1039">
        <f>SUMIFS('25-BRA-I-090'!$DN:$DN,'25-BRA-I-090'!$I:$I,L451)+SUMIFS('25-BRA-I-090'!$EG:$EG,'25-BRA-I-090'!$I:$I,L451)</f>
        <v>428</v>
      </c>
      <c r="AI451" s="1039">
        <f>SUMIFS('25-BRA-I-090'!$DO:$DO,'25-BRA-I-090'!$I:$I,L451)+SUMIFS('25-BRA-I-090'!$EH:$EH,'25-BRA-I-090'!$I:$I,L451)</f>
        <v>0</v>
      </c>
      <c r="AJ451" s="1039">
        <f>SUMIFS('25-BRA-I-090'!$DS:$DS,'25-BRA-I-090'!$I:$I,L451)+26400*SUMIFS('25-BRA-I-090'!$EJ:$EJ,'25-BRA-I-090'!$I:$I,L451)</f>
        <v>1660640</v>
      </c>
      <c r="AL451" s="1091"/>
      <c r="AM451" s="1038"/>
    </row>
    <row r="452" spans="1:39" s="1009" customFormat="1" ht="45">
      <c r="A452" s="1105"/>
      <c r="B452" s="1056" t="str">
        <f t="shared" si="74"/>
        <v>Washer-M30-ISO7089-St-200HV-tZn</v>
      </c>
      <c r="C452" s="1057">
        <f>VLOOKUP(L452,'25-BRA-I-090'!$I:$FD,4,0)</f>
        <v>0</v>
      </c>
      <c r="D452" s="374" t="str">
        <f t="shared" si="75"/>
        <v>Pcs</v>
      </c>
      <c r="E452" s="183"/>
      <c r="F452" s="184">
        <f t="shared" si="76"/>
        <v>704</v>
      </c>
      <c r="G452" s="185">
        <f t="shared" si="76"/>
        <v>0</v>
      </c>
      <c r="H452" s="185">
        <f t="shared" si="76"/>
        <v>0</v>
      </c>
      <c r="I452" s="185">
        <f t="shared" si="77"/>
        <v>704</v>
      </c>
      <c r="J452" s="185">
        <f t="shared" si="78"/>
        <v>26760</v>
      </c>
      <c r="K452" s="185">
        <f t="shared" si="79"/>
        <v>18839040</v>
      </c>
      <c r="L452" s="1189" t="s">
        <v>1148</v>
      </c>
      <c r="M452" s="1058"/>
      <c r="N452" s="1058"/>
      <c r="T452" s="1010"/>
      <c r="U452" s="1132"/>
      <c r="V452" s="1011"/>
      <c r="AA452" s="1038" t="str">
        <f>VLOOKUP(L452,'25-BRA-I-090'!$I:$FD,2,0)</f>
        <v>Đệm</v>
      </c>
      <c r="AB452" s="1038" t="str">
        <f>VLOOKUP(L452,'25-BRA-I-090'!$I:$FD,3,0)</f>
        <v>Washer-M30-ISO7089-St-200HV-tZn</v>
      </c>
      <c r="AC452" s="1038" t="str">
        <f>VLOOKUP(L452,'25-BRA-I-090'!$I:$FD,5,0)</f>
        <v>Pcs</v>
      </c>
      <c r="AD452" s="1038">
        <f>SUMIFS('25-BRA-I-090'!$CW:$CW,'25-BRA-I-090'!$I:$I,L452)</f>
        <v>704</v>
      </c>
      <c r="AE452" s="1038">
        <f>SUMIFS('25-BRA-I-090'!$CX:$CX,'25-BRA-I-090'!$I:$I,L452)</f>
        <v>0</v>
      </c>
      <c r="AF452" s="1038">
        <f>SUMIFS('25-BRA-I-090'!$DA:$DA,'25-BRA-I-090'!$I:$I,L452)</f>
        <v>0</v>
      </c>
      <c r="AG452" s="1038">
        <f>SUMIFS('25-BRA-I-090'!$DB:$DB,'25-BRA-I-090'!$I:$I,L452)</f>
        <v>0</v>
      </c>
      <c r="AH452" s="1039">
        <f>SUMIFS('25-BRA-I-090'!$DN:$DN,'25-BRA-I-090'!$I:$I,L452)+SUMIFS('25-BRA-I-090'!$EG:$EG,'25-BRA-I-090'!$I:$I,L452)</f>
        <v>704</v>
      </c>
      <c r="AI452" s="1039">
        <f>SUMIFS('25-BRA-I-090'!$DO:$DO,'25-BRA-I-090'!$I:$I,L452)+SUMIFS('25-BRA-I-090'!$EH:$EH,'25-BRA-I-090'!$I:$I,L452)</f>
        <v>0</v>
      </c>
      <c r="AJ452" s="1039">
        <f>SUMIFS('25-BRA-I-090'!$DS:$DS,'25-BRA-I-090'!$I:$I,L452)+26400*SUMIFS('25-BRA-I-090'!$EJ:$EJ,'25-BRA-I-090'!$I:$I,L452)</f>
        <v>18839040</v>
      </c>
      <c r="AL452" s="1091"/>
      <c r="AM452" s="1038"/>
    </row>
    <row r="453" spans="1:39" s="1009" customFormat="1" ht="45">
      <c r="A453" s="1105"/>
      <c r="B453" s="1056" t="str">
        <f t="shared" si="74"/>
        <v>Washer-M36-ISO7089-St-200HV-tZn</v>
      </c>
      <c r="C453" s="1057">
        <f>VLOOKUP(L453,'25-BRA-I-090'!$I:$FD,4,0)</f>
        <v>0</v>
      </c>
      <c r="D453" s="374" t="str">
        <f t="shared" si="75"/>
        <v>Pcs</v>
      </c>
      <c r="E453" s="183"/>
      <c r="F453" s="184">
        <f t="shared" si="76"/>
        <v>128</v>
      </c>
      <c r="G453" s="185">
        <f t="shared" si="76"/>
        <v>0</v>
      </c>
      <c r="H453" s="185">
        <f t="shared" si="76"/>
        <v>0</v>
      </c>
      <c r="I453" s="185">
        <f t="shared" si="77"/>
        <v>128</v>
      </c>
      <c r="J453" s="185">
        <f t="shared" si="78"/>
        <v>47160</v>
      </c>
      <c r="K453" s="185">
        <f t="shared" si="79"/>
        <v>6036480</v>
      </c>
      <c r="L453" s="1189" t="s">
        <v>1150</v>
      </c>
      <c r="M453" s="1058"/>
      <c r="N453" s="1058"/>
      <c r="T453" s="1010"/>
      <c r="U453" s="1132"/>
      <c r="V453" s="1011"/>
      <c r="AA453" s="1038" t="str">
        <f>VLOOKUP(L453,'25-BRA-I-090'!$I:$FD,2,0)</f>
        <v>Đệm</v>
      </c>
      <c r="AB453" s="1038" t="str">
        <f>VLOOKUP(L453,'25-BRA-I-090'!$I:$FD,3,0)</f>
        <v>Washer-M36-ISO7089-St-200HV-tZn</v>
      </c>
      <c r="AC453" s="1038" t="str">
        <f>VLOOKUP(L453,'25-BRA-I-090'!$I:$FD,5,0)</f>
        <v>Pcs</v>
      </c>
      <c r="AD453" s="1038">
        <f>SUMIFS('25-BRA-I-090'!$CW:$CW,'25-BRA-I-090'!$I:$I,L453)</f>
        <v>128</v>
      </c>
      <c r="AE453" s="1038">
        <f>SUMIFS('25-BRA-I-090'!$CX:$CX,'25-BRA-I-090'!$I:$I,L453)</f>
        <v>0</v>
      </c>
      <c r="AF453" s="1038">
        <f>SUMIFS('25-BRA-I-090'!$DA:$DA,'25-BRA-I-090'!$I:$I,L453)</f>
        <v>0</v>
      </c>
      <c r="AG453" s="1038">
        <f>SUMIFS('25-BRA-I-090'!$DB:$DB,'25-BRA-I-090'!$I:$I,L453)</f>
        <v>0</v>
      </c>
      <c r="AH453" s="1039">
        <f>SUMIFS('25-BRA-I-090'!$DN:$DN,'25-BRA-I-090'!$I:$I,L453)+SUMIFS('25-BRA-I-090'!$EG:$EG,'25-BRA-I-090'!$I:$I,L453)</f>
        <v>128</v>
      </c>
      <c r="AI453" s="1039">
        <f>SUMIFS('25-BRA-I-090'!$DO:$DO,'25-BRA-I-090'!$I:$I,L453)+SUMIFS('25-BRA-I-090'!$EH:$EH,'25-BRA-I-090'!$I:$I,L453)</f>
        <v>0</v>
      </c>
      <c r="AJ453" s="1039">
        <f>SUMIFS('25-BRA-I-090'!$DS:$DS,'25-BRA-I-090'!$I:$I,L453)+26400*SUMIFS('25-BRA-I-090'!$EJ:$EJ,'25-BRA-I-090'!$I:$I,L453)</f>
        <v>6036480</v>
      </c>
      <c r="AL453" s="1091"/>
      <c r="AM453" s="1038"/>
    </row>
    <row r="454" spans="1:39" s="1009" customFormat="1" ht="90">
      <c r="A454" s="1105"/>
      <c r="B454" s="1056" t="str">
        <f t="shared" si="74"/>
        <v>Thread rod M20x1000-8.8 (tiện ren 2 đầu, mỗi đầu một đoạn ren dài 100mm)-Galv</v>
      </c>
      <c r="C454" s="1057">
        <f>VLOOKUP(L454,'25-BRA-I-090'!$I:$FD,4,0)</f>
        <v>0</v>
      </c>
      <c r="D454" s="374" t="str">
        <f t="shared" si="75"/>
        <v>Pcs</v>
      </c>
      <c r="E454" s="183"/>
      <c r="F454" s="184">
        <f t="shared" si="76"/>
        <v>16</v>
      </c>
      <c r="G454" s="185">
        <f t="shared" si="76"/>
        <v>0</v>
      </c>
      <c r="H454" s="185">
        <f t="shared" si="76"/>
        <v>0</v>
      </c>
      <c r="I454" s="185">
        <f t="shared" si="77"/>
        <v>16</v>
      </c>
      <c r="J454" s="185">
        <f t="shared" si="78"/>
        <v>197290</v>
      </c>
      <c r="K454" s="185">
        <f t="shared" si="79"/>
        <v>3156640</v>
      </c>
      <c r="L454" s="1189" t="s">
        <v>1152</v>
      </c>
      <c r="M454" s="1058"/>
      <c r="N454" s="1058"/>
      <c r="T454" s="1010"/>
      <c r="U454" s="1132"/>
      <c r="V454" s="1011"/>
      <c r="AA454" s="1038" t="str">
        <f>VLOOKUP(L454,'25-BRA-I-090'!$I:$FD,2,0)</f>
        <v xml:space="preserve">Thread rod </v>
      </c>
      <c r="AB454" s="1038" t="str">
        <f>VLOOKUP(L454,'25-BRA-I-090'!$I:$FD,3,0)</f>
        <v>Thread rod M20x1000-8.8 (tiện ren 2 đầu, mỗi đầu một đoạn ren dài 100mm)-Galv</v>
      </c>
      <c r="AC454" s="1038" t="str">
        <f>VLOOKUP(L454,'25-BRA-I-090'!$I:$FD,5,0)</f>
        <v>Pcs</v>
      </c>
      <c r="AD454" s="1038">
        <f>SUMIFS('25-BRA-I-090'!$CW:$CW,'25-BRA-I-090'!$I:$I,L454)</f>
        <v>16</v>
      </c>
      <c r="AE454" s="1038">
        <f>SUMIFS('25-BRA-I-090'!$CX:$CX,'25-BRA-I-090'!$I:$I,L454)</f>
        <v>0</v>
      </c>
      <c r="AF454" s="1038">
        <f>SUMIFS('25-BRA-I-090'!$DA:$DA,'25-BRA-I-090'!$I:$I,L454)</f>
        <v>0</v>
      </c>
      <c r="AG454" s="1038">
        <f>SUMIFS('25-BRA-I-090'!$DB:$DB,'25-BRA-I-090'!$I:$I,L454)</f>
        <v>0</v>
      </c>
      <c r="AH454" s="1039">
        <f>SUMIFS('25-BRA-I-090'!$DN:$DN,'25-BRA-I-090'!$I:$I,L454)+SUMIFS('25-BRA-I-090'!$EG:$EG,'25-BRA-I-090'!$I:$I,L454)</f>
        <v>16</v>
      </c>
      <c r="AI454" s="1039">
        <f>SUMIFS('25-BRA-I-090'!$DO:$DO,'25-BRA-I-090'!$I:$I,L454)+SUMIFS('25-BRA-I-090'!$EH:$EH,'25-BRA-I-090'!$I:$I,L454)</f>
        <v>0</v>
      </c>
      <c r="AJ454" s="1039">
        <f>SUMIFS('25-BRA-I-090'!$DS:$DS,'25-BRA-I-090'!$I:$I,L454)+26400*SUMIFS('25-BRA-I-090'!$EJ:$EJ,'25-BRA-I-090'!$I:$I,L454)</f>
        <v>3156640</v>
      </c>
      <c r="AL454" s="1091"/>
      <c r="AM454" s="1038"/>
    </row>
    <row r="455" spans="1:39" s="1009" customFormat="1" ht="60">
      <c r="A455" s="1105"/>
      <c r="B455" s="1056" t="str">
        <f t="shared" si="74"/>
        <v>Lifting Ring welded-on (5.3T)-Number : YD-085-05</v>
      </c>
      <c r="C455" s="1057" t="str">
        <f>VLOOKUP(L455,'25-BRA-I-090'!$I:$FD,4,0)</f>
        <v>Number : YD-085-05</v>
      </c>
      <c r="D455" s="374" t="str">
        <f t="shared" si="75"/>
        <v>Sets</v>
      </c>
      <c r="E455" s="183"/>
      <c r="F455" s="184">
        <f t="shared" si="76"/>
        <v>352</v>
      </c>
      <c r="G455" s="185">
        <f t="shared" si="76"/>
        <v>0</v>
      </c>
      <c r="H455" s="185">
        <f t="shared" si="76"/>
        <v>0</v>
      </c>
      <c r="I455" s="185">
        <f t="shared" si="77"/>
        <v>352</v>
      </c>
      <c r="J455" s="185">
        <f t="shared" si="78"/>
        <v>547600</v>
      </c>
      <c r="K455" s="185">
        <f t="shared" si="79"/>
        <v>192755200</v>
      </c>
      <c r="L455" s="1189" t="s">
        <v>1292</v>
      </c>
      <c r="M455" s="1058"/>
      <c r="N455" s="1058"/>
      <c r="T455" s="1010"/>
      <c r="U455" s="1132"/>
      <c r="V455" s="1011"/>
      <c r="AA455" s="1038" t="str">
        <f>VLOOKUP(L455,'25-BRA-I-090'!$I:$FD,2,0)</f>
        <v>Tai cẩu hàn</v>
      </c>
      <c r="AB455" s="1038" t="str">
        <f>VLOOKUP(L455,'25-BRA-I-090'!$I:$FD,3,0)</f>
        <v>Lifting Ring welded-on (5.3T)-Number : YD-085-05</v>
      </c>
      <c r="AC455" s="1038" t="str">
        <f>VLOOKUP(L455,'25-BRA-I-090'!$I:$FD,5,0)</f>
        <v>Sets</v>
      </c>
      <c r="AD455" s="1038">
        <f>SUMIFS('25-BRA-I-090'!$CW:$CW,'25-BRA-I-090'!$I:$I,L455)</f>
        <v>352</v>
      </c>
      <c r="AE455" s="1038">
        <f>SUMIFS('25-BRA-I-090'!$CX:$CX,'25-BRA-I-090'!$I:$I,L455)</f>
        <v>0</v>
      </c>
      <c r="AF455" s="1038">
        <f>SUMIFS('25-BRA-I-090'!$DA:$DA,'25-BRA-I-090'!$I:$I,L455)</f>
        <v>0</v>
      </c>
      <c r="AG455" s="1038">
        <f>SUMIFS('25-BRA-I-090'!$DB:$DB,'25-BRA-I-090'!$I:$I,L455)</f>
        <v>0</v>
      </c>
      <c r="AH455" s="1039">
        <f>SUMIFS('25-BRA-I-090'!$DN:$DN,'25-BRA-I-090'!$I:$I,L455)+SUMIFS('25-BRA-I-090'!$EG:$EG,'25-BRA-I-090'!$I:$I,L455)</f>
        <v>352</v>
      </c>
      <c r="AI455" s="1039">
        <f>SUMIFS('25-BRA-I-090'!$DO:$DO,'25-BRA-I-090'!$I:$I,L455)+SUMIFS('25-BRA-I-090'!$EH:$EH,'25-BRA-I-090'!$I:$I,L455)</f>
        <v>0</v>
      </c>
      <c r="AJ455" s="1039">
        <f>SUMIFS('25-BRA-I-090'!$DS:$DS,'25-BRA-I-090'!$I:$I,L455)+26400*SUMIFS('25-BRA-I-090'!$EJ:$EJ,'25-BRA-I-090'!$I:$I,L455)</f>
        <v>192755200</v>
      </c>
      <c r="AL455" s="1091"/>
      <c r="AM455" s="1038"/>
    </row>
    <row r="456" spans="1:39" s="1009" customFormat="1" ht="60">
      <c r="A456" s="1105"/>
      <c r="B456" s="1056" t="str">
        <f t="shared" si="74"/>
        <v>Lifting Ring welded-on (10T)-Number: YD-085-10</v>
      </c>
      <c r="C456" s="1057" t="str">
        <f>VLOOKUP(L456,'25-BRA-I-090'!$I:$FD,4,0)</f>
        <v>Number: YD-085-10</v>
      </c>
      <c r="D456" s="374" t="str">
        <f t="shared" si="75"/>
        <v>Sets</v>
      </c>
      <c r="E456" s="183"/>
      <c r="F456" s="184">
        <f t="shared" si="76"/>
        <v>200</v>
      </c>
      <c r="G456" s="185">
        <f t="shared" si="76"/>
        <v>0</v>
      </c>
      <c r="H456" s="185">
        <f t="shared" si="76"/>
        <v>0</v>
      </c>
      <c r="I456" s="185">
        <f t="shared" si="77"/>
        <v>200</v>
      </c>
      <c r="J456" s="185">
        <f t="shared" si="78"/>
        <v>1154400</v>
      </c>
      <c r="K456" s="185">
        <f t="shared" si="79"/>
        <v>230880000</v>
      </c>
      <c r="L456" s="1189" t="s">
        <v>1296</v>
      </c>
      <c r="M456" s="1058"/>
      <c r="N456" s="1058"/>
      <c r="T456" s="1010"/>
      <c r="U456" s="1132"/>
      <c r="V456" s="1011"/>
      <c r="AA456" s="1038" t="str">
        <f>VLOOKUP(L456,'25-BRA-I-090'!$I:$FD,2,0)</f>
        <v>Tai cẩu hàn</v>
      </c>
      <c r="AB456" s="1038" t="str">
        <f>VLOOKUP(L456,'25-BRA-I-090'!$I:$FD,3,0)</f>
        <v>Lifting Ring welded-on (10T)-Number: YD-085-10</v>
      </c>
      <c r="AC456" s="1038" t="str">
        <f>VLOOKUP(L456,'25-BRA-I-090'!$I:$FD,5,0)</f>
        <v>Sets</v>
      </c>
      <c r="AD456" s="1038">
        <f>SUMIFS('25-BRA-I-090'!$CW:$CW,'25-BRA-I-090'!$I:$I,L456)</f>
        <v>200</v>
      </c>
      <c r="AE456" s="1038">
        <f>SUMIFS('25-BRA-I-090'!$CX:$CX,'25-BRA-I-090'!$I:$I,L456)</f>
        <v>0</v>
      </c>
      <c r="AF456" s="1038">
        <f>SUMIFS('25-BRA-I-090'!$DA:$DA,'25-BRA-I-090'!$I:$I,L456)</f>
        <v>0</v>
      </c>
      <c r="AG456" s="1038">
        <f>SUMIFS('25-BRA-I-090'!$DB:$DB,'25-BRA-I-090'!$I:$I,L456)</f>
        <v>0</v>
      </c>
      <c r="AH456" s="1039">
        <f>SUMIFS('25-BRA-I-090'!$DN:$DN,'25-BRA-I-090'!$I:$I,L456)+SUMIFS('25-BRA-I-090'!$EG:$EG,'25-BRA-I-090'!$I:$I,L456)</f>
        <v>200</v>
      </c>
      <c r="AI456" s="1039">
        <f>SUMIFS('25-BRA-I-090'!$DO:$DO,'25-BRA-I-090'!$I:$I,L456)+SUMIFS('25-BRA-I-090'!$EH:$EH,'25-BRA-I-090'!$I:$I,L456)</f>
        <v>0</v>
      </c>
      <c r="AJ456" s="1039">
        <f>SUMIFS('25-BRA-I-090'!$DS:$DS,'25-BRA-I-090'!$I:$I,L456)+26400*SUMIFS('25-BRA-I-090'!$EJ:$EJ,'25-BRA-I-090'!$I:$I,L456)</f>
        <v>230880000</v>
      </c>
      <c r="AL456" s="1091"/>
      <c r="AM456" s="1038"/>
    </row>
    <row r="457" spans="1:39" s="1009" customFormat="1" ht="46.5">
      <c r="A457" s="1105"/>
      <c r="B457" s="1056" t="str">
        <f t="shared" si="74"/>
        <v>kích thước bạt: 10x9.5 m</v>
      </c>
      <c r="C457" s="1057" t="str">
        <f>VLOOKUP(L457,'25-BRA-I-090'!$I:$FD,4,0)</f>
        <v>Bạt da 2 lớp chống nước. Viền bạt có đính khuy, khoảng cách khuy~1m</v>
      </c>
      <c r="D457" s="374" t="str">
        <f t="shared" si="75"/>
        <v>Pcs</v>
      </c>
      <c r="E457" s="183"/>
      <c r="F457" s="184">
        <f t="shared" si="76"/>
        <v>4</v>
      </c>
      <c r="G457" s="185">
        <f t="shared" si="76"/>
        <v>0</v>
      </c>
      <c r="H457" s="185">
        <f t="shared" si="76"/>
        <v>0</v>
      </c>
      <c r="I457" s="185">
        <f t="shared" si="77"/>
        <v>190</v>
      </c>
      <c r="J457" s="185">
        <f t="shared" si="78"/>
        <v>55000</v>
      </c>
      <c r="K457" s="185">
        <f t="shared" si="79"/>
        <v>10450000</v>
      </c>
      <c r="L457" s="1189" t="s">
        <v>1364</v>
      </c>
      <c r="M457" s="1058"/>
      <c r="N457" s="1058"/>
      <c r="T457" s="1010"/>
      <c r="U457" s="1132"/>
      <c r="V457" s="1011"/>
      <c r="AA457" s="1038" t="str">
        <f>VLOOKUP(L457,'25-BRA-I-090'!$I:$FD,2,0)</f>
        <v>Bạt che</v>
      </c>
      <c r="AB457" s="1038" t="str">
        <f>VLOOKUP(L457,'25-BRA-I-090'!$I:$FD,3,0)</f>
        <v>kích thước bạt: 10x9.5 m</v>
      </c>
      <c r="AC457" s="1038" t="str">
        <f>VLOOKUP(L457,'25-BRA-I-090'!$I:$FD,5,0)</f>
        <v>Pcs</v>
      </c>
      <c r="AD457" s="1038">
        <f>SUMIFS('25-BRA-I-090'!$CW:$CW,'25-BRA-I-090'!$I:$I,L457)</f>
        <v>4</v>
      </c>
      <c r="AE457" s="1038">
        <f>SUMIFS('25-BRA-I-090'!$CX:$CX,'25-BRA-I-090'!$I:$I,L457)</f>
        <v>0</v>
      </c>
      <c r="AF457" s="1038">
        <f>SUMIFS('25-BRA-I-090'!$DA:$DA,'25-BRA-I-090'!$I:$I,L457)</f>
        <v>0</v>
      </c>
      <c r="AG457" s="1038">
        <f>SUMIFS('25-BRA-I-090'!$DB:$DB,'25-BRA-I-090'!$I:$I,L457)</f>
        <v>0</v>
      </c>
      <c r="AH457" s="1039">
        <f>SUMIFS('25-BRA-I-090'!$DN:$DN,'25-BRA-I-090'!$I:$I,L457)+SUMIFS('25-BRA-I-090'!$EG:$EG,'25-BRA-I-090'!$I:$I,L457)</f>
        <v>190</v>
      </c>
      <c r="AI457" s="1039">
        <f>SUMIFS('25-BRA-I-090'!$DO:$DO,'25-BRA-I-090'!$I:$I,L457)+SUMIFS('25-BRA-I-090'!$EH:$EH,'25-BRA-I-090'!$I:$I,L457)</f>
        <v>0</v>
      </c>
      <c r="AJ457" s="1039">
        <f>SUMIFS('25-BRA-I-090'!$DS:$DS,'25-BRA-I-090'!$I:$I,L457)+26400*SUMIFS('25-BRA-I-090'!$EJ:$EJ,'25-BRA-I-090'!$I:$I,L457)</f>
        <v>10450000</v>
      </c>
      <c r="AL457" s="1091"/>
      <c r="AM457" s="1038"/>
    </row>
    <row r="458" spans="1:39" s="1009" customFormat="1" ht="30">
      <c r="A458" s="1105"/>
      <c r="B458" s="1056" t="str">
        <f t="shared" si="74"/>
        <v>kích thước bạt: 11x7.5 m</v>
      </c>
      <c r="C458" s="1057">
        <f>VLOOKUP(L458,'25-BRA-I-090'!$I:$FD,4,0)</f>
        <v>0</v>
      </c>
      <c r="D458" s="374" t="str">
        <f t="shared" si="75"/>
        <v>Pcs</v>
      </c>
      <c r="E458" s="183"/>
      <c r="F458" s="184">
        <f t="shared" si="76"/>
        <v>4</v>
      </c>
      <c r="G458" s="185">
        <f t="shared" si="76"/>
        <v>0</v>
      </c>
      <c r="H458" s="185">
        <f t="shared" si="76"/>
        <v>0</v>
      </c>
      <c r="I458" s="185">
        <f t="shared" si="77"/>
        <v>165</v>
      </c>
      <c r="J458" s="185">
        <f t="shared" si="78"/>
        <v>55000</v>
      </c>
      <c r="K458" s="185">
        <f t="shared" si="79"/>
        <v>9075000</v>
      </c>
      <c r="L458" s="1189" t="s">
        <v>1368</v>
      </c>
      <c r="M458" s="1058"/>
      <c r="N458" s="1058"/>
      <c r="T458" s="1010"/>
      <c r="U458" s="1132"/>
      <c r="V458" s="1011"/>
      <c r="AA458" s="1038" t="str">
        <f>VLOOKUP(L458,'25-BRA-I-090'!$I:$FD,2,0)</f>
        <v>Bạt che</v>
      </c>
      <c r="AB458" s="1038" t="str">
        <f>VLOOKUP(L458,'25-BRA-I-090'!$I:$FD,3,0)</f>
        <v>kích thước bạt: 11x7.5 m</v>
      </c>
      <c r="AC458" s="1038" t="str">
        <f>VLOOKUP(L458,'25-BRA-I-090'!$I:$FD,5,0)</f>
        <v>Pcs</v>
      </c>
      <c r="AD458" s="1038">
        <f>SUMIFS('25-BRA-I-090'!$CW:$CW,'25-BRA-I-090'!$I:$I,L458)</f>
        <v>4</v>
      </c>
      <c r="AE458" s="1038">
        <f>SUMIFS('25-BRA-I-090'!$CX:$CX,'25-BRA-I-090'!$I:$I,L458)</f>
        <v>0</v>
      </c>
      <c r="AF458" s="1038">
        <f>SUMIFS('25-BRA-I-090'!$DA:$DA,'25-BRA-I-090'!$I:$I,L458)</f>
        <v>0</v>
      </c>
      <c r="AG458" s="1038">
        <f>SUMIFS('25-BRA-I-090'!$DB:$DB,'25-BRA-I-090'!$I:$I,L458)</f>
        <v>0</v>
      </c>
      <c r="AH458" s="1039">
        <f>SUMIFS('25-BRA-I-090'!$DN:$DN,'25-BRA-I-090'!$I:$I,L458)+SUMIFS('25-BRA-I-090'!$EG:$EG,'25-BRA-I-090'!$I:$I,L458)</f>
        <v>165</v>
      </c>
      <c r="AI458" s="1039">
        <f>SUMIFS('25-BRA-I-090'!$DO:$DO,'25-BRA-I-090'!$I:$I,L458)+SUMIFS('25-BRA-I-090'!$EH:$EH,'25-BRA-I-090'!$I:$I,L458)</f>
        <v>0</v>
      </c>
      <c r="AJ458" s="1039">
        <f>SUMIFS('25-BRA-I-090'!$DS:$DS,'25-BRA-I-090'!$I:$I,L458)+26400*SUMIFS('25-BRA-I-090'!$EJ:$EJ,'25-BRA-I-090'!$I:$I,L458)</f>
        <v>9075000</v>
      </c>
      <c r="AL458" s="1091"/>
      <c r="AM458" s="1038"/>
    </row>
    <row r="459" spans="1:39" s="1009" customFormat="1" ht="30">
      <c r="A459" s="1105"/>
      <c r="B459" s="1056" t="str">
        <f t="shared" si="74"/>
        <v>kích thước bạt: 13.5x6 m</v>
      </c>
      <c r="C459" s="1057">
        <f>VLOOKUP(L459,'25-BRA-I-090'!$I:$FD,4,0)</f>
        <v>0</v>
      </c>
      <c r="D459" s="374" t="str">
        <f t="shared" si="75"/>
        <v>Pcs</v>
      </c>
      <c r="E459" s="183"/>
      <c r="F459" s="184">
        <f t="shared" si="76"/>
        <v>4</v>
      </c>
      <c r="G459" s="185">
        <f t="shared" si="76"/>
        <v>0</v>
      </c>
      <c r="H459" s="185">
        <f t="shared" si="76"/>
        <v>0</v>
      </c>
      <c r="I459" s="185">
        <f t="shared" si="77"/>
        <v>162</v>
      </c>
      <c r="J459" s="185">
        <f t="shared" si="78"/>
        <v>55000</v>
      </c>
      <c r="K459" s="185">
        <f t="shared" si="79"/>
        <v>8910000</v>
      </c>
      <c r="L459" s="1189" t="s">
        <v>1370</v>
      </c>
      <c r="M459" s="1058"/>
      <c r="N459" s="1058"/>
      <c r="T459" s="1010"/>
      <c r="U459" s="1132"/>
      <c r="V459" s="1011"/>
      <c r="AA459" s="1038" t="str">
        <f>VLOOKUP(L459,'25-BRA-I-090'!$I:$FD,2,0)</f>
        <v>Bạt che</v>
      </c>
      <c r="AB459" s="1038" t="str">
        <f>VLOOKUP(L459,'25-BRA-I-090'!$I:$FD,3,0)</f>
        <v>kích thước bạt: 13.5x6 m</v>
      </c>
      <c r="AC459" s="1038" t="str">
        <f>VLOOKUP(L459,'25-BRA-I-090'!$I:$FD,5,0)</f>
        <v>Pcs</v>
      </c>
      <c r="AD459" s="1038">
        <f>SUMIFS('25-BRA-I-090'!$CW:$CW,'25-BRA-I-090'!$I:$I,L459)</f>
        <v>4</v>
      </c>
      <c r="AE459" s="1038">
        <f>SUMIFS('25-BRA-I-090'!$CX:$CX,'25-BRA-I-090'!$I:$I,L459)</f>
        <v>0</v>
      </c>
      <c r="AF459" s="1038">
        <f>SUMIFS('25-BRA-I-090'!$DA:$DA,'25-BRA-I-090'!$I:$I,L459)</f>
        <v>0</v>
      </c>
      <c r="AG459" s="1038">
        <f>SUMIFS('25-BRA-I-090'!$DB:$DB,'25-BRA-I-090'!$I:$I,L459)</f>
        <v>0</v>
      </c>
      <c r="AH459" s="1039">
        <f>SUMIFS('25-BRA-I-090'!$DN:$DN,'25-BRA-I-090'!$I:$I,L459)+SUMIFS('25-BRA-I-090'!$EG:$EG,'25-BRA-I-090'!$I:$I,L459)</f>
        <v>162</v>
      </c>
      <c r="AI459" s="1039">
        <f>SUMIFS('25-BRA-I-090'!$DO:$DO,'25-BRA-I-090'!$I:$I,L459)+SUMIFS('25-BRA-I-090'!$EH:$EH,'25-BRA-I-090'!$I:$I,L459)</f>
        <v>0</v>
      </c>
      <c r="AJ459" s="1039">
        <f>SUMIFS('25-BRA-I-090'!$DS:$DS,'25-BRA-I-090'!$I:$I,L459)+26400*SUMIFS('25-BRA-I-090'!$EJ:$EJ,'25-BRA-I-090'!$I:$I,L459)</f>
        <v>8910000</v>
      </c>
      <c r="AL459" s="1091"/>
      <c r="AM459" s="1038"/>
    </row>
    <row r="460" spans="1:39" s="1009" customFormat="1" ht="30">
      <c r="A460" s="1105"/>
      <c r="B460" s="1056" t="str">
        <f t="shared" si="74"/>
        <v>kích thước bạt: 13.5x9.5 m</v>
      </c>
      <c r="C460" s="1057">
        <f>VLOOKUP(L460,'25-BRA-I-090'!$I:$FD,4,0)</f>
        <v>0</v>
      </c>
      <c r="D460" s="374" t="str">
        <f t="shared" si="75"/>
        <v>Pcs</v>
      </c>
      <c r="E460" s="183"/>
      <c r="F460" s="184">
        <f t="shared" si="76"/>
        <v>4</v>
      </c>
      <c r="G460" s="185">
        <f t="shared" si="76"/>
        <v>0</v>
      </c>
      <c r="H460" s="185">
        <f t="shared" si="76"/>
        <v>0</v>
      </c>
      <c r="I460" s="185">
        <f t="shared" si="77"/>
        <v>256.5</v>
      </c>
      <c r="J460" s="185">
        <f t="shared" si="78"/>
        <v>55000</v>
      </c>
      <c r="K460" s="185">
        <f t="shared" si="79"/>
        <v>14107500</v>
      </c>
      <c r="L460" s="1189" t="s">
        <v>1372</v>
      </c>
      <c r="M460" s="1058"/>
      <c r="N460" s="1058"/>
      <c r="T460" s="1010"/>
      <c r="U460" s="1132"/>
      <c r="V460" s="1011"/>
      <c r="AA460" s="1038" t="str">
        <f>VLOOKUP(L460,'25-BRA-I-090'!$I:$FD,2,0)</f>
        <v>Bạt che</v>
      </c>
      <c r="AB460" s="1038" t="str">
        <f>VLOOKUP(L460,'25-BRA-I-090'!$I:$FD,3,0)</f>
        <v>kích thước bạt: 13.5x9.5 m</v>
      </c>
      <c r="AC460" s="1038" t="str">
        <f>VLOOKUP(L460,'25-BRA-I-090'!$I:$FD,5,0)</f>
        <v>Pcs</v>
      </c>
      <c r="AD460" s="1038">
        <f>SUMIFS('25-BRA-I-090'!$CW:$CW,'25-BRA-I-090'!$I:$I,L460)</f>
        <v>4</v>
      </c>
      <c r="AE460" s="1038">
        <f>SUMIFS('25-BRA-I-090'!$CX:$CX,'25-BRA-I-090'!$I:$I,L460)</f>
        <v>0</v>
      </c>
      <c r="AF460" s="1038">
        <f>SUMIFS('25-BRA-I-090'!$DA:$DA,'25-BRA-I-090'!$I:$I,L460)</f>
        <v>0</v>
      </c>
      <c r="AG460" s="1038">
        <f>SUMIFS('25-BRA-I-090'!$DB:$DB,'25-BRA-I-090'!$I:$I,L460)</f>
        <v>0</v>
      </c>
      <c r="AH460" s="1039">
        <f>SUMIFS('25-BRA-I-090'!$DN:$DN,'25-BRA-I-090'!$I:$I,L460)+SUMIFS('25-BRA-I-090'!$EG:$EG,'25-BRA-I-090'!$I:$I,L460)</f>
        <v>256.5</v>
      </c>
      <c r="AI460" s="1039">
        <f>SUMIFS('25-BRA-I-090'!$DO:$DO,'25-BRA-I-090'!$I:$I,L460)+SUMIFS('25-BRA-I-090'!$EH:$EH,'25-BRA-I-090'!$I:$I,L460)</f>
        <v>0</v>
      </c>
      <c r="AJ460" s="1039">
        <f>SUMIFS('25-BRA-I-090'!$DS:$DS,'25-BRA-I-090'!$I:$I,L460)+26400*SUMIFS('25-BRA-I-090'!$EJ:$EJ,'25-BRA-I-090'!$I:$I,L460)</f>
        <v>14107500</v>
      </c>
      <c r="AL460" s="1091"/>
      <c r="AM460" s="1038"/>
    </row>
    <row r="461" spans="1:39" s="1009" customFormat="1" ht="30">
      <c r="A461" s="1105"/>
      <c r="B461" s="1056" t="str">
        <f t="shared" si="74"/>
        <v>kích thước bạt: 13.6x9 m</v>
      </c>
      <c r="C461" s="1057">
        <f>VLOOKUP(L461,'25-BRA-I-090'!$I:$FD,4,0)</f>
        <v>0</v>
      </c>
      <c r="D461" s="374" t="str">
        <f t="shared" si="75"/>
        <v>Pcs</v>
      </c>
      <c r="E461" s="183"/>
      <c r="F461" s="184">
        <f t="shared" si="76"/>
        <v>4</v>
      </c>
      <c r="G461" s="185">
        <f t="shared" si="76"/>
        <v>0</v>
      </c>
      <c r="H461" s="185">
        <f t="shared" si="76"/>
        <v>0</v>
      </c>
      <c r="I461" s="185">
        <f t="shared" si="77"/>
        <v>244.8</v>
      </c>
      <c r="J461" s="185">
        <f t="shared" si="78"/>
        <v>55000</v>
      </c>
      <c r="K461" s="185">
        <f t="shared" si="79"/>
        <v>13464000</v>
      </c>
      <c r="L461" s="1189" t="s">
        <v>1374</v>
      </c>
      <c r="M461" s="1058"/>
      <c r="N461" s="1058"/>
      <c r="T461" s="1010"/>
      <c r="U461" s="1132"/>
      <c r="V461" s="1011"/>
      <c r="AA461" s="1038" t="str">
        <f>VLOOKUP(L461,'25-BRA-I-090'!$I:$FD,2,0)</f>
        <v>Bạt che</v>
      </c>
      <c r="AB461" s="1038" t="str">
        <f>VLOOKUP(L461,'25-BRA-I-090'!$I:$FD,3,0)</f>
        <v>kích thước bạt: 13.6x9 m</v>
      </c>
      <c r="AC461" s="1038" t="str">
        <f>VLOOKUP(L461,'25-BRA-I-090'!$I:$FD,5,0)</f>
        <v>Pcs</v>
      </c>
      <c r="AD461" s="1038">
        <f>SUMIFS('25-BRA-I-090'!$CW:$CW,'25-BRA-I-090'!$I:$I,L461)</f>
        <v>4</v>
      </c>
      <c r="AE461" s="1038">
        <f>SUMIFS('25-BRA-I-090'!$CX:$CX,'25-BRA-I-090'!$I:$I,L461)</f>
        <v>0</v>
      </c>
      <c r="AF461" s="1038">
        <f>SUMIFS('25-BRA-I-090'!$DA:$DA,'25-BRA-I-090'!$I:$I,L461)</f>
        <v>0</v>
      </c>
      <c r="AG461" s="1038">
        <f>SUMIFS('25-BRA-I-090'!$DB:$DB,'25-BRA-I-090'!$I:$I,L461)</f>
        <v>0</v>
      </c>
      <c r="AH461" s="1039">
        <f>SUMIFS('25-BRA-I-090'!$DN:$DN,'25-BRA-I-090'!$I:$I,L461)+SUMIFS('25-BRA-I-090'!$EG:$EG,'25-BRA-I-090'!$I:$I,L461)</f>
        <v>244.8</v>
      </c>
      <c r="AI461" s="1039">
        <f>SUMIFS('25-BRA-I-090'!$DO:$DO,'25-BRA-I-090'!$I:$I,L461)+SUMIFS('25-BRA-I-090'!$EH:$EH,'25-BRA-I-090'!$I:$I,L461)</f>
        <v>0</v>
      </c>
      <c r="AJ461" s="1039">
        <f>SUMIFS('25-BRA-I-090'!$DS:$DS,'25-BRA-I-090'!$I:$I,L461)+26400*SUMIFS('25-BRA-I-090'!$EJ:$EJ,'25-BRA-I-090'!$I:$I,L461)</f>
        <v>13464000</v>
      </c>
      <c r="AL461" s="1091"/>
      <c r="AM461" s="1038"/>
    </row>
    <row r="462" spans="1:39" s="1009" customFormat="1" ht="30">
      <c r="A462" s="1105"/>
      <c r="B462" s="1056" t="str">
        <f t="shared" si="74"/>
        <v>kích thước bạt: 15.5x11.5 m</v>
      </c>
      <c r="C462" s="1057">
        <f>VLOOKUP(L462,'25-BRA-I-090'!$I:$FD,4,0)</f>
        <v>0</v>
      </c>
      <c r="D462" s="374" t="str">
        <f t="shared" si="75"/>
        <v>Pcs</v>
      </c>
      <c r="E462" s="183"/>
      <c r="F462" s="184">
        <f t="shared" si="76"/>
        <v>8</v>
      </c>
      <c r="G462" s="185">
        <f t="shared" si="76"/>
        <v>0</v>
      </c>
      <c r="H462" s="185">
        <f t="shared" si="76"/>
        <v>0</v>
      </c>
      <c r="I462" s="185">
        <f t="shared" si="77"/>
        <v>713</v>
      </c>
      <c r="J462" s="185">
        <f t="shared" si="78"/>
        <v>55000</v>
      </c>
      <c r="K462" s="185">
        <f t="shared" si="79"/>
        <v>39215000</v>
      </c>
      <c r="L462" s="1189" t="s">
        <v>1376</v>
      </c>
      <c r="M462" s="1058"/>
      <c r="N462" s="1058"/>
      <c r="T462" s="1010"/>
      <c r="U462" s="1132"/>
      <c r="V462" s="1011"/>
      <c r="AA462" s="1038" t="str">
        <f>VLOOKUP(L462,'25-BRA-I-090'!$I:$FD,2,0)</f>
        <v>Bạt che</v>
      </c>
      <c r="AB462" s="1038" t="str">
        <f>VLOOKUP(L462,'25-BRA-I-090'!$I:$FD,3,0)</f>
        <v>kích thước bạt: 15.5x11.5 m</v>
      </c>
      <c r="AC462" s="1038" t="str">
        <f>VLOOKUP(L462,'25-BRA-I-090'!$I:$FD,5,0)</f>
        <v>Pcs</v>
      </c>
      <c r="AD462" s="1038">
        <f>SUMIFS('25-BRA-I-090'!$CW:$CW,'25-BRA-I-090'!$I:$I,L462)</f>
        <v>8</v>
      </c>
      <c r="AE462" s="1038">
        <f>SUMIFS('25-BRA-I-090'!$CX:$CX,'25-BRA-I-090'!$I:$I,L462)</f>
        <v>0</v>
      </c>
      <c r="AF462" s="1038">
        <f>SUMIFS('25-BRA-I-090'!$DA:$DA,'25-BRA-I-090'!$I:$I,L462)</f>
        <v>0</v>
      </c>
      <c r="AG462" s="1038">
        <f>SUMIFS('25-BRA-I-090'!$DB:$DB,'25-BRA-I-090'!$I:$I,L462)</f>
        <v>0</v>
      </c>
      <c r="AH462" s="1039">
        <f>SUMIFS('25-BRA-I-090'!$DN:$DN,'25-BRA-I-090'!$I:$I,L462)+SUMIFS('25-BRA-I-090'!$EG:$EG,'25-BRA-I-090'!$I:$I,L462)</f>
        <v>713</v>
      </c>
      <c r="AI462" s="1039">
        <f>SUMIFS('25-BRA-I-090'!$DO:$DO,'25-BRA-I-090'!$I:$I,L462)+SUMIFS('25-BRA-I-090'!$EH:$EH,'25-BRA-I-090'!$I:$I,L462)</f>
        <v>0</v>
      </c>
      <c r="AJ462" s="1039">
        <f>SUMIFS('25-BRA-I-090'!$DS:$DS,'25-BRA-I-090'!$I:$I,L462)+26400*SUMIFS('25-BRA-I-090'!$EJ:$EJ,'25-BRA-I-090'!$I:$I,L462)</f>
        <v>39215000</v>
      </c>
      <c r="AL462" s="1091"/>
      <c r="AM462" s="1038"/>
    </row>
    <row r="463" spans="1:39" s="1009" customFormat="1" ht="30">
      <c r="A463" s="1105"/>
      <c r="B463" s="1056" t="str">
        <f t="shared" si="74"/>
        <v>kích thước bạt: 16.5x10.5 m</v>
      </c>
      <c r="C463" s="1057">
        <f>VLOOKUP(L463,'25-BRA-I-090'!$I:$FD,4,0)</f>
        <v>0</v>
      </c>
      <c r="D463" s="374" t="str">
        <f t="shared" si="75"/>
        <v>Pcs</v>
      </c>
      <c r="E463" s="183"/>
      <c r="F463" s="184">
        <f t="shared" si="76"/>
        <v>4</v>
      </c>
      <c r="G463" s="185">
        <f t="shared" si="76"/>
        <v>0</v>
      </c>
      <c r="H463" s="185">
        <f t="shared" si="76"/>
        <v>0</v>
      </c>
      <c r="I463" s="185">
        <f t="shared" si="77"/>
        <v>346.5</v>
      </c>
      <c r="J463" s="185">
        <f t="shared" si="78"/>
        <v>55000</v>
      </c>
      <c r="K463" s="185">
        <f t="shared" si="79"/>
        <v>19057500</v>
      </c>
      <c r="L463" s="1189" t="s">
        <v>1378</v>
      </c>
      <c r="M463" s="1058"/>
      <c r="N463" s="1058"/>
      <c r="T463" s="1010"/>
      <c r="U463" s="1132"/>
      <c r="V463" s="1011"/>
      <c r="AA463" s="1038" t="str">
        <f>VLOOKUP(L463,'25-BRA-I-090'!$I:$FD,2,0)</f>
        <v>Bạt che</v>
      </c>
      <c r="AB463" s="1038" t="str">
        <f>VLOOKUP(L463,'25-BRA-I-090'!$I:$FD,3,0)</f>
        <v>kích thước bạt: 16.5x10.5 m</v>
      </c>
      <c r="AC463" s="1038" t="str">
        <f>VLOOKUP(L463,'25-BRA-I-090'!$I:$FD,5,0)</f>
        <v>Pcs</v>
      </c>
      <c r="AD463" s="1038">
        <f>SUMIFS('25-BRA-I-090'!$CW:$CW,'25-BRA-I-090'!$I:$I,L463)</f>
        <v>4</v>
      </c>
      <c r="AE463" s="1038">
        <f>SUMIFS('25-BRA-I-090'!$CX:$CX,'25-BRA-I-090'!$I:$I,L463)</f>
        <v>0</v>
      </c>
      <c r="AF463" s="1038">
        <f>SUMIFS('25-BRA-I-090'!$DA:$DA,'25-BRA-I-090'!$I:$I,L463)</f>
        <v>0</v>
      </c>
      <c r="AG463" s="1038">
        <f>SUMIFS('25-BRA-I-090'!$DB:$DB,'25-BRA-I-090'!$I:$I,L463)</f>
        <v>0</v>
      </c>
      <c r="AH463" s="1039">
        <f>SUMIFS('25-BRA-I-090'!$DN:$DN,'25-BRA-I-090'!$I:$I,L463)+SUMIFS('25-BRA-I-090'!$EG:$EG,'25-BRA-I-090'!$I:$I,L463)</f>
        <v>346.5</v>
      </c>
      <c r="AI463" s="1039">
        <f>SUMIFS('25-BRA-I-090'!$DO:$DO,'25-BRA-I-090'!$I:$I,L463)+SUMIFS('25-BRA-I-090'!$EH:$EH,'25-BRA-I-090'!$I:$I,L463)</f>
        <v>0</v>
      </c>
      <c r="AJ463" s="1039">
        <f>SUMIFS('25-BRA-I-090'!$DS:$DS,'25-BRA-I-090'!$I:$I,L463)+26400*SUMIFS('25-BRA-I-090'!$EJ:$EJ,'25-BRA-I-090'!$I:$I,L463)</f>
        <v>19057500</v>
      </c>
      <c r="AL463" s="1091"/>
      <c r="AM463" s="1038"/>
    </row>
    <row r="464" spans="1:39" s="1009" customFormat="1" ht="30">
      <c r="A464" s="1105"/>
      <c r="B464" s="1056" t="str">
        <f t="shared" si="74"/>
        <v>kích thước bạt: 17x12 m</v>
      </c>
      <c r="C464" s="1057">
        <f>VLOOKUP(L464,'25-BRA-I-090'!$I:$FD,4,0)</f>
        <v>0</v>
      </c>
      <c r="D464" s="374" t="str">
        <f t="shared" si="75"/>
        <v>Pcs</v>
      </c>
      <c r="E464" s="183"/>
      <c r="F464" s="184">
        <f t="shared" si="76"/>
        <v>4</v>
      </c>
      <c r="G464" s="185">
        <f t="shared" si="76"/>
        <v>0</v>
      </c>
      <c r="H464" s="185">
        <f t="shared" si="76"/>
        <v>0</v>
      </c>
      <c r="I464" s="185">
        <f t="shared" si="77"/>
        <v>408</v>
      </c>
      <c r="J464" s="185">
        <f t="shared" si="78"/>
        <v>55000</v>
      </c>
      <c r="K464" s="185">
        <f t="shared" si="79"/>
        <v>22440000</v>
      </c>
      <c r="L464" s="1189" t="s">
        <v>1380</v>
      </c>
      <c r="M464" s="1058"/>
      <c r="N464" s="1058"/>
      <c r="T464" s="1010"/>
      <c r="U464" s="1132"/>
      <c r="V464" s="1011"/>
      <c r="AA464" s="1038" t="str">
        <f>VLOOKUP(L464,'25-BRA-I-090'!$I:$FD,2,0)</f>
        <v>Bạt che</v>
      </c>
      <c r="AB464" s="1038" t="str">
        <f>VLOOKUP(L464,'25-BRA-I-090'!$I:$FD,3,0)</f>
        <v>kích thước bạt: 17x12 m</v>
      </c>
      <c r="AC464" s="1038" t="str">
        <f>VLOOKUP(L464,'25-BRA-I-090'!$I:$FD,5,0)</f>
        <v>Pcs</v>
      </c>
      <c r="AD464" s="1038">
        <f>SUMIFS('25-BRA-I-090'!$CW:$CW,'25-BRA-I-090'!$I:$I,L464)</f>
        <v>4</v>
      </c>
      <c r="AE464" s="1038">
        <f>SUMIFS('25-BRA-I-090'!$CX:$CX,'25-BRA-I-090'!$I:$I,L464)</f>
        <v>0</v>
      </c>
      <c r="AF464" s="1038">
        <f>SUMIFS('25-BRA-I-090'!$DA:$DA,'25-BRA-I-090'!$I:$I,L464)</f>
        <v>0</v>
      </c>
      <c r="AG464" s="1038">
        <f>SUMIFS('25-BRA-I-090'!$DB:$DB,'25-BRA-I-090'!$I:$I,L464)</f>
        <v>0</v>
      </c>
      <c r="AH464" s="1039">
        <f>SUMIFS('25-BRA-I-090'!$DN:$DN,'25-BRA-I-090'!$I:$I,L464)+SUMIFS('25-BRA-I-090'!$EG:$EG,'25-BRA-I-090'!$I:$I,L464)</f>
        <v>408</v>
      </c>
      <c r="AI464" s="1039">
        <f>SUMIFS('25-BRA-I-090'!$DO:$DO,'25-BRA-I-090'!$I:$I,L464)+SUMIFS('25-BRA-I-090'!$EH:$EH,'25-BRA-I-090'!$I:$I,L464)</f>
        <v>0</v>
      </c>
      <c r="AJ464" s="1039">
        <f>SUMIFS('25-BRA-I-090'!$DS:$DS,'25-BRA-I-090'!$I:$I,L464)+26400*SUMIFS('25-BRA-I-090'!$EJ:$EJ,'25-BRA-I-090'!$I:$I,L464)</f>
        <v>22440000</v>
      </c>
      <c r="AL464" s="1091"/>
      <c r="AM464" s="1038"/>
    </row>
    <row r="465" spans="1:39" s="1009" customFormat="1" ht="30">
      <c r="A465" s="1105"/>
      <c r="B465" s="1056" t="str">
        <f t="shared" si="74"/>
        <v>kích thước bạt: 8x6.5 m</v>
      </c>
      <c r="C465" s="1057">
        <f>VLOOKUP(L465,'25-BRA-I-090'!$I:$FD,4,0)</f>
        <v>0</v>
      </c>
      <c r="D465" s="374" t="str">
        <f t="shared" si="75"/>
        <v>Pcs</v>
      </c>
      <c r="E465" s="183"/>
      <c r="F465" s="184">
        <f t="shared" si="76"/>
        <v>4</v>
      </c>
      <c r="G465" s="185">
        <f t="shared" si="76"/>
        <v>0</v>
      </c>
      <c r="H465" s="185">
        <f t="shared" si="76"/>
        <v>0</v>
      </c>
      <c r="I465" s="185">
        <f t="shared" si="77"/>
        <v>104</v>
      </c>
      <c r="J465" s="185">
        <f t="shared" si="78"/>
        <v>55000</v>
      </c>
      <c r="K465" s="185">
        <f t="shared" si="79"/>
        <v>5720000</v>
      </c>
      <c r="L465" s="1189" t="s">
        <v>1382</v>
      </c>
      <c r="M465" s="1058"/>
      <c r="N465" s="1058"/>
      <c r="T465" s="1010"/>
      <c r="U465" s="1132"/>
      <c r="V465" s="1011"/>
      <c r="AA465" s="1038" t="str">
        <f>VLOOKUP(L465,'25-BRA-I-090'!$I:$FD,2,0)</f>
        <v>Bạt che</v>
      </c>
      <c r="AB465" s="1038" t="str">
        <f>VLOOKUP(L465,'25-BRA-I-090'!$I:$FD,3,0)</f>
        <v>kích thước bạt: 8x6.5 m</v>
      </c>
      <c r="AC465" s="1038" t="str">
        <f>VLOOKUP(L465,'25-BRA-I-090'!$I:$FD,5,0)</f>
        <v>Pcs</v>
      </c>
      <c r="AD465" s="1038">
        <f>SUMIFS('25-BRA-I-090'!$CW:$CW,'25-BRA-I-090'!$I:$I,L465)</f>
        <v>4</v>
      </c>
      <c r="AE465" s="1038">
        <f>SUMIFS('25-BRA-I-090'!$CX:$CX,'25-BRA-I-090'!$I:$I,L465)</f>
        <v>0</v>
      </c>
      <c r="AF465" s="1038">
        <f>SUMIFS('25-BRA-I-090'!$DA:$DA,'25-BRA-I-090'!$I:$I,L465)</f>
        <v>0</v>
      </c>
      <c r="AG465" s="1038">
        <f>SUMIFS('25-BRA-I-090'!$DB:$DB,'25-BRA-I-090'!$I:$I,L465)</f>
        <v>0</v>
      </c>
      <c r="AH465" s="1039">
        <f>SUMIFS('25-BRA-I-090'!$DN:$DN,'25-BRA-I-090'!$I:$I,L465)+SUMIFS('25-BRA-I-090'!$EG:$EG,'25-BRA-I-090'!$I:$I,L465)</f>
        <v>104</v>
      </c>
      <c r="AI465" s="1039">
        <f>SUMIFS('25-BRA-I-090'!$DO:$DO,'25-BRA-I-090'!$I:$I,L465)+SUMIFS('25-BRA-I-090'!$EH:$EH,'25-BRA-I-090'!$I:$I,L465)</f>
        <v>0</v>
      </c>
      <c r="AJ465" s="1039">
        <f>SUMIFS('25-BRA-I-090'!$DS:$DS,'25-BRA-I-090'!$I:$I,L465)+26400*SUMIFS('25-BRA-I-090'!$EJ:$EJ,'25-BRA-I-090'!$I:$I,L465)</f>
        <v>5720000</v>
      </c>
      <c r="AL465" s="1091"/>
      <c r="AM465" s="1038"/>
    </row>
    <row r="466" spans="1:39" s="1009" customFormat="1" ht="30">
      <c r="A466" s="1105"/>
      <c r="B466" s="1056" t="str">
        <f t="shared" si="74"/>
        <v>kích thước bạt: 8x6.5 m</v>
      </c>
      <c r="C466" s="1057">
        <f>VLOOKUP(L466,'25-BRA-I-090'!$I:$FD,4,0)</f>
        <v>0</v>
      </c>
      <c r="D466" s="374" t="str">
        <f t="shared" si="75"/>
        <v>Pcs</v>
      </c>
      <c r="E466" s="183"/>
      <c r="F466" s="184">
        <f t="shared" si="76"/>
        <v>4</v>
      </c>
      <c r="G466" s="185">
        <f t="shared" si="76"/>
        <v>0</v>
      </c>
      <c r="H466" s="185">
        <f t="shared" si="76"/>
        <v>0</v>
      </c>
      <c r="I466" s="185">
        <f t="shared" si="77"/>
        <v>208</v>
      </c>
      <c r="J466" s="185">
        <f t="shared" si="78"/>
        <v>55000</v>
      </c>
      <c r="K466" s="185">
        <f t="shared" si="79"/>
        <v>11440000</v>
      </c>
      <c r="L466" s="1189" t="s">
        <v>1555</v>
      </c>
      <c r="M466" s="1058"/>
      <c r="N466" s="1058"/>
      <c r="T466" s="1010"/>
      <c r="U466" s="1132"/>
      <c r="V466" s="1011"/>
      <c r="AA466" s="1038" t="str">
        <f>VLOOKUP(L466,'25-BRA-I-090'!$I:$FD,2,0)</f>
        <v>Bạt che</v>
      </c>
      <c r="AB466" s="1038" t="str">
        <f>VLOOKUP(L466,'25-BRA-I-090'!$I:$FD,3,0)</f>
        <v>kích thước bạt: 8x6.5 m</v>
      </c>
      <c r="AC466" s="1038" t="str">
        <f>VLOOKUP(L466,'25-BRA-I-090'!$I:$FD,5,0)</f>
        <v>Pcs</v>
      </c>
      <c r="AD466" s="1038">
        <f>SUMIFS('25-BRA-I-090'!$CW:$CW,'25-BRA-I-090'!$I:$I,L466)</f>
        <v>4</v>
      </c>
      <c r="AE466" s="1038">
        <f>SUMIFS('25-BRA-I-090'!$CX:$CX,'25-BRA-I-090'!$I:$I,L466)</f>
        <v>0</v>
      </c>
      <c r="AF466" s="1038">
        <f>SUMIFS('25-BRA-I-090'!$DA:$DA,'25-BRA-I-090'!$I:$I,L466)</f>
        <v>0</v>
      </c>
      <c r="AG466" s="1038">
        <f>SUMIFS('25-BRA-I-090'!$DB:$DB,'25-BRA-I-090'!$I:$I,L466)</f>
        <v>0</v>
      </c>
      <c r="AH466" s="1039">
        <f>SUMIFS('25-BRA-I-090'!$DN:$DN,'25-BRA-I-090'!$I:$I,L466)+SUMIFS('25-BRA-I-090'!$EG:$EG,'25-BRA-I-090'!$I:$I,L466)</f>
        <v>208</v>
      </c>
      <c r="AI466" s="1039">
        <f>SUMIFS('25-BRA-I-090'!$DO:$DO,'25-BRA-I-090'!$I:$I,L466)+SUMIFS('25-BRA-I-090'!$EH:$EH,'25-BRA-I-090'!$I:$I,L466)</f>
        <v>0</v>
      </c>
      <c r="AJ466" s="1039">
        <f>SUMIFS('25-BRA-I-090'!$DS:$DS,'25-BRA-I-090'!$I:$I,L466)+26400*SUMIFS('25-BRA-I-090'!$EJ:$EJ,'25-BRA-I-090'!$I:$I,L466)</f>
        <v>11440000</v>
      </c>
      <c r="AL466" s="1091"/>
      <c r="AM466" s="1038"/>
    </row>
    <row r="467" spans="1:39" s="1009" customFormat="1" ht="30">
      <c r="A467" s="1105"/>
      <c r="B467" s="1056" t="str">
        <f t="shared" si="74"/>
        <v>Washer-17.5-DIN434-St-Galv</v>
      </c>
      <c r="C467" s="1057">
        <f>VLOOKUP(L467,'25-BRA-I-090'!$I:$FD,4,0)</f>
        <v>0</v>
      </c>
      <c r="D467" s="374" t="str">
        <f t="shared" si="75"/>
        <v>Pcs</v>
      </c>
      <c r="E467" s="183"/>
      <c r="F467" s="184">
        <f t="shared" si="76"/>
        <v>64</v>
      </c>
      <c r="G467" s="185">
        <f t="shared" si="76"/>
        <v>0</v>
      </c>
      <c r="H467" s="185">
        <f t="shared" si="76"/>
        <v>0</v>
      </c>
      <c r="I467" s="185">
        <f t="shared" si="77"/>
        <v>64</v>
      </c>
      <c r="J467" s="185">
        <f t="shared" si="78"/>
        <v>9110</v>
      </c>
      <c r="K467" s="185">
        <f t="shared" si="79"/>
        <v>583040</v>
      </c>
      <c r="L467" s="1189" t="s">
        <v>1433</v>
      </c>
      <c r="M467" s="1058"/>
      <c r="N467" s="1058"/>
      <c r="T467" s="1010"/>
      <c r="U467" s="1132"/>
      <c r="V467" s="1011"/>
      <c r="AA467" s="1038" t="str">
        <f>VLOOKUP(L467,'25-BRA-I-090'!$I:$FD,2,0)</f>
        <v>Đệm</v>
      </c>
      <c r="AB467" s="1038" t="str">
        <f>VLOOKUP(L467,'25-BRA-I-090'!$I:$FD,3,0)</f>
        <v>Washer-17.5-DIN434-St-Galv</v>
      </c>
      <c r="AC467" s="1038" t="str">
        <f>VLOOKUP(L467,'25-BRA-I-090'!$I:$FD,5,0)</f>
        <v>Pcs</v>
      </c>
      <c r="AD467" s="1038">
        <f>SUMIFS('25-BRA-I-090'!$CW:$CW,'25-BRA-I-090'!$I:$I,L467)</f>
        <v>64</v>
      </c>
      <c r="AE467" s="1038">
        <f>SUMIFS('25-BRA-I-090'!$CX:$CX,'25-BRA-I-090'!$I:$I,L467)</f>
        <v>0</v>
      </c>
      <c r="AF467" s="1038">
        <f>SUMIFS('25-BRA-I-090'!$DA:$DA,'25-BRA-I-090'!$I:$I,L467)</f>
        <v>0</v>
      </c>
      <c r="AG467" s="1038">
        <f>SUMIFS('25-BRA-I-090'!$DB:$DB,'25-BRA-I-090'!$I:$I,L467)</f>
        <v>0</v>
      </c>
      <c r="AH467" s="1039">
        <f>SUMIFS('25-BRA-I-090'!$DN:$DN,'25-BRA-I-090'!$I:$I,L467)+SUMIFS('25-BRA-I-090'!$EG:$EG,'25-BRA-I-090'!$I:$I,L467)</f>
        <v>64</v>
      </c>
      <c r="AI467" s="1039">
        <f>SUMIFS('25-BRA-I-090'!$DO:$DO,'25-BRA-I-090'!$I:$I,L467)+SUMIFS('25-BRA-I-090'!$EH:$EH,'25-BRA-I-090'!$I:$I,L467)</f>
        <v>0</v>
      </c>
      <c r="AJ467" s="1039">
        <f>SUMIFS('25-BRA-I-090'!$DS:$DS,'25-BRA-I-090'!$I:$I,L467)+26400*SUMIFS('25-BRA-I-090'!$EJ:$EJ,'25-BRA-I-090'!$I:$I,L467)</f>
        <v>583040</v>
      </c>
      <c r="AL467" s="1091"/>
      <c r="AM467" s="1038"/>
    </row>
    <row r="468" spans="1:39" s="1009" customFormat="1" ht="30">
      <c r="A468" s="1105"/>
      <c r="B468" s="1056" t="str">
        <f t="shared" si="74"/>
        <v>Washer-22-DIN434-8.8-Galv</v>
      </c>
      <c r="C468" s="1057">
        <f>VLOOKUP(L468,'25-BRA-I-090'!$I:$FD,4,0)</f>
        <v>0</v>
      </c>
      <c r="D468" s="374" t="str">
        <f t="shared" si="75"/>
        <v>Pcs</v>
      </c>
      <c r="E468" s="183"/>
      <c r="F468" s="184">
        <f t="shared" si="76"/>
        <v>16</v>
      </c>
      <c r="G468" s="185">
        <f t="shared" si="76"/>
        <v>0</v>
      </c>
      <c r="H468" s="185">
        <f t="shared" si="76"/>
        <v>0</v>
      </c>
      <c r="I468" s="185">
        <f t="shared" si="77"/>
        <v>16</v>
      </c>
      <c r="J468" s="185">
        <f t="shared" si="78"/>
        <v>16500</v>
      </c>
      <c r="K468" s="185">
        <f t="shared" si="79"/>
        <v>264000</v>
      </c>
      <c r="L468" s="1189" t="s">
        <v>1470</v>
      </c>
      <c r="M468" s="1058"/>
      <c r="N468" s="1058"/>
      <c r="T468" s="1010"/>
      <c r="U468" s="1132"/>
      <c r="V468" s="1011"/>
      <c r="AA468" s="1038" t="str">
        <f>VLOOKUP(L468,'25-BRA-I-090'!$I:$FD,2,0)</f>
        <v>Đệm</v>
      </c>
      <c r="AB468" s="1038" t="str">
        <f>VLOOKUP(L468,'25-BRA-I-090'!$I:$FD,3,0)</f>
        <v>Washer-22-DIN434-8.8-Galv</v>
      </c>
      <c r="AC468" s="1038" t="str">
        <f>VLOOKUP(L468,'25-BRA-I-090'!$I:$FD,5,0)</f>
        <v>Pcs</v>
      </c>
      <c r="AD468" s="1038">
        <f>SUMIFS('25-BRA-I-090'!$CW:$CW,'25-BRA-I-090'!$I:$I,L468)</f>
        <v>16</v>
      </c>
      <c r="AE468" s="1038">
        <f>SUMIFS('25-BRA-I-090'!$CX:$CX,'25-BRA-I-090'!$I:$I,L468)</f>
        <v>0</v>
      </c>
      <c r="AF468" s="1038">
        <f>SUMIFS('25-BRA-I-090'!$DA:$DA,'25-BRA-I-090'!$I:$I,L468)</f>
        <v>0</v>
      </c>
      <c r="AG468" s="1038">
        <f>SUMIFS('25-BRA-I-090'!$DB:$DB,'25-BRA-I-090'!$I:$I,L468)</f>
        <v>0</v>
      </c>
      <c r="AH468" s="1039">
        <f>SUMIFS('25-BRA-I-090'!$DN:$DN,'25-BRA-I-090'!$I:$I,L468)+SUMIFS('25-BRA-I-090'!$EG:$EG,'25-BRA-I-090'!$I:$I,L468)</f>
        <v>16</v>
      </c>
      <c r="AI468" s="1039">
        <f>SUMIFS('25-BRA-I-090'!$DO:$DO,'25-BRA-I-090'!$I:$I,L468)+SUMIFS('25-BRA-I-090'!$EH:$EH,'25-BRA-I-090'!$I:$I,L468)</f>
        <v>0</v>
      </c>
      <c r="AJ468" s="1039">
        <f>SUMIFS('25-BRA-I-090'!$DS:$DS,'25-BRA-I-090'!$I:$I,L468)+26400*SUMIFS('25-BRA-I-090'!$EJ:$EJ,'25-BRA-I-090'!$I:$I,L468)</f>
        <v>264000</v>
      </c>
      <c r="AL468" s="1091"/>
      <c r="AM468" s="1038"/>
    </row>
    <row r="469" spans="1:39" s="1009" customFormat="1">
      <c r="A469" s="1105"/>
      <c r="B469" s="1056" t="str">
        <f t="shared" si="74"/>
        <v>PL16x2000x12000</v>
      </c>
      <c r="C469" s="1057" t="str">
        <f>VLOOKUP(L469,'25-BRA-I-090'!$I:$FD,4,0)</f>
        <v>1.0038/A36</v>
      </c>
      <c r="D469" s="374" t="str">
        <f t="shared" si="75"/>
        <v>m2</v>
      </c>
      <c r="E469" s="183"/>
      <c r="F469" s="184">
        <f t="shared" si="76"/>
        <v>48</v>
      </c>
      <c r="G469" s="185">
        <f t="shared" si="76"/>
        <v>6028.8</v>
      </c>
      <c r="H469" s="185">
        <f t="shared" si="76"/>
        <v>0</v>
      </c>
      <c r="I469" s="185">
        <f t="shared" si="77"/>
        <v>48</v>
      </c>
      <c r="J469" s="185">
        <f t="shared" si="78"/>
        <v>1678472.7272727273</v>
      </c>
      <c r="K469" s="185">
        <f t="shared" si="79"/>
        <v>80566690.909090906</v>
      </c>
      <c r="L469" s="1189" t="s">
        <v>1472</v>
      </c>
      <c r="M469" s="1058"/>
      <c r="N469" s="1058"/>
      <c r="T469" s="1010"/>
      <c r="U469" s="1132"/>
      <c r="V469" s="1011"/>
      <c r="AA469" s="1038" t="str">
        <f>VLOOKUP(L469,'25-BRA-I-090'!$I:$FD,2,0)</f>
        <v>Tôn tấm</v>
      </c>
      <c r="AB469" s="1038" t="str">
        <f>VLOOKUP(L469,'25-BRA-I-090'!$I:$FD,3,0)</f>
        <v>PL16x2000x12000</v>
      </c>
      <c r="AC469" s="1038" t="str">
        <f>VLOOKUP(L469,'25-BRA-I-090'!$I:$FD,5,0)</f>
        <v>m2</v>
      </c>
      <c r="AD469" s="1038">
        <f>SUMIFS('25-BRA-I-090'!$CW:$CW,'25-BRA-I-090'!$I:$I,L469)</f>
        <v>48</v>
      </c>
      <c r="AE469" s="1038">
        <f>SUMIFS('25-BRA-I-090'!$CX:$CX,'25-BRA-I-090'!$I:$I,L469)</f>
        <v>6028.8</v>
      </c>
      <c r="AF469" s="1038">
        <f>SUMIFS('25-BRA-I-090'!$DA:$DA,'25-BRA-I-090'!$I:$I,L469)</f>
        <v>0</v>
      </c>
      <c r="AG469" s="1038">
        <f>SUMIFS('25-BRA-I-090'!$DB:$DB,'25-BRA-I-090'!$I:$I,L469)</f>
        <v>0</v>
      </c>
      <c r="AH469" s="1039">
        <f>SUMIFS('25-BRA-I-090'!$DN:$DN,'25-BRA-I-090'!$I:$I,L469)+SUMIFS('25-BRA-I-090'!$EG:$EG,'25-BRA-I-090'!$I:$I,L469)</f>
        <v>48</v>
      </c>
      <c r="AI469" s="1039">
        <f>SUMIFS('25-BRA-I-090'!$DO:$DO,'25-BRA-I-090'!$I:$I,L469)+SUMIFS('25-BRA-I-090'!$EH:$EH,'25-BRA-I-090'!$I:$I,L469)</f>
        <v>6028.8</v>
      </c>
      <c r="AJ469" s="1039">
        <f>SUMIFS('25-BRA-I-090'!$DS:$DS,'25-BRA-I-090'!$I:$I,L469)+26400*SUMIFS('25-BRA-I-090'!$EJ:$EJ,'25-BRA-I-090'!$I:$I,L469)</f>
        <v>80566690.909090906</v>
      </c>
      <c r="AL469" s="1091"/>
      <c r="AM469" s="1038"/>
    </row>
    <row r="470" spans="1:39" s="1009" customFormat="1" ht="31">
      <c r="A470" s="1105"/>
      <c r="B470" s="1056" t="str">
        <f t="shared" si="74"/>
        <v>Thùng gỗ</v>
      </c>
      <c r="C470" s="1057" t="str">
        <f>VLOOKUP(L470,'25-BRA-I-090'!$I:$FD,4,0)</f>
        <v>Gỗ có dấu khử trùng 
( ISPM 15)</v>
      </c>
      <c r="D470" s="374" t="str">
        <f t="shared" si="75"/>
        <v>pcs</v>
      </c>
      <c r="E470" s="183"/>
      <c r="F470" s="184">
        <f t="shared" si="76"/>
        <v>5</v>
      </c>
      <c r="G470" s="185">
        <f t="shared" si="76"/>
        <v>0</v>
      </c>
      <c r="H470" s="185">
        <f t="shared" si="76"/>
        <v>0</v>
      </c>
      <c r="I470" s="185">
        <f t="shared" si="77"/>
        <v>5</v>
      </c>
      <c r="J470" s="185">
        <f t="shared" si="78"/>
        <v>2100000</v>
      </c>
      <c r="K470" s="185">
        <f t="shared" si="79"/>
        <v>10500000</v>
      </c>
      <c r="L470" s="1189" t="s">
        <v>1606</v>
      </c>
      <c r="M470" s="1058"/>
      <c r="N470" s="1058"/>
      <c r="T470" s="1010"/>
      <c r="U470" s="1132"/>
      <c r="V470" s="1011"/>
      <c r="AA470" s="1038" t="str">
        <f>VLOOKUP(L470,'25-BRA-I-090'!$I:$FD,2,0)</f>
        <v>Thùng gỗ</v>
      </c>
      <c r="AB470" s="1038" t="str">
        <f>VLOOKUP(L470,'25-BRA-I-090'!$I:$FD,3,0)</f>
        <v>Thùng gỗ</v>
      </c>
      <c r="AC470" s="1038" t="str">
        <f>VLOOKUP(L470,'25-BRA-I-090'!$I:$FD,5,0)</f>
        <v>pcs</v>
      </c>
      <c r="AD470" s="1038">
        <f>SUMIFS('25-BRA-I-090'!$CW:$CW,'25-BRA-I-090'!$I:$I,L470)</f>
        <v>5</v>
      </c>
      <c r="AE470" s="1038">
        <f>SUMIFS('25-BRA-I-090'!$CX:$CX,'25-BRA-I-090'!$I:$I,L470)</f>
        <v>0</v>
      </c>
      <c r="AF470" s="1038">
        <f>SUMIFS('25-BRA-I-090'!$DA:$DA,'25-BRA-I-090'!$I:$I,L470)</f>
        <v>0</v>
      </c>
      <c r="AG470" s="1038">
        <f>SUMIFS('25-BRA-I-090'!$DB:$DB,'25-BRA-I-090'!$I:$I,L470)</f>
        <v>0</v>
      </c>
      <c r="AH470" s="1039">
        <f>SUMIFS('25-BRA-I-090'!$DN:$DN,'25-BRA-I-090'!$I:$I,L470)+SUMIFS('25-BRA-I-090'!$EG:$EG,'25-BRA-I-090'!$I:$I,L470)</f>
        <v>5</v>
      </c>
      <c r="AI470" s="1039">
        <f>SUMIFS('25-BRA-I-090'!$DO:$DO,'25-BRA-I-090'!$I:$I,L470)+SUMIFS('25-BRA-I-090'!$EH:$EH,'25-BRA-I-090'!$I:$I,L470)</f>
        <v>0</v>
      </c>
      <c r="AJ470" s="1039">
        <f>SUMIFS('25-BRA-I-090'!$DS:$DS,'25-BRA-I-090'!$I:$I,L470)+26400*SUMIFS('25-BRA-I-090'!$EJ:$EJ,'25-BRA-I-090'!$I:$I,L470)</f>
        <v>10500000</v>
      </c>
      <c r="AL470" s="1091"/>
      <c r="AM470" s="1038"/>
    </row>
    <row r="471" spans="1:39" s="1009" customFormat="1" ht="30">
      <c r="A471" s="1105"/>
      <c r="B471" s="1056" t="str">
        <f t="shared" ref="B471:B534" si="80">AB471</f>
        <v>Polyme belt 50</v>
      </c>
      <c r="C471" s="1057" t="str">
        <f>VLOOKUP(L471,'25-BRA-I-090'!$I:$FD,4,0)</f>
        <v>Polyeste</v>
      </c>
      <c r="D471" s="374" t="str">
        <f t="shared" ref="D471:D534" si="81">AC471</f>
        <v>m</v>
      </c>
      <c r="E471" s="183"/>
      <c r="F471" s="184">
        <f t="shared" ref="F471:H534" si="82">AD471</f>
        <v>2600</v>
      </c>
      <c r="G471" s="185">
        <f t="shared" si="82"/>
        <v>0</v>
      </c>
      <c r="H471" s="185">
        <f t="shared" si="82"/>
        <v>0</v>
      </c>
      <c r="I471" s="185">
        <f t="shared" ref="I471:I534" si="83">AH471</f>
        <v>3600</v>
      </c>
      <c r="J471" s="185">
        <f t="shared" ref="J471:J534" si="84">K471/I471</f>
        <v>6730</v>
      </c>
      <c r="K471" s="185">
        <f t="shared" ref="K471:K534" si="85">AJ471</f>
        <v>24228000</v>
      </c>
      <c r="L471" s="1189" t="s">
        <v>1607</v>
      </c>
      <c r="M471" s="1058"/>
      <c r="N471" s="1058"/>
      <c r="T471" s="1010"/>
      <c r="U471" s="1132"/>
      <c r="V471" s="1011"/>
      <c r="AA471" s="1038" t="str">
        <f>VLOOKUP(L471,'25-BRA-I-090'!$I:$FD,2,0)</f>
        <v>Dây chằng kiện</v>
      </c>
      <c r="AB471" s="1038" t="str">
        <f>VLOOKUP(L471,'25-BRA-I-090'!$I:$FD,3,0)</f>
        <v>Polyme belt 50</v>
      </c>
      <c r="AC471" s="1038" t="str">
        <f>VLOOKUP(L471,'25-BRA-I-090'!$I:$FD,5,0)</f>
        <v>m</v>
      </c>
      <c r="AD471" s="1038">
        <f>SUMIFS('25-BRA-I-090'!$CW:$CW,'25-BRA-I-090'!$I:$I,L471)</f>
        <v>2600</v>
      </c>
      <c r="AE471" s="1038">
        <f>SUMIFS('25-BRA-I-090'!$CX:$CX,'25-BRA-I-090'!$I:$I,L471)</f>
        <v>0</v>
      </c>
      <c r="AF471" s="1038">
        <f>SUMIFS('25-BRA-I-090'!$DA:$DA,'25-BRA-I-090'!$I:$I,L471)</f>
        <v>0</v>
      </c>
      <c r="AG471" s="1038">
        <f>SUMIFS('25-BRA-I-090'!$DB:$DB,'25-BRA-I-090'!$I:$I,L471)</f>
        <v>0</v>
      </c>
      <c r="AH471" s="1039">
        <f>SUMIFS('25-BRA-I-090'!$DN:$DN,'25-BRA-I-090'!$I:$I,L471)+SUMIFS('25-BRA-I-090'!$EG:$EG,'25-BRA-I-090'!$I:$I,L471)</f>
        <v>3600</v>
      </c>
      <c r="AI471" s="1039">
        <f>SUMIFS('25-BRA-I-090'!$DO:$DO,'25-BRA-I-090'!$I:$I,L471)+SUMIFS('25-BRA-I-090'!$EH:$EH,'25-BRA-I-090'!$I:$I,L471)</f>
        <v>0</v>
      </c>
      <c r="AJ471" s="1039">
        <f>SUMIFS('25-BRA-I-090'!$DS:$DS,'25-BRA-I-090'!$I:$I,L471)+26400*SUMIFS('25-BRA-I-090'!$EJ:$EJ,'25-BRA-I-090'!$I:$I,L471)</f>
        <v>24228000</v>
      </c>
      <c r="AL471" s="1091"/>
      <c r="AM471" s="1038"/>
    </row>
    <row r="472" spans="1:39" s="1009" customFormat="1" ht="45">
      <c r="A472" s="1105"/>
      <c r="B472" s="1056" t="str">
        <f t="shared" si="80"/>
        <v>Khóa Polyme belt 50</v>
      </c>
      <c r="C472" s="1057" t="str">
        <f>VLOOKUP(L472,'25-BRA-I-090'!$I:$FD,4,0)</f>
        <v>Steel</v>
      </c>
      <c r="D472" s="374" t="str">
        <f t="shared" si="81"/>
        <v>Pcs</v>
      </c>
      <c r="E472" s="183"/>
      <c r="F472" s="184">
        <f t="shared" si="82"/>
        <v>600</v>
      </c>
      <c r="G472" s="185">
        <f t="shared" si="82"/>
        <v>0</v>
      </c>
      <c r="H472" s="185">
        <f t="shared" si="82"/>
        <v>0</v>
      </c>
      <c r="I472" s="185">
        <f t="shared" si="83"/>
        <v>800</v>
      </c>
      <c r="J472" s="185">
        <f t="shared" si="84"/>
        <v>37000</v>
      </c>
      <c r="K472" s="185">
        <f t="shared" si="85"/>
        <v>29600000</v>
      </c>
      <c r="L472" s="1189" t="s">
        <v>1611</v>
      </c>
      <c r="M472" s="1058"/>
      <c r="N472" s="1058"/>
      <c r="T472" s="1010"/>
      <c r="U472" s="1132"/>
      <c r="V472" s="1011"/>
      <c r="AA472" s="1038" t="str">
        <f>VLOOKUP(L472,'25-BRA-I-090'!$I:$FD,2,0)</f>
        <v>Khóa dây Polyme belt 32</v>
      </c>
      <c r="AB472" s="1038" t="str">
        <f>VLOOKUP(L472,'25-BRA-I-090'!$I:$FD,3,0)</f>
        <v>Khóa Polyme belt 50</v>
      </c>
      <c r="AC472" s="1038" t="str">
        <f>VLOOKUP(L472,'25-BRA-I-090'!$I:$FD,5,0)</f>
        <v>Pcs</v>
      </c>
      <c r="AD472" s="1038">
        <f>SUMIFS('25-BRA-I-090'!$CW:$CW,'25-BRA-I-090'!$I:$I,L472)</f>
        <v>600</v>
      </c>
      <c r="AE472" s="1038">
        <f>SUMIFS('25-BRA-I-090'!$CX:$CX,'25-BRA-I-090'!$I:$I,L472)</f>
        <v>0</v>
      </c>
      <c r="AF472" s="1038">
        <f>SUMIFS('25-BRA-I-090'!$DA:$DA,'25-BRA-I-090'!$I:$I,L472)</f>
        <v>0</v>
      </c>
      <c r="AG472" s="1038">
        <f>SUMIFS('25-BRA-I-090'!$DB:$DB,'25-BRA-I-090'!$I:$I,L472)</f>
        <v>0</v>
      </c>
      <c r="AH472" s="1039">
        <f>SUMIFS('25-BRA-I-090'!$DN:$DN,'25-BRA-I-090'!$I:$I,L472)+SUMIFS('25-BRA-I-090'!$EG:$EG,'25-BRA-I-090'!$I:$I,L472)</f>
        <v>800</v>
      </c>
      <c r="AI472" s="1039">
        <f>SUMIFS('25-BRA-I-090'!$DO:$DO,'25-BRA-I-090'!$I:$I,L472)+SUMIFS('25-BRA-I-090'!$EH:$EH,'25-BRA-I-090'!$I:$I,L472)</f>
        <v>0</v>
      </c>
      <c r="AJ472" s="1039">
        <f>SUMIFS('25-BRA-I-090'!$DS:$DS,'25-BRA-I-090'!$I:$I,L472)+26400*SUMIFS('25-BRA-I-090'!$EJ:$EJ,'25-BRA-I-090'!$I:$I,L472)</f>
        <v>29600000</v>
      </c>
      <c r="AL472" s="1091"/>
      <c r="AM472" s="1038"/>
    </row>
    <row r="473" spans="1:39" s="1009" customFormat="1">
      <c r="A473" s="1105"/>
      <c r="B473" s="1056" t="str">
        <f t="shared" si="80"/>
        <v>Mút xốp 5mm</v>
      </c>
      <c r="C473" s="1057" t="str">
        <f>VLOOKUP(L473,'25-BRA-I-090'!$I:$FD,4,0)</f>
        <v>mút xốp chèn kiện</v>
      </c>
      <c r="D473" s="374" t="str">
        <f t="shared" si="81"/>
        <v>m2</v>
      </c>
      <c r="E473" s="183"/>
      <c r="F473" s="184">
        <f t="shared" si="82"/>
        <v>1800</v>
      </c>
      <c r="G473" s="185">
        <f t="shared" si="82"/>
        <v>0</v>
      </c>
      <c r="H473" s="185">
        <f t="shared" si="82"/>
        <v>0</v>
      </c>
      <c r="I473" s="185">
        <f t="shared" si="83"/>
        <v>800</v>
      </c>
      <c r="J473" s="185">
        <f t="shared" si="84"/>
        <v>20000</v>
      </c>
      <c r="K473" s="185">
        <f t="shared" si="85"/>
        <v>16000000</v>
      </c>
      <c r="L473" s="1189" t="s">
        <v>1614</v>
      </c>
      <c r="M473" s="1058"/>
      <c r="N473" s="1058"/>
      <c r="T473" s="1010"/>
      <c r="U473" s="1132"/>
      <c r="V473" s="1011"/>
      <c r="AA473" s="1038" t="str">
        <f>VLOOKUP(L473,'25-BRA-I-090'!$I:$FD,2,0)</f>
        <v xml:space="preserve">Mút xốp </v>
      </c>
      <c r="AB473" s="1038" t="str">
        <f>VLOOKUP(L473,'25-BRA-I-090'!$I:$FD,3,0)</f>
        <v>Mút xốp 5mm</v>
      </c>
      <c r="AC473" s="1038" t="str">
        <f>VLOOKUP(L473,'25-BRA-I-090'!$I:$FD,5,0)</f>
        <v>m2</v>
      </c>
      <c r="AD473" s="1038">
        <f>SUMIFS('25-BRA-I-090'!$CW:$CW,'25-BRA-I-090'!$I:$I,L473)</f>
        <v>1800</v>
      </c>
      <c r="AE473" s="1038">
        <f>SUMIFS('25-BRA-I-090'!$CX:$CX,'25-BRA-I-090'!$I:$I,L473)</f>
        <v>0</v>
      </c>
      <c r="AF473" s="1038">
        <f>SUMIFS('25-BRA-I-090'!$DA:$DA,'25-BRA-I-090'!$I:$I,L473)</f>
        <v>0</v>
      </c>
      <c r="AG473" s="1038">
        <f>SUMIFS('25-BRA-I-090'!$DB:$DB,'25-BRA-I-090'!$I:$I,L473)</f>
        <v>0</v>
      </c>
      <c r="AH473" s="1039">
        <f>SUMIFS('25-BRA-I-090'!$DN:$DN,'25-BRA-I-090'!$I:$I,L473)+SUMIFS('25-BRA-I-090'!$EG:$EG,'25-BRA-I-090'!$I:$I,L473)</f>
        <v>800</v>
      </c>
      <c r="AI473" s="1039">
        <f>SUMIFS('25-BRA-I-090'!$DO:$DO,'25-BRA-I-090'!$I:$I,L473)+SUMIFS('25-BRA-I-090'!$EH:$EH,'25-BRA-I-090'!$I:$I,L473)</f>
        <v>0</v>
      </c>
      <c r="AJ473" s="1039">
        <f>SUMIFS('25-BRA-I-090'!$DS:$DS,'25-BRA-I-090'!$I:$I,L473)+26400*SUMIFS('25-BRA-I-090'!$EJ:$EJ,'25-BRA-I-090'!$I:$I,L473)</f>
        <v>16000000</v>
      </c>
      <c r="AL473" s="1091"/>
      <c r="AM473" s="1038"/>
    </row>
    <row r="474" spans="1:39" s="1009" customFormat="1" ht="30">
      <c r="A474" s="1105"/>
      <c r="B474" s="1056" t="str">
        <f t="shared" si="80"/>
        <v>Wood 50x100-L2000</v>
      </c>
      <c r="C474" s="1057" t="str">
        <f>VLOOKUP(L474,'25-BRA-I-090'!$I:$FD,4,0)</f>
        <v>Gỗ  (có dấu khử trùng)</v>
      </c>
      <c r="D474" s="374" t="str">
        <f t="shared" si="81"/>
        <v>m</v>
      </c>
      <c r="E474" s="183"/>
      <c r="F474" s="184">
        <f t="shared" si="82"/>
        <v>300</v>
      </c>
      <c r="G474" s="185">
        <f t="shared" si="82"/>
        <v>0</v>
      </c>
      <c r="H474" s="185">
        <f t="shared" si="82"/>
        <v>0</v>
      </c>
      <c r="I474" s="185">
        <f t="shared" si="83"/>
        <v>300</v>
      </c>
      <c r="J474" s="185">
        <f t="shared" si="84"/>
        <v>77000</v>
      </c>
      <c r="K474" s="185">
        <f t="shared" si="85"/>
        <v>23100000</v>
      </c>
      <c r="L474" s="1189" t="s">
        <v>1615</v>
      </c>
      <c r="M474" s="1058"/>
      <c r="N474" s="1058"/>
      <c r="T474" s="1010"/>
      <c r="U474" s="1132"/>
      <c r="V474" s="1011"/>
      <c r="AA474" s="1038" t="str">
        <f>VLOOKUP(L474,'25-BRA-I-090'!$I:$FD,2,0)</f>
        <v>Gỗ đóng kiện</v>
      </c>
      <c r="AB474" s="1038" t="str">
        <f>VLOOKUP(L474,'25-BRA-I-090'!$I:$FD,3,0)</f>
        <v>Wood 50x100-L2000</v>
      </c>
      <c r="AC474" s="1038" t="str">
        <f>VLOOKUP(L474,'25-BRA-I-090'!$I:$FD,5,0)</f>
        <v>m</v>
      </c>
      <c r="AD474" s="1038">
        <f>SUMIFS('25-BRA-I-090'!$CW:$CW,'25-BRA-I-090'!$I:$I,L474)</f>
        <v>300</v>
      </c>
      <c r="AE474" s="1038">
        <f>SUMIFS('25-BRA-I-090'!$CX:$CX,'25-BRA-I-090'!$I:$I,L474)</f>
        <v>0</v>
      </c>
      <c r="AF474" s="1038">
        <f>SUMIFS('25-BRA-I-090'!$DA:$DA,'25-BRA-I-090'!$I:$I,L474)</f>
        <v>0</v>
      </c>
      <c r="AG474" s="1038">
        <f>SUMIFS('25-BRA-I-090'!$DB:$DB,'25-BRA-I-090'!$I:$I,L474)</f>
        <v>0</v>
      </c>
      <c r="AH474" s="1039">
        <f>SUMIFS('25-BRA-I-090'!$DN:$DN,'25-BRA-I-090'!$I:$I,L474)+SUMIFS('25-BRA-I-090'!$EG:$EG,'25-BRA-I-090'!$I:$I,L474)</f>
        <v>300</v>
      </c>
      <c r="AI474" s="1039">
        <f>SUMIFS('25-BRA-I-090'!$DO:$DO,'25-BRA-I-090'!$I:$I,L474)+SUMIFS('25-BRA-I-090'!$EH:$EH,'25-BRA-I-090'!$I:$I,L474)</f>
        <v>0</v>
      </c>
      <c r="AJ474" s="1039">
        <f>SUMIFS('25-BRA-I-090'!$DS:$DS,'25-BRA-I-090'!$I:$I,L474)+26400*SUMIFS('25-BRA-I-090'!$EJ:$EJ,'25-BRA-I-090'!$I:$I,L474)</f>
        <v>23100000</v>
      </c>
      <c r="AL474" s="1091"/>
      <c r="AM474" s="1038"/>
    </row>
    <row r="475" spans="1:39" s="1009" customFormat="1" ht="30">
      <c r="A475" s="1105"/>
      <c r="B475" s="1056" t="str">
        <f t="shared" si="80"/>
        <v>Wood 100x100-L2000</v>
      </c>
      <c r="C475" s="1057" t="str">
        <f>VLOOKUP(L475,'25-BRA-I-090'!$I:$FD,4,0)</f>
        <v>Gỗ  (có dấu khử trùng)</v>
      </c>
      <c r="D475" s="374" t="str">
        <f t="shared" si="81"/>
        <v>m</v>
      </c>
      <c r="E475" s="183"/>
      <c r="F475" s="184">
        <f t="shared" si="82"/>
        <v>1900</v>
      </c>
      <c r="G475" s="185">
        <f t="shared" si="82"/>
        <v>0</v>
      </c>
      <c r="H475" s="185">
        <f t="shared" si="82"/>
        <v>0</v>
      </c>
      <c r="I475" s="185">
        <f t="shared" si="83"/>
        <v>1697</v>
      </c>
      <c r="J475" s="185">
        <f t="shared" si="84"/>
        <v>77000</v>
      </c>
      <c r="K475" s="185">
        <f t="shared" si="85"/>
        <v>130669000</v>
      </c>
      <c r="L475" s="1189" t="s">
        <v>1619</v>
      </c>
      <c r="M475" s="1058"/>
      <c r="N475" s="1058"/>
      <c r="T475" s="1010"/>
      <c r="U475" s="1132"/>
      <c r="V475" s="1011"/>
      <c r="AA475" s="1038" t="str">
        <f>VLOOKUP(L475,'25-BRA-I-090'!$I:$FD,2,0)</f>
        <v>Gỗ đóng kiện</v>
      </c>
      <c r="AB475" s="1038" t="str">
        <f>VLOOKUP(L475,'25-BRA-I-090'!$I:$FD,3,0)</f>
        <v>Wood 100x100-L2000</v>
      </c>
      <c r="AC475" s="1038" t="str">
        <f>VLOOKUP(L475,'25-BRA-I-090'!$I:$FD,5,0)</f>
        <v>m</v>
      </c>
      <c r="AD475" s="1038">
        <f>SUMIFS('25-BRA-I-090'!$CW:$CW,'25-BRA-I-090'!$I:$I,L475)</f>
        <v>1900</v>
      </c>
      <c r="AE475" s="1038">
        <f>SUMIFS('25-BRA-I-090'!$CX:$CX,'25-BRA-I-090'!$I:$I,L475)</f>
        <v>0</v>
      </c>
      <c r="AF475" s="1038">
        <f>SUMIFS('25-BRA-I-090'!$DA:$DA,'25-BRA-I-090'!$I:$I,L475)</f>
        <v>0</v>
      </c>
      <c r="AG475" s="1038">
        <f>SUMIFS('25-BRA-I-090'!$DB:$DB,'25-BRA-I-090'!$I:$I,L475)</f>
        <v>0</v>
      </c>
      <c r="AH475" s="1039">
        <f>SUMIFS('25-BRA-I-090'!$DN:$DN,'25-BRA-I-090'!$I:$I,L475)+SUMIFS('25-BRA-I-090'!$EG:$EG,'25-BRA-I-090'!$I:$I,L475)</f>
        <v>1697</v>
      </c>
      <c r="AI475" s="1039">
        <f>SUMIFS('25-BRA-I-090'!$DO:$DO,'25-BRA-I-090'!$I:$I,L475)+SUMIFS('25-BRA-I-090'!$EH:$EH,'25-BRA-I-090'!$I:$I,L475)</f>
        <v>0</v>
      </c>
      <c r="AJ475" s="1039">
        <f>SUMIFS('25-BRA-I-090'!$DS:$DS,'25-BRA-I-090'!$I:$I,L475)+26400*SUMIFS('25-BRA-I-090'!$EJ:$EJ,'25-BRA-I-090'!$I:$I,L475)</f>
        <v>130669000</v>
      </c>
      <c r="AL475" s="1091"/>
      <c r="AM475" s="1038"/>
    </row>
    <row r="476" spans="1:39" s="1009" customFormat="1">
      <c r="A476" s="1105"/>
      <c r="B476" s="1056" t="str">
        <f t="shared" si="80"/>
        <v>đinh sắt 5 cm</v>
      </c>
      <c r="C476" s="1057" t="str">
        <f>VLOOKUP(L476,'25-BRA-I-090'!$I:$FD,4,0)</f>
        <v>Steel</v>
      </c>
      <c r="D476" s="374" t="str">
        <f t="shared" si="81"/>
        <v>Pcs</v>
      </c>
      <c r="E476" s="183"/>
      <c r="F476" s="184">
        <f t="shared" si="82"/>
        <v>500</v>
      </c>
      <c r="G476" s="185">
        <f t="shared" si="82"/>
        <v>0</v>
      </c>
      <c r="H476" s="185">
        <f t="shared" si="82"/>
        <v>0</v>
      </c>
      <c r="I476" s="185">
        <f t="shared" si="83"/>
        <v>500</v>
      </c>
      <c r="J476" s="185">
        <f t="shared" si="84"/>
        <v>500</v>
      </c>
      <c r="K476" s="185">
        <f t="shared" si="85"/>
        <v>250000</v>
      </c>
      <c r="L476" s="1189" t="s">
        <v>1621</v>
      </c>
      <c r="M476" s="1058"/>
      <c r="N476" s="1058"/>
      <c r="T476" s="1010"/>
      <c r="U476" s="1132"/>
      <c r="V476" s="1011"/>
      <c r="AA476" s="1038" t="str">
        <f>VLOOKUP(L476,'25-BRA-I-090'!$I:$FD,2,0)</f>
        <v>Đinh sắt</v>
      </c>
      <c r="AB476" s="1038" t="str">
        <f>VLOOKUP(L476,'25-BRA-I-090'!$I:$FD,3,0)</f>
        <v>đinh sắt 5 cm</v>
      </c>
      <c r="AC476" s="1038" t="str">
        <f>VLOOKUP(L476,'25-BRA-I-090'!$I:$FD,5,0)</f>
        <v>Pcs</v>
      </c>
      <c r="AD476" s="1038">
        <f>SUMIFS('25-BRA-I-090'!$CW:$CW,'25-BRA-I-090'!$I:$I,L476)</f>
        <v>500</v>
      </c>
      <c r="AE476" s="1038">
        <f>SUMIFS('25-BRA-I-090'!$CX:$CX,'25-BRA-I-090'!$I:$I,L476)</f>
        <v>0</v>
      </c>
      <c r="AF476" s="1038">
        <f>SUMIFS('25-BRA-I-090'!$DA:$DA,'25-BRA-I-090'!$I:$I,L476)</f>
        <v>0</v>
      </c>
      <c r="AG476" s="1038">
        <f>SUMIFS('25-BRA-I-090'!$DB:$DB,'25-BRA-I-090'!$I:$I,L476)</f>
        <v>0</v>
      </c>
      <c r="AH476" s="1039">
        <f>SUMIFS('25-BRA-I-090'!$DN:$DN,'25-BRA-I-090'!$I:$I,L476)+SUMIFS('25-BRA-I-090'!$EG:$EG,'25-BRA-I-090'!$I:$I,L476)</f>
        <v>500</v>
      </c>
      <c r="AI476" s="1039">
        <f>SUMIFS('25-BRA-I-090'!$DO:$DO,'25-BRA-I-090'!$I:$I,L476)+SUMIFS('25-BRA-I-090'!$EH:$EH,'25-BRA-I-090'!$I:$I,L476)</f>
        <v>0</v>
      </c>
      <c r="AJ476" s="1039">
        <f>SUMIFS('25-BRA-I-090'!$DS:$DS,'25-BRA-I-090'!$I:$I,L476)+26400*SUMIFS('25-BRA-I-090'!$EJ:$EJ,'25-BRA-I-090'!$I:$I,L476)</f>
        <v>250000</v>
      </c>
      <c r="AL476" s="1091"/>
      <c r="AM476" s="1038"/>
    </row>
    <row r="477" spans="1:39" s="1009" customFormat="1">
      <c r="A477" s="1105"/>
      <c r="B477" s="1056" t="str">
        <f t="shared" si="80"/>
        <v>đinh sắt 15 cm</v>
      </c>
      <c r="C477" s="1057" t="str">
        <f>VLOOKUP(L477,'25-BRA-I-090'!$I:$FD,4,0)</f>
        <v>Steel</v>
      </c>
      <c r="D477" s="374" t="str">
        <f t="shared" si="81"/>
        <v>Pcs</v>
      </c>
      <c r="E477" s="183"/>
      <c r="F477" s="184">
        <f t="shared" si="82"/>
        <v>1500</v>
      </c>
      <c r="G477" s="185">
        <f t="shared" si="82"/>
        <v>0</v>
      </c>
      <c r="H477" s="185">
        <f t="shared" si="82"/>
        <v>0</v>
      </c>
      <c r="I477" s="185">
        <f t="shared" si="83"/>
        <v>500</v>
      </c>
      <c r="J477" s="185">
        <f t="shared" si="84"/>
        <v>2000</v>
      </c>
      <c r="K477" s="185">
        <f t="shared" si="85"/>
        <v>1000000</v>
      </c>
      <c r="L477" s="1189" t="s">
        <v>1624</v>
      </c>
      <c r="M477" s="1058"/>
      <c r="N477" s="1058"/>
      <c r="T477" s="1010"/>
      <c r="U477" s="1132"/>
      <c r="V477" s="1011"/>
      <c r="AA477" s="1038" t="str">
        <f>VLOOKUP(L477,'25-BRA-I-090'!$I:$FD,2,0)</f>
        <v>Đinh sắt</v>
      </c>
      <c r="AB477" s="1038" t="str">
        <f>VLOOKUP(L477,'25-BRA-I-090'!$I:$FD,3,0)</f>
        <v>đinh sắt 15 cm</v>
      </c>
      <c r="AC477" s="1038" t="str">
        <f>VLOOKUP(L477,'25-BRA-I-090'!$I:$FD,5,0)</f>
        <v>Pcs</v>
      </c>
      <c r="AD477" s="1038">
        <f>SUMIFS('25-BRA-I-090'!$CW:$CW,'25-BRA-I-090'!$I:$I,L477)</f>
        <v>1500</v>
      </c>
      <c r="AE477" s="1038">
        <f>SUMIFS('25-BRA-I-090'!$CX:$CX,'25-BRA-I-090'!$I:$I,L477)</f>
        <v>0</v>
      </c>
      <c r="AF477" s="1038">
        <f>SUMIFS('25-BRA-I-090'!$DA:$DA,'25-BRA-I-090'!$I:$I,L477)</f>
        <v>0</v>
      </c>
      <c r="AG477" s="1038">
        <f>SUMIFS('25-BRA-I-090'!$DB:$DB,'25-BRA-I-090'!$I:$I,L477)</f>
        <v>0</v>
      </c>
      <c r="AH477" s="1039">
        <f>SUMIFS('25-BRA-I-090'!$DN:$DN,'25-BRA-I-090'!$I:$I,L477)+SUMIFS('25-BRA-I-090'!$EG:$EG,'25-BRA-I-090'!$I:$I,L477)</f>
        <v>500</v>
      </c>
      <c r="AI477" s="1039">
        <f>SUMIFS('25-BRA-I-090'!$DO:$DO,'25-BRA-I-090'!$I:$I,L477)+SUMIFS('25-BRA-I-090'!$EH:$EH,'25-BRA-I-090'!$I:$I,L477)</f>
        <v>0</v>
      </c>
      <c r="AJ477" s="1039">
        <f>SUMIFS('25-BRA-I-090'!$DS:$DS,'25-BRA-I-090'!$I:$I,L477)+26400*SUMIFS('25-BRA-I-090'!$EJ:$EJ,'25-BRA-I-090'!$I:$I,L477)</f>
        <v>1000000</v>
      </c>
      <c r="AL477" s="1091"/>
      <c r="AM477" s="1038"/>
    </row>
    <row r="478" spans="1:39" s="1009" customFormat="1" ht="30">
      <c r="A478" s="1105"/>
      <c r="B478" s="1056" t="str">
        <f t="shared" si="80"/>
        <v>Bolt-M12x40-ISO4017-8.8-Galv</v>
      </c>
      <c r="C478" s="1057">
        <f>VLOOKUP(L478,'25-BRA-I-090'!$I:$FD,4,0)</f>
        <v>0</v>
      </c>
      <c r="D478" s="374" t="str">
        <f t="shared" si="81"/>
        <v>Pcs</v>
      </c>
      <c r="E478" s="183"/>
      <c r="F478" s="184">
        <f t="shared" si="82"/>
        <v>280</v>
      </c>
      <c r="G478" s="185">
        <f t="shared" si="82"/>
        <v>0</v>
      </c>
      <c r="H478" s="185">
        <f t="shared" si="82"/>
        <v>0</v>
      </c>
      <c r="I478" s="185">
        <f t="shared" si="83"/>
        <v>280</v>
      </c>
      <c r="J478" s="185">
        <f t="shared" si="84"/>
        <v>2100</v>
      </c>
      <c r="K478" s="185">
        <f t="shared" si="85"/>
        <v>588000</v>
      </c>
      <c r="L478" s="1189" t="s">
        <v>1778</v>
      </c>
      <c r="M478" s="1058"/>
      <c r="N478" s="1058"/>
      <c r="T478" s="1010"/>
      <c r="U478" s="1132"/>
      <c r="V478" s="1011"/>
      <c r="AA478" s="1038" t="str">
        <f>VLOOKUP(L478,'25-BRA-I-090'!$I:$FD,2,0)</f>
        <v>Bu lông</v>
      </c>
      <c r="AB478" s="1038" t="str">
        <f>VLOOKUP(L478,'25-BRA-I-090'!$I:$FD,3,0)</f>
        <v>Bolt-M12x40-ISO4017-8.8-Galv</v>
      </c>
      <c r="AC478" s="1038" t="str">
        <f>VLOOKUP(L478,'25-BRA-I-090'!$I:$FD,5,0)</f>
        <v>Pcs</v>
      </c>
      <c r="AD478" s="1038">
        <f>SUMIFS('25-BRA-I-090'!$CW:$CW,'25-BRA-I-090'!$I:$I,L478)</f>
        <v>280</v>
      </c>
      <c r="AE478" s="1038">
        <f>SUMIFS('25-BRA-I-090'!$CX:$CX,'25-BRA-I-090'!$I:$I,L478)</f>
        <v>0</v>
      </c>
      <c r="AF478" s="1038">
        <f>SUMIFS('25-BRA-I-090'!$DA:$DA,'25-BRA-I-090'!$I:$I,L478)</f>
        <v>0</v>
      </c>
      <c r="AG478" s="1038">
        <f>SUMIFS('25-BRA-I-090'!$DB:$DB,'25-BRA-I-090'!$I:$I,L478)</f>
        <v>0</v>
      </c>
      <c r="AH478" s="1039">
        <f>SUMIFS('25-BRA-I-090'!$DN:$DN,'25-BRA-I-090'!$I:$I,L478)+SUMIFS('25-BRA-I-090'!$EG:$EG,'25-BRA-I-090'!$I:$I,L478)</f>
        <v>280</v>
      </c>
      <c r="AI478" s="1039">
        <f>SUMIFS('25-BRA-I-090'!$DO:$DO,'25-BRA-I-090'!$I:$I,L478)+SUMIFS('25-BRA-I-090'!$EH:$EH,'25-BRA-I-090'!$I:$I,L478)</f>
        <v>0</v>
      </c>
      <c r="AJ478" s="1039">
        <f>SUMIFS('25-BRA-I-090'!$DS:$DS,'25-BRA-I-090'!$I:$I,L478)+26400*SUMIFS('25-BRA-I-090'!$EJ:$EJ,'25-BRA-I-090'!$I:$I,L478)</f>
        <v>588000</v>
      </c>
      <c r="AL478" s="1091"/>
      <c r="AM478" s="1038"/>
    </row>
    <row r="479" spans="1:39" s="1009" customFormat="1" ht="30">
      <c r="A479" s="1105"/>
      <c r="B479" s="1056" t="str">
        <f t="shared" si="80"/>
        <v>Bolt-M16x65-ISO4017-8.8-Galv</v>
      </c>
      <c r="C479" s="1057">
        <f>VLOOKUP(L479,'25-BRA-I-090'!$I:$FD,4,0)</f>
        <v>0</v>
      </c>
      <c r="D479" s="374" t="str">
        <f t="shared" si="81"/>
        <v>Pcs</v>
      </c>
      <c r="E479" s="183"/>
      <c r="F479" s="184">
        <f t="shared" si="82"/>
        <v>104</v>
      </c>
      <c r="G479" s="185">
        <f t="shared" si="82"/>
        <v>0</v>
      </c>
      <c r="H479" s="185">
        <f t="shared" si="82"/>
        <v>0</v>
      </c>
      <c r="I479" s="185">
        <f t="shared" si="83"/>
        <v>104</v>
      </c>
      <c r="J479" s="185">
        <f t="shared" si="84"/>
        <v>5800</v>
      </c>
      <c r="K479" s="185">
        <f t="shared" si="85"/>
        <v>603200</v>
      </c>
      <c r="L479" s="1189" t="s">
        <v>1779</v>
      </c>
      <c r="M479" s="1058"/>
      <c r="N479" s="1058"/>
      <c r="T479" s="1010"/>
      <c r="U479" s="1132"/>
      <c r="V479" s="1011"/>
      <c r="AA479" s="1038" t="str">
        <f>VLOOKUP(L479,'25-BRA-I-090'!$I:$FD,2,0)</f>
        <v>Bu lông</v>
      </c>
      <c r="AB479" s="1038" t="str">
        <f>VLOOKUP(L479,'25-BRA-I-090'!$I:$FD,3,0)</f>
        <v>Bolt-M16x65-ISO4017-8.8-Galv</v>
      </c>
      <c r="AC479" s="1038" t="str">
        <f>VLOOKUP(L479,'25-BRA-I-090'!$I:$FD,5,0)</f>
        <v>Pcs</v>
      </c>
      <c r="AD479" s="1038">
        <f>SUMIFS('25-BRA-I-090'!$CW:$CW,'25-BRA-I-090'!$I:$I,L479)</f>
        <v>104</v>
      </c>
      <c r="AE479" s="1038">
        <f>SUMIFS('25-BRA-I-090'!$CX:$CX,'25-BRA-I-090'!$I:$I,L479)</f>
        <v>0</v>
      </c>
      <c r="AF479" s="1038">
        <f>SUMIFS('25-BRA-I-090'!$DA:$DA,'25-BRA-I-090'!$I:$I,L479)</f>
        <v>0</v>
      </c>
      <c r="AG479" s="1038">
        <f>SUMIFS('25-BRA-I-090'!$DB:$DB,'25-BRA-I-090'!$I:$I,L479)</f>
        <v>0</v>
      </c>
      <c r="AH479" s="1039">
        <f>SUMIFS('25-BRA-I-090'!$DN:$DN,'25-BRA-I-090'!$I:$I,L479)+SUMIFS('25-BRA-I-090'!$EG:$EG,'25-BRA-I-090'!$I:$I,L479)</f>
        <v>104</v>
      </c>
      <c r="AI479" s="1039">
        <f>SUMIFS('25-BRA-I-090'!$DO:$DO,'25-BRA-I-090'!$I:$I,L479)+SUMIFS('25-BRA-I-090'!$EH:$EH,'25-BRA-I-090'!$I:$I,L479)</f>
        <v>0</v>
      </c>
      <c r="AJ479" s="1039">
        <f>SUMIFS('25-BRA-I-090'!$DS:$DS,'25-BRA-I-090'!$I:$I,L479)+26400*SUMIFS('25-BRA-I-090'!$EJ:$EJ,'25-BRA-I-090'!$I:$I,L479)</f>
        <v>603200</v>
      </c>
      <c r="AL479" s="1091"/>
      <c r="AM479" s="1038"/>
    </row>
    <row r="480" spans="1:39" s="1009" customFormat="1" ht="30">
      <c r="A480" s="1105"/>
      <c r="B480" s="1056" t="str">
        <f t="shared" si="80"/>
        <v>Bolt-M16x70-DIN933-8.8-Galv</v>
      </c>
      <c r="C480" s="1057">
        <f>VLOOKUP(L480,'25-BRA-I-090'!$I:$FD,4,0)</f>
        <v>0</v>
      </c>
      <c r="D480" s="374" t="str">
        <f t="shared" si="81"/>
        <v>Pcs</v>
      </c>
      <c r="E480" s="183"/>
      <c r="F480" s="184">
        <f t="shared" si="82"/>
        <v>51</v>
      </c>
      <c r="G480" s="185">
        <f t="shared" si="82"/>
        <v>0</v>
      </c>
      <c r="H480" s="185">
        <f t="shared" si="82"/>
        <v>0</v>
      </c>
      <c r="I480" s="185">
        <f t="shared" si="83"/>
        <v>51</v>
      </c>
      <c r="J480" s="185">
        <f t="shared" si="84"/>
        <v>5800</v>
      </c>
      <c r="K480" s="185">
        <f t="shared" si="85"/>
        <v>295800</v>
      </c>
      <c r="L480" s="1189" t="s">
        <v>1781</v>
      </c>
      <c r="M480" s="1058"/>
      <c r="N480" s="1058"/>
      <c r="T480" s="1010"/>
      <c r="U480" s="1132"/>
      <c r="V480" s="1011"/>
      <c r="AA480" s="1038" t="str">
        <f>VLOOKUP(L480,'25-BRA-I-090'!$I:$FD,2,0)</f>
        <v>Bu lông</v>
      </c>
      <c r="AB480" s="1038" t="str">
        <f>VLOOKUP(L480,'25-BRA-I-090'!$I:$FD,3,0)</f>
        <v>Bolt-M16x70-DIN933-8.8-Galv</v>
      </c>
      <c r="AC480" s="1038" t="str">
        <f>VLOOKUP(L480,'25-BRA-I-090'!$I:$FD,5,0)</f>
        <v>Pcs</v>
      </c>
      <c r="AD480" s="1038">
        <f>SUMIFS('25-BRA-I-090'!$CW:$CW,'25-BRA-I-090'!$I:$I,L480)</f>
        <v>51</v>
      </c>
      <c r="AE480" s="1038">
        <f>SUMIFS('25-BRA-I-090'!$CX:$CX,'25-BRA-I-090'!$I:$I,L480)</f>
        <v>0</v>
      </c>
      <c r="AF480" s="1038">
        <f>SUMIFS('25-BRA-I-090'!$DA:$DA,'25-BRA-I-090'!$I:$I,L480)</f>
        <v>0</v>
      </c>
      <c r="AG480" s="1038">
        <f>SUMIFS('25-BRA-I-090'!$DB:$DB,'25-BRA-I-090'!$I:$I,L480)</f>
        <v>0</v>
      </c>
      <c r="AH480" s="1039">
        <f>SUMIFS('25-BRA-I-090'!$DN:$DN,'25-BRA-I-090'!$I:$I,L480)+SUMIFS('25-BRA-I-090'!$EG:$EG,'25-BRA-I-090'!$I:$I,L480)</f>
        <v>51</v>
      </c>
      <c r="AI480" s="1039">
        <f>SUMIFS('25-BRA-I-090'!$DO:$DO,'25-BRA-I-090'!$I:$I,L480)+SUMIFS('25-BRA-I-090'!$EH:$EH,'25-BRA-I-090'!$I:$I,L480)</f>
        <v>0</v>
      </c>
      <c r="AJ480" s="1039">
        <f>SUMIFS('25-BRA-I-090'!$DS:$DS,'25-BRA-I-090'!$I:$I,L480)+26400*SUMIFS('25-BRA-I-090'!$EJ:$EJ,'25-BRA-I-090'!$I:$I,L480)</f>
        <v>295800</v>
      </c>
      <c r="AL480" s="1091"/>
      <c r="AM480" s="1038"/>
    </row>
    <row r="481" spans="1:39" s="1009" customFormat="1" ht="30">
      <c r="A481" s="1105"/>
      <c r="B481" s="1056" t="str">
        <f t="shared" si="80"/>
        <v>Bolt-M20x100-DIN933-8.8-Galv</v>
      </c>
      <c r="C481" s="1057">
        <f>VLOOKUP(L481,'25-BRA-I-090'!$I:$FD,4,0)</f>
        <v>0</v>
      </c>
      <c r="D481" s="374" t="str">
        <f t="shared" si="81"/>
        <v>Pcs</v>
      </c>
      <c r="E481" s="183"/>
      <c r="F481" s="184">
        <f t="shared" si="82"/>
        <v>24</v>
      </c>
      <c r="G481" s="185">
        <f t="shared" si="82"/>
        <v>0</v>
      </c>
      <c r="H481" s="185">
        <f t="shared" si="82"/>
        <v>0</v>
      </c>
      <c r="I481" s="185">
        <f t="shared" si="83"/>
        <v>24</v>
      </c>
      <c r="J481" s="185">
        <f t="shared" si="84"/>
        <v>12700</v>
      </c>
      <c r="K481" s="185">
        <f t="shared" si="85"/>
        <v>304800</v>
      </c>
      <c r="L481" s="1189" t="s">
        <v>1783</v>
      </c>
      <c r="M481" s="1058"/>
      <c r="N481" s="1058"/>
      <c r="T481" s="1010"/>
      <c r="U481" s="1132"/>
      <c r="V481" s="1011"/>
      <c r="AA481" s="1038" t="str">
        <f>VLOOKUP(L481,'25-BRA-I-090'!$I:$FD,2,0)</f>
        <v>Bu lông</v>
      </c>
      <c r="AB481" s="1038" t="str">
        <f>VLOOKUP(L481,'25-BRA-I-090'!$I:$FD,3,0)</f>
        <v>Bolt-M20x100-DIN933-8.8-Galv</v>
      </c>
      <c r="AC481" s="1038" t="str">
        <f>VLOOKUP(L481,'25-BRA-I-090'!$I:$FD,5,0)</f>
        <v>Pcs</v>
      </c>
      <c r="AD481" s="1038">
        <f>SUMIFS('25-BRA-I-090'!$CW:$CW,'25-BRA-I-090'!$I:$I,L481)</f>
        <v>24</v>
      </c>
      <c r="AE481" s="1038">
        <f>SUMIFS('25-BRA-I-090'!$CX:$CX,'25-BRA-I-090'!$I:$I,L481)</f>
        <v>0</v>
      </c>
      <c r="AF481" s="1038">
        <f>SUMIFS('25-BRA-I-090'!$DA:$DA,'25-BRA-I-090'!$I:$I,L481)</f>
        <v>0</v>
      </c>
      <c r="AG481" s="1038">
        <f>SUMIFS('25-BRA-I-090'!$DB:$DB,'25-BRA-I-090'!$I:$I,L481)</f>
        <v>0</v>
      </c>
      <c r="AH481" s="1039">
        <f>SUMIFS('25-BRA-I-090'!$DN:$DN,'25-BRA-I-090'!$I:$I,L481)+SUMIFS('25-BRA-I-090'!$EG:$EG,'25-BRA-I-090'!$I:$I,L481)</f>
        <v>24</v>
      </c>
      <c r="AI481" s="1039">
        <f>SUMIFS('25-BRA-I-090'!$DO:$DO,'25-BRA-I-090'!$I:$I,L481)+SUMIFS('25-BRA-I-090'!$EH:$EH,'25-BRA-I-090'!$I:$I,L481)</f>
        <v>0</v>
      </c>
      <c r="AJ481" s="1039">
        <f>SUMIFS('25-BRA-I-090'!$DS:$DS,'25-BRA-I-090'!$I:$I,L481)+26400*SUMIFS('25-BRA-I-090'!$EJ:$EJ,'25-BRA-I-090'!$I:$I,L481)</f>
        <v>304800</v>
      </c>
      <c r="AL481" s="1091"/>
      <c r="AM481" s="1038"/>
    </row>
    <row r="482" spans="1:39" s="1009" customFormat="1" ht="30">
      <c r="A482" s="1105"/>
      <c r="B482" s="1056" t="str">
        <f t="shared" si="80"/>
        <v>Bolt-M20x80-DIN933-8.8-Galv</v>
      </c>
      <c r="C482" s="1057">
        <f>VLOOKUP(L482,'25-BRA-I-090'!$I:$FD,4,0)</f>
        <v>0</v>
      </c>
      <c r="D482" s="374" t="str">
        <f t="shared" si="81"/>
        <v>Pcs</v>
      </c>
      <c r="E482" s="183"/>
      <c r="F482" s="184">
        <f t="shared" si="82"/>
        <v>192</v>
      </c>
      <c r="G482" s="185">
        <f t="shared" si="82"/>
        <v>0</v>
      </c>
      <c r="H482" s="185">
        <f t="shared" si="82"/>
        <v>0</v>
      </c>
      <c r="I482" s="185">
        <f t="shared" si="83"/>
        <v>192</v>
      </c>
      <c r="J482" s="185">
        <f t="shared" si="84"/>
        <v>11000</v>
      </c>
      <c r="K482" s="185">
        <f t="shared" si="85"/>
        <v>2112000</v>
      </c>
      <c r="L482" s="1189" t="s">
        <v>1785</v>
      </c>
      <c r="M482" s="1058"/>
      <c r="N482" s="1058"/>
      <c r="T482" s="1010"/>
      <c r="U482" s="1132"/>
      <c r="V482" s="1011"/>
      <c r="AA482" s="1038" t="str">
        <f>VLOOKUP(L482,'25-BRA-I-090'!$I:$FD,2,0)</f>
        <v>Bu lông</v>
      </c>
      <c r="AB482" s="1038" t="str">
        <f>VLOOKUP(L482,'25-BRA-I-090'!$I:$FD,3,0)</f>
        <v>Bolt-M20x80-DIN933-8.8-Galv</v>
      </c>
      <c r="AC482" s="1038" t="str">
        <f>VLOOKUP(L482,'25-BRA-I-090'!$I:$FD,5,0)</f>
        <v>Pcs</v>
      </c>
      <c r="AD482" s="1038">
        <f>SUMIFS('25-BRA-I-090'!$CW:$CW,'25-BRA-I-090'!$I:$I,L482)</f>
        <v>192</v>
      </c>
      <c r="AE482" s="1038">
        <f>SUMIFS('25-BRA-I-090'!$CX:$CX,'25-BRA-I-090'!$I:$I,L482)</f>
        <v>0</v>
      </c>
      <c r="AF482" s="1038">
        <f>SUMIFS('25-BRA-I-090'!$DA:$DA,'25-BRA-I-090'!$I:$I,L482)</f>
        <v>0</v>
      </c>
      <c r="AG482" s="1038">
        <f>SUMIFS('25-BRA-I-090'!$DB:$DB,'25-BRA-I-090'!$I:$I,L482)</f>
        <v>0</v>
      </c>
      <c r="AH482" s="1039">
        <f>SUMIFS('25-BRA-I-090'!$DN:$DN,'25-BRA-I-090'!$I:$I,L482)+SUMIFS('25-BRA-I-090'!$EG:$EG,'25-BRA-I-090'!$I:$I,L482)</f>
        <v>192</v>
      </c>
      <c r="AI482" s="1039">
        <f>SUMIFS('25-BRA-I-090'!$DO:$DO,'25-BRA-I-090'!$I:$I,L482)+SUMIFS('25-BRA-I-090'!$EH:$EH,'25-BRA-I-090'!$I:$I,L482)</f>
        <v>0</v>
      </c>
      <c r="AJ482" s="1039">
        <f>SUMIFS('25-BRA-I-090'!$DS:$DS,'25-BRA-I-090'!$I:$I,L482)+26400*SUMIFS('25-BRA-I-090'!$EJ:$EJ,'25-BRA-I-090'!$I:$I,L482)</f>
        <v>2112000</v>
      </c>
      <c r="AL482" s="1091"/>
      <c r="AM482" s="1038"/>
    </row>
    <row r="483" spans="1:39" s="1009" customFormat="1" ht="30">
      <c r="A483" s="1105"/>
      <c r="B483" s="1056" t="str">
        <f t="shared" si="80"/>
        <v>Bolt-M20x85-DIN933-8.8-Galv</v>
      </c>
      <c r="C483" s="1057">
        <f>VLOOKUP(L483,'25-BRA-I-090'!$I:$FD,4,0)</f>
        <v>0</v>
      </c>
      <c r="D483" s="374" t="str">
        <f t="shared" si="81"/>
        <v>Pcs</v>
      </c>
      <c r="E483" s="183"/>
      <c r="F483" s="184">
        <f t="shared" si="82"/>
        <v>56</v>
      </c>
      <c r="G483" s="185">
        <f t="shared" si="82"/>
        <v>0</v>
      </c>
      <c r="H483" s="185">
        <f t="shared" si="82"/>
        <v>0</v>
      </c>
      <c r="I483" s="185">
        <f t="shared" si="83"/>
        <v>56</v>
      </c>
      <c r="J483" s="185">
        <f t="shared" si="84"/>
        <v>12000</v>
      </c>
      <c r="K483" s="185">
        <f t="shared" si="85"/>
        <v>672000</v>
      </c>
      <c r="L483" s="1189" t="s">
        <v>1787</v>
      </c>
      <c r="M483" s="1058"/>
      <c r="N483" s="1058"/>
      <c r="T483" s="1010"/>
      <c r="U483" s="1132"/>
      <c r="V483" s="1011"/>
      <c r="AA483" s="1038" t="str">
        <f>VLOOKUP(L483,'25-BRA-I-090'!$I:$FD,2,0)</f>
        <v>Bu lông</v>
      </c>
      <c r="AB483" s="1038" t="str">
        <f>VLOOKUP(L483,'25-BRA-I-090'!$I:$FD,3,0)</f>
        <v>Bolt-M20x85-DIN933-8.8-Galv</v>
      </c>
      <c r="AC483" s="1038" t="str">
        <f>VLOOKUP(L483,'25-BRA-I-090'!$I:$FD,5,0)</f>
        <v>Pcs</v>
      </c>
      <c r="AD483" s="1038">
        <f>SUMIFS('25-BRA-I-090'!$CW:$CW,'25-BRA-I-090'!$I:$I,L483)</f>
        <v>56</v>
      </c>
      <c r="AE483" s="1038">
        <f>SUMIFS('25-BRA-I-090'!$CX:$CX,'25-BRA-I-090'!$I:$I,L483)</f>
        <v>0</v>
      </c>
      <c r="AF483" s="1038">
        <f>SUMIFS('25-BRA-I-090'!$DA:$DA,'25-BRA-I-090'!$I:$I,L483)</f>
        <v>0</v>
      </c>
      <c r="AG483" s="1038">
        <f>SUMIFS('25-BRA-I-090'!$DB:$DB,'25-BRA-I-090'!$I:$I,L483)</f>
        <v>0</v>
      </c>
      <c r="AH483" s="1039">
        <f>SUMIFS('25-BRA-I-090'!$DN:$DN,'25-BRA-I-090'!$I:$I,L483)+SUMIFS('25-BRA-I-090'!$EG:$EG,'25-BRA-I-090'!$I:$I,L483)</f>
        <v>56</v>
      </c>
      <c r="AI483" s="1039">
        <f>SUMIFS('25-BRA-I-090'!$DO:$DO,'25-BRA-I-090'!$I:$I,L483)+SUMIFS('25-BRA-I-090'!$EH:$EH,'25-BRA-I-090'!$I:$I,L483)</f>
        <v>0</v>
      </c>
      <c r="AJ483" s="1039">
        <f>SUMIFS('25-BRA-I-090'!$DS:$DS,'25-BRA-I-090'!$I:$I,L483)+26400*SUMIFS('25-BRA-I-090'!$EJ:$EJ,'25-BRA-I-090'!$I:$I,L483)</f>
        <v>672000</v>
      </c>
      <c r="AL483" s="1091"/>
      <c r="AM483" s="1038"/>
    </row>
    <row r="484" spans="1:39" s="1009" customFormat="1" ht="30">
      <c r="A484" s="1105"/>
      <c r="B484" s="1056" t="str">
        <f t="shared" si="80"/>
        <v>Bolt-M24x110-DIN933-8.8-Galv</v>
      </c>
      <c r="C484" s="1057">
        <f>VLOOKUP(L484,'25-BRA-I-090'!$I:$FD,4,0)</f>
        <v>0</v>
      </c>
      <c r="D484" s="374" t="str">
        <f t="shared" si="81"/>
        <v>Pcs</v>
      </c>
      <c r="E484" s="183"/>
      <c r="F484" s="184">
        <f t="shared" si="82"/>
        <v>72</v>
      </c>
      <c r="G484" s="185">
        <f t="shared" si="82"/>
        <v>0</v>
      </c>
      <c r="H484" s="185">
        <f t="shared" si="82"/>
        <v>0</v>
      </c>
      <c r="I484" s="185">
        <f t="shared" si="83"/>
        <v>72</v>
      </c>
      <c r="J484" s="185">
        <f t="shared" si="84"/>
        <v>20800</v>
      </c>
      <c r="K484" s="185">
        <f t="shared" si="85"/>
        <v>1497600</v>
      </c>
      <c r="L484" s="1189" t="s">
        <v>1789</v>
      </c>
      <c r="M484" s="1058"/>
      <c r="N484" s="1058"/>
      <c r="T484" s="1010"/>
      <c r="U484" s="1132"/>
      <c r="V484" s="1011"/>
      <c r="AA484" s="1038" t="str">
        <f>VLOOKUP(L484,'25-BRA-I-090'!$I:$FD,2,0)</f>
        <v>Bu lông</v>
      </c>
      <c r="AB484" s="1038" t="str">
        <f>VLOOKUP(L484,'25-BRA-I-090'!$I:$FD,3,0)</f>
        <v>Bolt-M24x110-DIN933-8.8-Galv</v>
      </c>
      <c r="AC484" s="1038" t="str">
        <f>VLOOKUP(L484,'25-BRA-I-090'!$I:$FD,5,0)</f>
        <v>Pcs</v>
      </c>
      <c r="AD484" s="1038">
        <f>SUMIFS('25-BRA-I-090'!$CW:$CW,'25-BRA-I-090'!$I:$I,L484)</f>
        <v>72</v>
      </c>
      <c r="AE484" s="1038">
        <f>SUMIFS('25-BRA-I-090'!$CX:$CX,'25-BRA-I-090'!$I:$I,L484)</f>
        <v>0</v>
      </c>
      <c r="AF484" s="1038">
        <f>SUMIFS('25-BRA-I-090'!$DA:$DA,'25-BRA-I-090'!$I:$I,L484)</f>
        <v>0</v>
      </c>
      <c r="AG484" s="1038">
        <f>SUMIFS('25-BRA-I-090'!$DB:$DB,'25-BRA-I-090'!$I:$I,L484)</f>
        <v>0</v>
      </c>
      <c r="AH484" s="1039">
        <f>SUMIFS('25-BRA-I-090'!$DN:$DN,'25-BRA-I-090'!$I:$I,L484)+SUMIFS('25-BRA-I-090'!$EG:$EG,'25-BRA-I-090'!$I:$I,L484)</f>
        <v>72</v>
      </c>
      <c r="AI484" s="1039">
        <f>SUMIFS('25-BRA-I-090'!$DO:$DO,'25-BRA-I-090'!$I:$I,L484)+SUMIFS('25-BRA-I-090'!$EH:$EH,'25-BRA-I-090'!$I:$I,L484)</f>
        <v>0</v>
      </c>
      <c r="AJ484" s="1039">
        <f>SUMIFS('25-BRA-I-090'!$DS:$DS,'25-BRA-I-090'!$I:$I,L484)+26400*SUMIFS('25-BRA-I-090'!$EJ:$EJ,'25-BRA-I-090'!$I:$I,L484)</f>
        <v>1497600</v>
      </c>
      <c r="AL484" s="1091"/>
      <c r="AM484" s="1038"/>
    </row>
    <row r="485" spans="1:39" s="1009" customFormat="1" ht="30">
      <c r="A485" s="1105"/>
      <c r="B485" s="1056" t="str">
        <f t="shared" si="80"/>
        <v>Bolt-M24x85-DIN933-8.8-Galv</v>
      </c>
      <c r="C485" s="1057">
        <f>VLOOKUP(L485,'25-BRA-I-090'!$I:$FD,4,0)</f>
        <v>0</v>
      </c>
      <c r="D485" s="374" t="str">
        <f t="shared" si="81"/>
        <v>Pcs</v>
      </c>
      <c r="E485" s="183"/>
      <c r="F485" s="184">
        <f t="shared" si="82"/>
        <v>72</v>
      </c>
      <c r="G485" s="185">
        <f t="shared" si="82"/>
        <v>0</v>
      </c>
      <c r="H485" s="185">
        <f t="shared" si="82"/>
        <v>0</v>
      </c>
      <c r="I485" s="185">
        <f t="shared" si="83"/>
        <v>72</v>
      </c>
      <c r="J485" s="185">
        <f t="shared" si="84"/>
        <v>18000</v>
      </c>
      <c r="K485" s="185">
        <f t="shared" si="85"/>
        <v>1296000</v>
      </c>
      <c r="L485" s="1189" t="s">
        <v>1791</v>
      </c>
      <c r="M485" s="1058"/>
      <c r="N485" s="1058"/>
      <c r="T485" s="1010"/>
      <c r="U485" s="1132"/>
      <c r="V485" s="1011"/>
      <c r="AA485" s="1038" t="str">
        <f>VLOOKUP(L485,'25-BRA-I-090'!$I:$FD,2,0)</f>
        <v>Bu lông</v>
      </c>
      <c r="AB485" s="1038" t="str">
        <f>VLOOKUP(L485,'25-BRA-I-090'!$I:$FD,3,0)</f>
        <v>Bolt-M24x85-DIN933-8.8-Galv</v>
      </c>
      <c r="AC485" s="1038" t="str">
        <f>VLOOKUP(L485,'25-BRA-I-090'!$I:$FD,5,0)</f>
        <v>Pcs</v>
      </c>
      <c r="AD485" s="1038">
        <f>SUMIFS('25-BRA-I-090'!$CW:$CW,'25-BRA-I-090'!$I:$I,L485)</f>
        <v>72</v>
      </c>
      <c r="AE485" s="1038">
        <f>SUMIFS('25-BRA-I-090'!$CX:$CX,'25-BRA-I-090'!$I:$I,L485)</f>
        <v>0</v>
      </c>
      <c r="AF485" s="1038">
        <f>SUMIFS('25-BRA-I-090'!$DA:$DA,'25-BRA-I-090'!$I:$I,L485)</f>
        <v>0</v>
      </c>
      <c r="AG485" s="1038">
        <f>SUMIFS('25-BRA-I-090'!$DB:$DB,'25-BRA-I-090'!$I:$I,L485)</f>
        <v>0</v>
      </c>
      <c r="AH485" s="1039">
        <f>SUMIFS('25-BRA-I-090'!$DN:$DN,'25-BRA-I-090'!$I:$I,L485)+SUMIFS('25-BRA-I-090'!$EG:$EG,'25-BRA-I-090'!$I:$I,L485)</f>
        <v>72</v>
      </c>
      <c r="AI485" s="1039">
        <f>SUMIFS('25-BRA-I-090'!$DO:$DO,'25-BRA-I-090'!$I:$I,L485)+SUMIFS('25-BRA-I-090'!$EH:$EH,'25-BRA-I-090'!$I:$I,L485)</f>
        <v>0</v>
      </c>
      <c r="AJ485" s="1039">
        <f>SUMIFS('25-BRA-I-090'!$DS:$DS,'25-BRA-I-090'!$I:$I,L485)+26400*SUMIFS('25-BRA-I-090'!$EJ:$EJ,'25-BRA-I-090'!$I:$I,L485)</f>
        <v>1296000</v>
      </c>
      <c r="AL485" s="1091"/>
      <c r="AM485" s="1038"/>
    </row>
    <row r="486" spans="1:39" s="1009" customFormat="1" ht="30">
      <c r="A486" s="1105"/>
      <c r="B486" s="1056" t="str">
        <f t="shared" si="80"/>
        <v>Bolt-M24x90-DIN933-8.8-Galv</v>
      </c>
      <c r="C486" s="1057">
        <f>VLOOKUP(L486,'25-BRA-I-090'!$I:$FD,4,0)</f>
        <v>0</v>
      </c>
      <c r="D486" s="374" t="str">
        <f t="shared" si="81"/>
        <v>Pcs</v>
      </c>
      <c r="E486" s="183"/>
      <c r="F486" s="184">
        <f t="shared" si="82"/>
        <v>48</v>
      </c>
      <c r="G486" s="185">
        <f t="shared" si="82"/>
        <v>0</v>
      </c>
      <c r="H486" s="185">
        <f t="shared" si="82"/>
        <v>0</v>
      </c>
      <c r="I486" s="185">
        <f t="shared" si="83"/>
        <v>48</v>
      </c>
      <c r="J486" s="185">
        <f t="shared" si="84"/>
        <v>18000</v>
      </c>
      <c r="K486" s="185">
        <f t="shared" si="85"/>
        <v>864000</v>
      </c>
      <c r="L486" s="1189" t="s">
        <v>1793</v>
      </c>
      <c r="M486" s="1058"/>
      <c r="N486" s="1058"/>
      <c r="T486" s="1010"/>
      <c r="U486" s="1132"/>
      <c r="V486" s="1011"/>
      <c r="AA486" s="1038" t="str">
        <f>VLOOKUP(L486,'25-BRA-I-090'!$I:$FD,2,0)</f>
        <v>Bu lông</v>
      </c>
      <c r="AB486" s="1038" t="str">
        <f>VLOOKUP(L486,'25-BRA-I-090'!$I:$FD,3,0)</f>
        <v>Bolt-M24x90-DIN933-8.8-Galv</v>
      </c>
      <c r="AC486" s="1038" t="str">
        <f>VLOOKUP(L486,'25-BRA-I-090'!$I:$FD,5,0)</f>
        <v>Pcs</v>
      </c>
      <c r="AD486" s="1038">
        <f>SUMIFS('25-BRA-I-090'!$CW:$CW,'25-BRA-I-090'!$I:$I,L486)</f>
        <v>48</v>
      </c>
      <c r="AE486" s="1038">
        <f>SUMIFS('25-BRA-I-090'!$CX:$CX,'25-BRA-I-090'!$I:$I,L486)</f>
        <v>0</v>
      </c>
      <c r="AF486" s="1038">
        <f>SUMIFS('25-BRA-I-090'!$DA:$DA,'25-BRA-I-090'!$I:$I,L486)</f>
        <v>0</v>
      </c>
      <c r="AG486" s="1038">
        <f>SUMIFS('25-BRA-I-090'!$DB:$DB,'25-BRA-I-090'!$I:$I,L486)</f>
        <v>0</v>
      </c>
      <c r="AH486" s="1039">
        <f>SUMIFS('25-BRA-I-090'!$DN:$DN,'25-BRA-I-090'!$I:$I,L486)+SUMIFS('25-BRA-I-090'!$EG:$EG,'25-BRA-I-090'!$I:$I,L486)</f>
        <v>48</v>
      </c>
      <c r="AI486" s="1039">
        <f>SUMIFS('25-BRA-I-090'!$DO:$DO,'25-BRA-I-090'!$I:$I,L486)+SUMIFS('25-BRA-I-090'!$EH:$EH,'25-BRA-I-090'!$I:$I,L486)</f>
        <v>0</v>
      </c>
      <c r="AJ486" s="1039">
        <f>SUMIFS('25-BRA-I-090'!$DS:$DS,'25-BRA-I-090'!$I:$I,L486)+26400*SUMIFS('25-BRA-I-090'!$EJ:$EJ,'25-BRA-I-090'!$I:$I,L486)</f>
        <v>864000</v>
      </c>
      <c r="AL486" s="1091"/>
      <c r="AM486" s="1038"/>
    </row>
    <row r="487" spans="1:39" s="1009" customFormat="1" ht="30">
      <c r="A487" s="1105"/>
      <c r="B487" s="1056" t="str">
        <f t="shared" si="80"/>
        <v>Bolt-M30x100-DIN933-8.8-Galv</v>
      </c>
      <c r="C487" s="1057">
        <f>VLOOKUP(L487,'25-BRA-I-090'!$I:$FD,4,0)</f>
        <v>0</v>
      </c>
      <c r="D487" s="374" t="str">
        <f t="shared" si="81"/>
        <v>Pcs</v>
      </c>
      <c r="E487" s="183"/>
      <c r="F487" s="184">
        <f t="shared" si="82"/>
        <v>72</v>
      </c>
      <c r="G487" s="185">
        <f t="shared" si="82"/>
        <v>0</v>
      </c>
      <c r="H487" s="185">
        <f t="shared" si="82"/>
        <v>0</v>
      </c>
      <c r="I487" s="185">
        <f t="shared" si="83"/>
        <v>72</v>
      </c>
      <c r="J487" s="185">
        <f t="shared" si="84"/>
        <v>44200</v>
      </c>
      <c r="K487" s="185">
        <f t="shared" si="85"/>
        <v>3182400</v>
      </c>
      <c r="L487" s="1189" t="s">
        <v>1795</v>
      </c>
      <c r="M487" s="1058"/>
      <c r="N487" s="1058"/>
      <c r="T487" s="1010"/>
      <c r="U487" s="1132"/>
      <c r="V487" s="1011"/>
      <c r="AA487" s="1038" t="str">
        <f>VLOOKUP(L487,'25-BRA-I-090'!$I:$FD,2,0)</f>
        <v>Bu lông</v>
      </c>
      <c r="AB487" s="1038" t="str">
        <f>VLOOKUP(L487,'25-BRA-I-090'!$I:$FD,3,0)</f>
        <v>Bolt-M30x100-DIN933-8.8-Galv</v>
      </c>
      <c r="AC487" s="1038" t="str">
        <f>VLOOKUP(L487,'25-BRA-I-090'!$I:$FD,5,0)</f>
        <v>Pcs</v>
      </c>
      <c r="AD487" s="1038">
        <f>SUMIFS('25-BRA-I-090'!$CW:$CW,'25-BRA-I-090'!$I:$I,L487)</f>
        <v>72</v>
      </c>
      <c r="AE487" s="1038">
        <f>SUMIFS('25-BRA-I-090'!$CX:$CX,'25-BRA-I-090'!$I:$I,L487)</f>
        <v>0</v>
      </c>
      <c r="AF487" s="1038">
        <f>SUMIFS('25-BRA-I-090'!$DA:$DA,'25-BRA-I-090'!$I:$I,L487)</f>
        <v>0</v>
      </c>
      <c r="AG487" s="1038">
        <f>SUMIFS('25-BRA-I-090'!$DB:$DB,'25-BRA-I-090'!$I:$I,L487)</f>
        <v>0</v>
      </c>
      <c r="AH487" s="1039">
        <f>SUMIFS('25-BRA-I-090'!$DN:$DN,'25-BRA-I-090'!$I:$I,L487)+SUMIFS('25-BRA-I-090'!$EG:$EG,'25-BRA-I-090'!$I:$I,L487)</f>
        <v>72</v>
      </c>
      <c r="AI487" s="1039">
        <f>SUMIFS('25-BRA-I-090'!$DO:$DO,'25-BRA-I-090'!$I:$I,L487)+SUMIFS('25-BRA-I-090'!$EH:$EH,'25-BRA-I-090'!$I:$I,L487)</f>
        <v>0</v>
      </c>
      <c r="AJ487" s="1039">
        <f>SUMIFS('25-BRA-I-090'!$DS:$DS,'25-BRA-I-090'!$I:$I,L487)+26400*SUMIFS('25-BRA-I-090'!$EJ:$EJ,'25-BRA-I-090'!$I:$I,L487)</f>
        <v>3182400</v>
      </c>
      <c r="AL487" s="1091"/>
      <c r="AM487" s="1038"/>
    </row>
    <row r="488" spans="1:39" s="1009" customFormat="1" ht="30">
      <c r="A488" s="1105"/>
      <c r="B488" s="1056" t="str">
        <f t="shared" si="80"/>
        <v>Bolt-M36x100-DIN933-8.8-Galv</v>
      </c>
      <c r="C488" s="1057">
        <f>VLOOKUP(L488,'25-BRA-I-090'!$I:$FD,4,0)</f>
        <v>0</v>
      </c>
      <c r="D488" s="374" t="str">
        <f t="shared" si="81"/>
        <v>Pcs</v>
      </c>
      <c r="E488" s="183"/>
      <c r="F488" s="184">
        <f t="shared" si="82"/>
        <v>48</v>
      </c>
      <c r="G488" s="185">
        <f t="shared" si="82"/>
        <v>0</v>
      </c>
      <c r="H488" s="185">
        <f t="shared" si="82"/>
        <v>0</v>
      </c>
      <c r="I488" s="185">
        <f t="shared" si="83"/>
        <v>48</v>
      </c>
      <c r="J488" s="185">
        <f t="shared" si="84"/>
        <v>61000</v>
      </c>
      <c r="K488" s="185">
        <f t="shared" si="85"/>
        <v>2928000</v>
      </c>
      <c r="L488" s="1189" t="s">
        <v>1797</v>
      </c>
      <c r="M488" s="1058"/>
      <c r="N488" s="1058"/>
      <c r="T488" s="1010"/>
      <c r="U488" s="1132"/>
      <c r="V488" s="1011"/>
      <c r="AA488" s="1038" t="str">
        <f>VLOOKUP(L488,'25-BRA-I-090'!$I:$FD,2,0)</f>
        <v>Bu lông</v>
      </c>
      <c r="AB488" s="1038" t="str">
        <f>VLOOKUP(L488,'25-BRA-I-090'!$I:$FD,3,0)</f>
        <v>Bolt-M36x100-DIN933-8.8-Galv</v>
      </c>
      <c r="AC488" s="1038" t="str">
        <f>VLOOKUP(L488,'25-BRA-I-090'!$I:$FD,5,0)</f>
        <v>Pcs</v>
      </c>
      <c r="AD488" s="1038">
        <f>SUMIFS('25-BRA-I-090'!$CW:$CW,'25-BRA-I-090'!$I:$I,L488)</f>
        <v>48</v>
      </c>
      <c r="AE488" s="1038">
        <f>SUMIFS('25-BRA-I-090'!$CX:$CX,'25-BRA-I-090'!$I:$I,L488)</f>
        <v>0</v>
      </c>
      <c r="AF488" s="1038">
        <f>SUMIFS('25-BRA-I-090'!$DA:$DA,'25-BRA-I-090'!$I:$I,L488)</f>
        <v>0</v>
      </c>
      <c r="AG488" s="1038">
        <f>SUMIFS('25-BRA-I-090'!$DB:$DB,'25-BRA-I-090'!$I:$I,L488)</f>
        <v>0</v>
      </c>
      <c r="AH488" s="1039">
        <f>SUMIFS('25-BRA-I-090'!$DN:$DN,'25-BRA-I-090'!$I:$I,L488)+SUMIFS('25-BRA-I-090'!$EG:$EG,'25-BRA-I-090'!$I:$I,L488)</f>
        <v>48</v>
      </c>
      <c r="AI488" s="1039">
        <f>SUMIFS('25-BRA-I-090'!$DO:$DO,'25-BRA-I-090'!$I:$I,L488)+SUMIFS('25-BRA-I-090'!$EH:$EH,'25-BRA-I-090'!$I:$I,L488)</f>
        <v>0</v>
      </c>
      <c r="AJ488" s="1039">
        <f>SUMIFS('25-BRA-I-090'!$DS:$DS,'25-BRA-I-090'!$I:$I,L488)+26400*SUMIFS('25-BRA-I-090'!$EJ:$EJ,'25-BRA-I-090'!$I:$I,L488)</f>
        <v>2928000</v>
      </c>
      <c r="AL488" s="1091"/>
      <c r="AM488" s="1038"/>
    </row>
    <row r="489" spans="1:39" s="1009" customFormat="1" ht="30">
      <c r="A489" s="1105"/>
      <c r="B489" s="1056" t="str">
        <f t="shared" si="80"/>
        <v>Nut-M12-ISO4032-8.0-Galv</v>
      </c>
      <c r="C489" s="1057">
        <f>VLOOKUP(L489,'25-BRA-I-090'!$I:$FD,4,0)</f>
        <v>0</v>
      </c>
      <c r="D489" s="374" t="str">
        <f t="shared" si="81"/>
        <v>Pcs</v>
      </c>
      <c r="E489" s="183"/>
      <c r="F489" s="184">
        <f t="shared" si="82"/>
        <v>280</v>
      </c>
      <c r="G489" s="185">
        <f t="shared" si="82"/>
        <v>0</v>
      </c>
      <c r="H489" s="185">
        <f t="shared" si="82"/>
        <v>0</v>
      </c>
      <c r="I489" s="185">
        <f t="shared" si="83"/>
        <v>280</v>
      </c>
      <c r="J489" s="185">
        <f t="shared" si="84"/>
        <v>690</v>
      </c>
      <c r="K489" s="185">
        <f t="shared" si="85"/>
        <v>193200</v>
      </c>
      <c r="L489" s="1189" t="s">
        <v>1799</v>
      </c>
      <c r="M489" s="1058"/>
      <c r="N489" s="1058"/>
      <c r="T489" s="1010"/>
      <c r="U489" s="1132"/>
      <c r="V489" s="1011"/>
      <c r="AA489" s="1038" t="str">
        <f>VLOOKUP(L489,'25-BRA-I-090'!$I:$FD,2,0)</f>
        <v>Ốc</v>
      </c>
      <c r="AB489" s="1038" t="str">
        <f>VLOOKUP(L489,'25-BRA-I-090'!$I:$FD,3,0)</f>
        <v>Nut-M12-ISO4032-8.0-Galv</v>
      </c>
      <c r="AC489" s="1038" t="str">
        <f>VLOOKUP(L489,'25-BRA-I-090'!$I:$FD,5,0)</f>
        <v>Pcs</v>
      </c>
      <c r="AD489" s="1038">
        <f>SUMIFS('25-BRA-I-090'!$CW:$CW,'25-BRA-I-090'!$I:$I,L489)</f>
        <v>280</v>
      </c>
      <c r="AE489" s="1038">
        <f>SUMIFS('25-BRA-I-090'!$CX:$CX,'25-BRA-I-090'!$I:$I,L489)</f>
        <v>0</v>
      </c>
      <c r="AF489" s="1038">
        <f>SUMIFS('25-BRA-I-090'!$DA:$DA,'25-BRA-I-090'!$I:$I,L489)</f>
        <v>0</v>
      </c>
      <c r="AG489" s="1038">
        <f>SUMIFS('25-BRA-I-090'!$DB:$DB,'25-BRA-I-090'!$I:$I,L489)</f>
        <v>0</v>
      </c>
      <c r="AH489" s="1039">
        <f>SUMIFS('25-BRA-I-090'!$DN:$DN,'25-BRA-I-090'!$I:$I,L489)+SUMIFS('25-BRA-I-090'!$EG:$EG,'25-BRA-I-090'!$I:$I,L489)</f>
        <v>280</v>
      </c>
      <c r="AI489" s="1039">
        <f>SUMIFS('25-BRA-I-090'!$DO:$DO,'25-BRA-I-090'!$I:$I,L489)+SUMIFS('25-BRA-I-090'!$EH:$EH,'25-BRA-I-090'!$I:$I,L489)</f>
        <v>0</v>
      </c>
      <c r="AJ489" s="1039">
        <f>SUMIFS('25-BRA-I-090'!$DS:$DS,'25-BRA-I-090'!$I:$I,L489)+26400*SUMIFS('25-BRA-I-090'!$EJ:$EJ,'25-BRA-I-090'!$I:$I,L489)</f>
        <v>193200</v>
      </c>
      <c r="AL489" s="1091"/>
      <c r="AM489" s="1038"/>
    </row>
    <row r="490" spans="1:39" s="1009" customFormat="1" ht="30">
      <c r="A490" s="1105"/>
      <c r="B490" s="1056" t="str">
        <f t="shared" si="80"/>
        <v>Nut-M16-DIN934-8.0-Galv</v>
      </c>
      <c r="C490" s="1057">
        <f>VLOOKUP(L490,'25-BRA-I-090'!$I:$FD,4,0)</f>
        <v>0</v>
      </c>
      <c r="D490" s="374" t="str">
        <f t="shared" si="81"/>
        <v>Pcs</v>
      </c>
      <c r="E490" s="183"/>
      <c r="F490" s="184">
        <f t="shared" si="82"/>
        <v>51</v>
      </c>
      <c r="G490" s="185">
        <f t="shared" si="82"/>
        <v>0</v>
      </c>
      <c r="H490" s="185">
        <f t="shared" si="82"/>
        <v>0</v>
      </c>
      <c r="I490" s="185">
        <f t="shared" si="83"/>
        <v>51</v>
      </c>
      <c r="J490" s="185">
        <f t="shared" si="84"/>
        <v>1590</v>
      </c>
      <c r="K490" s="185">
        <f t="shared" si="85"/>
        <v>81090</v>
      </c>
      <c r="L490" s="1189" t="s">
        <v>1801</v>
      </c>
      <c r="M490" s="1058"/>
      <c r="N490" s="1058"/>
      <c r="T490" s="1010"/>
      <c r="U490" s="1132"/>
      <c r="V490" s="1011"/>
      <c r="AA490" s="1038" t="str">
        <f>VLOOKUP(L490,'25-BRA-I-090'!$I:$FD,2,0)</f>
        <v>Ốc</v>
      </c>
      <c r="AB490" s="1038" t="str">
        <f>VLOOKUP(L490,'25-BRA-I-090'!$I:$FD,3,0)</f>
        <v>Nut-M16-DIN934-8.0-Galv</v>
      </c>
      <c r="AC490" s="1038" t="str">
        <f>VLOOKUP(L490,'25-BRA-I-090'!$I:$FD,5,0)</f>
        <v>Pcs</v>
      </c>
      <c r="AD490" s="1038">
        <f>SUMIFS('25-BRA-I-090'!$CW:$CW,'25-BRA-I-090'!$I:$I,L490)</f>
        <v>51</v>
      </c>
      <c r="AE490" s="1038">
        <f>SUMIFS('25-BRA-I-090'!$CX:$CX,'25-BRA-I-090'!$I:$I,L490)</f>
        <v>0</v>
      </c>
      <c r="AF490" s="1038">
        <f>SUMIFS('25-BRA-I-090'!$DA:$DA,'25-BRA-I-090'!$I:$I,L490)</f>
        <v>0</v>
      </c>
      <c r="AG490" s="1038">
        <f>SUMIFS('25-BRA-I-090'!$DB:$DB,'25-BRA-I-090'!$I:$I,L490)</f>
        <v>0</v>
      </c>
      <c r="AH490" s="1039">
        <f>SUMIFS('25-BRA-I-090'!$DN:$DN,'25-BRA-I-090'!$I:$I,L490)+SUMIFS('25-BRA-I-090'!$EG:$EG,'25-BRA-I-090'!$I:$I,L490)</f>
        <v>51</v>
      </c>
      <c r="AI490" s="1039">
        <f>SUMIFS('25-BRA-I-090'!$DO:$DO,'25-BRA-I-090'!$I:$I,L490)+SUMIFS('25-BRA-I-090'!$EH:$EH,'25-BRA-I-090'!$I:$I,L490)</f>
        <v>0</v>
      </c>
      <c r="AJ490" s="1039">
        <f>SUMIFS('25-BRA-I-090'!$DS:$DS,'25-BRA-I-090'!$I:$I,L490)+26400*SUMIFS('25-BRA-I-090'!$EJ:$EJ,'25-BRA-I-090'!$I:$I,L490)</f>
        <v>81090</v>
      </c>
      <c r="AL490" s="1091"/>
      <c r="AM490" s="1038"/>
    </row>
    <row r="491" spans="1:39" s="1009" customFormat="1" ht="30">
      <c r="A491" s="1105"/>
      <c r="B491" s="1056" t="str">
        <f t="shared" si="80"/>
        <v>Nut-M16-ISO7089-St-200HV-Galv</v>
      </c>
      <c r="C491" s="1057">
        <f>VLOOKUP(L491,'25-BRA-I-090'!$I:$FD,4,0)</f>
        <v>0</v>
      </c>
      <c r="D491" s="374" t="str">
        <f t="shared" si="81"/>
        <v>Pcs</v>
      </c>
      <c r="E491" s="183"/>
      <c r="F491" s="184">
        <f t="shared" si="82"/>
        <v>432</v>
      </c>
      <c r="G491" s="185">
        <f t="shared" si="82"/>
        <v>0</v>
      </c>
      <c r="H491" s="185">
        <f t="shared" si="82"/>
        <v>0</v>
      </c>
      <c r="I491" s="185">
        <f t="shared" si="83"/>
        <v>432</v>
      </c>
      <c r="J491" s="185">
        <f t="shared" si="84"/>
        <v>710</v>
      </c>
      <c r="K491" s="185">
        <f t="shared" si="85"/>
        <v>306720</v>
      </c>
      <c r="L491" s="1189" t="s">
        <v>1803</v>
      </c>
      <c r="M491" s="1058"/>
      <c r="N491" s="1058"/>
      <c r="T491" s="1010"/>
      <c r="U491" s="1132"/>
      <c r="V491" s="1011"/>
      <c r="AA491" s="1038" t="str">
        <f>VLOOKUP(L491,'25-BRA-I-090'!$I:$FD,2,0)</f>
        <v>Ốc</v>
      </c>
      <c r="AB491" s="1038" t="str">
        <f>VLOOKUP(L491,'25-BRA-I-090'!$I:$FD,3,0)</f>
        <v>Nut-M16-ISO7089-St-200HV-Galv</v>
      </c>
      <c r="AC491" s="1038" t="str">
        <f>VLOOKUP(L491,'25-BRA-I-090'!$I:$FD,5,0)</f>
        <v>Pcs</v>
      </c>
      <c r="AD491" s="1038">
        <f>SUMIFS('25-BRA-I-090'!$CW:$CW,'25-BRA-I-090'!$I:$I,L491)</f>
        <v>432</v>
      </c>
      <c r="AE491" s="1038">
        <f>SUMIFS('25-BRA-I-090'!$CX:$CX,'25-BRA-I-090'!$I:$I,L491)</f>
        <v>0</v>
      </c>
      <c r="AF491" s="1038">
        <f>SUMIFS('25-BRA-I-090'!$DA:$DA,'25-BRA-I-090'!$I:$I,L491)</f>
        <v>0</v>
      </c>
      <c r="AG491" s="1038">
        <f>SUMIFS('25-BRA-I-090'!$DB:$DB,'25-BRA-I-090'!$I:$I,L491)</f>
        <v>0</v>
      </c>
      <c r="AH491" s="1039">
        <f>SUMIFS('25-BRA-I-090'!$DN:$DN,'25-BRA-I-090'!$I:$I,L491)+SUMIFS('25-BRA-I-090'!$EG:$EG,'25-BRA-I-090'!$I:$I,L491)</f>
        <v>432</v>
      </c>
      <c r="AI491" s="1039">
        <f>SUMIFS('25-BRA-I-090'!$DO:$DO,'25-BRA-I-090'!$I:$I,L491)+SUMIFS('25-BRA-I-090'!$EH:$EH,'25-BRA-I-090'!$I:$I,L491)</f>
        <v>0</v>
      </c>
      <c r="AJ491" s="1039">
        <f>SUMIFS('25-BRA-I-090'!$DS:$DS,'25-BRA-I-090'!$I:$I,L491)+26400*SUMIFS('25-BRA-I-090'!$EJ:$EJ,'25-BRA-I-090'!$I:$I,L491)</f>
        <v>306720</v>
      </c>
      <c r="AL491" s="1091"/>
      <c r="AM491" s="1038"/>
    </row>
    <row r="492" spans="1:39" s="1009" customFormat="1" ht="30">
      <c r="A492" s="1105"/>
      <c r="B492" s="1056" t="str">
        <f t="shared" si="80"/>
        <v>Nut-M20-DIN934-8.0-Galv</v>
      </c>
      <c r="C492" s="1057">
        <f>VLOOKUP(L492,'25-BRA-I-090'!$I:$FD,4,0)</f>
        <v>0</v>
      </c>
      <c r="D492" s="374" t="str">
        <f t="shared" si="81"/>
        <v>Pcs</v>
      </c>
      <c r="E492" s="183"/>
      <c r="F492" s="184">
        <f t="shared" si="82"/>
        <v>272</v>
      </c>
      <c r="G492" s="185">
        <f t="shared" si="82"/>
        <v>0</v>
      </c>
      <c r="H492" s="185">
        <f t="shared" si="82"/>
        <v>0</v>
      </c>
      <c r="I492" s="185">
        <f t="shared" si="83"/>
        <v>272</v>
      </c>
      <c r="J492" s="185">
        <f t="shared" si="84"/>
        <v>2940</v>
      </c>
      <c r="K492" s="185">
        <f t="shared" si="85"/>
        <v>799680</v>
      </c>
      <c r="L492" s="1189" t="s">
        <v>1805</v>
      </c>
      <c r="M492" s="1058"/>
      <c r="N492" s="1058"/>
      <c r="T492" s="1010"/>
      <c r="U492" s="1132"/>
      <c r="V492" s="1011"/>
      <c r="AA492" s="1038" t="str">
        <f>VLOOKUP(L492,'25-BRA-I-090'!$I:$FD,2,0)</f>
        <v>Ốc</v>
      </c>
      <c r="AB492" s="1038" t="str">
        <f>VLOOKUP(L492,'25-BRA-I-090'!$I:$FD,3,0)</f>
        <v>Nut-M20-DIN934-8.0-Galv</v>
      </c>
      <c r="AC492" s="1038" t="str">
        <f>VLOOKUP(L492,'25-BRA-I-090'!$I:$FD,5,0)</f>
        <v>Pcs</v>
      </c>
      <c r="AD492" s="1038">
        <f>SUMIFS('25-BRA-I-090'!$CW:$CW,'25-BRA-I-090'!$I:$I,L492)</f>
        <v>272</v>
      </c>
      <c r="AE492" s="1038">
        <f>SUMIFS('25-BRA-I-090'!$CX:$CX,'25-BRA-I-090'!$I:$I,L492)</f>
        <v>0</v>
      </c>
      <c r="AF492" s="1038">
        <f>SUMIFS('25-BRA-I-090'!$DA:$DA,'25-BRA-I-090'!$I:$I,L492)</f>
        <v>0</v>
      </c>
      <c r="AG492" s="1038">
        <f>SUMIFS('25-BRA-I-090'!$DB:$DB,'25-BRA-I-090'!$I:$I,L492)</f>
        <v>0</v>
      </c>
      <c r="AH492" s="1039">
        <f>SUMIFS('25-BRA-I-090'!$DN:$DN,'25-BRA-I-090'!$I:$I,L492)+SUMIFS('25-BRA-I-090'!$EG:$EG,'25-BRA-I-090'!$I:$I,L492)</f>
        <v>272</v>
      </c>
      <c r="AI492" s="1039">
        <f>SUMIFS('25-BRA-I-090'!$DO:$DO,'25-BRA-I-090'!$I:$I,L492)+SUMIFS('25-BRA-I-090'!$EH:$EH,'25-BRA-I-090'!$I:$I,L492)</f>
        <v>0</v>
      </c>
      <c r="AJ492" s="1039">
        <f>SUMIFS('25-BRA-I-090'!$DS:$DS,'25-BRA-I-090'!$I:$I,L492)+26400*SUMIFS('25-BRA-I-090'!$EJ:$EJ,'25-BRA-I-090'!$I:$I,L492)</f>
        <v>799680</v>
      </c>
      <c r="AL492" s="1091"/>
      <c r="AM492" s="1038"/>
    </row>
    <row r="493" spans="1:39" s="1009" customFormat="1" ht="30">
      <c r="A493" s="1105"/>
      <c r="B493" s="1056" t="str">
        <f t="shared" si="80"/>
        <v>Nut-M20-ISO7089-St-200HV-Galv</v>
      </c>
      <c r="C493" s="1057">
        <f>VLOOKUP(L493,'25-BRA-I-090'!$I:$FD,4,0)</f>
        <v>0</v>
      </c>
      <c r="D493" s="374" t="str">
        <f t="shared" si="81"/>
        <v>Pcs</v>
      </c>
      <c r="E493" s="183"/>
      <c r="F493" s="184">
        <f t="shared" si="82"/>
        <v>112</v>
      </c>
      <c r="G493" s="185">
        <f t="shared" si="82"/>
        <v>0</v>
      </c>
      <c r="H493" s="185">
        <f t="shared" si="82"/>
        <v>0</v>
      </c>
      <c r="I493" s="185">
        <f t="shared" si="83"/>
        <v>112</v>
      </c>
      <c r="J493" s="185">
        <f t="shared" si="84"/>
        <v>1050</v>
      </c>
      <c r="K493" s="185">
        <f t="shared" si="85"/>
        <v>117600</v>
      </c>
      <c r="L493" s="1189" t="s">
        <v>1807</v>
      </c>
      <c r="M493" s="1058"/>
      <c r="N493" s="1058"/>
      <c r="T493" s="1010"/>
      <c r="U493" s="1132"/>
      <c r="V493" s="1011"/>
      <c r="AA493" s="1038" t="str">
        <f>VLOOKUP(L493,'25-BRA-I-090'!$I:$FD,2,0)</f>
        <v>Ốc</v>
      </c>
      <c r="AB493" s="1038" t="str">
        <f>VLOOKUP(L493,'25-BRA-I-090'!$I:$FD,3,0)</f>
        <v>Nut-M20-ISO7089-St-200HV-Galv</v>
      </c>
      <c r="AC493" s="1038" t="str">
        <f>VLOOKUP(L493,'25-BRA-I-090'!$I:$FD,5,0)</f>
        <v>Pcs</v>
      </c>
      <c r="AD493" s="1038">
        <f>SUMIFS('25-BRA-I-090'!$CW:$CW,'25-BRA-I-090'!$I:$I,L493)</f>
        <v>112</v>
      </c>
      <c r="AE493" s="1038">
        <f>SUMIFS('25-BRA-I-090'!$CX:$CX,'25-BRA-I-090'!$I:$I,L493)</f>
        <v>0</v>
      </c>
      <c r="AF493" s="1038">
        <f>SUMIFS('25-BRA-I-090'!$DA:$DA,'25-BRA-I-090'!$I:$I,L493)</f>
        <v>0</v>
      </c>
      <c r="AG493" s="1038">
        <f>SUMIFS('25-BRA-I-090'!$DB:$DB,'25-BRA-I-090'!$I:$I,L493)</f>
        <v>0</v>
      </c>
      <c r="AH493" s="1039">
        <f>SUMIFS('25-BRA-I-090'!$DN:$DN,'25-BRA-I-090'!$I:$I,L493)+SUMIFS('25-BRA-I-090'!$EG:$EG,'25-BRA-I-090'!$I:$I,L493)</f>
        <v>112</v>
      </c>
      <c r="AI493" s="1039">
        <f>SUMIFS('25-BRA-I-090'!$DO:$DO,'25-BRA-I-090'!$I:$I,L493)+SUMIFS('25-BRA-I-090'!$EH:$EH,'25-BRA-I-090'!$I:$I,L493)</f>
        <v>0</v>
      </c>
      <c r="AJ493" s="1039">
        <f>SUMIFS('25-BRA-I-090'!$DS:$DS,'25-BRA-I-090'!$I:$I,L493)+26400*SUMIFS('25-BRA-I-090'!$EJ:$EJ,'25-BRA-I-090'!$I:$I,L493)</f>
        <v>117600</v>
      </c>
      <c r="AL493" s="1091"/>
      <c r="AM493" s="1038"/>
    </row>
    <row r="494" spans="1:39" s="1009" customFormat="1" ht="30">
      <c r="A494" s="1105"/>
      <c r="B494" s="1056" t="str">
        <f t="shared" si="80"/>
        <v>Nut-M24-DIN934-8.0-Galv</v>
      </c>
      <c r="C494" s="1057">
        <f>VLOOKUP(L494,'25-BRA-I-090'!$I:$FD,4,0)</f>
        <v>0</v>
      </c>
      <c r="D494" s="374" t="str">
        <f t="shared" si="81"/>
        <v>Pcs</v>
      </c>
      <c r="E494" s="183"/>
      <c r="F494" s="184">
        <f t="shared" si="82"/>
        <v>192</v>
      </c>
      <c r="G494" s="185">
        <f t="shared" si="82"/>
        <v>0</v>
      </c>
      <c r="H494" s="185">
        <f t="shared" si="82"/>
        <v>0</v>
      </c>
      <c r="I494" s="185">
        <f t="shared" si="83"/>
        <v>192</v>
      </c>
      <c r="J494" s="185">
        <f t="shared" si="84"/>
        <v>4900</v>
      </c>
      <c r="K494" s="185">
        <f t="shared" si="85"/>
        <v>940800</v>
      </c>
      <c r="L494" s="1189" t="s">
        <v>1809</v>
      </c>
      <c r="M494" s="1058"/>
      <c r="N494" s="1058"/>
      <c r="T494" s="1010"/>
      <c r="U494" s="1132"/>
      <c r="V494" s="1011"/>
      <c r="AA494" s="1038" t="str">
        <f>VLOOKUP(L494,'25-BRA-I-090'!$I:$FD,2,0)</f>
        <v>Ốc</v>
      </c>
      <c r="AB494" s="1038" t="str">
        <f>VLOOKUP(L494,'25-BRA-I-090'!$I:$FD,3,0)</f>
        <v>Nut-M24-DIN934-8.0-Galv</v>
      </c>
      <c r="AC494" s="1038" t="str">
        <f>VLOOKUP(L494,'25-BRA-I-090'!$I:$FD,5,0)</f>
        <v>Pcs</v>
      </c>
      <c r="AD494" s="1038">
        <f>SUMIFS('25-BRA-I-090'!$CW:$CW,'25-BRA-I-090'!$I:$I,L494)</f>
        <v>192</v>
      </c>
      <c r="AE494" s="1038">
        <f>SUMIFS('25-BRA-I-090'!$CX:$CX,'25-BRA-I-090'!$I:$I,L494)</f>
        <v>0</v>
      </c>
      <c r="AF494" s="1038">
        <f>SUMIFS('25-BRA-I-090'!$DA:$DA,'25-BRA-I-090'!$I:$I,L494)</f>
        <v>0</v>
      </c>
      <c r="AG494" s="1038">
        <f>SUMIFS('25-BRA-I-090'!$DB:$DB,'25-BRA-I-090'!$I:$I,L494)</f>
        <v>0</v>
      </c>
      <c r="AH494" s="1039">
        <f>SUMIFS('25-BRA-I-090'!$DN:$DN,'25-BRA-I-090'!$I:$I,L494)+SUMIFS('25-BRA-I-090'!$EG:$EG,'25-BRA-I-090'!$I:$I,L494)</f>
        <v>192</v>
      </c>
      <c r="AI494" s="1039">
        <f>SUMIFS('25-BRA-I-090'!$DO:$DO,'25-BRA-I-090'!$I:$I,L494)+SUMIFS('25-BRA-I-090'!$EH:$EH,'25-BRA-I-090'!$I:$I,L494)</f>
        <v>0</v>
      </c>
      <c r="AJ494" s="1039">
        <f>SUMIFS('25-BRA-I-090'!$DS:$DS,'25-BRA-I-090'!$I:$I,L494)+26400*SUMIFS('25-BRA-I-090'!$EJ:$EJ,'25-BRA-I-090'!$I:$I,L494)</f>
        <v>940800</v>
      </c>
      <c r="AL494" s="1091"/>
      <c r="AM494" s="1038"/>
    </row>
    <row r="495" spans="1:39" s="1009" customFormat="1" ht="30">
      <c r="A495" s="1105"/>
      <c r="B495" s="1056" t="str">
        <f t="shared" si="80"/>
        <v>Nut-M30-DIN934-8.0-Galv</v>
      </c>
      <c r="C495" s="1057">
        <f>VLOOKUP(L495,'25-BRA-I-090'!$I:$FD,4,0)</f>
        <v>0</v>
      </c>
      <c r="D495" s="374" t="str">
        <f t="shared" si="81"/>
        <v>Pcs</v>
      </c>
      <c r="E495" s="183"/>
      <c r="F495" s="184">
        <f t="shared" si="82"/>
        <v>72</v>
      </c>
      <c r="G495" s="185">
        <f t="shared" si="82"/>
        <v>0</v>
      </c>
      <c r="H495" s="185">
        <f t="shared" si="82"/>
        <v>0</v>
      </c>
      <c r="I495" s="185">
        <f t="shared" si="83"/>
        <v>72</v>
      </c>
      <c r="J495" s="185">
        <f t="shared" si="84"/>
        <v>9700</v>
      </c>
      <c r="K495" s="185">
        <f t="shared" si="85"/>
        <v>698400</v>
      </c>
      <c r="L495" s="1189" t="s">
        <v>1811</v>
      </c>
      <c r="M495" s="1058"/>
      <c r="N495" s="1058"/>
      <c r="T495" s="1010"/>
      <c r="U495" s="1132"/>
      <c r="V495" s="1011"/>
      <c r="AA495" s="1038" t="str">
        <f>VLOOKUP(L495,'25-BRA-I-090'!$I:$FD,2,0)</f>
        <v>Ốc</v>
      </c>
      <c r="AB495" s="1038" t="str">
        <f>VLOOKUP(L495,'25-BRA-I-090'!$I:$FD,3,0)</f>
        <v>Nut-M30-DIN934-8.0-Galv</v>
      </c>
      <c r="AC495" s="1038" t="str">
        <f>VLOOKUP(L495,'25-BRA-I-090'!$I:$FD,5,0)</f>
        <v>Pcs</v>
      </c>
      <c r="AD495" s="1038">
        <f>SUMIFS('25-BRA-I-090'!$CW:$CW,'25-BRA-I-090'!$I:$I,L495)</f>
        <v>72</v>
      </c>
      <c r="AE495" s="1038">
        <f>SUMIFS('25-BRA-I-090'!$CX:$CX,'25-BRA-I-090'!$I:$I,L495)</f>
        <v>0</v>
      </c>
      <c r="AF495" s="1038">
        <f>SUMIFS('25-BRA-I-090'!$DA:$DA,'25-BRA-I-090'!$I:$I,L495)</f>
        <v>0</v>
      </c>
      <c r="AG495" s="1038">
        <f>SUMIFS('25-BRA-I-090'!$DB:$DB,'25-BRA-I-090'!$I:$I,L495)</f>
        <v>0</v>
      </c>
      <c r="AH495" s="1039">
        <f>SUMIFS('25-BRA-I-090'!$DN:$DN,'25-BRA-I-090'!$I:$I,L495)+SUMIFS('25-BRA-I-090'!$EG:$EG,'25-BRA-I-090'!$I:$I,L495)</f>
        <v>72</v>
      </c>
      <c r="AI495" s="1039">
        <f>SUMIFS('25-BRA-I-090'!$DO:$DO,'25-BRA-I-090'!$I:$I,L495)+SUMIFS('25-BRA-I-090'!$EH:$EH,'25-BRA-I-090'!$I:$I,L495)</f>
        <v>0</v>
      </c>
      <c r="AJ495" s="1039">
        <f>SUMIFS('25-BRA-I-090'!$DS:$DS,'25-BRA-I-090'!$I:$I,L495)+26400*SUMIFS('25-BRA-I-090'!$EJ:$EJ,'25-BRA-I-090'!$I:$I,L495)</f>
        <v>698400</v>
      </c>
      <c r="AL495" s="1091"/>
      <c r="AM495" s="1038"/>
    </row>
    <row r="496" spans="1:39" s="1009" customFormat="1" ht="30">
      <c r="A496" s="1105"/>
      <c r="B496" s="1056" t="str">
        <f t="shared" si="80"/>
        <v>Nut-M30-ISO4032-8.0-Galv</v>
      </c>
      <c r="C496" s="1057">
        <f>VLOOKUP(L496,'25-BRA-I-090'!$I:$FD,4,0)</f>
        <v>0</v>
      </c>
      <c r="D496" s="374" t="str">
        <f t="shared" si="81"/>
        <v>Pcs</v>
      </c>
      <c r="E496" s="183"/>
      <c r="F496" s="184">
        <f t="shared" si="82"/>
        <v>96</v>
      </c>
      <c r="G496" s="185">
        <f t="shared" si="82"/>
        <v>0</v>
      </c>
      <c r="H496" s="185">
        <f t="shared" si="82"/>
        <v>0</v>
      </c>
      <c r="I496" s="185">
        <f t="shared" si="83"/>
        <v>96</v>
      </c>
      <c r="J496" s="185">
        <f t="shared" si="84"/>
        <v>9700</v>
      </c>
      <c r="K496" s="185">
        <f t="shared" si="85"/>
        <v>931200</v>
      </c>
      <c r="L496" s="1189" t="s">
        <v>1813</v>
      </c>
      <c r="M496" s="1058"/>
      <c r="N496" s="1058"/>
      <c r="T496" s="1010"/>
      <c r="U496" s="1132"/>
      <c r="V496" s="1011"/>
      <c r="AA496" s="1038" t="str">
        <f>VLOOKUP(L496,'25-BRA-I-090'!$I:$FD,2,0)</f>
        <v>Ốc</v>
      </c>
      <c r="AB496" s="1038" t="str">
        <f>VLOOKUP(L496,'25-BRA-I-090'!$I:$FD,3,0)</f>
        <v>Nut-M30-ISO4032-8.0-Galv</v>
      </c>
      <c r="AC496" s="1038" t="str">
        <f>VLOOKUP(L496,'25-BRA-I-090'!$I:$FD,5,0)</f>
        <v>Pcs</v>
      </c>
      <c r="AD496" s="1038">
        <f>SUMIFS('25-BRA-I-090'!$CW:$CW,'25-BRA-I-090'!$I:$I,L496)</f>
        <v>96</v>
      </c>
      <c r="AE496" s="1038">
        <f>SUMIFS('25-BRA-I-090'!$CX:$CX,'25-BRA-I-090'!$I:$I,L496)</f>
        <v>0</v>
      </c>
      <c r="AF496" s="1038">
        <f>SUMIFS('25-BRA-I-090'!$DA:$DA,'25-BRA-I-090'!$I:$I,L496)</f>
        <v>0</v>
      </c>
      <c r="AG496" s="1038">
        <f>SUMIFS('25-BRA-I-090'!$DB:$DB,'25-BRA-I-090'!$I:$I,L496)</f>
        <v>0</v>
      </c>
      <c r="AH496" s="1039">
        <f>SUMIFS('25-BRA-I-090'!$DN:$DN,'25-BRA-I-090'!$I:$I,L496)+SUMIFS('25-BRA-I-090'!$EG:$EG,'25-BRA-I-090'!$I:$I,L496)</f>
        <v>96</v>
      </c>
      <c r="AI496" s="1039">
        <f>SUMIFS('25-BRA-I-090'!$DO:$DO,'25-BRA-I-090'!$I:$I,L496)+SUMIFS('25-BRA-I-090'!$EH:$EH,'25-BRA-I-090'!$I:$I,L496)</f>
        <v>0</v>
      </c>
      <c r="AJ496" s="1039">
        <f>SUMIFS('25-BRA-I-090'!$DS:$DS,'25-BRA-I-090'!$I:$I,L496)+26400*SUMIFS('25-BRA-I-090'!$EJ:$EJ,'25-BRA-I-090'!$I:$I,L496)</f>
        <v>931200</v>
      </c>
      <c r="AL496" s="1091"/>
      <c r="AM496" s="1038"/>
    </row>
    <row r="497" spans="1:39" s="1009" customFormat="1" ht="30">
      <c r="A497" s="1105"/>
      <c r="B497" s="1056" t="str">
        <f t="shared" si="80"/>
        <v>Nut-M36-DIN934-8.0-Galv</v>
      </c>
      <c r="C497" s="1057">
        <f>VLOOKUP(L497,'25-BRA-I-090'!$I:$FD,4,0)</f>
        <v>0</v>
      </c>
      <c r="D497" s="374" t="str">
        <f t="shared" si="81"/>
        <v>Pcs</v>
      </c>
      <c r="E497" s="183"/>
      <c r="F497" s="184">
        <f t="shared" si="82"/>
        <v>48</v>
      </c>
      <c r="G497" s="185">
        <f t="shared" si="82"/>
        <v>0</v>
      </c>
      <c r="H497" s="185">
        <f t="shared" si="82"/>
        <v>0</v>
      </c>
      <c r="I497" s="185">
        <f t="shared" si="83"/>
        <v>48</v>
      </c>
      <c r="J497" s="185">
        <f t="shared" si="84"/>
        <v>16500</v>
      </c>
      <c r="K497" s="185">
        <f t="shared" si="85"/>
        <v>792000</v>
      </c>
      <c r="L497" s="1189" t="s">
        <v>1815</v>
      </c>
      <c r="M497" s="1058"/>
      <c r="N497" s="1058"/>
      <c r="T497" s="1010"/>
      <c r="U497" s="1132"/>
      <c r="V497" s="1011"/>
      <c r="AA497" s="1038" t="str">
        <f>VLOOKUP(L497,'25-BRA-I-090'!$I:$FD,2,0)</f>
        <v>Ốc</v>
      </c>
      <c r="AB497" s="1038" t="str">
        <f>VLOOKUP(L497,'25-BRA-I-090'!$I:$FD,3,0)</f>
        <v>Nut-M36-DIN934-8.0-Galv</v>
      </c>
      <c r="AC497" s="1038" t="str">
        <f>VLOOKUP(L497,'25-BRA-I-090'!$I:$FD,5,0)</f>
        <v>Pcs</v>
      </c>
      <c r="AD497" s="1038">
        <f>SUMIFS('25-BRA-I-090'!$CW:$CW,'25-BRA-I-090'!$I:$I,L497)</f>
        <v>48</v>
      </c>
      <c r="AE497" s="1038">
        <f>SUMIFS('25-BRA-I-090'!$CX:$CX,'25-BRA-I-090'!$I:$I,L497)</f>
        <v>0</v>
      </c>
      <c r="AF497" s="1038">
        <f>SUMIFS('25-BRA-I-090'!$DA:$DA,'25-BRA-I-090'!$I:$I,L497)</f>
        <v>0</v>
      </c>
      <c r="AG497" s="1038">
        <f>SUMIFS('25-BRA-I-090'!$DB:$DB,'25-BRA-I-090'!$I:$I,L497)</f>
        <v>0</v>
      </c>
      <c r="AH497" s="1039">
        <f>SUMIFS('25-BRA-I-090'!$DN:$DN,'25-BRA-I-090'!$I:$I,L497)+SUMIFS('25-BRA-I-090'!$EG:$EG,'25-BRA-I-090'!$I:$I,L497)</f>
        <v>48</v>
      </c>
      <c r="AI497" s="1039">
        <f>SUMIFS('25-BRA-I-090'!$DO:$DO,'25-BRA-I-090'!$I:$I,L497)+SUMIFS('25-BRA-I-090'!$EH:$EH,'25-BRA-I-090'!$I:$I,L497)</f>
        <v>0</v>
      </c>
      <c r="AJ497" s="1039">
        <f>SUMIFS('25-BRA-I-090'!$DS:$DS,'25-BRA-I-090'!$I:$I,L497)+26400*SUMIFS('25-BRA-I-090'!$EJ:$EJ,'25-BRA-I-090'!$I:$I,L497)</f>
        <v>792000</v>
      </c>
      <c r="AL497" s="1091"/>
      <c r="AM497" s="1038"/>
    </row>
    <row r="498" spans="1:39" s="1009" customFormat="1" ht="45">
      <c r="A498" s="1105"/>
      <c r="B498" s="1056" t="str">
        <f t="shared" si="80"/>
        <v>Washer-12-ISO7089-St-200HV-Galv</v>
      </c>
      <c r="C498" s="1057">
        <f>VLOOKUP(L498,'25-BRA-I-090'!$I:$FD,4,0)</f>
        <v>0</v>
      </c>
      <c r="D498" s="374" t="str">
        <f t="shared" si="81"/>
        <v>Pcs</v>
      </c>
      <c r="E498" s="183"/>
      <c r="F498" s="184">
        <f t="shared" si="82"/>
        <v>240</v>
      </c>
      <c r="G498" s="185">
        <f t="shared" si="82"/>
        <v>0</v>
      </c>
      <c r="H498" s="185">
        <f t="shared" si="82"/>
        <v>0</v>
      </c>
      <c r="I498" s="185">
        <f t="shared" si="83"/>
        <v>240</v>
      </c>
      <c r="J498" s="185">
        <f t="shared" si="84"/>
        <v>440</v>
      </c>
      <c r="K498" s="185">
        <f t="shared" si="85"/>
        <v>105600</v>
      </c>
      <c r="L498" s="1189" t="s">
        <v>1817</v>
      </c>
      <c r="M498" s="1058"/>
      <c r="N498" s="1058"/>
      <c r="T498" s="1010"/>
      <c r="U498" s="1132"/>
      <c r="V498" s="1011"/>
      <c r="AA498" s="1038" t="str">
        <f>VLOOKUP(L498,'25-BRA-I-090'!$I:$FD,2,0)</f>
        <v>Đệm</v>
      </c>
      <c r="AB498" s="1038" t="str">
        <f>VLOOKUP(L498,'25-BRA-I-090'!$I:$FD,3,0)</f>
        <v>Washer-12-ISO7089-St-200HV-Galv</v>
      </c>
      <c r="AC498" s="1038" t="str">
        <f>VLOOKUP(L498,'25-BRA-I-090'!$I:$FD,5,0)</f>
        <v>Pcs</v>
      </c>
      <c r="AD498" s="1038">
        <f>SUMIFS('25-BRA-I-090'!$CW:$CW,'25-BRA-I-090'!$I:$I,L498)</f>
        <v>240</v>
      </c>
      <c r="AE498" s="1038">
        <f>SUMIFS('25-BRA-I-090'!$CX:$CX,'25-BRA-I-090'!$I:$I,L498)</f>
        <v>0</v>
      </c>
      <c r="AF498" s="1038">
        <f>SUMIFS('25-BRA-I-090'!$DA:$DA,'25-BRA-I-090'!$I:$I,L498)</f>
        <v>0</v>
      </c>
      <c r="AG498" s="1038">
        <f>SUMIFS('25-BRA-I-090'!$DB:$DB,'25-BRA-I-090'!$I:$I,L498)</f>
        <v>0</v>
      </c>
      <c r="AH498" s="1039">
        <f>SUMIFS('25-BRA-I-090'!$DN:$DN,'25-BRA-I-090'!$I:$I,L498)+SUMIFS('25-BRA-I-090'!$EG:$EG,'25-BRA-I-090'!$I:$I,L498)</f>
        <v>240</v>
      </c>
      <c r="AI498" s="1039">
        <f>SUMIFS('25-BRA-I-090'!$DO:$DO,'25-BRA-I-090'!$I:$I,L498)+SUMIFS('25-BRA-I-090'!$EH:$EH,'25-BRA-I-090'!$I:$I,L498)</f>
        <v>0</v>
      </c>
      <c r="AJ498" s="1039">
        <f>SUMIFS('25-BRA-I-090'!$DS:$DS,'25-BRA-I-090'!$I:$I,L498)+26400*SUMIFS('25-BRA-I-090'!$EJ:$EJ,'25-BRA-I-090'!$I:$I,L498)</f>
        <v>105600</v>
      </c>
      <c r="AL498" s="1091"/>
      <c r="AM498" s="1038"/>
    </row>
    <row r="499" spans="1:39" s="1009" customFormat="1" ht="45">
      <c r="A499" s="1105"/>
      <c r="B499" s="1056" t="str">
        <f t="shared" si="80"/>
        <v>Washer-16-ISO7089-St-200HV-Galv</v>
      </c>
      <c r="C499" s="1057">
        <f>VLOOKUP(L499,'25-BRA-I-090'!$I:$FD,4,0)</f>
        <v>0</v>
      </c>
      <c r="D499" s="374" t="str">
        <f t="shared" si="81"/>
        <v>Pcs</v>
      </c>
      <c r="E499" s="183"/>
      <c r="F499" s="184">
        <f t="shared" si="82"/>
        <v>1926</v>
      </c>
      <c r="G499" s="185">
        <f t="shared" si="82"/>
        <v>0</v>
      </c>
      <c r="H499" s="185">
        <f t="shared" si="82"/>
        <v>0</v>
      </c>
      <c r="I499" s="185">
        <f t="shared" si="83"/>
        <v>1926</v>
      </c>
      <c r="J499" s="185">
        <f t="shared" si="84"/>
        <v>710</v>
      </c>
      <c r="K499" s="185">
        <f t="shared" si="85"/>
        <v>1367460</v>
      </c>
      <c r="L499" s="1189" t="s">
        <v>1819</v>
      </c>
      <c r="M499" s="1058"/>
      <c r="N499" s="1058"/>
      <c r="T499" s="1010"/>
      <c r="U499" s="1132"/>
      <c r="V499" s="1011"/>
      <c r="AA499" s="1038" t="str">
        <f>VLOOKUP(L499,'25-BRA-I-090'!$I:$FD,2,0)</f>
        <v>Đệm</v>
      </c>
      <c r="AB499" s="1038" t="str">
        <f>VLOOKUP(L499,'25-BRA-I-090'!$I:$FD,3,0)</f>
        <v>Washer-16-ISO7089-St-200HV-Galv</v>
      </c>
      <c r="AC499" s="1038" t="str">
        <f>VLOOKUP(L499,'25-BRA-I-090'!$I:$FD,5,0)</f>
        <v>Pcs</v>
      </c>
      <c r="AD499" s="1038">
        <f>SUMIFS('25-BRA-I-090'!$CW:$CW,'25-BRA-I-090'!$I:$I,L499)</f>
        <v>1926</v>
      </c>
      <c r="AE499" s="1038">
        <f>SUMIFS('25-BRA-I-090'!$CX:$CX,'25-BRA-I-090'!$I:$I,L499)</f>
        <v>0</v>
      </c>
      <c r="AF499" s="1038">
        <f>SUMIFS('25-BRA-I-090'!$DA:$DA,'25-BRA-I-090'!$I:$I,L499)</f>
        <v>0</v>
      </c>
      <c r="AG499" s="1038">
        <f>SUMIFS('25-BRA-I-090'!$DB:$DB,'25-BRA-I-090'!$I:$I,L499)</f>
        <v>0</v>
      </c>
      <c r="AH499" s="1039">
        <f>SUMIFS('25-BRA-I-090'!$DN:$DN,'25-BRA-I-090'!$I:$I,L499)+SUMIFS('25-BRA-I-090'!$EG:$EG,'25-BRA-I-090'!$I:$I,L499)</f>
        <v>1926</v>
      </c>
      <c r="AI499" s="1039">
        <f>SUMIFS('25-BRA-I-090'!$DO:$DO,'25-BRA-I-090'!$I:$I,L499)+SUMIFS('25-BRA-I-090'!$EH:$EH,'25-BRA-I-090'!$I:$I,L499)</f>
        <v>0</v>
      </c>
      <c r="AJ499" s="1039">
        <f>SUMIFS('25-BRA-I-090'!$DS:$DS,'25-BRA-I-090'!$I:$I,L499)+26400*SUMIFS('25-BRA-I-090'!$EJ:$EJ,'25-BRA-I-090'!$I:$I,L499)</f>
        <v>1367460</v>
      </c>
      <c r="AL499" s="1091"/>
      <c r="AM499" s="1038"/>
    </row>
    <row r="500" spans="1:39" s="1009" customFormat="1" ht="45">
      <c r="A500" s="1105"/>
      <c r="B500" s="1056" t="str">
        <f t="shared" si="80"/>
        <v>Washer-16-ISO7093A-St-200HV-Galv</v>
      </c>
      <c r="C500" s="1057">
        <f>VLOOKUP(L500,'25-BRA-I-090'!$I:$FD,4,0)</f>
        <v>0</v>
      </c>
      <c r="D500" s="374" t="str">
        <f t="shared" si="81"/>
        <v>Pcs</v>
      </c>
      <c r="E500" s="183"/>
      <c r="F500" s="184">
        <f t="shared" si="82"/>
        <v>24</v>
      </c>
      <c r="G500" s="185">
        <f t="shared" si="82"/>
        <v>0</v>
      </c>
      <c r="H500" s="185">
        <f t="shared" si="82"/>
        <v>0</v>
      </c>
      <c r="I500" s="185">
        <f t="shared" si="83"/>
        <v>24</v>
      </c>
      <c r="J500" s="185">
        <f t="shared" si="84"/>
        <v>710</v>
      </c>
      <c r="K500" s="185">
        <f t="shared" si="85"/>
        <v>17040</v>
      </c>
      <c r="L500" s="1189" t="s">
        <v>1821</v>
      </c>
      <c r="M500" s="1058"/>
      <c r="N500" s="1058"/>
      <c r="T500" s="1010"/>
      <c r="U500" s="1132"/>
      <c r="V500" s="1011"/>
      <c r="AA500" s="1038" t="str">
        <f>VLOOKUP(L500,'25-BRA-I-090'!$I:$FD,2,0)</f>
        <v>Đệm</v>
      </c>
      <c r="AB500" s="1038" t="str">
        <f>VLOOKUP(L500,'25-BRA-I-090'!$I:$FD,3,0)</f>
        <v>Washer-16-ISO7093A-St-200HV-Galv</v>
      </c>
      <c r="AC500" s="1038" t="str">
        <f>VLOOKUP(L500,'25-BRA-I-090'!$I:$FD,5,0)</f>
        <v>Pcs</v>
      </c>
      <c r="AD500" s="1038">
        <f>SUMIFS('25-BRA-I-090'!$CW:$CW,'25-BRA-I-090'!$I:$I,L500)</f>
        <v>24</v>
      </c>
      <c r="AE500" s="1038">
        <f>SUMIFS('25-BRA-I-090'!$CX:$CX,'25-BRA-I-090'!$I:$I,L500)</f>
        <v>0</v>
      </c>
      <c r="AF500" s="1038">
        <f>SUMIFS('25-BRA-I-090'!$DA:$DA,'25-BRA-I-090'!$I:$I,L500)</f>
        <v>0</v>
      </c>
      <c r="AG500" s="1038">
        <f>SUMIFS('25-BRA-I-090'!$DB:$DB,'25-BRA-I-090'!$I:$I,L500)</f>
        <v>0</v>
      </c>
      <c r="AH500" s="1039">
        <f>SUMIFS('25-BRA-I-090'!$DN:$DN,'25-BRA-I-090'!$I:$I,L500)+SUMIFS('25-BRA-I-090'!$EG:$EG,'25-BRA-I-090'!$I:$I,L500)</f>
        <v>24</v>
      </c>
      <c r="AI500" s="1039">
        <f>SUMIFS('25-BRA-I-090'!$DO:$DO,'25-BRA-I-090'!$I:$I,L500)+SUMIFS('25-BRA-I-090'!$EH:$EH,'25-BRA-I-090'!$I:$I,L500)</f>
        <v>0</v>
      </c>
      <c r="AJ500" s="1039">
        <f>SUMIFS('25-BRA-I-090'!$DS:$DS,'25-BRA-I-090'!$I:$I,L500)+26400*SUMIFS('25-BRA-I-090'!$EJ:$EJ,'25-BRA-I-090'!$I:$I,L500)</f>
        <v>17040</v>
      </c>
      <c r="AL500" s="1091"/>
      <c r="AM500" s="1038"/>
    </row>
    <row r="501" spans="1:39" s="1009" customFormat="1" ht="30">
      <c r="A501" s="1105"/>
      <c r="B501" s="1056" t="str">
        <f t="shared" si="80"/>
        <v>Washer-17.5-DIN434-St-Galv</v>
      </c>
      <c r="C501" s="1057">
        <f>VLOOKUP(L501,'25-BRA-I-090'!$I:$FD,4,0)</f>
        <v>0</v>
      </c>
      <c r="D501" s="374" t="str">
        <f t="shared" si="81"/>
        <v>Pcs</v>
      </c>
      <c r="E501" s="183"/>
      <c r="F501" s="184">
        <f t="shared" si="82"/>
        <v>32</v>
      </c>
      <c r="G501" s="185">
        <f t="shared" si="82"/>
        <v>0</v>
      </c>
      <c r="H501" s="185">
        <f t="shared" si="82"/>
        <v>0</v>
      </c>
      <c r="I501" s="185">
        <f t="shared" si="83"/>
        <v>32</v>
      </c>
      <c r="J501" s="185">
        <f t="shared" si="84"/>
        <v>14300</v>
      </c>
      <c r="K501" s="185">
        <f t="shared" si="85"/>
        <v>457600</v>
      </c>
      <c r="L501" s="1189" t="s">
        <v>1823</v>
      </c>
      <c r="M501" s="1058"/>
      <c r="N501" s="1058"/>
      <c r="T501" s="1010"/>
      <c r="U501" s="1132"/>
      <c r="V501" s="1011"/>
      <c r="AA501" s="1038" t="str">
        <f>VLOOKUP(L501,'25-BRA-I-090'!$I:$FD,2,0)</f>
        <v>Đệm</v>
      </c>
      <c r="AB501" s="1038" t="str">
        <f>VLOOKUP(L501,'25-BRA-I-090'!$I:$FD,3,0)</f>
        <v>Washer-17.5-DIN434-St-Galv</v>
      </c>
      <c r="AC501" s="1038" t="str">
        <f>VLOOKUP(L501,'25-BRA-I-090'!$I:$FD,5,0)</f>
        <v>Pcs</v>
      </c>
      <c r="AD501" s="1038">
        <f>SUMIFS('25-BRA-I-090'!$CW:$CW,'25-BRA-I-090'!$I:$I,L501)</f>
        <v>32</v>
      </c>
      <c r="AE501" s="1038">
        <f>SUMIFS('25-BRA-I-090'!$CX:$CX,'25-BRA-I-090'!$I:$I,L501)</f>
        <v>0</v>
      </c>
      <c r="AF501" s="1038">
        <f>SUMIFS('25-BRA-I-090'!$DA:$DA,'25-BRA-I-090'!$I:$I,L501)</f>
        <v>0</v>
      </c>
      <c r="AG501" s="1038">
        <f>SUMIFS('25-BRA-I-090'!$DB:$DB,'25-BRA-I-090'!$I:$I,L501)</f>
        <v>0</v>
      </c>
      <c r="AH501" s="1039">
        <f>SUMIFS('25-BRA-I-090'!$DN:$DN,'25-BRA-I-090'!$I:$I,L501)+SUMIFS('25-BRA-I-090'!$EG:$EG,'25-BRA-I-090'!$I:$I,L501)</f>
        <v>32</v>
      </c>
      <c r="AI501" s="1039">
        <f>SUMIFS('25-BRA-I-090'!$DO:$DO,'25-BRA-I-090'!$I:$I,L501)+SUMIFS('25-BRA-I-090'!$EH:$EH,'25-BRA-I-090'!$I:$I,L501)</f>
        <v>0</v>
      </c>
      <c r="AJ501" s="1039">
        <f>SUMIFS('25-BRA-I-090'!$DS:$DS,'25-BRA-I-090'!$I:$I,L501)+26400*SUMIFS('25-BRA-I-090'!$EJ:$EJ,'25-BRA-I-090'!$I:$I,L501)</f>
        <v>457600</v>
      </c>
      <c r="AL501" s="1091"/>
      <c r="AM501" s="1038"/>
    </row>
    <row r="502" spans="1:39" s="1009" customFormat="1" ht="45">
      <c r="A502" s="1105"/>
      <c r="B502" s="1056" t="str">
        <f t="shared" si="80"/>
        <v>Washer-17.5-DIN434-St-Galv.-Galv</v>
      </c>
      <c r="C502" s="1057">
        <f>VLOOKUP(L502,'25-BRA-I-090'!$I:$FD,4,0)</f>
        <v>0</v>
      </c>
      <c r="D502" s="374" t="str">
        <f t="shared" si="81"/>
        <v>Pcs</v>
      </c>
      <c r="E502" s="183"/>
      <c r="F502" s="184">
        <f t="shared" si="82"/>
        <v>32</v>
      </c>
      <c r="G502" s="185">
        <f t="shared" si="82"/>
        <v>0</v>
      </c>
      <c r="H502" s="185">
        <f t="shared" si="82"/>
        <v>0</v>
      </c>
      <c r="I502" s="185">
        <f t="shared" si="83"/>
        <v>32</v>
      </c>
      <c r="J502" s="185">
        <f t="shared" si="84"/>
        <v>14300</v>
      </c>
      <c r="K502" s="185">
        <f t="shared" si="85"/>
        <v>457600</v>
      </c>
      <c r="L502" s="1189" t="s">
        <v>1824</v>
      </c>
      <c r="M502" s="1058"/>
      <c r="N502" s="1058"/>
      <c r="T502" s="1010"/>
      <c r="U502" s="1132"/>
      <c r="V502" s="1011"/>
      <c r="AA502" s="1038" t="str">
        <f>VLOOKUP(L502,'25-BRA-I-090'!$I:$FD,2,0)</f>
        <v>Đệm</v>
      </c>
      <c r="AB502" s="1038" t="str">
        <f>VLOOKUP(L502,'25-BRA-I-090'!$I:$FD,3,0)</f>
        <v>Washer-17.5-DIN434-St-Galv.-Galv</v>
      </c>
      <c r="AC502" s="1038" t="str">
        <f>VLOOKUP(L502,'25-BRA-I-090'!$I:$FD,5,0)</f>
        <v>Pcs</v>
      </c>
      <c r="AD502" s="1038">
        <f>SUMIFS('25-BRA-I-090'!$CW:$CW,'25-BRA-I-090'!$I:$I,L502)</f>
        <v>32</v>
      </c>
      <c r="AE502" s="1038">
        <f>SUMIFS('25-BRA-I-090'!$CX:$CX,'25-BRA-I-090'!$I:$I,L502)</f>
        <v>0</v>
      </c>
      <c r="AF502" s="1038">
        <f>SUMIFS('25-BRA-I-090'!$DA:$DA,'25-BRA-I-090'!$I:$I,L502)</f>
        <v>0</v>
      </c>
      <c r="AG502" s="1038">
        <f>SUMIFS('25-BRA-I-090'!$DB:$DB,'25-BRA-I-090'!$I:$I,L502)</f>
        <v>0</v>
      </c>
      <c r="AH502" s="1039">
        <f>SUMIFS('25-BRA-I-090'!$DN:$DN,'25-BRA-I-090'!$I:$I,L502)+SUMIFS('25-BRA-I-090'!$EG:$EG,'25-BRA-I-090'!$I:$I,L502)</f>
        <v>32</v>
      </c>
      <c r="AI502" s="1039">
        <f>SUMIFS('25-BRA-I-090'!$DO:$DO,'25-BRA-I-090'!$I:$I,L502)+SUMIFS('25-BRA-I-090'!$EH:$EH,'25-BRA-I-090'!$I:$I,L502)</f>
        <v>0</v>
      </c>
      <c r="AJ502" s="1039">
        <f>SUMIFS('25-BRA-I-090'!$DS:$DS,'25-BRA-I-090'!$I:$I,L502)+26400*SUMIFS('25-BRA-I-090'!$EJ:$EJ,'25-BRA-I-090'!$I:$I,L502)</f>
        <v>457600</v>
      </c>
      <c r="AL502" s="1091"/>
      <c r="AM502" s="1038"/>
    </row>
    <row r="503" spans="1:39" s="1009" customFormat="1" ht="45">
      <c r="A503" s="1105"/>
      <c r="B503" s="1056" t="str">
        <f t="shared" si="80"/>
        <v>Washer-20-ISO7089-St-200HV-Galv</v>
      </c>
      <c r="C503" s="1057">
        <f>VLOOKUP(L503,'25-BRA-I-090'!$I:$FD,4,0)</f>
        <v>0</v>
      </c>
      <c r="D503" s="374" t="str">
        <f t="shared" si="81"/>
        <v>Pcs</v>
      </c>
      <c r="E503" s="183"/>
      <c r="F503" s="184">
        <f t="shared" si="82"/>
        <v>1378</v>
      </c>
      <c r="G503" s="185">
        <f t="shared" si="82"/>
        <v>0</v>
      </c>
      <c r="H503" s="185">
        <f t="shared" si="82"/>
        <v>0</v>
      </c>
      <c r="I503" s="185">
        <f t="shared" si="83"/>
        <v>1378</v>
      </c>
      <c r="J503" s="185">
        <f t="shared" si="84"/>
        <v>550</v>
      </c>
      <c r="K503" s="185">
        <f t="shared" si="85"/>
        <v>757900</v>
      </c>
      <c r="L503" s="1189" t="s">
        <v>1826</v>
      </c>
      <c r="M503" s="1058"/>
      <c r="N503" s="1058"/>
      <c r="T503" s="1010"/>
      <c r="U503" s="1132"/>
      <c r="V503" s="1011"/>
      <c r="AA503" s="1038" t="str">
        <f>VLOOKUP(L503,'25-BRA-I-090'!$I:$FD,2,0)</f>
        <v>Đệm</v>
      </c>
      <c r="AB503" s="1038" t="str">
        <f>VLOOKUP(L503,'25-BRA-I-090'!$I:$FD,3,0)</f>
        <v>Washer-20-ISO7089-St-200HV-Galv</v>
      </c>
      <c r="AC503" s="1038" t="str">
        <f>VLOOKUP(L503,'25-BRA-I-090'!$I:$FD,5,0)</f>
        <v>Pcs</v>
      </c>
      <c r="AD503" s="1038">
        <f>SUMIFS('25-BRA-I-090'!$CW:$CW,'25-BRA-I-090'!$I:$I,L503)</f>
        <v>1378</v>
      </c>
      <c r="AE503" s="1038">
        <f>SUMIFS('25-BRA-I-090'!$CX:$CX,'25-BRA-I-090'!$I:$I,L503)</f>
        <v>0</v>
      </c>
      <c r="AF503" s="1038">
        <f>SUMIFS('25-BRA-I-090'!$DA:$DA,'25-BRA-I-090'!$I:$I,L503)</f>
        <v>0</v>
      </c>
      <c r="AG503" s="1038">
        <f>SUMIFS('25-BRA-I-090'!$DB:$DB,'25-BRA-I-090'!$I:$I,L503)</f>
        <v>0</v>
      </c>
      <c r="AH503" s="1039">
        <f>SUMIFS('25-BRA-I-090'!$DN:$DN,'25-BRA-I-090'!$I:$I,L503)+SUMIFS('25-BRA-I-090'!$EG:$EG,'25-BRA-I-090'!$I:$I,L503)</f>
        <v>1378</v>
      </c>
      <c r="AI503" s="1039">
        <f>SUMIFS('25-BRA-I-090'!$DO:$DO,'25-BRA-I-090'!$I:$I,L503)+SUMIFS('25-BRA-I-090'!$EH:$EH,'25-BRA-I-090'!$I:$I,L503)</f>
        <v>0</v>
      </c>
      <c r="AJ503" s="1039">
        <f>SUMIFS('25-BRA-I-090'!$DS:$DS,'25-BRA-I-090'!$I:$I,L503)+26400*SUMIFS('25-BRA-I-090'!$EJ:$EJ,'25-BRA-I-090'!$I:$I,L503)</f>
        <v>757900</v>
      </c>
      <c r="AL503" s="1091"/>
      <c r="AM503" s="1038"/>
    </row>
    <row r="504" spans="1:39" s="1009" customFormat="1" ht="30">
      <c r="A504" s="1105"/>
      <c r="B504" s="1056" t="str">
        <f t="shared" si="80"/>
        <v>Washer-22-DIN434-8.8-Galv</v>
      </c>
      <c r="C504" s="1057">
        <f>VLOOKUP(L504,'25-BRA-I-090'!$I:$FD,4,0)</f>
        <v>0</v>
      </c>
      <c r="D504" s="374" t="str">
        <f t="shared" si="81"/>
        <v>Pcs</v>
      </c>
      <c r="E504" s="183"/>
      <c r="F504" s="184">
        <f t="shared" si="82"/>
        <v>16</v>
      </c>
      <c r="G504" s="185">
        <f t="shared" si="82"/>
        <v>0</v>
      </c>
      <c r="H504" s="185">
        <f t="shared" si="82"/>
        <v>0</v>
      </c>
      <c r="I504" s="185">
        <f t="shared" si="83"/>
        <v>16</v>
      </c>
      <c r="J504" s="185">
        <f t="shared" si="84"/>
        <v>28800</v>
      </c>
      <c r="K504" s="185">
        <f t="shared" si="85"/>
        <v>460800</v>
      </c>
      <c r="L504" s="1189" t="s">
        <v>1828</v>
      </c>
      <c r="M504" s="1058"/>
      <c r="N504" s="1058"/>
      <c r="T504" s="1010"/>
      <c r="U504" s="1132"/>
      <c r="V504" s="1011"/>
      <c r="AA504" s="1038" t="str">
        <f>VLOOKUP(L504,'25-BRA-I-090'!$I:$FD,2,0)</f>
        <v>Đệm</v>
      </c>
      <c r="AB504" s="1038" t="str">
        <f>VLOOKUP(L504,'25-BRA-I-090'!$I:$FD,3,0)</f>
        <v>Washer-22-DIN434-8.8-Galv</v>
      </c>
      <c r="AC504" s="1038" t="str">
        <f>VLOOKUP(L504,'25-BRA-I-090'!$I:$FD,5,0)</f>
        <v>Pcs</v>
      </c>
      <c r="AD504" s="1038">
        <f>SUMIFS('25-BRA-I-090'!$CW:$CW,'25-BRA-I-090'!$I:$I,L504)</f>
        <v>16</v>
      </c>
      <c r="AE504" s="1038">
        <f>SUMIFS('25-BRA-I-090'!$CX:$CX,'25-BRA-I-090'!$I:$I,L504)</f>
        <v>0</v>
      </c>
      <c r="AF504" s="1038">
        <f>SUMIFS('25-BRA-I-090'!$DA:$DA,'25-BRA-I-090'!$I:$I,L504)</f>
        <v>0</v>
      </c>
      <c r="AG504" s="1038">
        <f>SUMIFS('25-BRA-I-090'!$DB:$DB,'25-BRA-I-090'!$I:$I,L504)</f>
        <v>0</v>
      </c>
      <c r="AH504" s="1039">
        <f>SUMIFS('25-BRA-I-090'!$DN:$DN,'25-BRA-I-090'!$I:$I,L504)+SUMIFS('25-BRA-I-090'!$EG:$EG,'25-BRA-I-090'!$I:$I,L504)</f>
        <v>16</v>
      </c>
      <c r="AI504" s="1039">
        <f>SUMIFS('25-BRA-I-090'!$DO:$DO,'25-BRA-I-090'!$I:$I,L504)+SUMIFS('25-BRA-I-090'!$EH:$EH,'25-BRA-I-090'!$I:$I,L504)</f>
        <v>0</v>
      </c>
      <c r="AJ504" s="1039">
        <f>SUMIFS('25-BRA-I-090'!$DS:$DS,'25-BRA-I-090'!$I:$I,L504)+26400*SUMIFS('25-BRA-I-090'!$EJ:$EJ,'25-BRA-I-090'!$I:$I,L504)</f>
        <v>460800</v>
      </c>
      <c r="AL504" s="1091"/>
      <c r="AM504" s="1038"/>
    </row>
    <row r="505" spans="1:39" s="1009" customFormat="1" ht="45">
      <c r="A505" s="1105"/>
      <c r="B505" s="1056" t="str">
        <f t="shared" si="80"/>
        <v>Washer-22-DIN434-St-200HV-Galv</v>
      </c>
      <c r="C505" s="1057">
        <f>VLOOKUP(L505,'25-BRA-I-090'!$I:$FD,4,0)</f>
        <v>0</v>
      </c>
      <c r="D505" s="374" t="str">
        <f t="shared" si="81"/>
        <v>Pcs</v>
      </c>
      <c r="E505" s="183"/>
      <c r="F505" s="184">
        <f t="shared" si="82"/>
        <v>12</v>
      </c>
      <c r="G505" s="185">
        <f t="shared" si="82"/>
        <v>0</v>
      </c>
      <c r="H505" s="185">
        <f t="shared" si="82"/>
        <v>0</v>
      </c>
      <c r="I505" s="185">
        <f t="shared" si="83"/>
        <v>12</v>
      </c>
      <c r="J505" s="185">
        <f t="shared" si="84"/>
        <v>28800</v>
      </c>
      <c r="K505" s="185">
        <f t="shared" si="85"/>
        <v>345600</v>
      </c>
      <c r="L505" s="1189" t="s">
        <v>1829</v>
      </c>
      <c r="M505" s="1058"/>
      <c r="N505" s="1058"/>
      <c r="T505" s="1010"/>
      <c r="U505" s="1132"/>
      <c r="V505" s="1011"/>
      <c r="AA505" s="1038" t="str">
        <f>VLOOKUP(L505,'25-BRA-I-090'!$I:$FD,2,0)</f>
        <v>Đệm</v>
      </c>
      <c r="AB505" s="1038" t="str">
        <f>VLOOKUP(L505,'25-BRA-I-090'!$I:$FD,3,0)</f>
        <v>Washer-22-DIN434-St-200HV-Galv</v>
      </c>
      <c r="AC505" s="1038" t="str">
        <f>VLOOKUP(L505,'25-BRA-I-090'!$I:$FD,5,0)</f>
        <v>Pcs</v>
      </c>
      <c r="AD505" s="1038">
        <f>SUMIFS('25-BRA-I-090'!$CW:$CW,'25-BRA-I-090'!$I:$I,L505)</f>
        <v>12</v>
      </c>
      <c r="AE505" s="1038">
        <f>SUMIFS('25-BRA-I-090'!$CX:$CX,'25-BRA-I-090'!$I:$I,L505)</f>
        <v>0</v>
      </c>
      <c r="AF505" s="1038">
        <f>SUMIFS('25-BRA-I-090'!$DA:$DA,'25-BRA-I-090'!$I:$I,L505)</f>
        <v>0</v>
      </c>
      <c r="AG505" s="1038">
        <f>SUMIFS('25-BRA-I-090'!$DB:$DB,'25-BRA-I-090'!$I:$I,L505)</f>
        <v>0</v>
      </c>
      <c r="AH505" s="1039">
        <f>SUMIFS('25-BRA-I-090'!$DN:$DN,'25-BRA-I-090'!$I:$I,L505)+SUMIFS('25-BRA-I-090'!$EG:$EG,'25-BRA-I-090'!$I:$I,L505)</f>
        <v>12</v>
      </c>
      <c r="AI505" s="1039">
        <f>SUMIFS('25-BRA-I-090'!$DO:$DO,'25-BRA-I-090'!$I:$I,L505)+SUMIFS('25-BRA-I-090'!$EH:$EH,'25-BRA-I-090'!$I:$I,L505)</f>
        <v>0</v>
      </c>
      <c r="AJ505" s="1039">
        <f>SUMIFS('25-BRA-I-090'!$DS:$DS,'25-BRA-I-090'!$I:$I,L505)+26400*SUMIFS('25-BRA-I-090'!$EJ:$EJ,'25-BRA-I-090'!$I:$I,L505)</f>
        <v>345600</v>
      </c>
      <c r="AL505" s="1091"/>
      <c r="AM505" s="1038"/>
    </row>
    <row r="506" spans="1:39" s="1009" customFormat="1" ht="45">
      <c r="A506" s="1105"/>
      <c r="B506" s="1056" t="str">
        <f t="shared" si="80"/>
        <v>Washer-24-ISO7089-St-200HV-Galv</v>
      </c>
      <c r="C506" s="1057">
        <f>VLOOKUP(L506,'25-BRA-I-090'!$I:$FD,4,0)</f>
        <v>0</v>
      </c>
      <c r="D506" s="374" t="str">
        <f t="shared" si="81"/>
        <v>Pcs</v>
      </c>
      <c r="E506" s="183"/>
      <c r="F506" s="184">
        <f t="shared" si="82"/>
        <v>576</v>
      </c>
      <c r="G506" s="185">
        <f t="shared" si="82"/>
        <v>0</v>
      </c>
      <c r="H506" s="185">
        <f t="shared" si="82"/>
        <v>0</v>
      </c>
      <c r="I506" s="185">
        <f t="shared" si="83"/>
        <v>576</v>
      </c>
      <c r="J506" s="185">
        <f t="shared" si="84"/>
        <v>1150</v>
      </c>
      <c r="K506" s="185">
        <f t="shared" si="85"/>
        <v>662400</v>
      </c>
      <c r="L506" s="1189" t="s">
        <v>1831</v>
      </c>
      <c r="M506" s="1058"/>
      <c r="N506" s="1058"/>
      <c r="T506" s="1010"/>
      <c r="U506" s="1132"/>
      <c r="V506" s="1011"/>
      <c r="AA506" s="1038" t="str">
        <f>VLOOKUP(L506,'25-BRA-I-090'!$I:$FD,2,0)</f>
        <v>Đệm</v>
      </c>
      <c r="AB506" s="1038" t="str">
        <f>VLOOKUP(L506,'25-BRA-I-090'!$I:$FD,3,0)</f>
        <v>Washer-24-ISO7089-St-200HV-Galv</v>
      </c>
      <c r="AC506" s="1038" t="str">
        <f>VLOOKUP(L506,'25-BRA-I-090'!$I:$FD,5,0)</f>
        <v>Pcs</v>
      </c>
      <c r="AD506" s="1038">
        <f>SUMIFS('25-BRA-I-090'!$CW:$CW,'25-BRA-I-090'!$I:$I,L506)</f>
        <v>576</v>
      </c>
      <c r="AE506" s="1038">
        <f>SUMIFS('25-BRA-I-090'!$CX:$CX,'25-BRA-I-090'!$I:$I,L506)</f>
        <v>0</v>
      </c>
      <c r="AF506" s="1038">
        <f>SUMIFS('25-BRA-I-090'!$DA:$DA,'25-BRA-I-090'!$I:$I,L506)</f>
        <v>0</v>
      </c>
      <c r="AG506" s="1038">
        <f>SUMIFS('25-BRA-I-090'!$DB:$DB,'25-BRA-I-090'!$I:$I,L506)</f>
        <v>0</v>
      </c>
      <c r="AH506" s="1039">
        <f>SUMIFS('25-BRA-I-090'!$DN:$DN,'25-BRA-I-090'!$I:$I,L506)+SUMIFS('25-BRA-I-090'!$EG:$EG,'25-BRA-I-090'!$I:$I,L506)</f>
        <v>576</v>
      </c>
      <c r="AI506" s="1039">
        <f>SUMIFS('25-BRA-I-090'!$DO:$DO,'25-BRA-I-090'!$I:$I,L506)+SUMIFS('25-BRA-I-090'!$EH:$EH,'25-BRA-I-090'!$I:$I,L506)</f>
        <v>0</v>
      </c>
      <c r="AJ506" s="1039">
        <f>SUMIFS('25-BRA-I-090'!$DS:$DS,'25-BRA-I-090'!$I:$I,L506)+26400*SUMIFS('25-BRA-I-090'!$EJ:$EJ,'25-BRA-I-090'!$I:$I,L506)</f>
        <v>662400</v>
      </c>
      <c r="AL506" s="1091"/>
      <c r="AM506" s="1038"/>
    </row>
    <row r="507" spans="1:39" s="1009" customFormat="1" ht="45">
      <c r="A507" s="1105"/>
      <c r="B507" s="1056" t="str">
        <f t="shared" si="80"/>
        <v>Washer-30-ISO7089-St-200HV-Galv</v>
      </c>
      <c r="C507" s="1057">
        <f>VLOOKUP(L507,'25-BRA-I-090'!$I:$FD,4,0)</f>
        <v>0</v>
      </c>
      <c r="D507" s="374" t="str">
        <f t="shared" si="81"/>
        <v>Pcs</v>
      </c>
      <c r="E507" s="183"/>
      <c r="F507" s="184">
        <f t="shared" si="82"/>
        <v>192</v>
      </c>
      <c r="G507" s="185">
        <f t="shared" si="82"/>
        <v>0</v>
      </c>
      <c r="H507" s="185">
        <f t="shared" si="82"/>
        <v>0</v>
      </c>
      <c r="I507" s="185">
        <f t="shared" si="83"/>
        <v>192</v>
      </c>
      <c r="J507" s="185">
        <f t="shared" si="84"/>
        <v>1880</v>
      </c>
      <c r="K507" s="185">
        <f t="shared" si="85"/>
        <v>360960</v>
      </c>
      <c r="L507" s="1189" t="s">
        <v>1833</v>
      </c>
      <c r="M507" s="1058"/>
      <c r="N507" s="1058"/>
      <c r="T507" s="1010"/>
      <c r="U507" s="1132"/>
      <c r="V507" s="1011"/>
      <c r="AA507" s="1038" t="str">
        <f>VLOOKUP(L507,'25-BRA-I-090'!$I:$FD,2,0)</f>
        <v>Đệm</v>
      </c>
      <c r="AB507" s="1038" t="str">
        <f>VLOOKUP(L507,'25-BRA-I-090'!$I:$FD,3,0)</f>
        <v>Washer-30-ISO7089-St-200HV-Galv</v>
      </c>
      <c r="AC507" s="1038" t="str">
        <f>VLOOKUP(L507,'25-BRA-I-090'!$I:$FD,5,0)</f>
        <v>Pcs</v>
      </c>
      <c r="AD507" s="1038">
        <f>SUMIFS('25-BRA-I-090'!$CW:$CW,'25-BRA-I-090'!$I:$I,L507)</f>
        <v>192</v>
      </c>
      <c r="AE507" s="1038">
        <f>SUMIFS('25-BRA-I-090'!$CX:$CX,'25-BRA-I-090'!$I:$I,L507)</f>
        <v>0</v>
      </c>
      <c r="AF507" s="1038">
        <f>SUMIFS('25-BRA-I-090'!$DA:$DA,'25-BRA-I-090'!$I:$I,L507)</f>
        <v>0</v>
      </c>
      <c r="AG507" s="1038">
        <f>SUMIFS('25-BRA-I-090'!$DB:$DB,'25-BRA-I-090'!$I:$I,L507)</f>
        <v>0</v>
      </c>
      <c r="AH507" s="1039">
        <f>SUMIFS('25-BRA-I-090'!$DN:$DN,'25-BRA-I-090'!$I:$I,L507)+SUMIFS('25-BRA-I-090'!$EG:$EG,'25-BRA-I-090'!$I:$I,L507)</f>
        <v>192</v>
      </c>
      <c r="AI507" s="1039">
        <f>SUMIFS('25-BRA-I-090'!$DO:$DO,'25-BRA-I-090'!$I:$I,L507)+SUMIFS('25-BRA-I-090'!$EH:$EH,'25-BRA-I-090'!$I:$I,L507)</f>
        <v>0</v>
      </c>
      <c r="AJ507" s="1039">
        <f>SUMIFS('25-BRA-I-090'!$DS:$DS,'25-BRA-I-090'!$I:$I,L507)+26400*SUMIFS('25-BRA-I-090'!$EJ:$EJ,'25-BRA-I-090'!$I:$I,L507)</f>
        <v>360960</v>
      </c>
      <c r="AL507" s="1091"/>
      <c r="AM507" s="1038"/>
    </row>
    <row r="508" spans="1:39" s="1009" customFormat="1" ht="45">
      <c r="A508" s="1105"/>
      <c r="B508" s="1056" t="str">
        <f t="shared" si="80"/>
        <v>Washer-A16-DIN127-St-200HV-Galv</v>
      </c>
      <c r="C508" s="1057">
        <f>VLOOKUP(L508,'25-BRA-I-090'!$I:$FD,4,0)</f>
        <v>0</v>
      </c>
      <c r="D508" s="374" t="str">
        <f t="shared" si="81"/>
        <v>Pcs</v>
      </c>
      <c r="E508" s="183"/>
      <c r="F508" s="184">
        <f t="shared" si="82"/>
        <v>102</v>
      </c>
      <c r="G508" s="185">
        <f t="shared" si="82"/>
        <v>0</v>
      </c>
      <c r="H508" s="185">
        <f t="shared" si="82"/>
        <v>0</v>
      </c>
      <c r="I508" s="185">
        <f t="shared" si="83"/>
        <v>102</v>
      </c>
      <c r="J508" s="185">
        <f t="shared" si="84"/>
        <v>420</v>
      </c>
      <c r="K508" s="185">
        <f t="shared" si="85"/>
        <v>42840</v>
      </c>
      <c r="L508" s="1189" t="s">
        <v>1835</v>
      </c>
      <c r="M508" s="1058"/>
      <c r="N508" s="1058"/>
      <c r="T508" s="1010"/>
      <c r="U508" s="1132"/>
      <c r="V508" s="1011"/>
      <c r="AA508" s="1038" t="str">
        <f>VLOOKUP(L508,'25-BRA-I-090'!$I:$FD,2,0)</f>
        <v>Đệm</v>
      </c>
      <c r="AB508" s="1038" t="str">
        <f>VLOOKUP(L508,'25-BRA-I-090'!$I:$FD,3,0)</f>
        <v>Washer-A16-DIN127-St-200HV-Galv</v>
      </c>
      <c r="AC508" s="1038" t="str">
        <f>VLOOKUP(L508,'25-BRA-I-090'!$I:$FD,5,0)</f>
        <v>Pcs</v>
      </c>
      <c r="AD508" s="1038">
        <f>SUMIFS('25-BRA-I-090'!$CW:$CW,'25-BRA-I-090'!$I:$I,L508)</f>
        <v>102</v>
      </c>
      <c r="AE508" s="1038">
        <f>SUMIFS('25-BRA-I-090'!$CX:$CX,'25-BRA-I-090'!$I:$I,L508)</f>
        <v>0</v>
      </c>
      <c r="AF508" s="1038">
        <f>SUMIFS('25-BRA-I-090'!$DA:$DA,'25-BRA-I-090'!$I:$I,L508)</f>
        <v>0</v>
      </c>
      <c r="AG508" s="1038">
        <f>SUMIFS('25-BRA-I-090'!$DB:$DB,'25-BRA-I-090'!$I:$I,L508)</f>
        <v>0</v>
      </c>
      <c r="AH508" s="1039">
        <f>SUMIFS('25-BRA-I-090'!$DN:$DN,'25-BRA-I-090'!$I:$I,L508)+SUMIFS('25-BRA-I-090'!$EG:$EG,'25-BRA-I-090'!$I:$I,L508)</f>
        <v>102</v>
      </c>
      <c r="AI508" s="1039">
        <f>SUMIFS('25-BRA-I-090'!$DO:$DO,'25-BRA-I-090'!$I:$I,L508)+SUMIFS('25-BRA-I-090'!$EH:$EH,'25-BRA-I-090'!$I:$I,L508)</f>
        <v>0</v>
      </c>
      <c r="AJ508" s="1039">
        <f>SUMIFS('25-BRA-I-090'!$DS:$DS,'25-BRA-I-090'!$I:$I,L508)+26400*SUMIFS('25-BRA-I-090'!$EJ:$EJ,'25-BRA-I-090'!$I:$I,L508)</f>
        <v>42840</v>
      </c>
      <c r="AL508" s="1091"/>
      <c r="AM508" s="1038"/>
    </row>
    <row r="509" spans="1:39" s="1009" customFormat="1" ht="45">
      <c r="A509" s="1105"/>
      <c r="B509" s="1056" t="str">
        <f t="shared" si="80"/>
        <v>Washer-A20-DIN127-St-200HV-Galv</v>
      </c>
      <c r="C509" s="1057">
        <f>VLOOKUP(L509,'25-BRA-I-090'!$I:$FD,4,0)</f>
        <v>0</v>
      </c>
      <c r="D509" s="374" t="str">
        <f t="shared" si="81"/>
        <v>Pcs</v>
      </c>
      <c r="E509" s="183"/>
      <c r="F509" s="184">
        <f t="shared" si="82"/>
        <v>528</v>
      </c>
      <c r="G509" s="185">
        <f t="shared" si="82"/>
        <v>0</v>
      </c>
      <c r="H509" s="185">
        <f t="shared" si="82"/>
        <v>0</v>
      </c>
      <c r="I509" s="185">
        <f t="shared" si="83"/>
        <v>528</v>
      </c>
      <c r="J509" s="185">
        <f t="shared" si="84"/>
        <v>640</v>
      </c>
      <c r="K509" s="185">
        <f t="shared" si="85"/>
        <v>337920</v>
      </c>
      <c r="L509" s="1189" t="s">
        <v>1837</v>
      </c>
      <c r="M509" s="1058"/>
      <c r="N509" s="1058"/>
      <c r="T509" s="1010"/>
      <c r="U509" s="1132"/>
      <c r="V509" s="1011"/>
      <c r="AA509" s="1038" t="str">
        <f>VLOOKUP(L509,'25-BRA-I-090'!$I:$FD,2,0)</f>
        <v>Đệm</v>
      </c>
      <c r="AB509" s="1038" t="str">
        <f>VLOOKUP(L509,'25-BRA-I-090'!$I:$FD,3,0)</f>
        <v>Washer-A20-DIN127-St-200HV-Galv</v>
      </c>
      <c r="AC509" s="1038" t="str">
        <f>VLOOKUP(L509,'25-BRA-I-090'!$I:$FD,5,0)</f>
        <v>Pcs</v>
      </c>
      <c r="AD509" s="1038">
        <f>SUMIFS('25-BRA-I-090'!$CW:$CW,'25-BRA-I-090'!$I:$I,L509)</f>
        <v>528</v>
      </c>
      <c r="AE509" s="1038">
        <f>SUMIFS('25-BRA-I-090'!$CX:$CX,'25-BRA-I-090'!$I:$I,L509)</f>
        <v>0</v>
      </c>
      <c r="AF509" s="1038">
        <f>SUMIFS('25-BRA-I-090'!$DA:$DA,'25-BRA-I-090'!$I:$I,L509)</f>
        <v>0</v>
      </c>
      <c r="AG509" s="1038">
        <f>SUMIFS('25-BRA-I-090'!$DB:$DB,'25-BRA-I-090'!$I:$I,L509)</f>
        <v>0</v>
      </c>
      <c r="AH509" s="1039">
        <f>SUMIFS('25-BRA-I-090'!$DN:$DN,'25-BRA-I-090'!$I:$I,L509)+SUMIFS('25-BRA-I-090'!$EG:$EG,'25-BRA-I-090'!$I:$I,L509)</f>
        <v>528</v>
      </c>
      <c r="AI509" s="1039">
        <f>SUMIFS('25-BRA-I-090'!$DO:$DO,'25-BRA-I-090'!$I:$I,L509)+SUMIFS('25-BRA-I-090'!$EH:$EH,'25-BRA-I-090'!$I:$I,L509)</f>
        <v>0</v>
      </c>
      <c r="AJ509" s="1039">
        <f>SUMIFS('25-BRA-I-090'!$DS:$DS,'25-BRA-I-090'!$I:$I,L509)+26400*SUMIFS('25-BRA-I-090'!$EJ:$EJ,'25-BRA-I-090'!$I:$I,L509)</f>
        <v>337920</v>
      </c>
      <c r="AL509" s="1091"/>
      <c r="AM509" s="1038"/>
    </row>
    <row r="510" spans="1:39" s="1009" customFormat="1" ht="45">
      <c r="A510" s="1105"/>
      <c r="B510" s="1056" t="str">
        <f t="shared" si="80"/>
        <v>Washer-A24-DIN127-St-200HV-Galv</v>
      </c>
      <c r="C510" s="1057">
        <f>VLOOKUP(L510,'25-BRA-I-090'!$I:$FD,4,0)</f>
        <v>0</v>
      </c>
      <c r="D510" s="374" t="str">
        <f t="shared" si="81"/>
        <v>Pcs</v>
      </c>
      <c r="E510" s="183"/>
      <c r="F510" s="184">
        <f t="shared" si="82"/>
        <v>384</v>
      </c>
      <c r="G510" s="185">
        <f t="shared" si="82"/>
        <v>0</v>
      </c>
      <c r="H510" s="185">
        <f t="shared" si="82"/>
        <v>0</v>
      </c>
      <c r="I510" s="185">
        <f t="shared" si="83"/>
        <v>384</v>
      </c>
      <c r="J510" s="185">
        <f t="shared" si="84"/>
        <v>1220</v>
      </c>
      <c r="K510" s="185">
        <f t="shared" si="85"/>
        <v>468480</v>
      </c>
      <c r="L510" s="1189" t="s">
        <v>1839</v>
      </c>
      <c r="M510" s="1058"/>
      <c r="N510" s="1058"/>
      <c r="T510" s="1010"/>
      <c r="U510" s="1132"/>
      <c r="V510" s="1011"/>
      <c r="AA510" s="1038" t="str">
        <f>VLOOKUP(L510,'25-BRA-I-090'!$I:$FD,2,0)</f>
        <v>Đệm</v>
      </c>
      <c r="AB510" s="1038" t="str">
        <f>VLOOKUP(L510,'25-BRA-I-090'!$I:$FD,3,0)</f>
        <v>Washer-A24-DIN127-St-200HV-Galv</v>
      </c>
      <c r="AC510" s="1038" t="str">
        <f>VLOOKUP(L510,'25-BRA-I-090'!$I:$FD,5,0)</f>
        <v>Pcs</v>
      </c>
      <c r="AD510" s="1038">
        <f>SUMIFS('25-BRA-I-090'!$CW:$CW,'25-BRA-I-090'!$I:$I,L510)</f>
        <v>384</v>
      </c>
      <c r="AE510" s="1038">
        <f>SUMIFS('25-BRA-I-090'!$CX:$CX,'25-BRA-I-090'!$I:$I,L510)</f>
        <v>0</v>
      </c>
      <c r="AF510" s="1038">
        <f>SUMIFS('25-BRA-I-090'!$DA:$DA,'25-BRA-I-090'!$I:$I,L510)</f>
        <v>0</v>
      </c>
      <c r="AG510" s="1038">
        <f>SUMIFS('25-BRA-I-090'!$DB:$DB,'25-BRA-I-090'!$I:$I,L510)</f>
        <v>0</v>
      </c>
      <c r="AH510" s="1039">
        <f>SUMIFS('25-BRA-I-090'!$DN:$DN,'25-BRA-I-090'!$I:$I,L510)+SUMIFS('25-BRA-I-090'!$EG:$EG,'25-BRA-I-090'!$I:$I,L510)</f>
        <v>384</v>
      </c>
      <c r="AI510" s="1039">
        <f>SUMIFS('25-BRA-I-090'!$DO:$DO,'25-BRA-I-090'!$I:$I,L510)+SUMIFS('25-BRA-I-090'!$EH:$EH,'25-BRA-I-090'!$I:$I,L510)</f>
        <v>0</v>
      </c>
      <c r="AJ510" s="1039">
        <f>SUMIFS('25-BRA-I-090'!$DS:$DS,'25-BRA-I-090'!$I:$I,L510)+26400*SUMIFS('25-BRA-I-090'!$EJ:$EJ,'25-BRA-I-090'!$I:$I,L510)</f>
        <v>468480</v>
      </c>
      <c r="AL510" s="1091"/>
      <c r="AM510" s="1038"/>
    </row>
    <row r="511" spans="1:39" s="1009" customFormat="1" ht="45">
      <c r="A511" s="1105"/>
      <c r="B511" s="1056" t="str">
        <f t="shared" si="80"/>
        <v>Washer-A30-DIN127-St-200HV-Galv</v>
      </c>
      <c r="C511" s="1057">
        <f>VLOOKUP(L511,'25-BRA-I-090'!$I:$FD,4,0)</f>
        <v>0</v>
      </c>
      <c r="D511" s="374" t="str">
        <f t="shared" si="81"/>
        <v>Pcs</v>
      </c>
      <c r="E511" s="183"/>
      <c r="F511" s="184">
        <f t="shared" si="82"/>
        <v>144</v>
      </c>
      <c r="G511" s="185">
        <f t="shared" si="82"/>
        <v>0</v>
      </c>
      <c r="H511" s="185">
        <f t="shared" si="82"/>
        <v>0</v>
      </c>
      <c r="I511" s="185">
        <f t="shared" si="83"/>
        <v>144</v>
      </c>
      <c r="J511" s="185">
        <f t="shared" si="84"/>
        <v>1780</v>
      </c>
      <c r="K511" s="185">
        <f t="shared" si="85"/>
        <v>256320</v>
      </c>
      <c r="L511" s="1189" t="s">
        <v>1841</v>
      </c>
      <c r="M511" s="1058"/>
      <c r="N511" s="1058"/>
      <c r="T511" s="1010"/>
      <c r="U511" s="1132"/>
      <c r="V511" s="1011"/>
      <c r="AA511" s="1038" t="str">
        <f>VLOOKUP(L511,'25-BRA-I-090'!$I:$FD,2,0)</f>
        <v>Đệm</v>
      </c>
      <c r="AB511" s="1038" t="str">
        <f>VLOOKUP(L511,'25-BRA-I-090'!$I:$FD,3,0)</f>
        <v>Washer-A30-DIN127-St-200HV-Galv</v>
      </c>
      <c r="AC511" s="1038" t="str">
        <f>VLOOKUP(L511,'25-BRA-I-090'!$I:$FD,5,0)</f>
        <v>Pcs</v>
      </c>
      <c r="AD511" s="1038">
        <f>SUMIFS('25-BRA-I-090'!$CW:$CW,'25-BRA-I-090'!$I:$I,L511)</f>
        <v>144</v>
      </c>
      <c r="AE511" s="1038">
        <f>SUMIFS('25-BRA-I-090'!$CX:$CX,'25-BRA-I-090'!$I:$I,L511)</f>
        <v>0</v>
      </c>
      <c r="AF511" s="1038">
        <f>SUMIFS('25-BRA-I-090'!$DA:$DA,'25-BRA-I-090'!$I:$I,L511)</f>
        <v>0</v>
      </c>
      <c r="AG511" s="1038">
        <f>SUMIFS('25-BRA-I-090'!$DB:$DB,'25-BRA-I-090'!$I:$I,L511)</f>
        <v>0</v>
      </c>
      <c r="AH511" s="1039">
        <f>SUMIFS('25-BRA-I-090'!$DN:$DN,'25-BRA-I-090'!$I:$I,L511)+SUMIFS('25-BRA-I-090'!$EG:$EG,'25-BRA-I-090'!$I:$I,L511)</f>
        <v>144</v>
      </c>
      <c r="AI511" s="1039">
        <f>SUMIFS('25-BRA-I-090'!$DO:$DO,'25-BRA-I-090'!$I:$I,L511)+SUMIFS('25-BRA-I-090'!$EH:$EH,'25-BRA-I-090'!$I:$I,L511)</f>
        <v>0</v>
      </c>
      <c r="AJ511" s="1039">
        <f>SUMIFS('25-BRA-I-090'!$DS:$DS,'25-BRA-I-090'!$I:$I,L511)+26400*SUMIFS('25-BRA-I-090'!$EJ:$EJ,'25-BRA-I-090'!$I:$I,L511)</f>
        <v>256320</v>
      </c>
      <c r="AL511" s="1091"/>
      <c r="AM511" s="1038"/>
    </row>
    <row r="512" spans="1:39" s="1009" customFormat="1" ht="45">
      <c r="A512" s="1105"/>
      <c r="B512" s="1056" t="str">
        <f t="shared" si="80"/>
        <v>Washer-A36-DIN127-St-200HV-Galv</v>
      </c>
      <c r="C512" s="1057">
        <f>VLOOKUP(L512,'25-BRA-I-090'!$I:$FD,4,0)</f>
        <v>0</v>
      </c>
      <c r="D512" s="374" t="str">
        <f t="shared" si="81"/>
        <v>Pcs</v>
      </c>
      <c r="E512" s="183"/>
      <c r="F512" s="184">
        <f t="shared" si="82"/>
        <v>96</v>
      </c>
      <c r="G512" s="185">
        <f t="shared" si="82"/>
        <v>0</v>
      </c>
      <c r="H512" s="185">
        <f t="shared" si="82"/>
        <v>0</v>
      </c>
      <c r="I512" s="185">
        <f t="shared" si="83"/>
        <v>96</v>
      </c>
      <c r="J512" s="185">
        <f t="shared" si="84"/>
        <v>2750</v>
      </c>
      <c r="K512" s="185">
        <f t="shared" si="85"/>
        <v>264000</v>
      </c>
      <c r="L512" s="1189" t="s">
        <v>1843</v>
      </c>
      <c r="M512" s="1058"/>
      <c r="N512" s="1058"/>
      <c r="T512" s="1010"/>
      <c r="U512" s="1132"/>
      <c r="V512" s="1011"/>
      <c r="AA512" s="1038" t="str">
        <f>VLOOKUP(L512,'25-BRA-I-090'!$I:$FD,2,0)</f>
        <v>Đệm</v>
      </c>
      <c r="AB512" s="1038" t="str">
        <f>VLOOKUP(L512,'25-BRA-I-090'!$I:$FD,3,0)</f>
        <v>Washer-A36-DIN127-St-200HV-Galv</v>
      </c>
      <c r="AC512" s="1038" t="str">
        <f>VLOOKUP(L512,'25-BRA-I-090'!$I:$FD,5,0)</f>
        <v>Pcs</v>
      </c>
      <c r="AD512" s="1038">
        <f>SUMIFS('25-BRA-I-090'!$CW:$CW,'25-BRA-I-090'!$I:$I,L512)</f>
        <v>96</v>
      </c>
      <c r="AE512" s="1038">
        <f>SUMIFS('25-BRA-I-090'!$CX:$CX,'25-BRA-I-090'!$I:$I,L512)</f>
        <v>0</v>
      </c>
      <c r="AF512" s="1038">
        <f>SUMIFS('25-BRA-I-090'!$DA:$DA,'25-BRA-I-090'!$I:$I,L512)</f>
        <v>0</v>
      </c>
      <c r="AG512" s="1038">
        <f>SUMIFS('25-BRA-I-090'!$DB:$DB,'25-BRA-I-090'!$I:$I,L512)</f>
        <v>0</v>
      </c>
      <c r="AH512" s="1039">
        <f>SUMIFS('25-BRA-I-090'!$DN:$DN,'25-BRA-I-090'!$I:$I,L512)+SUMIFS('25-BRA-I-090'!$EG:$EG,'25-BRA-I-090'!$I:$I,L512)</f>
        <v>96</v>
      </c>
      <c r="AI512" s="1039">
        <f>SUMIFS('25-BRA-I-090'!$DO:$DO,'25-BRA-I-090'!$I:$I,L512)+SUMIFS('25-BRA-I-090'!$EH:$EH,'25-BRA-I-090'!$I:$I,L512)</f>
        <v>0</v>
      </c>
      <c r="AJ512" s="1039">
        <f>SUMIFS('25-BRA-I-090'!$DS:$DS,'25-BRA-I-090'!$I:$I,L512)+26400*SUMIFS('25-BRA-I-090'!$EJ:$EJ,'25-BRA-I-090'!$I:$I,L512)</f>
        <v>264000</v>
      </c>
      <c r="AL512" s="1091"/>
      <c r="AM512" s="1038"/>
    </row>
    <row r="513" spans="1:39" s="1009" customFormat="1" ht="45">
      <c r="A513" s="1105"/>
      <c r="B513" s="1056" t="str">
        <f t="shared" si="80"/>
        <v>Washer-M12-ISO7089-St-200HV-tZn</v>
      </c>
      <c r="C513" s="1057">
        <f>VLOOKUP(L513,'25-BRA-I-090'!$I:$FD,4,0)</f>
        <v>0</v>
      </c>
      <c r="D513" s="374" t="str">
        <f t="shared" si="81"/>
        <v>Pcs</v>
      </c>
      <c r="E513" s="183"/>
      <c r="F513" s="184">
        <f t="shared" si="82"/>
        <v>320</v>
      </c>
      <c r="G513" s="185">
        <f t="shared" si="82"/>
        <v>0</v>
      </c>
      <c r="H513" s="185">
        <f t="shared" si="82"/>
        <v>0</v>
      </c>
      <c r="I513" s="185">
        <f t="shared" si="83"/>
        <v>320</v>
      </c>
      <c r="J513" s="185">
        <f t="shared" si="84"/>
        <v>230</v>
      </c>
      <c r="K513" s="185">
        <f t="shared" si="85"/>
        <v>73600</v>
      </c>
      <c r="L513" s="1189" t="s">
        <v>1845</v>
      </c>
      <c r="M513" s="1058"/>
      <c r="N513" s="1058"/>
      <c r="T513" s="1010"/>
      <c r="U513" s="1132"/>
      <c r="V513" s="1011"/>
      <c r="AA513" s="1038" t="str">
        <f>VLOOKUP(L513,'25-BRA-I-090'!$I:$FD,2,0)</f>
        <v>Đệm</v>
      </c>
      <c r="AB513" s="1038" t="str">
        <f>VLOOKUP(L513,'25-BRA-I-090'!$I:$FD,3,0)</f>
        <v>Washer-M12-ISO7089-St-200HV-tZn</v>
      </c>
      <c r="AC513" s="1038" t="str">
        <f>VLOOKUP(L513,'25-BRA-I-090'!$I:$FD,5,0)</f>
        <v>Pcs</v>
      </c>
      <c r="AD513" s="1038">
        <f>SUMIFS('25-BRA-I-090'!$CW:$CW,'25-BRA-I-090'!$I:$I,L513)</f>
        <v>320</v>
      </c>
      <c r="AE513" s="1038">
        <f>SUMIFS('25-BRA-I-090'!$CX:$CX,'25-BRA-I-090'!$I:$I,L513)</f>
        <v>0</v>
      </c>
      <c r="AF513" s="1038">
        <f>SUMIFS('25-BRA-I-090'!$DA:$DA,'25-BRA-I-090'!$I:$I,L513)</f>
        <v>0</v>
      </c>
      <c r="AG513" s="1038">
        <f>SUMIFS('25-BRA-I-090'!$DB:$DB,'25-BRA-I-090'!$I:$I,L513)</f>
        <v>0</v>
      </c>
      <c r="AH513" s="1039">
        <f>SUMIFS('25-BRA-I-090'!$DN:$DN,'25-BRA-I-090'!$I:$I,L513)+SUMIFS('25-BRA-I-090'!$EG:$EG,'25-BRA-I-090'!$I:$I,L513)</f>
        <v>320</v>
      </c>
      <c r="AI513" s="1039">
        <f>SUMIFS('25-BRA-I-090'!$DO:$DO,'25-BRA-I-090'!$I:$I,L513)+SUMIFS('25-BRA-I-090'!$EH:$EH,'25-BRA-I-090'!$I:$I,L513)</f>
        <v>0</v>
      </c>
      <c r="AJ513" s="1039">
        <f>SUMIFS('25-BRA-I-090'!$DS:$DS,'25-BRA-I-090'!$I:$I,L513)+26400*SUMIFS('25-BRA-I-090'!$EJ:$EJ,'25-BRA-I-090'!$I:$I,L513)</f>
        <v>73600</v>
      </c>
      <c r="AL513" s="1091"/>
      <c r="AM513" s="1038"/>
    </row>
    <row r="514" spans="1:39" s="1009" customFormat="1" ht="45">
      <c r="A514" s="1105"/>
      <c r="B514" s="1056" t="str">
        <f t="shared" si="80"/>
        <v>Washer-M16-DIN434-St-200HV-Galv</v>
      </c>
      <c r="C514" s="1057">
        <f>VLOOKUP(L514,'25-BRA-I-090'!$I:$FD,4,0)</f>
        <v>0</v>
      </c>
      <c r="D514" s="374" t="str">
        <f t="shared" si="81"/>
        <v>Pcs</v>
      </c>
      <c r="E514" s="183"/>
      <c r="F514" s="184">
        <f t="shared" si="82"/>
        <v>252</v>
      </c>
      <c r="G514" s="185">
        <f t="shared" si="82"/>
        <v>0</v>
      </c>
      <c r="H514" s="185">
        <f t="shared" si="82"/>
        <v>0</v>
      </c>
      <c r="I514" s="185">
        <f t="shared" si="83"/>
        <v>252</v>
      </c>
      <c r="J514" s="185">
        <f t="shared" si="84"/>
        <v>14100</v>
      </c>
      <c r="K514" s="185">
        <f t="shared" si="85"/>
        <v>3553200</v>
      </c>
      <c r="L514" s="1189" t="s">
        <v>1847</v>
      </c>
      <c r="M514" s="1058"/>
      <c r="N514" s="1058"/>
      <c r="T514" s="1010"/>
      <c r="U514" s="1132"/>
      <c r="V514" s="1011"/>
      <c r="AA514" s="1038" t="str">
        <f>VLOOKUP(L514,'25-BRA-I-090'!$I:$FD,2,0)</f>
        <v>Đệm</v>
      </c>
      <c r="AB514" s="1038" t="str">
        <f>VLOOKUP(L514,'25-BRA-I-090'!$I:$FD,3,0)</f>
        <v>Washer-M16-DIN434-St-200HV-Galv</v>
      </c>
      <c r="AC514" s="1038" t="str">
        <f>VLOOKUP(L514,'25-BRA-I-090'!$I:$FD,5,0)</f>
        <v>Pcs</v>
      </c>
      <c r="AD514" s="1038">
        <f>SUMIFS('25-BRA-I-090'!$CW:$CW,'25-BRA-I-090'!$I:$I,L514)</f>
        <v>252</v>
      </c>
      <c r="AE514" s="1038">
        <f>SUMIFS('25-BRA-I-090'!$CX:$CX,'25-BRA-I-090'!$I:$I,L514)</f>
        <v>0</v>
      </c>
      <c r="AF514" s="1038">
        <f>SUMIFS('25-BRA-I-090'!$DA:$DA,'25-BRA-I-090'!$I:$I,L514)</f>
        <v>0</v>
      </c>
      <c r="AG514" s="1038">
        <f>SUMIFS('25-BRA-I-090'!$DB:$DB,'25-BRA-I-090'!$I:$I,L514)</f>
        <v>0</v>
      </c>
      <c r="AH514" s="1039">
        <f>SUMIFS('25-BRA-I-090'!$DN:$DN,'25-BRA-I-090'!$I:$I,L514)+SUMIFS('25-BRA-I-090'!$EG:$EG,'25-BRA-I-090'!$I:$I,L514)</f>
        <v>252</v>
      </c>
      <c r="AI514" s="1039">
        <f>SUMIFS('25-BRA-I-090'!$DO:$DO,'25-BRA-I-090'!$I:$I,L514)+SUMIFS('25-BRA-I-090'!$EH:$EH,'25-BRA-I-090'!$I:$I,L514)</f>
        <v>0</v>
      </c>
      <c r="AJ514" s="1039">
        <f>SUMIFS('25-BRA-I-090'!$DS:$DS,'25-BRA-I-090'!$I:$I,L514)+26400*SUMIFS('25-BRA-I-090'!$EJ:$EJ,'25-BRA-I-090'!$I:$I,L514)</f>
        <v>3553200</v>
      </c>
      <c r="AL514" s="1091"/>
      <c r="AM514" s="1038"/>
    </row>
    <row r="515" spans="1:39" s="1009" customFormat="1" ht="90">
      <c r="A515" s="1105"/>
      <c r="B515" s="1255" t="str">
        <f t="shared" si="80"/>
        <v>Thread rod M20-L1000-8.8 (tiện ren 2 đầu: độ dài ren một đầu 170mm,  một đầu 100mm)-Galv</v>
      </c>
      <c r="C515" s="1057">
        <f>VLOOKUP(L515,'25-BRA-I-090'!$I:$FD,4,0)</f>
        <v>0</v>
      </c>
      <c r="D515" s="374" t="str">
        <f t="shared" si="81"/>
        <v>Pcs</v>
      </c>
      <c r="E515" s="183"/>
      <c r="F515" s="184">
        <f t="shared" si="82"/>
        <v>12</v>
      </c>
      <c r="G515" s="185">
        <f t="shared" si="82"/>
        <v>0</v>
      </c>
      <c r="H515" s="185">
        <f t="shared" si="82"/>
        <v>0</v>
      </c>
      <c r="I515" s="185">
        <f t="shared" si="83"/>
        <v>12</v>
      </c>
      <c r="J515" s="185">
        <f t="shared" si="84"/>
        <v>13700</v>
      </c>
      <c r="K515" s="185">
        <f t="shared" si="85"/>
        <v>164400</v>
      </c>
      <c r="L515" s="1189" t="s">
        <v>1849</v>
      </c>
      <c r="M515" s="1058"/>
      <c r="N515" s="1058"/>
      <c r="T515" s="1010"/>
      <c r="U515" s="1132"/>
      <c r="V515" s="1011"/>
      <c r="AA515" s="1038" t="str">
        <f>VLOOKUP(L515,'25-BRA-I-090'!$I:$FD,2,0)</f>
        <v xml:space="preserve">Thread rod </v>
      </c>
      <c r="AB515" s="1038" t="str">
        <f>VLOOKUP(L515,'25-BRA-I-090'!$I:$FD,3,0)</f>
        <v>Thread rod M20-L1000-8.8 (tiện ren 2 đầu: độ dài ren một đầu 170mm,  một đầu 100mm)-Galv</v>
      </c>
      <c r="AC515" s="1038" t="str">
        <f>VLOOKUP(L515,'25-BRA-I-090'!$I:$FD,5,0)</f>
        <v>Pcs</v>
      </c>
      <c r="AD515" s="1038">
        <f>SUMIFS('25-BRA-I-090'!$CW:$CW,'25-BRA-I-090'!$I:$I,L515)</f>
        <v>12</v>
      </c>
      <c r="AE515" s="1038">
        <f>SUMIFS('25-BRA-I-090'!$CX:$CX,'25-BRA-I-090'!$I:$I,L515)</f>
        <v>0</v>
      </c>
      <c r="AF515" s="1038">
        <f>SUMIFS('25-BRA-I-090'!$DA:$DA,'25-BRA-I-090'!$I:$I,L515)</f>
        <v>0</v>
      </c>
      <c r="AG515" s="1038">
        <f>SUMIFS('25-BRA-I-090'!$DB:$DB,'25-BRA-I-090'!$I:$I,L515)</f>
        <v>0</v>
      </c>
      <c r="AH515" s="1039">
        <f>SUMIFS('25-BRA-I-090'!$DN:$DN,'25-BRA-I-090'!$I:$I,L515)+SUMIFS('25-BRA-I-090'!$EG:$EG,'25-BRA-I-090'!$I:$I,L515)</f>
        <v>12</v>
      </c>
      <c r="AI515" s="1039">
        <f>SUMIFS('25-BRA-I-090'!$DO:$DO,'25-BRA-I-090'!$I:$I,L515)+SUMIFS('25-BRA-I-090'!$EH:$EH,'25-BRA-I-090'!$I:$I,L515)</f>
        <v>0</v>
      </c>
      <c r="AJ515" s="1039">
        <f>SUMIFS('25-BRA-I-090'!$DS:$DS,'25-BRA-I-090'!$I:$I,L515)+26400*SUMIFS('25-BRA-I-090'!$EJ:$EJ,'25-BRA-I-090'!$I:$I,L515)</f>
        <v>164400</v>
      </c>
      <c r="AL515" s="1091"/>
      <c r="AM515" s="1038"/>
    </row>
    <row r="516" spans="1:39" s="1009" customFormat="1" ht="46.5">
      <c r="A516" s="1105"/>
      <c r="B516" s="1056" t="str">
        <f t="shared" si="80"/>
        <v>kích thước bạt: 10x6 m</v>
      </c>
      <c r="C516" s="1057" t="str">
        <f>VLOOKUP(L516,'25-BRA-I-090'!$I:$FD,4,0)</f>
        <v>Bạt da 2 lớp chống nước. Viền bạt có đính khuy, khoảng cách khuy~1m</v>
      </c>
      <c r="D516" s="374" t="str">
        <f t="shared" si="81"/>
        <v>Pcs</v>
      </c>
      <c r="E516" s="183" t="s">
        <v>1939</v>
      </c>
      <c r="F516" s="184">
        <f t="shared" si="82"/>
        <v>3</v>
      </c>
      <c r="G516" s="185">
        <f t="shared" si="82"/>
        <v>0</v>
      </c>
      <c r="H516" s="185">
        <f t="shared" si="82"/>
        <v>0</v>
      </c>
      <c r="I516" s="185">
        <f t="shared" si="83"/>
        <v>204.75</v>
      </c>
      <c r="J516" s="185">
        <f t="shared" si="84"/>
        <v>50500</v>
      </c>
      <c r="K516" s="185">
        <f t="shared" si="85"/>
        <v>10339875</v>
      </c>
      <c r="L516" s="1189" t="s">
        <v>1851</v>
      </c>
      <c r="M516" s="1058"/>
      <c r="N516" s="1058"/>
      <c r="T516" s="1010"/>
      <c r="U516" s="1132"/>
      <c r="V516" s="1011"/>
      <c r="AA516" s="1038" t="str">
        <f>VLOOKUP(L516,'25-BRA-I-090'!$I:$FD,2,0)</f>
        <v>Bạt che</v>
      </c>
      <c r="AB516" s="1038" t="str">
        <f>VLOOKUP(L516,'25-BRA-I-090'!$I:$FD,3,0)</f>
        <v>kích thước bạt: 10x6 m</v>
      </c>
      <c r="AC516" s="1038" t="str">
        <f>VLOOKUP(L516,'25-BRA-I-090'!$I:$FD,5,0)</f>
        <v>Pcs</v>
      </c>
      <c r="AD516" s="1038">
        <f>SUMIFS('25-BRA-I-090'!$CW:$CW,'25-BRA-I-090'!$I:$I,L516)</f>
        <v>3</v>
      </c>
      <c r="AE516" s="1038">
        <f>SUMIFS('25-BRA-I-090'!$CX:$CX,'25-BRA-I-090'!$I:$I,L516)</f>
        <v>0</v>
      </c>
      <c r="AF516" s="1038">
        <f>SUMIFS('25-BRA-I-090'!$DA:$DA,'25-BRA-I-090'!$I:$I,L516)</f>
        <v>0</v>
      </c>
      <c r="AG516" s="1038">
        <f>SUMIFS('25-BRA-I-090'!$DB:$DB,'25-BRA-I-090'!$I:$I,L516)</f>
        <v>0</v>
      </c>
      <c r="AH516" s="1039">
        <f>SUMIFS('25-BRA-I-090'!$DN:$DN,'25-BRA-I-090'!$I:$I,L516)+SUMIFS('25-BRA-I-090'!$EG:$EG,'25-BRA-I-090'!$I:$I,L516)</f>
        <v>204.75</v>
      </c>
      <c r="AI516" s="1039">
        <f>SUMIFS('25-BRA-I-090'!$DO:$DO,'25-BRA-I-090'!$I:$I,L516)+SUMIFS('25-BRA-I-090'!$EH:$EH,'25-BRA-I-090'!$I:$I,L516)</f>
        <v>0</v>
      </c>
      <c r="AJ516" s="1039">
        <f>SUMIFS('25-BRA-I-090'!$DS:$DS,'25-BRA-I-090'!$I:$I,L516)+26400*SUMIFS('25-BRA-I-090'!$EJ:$EJ,'25-BRA-I-090'!$I:$I,L516)</f>
        <v>10339875</v>
      </c>
      <c r="AL516" s="1091"/>
      <c r="AM516" s="1038"/>
    </row>
    <row r="517" spans="1:39" s="1009" customFormat="1" ht="30">
      <c r="A517" s="1105"/>
      <c r="B517" s="1056" t="str">
        <f t="shared" si="80"/>
        <v>kích thước bạt: 11.5x7.5 m</v>
      </c>
      <c r="C517" s="1057">
        <f>VLOOKUP(L517,'25-BRA-I-090'!$I:$FD,4,0)</f>
        <v>0</v>
      </c>
      <c r="D517" s="374" t="str">
        <f t="shared" si="81"/>
        <v>Pcs</v>
      </c>
      <c r="E517" s="183"/>
      <c r="F517" s="184">
        <f t="shared" si="82"/>
        <v>3</v>
      </c>
      <c r="G517" s="185">
        <f t="shared" si="82"/>
        <v>0</v>
      </c>
      <c r="H517" s="185">
        <f t="shared" si="82"/>
        <v>0</v>
      </c>
      <c r="I517" s="185">
        <f t="shared" si="83"/>
        <v>288</v>
      </c>
      <c r="J517" s="185">
        <f t="shared" si="84"/>
        <v>50500</v>
      </c>
      <c r="K517" s="185">
        <f t="shared" si="85"/>
        <v>14544000</v>
      </c>
      <c r="L517" s="1189" t="s">
        <v>1853</v>
      </c>
      <c r="M517" s="1058"/>
      <c r="N517" s="1058"/>
      <c r="T517" s="1010"/>
      <c r="U517" s="1132"/>
      <c r="V517" s="1011"/>
      <c r="AA517" s="1038" t="str">
        <f>VLOOKUP(L517,'25-BRA-I-090'!$I:$FD,2,0)</f>
        <v>Bạt che</v>
      </c>
      <c r="AB517" s="1038" t="str">
        <f>VLOOKUP(L517,'25-BRA-I-090'!$I:$FD,3,0)</f>
        <v>kích thước bạt: 11.5x7.5 m</v>
      </c>
      <c r="AC517" s="1038" t="str">
        <f>VLOOKUP(L517,'25-BRA-I-090'!$I:$FD,5,0)</f>
        <v>Pcs</v>
      </c>
      <c r="AD517" s="1038">
        <f>SUMIFS('25-BRA-I-090'!$CW:$CW,'25-BRA-I-090'!$I:$I,L517)</f>
        <v>3</v>
      </c>
      <c r="AE517" s="1038">
        <f>SUMIFS('25-BRA-I-090'!$CX:$CX,'25-BRA-I-090'!$I:$I,L517)</f>
        <v>0</v>
      </c>
      <c r="AF517" s="1038">
        <f>SUMIFS('25-BRA-I-090'!$DA:$DA,'25-BRA-I-090'!$I:$I,L517)</f>
        <v>0</v>
      </c>
      <c r="AG517" s="1038">
        <f>SUMIFS('25-BRA-I-090'!$DB:$DB,'25-BRA-I-090'!$I:$I,L517)</f>
        <v>0</v>
      </c>
      <c r="AH517" s="1039">
        <f>SUMIFS('25-BRA-I-090'!$DN:$DN,'25-BRA-I-090'!$I:$I,L517)+SUMIFS('25-BRA-I-090'!$EG:$EG,'25-BRA-I-090'!$I:$I,L517)</f>
        <v>288</v>
      </c>
      <c r="AI517" s="1039">
        <f>SUMIFS('25-BRA-I-090'!$DO:$DO,'25-BRA-I-090'!$I:$I,L517)+SUMIFS('25-BRA-I-090'!$EH:$EH,'25-BRA-I-090'!$I:$I,L517)</f>
        <v>0</v>
      </c>
      <c r="AJ517" s="1039">
        <f>SUMIFS('25-BRA-I-090'!$DS:$DS,'25-BRA-I-090'!$I:$I,L517)+26400*SUMIFS('25-BRA-I-090'!$EJ:$EJ,'25-BRA-I-090'!$I:$I,L517)</f>
        <v>14544000</v>
      </c>
      <c r="AL517" s="1091"/>
      <c r="AM517" s="1038"/>
    </row>
    <row r="518" spans="1:39" s="1009" customFormat="1" ht="30">
      <c r="A518" s="1105"/>
      <c r="B518" s="1056" t="str">
        <f t="shared" si="80"/>
        <v>kích thước bạt: 11.5x9 m</v>
      </c>
      <c r="C518" s="1057">
        <f>VLOOKUP(L518,'25-BRA-I-090'!$I:$FD,4,0)</f>
        <v>0</v>
      </c>
      <c r="D518" s="374" t="str">
        <f t="shared" si="81"/>
        <v>Pcs</v>
      </c>
      <c r="E518" s="183"/>
      <c r="F518" s="184">
        <f t="shared" si="82"/>
        <v>1</v>
      </c>
      <c r="G518" s="185">
        <f t="shared" si="82"/>
        <v>0</v>
      </c>
      <c r="H518" s="185">
        <f t="shared" si="82"/>
        <v>0</v>
      </c>
      <c r="I518" s="185">
        <f t="shared" si="83"/>
        <v>114</v>
      </c>
      <c r="J518" s="185">
        <f t="shared" si="84"/>
        <v>50500</v>
      </c>
      <c r="K518" s="185">
        <f t="shared" si="85"/>
        <v>5757000</v>
      </c>
      <c r="L518" s="1189" t="s">
        <v>1855</v>
      </c>
      <c r="M518" s="1058"/>
      <c r="N518" s="1058"/>
      <c r="T518" s="1010"/>
      <c r="U518" s="1132"/>
      <c r="V518" s="1011"/>
      <c r="AA518" s="1038" t="str">
        <f>VLOOKUP(L518,'25-BRA-I-090'!$I:$FD,2,0)</f>
        <v>Bạt che</v>
      </c>
      <c r="AB518" s="1038" t="str">
        <f>VLOOKUP(L518,'25-BRA-I-090'!$I:$FD,3,0)</f>
        <v>kích thước bạt: 11.5x9 m</v>
      </c>
      <c r="AC518" s="1038" t="str">
        <f>VLOOKUP(L518,'25-BRA-I-090'!$I:$FD,5,0)</f>
        <v>Pcs</v>
      </c>
      <c r="AD518" s="1038">
        <f>SUMIFS('25-BRA-I-090'!$CW:$CW,'25-BRA-I-090'!$I:$I,L518)</f>
        <v>1</v>
      </c>
      <c r="AE518" s="1038">
        <f>SUMIFS('25-BRA-I-090'!$CX:$CX,'25-BRA-I-090'!$I:$I,L518)</f>
        <v>0</v>
      </c>
      <c r="AF518" s="1038">
        <f>SUMIFS('25-BRA-I-090'!$DA:$DA,'25-BRA-I-090'!$I:$I,L518)</f>
        <v>0</v>
      </c>
      <c r="AG518" s="1038">
        <f>SUMIFS('25-BRA-I-090'!$DB:$DB,'25-BRA-I-090'!$I:$I,L518)</f>
        <v>0</v>
      </c>
      <c r="AH518" s="1039">
        <f>SUMIFS('25-BRA-I-090'!$DN:$DN,'25-BRA-I-090'!$I:$I,L518)+SUMIFS('25-BRA-I-090'!$EG:$EG,'25-BRA-I-090'!$I:$I,L518)</f>
        <v>114</v>
      </c>
      <c r="AI518" s="1039">
        <f>SUMIFS('25-BRA-I-090'!$DO:$DO,'25-BRA-I-090'!$I:$I,L518)+SUMIFS('25-BRA-I-090'!$EH:$EH,'25-BRA-I-090'!$I:$I,L518)</f>
        <v>0</v>
      </c>
      <c r="AJ518" s="1039">
        <f>SUMIFS('25-BRA-I-090'!$DS:$DS,'25-BRA-I-090'!$I:$I,L518)+26400*SUMIFS('25-BRA-I-090'!$EJ:$EJ,'25-BRA-I-090'!$I:$I,L518)</f>
        <v>5757000</v>
      </c>
      <c r="AL518" s="1091"/>
      <c r="AM518" s="1038"/>
    </row>
    <row r="519" spans="1:39" s="1009" customFormat="1" ht="30">
      <c r="A519" s="1105"/>
      <c r="B519" s="1056" t="str">
        <f t="shared" si="80"/>
        <v>kích thước bạt: 13.5x6.5 m</v>
      </c>
      <c r="C519" s="1057">
        <f>VLOOKUP(L519,'25-BRA-I-090'!$I:$FD,4,0)</f>
        <v>0</v>
      </c>
      <c r="D519" s="374" t="str">
        <f t="shared" si="81"/>
        <v>Pcs</v>
      </c>
      <c r="E519" s="183"/>
      <c r="F519" s="184">
        <f t="shared" si="82"/>
        <v>6</v>
      </c>
      <c r="G519" s="185">
        <f t="shared" si="82"/>
        <v>0</v>
      </c>
      <c r="H519" s="185">
        <f t="shared" si="82"/>
        <v>0</v>
      </c>
      <c r="I519" s="185">
        <f t="shared" si="83"/>
        <v>588</v>
      </c>
      <c r="J519" s="185">
        <f t="shared" si="84"/>
        <v>50500</v>
      </c>
      <c r="K519" s="185">
        <f t="shared" si="85"/>
        <v>29694000</v>
      </c>
      <c r="L519" s="1189" t="s">
        <v>1857</v>
      </c>
      <c r="M519" s="1058"/>
      <c r="N519" s="1058"/>
      <c r="T519" s="1010"/>
      <c r="U519" s="1132"/>
      <c r="V519" s="1011"/>
      <c r="AA519" s="1038" t="str">
        <f>VLOOKUP(L519,'25-BRA-I-090'!$I:$FD,2,0)</f>
        <v>Bạt che</v>
      </c>
      <c r="AB519" s="1038" t="str">
        <f>VLOOKUP(L519,'25-BRA-I-090'!$I:$FD,3,0)</f>
        <v>kích thước bạt: 13.5x6.5 m</v>
      </c>
      <c r="AC519" s="1038" t="str">
        <f>VLOOKUP(L519,'25-BRA-I-090'!$I:$FD,5,0)</f>
        <v>Pcs</v>
      </c>
      <c r="AD519" s="1038">
        <f>SUMIFS('25-BRA-I-090'!$CW:$CW,'25-BRA-I-090'!$I:$I,L519)</f>
        <v>6</v>
      </c>
      <c r="AE519" s="1038">
        <f>SUMIFS('25-BRA-I-090'!$CX:$CX,'25-BRA-I-090'!$I:$I,L519)</f>
        <v>0</v>
      </c>
      <c r="AF519" s="1038">
        <f>SUMIFS('25-BRA-I-090'!$DA:$DA,'25-BRA-I-090'!$I:$I,L519)</f>
        <v>0</v>
      </c>
      <c r="AG519" s="1038">
        <f>SUMIFS('25-BRA-I-090'!$DB:$DB,'25-BRA-I-090'!$I:$I,L519)</f>
        <v>0</v>
      </c>
      <c r="AH519" s="1039">
        <f>SUMIFS('25-BRA-I-090'!$DN:$DN,'25-BRA-I-090'!$I:$I,L519)+SUMIFS('25-BRA-I-090'!$EG:$EG,'25-BRA-I-090'!$I:$I,L519)</f>
        <v>588</v>
      </c>
      <c r="AI519" s="1039">
        <f>SUMIFS('25-BRA-I-090'!$DO:$DO,'25-BRA-I-090'!$I:$I,L519)+SUMIFS('25-BRA-I-090'!$EH:$EH,'25-BRA-I-090'!$I:$I,L519)</f>
        <v>0</v>
      </c>
      <c r="AJ519" s="1039">
        <f>SUMIFS('25-BRA-I-090'!$DS:$DS,'25-BRA-I-090'!$I:$I,L519)+26400*SUMIFS('25-BRA-I-090'!$EJ:$EJ,'25-BRA-I-090'!$I:$I,L519)</f>
        <v>29694000</v>
      </c>
      <c r="AL519" s="1091"/>
      <c r="AM519" s="1038"/>
    </row>
    <row r="520" spans="1:39" s="1009" customFormat="1" ht="30">
      <c r="A520" s="1105"/>
      <c r="B520" s="1056" t="str">
        <f t="shared" si="80"/>
        <v>kích thước bạt: 14.5x10.5 m</v>
      </c>
      <c r="C520" s="1057">
        <f>VLOOKUP(L520,'25-BRA-I-090'!$I:$FD,4,0)</f>
        <v>0</v>
      </c>
      <c r="D520" s="374" t="str">
        <f t="shared" si="81"/>
        <v>Pcs</v>
      </c>
      <c r="E520" s="183"/>
      <c r="F520" s="184">
        <f t="shared" si="82"/>
        <v>1</v>
      </c>
      <c r="G520" s="185">
        <f t="shared" si="82"/>
        <v>0</v>
      </c>
      <c r="H520" s="185">
        <f t="shared" si="82"/>
        <v>0</v>
      </c>
      <c r="I520" s="185">
        <f t="shared" si="83"/>
        <v>165</v>
      </c>
      <c r="J520" s="185">
        <f t="shared" si="84"/>
        <v>50500</v>
      </c>
      <c r="K520" s="185">
        <f t="shared" si="85"/>
        <v>8332500</v>
      </c>
      <c r="L520" s="1189" t="s">
        <v>1859</v>
      </c>
      <c r="M520" s="1058"/>
      <c r="N520" s="1058"/>
      <c r="T520" s="1010"/>
      <c r="U520" s="1132"/>
      <c r="V520" s="1011"/>
      <c r="AA520" s="1038" t="str">
        <f>VLOOKUP(L520,'25-BRA-I-090'!$I:$FD,2,0)</f>
        <v>Bạt che</v>
      </c>
      <c r="AB520" s="1038" t="str">
        <f>VLOOKUP(L520,'25-BRA-I-090'!$I:$FD,3,0)</f>
        <v>kích thước bạt: 14.5x10.5 m</v>
      </c>
      <c r="AC520" s="1038" t="str">
        <f>VLOOKUP(L520,'25-BRA-I-090'!$I:$FD,5,0)</f>
        <v>Pcs</v>
      </c>
      <c r="AD520" s="1038">
        <f>SUMIFS('25-BRA-I-090'!$CW:$CW,'25-BRA-I-090'!$I:$I,L520)</f>
        <v>1</v>
      </c>
      <c r="AE520" s="1038">
        <f>SUMIFS('25-BRA-I-090'!$CX:$CX,'25-BRA-I-090'!$I:$I,L520)</f>
        <v>0</v>
      </c>
      <c r="AF520" s="1038">
        <f>SUMIFS('25-BRA-I-090'!$DA:$DA,'25-BRA-I-090'!$I:$I,L520)</f>
        <v>0</v>
      </c>
      <c r="AG520" s="1038">
        <f>SUMIFS('25-BRA-I-090'!$DB:$DB,'25-BRA-I-090'!$I:$I,L520)</f>
        <v>0</v>
      </c>
      <c r="AH520" s="1039">
        <f>SUMIFS('25-BRA-I-090'!$DN:$DN,'25-BRA-I-090'!$I:$I,L520)+SUMIFS('25-BRA-I-090'!$EG:$EG,'25-BRA-I-090'!$I:$I,L520)</f>
        <v>165</v>
      </c>
      <c r="AI520" s="1039">
        <f>SUMIFS('25-BRA-I-090'!$DO:$DO,'25-BRA-I-090'!$I:$I,L520)+SUMIFS('25-BRA-I-090'!$EH:$EH,'25-BRA-I-090'!$I:$I,L520)</f>
        <v>0</v>
      </c>
      <c r="AJ520" s="1039">
        <f>SUMIFS('25-BRA-I-090'!$DS:$DS,'25-BRA-I-090'!$I:$I,L520)+26400*SUMIFS('25-BRA-I-090'!$EJ:$EJ,'25-BRA-I-090'!$I:$I,L520)</f>
        <v>8332500</v>
      </c>
      <c r="AL520" s="1091"/>
      <c r="AM520" s="1038"/>
    </row>
    <row r="521" spans="1:39" s="1009" customFormat="1" ht="30">
      <c r="A521" s="1105"/>
      <c r="B521" s="1056" t="str">
        <f t="shared" si="80"/>
        <v>kích thước bạt: 14.5x6.5 m</v>
      </c>
      <c r="C521" s="1057">
        <f>VLOOKUP(L521,'25-BRA-I-090'!$I:$FD,4,0)</f>
        <v>0</v>
      </c>
      <c r="D521" s="374" t="str">
        <f t="shared" si="81"/>
        <v>Pcs</v>
      </c>
      <c r="E521" s="183"/>
      <c r="F521" s="184">
        <f t="shared" si="82"/>
        <v>3</v>
      </c>
      <c r="G521" s="185">
        <f t="shared" si="82"/>
        <v>0</v>
      </c>
      <c r="H521" s="185">
        <f t="shared" si="82"/>
        <v>0</v>
      </c>
      <c r="I521" s="185">
        <f t="shared" si="83"/>
        <v>315</v>
      </c>
      <c r="J521" s="185">
        <f t="shared" si="84"/>
        <v>50500</v>
      </c>
      <c r="K521" s="185">
        <f t="shared" si="85"/>
        <v>15907500</v>
      </c>
      <c r="L521" s="1189" t="s">
        <v>1861</v>
      </c>
      <c r="M521" s="1058"/>
      <c r="N521" s="1058"/>
      <c r="T521" s="1010"/>
      <c r="U521" s="1132"/>
      <c r="V521" s="1011"/>
      <c r="AA521" s="1038" t="str">
        <f>VLOOKUP(L521,'25-BRA-I-090'!$I:$FD,2,0)</f>
        <v>Bạt che</v>
      </c>
      <c r="AB521" s="1038" t="str">
        <f>VLOOKUP(L521,'25-BRA-I-090'!$I:$FD,3,0)</f>
        <v>kích thước bạt: 14.5x6.5 m</v>
      </c>
      <c r="AC521" s="1038" t="str">
        <f>VLOOKUP(L521,'25-BRA-I-090'!$I:$FD,5,0)</f>
        <v>Pcs</v>
      </c>
      <c r="AD521" s="1038">
        <f>SUMIFS('25-BRA-I-090'!$CW:$CW,'25-BRA-I-090'!$I:$I,L521)</f>
        <v>3</v>
      </c>
      <c r="AE521" s="1038">
        <f>SUMIFS('25-BRA-I-090'!$CX:$CX,'25-BRA-I-090'!$I:$I,L521)</f>
        <v>0</v>
      </c>
      <c r="AF521" s="1038">
        <f>SUMIFS('25-BRA-I-090'!$DA:$DA,'25-BRA-I-090'!$I:$I,L521)</f>
        <v>0</v>
      </c>
      <c r="AG521" s="1038">
        <f>SUMIFS('25-BRA-I-090'!$DB:$DB,'25-BRA-I-090'!$I:$I,L521)</f>
        <v>0</v>
      </c>
      <c r="AH521" s="1039">
        <f>SUMIFS('25-BRA-I-090'!$DN:$DN,'25-BRA-I-090'!$I:$I,L521)+SUMIFS('25-BRA-I-090'!$EG:$EG,'25-BRA-I-090'!$I:$I,L521)</f>
        <v>315</v>
      </c>
      <c r="AI521" s="1039">
        <f>SUMIFS('25-BRA-I-090'!$DO:$DO,'25-BRA-I-090'!$I:$I,L521)+SUMIFS('25-BRA-I-090'!$EH:$EH,'25-BRA-I-090'!$I:$I,L521)</f>
        <v>0</v>
      </c>
      <c r="AJ521" s="1039">
        <f>SUMIFS('25-BRA-I-090'!$DS:$DS,'25-BRA-I-090'!$I:$I,L521)+26400*SUMIFS('25-BRA-I-090'!$EJ:$EJ,'25-BRA-I-090'!$I:$I,L521)</f>
        <v>15907500</v>
      </c>
      <c r="AL521" s="1091"/>
      <c r="AM521" s="1038"/>
    </row>
    <row r="522" spans="1:39" s="1009" customFormat="1" ht="30">
      <c r="A522" s="1105"/>
      <c r="B522" s="1056" t="str">
        <f t="shared" si="80"/>
        <v>kích thước bạt: 15x9 m</v>
      </c>
      <c r="C522" s="1057">
        <f>VLOOKUP(L522,'25-BRA-I-090'!$I:$FD,4,0)</f>
        <v>0</v>
      </c>
      <c r="D522" s="374" t="str">
        <f t="shared" si="81"/>
        <v>Pcs</v>
      </c>
      <c r="E522" s="183"/>
      <c r="F522" s="184">
        <f t="shared" si="82"/>
        <v>1</v>
      </c>
      <c r="G522" s="185">
        <f t="shared" si="82"/>
        <v>0</v>
      </c>
      <c r="H522" s="185">
        <f t="shared" si="82"/>
        <v>0</v>
      </c>
      <c r="I522" s="185">
        <f t="shared" si="83"/>
        <v>147.25</v>
      </c>
      <c r="J522" s="185">
        <f t="shared" si="84"/>
        <v>50500</v>
      </c>
      <c r="K522" s="185">
        <f t="shared" si="85"/>
        <v>7436125</v>
      </c>
      <c r="L522" s="1189" t="s">
        <v>1863</v>
      </c>
      <c r="M522" s="1058"/>
      <c r="N522" s="1058"/>
      <c r="T522" s="1010"/>
      <c r="U522" s="1132"/>
      <c r="V522" s="1011"/>
      <c r="AA522" s="1038" t="str">
        <f>VLOOKUP(L522,'25-BRA-I-090'!$I:$FD,2,0)</f>
        <v>Bạt che</v>
      </c>
      <c r="AB522" s="1038" t="str">
        <f>VLOOKUP(L522,'25-BRA-I-090'!$I:$FD,3,0)</f>
        <v>kích thước bạt: 15x9 m</v>
      </c>
      <c r="AC522" s="1038" t="str">
        <f>VLOOKUP(L522,'25-BRA-I-090'!$I:$FD,5,0)</f>
        <v>Pcs</v>
      </c>
      <c r="AD522" s="1038">
        <f>SUMIFS('25-BRA-I-090'!$CW:$CW,'25-BRA-I-090'!$I:$I,L522)</f>
        <v>1</v>
      </c>
      <c r="AE522" s="1038">
        <f>SUMIFS('25-BRA-I-090'!$CX:$CX,'25-BRA-I-090'!$I:$I,L522)</f>
        <v>0</v>
      </c>
      <c r="AF522" s="1038">
        <f>SUMIFS('25-BRA-I-090'!$DA:$DA,'25-BRA-I-090'!$I:$I,L522)</f>
        <v>0</v>
      </c>
      <c r="AG522" s="1038">
        <f>SUMIFS('25-BRA-I-090'!$DB:$DB,'25-BRA-I-090'!$I:$I,L522)</f>
        <v>0</v>
      </c>
      <c r="AH522" s="1039">
        <f>SUMIFS('25-BRA-I-090'!$DN:$DN,'25-BRA-I-090'!$I:$I,L522)+SUMIFS('25-BRA-I-090'!$EG:$EG,'25-BRA-I-090'!$I:$I,L522)</f>
        <v>147.25</v>
      </c>
      <c r="AI522" s="1039">
        <f>SUMIFS('25-BRA-I-090'!$DO:$DO,'25-BRA-I-090'!$I:$I,L522)+SUMIFS('25-BRA-I-090'!$EH:$EH,'25-BRA-I-090'!$I:$I,L522)</f>
        <v>0</v>
      </c>
      <c r="AJ522" s="1039">
        <f>SUMIFS('25-BRA-I-090'!$DS:$DS,'25-BRA-I-090'!$I:$I,L522)+26400*SUMIFS('25-BRA-I-090'!$EJ:$EJ,'25-BRA-I-090'!$I:$I,L522)</f>
        <v>7436125</v>
      </c>
      <c r="AL522" s="1091"/>
      <c r="AM522" s="1038"/>
    </row>
    <row r="523" spans="1:39" s="1009" customFormat="1" ht="30">
      <c r="A523" s="1105"/>
      <c r="B523" s="1056" t="str">
        <f t="shared" si="80"/>
        <v>kích thước bạt: 15x9.5 m</v>
      </c>
      <c r="C523" s="1057">
        <f>VLOOKUP(L523,'25-BRA-I-090'!$I:$FD,4,0)</f>
        <v>0</v>
      </c>
      <c r="D523" s="374" t="str">
        <f t="shared" si="81"/>
        <v>Pcs</v>
      </c>
      <c r="E523" s="183"/>
      <c r="F523" s="184">
        <f t="shared" si="82"/>
        <v>1</v>
      </c>
      <c r="G523" s="185">
        <f t="shared" si="82"/>
        <v>0</v>
      </c>
      <c r="H523" s="185">
        <f t="shared" si="82"/>
        <v>0</v>
      </c>
      <c r="I523" s="185">
        <f t="shared" si="83"/>
        <v>155</v>
      </c>
      <c r="J523" s="185">
        <f t="shared" si="84"/>
        <v>50500</v>
      </c>
      <c r="K523" s="185">
        <f t="shared" si="85"/>
        <v>7827500</v>
      </c>
      <c r="L523" s="1189" t="s">
        <v>1865</v>
      </c>
      <c r="M523" s="1058"/>
      <c r="N523" s="1058"/>
      <c r="T523" s="1010"/>
      <c r="U523" s="1132"/>
      <c r="V523" s="1011"/>
      <c r="AA523" s="1038" t="str">
        <f>VLOOKUP(L523,'25-BRA-I-090'!$I:$FD,2,0)</f>
        <v>Bạt che</v>
      </c>
      <c r="AB523" s="1038" t="str">
        <f>VLOOKUP(L523,'25-BRA-I-090'!$I:$FD,3,0)</f>
        <v>kích thước bạt: 15x9.5 m</v>
      </c>
      <c r="AC523" s="1038" t="str">
        <f>VLOOKUP(L523,'25-BRA-I-090'!$I:$FD,5,0)</f>
        <v>Pcs</v>
      </c>
      <c r="AD523" s="1038">
        <f>SUMIFS('25-BRA-I-090'!$CW:$CW,'25-BRA-I-090'!$I:$I,L523)</f>
        <v>1</v>
      </c>
      <c r="AE523" s="1038">
        <f>SUMIFS('25-BRA-I-090'!$CX:$CX,'25-BRA-I-090'!$I:$I,L523)</f>
        <v>0</v>
      </c>
      <c r="AF523" s="1038">
        <f>SUMIFS('25-BRA-I-090'!$DA:$DA,'25-BRA-I-090'!$I:$I,L523)</f>
        <v>0</v>
      </c>
      <c r="AG523" s="1038">
        <f>SUMIFS('25-BRA-I-090'!$DB:$DB,'25-BRA-I-090'!$I:$I,L523)</f>
        <v>0</v>
      </c>
      <c r="AH523" s="1039">
        <f>SUMIFS('25-BRA-I-090'!$DN:$DN,'25-BRA-I-090'!$I:$I,L523)+SUMIFS('25-BRA-I-090'!$EG:$EG,'25-BRA-I-090'!$I:$I,L523)</f>
        <v>155</v>
      </c>
      <c r="AI523" s="1039">
        <f>SUMIFS('25-BRA-I-090'!$DO:$DO,'25-BRA-I-090'!$I:$I,L523)+SUMIFS('25-BRA-I-090'!$EH:$EH,'25-BRA-I-090'!$I:$I,L523)</f>
        <v>0</v>
      </c>
      <c r="AJ523" s="1039">
        <f>SUMIFS('25-BRA-I-090'!$DS:$DS,'25-BRA-I-090'!$I:$I,L523)+26400*SUMIFS('25-BRA-I-090'!$EJ:$EJ,'25-BRA-I-090'!$I:$I,L523)</f>
        <v>7827500</v>
      </c>
      <c r="AL523" s="1091"/>
      <c r="AM523" s="1038"/>
    </row>
    <row r="524" spans="1:39" s="1009" customFormat="1" ht="30">
      <c r="A524" s="1105"/>
      <c r="B524" s="1056" t="str">
        <f t="shared" si="80"/>
        <v>kích thước bạt: 16.5x11.5 m</v>
      </c>
      <c r="C524" s="1057">
        <f>VLOOKUP(L524,'25-BRA-I-090'!$I:$FD,4,0)</f>
        <v>0</v>
      </c>
      <c r="D524" s="374" t="str">
        <f t="shared" si="81"/>
        <v>Pcs</v>
      </c>
      <c r="E524" s="183"/>
      <c r="F524" s="184">
        <f t="shared" si="82"/>
        <v>4</v>
      </c>
      <c r="G524" s="185">
        <f t="shared" si="82"/>
        <v>0</v>
      </c>
      <c r="H524" s="185">
        <f t="shared" si="82"/>
        <v>0</v>
      </c>
      <c r="I524" s="185">
        <f t="shared" si="83"/>
        <v>816</v>
      </c>
      <c r="J524" s="185">
        <f t="shared" si="84"/>
        <v>50500</v>
      </c>
      <c r="K524" s="185">
        <f t="shared" si="85"/>
        <v>41208000</v>
      </c>
      <c r="L524" s="1189" t="s">
        <v>1867</v>
      </c>
      <c r="M524" s="1058"/>
      <c r="N524" s="1058"/>
      <c r="T524" s="1010"/>
      <c r="U524" s="1132"/>
      <c r="V524" s="1011"/>
      <c r="AA524" s="1038" t="str">
        <f>VLOOKUP(L524,'25-BRA-I-090'!$I:$FD,2,0)</f>
        <v>Bạt che</v>
      </c>
      <c r="AB524" s="1038" t="str">
        <f>VLOOKUP(L524,'25-BRA-I-090'!$I:$FD,3,0)</f>
        <v>kích thước bạt: 16.5x11.5 m</v>
      </c>
      <c r="AC524" s="1038" t="str">
        <f>VLOOKUP(L524,'25-BRA-I-090'!$I:$FD,5,0)</f>
        <v>Pcs</v>
      </c>
      <c r="AD524" s="1038">
        <f>SUMIFS('25-BRA-I-090'!$CW:$CW,'25-BRA-I-090'!$I:$I,L524)</f>
        <v>4</v>
      </c>
      <c r="AE524" s="1038">
        <f>SUMIFS('25-BRA-I-090'!$CX:$CX,'25-BRA-I-090'!$I:$I,L524)</f>
        <v>0</v>
      </c>
      <c r="AF524" s="1038">
        <f>SUMIFS('25-BRA-I-090'!$DA:$DA,'25-BRA-I-090'!$I:$I,L524)</f>
        <v>0</v>
      </c>
      <c r="AG524" s="1038">
        <f>SUMIFS('25-BRA-I-090'!$DB:$DB,'25-BRA-I-090'!$I:$I,L524)</f>
        <v>0</v>
      </c>
      <c r="AH524" s="1039">
        <f>SUMIFS('25-BRA-I-090'!$DN:$DN,'25-BRA-I-090'!$I:$I,L524)+SUMIFS('25-BRA-I-090'!$EG:$EG,'25-BRA-I-090'!$I:$I,L524)</f>
        <v>816</v>
      </c>
      <c r="AI524" s="1039">
        <f>SUMIFS('25-BRA-I-090'!$DO:$DO,'25-BRA-I-090'!$I:$I,L524)+SUMIFS('25-BRA-I-090'!$EH:$EH,'25-BRA-I-090'!$I:$I,L524)</f>
        <v>0</v>
      </c>
      <c r="AJ524" s="1039">
        <f>SUMIFS('25-BRA-I-090'!$DS:$DS,'25-BRA-I-090'!$I:$I,L524)+26400*SUMIFS('25-BRA-I-090'!$EJ:$EJ,'25-BRA-I-090'!$I:$I,L524)</f>
        <v>41208000</v>
      </c>
      <c r="AL524" s="1091"/>
      <c r="AM524" s="1038"/>
    </row>
    <row r="525" spans="1:39" s="1009" customFormat="1" ht="30">
      <c r="A525" s="1105"/>
      <c r="B525" s="1056" t="str">
        <f t="shared" si="80"/>
        <v>kích thước bạt: 16x8.5 m</v>
      </c>
      <c r="C525" s="1057">
        <f>VLOOKUP(L525,'25-BRA-I-090'!$I:$FD,4,0)</f>
        <v>0</v>
      </c>
      <c r="D525" s="374" t="str">
        <f t="shared" si="81"/>
        <v>Pcs</v>
      </c>
      <c r="E525" s="183"/>
      <c r="F525" s="184">
        <f t="shared" si="82"/>
        <v>3</v>
      </c>
      <c r="G525" s="185">
        <f t="shared" si="82"/>
        <v>0</v>
      </c>
      <c r="H525" s="185">
        <f t="shared" si="82"/>
        <v>0</v>
      </c>
      <c r="I525" s="185">
        <f t="shared" si="83"/>
        <v>445.5</v>
      </c>
      <c r="J525" s="185">
        <f t="shared" si="84"/>
        <v>50500</v>
      </c>
      <c r="K525" s="185">
        <f t="shared" si="85"/>
        <v>22497750</v>
      </c>
      <c r="L525" s="1189" t="s">
        <v>1869</v>
      </c>
      <c r="M525" s="1058"/>
      <c r="N525" s="1058"/>
      <c r="T525" s="1010"/>
      <c r="U525" s="1132"/>
      <c r="V525" s="1011"/>
      <c r="AA525" s="1038" t="str">
        <f>VLOOKUP(L525,'25-BRA-I-090'!$I:$FD,2,0)</f>
        <v>Bạt che</v>
      </c>
      <c r="AB525" s="1038" t="str">
        <f>VLOOKUP(L525,'25-BRA-I-090'!$I:$FD,3,0)</f>
        <v>kích thước bạt: 16x8.5 m</v>
      </c>
      <c r="AC525" s="1038" t="str">
        <f>VLOOKUP(L525,'25-BRA-I-090'!$I:$FD,5,0)</f>
        <v>Pcs</v>
      </c>
      <c r="AD525" s="1038">
        <f>SUMIFS('25-BRA-I-090'!$CW:$CW,'25-BRA-I-090'!$I:$I,L525)</f>
        <v>3</v>
      </c>
      <c r="AE525" s="1038">
        <f>SUMIFS('25-BRA-I-090'!$CX:$CX,'25-BRA-I-090'!$I:$I,L525)</f>
        <v>0</v>
      </c>
      <c r="AF525" s="1038">
        <f>SUMIFS('25-BRA-I-090'!$DA:$DA,'25-BRA-I-090'!$I:$I,L525)</f>
        <v>0</v>
      </c>
      <c r="AG525" s="1038">
        <f>SUMIFS('25-BRA-I-090'!$DB:$DB,'25-BRA-I-090'!$I:$I,L525)</f>
        <v>0</v>
      </c>
      <c r="AH525" s="1039">
        <f>SUMIFS('25-BRA-I-090'!$DN:$DN,'25-BRA-I-090'!$I:$I,L525)+SUMIFS('25-BRA-I-090'!$EG:$EG,'25-BRA-I-090'!$I:$I,L525)</f>
        <v>445.5</v>
      </c>
      <c r="AI525" s="1039">
        <f>SUMIFS('25-BRA-I-090'!$DO:$DO,'25-BRA-I-090'!$I:$I,L525)+SUMIFS('25-BRA-I-090'!$EH:$EH,'25-BRA-I-090'!$I:$I,L525)</f>
        <v>0</v>
      </c>
      <c r="AJ525" s="1039">
        <f>SUMIFS('25-BRA-I-090'!$DS:$DS,'25-BRA-I-090'!$I:$I,L525)+26400*SUMIFS('25-BRA-I-090'!$EJ:$EJ,'25-BRA-I-090'!$I:$I,L525)</f>
        <v>22497750</v>
      </c>
      <c r="AL525" s="1091"/>
      <c r="AM525" s="1038"/>
    </row>
    <row r="526" spans="1:39" s="1009" customFormat="1" ht="30">
      <c r="A526" s="1105"/>
      <c r="B526" s="1056" t="str">
        <f t="shared" si="80"/>
        <v>kích thước bạt: 16x9.5 m</v>
      </c>
      <c r="C526" s="1057">
        <f>VLOOKUP(L526,'25-BRA-I-090'!$I:$FD,4,0)</f>
        <v>0</v>
      </c>
      <c r="D526" s="374" t="str">
        <f t="shared" si="81"/>
        <v>Pcs</v>
      </c>
      <c r="E526" s="183"/>
      <c r="F526" s="184">
        <f t="shared" si="82"/>
        <v>3</v>
      </c>
      <c r="G526" s="185">
        <f t="shared" si="82"/>
        <v>0</v>
      </c>
      <c r="H526" s="185">
        <f t="shared" si="82"/>
        <v>0</v>
      </c>
      <c r="I526" s="185">
        <f t="shared" si="83"/>
        <v>495</v>
      </c>
      <c r="J526" s="185">
        <f t="shared" si="84"/>
        <v>50500</v>
      </c>
      <c r="K526" s="185">
        <f t="shared" si="85"/>
        <v>24997500</v>
      </c>
      <c r="L526" s="1189" t="s">
        <v>1871</v>
      </c>
      <c r="M526" s="1058"/>
      <c r="N526" s="1058"/>
      <c r="T526" s="1010"/>
      <c r="U526" s="1132"/>
      <c r="V526" s="1011"/>
      <c r="AA526" s="1038" t="str">
        <f>VLOOKUP(L526,'25-BRA-I-090'!$I:$FD,2,0)</f>
        <v>Bạt che</v>
      </c>
      <c r="AB526" s="1038" t="str">
        <f>VLOOKUP(L526,'25-BRA-I-090'!$I:$FD,3,0)</f>
        <v>kích thước bạt: 16x9.5 m</v>
      </c>
      <c r="AC526" s="1038" t="str">
        <f>VLOOKUP(L526,'25-BRA-I-090'!$I:$FD,5,0)</f>
        <v>Pcs</v>
      </c>
      <c r="AD526" s="1038">
        <f>SUMIFS('25-BRA-I-090'!$CW:$CW,'25-BRA-I-090'!$I:$I,L526)</f>
        <v>3</v>
      </c>
      <c r="AE526" s="1038">
        <f>SUMIFS('25-BRA-I-090'!$CX:$CX,'25-BRA-I-090'!$I:$I,L526)</f>
        <v>0</v>
      </c>
      <c r="AF526" s="1038">
        <f>SUMIFS('25-BRA-I-090'!$DA:$DA,'25-BRA-I-090'!$I:$I,L526)</f>
        <v>0</v>
      </c>
      <c r="AG526" s="1038">
        <f>SUMIFS('25-BRA-I-090'!$DB:$DB,'25-BRA-I-090'!$I:$I,L526)</f>
        <v>0</v>
      </c>
      <c r="AH526" s="1039">
        <f>SUMIFS('25-BRA-I-090'!$DN:$DN,'25-BRA-I-090'!$I:$I,L526)+SUMIFS('25-BRA-I-090'!$EG:$EG,'25-BRA-I-090'!$I:$I,L526)</f>
        <v>495</v>
      </c>
      <c r="AI526" s="1039">
        <f>SUMIFS('25-BRA-I-090'!$DO:$DO,'25-BRA-I-090'!$I:$I,L526)+SUMIFS('25-BRA-I-090'!$EH:$EH,'25-BRA-I-090'!$I:$I,L526)</f>
        <v>0</v>
      </c>
      <c r="AJ526" s="1039">
        <f>SUMIFS('25-BRA-I-090'!$DS:$DS,'25-BRA-I-090'!$I:$I,L526)+26400*SUMIFS('25-BRA-I-090'!$EJ:$EJ,'25-BRA-I-090'!$I:$I,L526)</f>
        <v>24997500</v>
      </c>
      <c r="AL526" s="1091"/>
      <c r="AM526" s="1038"/>
    </row>
    <row r="527" spans="1:39" s="1009" customFormat="1" ht="30">
      <c r="A527" s="1105"/>
      <c r="B527" s="1056" t="str">
        <f t="shared" si="80"/>
        <v>kích thước bạt: 17x11 m</v>
      </c>
      <c r="C527" s="1057">
        <f>VLOOKUP(L527,'25-BRA-I-090'!$I:$FD,4,0)</f>
        <v>0</v>
      </c>
      <c r="D527" s="374" t="str">
        <f t="shared" si="81"/>
        <v>Pcs</v>
      </c>
      <c r="E527" s="183"/>
      <c r="F527" s="184">
        <f t="shared" si="82"/>
        <v>3</v>
      </c>
      <c r="G527" s="185">
        <f t="shared" si="82"/>
        <v>0</v>
      </c>
      <c r="H527" s="185">
        <f t="shared" si="82"/>
        <v>0</v>
      </c>
      <c r="I527" s="185">
        <f t="shared" si="83"/>
        <v>603.75</v>
      </c>
      <c r="J527" s="185">
        <f t="shared" si="84"/>
        <v>50500</v>
      </c>
      <c r="K527" s="185">
        <f t="shared" si="85"/>
        <v>30489375</v>
      </c>
      <c r="L527" s="1189" t="s">
        <v>1873</v>
      </c>
      <c r="M527" s="1058"/>
      <c r="N527" s="1058"/>
      <c r="T527" s="1010"/>
      <c r="U527" s="1132"/>
      <c r="V527" s="1011"/>
      <c r="AA527" s="1038" t="str">
        <f>VLOOKUP(L527,'25-BRA-I-090'!$I:$FD,2,0)</f>
        <v>Bạt che</v>
      </c>
      <c r="AB527" s="1038" t="str">
        <f>VLOOKUP(L527,'25-BRA-I-090'!$I:$FD,3,0)</f>
        <v>kích thước bạt: 17x11 m</v>
      </c>
      <c r="AC527" s="1038" t="str">
        <f>VLOOKUP(L527,'25-BRA-I-090'!$I:$FD,5,0)</f>
        <v>Pcs</v>
      </c>
      <c r="AD527" s="1038">
        <f>SUMIFS('25-BRA-I-090'!$CW:$CW,'25-BRA-I-090'!$I:$I,L527)</f>
        <v>3</v>
      </c>
      <c r="AE527" s="1038">
        <f>SUMIFS('25-BRA-I-090'!$CX:$CX,'25-BRA-I-090'!$I:$I,L527)</f>
        <v>0</v>
      </c>
      <c r="AF527" s="1038">
        <f>SUMIFS('25-BRA-I-090'!$DA:$DA,'25-BRA-I-090'!$I:$I,L527)</f>
        <v>0</v>
      </c>
      <c r="AG527" s="1038">
        <f>SUMIFS('25-BRA-I-090'!$DB:$DB,'25-BRA-I-090'!$I:$I,L527)</f>
        <v>0</v>
      </c>
      <c r="AH527" s="1039">
        <f>SUMIFS('25-BRA-I-090'!$DN:$DN,'25-BRA-I-090'!$I:$I,L527)+SUMIFS('25-BRA-I-090'!$EG:$EG,'25-BRA-I-090'!$I:$I,L527)</f>
        <v>603.75</v>
      </c>
      <c r="AI527" s="1039">
        <f>SUMIFS('25-BRA-I-090'!$DO:$DO,'25-BRA-I-090'!$I:$I,L527)+SUMIFS('25-BRA-I-090'!$EH:$EH,'25-BRA-I-090'!$I:$I,L527)</f>
        <v>0</v>
      </c>
      <c r="AJ527" s="1039">
        <f>SUMIFS('25-BRA-I-090'!$DS:$DS,'25-BRA-I-090'!$I:$I,L527)+26400*SUMIFS('25-BRA-I-090'!$EJ:$EJ,'25-BRA-I-090'!$I:$I,L527)</f>
        <v>30489375</v>
      </c>
      <c r="AL527" s="1091"/>
      <c r="AM527" s="1038"/>
    </row>
    <row r="528" spans="1:39" s="1009" customFormat="1" ht="30">
      <c r="A528" s="1105"/>
      <c r="B528" s="1056" t="str">
        <f t="shared" si="80"/>
        <v>kích thước bạt: 8.5x7 m</v>
      </c>
      <c r="C528" s="1057">
        <f>VLOOKUP(L528,'25-BRA-I-090'!$I:$FD,4,0)</f>
        <v>0</v>
      </c>
      <c r="D528" s="374" t="str">
        <f t="shared" si="81"/>
        <v>Pcs</v>
      </c>
      <c r="E528" s="183"/>
      <c r="F528" s="184">
        <f t="shared" si="82"/>
        <v>3</v>
      </c>
      <c r="G528" s="185">
        <f t="shared" si="82"/>
        <v>0</v>
      </c>
      <c r="H528" s="185">
        <f t="shared" si="82"/>
        <v>0</v>
      </c>
      <c r="I528" s="185">
        <f t="shared" si="83"/>
        <v>202.5</v>
      </c>
      <c r="J528" s="185">
        <f t="shared" si="84"/>
        <v>50500</v>
      </c>
      <c r="K528" s="185">
        <f t="shared" si="85"/>
        <v>10226250</v>
      </c>
      <c r="L528" s="1189" t="s">
        <v>1875</v>
      </c>
      <c r="M528" s="1058"/>
      <c r="N528" s="1058"/>
      <c r="T528" s="1010"/>
      <c r="U528" s="1132"/>
      <c r="V528" s="1011"/>
      <c r="AA528" s="1038" t="str">
        <f>VLOOKUP(L528,'25-BRA-I-090'!$I:$FD,2,0)</f>
        <v>Bạt che</v>
      </c>
      <c r="AB528" s="1038" t="str">
        <f>VLOOKUP(L528,'25-BRA-I-090'!$I:$FD,3,0)</f>
        <v>kích thước bạt: 8.5x7 m</v>
      </c>
      <c r="AC528" s="1038" t="str">
        <f>VLOOKUP(L528,'25-BRA-I-090'!$I:$FD,5,0)</f>
        <v>Pcs</v>
      </c>
      <c r="AD528" s="1038">
        <f>SUMIFS('25-BRA-I-090'!$CW:$CW,'25-BRA-I-090'!$I:$I,L528)</f>
        <v>3</v>
      </c>
      <c r="AE528" s="1038">
        <f>SUMIFS('25-BRA-I-090'!$CX:$CX,'25-BRA-I-090'!$I:$I,L528)</f>
        <v>0</v>
      </c>
      <c r="AF528" s="1038">
        <f>SUMIFS('25-BRA-I-090'!$DA:$DA,'25-BRA-I-090'!$I:$I,L528)</f>
        <v>0</v>
      </c>
      <c r="AG528" s="1038">
        <f>SUMIFS('25-BRA-I-090'!$DB:$DB,'25-BRA-I-090'!$I:$I,L528)</f>
        <v>0</v>
      </c>
      <c r="AH528" s="1039">
        <f>SUMIFS('25-BRA-I-090'!$DN:$DN,'25-BRA-I-090'!$I:$I,L528)+SUMIFS('25-BRA-I-090'!$EG:$EG,'25-BRA-I-090'!$I:$I,L528)</f>
        <v>202.5</v>
      </c>
      <c r="AI528" s="1039">
        <f>SUMIFS('25-BRA-I-090'!$DO:$DO,'25-BRA-I-090'!$I:$I,L528)+SUMIFS('25-BRA-I-090'!$EH:$EH,'25-BRA-I-090'!$I:$I,L528)</f>
        <v>0</v>
      </c>
      <c r="AJ528" s="1039">
        <f>SUMIFS('25-BRA-I-090'!$DS:$DS,'25-BRA-I-090'!$I:$I,L528)+26400*SUMIFS('25-BRA-I-090'!$EJ:$EJ,'25-BRA-I-090'!$I:$I,L528)</f>
        <v>10226250</v>
      </c>
      <c r="AL528" s="1091"/>
      <c r="AM528" s="1038"/>
    </row>
    <row r="529" spans="1:39" s="1009" customFormat="1" ht="30">
      <c r="A529" s="1105"/>
      <c r="B529" s="1056" t="str">
        <f t="shared" si="80"/>
        <v>RUD W-ABA - 20T</v>
      </c>
      <c r="C529" s="1057" t="str">
        <f>VLOOKUP(L529,'25-BRA-I-090'!$I:$FD,4,0)</f>
        <v>Steel</v>
      </c>
      <c r="D529" s="374" t="str">
        <f t="shared" si="81"/>
        <v>Pcs</v>
      </c>
      <c r="E529" s="183"/>
      <c r="F529" s="184">
        <f t="shared" si="82"/>
        <v>24</v>
      </c>
      <c r="G529" s="185">
        <f t="shared" si="82"/>
        <v>0</v>
      </c>
      <c r="H529" s="185">
        <f t="shared" si="82"/>
        <v>0</v>
      </c>
      <c r="I529" s="185">
        <f t="shared" si="83"/>
        <v>24</v>
      </c>
      <c r="J529" s="185">
        <f t="shared" si="84"/>
        <v>3680000</v>
      </c>
      <c r="K529" s="185">
        <f t="shared" si="85"/>
        <v>88320000</v>
      </c>
      <c r="L529" s="1189" t="s">
        <v>1877</v>
      </c>
      <c r="M529" s="1058"/>
      <c r="N529" s="1058"/>
      <c r="T529" s="1010"/>
      <c r="U529" s="1132"/>
      <c r="V529" s="1011"/>
      <c r="AA529" s="1038" t="str">
        <f>VLOOKUP(L529,'25-BRA-I-090'!$I:$FD,2,0)</f>
        <v>Tai cẩu hàn</v>
      </c>
      <c r="AB529" s="1038" t="str">
        <f>VLOOKUP(L529,'25-BRA-I-090'!$I:$FD,3,0)</f>
        <v>RUD W-ABA - 20T</v>
      </c>
      <c r="AC529" s="1038" t="str">
        <f>VLOOKUP(L529,'25-BRA-I-090'!$I:$FD,5,0)</f>
        <v>Pcs</v>
      </c>
      <c r="AD529" s="1038">
        <f>SUMIFS('25-BRA-I-090'!$CW:$CW,'25-BRA-I-090'!$I:$I,L529)</f>
        <v>24</v>
      </c>
      <c r="AE529" s="1038">
        <f>SUMIFS('25-BRA-I-090'!$CX:$CX,'25-BRA-I-090'!$I:$I,L529)</f>
        <v>0</v>
      </c>
      <c r="AF529" s="1038">
        <f>SUMIFS('25-BRA-I-090'!$DA:$DA,'25-BRA-I-090'!$I:$I,L529)</f>
        <v>0</v>
      </c>
      <c r="AG529" s="1038">
        <f>SUMIFS('25-BRA-I-090'!$DB:$DB,'25-BRA-I-090'!$I:$I,L529)</f>
        <v>0</v>
      </c>
      <c r="AH529" s="1039">
        <f>SUMIFS('25-BRA-I-090'!$DN:$DN,'25-BRA-I-090'!$I:$I,L529)+SUMIFS('25-BRA-I-090'!$EG:$EG,'25-BRA-I-090'!$I:$I,L529)</f>
        <v>24</v>
      </c>
      <c r="AI529" s="1039">
        <f>SUMIFS('25-BRA-I-090'!$DO:$DO,'25-BRA-I-090'!$I:$I,L529)+SUMIFS('25-BRA-I-090'!$EH:$EH,'25-BRA-I-090'!$I:$I,L529)</f>
        <v>0</v>
      </c>
      <c r="AJ529" s="1039">
        <f>SUMIFS('25-BRA-I-090'!$DS:$DS,'25-BRA-I-090'!$I:$I,L529)+26400*SUMIFS('25-BRA-I-090'!$EJ:$EJ,'25-BRA-I-090'!$I:$I,L529)</f>
        <v>88320000</v>
      </c>
      <c r="AL529" s="1091"/>
      <c r="AM529" s="1038"/>
    </row>
    <row r="530" spans="1:39" s="1009" customFormat="1" ht="46.5">
      <c r="A530" s="1105"/>
      <c r="B530" s="1056" t="str">
        <f t="shared" si="80"/>
        <v>Bạt che kích thước: 15x20 m</v>
      </c>
      <c r="C530" s="1057" t="str">
        <f>VLOOKUP(L530,'25-BRA-I-090'!$I:$FD,4,0)</f>
        <v>Bạt xanh chống nước. Có may viền mép và đính khuy. Khoảng cách khuy ~ 2m</v>
      </c>
      <c r="D530" s="374" t="str">
        <f t="shared" si="81"/>
        <v>Pcs</v>
      </c>
      <c r="E530" s="183"/>
      <c r="F530" s="184">
        <f t="shared" si="82"/>
        <v>10</v>
      </c>
      <c r="G530" s="185">
        <f t="shared" si="82"/>
        <v>0</v>
      </c>
      <c r="H530" s="185">
        <f t="shared" si="82"/>
        <v>0</v>
      </c>
      <c r="I530" s="185">
        <f t="shared" si="83"/>
        <v>3000</v>
      </c>
      <c r="J530" s="185">
        <f t="shared" si="84"/>
        <v>11000</v>
      </c>
      <c r="K530" s="185">
        <f t="shared" si="85"/>
        <v>33000000</v>
      </c>
      <c r="L530" s="1189" t="s">
        <v>2042</v>
      </c>
      <c r="M530" s="1058"/>
      <c r="N530" s="1058"/>
      <c r="T530" s="1010"/>
      <c r="U530" s="1132"/>
      <c r="V530" s="1011"/>
      <c r="AA530" s="1038" t="str">
        <f>VLOOKUP(L530,'25-BRA-I-090'!$I:$FD,2,0)</f>
        <v>Bạt bảo quản</v>
      </c>
      <c r="AB530" s="1038" t="str">
        <f>VLOOKUP(L530,'25-BRA-I-090'!$I:$FD,3,0)</f>
        <v>Bạt che kích thước: 15x20 m</v>
      </c>
      <c r="AC530" s="1038" t="str">
        <f>VLOOKUP(L530,'25-BRA-I-090'!$I:$FD,5,0)</f>
        <v>Pcs</v>
      </c>
      <c r="AD530" s="1038">
        <f>SUMIFS('25-BRA-I-090'!$CW:$CW,'25-BRA-I-090'!$I:$I,L530)</f>
        <v>10</v>
      </c>
      <c r="AE530" s="1038">
        <f>SUMIFS('25-BRA-I-090'!$CX:$CX,'25-BRA-I-090'!$I:$I,L530)</f>
        <v>0</v>
      </c>
      <c r="AF530" s="1038">
        <f>SUMIFS('25-BRA-I-090'!$DA:$DA,'25-BRA-I-090'!$I:$I,L530)</f>
        <v>0</v>
      </c>
      <c r="AG530" s="1038">
        <f>SUMIFS('25-BRA-I-090'!$DB:$DB,'25-BRA-I-090'!$I:$I,L530)</f>
        <v>0</v>
      </c>
      <c r="AH530" s="1039">
        <f>SUMIFS('25-BRA-I-090'!$DN:$DN,'25-BRA-I-090'!$I:$I,L530)+SUMIFS('25-BRA-I-090'!$EG:$EG,'25-BRA-I-090'!$I:$I,L530)</f>
        <v>3000</v>
      </c>
      <c r="AI530" s="1039">
        <f>SUMIFS('25-BRA-I-090'!$DO:$DO,'25-BRA-I-090'!$I:$I,L530)+SUMIFS('25-BRA-I-090'!$EH:$EH,'25-BRA-I-090'!$I:$I,L530)</f>
        <v>0</v>
      </c>
      <c r="AJ530" s="1039">
        <f>SUMIFS('25-BRA-I-090'!$DS:$DS,'25-BRA-I-090'!$I:$I,L530)+26400*SUMIFS('25-BRA-I-090'!$EJ:$EJ,'25-BRA-I-090'!$I:$I,L530)</f>
        <v>33000000</v>
      </c>
      <c r="AL530" s="1091"/>
      <c r="AM530" s="1038"/>
    </row>
    <row r="531" spans="1:39" s="1009" customFormat="1" ht="30">
      <c r="A531" s="1105"/>
      <c r="B531" s="1056" t="str">
        <f t="shared" si="80"/>
        <v>Dây chằng bạt D8</v>
      </c>
      <c r="C531" s="1057" t="str">
        <f>VLOOKUP(L531,'25-BRA-I-090'!$I:$FD,4,0)</f>
        <v>Dây chằng bạt D8</v>
      </c>
      <c r="D531" s="374" t="str">
        <f t="shared" si="81"/>
        <v>m</v>
      </c>
      <c r="E531" s="183"/>
      <c r="F531" s="184">
        <f t="shared" si="82"/>
        <v>4000</v>
      </c>
      <c r="G531" s="185">
        <f t="shared" si="82"/>
        <v>0</v>
      </c>
      <c r="H531" s="185">
        <f t="shared" si="82"/>
        <v>4000</v>
      </c>
      <c r="I531" s="185">
        <f t="shared" si="83"/>
        <v>0</v>
      </c>
      <c r="J531" s="185" t="e">
        <f t="shared" si="84"/>
        <v>#DIV/0!</v>
      </c>
      <c r="K531" s="185">
        <f t="shared" si="85"/>
        <v>0</v>
      </c>
      <c r="L531" s="1189" t="s">
        <v>2046</v>
      </c>
      <c r="M531" s="1058"/>
      <c r="N531" s="1058"/>
      <c r="T531" s="1010"/>
      <c r="U531" s="1132"/>
      <c r="V531" s="1011"/>
      <c r="AA531" s="1038" t="str">
        <f>VLOOKUP(L531,'25-BRA-I-090'!$I:$FD,2,0)</f>
        <v>Dây chằng bạt</v>
      </c>
      <c r="AB531" s="1038" t="str">
        <f>VLOOKUP(L531,'25-BRA-I-090'!$I:$FD,3,0)</f>
        <v>Dây chằng bạt D8</v>
      </c>
      <c r="AC531" s="1038" t="str">
        <f>VLOOKUP(L531,'25-BRA-I-090'!$I:$FD,5,0)</f>
        <v>m</v>
      </c>
      <c r="AD531" s="1038">
        <f>SUMIFS('25-BRA-I-090'!$CW:$CW,'25-BRA-I-090'!$I:$I,L531)</f>
        <v>4000</v>
      </c>
      <c r="AE531" s="1038">
        <f>SUMIFS('25-BRA-I-090'!$CX:$CX,'25-BRA-I-090'!$I:$I,L531)</f>
        <v>0</v>
      </c>
      <c r="AF531" s="1038">
        <f>SUMIFS('25-BRA-I-090'!$DA:$DA,'25-BRA-I-090'!$I:$I,L531)</f>
        <v>4000</v>
      </c>
      <c r="AG531" s="1038">
        <f>SUMIFS('25-BRA-I-090'!$DB:$DB,'25-BRA-I-090'!$I:$I,L531)</f>
        <v>0</v>
      </c>
      <c r="AH531" s="1039">
        <f>SUMIFS('25-BRA-I-090'!$DN:$DN,'25-BRA-I-090'!$I:$I,L531)+SUMIFS('25-BRA-I-090'!$EG:$EG,'25-BRA-I-090'!$I:$I,L531)</f>
        <v>0</v>
      </c>
      <c r="AI531" s="1039">
        <f>SUMIFS('25-BRA-I-090'!$DO:$DO,'25-BRA-I-090'!$I:$I,L531)+SUMIFS('25-BRA-I-090'!$EH:$EH,'25-BRA-I-090'!$I:$I,L531)</f>
        <v>0</v>
      </c>
      <c r="AJ531" s="1039">
        <f>SUMIFS('25-BRA-I-090'!$DS:$DS,'25-BRA-I-090'!$I:$I,L531)+26400*SUMIFS('25-BRA-I-090'!$EJ:$EJ,'25-BRA-I-090'!$I:$I,L531)</f>
        <v>0</v>
      </c>
      <c r="AL531" s="1091"/>
      <c r="AM531" s="1038"/>
    </row>
    <row r="532" spans="1:39" s="1009" customFormat="1" ht="31">
      <c r="A532" s="1105"/>
      <c r="B532" s="1056" t="str">
        <f t="shared" si="80"/>
        <v>Thùng gỗ</v>
      </c>
      <c r="C532" s="1057" t="str">
        <f>VLOOKUP(L532,'25-BRA-I-090'!$I:$FD,4,0)</f>
        <v>Gỗ có dấu khử trùng 
( ISPM 15)</v>
      </c>
      <c r="D532" s="374" t="str">
        <f t="shared" si="81"/>
        <v>pcs</v>
      </c>
      <c r="E532" s="183"/>
      <c r="F532" s="184">
        <f t="shared" si="82"/>
        <v>6</v>
      </c>
      <c r="G532" s="185">
        <f t="shared" si="82"/>
        <v>0</v>
      </c>
      <c r="H532" s="185">
        <f t="shared" si="82"/>
        <v>0</v>
      </c>
      <c r="I532" s="185">
        <f t="shared" si="83"/>
        <v>6</v>
      </c>
      <c r="J532" s="185">
        <f t="shared" si="84"/>
        <v>2800000</v>
      </c>
      <c r="K532" s="185">
        <f t="shared" si="85"/>
        <v>16800000</v>
      </c>
      <c r="L532" s="1189" t="s">
        <v>2311</v>
      </c>
      <c r="M532" s="1058"/>
      <c r="N532" s="1058"/>
      <c r="T532" s="1010"/>
      <c r="U532" s="1132"/>
      <c r="V532" s="1011"/>
      <c r="AA532" s="1038" t="str">
        <f>VLOOKUP(L532,'25-BRA-I-090'!$I:$FD,2,0)</f>
        <v>Thùng gỗ</v>
      </c>
      <c r="AB532" s="1038" t="str">
        <f>VLOOKUP(L532,'25-BRA-I-090'!$I:$FD,3,0)</f>
        <v>Thùng gỗ</v>
      </c>
      <c r="AC532" s="1038" t="str">
        <f>VLOOKUP(L532,'25-BRA-I-090'!$I:$FD,5,0)</f>
        <v>pcs</v>
      </c>
      <c r="AD532" s="1038">
        <f>SUMIFS('25-BRA-I-090'!$CW:$CW,'25-BRA-I-090'!$I:$I,L532)</f>
        <v>6</v>
      </c>
      <c r="AE532" s="1038">
        <f>SUMIFS('25-BRA-I-090'!$CX:$CX,'25-BRA-I-090'!$I:$I,L532)</f>
        <v>0</v>
      </c>
      <c r="AF532" s="1038">
        <f>SUMIFS('25-BRA-I-090'!$DA:$DA,'25-BRA-I-090'!$I:$I,L532)</f>
        <v>0</v>
      </c>
      <c r="AG532" s="1038">
        <f>SUMIFS('25-BRA-I-090'!$DB:$DB,'25-BRA-I-090'!$I:$I,L532)</f>
        <v>0</v>
      </c>
      <c r="AH532" s="1039">
        <f>SUMIFS('25-BRA-I-090'!$DN:$DN,'25-BRA-I-090'!$I:$I,L532)+SUMIFS('25-BRA-I-090'!$EG:$EG,'25-BRA-I-090'!$I:$I,L532)</f>
        <v>6</v>
      </c>
      <c r="AI532" s="1039">
        <f>SUMIFS('25-BRA-I-090'!$DO:$DO,'25-BRA-I-090'!$I:$I,L532)+SUMIFS('25-BRA-I-090'!$EH:$EH,'25-BRA-I-090'!$I:$I,L532)</f>
        <v>0</v>
      </c>
      <c r="AJ532" s="1039">
        <f>SUMIFS('25-BRA-I-090'!$DS:$DS,'25-BRA-I-090'!$I:$I,L532)+26400*SUMIFS('25-BRA-I-090'!$EJ:$EJ,'25-BRA-I-090'!$I:$I,L532)</f>
        <v>16800000</v>
      </c>
      <c r="AL532" s="1091"/>
      <c r="AM532" s="1038"/>
    </row>
    <row r="533" spans="1:39" s="1009" customFormat="1" ht="31">
      <c r="A533" s="1105"/>
      <c r="B533" s="1056" t="str">
        <f t="shared" si="80"/>
        <v>Thùng gỗ</v>
      </c>
      <c r="C533" s="1057" t="str">
        <f>VLOOKUP(L533,'25-BRA-I-090'!$I:$FD,4,0)</f>
        <v>Gỗ có dấu khử trùng 
( ISPM 15)</v>
      </c>
      <c r="D533" s="374" t="str">
        <f t="shared" si="81"/>
        <v>pcs</v>
      </c>
      <c r="E533" s="183"/>
      <c r="F533" s="184">
        <f t="shared" si="82"/>
        <v>3</v>
      </c>
      <c r="G533" s="185">
        <f t="shared" si="82"/>
        <v>0</v>
      </c>
      <c r="H533" s="185">
        <f t="shared" si="82"/>
        <v>0</v>
      </c>
      <c r="I533" s="185">
        <f t="shared" si="83"/>
        <v>3</v>
      </c>
      <c r="J533" s="185">
        <f t="shared" si="84"/>
        <v>2100000</v>
      </c>
      <c r="K533" s="185">
        <f t="shared" si="85"/>
        <v>6300000</v>
      </c>
      <c r="L533" s="1189" t="s">
        <v>2312</v>
      </c>
      <c r="M533" s="1058"/>
      <c r="N533" s="1058"/>
      <c r="T533" s="1010"/>
      <c r="U533" s="1132"/>
      <c r="V533" s="1011"/>
      <c r="AA533" s="1038" t="str">
        <f>VLOOKUP(L533,'25-BRA-I-090'!$I:$FD,2,0)</f>
        <v>Thùng gỗ</v>
      </c>
      <c r="AB533" s="1038" t="str">
        <f>VLOOKUP(L533,'25-BRA-I-090'!$I:$FD,3,0)</f>
        <v>Thùng gỗ</v>
      </c>
      <c r="AC533" s="1038" t="str">
        <f>VLOOKUP(L533,'25-BRA-I-090'!$I:$FD,5,0)</f>
        <v>pcs</v>
      </c>
      <c r="AD533" s="1038">
        <f>SUMIFS('25-BRA-I-090'!$CW:$CW,'25-BRA-I-090'!$I:$I,L533)</f>
        <v>3</v>
      </c>
      <c r="AE533" s="1038">
        <f>SUMIFS('25-BRA-I-090'!$CX:$CX,'25-BRA-I-090'!$I:$I,L533)</f>
        <v>0</v>
      </c>
      <c r="AF533" s="1038">
        <f>SUMIFS('25-BRA-I-090'!$DA:$DA,'25-BRA-I-090'!$I:$I,L533)</f>
        <v>0</v>
      </c>
      <c r="AG533" s="1038">
        <f>SUMIFS('25-BRA-I-090'!$DB:$DB,'25-BRA-I-090'!$I:$I,L533)</f>
        <v>0</v>
      </c>
      <c r="AH533" s="1039">
        <f>SUMIFS('25-BRA-I-090'!$DN:$DN,'25-BRA-I-090'!$I:$I,L533)+SUMIFS('25-BRA-I-090'!$EG:$EG,'25-BRA-I-090'!$I:$I,L533)</f>
        <v>3</v>
      </c>
      <c r="AI533" s="1039">
        <f>SUMIFS('25-BRA-I-090'!$DO:$DO,'25-BRA-I-090'!$I:$I,L533)+SUMIFS('25-BRA-I-090'!$EH:$EH,'25-BRA-I-090'!$I:$I,L533)</f>
        <v>0</v>
      </c>
      <c r="AJ533" s="1039">
        <f>SUMIFS('25-BRA-I-090'!$DS:$DS,'25-BRA-I-090'!$I:$I,L533)+26400*SUMIFS('25-BRA-I-090'!$EJ:$EJ,'25-BRA-I-090'!$I:$I,L533)</f>
        <v>6300000</v>
      </c>
      <c r="AL533" s="1091"/>
      <c r="AM533" s="1038"/>
    </row>
    <row r="534" spans="1:39" s="1009" customFormat="1" ht="30">
      <c r="A534" s="1105"/>
      <c r="B534" s="1056" t="str">
        <f t="shared" si="80"/>
        <v>Cáp thép bọc bỏ nhựa D14</v>
      </c>
      <c r="C534" s="1057" t="str">
        <f>VLOOKUP(L534,'25-BRA-I-090'!$I:$FD,4,0)</f>
        <v>steel</v>
      </c>
      <c r="D534" s="374" t="str">
        <f t="shared" si="81"/>
        <v>m</v>
      </c>
      <c r="E534" s="183"/>
      <c r="F534" s="184">
        <f t="shared" si="82"/>
        <v>300</v>
      </c>
      <c r="G534" s="185">
        <f t="shared" si="82"/>
        <v>0</v>
      </c>
      <c r="H534" s="185">
        <f t="shared" si="82"/>
        <v>300</v>
      </c>
      <c r="I534" s="185">
        <f t="shared" si="83"/>
        <v>0</v>
      </c>
      <c r="J534" s="185" t="e">
        <f t="shared" si="84"/>
        <v>#DIV/0!</v>
      </c>
      <c r="K534" s="185">
        <f t="shared" si="85"/>
        <v>0</v>
      </c>
      <c r="L534" s="1189" t="s">
        <v>2535</v>
      </c>
      <c r="M534" s="1058"/>
      <c r="N534" s="1058"/>
      <c r="T534" s="1010"/>
      <c r="U534" s="1132"/>
      <c r="V534" s="1011"/>
      <c r="AA534" s="1038" t="str">
        <f>VLOOKUP(L534,'25-BRA-I-090'!$I:$FD,2,0)</f>
        <v>cáp thép</v>
      </c>
      <c r="AB534" s="1038" t="str">
        <f>VLOOKUP(L534,'25-BRA-I-090'!$I:$FD,3,0)</f>
        <v>Cáp thép bọc bỏ nhựa D14</v>
      </c>
      <c r="AC534" s="1038" t="str">
        <f>VLOOKUP(L534,'25-BRA-I-090'!$I:$FD,5,0)</f>
        <v>m</v>
      </c>
      <c r="AD534" s="1038">
        <f>SUMIFS('25-BRA-I-090'!$CW:$CW,'25-BRA-I-090'!$I:$I,L534)</f>
        <v>300</v>
      </c>
      <c r="AE534" s="1038">
        <f>SUMIFS('25-BRA-I-090'!$CX:$CX,'25-BRA-I-090'!$I:$I,L534)</f>
        <v>0</v>
      </c>
      <c r="AF534" s="1038">
        <f>SUMIFS('25-BRA-I-090'!$DA:$DA,'25-BRA-I-090'!$I:$I,L534)</f>
        <v>300</v>
      </c>
      <c r="AG534" s="1038">
        <f>SUMIFS('25-BRA-I-090'!$DB:$DB,'25-BRA-I-090'!$I:$I,L534)</f>
        <v>0</v>
      </c>
      <c r="AH534" s="1039">
        <f>SUMIFS('25-BRA-I-090'!$DN:$DN,'25-BRA-I-090'!$I:$I,L534)+SUMIFS('25-BRA-I-090'!$EG:$EG,'25-BRA-I-090'!$I:$I,L534)</f>
        <v>0</v>
      </c>
      <c r="AI534" s="1039">
        <f>SUMIFS('25-BRA-I-090'!$DO:$DO,'25-BRA-I-090'!$I:$I,L534)+SUMIFS('25-BRA-I-090'!$EH:$EH,'25-BRA-I-090'!$I:$I,L534)</f>
        <v>0</v>
      </c>
      <c r="AJ534" s="1039">
        <f>SUMIFS('25-BRA-I-090'!$DS:$DS,'25-BRA-I-090'!$I:$I,L534)+26400*SUMIFS('25-BRA-I-090'!$EJ:$EJ,'25-BRA-I-090'!$I:$I,L534)</f>
        <v>0</v>
      </c>
      <c r="AL534" s="1091"/>
      <c r="AM534" s="1038"/>
    </row>
    <row r="535" spans="1:39" s="1009" customFormat="1" ht="30">
      <c r="A535" s="1105"/>
      <c r="B535" s="1056" t="str">
        <f t="shared" ref="B535:B539" si="86">AB535</f>
        <v>Cóc cáp 14mm mạ hợp kim</v>
      </c>
      <c r="C535" s="1057" t="str">
        <f>VLOOKUP(L535,'25-BRA-I-090'!$I:$FD,4,0)</f>
        <v>steel-mạ</v>
      </c>
      <c r="D535" s="374" t="str">
        <f t="shared" ref="D535:D539" si="87">AC535</f>
        <v>pcs</v>
      </c>
      <c r="E535" s="183"/>
      <c r="F535" s="184">
        <f t="shared" ref="F535:H539" si="88">AD535</f>
        <v>200</v>
      </c>
      <c r="G535" s="185">
        <f t="shared" si="88"/>
        <v>0</v>
      </c>
      <c r="H535" s="185">
        <f t="shared" si="88"/>
        <v>200</v>
      </c>
      <c r="I535" s="185">
        <f t="shared" ref="I535:I539" si="89">AH535</f>
        <v>0</v>
      </c>
      <c r="J535" s="185" t="e">
        <f t="shared" ref="J535:J539" si="90">K535/I535</f>
        <v>#DIV/0!</v>
      </c>
      <c r="K535" s="185">
        <f t="shared" ref="K535:K539" si="91">AJ535</f>
        <v>0</v>
      </c>
      <c r="L535" s="1189" t="s">
        <v>2539</v>
      </c>
      <c r="M535" s="1058"/>
      <c r="N535" s="1058"/>
      <c r="T535" s="1010"/>
      <c r="U535" s="1132"/>
      <c r="V535" s="1011"/>
      <c r="AA535" s="1038" t="str">
        <f>VLOOKUP(L535,'25-BRA-I-090'!$I:$FD,2,0)</f>
        <v>cóc cáp</v>
      </c>
      <c r="AB535" s="1038" t="str">
        <f>VLOOKUP(L535,'25-BRA-I-090'!$I:$FD,3,0)</f>
        <v>Cóc cáp 14mm mạ hợp kim</v>
      </c>
      <c r="AC535" s="1038" t="str">
        <f>VLOOKUP(L535,'25-BRA-I-090'!$I:$FD,5,0)</f>
        <v>pcs</v>
      </c>
      <c r="AD535" s="1038">
        <f>SUMIFS('25-BRA-I-090'!$CW:$CW,'25-BRA-I-090'!$I:$I,L535)</f>
        <v>200</v>
      </c>
      <c r="AE535" s="1038">
        <f>SUMIFS('25-BRA-I-090'!$CX:$CX,'25-BRA-I-090'!$I:$I,L535)</f>
        <v>0</v>
      </c>
      <c r="AF535" s="1038">
        <f>SUMIFS('25-BRA-I-090'!$DA:$DA,'25-BRA-I-090'!$I:$I,L535)</f>
        <v>200</v>
      </c>
      <c r="AG535" s="1038">
        <f>SUMIFS('25-BRA-I-090'!$DB:$DB,'25-BRA-I-090'!$I:$I,L535)</f>
        <v>0</v>
      </c>
      <c r="AH535" s="1039">
        <f>SUMIFS('25-BRA-I-090'!$DN:$DN,'25-BRA-I-090'!$I:$I,L535)+SUMIFS('25-BRA-I-090'!$EG:$EG,'25-BRA-I-090'!$I:$I,L535)</f>
        <v>0</v>
      </c>
      <c r="AI535" s="1039">
        <f>SUMIFS('25-BRA-I-090'!$DO:$DO,'25-BRA-I-090'!$I:$I,L535)+SUMIFS('25-BRA-I-090'!$EH:$EH,'25-BRA-I-090'!$I:$I,L535)</f>
        <v>0</v>
      </c>
      <c r="AJ535" s="1039">
        <f>SUMIFS('25-BRA-I-090'!$DS:$DS,'25-BRA-I-090'!$I:$I,L535)+26400*SUMIFS('25-BRA-I-090'!$EJ:$EJ,'25-BRA-I-090'!$I:$I,L535)</f>
        <v>0</v>
      </c>
      <c r="AL535" s="1091"/>
      <c r="AM535" s="1038"/>
    </row>
    <row r="536" spans="1:39" s="1009" customFormat="1" ht="45">
      <c r="A536" s="1105"/>
      <c r="B536" s="1056" t="str">
        <f t="shared" si="86"/>
        <v>Tăng 16 mạ TQ-loại to 1 móc 1 tròn</v>
      </c>
      <c r="C536" s="1057" t="str">
        <f>VLOOKUP(L536,'25-BRA-I-090'!$I:$FD,4,0)</f>
        <v>steel-mạ</v>
      </c>
      <c r="D536" s="374" t="str">
        <f t="shared" si="87"/>
        <v>pcs</v>
      </c>
      <c r="E536" s="183"/>
      <c r="F536" s="184">
        <f t="shared" si="88"/>
        <v>150</v>
      </c>
      <c r="G536" s="185">
        <f t="shared" si="88"/>
        <v>0</v>
      </c>
      <c r="H536" s="185">
        <f t="shared" si="88"/>
        <v>150</v>
      </c>
      <c r="I536" s="185">
        <f t="shared" si="89"/>
        <v>0</v>
      </c>
      <c r="J536" s="185" t="e">
        <f t="shared" si="90"/>
        <v>#DIV/0!</v>
      </c>
      <c r="K536" s="185">
        <f t="shared" si="91"/>
        <v>0</v>
      </c>
      <c r="L536" s="1189" t="s">
        <v>2543</v>
      </c>
      <c r="M536" s="1058"/>
      <c r="N536" s="1058"/>
      <c r="T536" s="1010"/>
      <c r="U536" s="1132"/>
      <c r="V536" s="1011"/>
      <c r="AA536" s="1038" t="str">
        <f>VLOOKUP(L536,'25-BRA-I-090'!$I:$FD,2,0)</f>
        <v>tăng đơ</v>
      </c>
      <c r="AB536" s="1038" t="str">
        <f>VLOOKUP(L536,'25-BRA-I-090'!$I:$FD,3,0)</f>
        <v>Tăng 16 mạ TQ-loại to 1 móc 1 tròn</v>
      </c>
      <c r="AC536" s="1038" t="str">
        <f>VLOOKUP(L536,'25-BRA-I-090'!$I:$FD,5,0)</f>
        <v>pcs</v>
      </c>
      <c r="AD536" s="1038">
        <f>SUMIFS('25-BRA-I-090'!$CW:$CW,'25-BRA-I-090'!$I:$I,L536)</f>
        <v>150</v>
      </c>
      <c r="AE536" s="1038">
        <f>SUMIFS('25-BRA-I-090'!$CX:$CX,'25-BRA-I-090'!$I:$I,L536)</f>
        <v>0</v>
      </c>
      <c r="AF536" s="1038">
        <f>SUMIFS('25-BRA-I-090'!$DA:$DA,'25-BRA-I-090'!$I:$I,L536)</f>
        <v>150</v>
      </c>
      <c r="AG536" s="1038">
        <f>SUMIFS('25-BRA-I-090'!$DB:$DB,'25-BRA-I-090'!$I:$I,L536)</f>
        <v>0</v>
      </c>
      <c r="AH536" s="1039">
        <f>SUMIFS('25-BRA-I-090'!$DN:$DN,'25-BRA-I-090'!$I:$I,L536)+SUMIFS('25-BRA-I-090'!$EG:$EG,'25-BRA-I-090'!$I:$I,L536)</f>
        <v>0</v>
      </c>
      <c r="AI536" s="1039">
        <f>SUMIFS('25-BRA-I-090'!$DO:$DO,'25-BRA-I-090'!$I:$I,L536)+SUMIFS('25-BRA-I-090'!$EH:$EH,'25-BRA-I-090'!$I:$I,L536)</f>
        <v>0</v>
      </c>
      <c r="AJ536" s="1039">
        <f>SUMIFS('25-BRA-I-090'!$DS:$DS,'25-BRA-I-090'!$I:$I,L536)+26400*SUMIFS('25-BRA-I-090'!$EJ:$EJ,'25-BRA-I-090'!$I:$I,L536)</f>
        <v>0</v>
      </c>
      <c r="AL536" s="1091"/>
      <c r="AM536" s="1038"/>
    </row>
    <row r="537" spans="1:39" s="1009" customFormat="1" ht="30">
      <c r="A537" s="1105"/>
      <c r="B537" s="1056" t="str">
        <f t="shared" si="86"/>
        <v>củ và mỏ tăng bạt 5cm loại dầy</v>
      </c>
      <c r="C537" s="1057">
        <f>VLOOKUP(L537,'25-BRA-I-090'!$I:$FD,4,0)</f>
        <v>0</v>
      </c>
      <c r="D537" s="374" t="str">
        <f t="shared" si="87"/>
        <v>Sets</v>
      </c>
      <c r="E537" s="183"/>
      <c r="F537" s="184">
        <f t="shared" si="88"/>
        <v>150</v>
      </c>
      <c r="G537" s="185">
        <f t="shared" si="88"/>
        <v>0</v>
      </c>
      <c r="H537" s="185">
        <f t="shared" si="88"/>
        <v>150</v>
      </c>
      <c r="I537" s="185">
        <f t="shared" si="89"/>
        <v>0</v>
      </c>
      <c r="J537" s="185" t="e">
        <f t="shared" si="90"/>
        <v>#DIV/0!</v>
      </c>
      <c r="K537" s="185">
        <f t="shared" si="91"/>
        <v>0</v>
      </c>
      <c r="L537" s="1189" t="s">
        <v>2546</v>
      </c>
      <c r="M537" s="1058"/>
      <c r="N537" s="1058"/>
      <c r="T537" s="1010"/>
      <c r="U537" s="1132"/>
      <c r="V537" s="1011"/>
      <c r="AA537" s="1038" t="str">
        <f>VLOOKUP(L537,'25-BRA-I-090'!$I:$FD,2,0)</f>
        <v>củ tăng bạt</v>
      </c>
      <c r="AB537" s="1038" t="str">
        <f>VLOOKUP(L537,'25-BRA-I-090'!$I:$FD,3,0)</f>
        <v>củ và mỏ tăng bạt 5cm loại dầy</v>
      </c>
      <c r="AC537" s="1038" t="str">
        <f>VLOOKUP(L537,'25-BRA-I-090'!$I:$FD,5,0)</f>
        <v>Sets</v>
      </c>
      <c r="AD537" s="1038">
        <f>SUMIFS('25-BRA-I-090'!$CW:$CW,'25-BRA-I-090'!$I:$I,L537)</f>
        <v>150</v>
      </c>
      <c r="AE537" s="1038">
        <f>SUMIFS('25-BRA-I-090'!$CX:$CX,'25-BRA-I-090'!$I:$I,L537)</f>
        <v>0</v>
      </c>
      <c r="AF537" s="1038">
        <f>SUMIFS('25-BRA-I-090'!$DA:$DA,'25-BRA-I-090'!$I:$I,L537)</f>
        <v>150</v>
      </c>
      <c r="AG537" s="1038">
        <f>SUMIFS('25-BRA-I-090'!$DB:$DB,'25-BRA-I-090'!$I:$I,L537)</f>
        <v>0</v>
      </c>
      <c r="AH537" s="1039">
        <f>SUMIFS('25-BRA-I-090'!$DN:$DN,'25-BRA-I-090'!$I:$I,L537)+SUMIFS('25-BRA-I-090'!$EG:$EG,'25-BRA-I-090'!$I:$I,L537)</f>
        <v>0</v>
      </c>
      <c r="AI537" s="1039">
        <f>SUMIFS('25-BRA-I-090'!$DO:$DO,'25-BRA-I-090'!$I:$I,L537)+SUMIFS('25-BRA-I-090'!$EH:$EH,'25-BRA-I-090'!$I:$I,L537)</f>
        <v>0</v>
      </c>
      <c r="AJ537" s="1039">
        <f>SUMIFS('25-BRA-I-090'!$DS:$DS,'25-BRA-I-090'!$I:$I,L537)+26400*SUMIFS('25-BRA-I-090'!$EJ:$EJ,'25-BRA-I-090'!$I:$I,L537)</f>
        <v>0</v>
      </c>
      <c r="AL537" s="1091"/>
      <c r="AM537" s="1038"/>
    </row>
    <row r="538" spans="1:39" s="1009" customFormat="1" ht="30">
      <c r="A538" s="1105"/>
      <c r="B538" s="1056" t="str">
        <f t="shared" si="86"/>
        <v>giấy ép plastic A4</v>
      </c>
      <c r="C538" s="1057" t="str">
        <f>VLOOKUP(L538,'25-BRA-I-090'!$I:$FD,4,0)</f>
        <v>plastic</v>
      </c>
      <c r="D538" s="374" t="str">
        <f t="shared" si="87"/>
        <v>pcs</v>
      </c>
      <c r="E538" s="183"/>
      <c r="F538" s="184">
        <f t="shared" si="88"/>
        <v>3000</v>
      </c>
      <c r="G538" s="185">
        <f t="shared" si="88"/>
        <v>0</v>
      </c>
      <c r="H538" s="185">
        <f t="shared" si="88"/>
        <v>3000</v>
      </c>
      <c r="I538" s="185">
        <f t="shared" si="89"/>
        <v>0</v>
      </c>
      <c r="J538" s="185" t="e">
        <f t="shared" si="90"/>
        <v>#DIV/0!</v>
      </c>
      <c r="K538" s="185">
        <f t="shared" si="91"/>
        <v>0</v>
      </c>
      <c r="L538" s="1189" t="s">
        <v>2572</v>
      </c>
      <c r="M538" s="1058"/>
      <c r="N538" s="1058"/>
      <c r="T538" s="1010"/>
      <c r="U538" s="1132"/>
      <c r="V538" s="1011"/>
      <c r="AA538" s="1038" t="str">
        <f>VLOOKUP(L538,'25-BRA-I-090'!$I:$FD,2,0)</f>
        <v>giấy ép plastic A4</v>
      </c>
      <c r="AB538" s="1038" t="str">
        <f>VLOOKUP(L538,'25-BRA-I-090'!$I:$FD,3,0)</f>
        <v>giấy ép plastic A4</v>
      </c>
      <c r="AC538" s="1038" t="str">
        <f>VLOOKUP(L538,'25-BRA-I-090'!$I:$FD,5,0)</f>
        <v>pcs</v>
      </c>
      <c r="AD538" s="1038">
        <f>SUMIFS('25-BRA-I-090'!$CW:$CW,'25-BRA-I-090'!$I:$I,L538)</f>
        <v>3000</v>
      </c>
      <c r="AE538" s="1038">
        <f>SUMIFS('25-BRA-I-090'!$CX:$CX,'25-BRA-I-090'!$I:$I,L538)</f>
        <v>0</v>
      </c>
      <c r="AF538" s="1038">
        <f>SUMIFS('25-BRA-I-090'!$DA:$DA,'25-BRA-I-090'!$I:$I,L538)</f>
        <v>3000</v>
      </c>
      <c r="AG538" s="1038">
        <f>SUMIFS('25-BRA-I-090'!$DB:$DB,'25-BRA-I-090'!$I:$I,L538)</f>
        <v>0</v>
      </c>
      <c r="AH538" s="1039">
        <f>SUMIFS('25-BRA-I-090'!$DN:$DN,'25-BRA-I-090'!$I:$I,L538)+SUMIFS('25-BRA-I-090'!$EG:$EG,'25-BRA-I-090'!$I:$I,L538)</f>
        <v>0</v>
      </c>
      <c r="AI538" s="1039">
        <f>SUMIFS('25-BRA-I-090'!$DO:$DO,'25-BRA-I-090'!$I:$I,L538)+SUMIFS('25-BRA-I-090'!$EH:$EH,'25-BRA-I-090'!$I:$I,L538)</f>
        <v>0</v>
      </c>
      <c r="AJ538" s="1039">
        <f>SUMIFS('25-BRA-I-090'!$DS:$DS,'25-BRA-I-090'!$I:$I,L538)+26400*SUMIFS('25-BRA-I-090'!$EJ:$EJ,'25-BRA-I-090'!$I:$I,L538)</f>
        <v>0</v>
      </c>
      <c r="AL538" s="1091"/>
      <c r="AM538" s="1038"/>
    </row>
    <row r="539" spans="1:39" s="1009" customFormat="1" ht="30">
      <c r="A539" s="1105"/>
      <c r="B539" s="1056" t="str">
        <f t="shared" si="86"/>
        <v>giấy ép plastic A3</v>
      </c>
      <c r="C539" s="1057" t="str">
        <f>VLOOKUP(L539,'25-BRA-I-090'!$I:$FD,4,0)</f>
        <v>plastic</v>
      </c>
      <c r="D539" s="374" t="str">
        <f t="shared" si="87"/>
        <v>pcs</v>
      </c>
      <c r="E539" s="183"/>
      <c r="F539" s="184">
        <f t="shared" si="88"/>
        <v>2000</v>
      </c>
      <c r="G539" s="185">
        <f t="shared" si="88"/>
        <v>0</v>
      </c>
      <c r="H539" s="185">
        <f t="shared" si="88"/>
        <v>0</v>
      </c>
      <c r="I539" s="185">
        <f t="shared" si="89"/>
        <v>2000</v>
      </c>
      <c r="J539" s="185">
        <f t="shared" si="90"/>
        <v>168</v>
      </c>
      <c r="K539" s="185">
        <f t="shared" si="91"/>
        <v>336000</v>
      </c>
      <c r="L539" s="1189" t="s">
        <v>2575</v>
      </c>
      <c r="M539" s="1058"/>
      <c r="N539" s="1058"/>
      <c r="T539" s="1010"/>
      <c r="U539" s="1132"/>
      <c r="V539" s="1011"/>
      <c r="AA539" s="1038" t="str">
        <f>VLOOKUP(L539,'25-BRA-I-090'!$I:$FD,2,0)</f>
        <v>giấy ép plastic A3</v>
      </c>
      <c r="AB539" s="1038" t="str">
        <f>VLOOKUP(L539,'25-BRA-I-090'!$I:$FD,3,0)</f>
        <v>giấy ép plastic A3</v>
      </c>
      <c r="AC539" s="1038" t="str">
        <f>VLOOKUP(L539,'25-BRA-I-090'!$I:$FD,5,0)</f>
        <v>pcs</v>
      </c>
      <c r="AD539" s="1038">
        <f>SUMIFS('25-BRA-I-090'!$CW:$CW,'25-BRA-I-090'!$I:$I,L539)</f>
        <v>2000</v>
      </c>
      <c r="AE539" s="1038">
        <f>SUMIFS('25-BRA-I-090'!$CX:$CX,'25-BRA-I-090'!$I:$I,L539)</f>
        <v>0</v>
      </c>
      <c r="AF539" s="1038">
        <f>SUMIFS('25-BRA-I-090'!$DA:$DA,'25-BRA-I-090'!$I:$I,L539)</f>
        <v>0</v>
      </c>
      <c r="AG539" s="1038">
        <f>SUMIFS('25-BRA-I-090'!$DB:$DB,'25-BRA-I-090'!$I:$I,L539)</f>
        <v>0</v>
      </c>
      <c r="AH539" s="1039">
        <f>SUMIFS('25-BRA-I-090'!$DN:$DN,'25-BRA-I-090'!$I:$I,L539)+SUMIFS('25-BRA-I-090'!$EG:$EG,'25-BRA-I-090'!$I:$I,L539)</f>
        <v>2000</v>
      </c>
      <c r="AI539" s="1039">
        <f>SUMIFS('25-BRA-I-090'!$DO:$DO,'25-BRA-I-090'!$I:$I,L539)+SUMIFS('25-BRA-I-090'!$EH:$EH,'25-BRA-I-090'!$I:$I,L539)</f>
        <v>0</v>
      </c>
      <c r="AJ539" s="1039">
        <f>SUMIFS('25-BRA-I-090'!$DS:$DS,'25-BRA-I-090'!$I:$I,L539)+26400*SUMIFS('25-BRA-I-090'!$EJ:$EJ,'25-BRA-I-090'!$I:$I,L539)</f>
        <v>336000</v>
      </c>
      <c r="AL539" s="1091"/>
      <c r="AM539" s="1038"/>
    </row>
    <row r="540" spans="1:39" s="1125" customFormat="1">
      <c r="A540" s="1118" t="s">
        <v>2646</v>
      </c>
      <c r="B540" s="1119" t="s">
        <v>2647</v>
      </c>
      <c r="C540" s="1148"/>
      <c r="D540" s="1121"/>
      <c r="E540" s="1149"/>
      <c r="F540" s="1149"/>
      <c r="G540" s="1139"/>
      <c r="H540" s="1139"/>
      <c r="I540" s="1139"/>
      <c r="J540" s="1139"/>
      <c r="K540" s="1099">
        <f>SUBTOTAL(9,K541:K559)</f>
        <v>207043956</v>
      </c>
      <c r="L540" s="1099"/>
      <c r="M540" s="1058" t="e">
        <f>+VLOOKUP(L540,'[121]PR (2)'!$A$12:$M$253,13,FALSE)</f>
        <v>#N/A</v>
      </c>
      <c r="N540" s="1058" t="e">
        <f>+VLOOKUP(L540,'[121]PR (2)'!$A$12:$AQ$253,12,FALSE)</f>
        <v>#N/A</v>
      </c>
      <c r="T540" s="1127"/>
      <c r="U540" s="1150"/>
      <c r="V540" s="1128"/>
      <c r="AA540" s="1038"/>
      <c r="AB540" s="1038"/>
      <c r="AC540" s="1038"/>
      <c r="AD540" s="1038"/>
      <c r="AE540" s="1038"/>
      <c r="AF540" s="1038"/>
      <c r="AG540" s="1038"/>
      <c r="AH540" s="1039"/>
      <c r="AI540" s="1039"/>
      <c r="AJ540" s="1039"/>
      <c r="AL540" s="1091"/>
      <c r="AM540" s="1038"/>
    </row>
    <row r="541" spans="1:39" s="1038" customFormat="1">
      <c r="A541" s="1105">
        <v>1</v>
      </c>
      <c r="B541" s="1129" t="s">
        <v>2767</v>
      </c>
      <c r="C541" s="1130"/>
      <c r="D541" s="1131" t="s">
        <v>1725</v>
      </c>
      <c r="E541" s="1153"/>
      <c r="F541" s="1153"/>
      <c r="G541" s="185">
        <v>20000</v>
      </c>
      <c r="H541" s="185"/>
      <c r="I541" s="185"/>
      <c r="J541" s="1154">
        <v>7000</v>
      </c>
      <c r="K541" s="1111">
        <f>+G541*J541</f>
        <v>140000000</v>
      </c>
      <c r="L541" s="1190" t="s">
        <v>2768</v>
      </c>
      <c r="M541" s="1058" t="e">
        <f>+VLOOKUP(L541,'[121]PR (2)'!$A$12:$M$253,13,FALSE)</f>
        <v>#N/A</v>
      </c>
      <c r="N541" s="1058" t="e">
        <f>+VLOOKUP(L541,'[121]PR (2)'!$A$12:$AQ$253,12,FALSE)</f>
        <v>#N/A</v>
      </c>
      <c r="T541" s="1040"/>
      <c r="U541" s="1155"/>
      <c r="V541" s="1041"/>
      <c r="AH541" s="1039"/>
      <c r="AI541" s="1039"/>
      <c r="AJ541" s="1039"/>
      <c r="AL541" s="1091"/>
    </row>
    <row r="542" spans="1:39" s="1038" customFormat="1">
      <c r="A542" s="1105">
        <f>+A541+1</f>
        <v>2</v>
      </c>
      <c r="B542" s="1129" t="s">
        <v>2769</v>
      </c>
      <c r="C542" s="1130"/>
      <c r="D542" s="1131" t="s">
        <v>2682</v>
      </c>
      <c r="E542" s="1153"/>
      <c r="F542" s="1153"/>
      <c r="G542" s="185">
        <v>1000</v>
      </c>
      <c r="H542" s="185"/>
      <c r="I542" s="185"/>
      <c r="J542" s="1154">
        <v>25000</v>
      </c>
      <c r="K542" s="1111">
        <f>+G542*J542</f>
        <v>25000000</v>
      </c>
      <c r="L542" s="1190" t="s">
        <v>2770</v>
      </c>
      <c r="M542" s="1058" t="e">
        <f>+VLOOKUP(L542,'[121]PR (2)'!$A$12:$M$253,13,FALSE)</f>
        <v>#N/A</v>
      </c>
      <c r="N542" s="1058" t="e">
        <f>+VLOOKUP(L542,'[121]PR (2)'!$A$12:$AQ$253,12,FALSE)</f>
        <v>#N/A</v>
      </c>
      <c r="T542" s="1040"/>
      <c r="U542" s="1155"/>
      <c r="V542" s="1041"/>
      <c r="AH542" s="1039"/>
      <c r="AI542" s="1039"/>
      <c r="AJ542" s="1039"/>
      <c r="AL542" s="1091"/>
    </row>
    <row r="543" spans="1:39" s="1038" customFormat="1">
      <c r="A543" s="1105">
        <f>+A542+1</f>
        <v>3</v>
      </c>
      <c r="B543" s="1129" t="s">
        <v>2771</v>
      </c>
      <c r="C543" s="1130"/>
      <c r="D543" s="1131" t="s">
        <v>44</v>
      </c>
      <c r="E543" s="1115">
        <v>0.354641042410827</v>
      </c>
      <c r="F543" s="1115"/>
      <c r="G543" s="1111">
        <f>ROUND(E543*$G$372,0)</f>
        <v>64</v>
      </c>
      <c r="H543" s="1111"/>
      <c r="I543" s="1111"/>
      <c r="J543" s="1111">
        <v>45000</v>
      </c>
      <c r="K543" s="1111">
        <f t="shared" ref="K543:K558" si="92">+G543*J543</f>
        <v>2880000</v>
      </c>
      <c r="L543" s="1190"/>
      <c r="M543" s="1058" t="e">
        <f>+VLOOKUP(L543,'[121]PR (2)'!$A$12:$M$253,13,FALSE)</f>
        <v>#N/A</v>
      </c>
      <c r="N543" s="1058" t="e">
        <f>+VLOOKUP(L543,'[121]PR (2)'!$A$12:$AQ$253,12,FALSE)</f>
        <v>#N/A</v>
      </c>
      <c r="T543" s="1040"/>
      <c r="U543" s="1155"/>
      <c r="V543" s="1041"/>
      <c r="AH543" s="1039"/>
      <c r="AI543" s="1039"/>
      <c r="AJ543" s="1039"/>
      <c r="AL543" s="1091"/>
    </row>
    <row r="544" spans="1:39" s="1038" customFormat="1">
      <c r="A544" s="1105">
        <f>+A543</f>
        <v>3</v>
      </c>
      <c r="B544" s="1129" t="s">
        <v>2772</v>
      </c>
      <c r="C544" s="1130"/>
      <c r="D544" s="1131" t="s">
        <v>1725</v>
      </c>
      <c r="E544" s="1115">
        <v>0.1257735070684711</v>
      </c>
      <c r="F544" s="1115"/>
      <c r="G544" s="1111">
        <f>ROUND(E544*$G$372,0)</f>
        <v>23</v>
      </c>
      <c r="H544" s="1111"/>
      <c r="I544" s="1111"/>
      <c r="J544" s="1111">
        <v>30000</v>
      </c>
      <c r="K544" s="1111">
        <f t="shared" si="92"/>
        <v>690000</v>
      </c>
      <c r="L544" s="1190"/>
      <c r="M544" s="1058" t="e">
        <f>+VLOOKUP(L544,'[121]PR (2)'!$A$12:$M$253,13,FALSE)</f>
        <v>#N/A</v>
      </c>
      <c r="N544" s="1058" t="e">
        <f>+VLOOKUP(L544,'[121]PR (2)'!$A$12:$AQ$253,12,FALSE)</f>
        <v>#N/A</v>
      </c>
      <c r="T544" s="1040"/>
      <c r="U544" s="1155"/>
      <c r="V544" s="1041"/>
      <c r="AH544" s="1039"/>
      <c r="AI544" s="1039"/>
      <c r="AJ544" s="1039"/>
      <c r="AL544" s="1091"/>
    </row>
    <row r="545" spans="1:38" s="1038" customFormat="1">
      <c r="A545" s="1105">
        <f t="shared" ref="A545:A559" si="93">+A544+1</f>
        <v>4</v>
      </c>
      <c r="B545" s="1129" t="s">
        <v>2773</v>
      </c>
      <c r="C545" s="1130"/>
      <c r="D545" s="1131" t="s">
        <v>345</v>
      </c>
      <c r="E545" s="1115"/>
      <c r="F545" s="1115"/>
      <c r="G545" s="1111">
        <v>20</v>
      </c>
      <c r="H545" s="1111"/>
      <c r="I545" s="1111"/>
      <c r="J545" s="1111">
        <v>200000</v>
      </c>
      <c r="K545" s="1111">
        <f t="shared" si="92"/>
        <v>4000000</v>
      </c>
      <c r="L545" s="1190"/>
      <c r="M545" s="1058" t="e">
        <f>+VLOOKUP(L545,'[121]PR (2)'!$A$12:$M$253,13,FALSE)</f>
        <v>#N/A</v>
      </c>
      <c r="N545" s="1058" t="e">
        <f>+VLOOKUP(L545,'[121]PR (2)'!$A$12:$AQ$253,12,FALSE)</f>
        <v>#N/A</v>
      </c>
      <c r="T545" s="1040"/>
      <c r="U545" s="1155"/>
      <c r="V545" s="1041"/>
      <c r="AH545" s="1039"/>
      <c r="AI545" s="1039"/>
      <c r="AJ545" s="1039"/>
      <c r="AL545" s="1091"/>
    </row>
    <row r="546" spans="1:38" s="1038" customFormat="1">
      <c r="A546" s="1105">
        <f t="shared" si="93"/>
        <v>5</v>
      </c>
      <c r="B546" s="1129" t="s">
        <v>2774</v>
      </c>
      <c r="C546" s="1130"/>
      <c r="D546" s="1131" t="s">
        <v>1725</v>
      </c>
      <c r="E546" s="1115">
        <v>0.1257735070684711</v>
      </c>
      <c r="F546" s="1115"/>
      <c r="G546" s="1111">
        <f>ROUND(E546*$G$372,0)</f>
        <v>23</v>
      </c>
      <c r="H546" s="1111"/>
      <c r="I546" s="1111"/>
      <c r="J546" s="1111">
        <v>30000</v>
      </c>
      <c r="K546" s="1111">
        <f t="shared" si="92"/>
        <v>690000</v>
      </c>
      <c r="L546" s="1190"/>
      <c r="M546" s="1058" t="e">
        <f>+VLOOKUP(L546,'[121]PR (2)'!$A$12:$M$253,13,FALSE)</f>
        <v>#N/A</v>
      </c>
      <c r="N546" s="1058" t="e">
        <f>+VLOOKUP(L546,'[121]PR (2)'!$A$12:$AQ$253,12,FALSE)</f>
        <v>#N/A</v>
      </c>
      <c r="T546" s="1040"/>
      <c r="U546" s="1155"/>
      <c r="V546" s="1041"/>
      <c r="AH546" s="1039"/>
      <c r="AI546" s="1039"/>
      <c r="AJ546" s="1039"/>
      <c r="AL546" s="1091"/>
    </row>
    <row r="547" spans="1:38" s="1038" customFormat="1">
      <c r="A547" s="1105">
        <f t="shared" si="93"/>
        <v>6</v>
      </c>
      <c r="B547" s="1129" t="s">
        <v>2775</v>
      </c>
      <c r="C547" s="1130"/>
      <c r="D547" s="1131" t="s">
        <v>61</v>
      </c>
      <c r="E547" s="1115">
        <v>1.257735070684711</v>
      </c>
      <c r="F547" s="1115"/>
      <c r="G547" s="1111">
        <f>ROUND(E547*$G$372,0)*0.4</f>
        <v>90</v>
      </c>
      <c r="H547" s="1111"/>
      <c r="I547" s="1111"/>
      <c r="J547" s="1111">
        <v>35000</v>
      </c>
      <c r="K547" s="1111">
        <f t="shared" si="92"/>
        <v>3150000</v>
      </c>
      <c r="L547" s="1190"/>
      <c r="M547" s="1058" t="e">
        <f>+VLOOKUP(L547,'[121]PR (2)'!$A$12:$M$253,13,FALSE)</f>
        <v>#N/A</v>
      </c>
      <c r="N547" s="1058" t="e">
        <f>+VLOOKUP(L547,'[121]PR (2)'!$A$12:$AQ$253,12,FALSE)</f>
        <v>#N/A</v>
      </c>
      <c r="T547" s="1040"/>
      <c r="U547" s="1155"/>
      <c r="V547" s="1041"/>
      <c r="AH547" s="1039"/>
      <c r="AI547" s="1039"/>
      <c r="AJ547" s="1039"/>
      <c r="AL547" s="1091"/>
    </row>
    <row r="548" spans="1:38" s="1038" customFormat="1">
      <c r="A548" s="1105">
        <f t="shared" si="93"/>
        <v>7</v>
      </c>
      <c r="B548" s="1129" t="s">
        <v>2776</v>
      </c>
      <c r="C548" s="1130"/>
      <c r="D548" s="1131" t="s">
        <v>2739</v>
      </c>
      <c r="E548" s="1115">
        <v>2.515470141369422</v>
      </c>
      <c r="F548" s="1115"/>
      <c r="G548" s="1111">
        <f>ROUND(E548*$G$372,0)*0.4</f>
        <v>180.4</v>
      </c>
      <c r="H548" s="1111"/>
      <c r="I548" s="1111"/>
      <c r="J548" s="1111">
        <v>1800</v>
      </c>
      <c r="K548" s="1111">
        <f t="shared" si="92"/>
        <v>324720</v>
      </c>
      <c r="L548" s="1190"/>
      <c r="M548" s="1058" t="e">
        <f>+VLOOKUP(L548,'[121]PR (2)'!$A$12:$M$253,13,FALSE)</f>
        <v>#N/A</v>
      </c>
      <c r="N548" s="1058" t="e">
        <f>+VLOOKUP(L548,'[121]PR (2)'!$A$12:$AQ$253,12,FALSE)</f>
        <v>#N/A</v>
      </c>
      <c r="T548" s="1040"/>
      <c r="U548" s="1155"/>
      <c r="V548" s="1041"/>
      <c r="AH548" s="1039"/>
      <c r="AI548" s="1039"/>
      <c r="AJ548" s="1039"/>
      <c r="AL548" s="1091"/>
    </row>
    <row r="549" spans="1:38" s="1038" customFormat="1">
      <c r="A549" s="1105">
        <f t="shared" si="93"/>
        <v>8</v>
      </c>
      <c r="B549" s="1129" t="s">
        <v>2777</v>
      </c>
      <c r="C549" s="1130"/>
      <c r="D549" s="1131" t="s">
        <v>2778</v>
      </c>
      <c r="E549" s="1115"/>
      <c r="F549" s="1115"/>
      <c r="G549" s="1111">
        <v>20</v>
      </c>
      <c r="H549" s="1111"/>
      <c r="I549" s="1111"/>
      <c r="J549" s="1111">
        <v>50000</v>
      </c>
      <c r="K549" s="1111">
        <f t="shared" si="92"/>
        <v>1000000</v>
      </c>
      <c r="L549" s="1190"/>
      <c r="M549" s="1058" t="e">
        <f>+VLOOKUP(L549,'[121]PR (2)'!$A$12:$M$253,13,FALSE)</f>
        <v>#N/A</v>
      </c>
      <c r="N549" s="1058" t="e">
        <f>+VLOOKUP(L549,'[121]PR (2)'!$A$12:$AQ$253,12,FALSE)</f>
        <v>#N/A</v>
      </c>
      <c r="T549" s="1040"/>
      <c r="U549" s="1155"/>
      <c r="V549" s="1041"/>
      <c r="AH549" s="1039"/>
      <c r="AI549" s="1039"/>
      <c r="AJ549" s="1039"/>
      <c r="AL549" s="1091"/>
    </row>
    <row r="550" spans="1:38" s="1038" customFormat="1">
      <c r="A550" s="1105">
        <f t="shared" si="93"/>
        <v>9</v>
      </c>
      <c r="B550" s="1129" t="s">
        <v>2779</v>
      </c>
      <c r="C550" s="1130"/>
      <c r="D550" s="1131" t="s">
        <v>2619</v>
      </c>
      <c r="E550" s="1115"/>
      <c r="F550" s="1115"/>
      <c r="G550" s="1111">
        <v>100</v>
      </c>
      <c r="H550" s="1111"/>
      <c r="I550" s="1111"/>
      <c r="J550" s="1111">
        <v>60000</v>
      </c>
      <c r="K550" s="1111">
        <f t="shared" si="92"/>
        <v>6000000</v>
      </c>
      <c r="L550" s="1190"/>
      <c r="M550" s="1058" t="e">
        <f>+VLOOKUP(L550,'[121]PR (2)'!$A$12:$M$253,13,FALSE)</f>
        <v>#N/A</v>
      </c>
      <c r="N550" s="1058" t="e">
        <f>+VLOOKUP(L550,'[121]PR (2)'!$A$12:$AQ$253,12,FALSE)</f>
        <v>#N/A</v>
      </c>
      <c r="T550" s="1040"/>
      <c r="U550" s="1155"/>
      <c r="V550" s="1041"/>
      <c r="AH550" s="1039"/>
      <c r="AI550" s="1039"/>
      <c r="AJ550" s="1039"/>
      <c r="AL550" s="1091"/>
    </row>
    <row r="551" spans="1:38" s="1038" customFormat="1">
      <c r="A551" s="1105">
        <f t="shared" si="93"/>
        <v>10</v>
      </c>
      <c r="B551" s="1129" t="s">
        <v>2780</v>
      </c>
      <c r="C551" s="1130"/>
      <c r="D551" s="1131" t="s">
        <v>2781</v>
      </c>
      <c r="E551" s="1115"/>
      <c r="F551" s="1115"/>
      <c r="G551" s="1111">
        <v>20</v>
      </c>
      <c r="H551" s="1111"/>
      <c r="I551" s="1111"/>
      <c r="J551" s="1111">
        <v>200000</v>
      </c>
      <c r="K551" s="1111">
        <f t="shared" si="92"/>
        <v>4000000</v>
      </c>
      <c r="L551" s="1190"/>
      <c r="M551" s="1058" t="e">
        <f>+VLOOKUP(L551,'[121]PR (2)'!$A$12:$M$253,13,FALSE)</f>
        <v>#N/A</v>
      </c>
      <c r="N551" s="1058" t="e">
        <f>+VLOOKUP(L551,'[121]PR (2)'!$A$12:$AQ$253,12,FALSE)</f>
        <v>#N/A</v>
      </c>
      <c r="T551" s="1040"/>
      <c r="U551" s="1155"/>
      <c r="V551" s="1041"/>
      <c r="AH551" s="1039"/>
      <c r="AI551" s="1039"/>
      <c r="AJ551" s="1039"/>
      <c r="AL551" s="1091"/>
    </row>
    <row r="552" spans="1:38" s="1038" customFormat="1">
      <c r="A552" s="1105">
        <f t="shared" si="93"/>
        <v>11</v>
      </c>
      <c r="B552" s="1129" t="s">
        <v>2782</v>
      </c>
      <c r="C552" s="1130"/>
      <c r="D552" s="1131" t="s">
        <v>2783</v>
      </c>
      <c r="E552" s="1115"/>
      <c r="F552" s="1115"/>
      <c r="G552" s="1111">
        <v>5</v>
      </c>
      <c r="H552" s="1111"/>
      <c r="I552" s="1111"/>
      <c r="J552" s="1111">
        <v>100000</v>
      </c>
      <c r="K552" s="1111">
        <f t="shared" si="92"/>
        <v>500000</v>
      </c>
      <c r="L552" s="1190"/>
      <c r="M552" s="1058" t="e">
        <f>+VLOOKUP(L552,'[121]PR (2)'!$A$12:$M$253,13,FALSE)</f>
        <v>#N/A</v>
      </c>
      <c r="N552" s="1058" t="e">
        <f>+VLOOKUP(L552,'[121]PR (2)'!$A$12:$AQ$253,12,FALSE)</f>
        <v>#N/A</v>
      </c>
      <c r="T552" s="1040"/>
      <c r="U552" s="1155"/>
      <c r="V552" s="1041"/>
      <c r="AH552" s="1039"/>
      <c r="AI552" s="1039"/>
      <c r="AJ552" s="1039"/>
      <c r="AL552" s="1091"/>
    </row>
    <row r="553" spans="1:38" s="1038" customFormat="1">
      <c r="A553" s="1105">
        <f t="shared" si="93"/>
        <v>12</v>
      </c>
      <c r="B553" s="1129" t="s">
        <v>2784</v>
      </c>
      <c r="C553" s="1130"/>
      <c r="D553" s="1131" t="s">
        <v>2785</v>
      </c>
      <c r="E553" s="1115"/>
      <c r="F553" s="1115"/>
      <c r="G553" s="1111">
        <v>50</v>
      </c>
      <c r="H553" s="1111"/>
      <c r="I553" s="1111"/>
      <c r="J553" s="1111">
        <v>35000</v>
      </c>
      <c r="K553" s="1111">
        <f t="shared" si="92"/>
        <v>1750000</v>
      </c>
      <c r="L553" s="1190"/>
      <c r="M553" s="1058" t="e">
        <f>+VLOOKUP(L553,'[121]PR (2)'!$A$12:$M$253,13,FALSE)</f>
        <v>#N/A</v>
      </c>
      <c r="N553" s="1058" t="e">
        <f>+VLOOKUP(L553,'[121]PR (2)'!$A$12:$AQ$253,12,FALSE)</f>
        <v>#N/A</v>
      </c>
      <c r="T553" s="1040"/>
      <c r="U553" s="1155"/>
      <c r="V553" s="1041"/>
      <c r="AH553" s="1039"/>
      <c r="AI553" s="1039"/>
      <c r="AJ553" s="1039"/>
      <c r="AL553" s="1091"/>
    </row>
    <row r="554" spans="1:38" s="1038" customFormat="1">
      <c r="A554" s="1105">
        <f t="shared" si="93"/>
        <v>13</v>
      </c>
      <c r="B554" s="1129" t="s">
        <v>2786</v>
      </c>
      <c r="C554" s="1130"/>
      <c r="D554" s="1131" t="s">
        <v>2586</v>
      </c>
      <c r="E554" s="1115"/>
      <c r="F554" s="1115"/>
      <c r="G554" s="1111">
        <v>20</v>
      </c>
      <c r="H554" s="1111"/>
      <c r="I554" s="1111"/>
      <c r="J554" s="1111">
        <v>3000</v>
      </c>
      <c r="K554" s="1111">
        <f t="shared" si="92"/>
        <v>60000</v>
      </c>
      <c r="L554" s="1190"/>
      <c r="M554" s="1058" t="e">
        <f>+VLOOKUP(L554,'[121]PR (2)'!$A$12:$M$253,13,FALSE)</f>
        <v>#N/A</v>
      </c>
      <c r="N554" s="1058" t="e">
        <f>+VLOOKUP(L554,'[121]PR (2)'!$A$12:$AQ$253,12,FALSE)</f>
        <v>#N/A</v>
      </c>
      <c r="T554" s="1040"/>
      <c r="U554" s="1155"/>
      <c r="V554" s="1041"/>
      <c r="AH554" s="1039"/>
      <c r="AI554" s="1039"/>
      <c r="AJ554" s="1039"/>
      <c r="AL554" s="1091"/>
    </row>
    <row r="555" spans="1:38" s="1038" customFormat="1">
      <c r="A555" s="1105">
        <f t="shared" si="93"/>
        <v>14</v>
      </c>
      <c r="B555" s="1129" t="s">
        <v>2787</v>
      </c>
      <c r="C555" s="1130"/>
      <c r="D555" s="1131" t="s">
        <v>1725</v>
      </c>
      <c r="E555" s="1115"/>
      <c r="F555" s="1115"/>
      <c r="G555" s="1111">
        <v>100</v>
      </c>
      <c r="H555" s="1111"/>
      <c r="I555" s="1111"/>
      <c r="J555" s="1111">
        <v>50000</v>
      </c>
      <c r="K555" s="1111">
        <f t="shared" si="92"/>
        <v>5000000</v>
      </c>
      <c r="L555" s="1190"/>
      <c r="M555" s="1058" t="e">
        <f>+VLOOKUP(L555,'[121]PR (2)'!$A$12:$M$253,13,FALSE)</f>
        <v>#N/A</v>
      </c>
      <c r="N555" s="1058" t="e">
        <f>+VLOOKUP(L555,'[121]PR (2)'!$A$12:$AQ$253,12,FALSE)</f>
        <v>#N/A</v>
      </c>
      <c r="T555" s="1040"/>
      <c r="U555" s="1155"/>
      <c r="V555" s="1041"/>
      <c r="AH555" s="1039"/>
      <c r="AI555" s="1039"/>
      <c r="AJ555" s="1039"/>
      <c r="AL555" s="1091"/>
    </row>
    <row r="556" spans="1:38" s="1038" customFormat="1">
      <c r="A556" s="1105">
        <f t="shared" si="93"/>
        <v>15</v>
      </c>
      <c r="B556" s="1129" t="s">
        <v>2788</v>
      </c>
      <c r="C556" s="1130"/>
      <c r="D556" s="1131" t="s">
        <v>2781</v>
      </c>
      <c r="E556" s="1115"/>
      <c r="F556" s="1115"/>
      <c r="G556" s="1111">
        <v>20</v>
      </c>
      <c r="H556" s="1111"/>
      <c r="I556" s="1111"/>
      <c r="J556" s="1111">
        <v>12000</v>
      </c>
      <c r="K556" s="1111">
        <f t="shared" si="92"/>
        <v>240000</v>
      </c>
      <c r="L556" s="1190"/>
      <c r="M556" s="1058" t="e">
        <f>+VLOOKUP(L556,'[121]PR (2)'!$A$12:$M$253,13,FALSE)</f>
        <v>#N/A</v>
      </c>
      <c r="N556" s="1058" t="e">
        <f>+VLOOKUP(L556,'[121]PR (2)'!$A$12:$AQ$253,12,FALSE)</f>
        <v>#N/A</v>
      </c>
      <c r="T556" s="1040"/>
      <c r="U556" s="1155"/>
      <c r="V556" s="1041"/>
      <c r="AH556" s="1039"/>
      <c r="AI556" s="1039"/>
      <c r="AJ556" s="1039"/>
      <c r="AL556" s="1091"/>
    </row>
    <row r="557" spans="1:38" s="1038" customFormat="1">
      <c r="A557" s="1105">
        <f t="shared" si="93"/>
        <v>16</v>
      </c>
      <c r="B557" s="1129" t="s">
        <v>2789</v>
      </c>
      <c r="C557" s="1130"/>
      <c r="D557" s="1131" t="s">
        <v>2619</v>
      </c>
      <c r="E557" s="1115"/>
      <c r="F557" s="1115"/>
      <c r="G557" s="1111">
        <v>20</v>
      </c>
      <c r="H557" s="1111"/>
      <c r="I557" s="1111"/>
      <c r="J557" s="1111">
        <v>25000</v>
      </c>
      <c r="K557" s="1111">
        <f t="shared" si="92"/>
        <v>500000</v>
      </c>
      <c r="L557" s="1190"/>
      <c r="M557" s="1058" t="e">
        <f>+VLOOKUP(L557,'[121]PR (2)'!$A$12:$M$253,13,FALSE)</f>
        <v>#N/A</v>
      </c>
      <c r="N557" s="1058" t="e">
        <f>+VLOOKUP(L557,'[121]PR (2)'!$A$12:$AQ$253,12,FALSE)</f>
        <v>#N/A</v>
      </c>
      <c r="T557" s="1040"/>
      <c r="U557" s="1155"/>
      <c r="V557" s="1041"/>
      <c r="AH557" s="1039"/>
      <c r="AI557" s="1039"/>
      <c r="AJ557" s="1039"/>
      <c r="AL557" s="1091"/>
    </row>
    <row r="558" spans="1:38" s="1038" customFormat="1">
      <c r="A558" s="1105">
        <f t="shared" si="93"/>
        <v>17</v>
      </c>
      <c r="B558" s="1129" t="s">
        <v>2790</v>
      </c>
      <c r="C558" s="1130"/>
      <c r="D558" s="1131" t="s">
        <v>1725</v>
      </c>
      <c r="E558" s="1115"/>
      <c r="F558" s="1115"/>
      <c r="G558" s="1111">
        <v>200</v>
      </c>
      <c r="H558" s="1111"/>
      <c r="I558" s="1111"/>
      <c r="J558" s="1111">
        <v>7000</v>
      </c>
      <c r="K558" s="1111">
        <f t="shared" si="92"/>
        <v>1400000</v>
      </c>
      <c r="L558" s="1190"/>
      <c r="M558" s="1058" t="e">
        <f>+VLOOKUP(L558,'[121]PR (2)'!$A$12:$M$253,13,FALSE)</f>
        <v>#N/A</v>
      </c>
      <c r="N558" s="1058" t="e">
        <f>+VLOOKUP(L558,'[121]PR (2)'!$A$12:$AQ$253,12,FALSE)</f>
        <v>#N/A</v>
      </c>
      <c r="T558" s="1040"/>
      <c r="U558" s="1155"/>
      <c r="V558" s="1041"/>
      <c r="AH558" s="1039"/>
      <c r="AI558" s="1039"/>
      <c r="AJ558" s="1039"/>
      <c r="AL558" s="1091"/>
    </row>
    <row r="559" spans="1:38" s="1038" customFormat="1">
      <c r="A559" s="1105">
        <f t="shared" si="93"/>
        <v>18</v>
      </c>
      <c r="B559" s="1129" t="s">
        <v>2791</v>
      </c>
      <c r="C559" s="1130"/>
      <c r="D559" s="1131" t="s">
        <v>2739</v>
      </c>
      <c r="E559" s="183">
        <v>0.05</v>
      </c>
      <c r="F559" s="183"/>
      <c r="G559" s="1111"/>
      <c r="H559" s="1111"/>
      <c r="I559" s="1111"/>
      <c r="J559" s="1111"/>
      <c r="K559" s="1111">
        <f>SUM(K541:K558)*E559</f>
        <v>9859236</v>
      </c>
      <c r="L559" s="1191" t="s">
        <v>2719</v>
      </c>
      <c r="M559" s="1058" t="e">
        <f>+VLOOKUP(L559,'[121]PR (2)'!$A$12:$M$253,13,FALSE)</f>
        <v>#N/A</v>
      </c>
      <c r="N559" s="1058" t="e">
        <f>+VLOOKUP(L559,'[121]PR (2)'!$A$12:$AQ$253,12,FALSE)</f>
        <v>#N/A</v>
      </c>
      <c r="T559" s="1040"/>
      <c r="U559" s="1155"/>
      <c r="V559" s="1041"/>
      <c r="AH559" s="1039"/>
      <c r="AI559" s="1039"/>
      <c r="AJ559" s="1039"/>
      <c r="AL559" s="1091"/>
    </row>
    <row r="560" spans="1:38" s="1038" customFormat="1" ht="29.5" customHeight="1">
      <c r="A560" s="1156" t="s">
        <v>2083</v>
      </c>
      <c r="B560" s="1157" t="s">
        <v>2792</v>
      </c>
      <c r="C560" s="1158"/>
      <c r="D560" s="1159"/>
      <c r="E560" s="1160">
        <v>0.02</v>
      </c>
      <c r="F560" s="1160"/>
      <c r="G560" s="1161"/>
      <c r="H560" s="1161"/>
      <c r="I560" s="1161"/>
      <c r="J560" s="1162"/>
      <c r="K560" s="1162">
        <f>SUBTOTAL(9,K561:K561)</f>
        <v>11000000</v>
      </c>
      <c r="L560" s="1180" t="s">
        <v>2793</v>
      </c>
      <c r="M560" s="1016" t="e">
        <f>+VLOOKUP(L560,'[121]PR (2)'!$A$12:$M$253,13,FALSE)</f>
        <v>#N/A</v>
      </c>
      <c r="N560" s="1016" t="e">
        <f>+VLOOKUP(L560,'[121]PR (2)'!$A$12:$AQ$253,12,FALSE)</f>
        <v>#N/A</v>
      </c>
      <c r="P560" s="1053"/>
      <c r="Q560" s="1053"/>
      <c r="R560" s="1053"/>
      <c r="T560" s="1054"/>
      <c r="U560" s="1041"/>
      <c r="V560" s="1041"/>
      <c r="AH560" s="1039"/>
      <c r="AI560" s="1039"/>
      <c r="AJ560" s="1039"/>
      <c r="AL560" s="1055"/>
    </row>
    <row r="561" spans="1:39" s="1009" customFormat="1">
      <c r="A561" s="1105">
        <v>1</v>
      </c>
      <c r="B561" s="1129" t="s">
        <v>2794</v>
      </c>
      <c r="C561" s="1130"/>
      <c r="D561" s="374" t="s">
        <v>2795</v>
      </c>
      <c r="E561" s="1108"/>
      <c r="F561" s="1108">
        <v>50</v>
      </c>
      <c r="G561" s="1109"/>
      <c r="H561" s="1109"/>
      <c r="I561" s="1109"/>
      <c r="J561" s="1111">
        <v>220000</v>
      </c>
      <c r="K561" s="1111">
        <f>J561*F561</f>
        <v>11000000</v>
      </c>
      <c r="L561" s="1185"/>
      <c r="M561" s="1058" t="e">
        <f>+VLOOKUP(L561,'[121]PR (2)'!$A$12:$M$253,13,FALSE)</f>
        <v>#N/A</v>
      </c>
      <c r="N561" s="1058" t="e">
        <f>+VLOOKUP(L561,'[121]PR (2)'!$A$12:$AQ$253,12,FALSE)</f>
        <v>#N/A</v>
      </c>
      <c r="T561" s="1010"/>
      <c r="U561" s="1132"/>
      <c r="V561" s="1011"/>
      <c r="AA561" s="1038"/>
      <c r="AB561" s="1038"/>
      <c r="AC561" s="1038"/>
      <c r="AD561" s="1038"/>
      <c r="AE561" s="1038"/>
      <c r="AF561" s="1038"/>
      <c r="AG561" s="1038"/>
      <c r="AH561" s="1039"/>
      <c r="AI561" s="1039"/>
      <c r="AJ561" s="1039"/>
      <c r="AL561" s="1091"/>
      <c r="AM561" s="1038"/>
    </row>
    <row r="562" spans="1:39" s="1038" customFormat="1" ht="29.5" customHeight="1">
      <c r="A562" s="1156" t="s">
        <v>2796</v>
      </c>
      <c r="B562" s="1157" t="s">
        <v>2797</v>
      </c>
      <c r="C562" s="1158"/>
      <c r="D562" s="1159" t="s">
        <v>2489</v>
      </c>
      <c r="E562" s="1160">
        <v>0.03</v>
      </c>
      <c r="F562" s="1160"/>
      <c r="G562" s="1161">
        <f>G372</f>
        <v>179.172</v>
      </c>
      <c r="H562" s="1161"/>
      <c r="I562" s="1161"/>
      <c r="J562" s="1162">
        <f>K562/G562</f>
        <v>5751285.1691828351</v>
      </c>
      <c r="K562" s="1162">
        <f>E562*(K281+K337+K372+K7)</f>
        <v>1030469266.332827</v>
      </c>
      <c r="L562" s="1180"/>
      <c r="M562" s="1016" t="e">
        <f>+VLOOKUP(L562,'[121]PR (2)'!$A$12:$M$253,13,FALSE)</f>
        <v>#N/A</v>
      </c>
      <c r="N562" s="1016" t="e">
        <f>+VLOOKUP(L562,'[121]PR (2)'!$A$12:$AQ$253,12,FALSE)</f>
        <v>#N/A</v>
      </c>
      <c r="P562" s="1053"/>
      <c r="Q562" s="1053"/>
      <c r="R562" s="1053"/>
      <c r="T562" s="1054"/>
      <c r="U562" s="1041"/>
      <c r="V562" s="1041"/>
      <c r="AH562" s="1039"/>
      <c r="AI562" s="1039"/>
      <c r="AJ562" s="1039"/>
      <c r="AL562" s="1055"/>
    </row>
    <row r="563" spans="1:39" s="1009" customFormat="1">
      <c r="A563" s="1021"/>
      <c r="B563" s="1163"/>
      <c r="C563" s="1163"/>
      <c r="D563" s="1021"/>
      <c r="E563" s="1164"/>
      <c r="F563" s="1164"/>
      <c r="G563" s="1165"/>
      <c r="H563" s="1165"/>
      <c r="I563" s="1165"/>
      <c r="J563" s="1166"/>
      <c r="K563" s="1166"/>
      <c r="L563" s="1178"/>
      <c r="M563" s="1022"/>
      <c r="N563" s="1058" t="e">
        <f>+VLOOKUP(L563,'[121]PR (2)'!$A$12:$AQ$253,12,FALSE)</f>
        <v>#N/A</v>
      </c>
      <c r="S563" s="1167">
        <f>K7+K281+K337+K372+K562</f>
        <v>35379444810.760391</v>
      </c>
      <c r="T563" s="1010"/>
      <c r="U563" s="1132"/>
      <c r="V563" s="1011"/>
      <c r="AL563" s="1091"/>
      <c r="AM563" s="1038"/>
    </row>
    <row r="564" spans="1:39">
      <c r="K564" s="1011"/>
      <c r="U564" s="1132"/>
      <c r="AL564" s="1091"/>
      <c r="AM564" s="1038"/>
    </row>
    <row r="565" spans="1:39">
      <c r="U565" s="1132"/>
      <c r="AL565" s="1091"/>
      <c r="AM565" s="1038"/>
    </row>
    <row r="566" spans="1:39">
      <c r="U566" s="1132"/>
      <c r="AL566" s="1091"/>
      <c r="AM566" s="1038"/>
    </row>
    <row r="567" spans="1:39">
      <c r="U567" s="1132"/>
      <c r="AL567" s="1091"/>
      <c r="AM567" s="1038"/>
    </row>
    <row r="568" spans="1:39">
      <c r="U568" s="1132"/>
      <c r="AL568" s="1091"/>
      <c r="AM568" s="1038"/>
    </row>
    <row r="569" spans="1:39">
      <c r="U569" s="1132"/>
      <c r="AL569" s="1091"/>
      <c r="AM569" s="1038"/>
    </row>
    <row r="570" spans="1:39">
      <c r="U570" s="1132"/>
      <c r="AL570" s="1091"/>
      <c r="AM570" s="1038"/>
    </row>
    <row r="571" spans="1:39">
      <c r="U571" s="1132"/>
      <c r="AL571" s="1091"/>
      <c r="AM571" s="1038"/>
    </row>
    <row r="572" spans="1:39">
      <c r="U572" s="1132"/>
      <c r="AL572" s="1091"/>
      <c r="AM572" s="1038"/>
    </row>
    <row r="573" spans="1:39">
      <c r="U573" s="1132"/>
      <c r="AL573" s="1091"/>
    </row>
    <row r="574" spans="1:39">
      <c r="U574" s="1132"/>
      <c r="AL574" s="1091" t="s">
        <v>2629</v>
      </c>
    </row>
    <row r="575" spans="1:39">
      <c r="U575" s="1132"/>
      <c r="AL575" s="1091" t="s">
        <v>2632</v>
      </c>
    </row>
    <row r="576" spans="1:39">
      <c r="U576" s="1132"/>
    </row>
    <row r="577" spans="5:21">
      <c r="U577" s="1132"/>
    </row>
    <row r="578" spans="5:21">
      <c r="U578" s="1132"/>
    </row>
    <row r="579" spans="5:21">
      <c r="U579" s="1132"/>
    </row>
    <row r="580" spans="5:21">
      <c r="U580" s="1132"/>
    </row>
    <row r="581" spans="5:21">
      <c r="U581" s="1132"/>
    </row>
    <row r="582" spans="5:21">
      <c r="U582" s="1132"/>
    </row>
    <row r="583" spans="5:21">
      <c r="E583" s="1174"/>
      <c r="F583" s="1174"/>
      <c r="K583" s="1011"/>
      <c r="L583" s="1192"/>
      <c r="M583" s="1175"/>
      <c r="N583" s="1175"/>
      <c r="U583" s="1132"/>
    </row>
    <row r="584" spans="5:21">
      <c r="U584" s="1132"/>
    </row>
    <row r="585" spans="5:21">
      <c r="U585" s="1132"/>
    </row>
    <row r="586" spans="5:21">
      <c r="U586" s="1132"/>
    </row>
    <row r="587" spans="5:21">
      <c r="U587" s="1132"/>
    </row>
  </sheetData>
  <autoFilter ref="A6:AK582" xr:uid="{A30B4F8B-5147-4F6D-A55F-2A769979301A}"/>
  <mergeCells count="3">
    <mergeCell ref="AD5:AE5"/>
    <mergeCell ref="AF5:AG5"/>
    <mergeCell ref="AH5:AI5"/>
  </mergeCells>
  <conditionalFormatting sqref="L8:L125">
    <cfRule type="duplicateValues" dxfId="6" priority="3"/>
  </conditionalFormatting>
  <conditionalFormatting sqref="L145:L267">
    <cfRule type="duplicateValues" dxfId="5" priority="2"/>
  </conditionalFormatting>
  <conditionalFormatting sqref="L375:L404">
    <cfRule type="duplicateValues" dxfId="4" priority="1"/>
  </conditionalFormatting>
  <conditionalFormatting sqref="AR8:AR125">
    <cfRule type="duplicateValues" dxfId="3" priority="4"/>
  </conditionalFormatting>
  <pageMargins left="0.45" right="0.25" top="0.28000000000000003" bottom="0.38" header="0.196850393700787" footer="0.118110236220472"/>
  <pageSetup paperSize="9" scale="40" fitToHeight="0" orientation="landscape" horizontalDpi="300" verticalDpi="300" r:id="rId1"/>
  <headerFooter alignWithMargins="0">
    <oddFooter>&amp;L&amp;F&amp;C&amp;A&amp;RPage : &amp;P/&amp;N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8447B-6F0C-49E2-8E7D-F634683792A8}">
  <sheetPr>
    <tabColor theme="3"/>
    <pageSetUpPr fitToPage="1"/>
  </sheetPr>
  <dimension ref="A1:F26"/>
  <sheetViews>
    <sheetView view="pageBreakPreview" topLeftCell="A4" zoomScale="85" zoomScaleNormal="100" zoomScaleSheetLayoutView="85" workbookViewId="0">
      <selection activeCell="C13" sqref="C13"/>
    </sheetView>
  </sheetViews>
  <sheetFormatPr defaultColWidth="10" defaultRowHeight="15.5"/>
  <cols>
    <col min="1" max="1" width="8.69921875" style="1168" customWidth="1"/>
    <col min="2" max="2" width="54.3984375" style="1169" customWidth="1"/>
    <col min="3" max="3" width="14.19921875" style="1168" customWidth="1"/>
    <col min="4" max="4" width="15" style="1171" customWidth="1"/>
    <col min="5" max="5" width="22.09765625" style="1172" customWidth="1"/>
    <col min="6" max="6" width="28.69921875" style="1181" customWidth="1"/>
    <col min="7" max="16384" width="10" style="1168"/>
  </cols>
  <sheetData>
    <row r="1" spans="1:6" s="1009" customFormat="1" ht="28" customHeight="1">
      <c r="A1" s="1007" t="s">
        <v>2798</v>
      </c>
      <c r="B1" s="1007"/>
      <c r="C1" s="1007"/>
      <c r="D1" s="1007"/>
      <c r="E1" s="1007"/>
      <c r="F1" s="1007"/>
    </row>
    <row r="2" spans="1:6" s="1009" customFormat="1">
      <c r="A2" s="1012"/>
      <c r="B2" s="1013"/>
      <c r="C2" s="1012"/>
      <c r="D2" s="1008"/>
      <c r="E2" s="1015"/>
      <c r="F2" s="1176"/>
    </row>
    <row r="3" spans="1:6" s="1020" customFormat="1">
      <c r="A3" s="1017"/>
      <c r="B3" s="1018" t="s">
        <v>2604</v>
      </c>
      <c r="C3" s="1018"/>
      <c r="D3" s="1018"/>
      <c r="E3" s="1018"/>
      <c r="F3" s="1177"/>
    </row>
    <row r="4" spans="1:6" s="1009" customFormat="1">
      <c r="A4" s="1021"/>
      <c r="B4" s="1018" t="s">
        <v>2605</v>
      </c>
      <c r="C4" s="1018"/>
      <c r="D4" s="1018"/>
      <c r="E4" s="1018"/>
      <c r="F4" s="1178"/>
    </row>
    <row r="5" spans="1:6" s="1028" customFormat="1">
      <c r="A5" s="1023"/>
      <c r="B5" s="1024"/>
      <c r="C5" s="1023"/>
      <c r="D5" s="1025"/>
      <c r="E5" s="1026" t="s">
        <v>2606</v>
      </c>
      <c r="F5" s="1179" t="s">
        <v>2607</v>
      </c>
    </row>
    <row r="6" spans="1:6" s="1038" customFormat="1" ht="45">
      <c r="A6" s="1030" t="s">
        <v>376</v>
      </c>
      <c r="B6" s="1031" t="s">
        <v>2799</v>
      </c>
      <c r="C6" s="1030" t="s">
        <v>2610</v>
      </c>
      <c r="D6" s="1034" t="s">
        <v>2612</v>
      </c>
      <c r="E6" s="1036" t="s">
        <v>2800</v>
      </c>
      <c r="F6" s="1036" t="s">
        <v>381</v>
      </c>
    </row>
    <row r="7" spans="1:6" s="1038" customFormat="1" ht="29.5" customHeight="1">
      <c r="A7" s="1156" t="s">
        <v>232</v>
      </c>
      <c r="B7" s="1157" t="s">
        <v>2618</v>
      </c>
      <c r="C7" s="1159"/>
      <c r="D7" s="1161"/>
      <c r="E7" s="1162"/>
      <c r="F7" s="1180"/>
    </row>
    <row r="8" spans="1:6" s="1038" customFormat="1">
      <c r="A8" s="372">
        <v>1</v>
      </c>
      <c r="B8" s="1056" t="s">
        <v>2801</v>
      </c>
      <c r="C8" s="374" t="s">
        <v>1725</v>
      </c>
      <c r="D8" s="185">
        <v>1225.1659999999999</v>
      </c>
      <c r="E8" s="185">
        <f>+'[122]Dự toán chung'!$M$7</f>
        <v>29626099870.507893</v>
      </c>
      <c r="F8" s="372"/>
    </row>
    <row r="9" spans="1:6" s="1038" customFormat="1">
      <c r="A9" s="372">
        <v>2</v>
      </c>
      <c r="B9" s="1056" t="s">
        <v>2802</v>
      </c>
      <c r="C9" s="374" t="s">
        <v>1725</v>
      </c>
      <c r="D9" s="185">
        <f>+[123]ChiTiet!I7</f>
        <v>1496.2869499999997</v>
      </c>
      <c r="E9" s="185">
        <f>+[123]ChiTiet!K7</f>
        <v>28974314279.620625</v>
      </c>
      <c r="F9" s="372"/>
    </row>
    <row r="10" spans="1:6" s="1038" customFormat="1">
      <c r="A10" s="372">
        <v>3</v>
      </c>
      <c r="B10" s="1056" t="s">
        <v>2803</v>
      </c>
      <c r="C10" s="374" t="s">
        <v>1725</v>
      </c>
      <c r="D10" s="185">
        <f>+D8-D9</f>
        <v>-271.12094999999977</v>
      </c>
      <c r="E10" s="185">
        <f>+E8-E9</f>
        <v>651785590.88726807</v>
      </c>
      <c r="F10" s="372"/>
    </row>
    <row r="11" spans="1:6" s="1038" customFormat="1" ht="29.5" customHeight="1">
      <c r="A11" s="1156" t="s">
        <v>2107</v>
      </c>
      <c r="B11" s="1157" t="s">
        <v>2630</v>
      </c>
      <c r="C11" s="1159"/>
      <c r="D11" s="1161"/>
      <c r="E11" s="1162"/>
      <c r="F11" s="1180"/>
    </row>
    <row r="12" spans="1:6" s="1038" customFormat="1">
      <c r="A12" s="372">
        <v>1</v>
      </c>
      <c r="B12" s="1056" t="s">
        <v>2801</v>
      </c>
      <c r="C12" s="374" t="s">
        <v>2804</v>
      </c>
      <c r="D12" s="185">
        <v>1</v>
      </c>
      <c r="E12" s="185">
        <f>+'[122]Dự toán chung'!$M$32</f>
        <v>3065605578</v>
      </c>
      <c r="F12" s="372"/>
    </row>
    <row r="13" spans="1:6" s="1038" customFormat="1">
      <c r="A13" s="372">
        <v>2</v>
      </c>
      <c r="B13" s="1056" t="s">
        <v>2802</v>
      </c>
      <c r="C13" s="374" t="s">
        <v>2804</v>
      </c>
      <c r="D13" s="185">
        <v>1</v>
      </c>
      <c r="E13" s="185">
        <f>+[123]ChiTiet!K281</f>
        <v>398339091.26504999</v>
      </c>
      <c r="F13" s="372"/>
    </row>
    <row r="14" spans="1:6" s="1038" customFormat="1">
      <c r="A14" s="372">
        <v>3</v>
      </c>
      <c r="B14" s="1056" t="s">
        <v>2803</v>
      </c>
      <c r="C14" s="374"/>
      <c r="D14" s="185"/>
      <c r="E14" s="185">
        <f>+E12-E13</f>
        <v>2667266486.7349501</v>
      </c>
      <c r="F14" s="372"/>
    </row>
    <row r="15" spans="1:6" s="1038" customFormat="1" ht="29.5" customHeight="1">
      <c r="A15" s="1156" t="s">
        <v>2110</v>
      </c>
      <c r="B15" s="1157" t="s">
        <v>2716</v>
      </c>
      <c r="C15" s="1159"/>
      <c r="D15" s="1161"/>
      <c r="E15" s="1162"/>
      <c r="F15" s="1180"/>
    </row>
    <row r="16" spans="1:6" s="1038" customFormat="1">
      <c r="A16" s="372">
        <v>1</v>
      </c>
      <c r="B16" s="1056" t="s">
        <v>2801</v>
      </c>
      <c r="C16" s="374" t="s">
        <v>2804</v>
      </c>
      <c r="D16" s="185">
        <v>1</v>
      </c>
      <c r="E16" s="185">
        <f>+'[122]Dự toán chung'!$M$106</f>
        <v>1790742464.4568963</v>
      </c>
      <c r="F16" s="372"/>
    </row>
    <row r="17" spans="1:6" s="1038" customFormat="1">
      <c r="A17" s="372">
        <v>2</v>
      </c>
      <c r="B17" s="1056" t="s">
        <v>2802</v>
      </c>
      <c r="C17" s="374" t="s">
        <v>2804</v>
      </c>
      <c r="D17" s="185">
        <v>1</v>
      </c>
      <c r="E17" s="185">
        <f>+[123]ChiTiet!K337</f>
        <v>490286995.662</v>
      </c>
      <c r="F17" s="372"/>
    </row>
    <row r="18" spans="1:6" s="1038" customFormat="1">
      <c r="A18" s="372">
        <v>3</v>
      </c>
      <c r="B18" s="1056" t="s">
        <v>2803</v>
      </c>
      <c r="C18" s="374"/>
      <c r="D18" s="185"/>
      <c r="E18" s="185">
        <f>+E16-E17</f>
        <v>1300455468.7948964</v>
      </c>
      <c r="F18" s="372"/>
    </row>
    <row r="19" spans="1:6" s="1038" customFormat="1" ht="29.5" customHeight="1">
      <c r="A19" s="1156" t="s">
        <v>2115</v>
      </c>
      <c r="B19" s="1157" t="s">
        <v>2762</v>
      </c>
      <c r="C19" s="1159"/>
      <c r="D19" s="1161"/>
      <c r="E19" s="1162"/>
      <c r="F19" s="1180"/>
    </row>
    <row r="20" spans="1:6" s="1038" customFormat="1">
      <c r="A20" s="372">
        <v>1</v>
      </c>
      <c r="B20" s="1056" t="s">
        <v>2801</v>
      </c>
      <c r="C20" s="374" t="s">
        <v>2804</v>
      </c>
      <c r="D20" s="185">
        <v>1</v>
      </c>
      <c r="E20" s="185">
        <f>+'[122]Dự toán chung'!$M$86+'[122]Dự toán chung'!$M$87</f>
        <v>1699164450</v>
      </c>
      <c r="F20" s="372"/>
    </row>
    <row r="21" spans="1:6" s="1038" customFormat="1">
      <c r="A21" s="372">
        <v>2</v>
      </c>
      <c r="B21" s="1056" t="s">
        <v>2802</v>
      </c>
      <c r="C21" s="374" t="s">
        <v>2804</v>
      </c>
      <c r="D21" s="185">
        <v>1</v>
      </c>
      <c r="E21" s="185">
        <f>+[123]ChiTiet!K372</f>
        <v>8663002559.7597809</v>
      </c>
      <c r="F21" s="372"/>
    </row>
    <row r="22" spans="1:6" s="1038" customFormat="1">
      <c r="A22" s="372">
        <v>3</v>
      </c>
      <c r="B22" s="1056" t="s">
        <v>2803</v>
      </c>
      <c r="C22" s="374"/>
      <c r="D22" s="185"/>
      <c r="E22" s="185">
        <f>+E20-E21</f>
        <v>-6963838109.7597809</v>
      </c>
      <c r="F22" s="372"/>
    </row>
    <row r="23" spans="1:6" s="1038" customFormat="1" ht="29.5" customHeight="1">
      <c r="A23" s="1156" t="s">
        <v>2083</v>
      </c>
      <c r="B23" s="1157" t="s">
        <v>2805</v>
      </c>
      <c r="C23" s="1159"/>
      <c r="D23" s="1161"/>
      <c r="E23" s="1162"/>
      <c r="F23" s="1180"/>
    </row>
    <row r="24" spans="1:6" s="1038" customFormat="1" ht="31">
      <c r="A24" s="372">
        <v>1</v>
      </c>
      <c r="B24" s="1056" t="s">
        <v>2801</v>
      </c>
      <c r="C24" s="374" t="s">
        <v>2804</v>
      </c>
      <c r="D24" s="185">
        <v>1</v>
      </c>
      <c r="E24" s="185">
        <f>+'[122]Dự toán chung'!$M$98+'[122]Dự toán chung'!$M$111</f>
        <v>9977874600</v>
      </c>
      <c r="F24" s="372" t="s">
        <v>2806</v>
      </c>
    </row>
    <row r="25" spans="1:6" s="1038" customFormat="1">
      <c r="A25" s="372">
        <v>2</v>
      </c>
      <c r="B25" s="1056" t="s">
        <v>2802</v>
      </c>
      <c r="C25" s="374"/>
      <c r="D25" s="185"/>
      <c r="E25" s="185">
        <v>0</v>
      </c>
      <c r="F25" s="372"/>
    </row>
    <row r="26" spans="1:6" s="1038" customFormat="1">
      <c r="A26" s="372">
        <v>3</v>
      </c>
      <c r="B26" s="1056" t="s">
        <v>2803</v>
      </c>
      <c r="C26" s="374"/>
      <c r="D26" s="185"/>
      <c r="E26" s="185">
        <f>+E24-E25</f>
        <v>9977874600</v>
      </c>
      <c r="F26" s="372"/>
    </row>
  </sheetData>
  <autoFilter ref="A6:F6" xr:uid="{C95BCFBC-557A-488D-B6B6-2697F6BF9B18}"/>
  <pageMargins left="0.53" right="0.25" top="0.5" bottom="0.5" header="0.196850393700787" footer="0.118110236220472"/>
  <pageSetup paperSize="9" scale="74" fitToHeight="0" orientation="portrait" horizontalDpi="300" verticalDpi="300" r:id="rId1"/>
  <headerFooter alignWithMargins="0">
    <oddFooter>&amp;L&amp;F&amp;C&amp;A&amp;RPage : &amp;P/&amp;N</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C89D6-6A04-476B-AF99-F6EB328BDE88}">
  <dimension ref="A1:L38"/>
  <sheetViews>
    <sheetView topLeftCell="A25" zoomScale="85" zoomScaleNormal="85" workbookViewId="0">
      <selection activeCell="I33" sqref="I33"/>
    </sheetView>
  </sheetViews>
  <sheetFormatPr defaultColWidth="10" defaultRowHeight="15.5"/>
  <cols>
    <col min="1" max="1" width="5.59765625" style="1195" bestFit="1" customWidth="1"/>
    <col min="2" max="2" width="9.19921875" style="1195" customWidth="1"/>
    <col min="3" max="3" width="52.59765625" style="1243" customWidth="1"/>
    <col min="4" max="4" width="12.5" style="1195" bestFit="1" customWidth="1"/>
    <col min="5" max="5" width="14.69921875" style="1195" customWidth="1"/>
    <col min="6" max="6" width="17.69921875" style="1195" bestFit="1" customWidth="1"/>
    <col min="7" max="7" width="23.5" style="1195" bestFit="1" customWidth="1"/>
    <col min="8" max="8" width="18" style="1195" customWidth="1"/>
    <col min="9" max="9" width="28.59765625" style="1243" customWidth="1"/>
    <col min="10" max="10" width="21.3984375" style="1247" bestFit="1" customWidth="1"/>
    <col min="11" max="11" width="57.8984375" style="1195" customWidth="1"/>
    <col min="12" max="12" width="27.09765625" style="1195" customWidth="1"/>
    <col min="13" max="13" width="13.296875" style="1195" bestFit="1" customWidth="1"/>
    <col min="14" max="14" width="22.09765625" style="1195" bestFit="1" customWidth="1"/>
    <col min="15" max="15" width="91.19921875" style="1195" customWidth="1"/>
    <col min="16" max="16" width="18.796875" style="1195" customWidth="1"/>
    <col min="17" max="17" width="20.19921875" style="1195" customWidth="1"/>
    <col min="18" max="16384" width="10" style="1195"/>
  </cols>
  <sheetData>
    <row r="1" spans="1:12" ht="76.5" customHeight="1">
      <c r="A1" s="1193"/>
      <c r="B1" s="1193"/>
      <c r="C1" s="1513" t="s">
        <v>1704</v>
      </c>
      <c r="D1" s="1513"/>
      <c r="E1" s="1513"/>
      <c r="F1" s="1513"/>
      <c r="G1" s="1513"/>
      <c r="H1" s="1513"/>
      <c r="I1" s="1250"/>
      <c r="J1" s="1194"/>
      <c r="K1" s="1193"/>
      <c r="L1" s="1193"/>
    </row>
    <row r="2" spans="1:12" s="1196" customFormat="1" ht="28.75" customHeight="1">
      <c r="A2" s="1514" t="s">
        <v>2807</v>
      </c>
      <c r="B2" s="1514"/>
      <c r="C2" s="1514"/>
      <c r="D2" s="1514"/>
      <c r="E2" s="1514"/>
      <c r="F2" s="1514"/>
      <c r="G2" s="1514"/>
      <c r="H2" s="1514"/>
      <c r="I2" s="1251"/>
    </row>
    <row r="3" spans="1:12" s="1201" customFormat="1" ht="26" customHeight="1">
      <c r="A3" s="1197"/>
      <c r="B3" s="1197"/>
      <c r="C3" s="1198"/>
      <c r="D3" s="1198"/>
      <c r="E3" s="1198"/>
      <c r="F3" s="1198"/>
      <c r="G3" s="1515" t="s">
        <v>2808</v>
      </c>
      <c r="H3" s="1515"/>
      <c r="I3" s="1252"/>
      <c r="J3" s="1200"/>
      <c r="K3" s="1199"/>
      <c r="L3" s="1199"/>
    </row>
    <row r="4" spans="1:12" s="1201" customFormat="1" ht="30">
      <c r="A4" s="1202" t="s">
        <v>85</v>
      </c>
      <c r="B4" s="1202" t="s">
        <v>1708</v>
      </c>
      <c r="C4" s="1202" t="s">
        <v>1710</v>
      </c>
      <c r="D4" s="1202" t="s">
        <v>1711</v>
      </c>
      <c r="E4" s="1202" t="s">
        <v>1714</v>
      </c>
      <c r="F4" s="1202" t="s">
        <v>1715</v>
      </c>
      <c r="G4" s="1202" t="s">
        <v>1716</v>
      </c>
      <c r="H4" s="1202" t="s">
        <v>2809</v>
      </c>
      <c r="I4" s="1253"/>
      <c r="J4" s="1204"/>
      <c r="K4" s="1203"/>
      <c r="L4" s="1203"/>
    </row>
    <row r="5" spans="1:12" s="1201" customFormat="1" ht="23.4" customHeight="1">
      <c r="A5" s="1205" t="s">
        <v>1722</v>
      </c>
      <c r="B5" s="1206" t="s">
        <v>1723</v>
      </c>
      <c r="C5" s="1207" t="s">
        <v>1724</v>
      </c>
      <c r="D5" s="1208"/>
      <c r="E5" s="1209">
        <f>E6+E11+E16+E17</f>
        <v>0</v>
      </c>
      <c r="F5" s="1210"/>
      <c r="G5" s="1248">
        <f>'ChiTiet Dự Toán'!K7</f>
        <v>29025326199.620625</v>
      </c>
      <c r="H5" s="1212">
        <f>G5/$G$35</f>
        <v>0.84501286398130737</v>
      </c>
      <c r="I5" s="1253"/>
      <c r="J5" s="1213"/>
    </row>
    <row r="6" spans="1:12" s="1221" customFormat="1" ht="23.4" customHeight="1">
      <c r="A6" s="1214">
        <v>1</v>
      </c>
      <c r="B6" s="1215" t="s">
        <v>2810</v>
      </c>
      <c r="C6" s="1216" t="s">
        <v>2811</v>
      </c>
      <c r="D6" s="1217" t="s">
        <v>1725</v>
      </c>
      <c r="E6" s="1218">
        <f>E7+E8+E9+E10</f>
        <v>0</v>
      </c>
      <c r="F6" s="1218">
        <f>F7+F8+F9+F10</f>
        <v>0</v>
      </c>
      <c r="G6" s="1219">
        <f>G7+G8+G9+G10</f>
        <v>0</v>
      </c>
      <c r="H6" s="1217"/>
      <c r="I6" s="1254"/>
      <c r="J6" s="1213"/>
      <c r="K6" s="1220"/>
      <c r="L6" s="1220"/>
    </row>
    <row r="7" spans="1:12" s="1221" customFormat="1" ht="23.4" hidden="1" customHeight="1">
      <c r="A7" s="1214"/>
      <c r="B7" s="1222" t="s">
        <v>2812</v>
      </c>
      <c r="C7" s="1223" t="s">
        <v>2813</v>
      </c>
      <c r="D7" s="1224" t="s">
        <v>1725</v>
      </c>
      <c r="E7" s="1225">
        <f>'[124]DT04 (TM) 1 '!J8</f>
        <v>0</v>
      </c>
      <c r="F7" s="1225">
        <f>'[124]DT04 (TM) 1 '!K8</f>
        <v>0</v>
      </c>
      <c r="G7" s="1226">
        <f>'[124]DT04 (TM) 1 '!L8</f>
        <v>0</v>
      </c>
      <c r="H7" s="1217"/>
      <c r="I7" s="1254"/>
      <c r="J7" s="1213"/>
      <c r="K7" s="1220"/>
      <c r="L7" s="1220"/>
    </row>
    <row r="8" spans="1:12" s="1221" customFormat="1" ht="23.4" hidden="1" customHeight="1">
      <c r="A8" s="1214"/>
      <c r="B8" s="1222" t="s">
        <v>2814</v>
      </c>
      <c r="C8" s="1223" t="s">
        <v>2815</v>
      </c>
      <c r="D8" s="1224" t="s">
        <v>1725</v>
      </c>
      <c r="E8" s="1225">
        <f>'[124]DT04 (TM) 1 '!J9</f>
        <v>0</v>
      </c>
      <c r="F8" s="1225">
        <f>'[124]DT04 (TM) 1 '!K9</f>
        <v>0</v>
      </c>
      <c r="G8" s="1226">
        <f>'[124]DT04 (TM) 1 '!L9</f>
        <v>0</v>
      </c>
      <c r="H8" s="1217"/>
      <c r="I8" s="1254"/>
      <c r="J8" s="1213"/>
      <c r="K8" s="1220"/>
      <c r="L8" s="1220"/>
    </row>
    <row r="9" spans="1:12" s="1221" customFormat="1" ht="23.4" hidden="1" customHeight="1">
      <c r="A9" s="1214"/>
      <c r="B9" s="1222" t="s">
        <v>2816</v>
      </c>
      <c r="C9" s="1223" t="s">
        <v>2817</v>
      </c>
      <c r="D9" s="1224" t="s">
        <v>1725</v>
      </c>
      <c r="E9" s="1225">
        <f>'[124]DT04 (TM) 1 '!J10</f>
        <v>0</v>
      </c>
      <c r="F9" s="1225">
        <f>'[124]DT04 (TM) 1 '!K10</f>
        <v>0</v>
      </c>
      <c r="G9" s="1227">
        <f>'[124]DT04 (TM) 1 '!L10</f>
        <v>0</v>
      </c>
      <c r="H9" s="1217"/>
      <c r="I9" s="1254"/>
      <c r="J9" s="1213"/>
      <c r="K9" s="1220"/>
      <c r="L9" s="1220"/>
    </row>
    <row r="10" spans="1:12" s="1221" customFormat="1" ht="23.4" hidden="1" customHeight="1">
      <c r="A10" s="1214"/>
      <c r="B10" s="1222" t="s">
        <v>2818</v>
      </c>
      <c r="C10" s="1223" t="s">
        <v>2819</v>
      </c>
      <c r="D10" s="1224" t="s">
        <v>1725</v>
      </c>
      <c r="E10" s="1225">
        <f>'[124]DT04 (TM) 1 '!J11</f>
        <v>0</v>
      </c>
      <c r="F10" s="1225">
        <f>'[124]DT04 (TM) 1 '!K11</f>
        <v>0</v>
      </c>
      <c r="G10" s="1227">
        <f>'[124]DT04 (TM) 1 '!L11</f>
        <v>0</v>
      </c>
      <c r="H10" s="1217"/>
      <c r="I10" s="1254"/>
      <c r="J10" s="1213"/>
      <c r="K10" s="1220"/>
      <c r="L10" s="1220"/>
    </row>
    <row r="11" spans="1:12" s="1221" customFormat="1" ht="23.4" customHeight="1">
      <c r="A11" s="1214">
        <v>2</v>
      </c>
      <c r="B11" s="1215" t="s">
        <v>2820</v>
      </c>
      <c r="C11" s="1216" t="s">
        <v>2821</v>
      </c>
      <c r="D11" s="1217" t="s">
        <v>1725</v>
      </c>
      <c r="E11" s="1218"/>
      <c r="F11" s="1218"/>
      <c r="G11" s="1219"/>
      <c r="H11" s="1217"/>
      <c r="I11" s="1254"/>
      <c r="J11" s="1213"/>
    </row>
    <row r="12" spans="1:12" s="1221" customFormat="1" ht="23.4" hidden="1" customHeight="1">
      <c r="A12" s="1214"/>
      <c r="B12" s="1222" t="s">
        <v>2822</v>
      </c>
      <c r="C12" s="1223" t="s">
        <v>2823</v>
      </c>
      <c r="D12" s="1224" t="s">
        <v>1725</v>
      </c>
      <c r="E12" s="1225">
        <f>'[124]DT04 (TM) 1 '!J13</f>
        <v>0</v>
      </c>
      <c r="F12" s="1225">
        <f>'[124]DT04 (TM) 1 '!K13</f>
        <v>0</v>
      </c>
      <c r="G12" s="1227">
        <f>'[124]DT04 (TM) 1 '!L13</f>
        <v>0</v>
      </c>
      <c r="H12" s="1217"/>
      <c r="I12" s="1254"/>
      <c r="J12" s="1213"/>
      <c r="K12" s="1220"/>
      <c r="L12" s="1220"/>
    </row>
    <row r="13" spans="1:12" s="1221" customFormat="1" ht="23.4" hidden="1" customHeight="1">
      <c r="A13" s="1214"/>
      <c r="B13" s="1222" t="s">
        <v>2824</v>
      </c>
      <c r="C13" s="1223" t="s">
        <v>2825</v>
      </c>
      <c r="D13" s="1224" t="s">
        <v>1725</v>
      </c>
      <c r="E13" s="1225">
        <f>'[124]DT04 (TM) 1 '!J14</f>
        <v>0</v>
      </c>
      <c r="F13" s="1225">
        <f>'[124]DT04 (TM) 1 '!K14</f>
        <v>0</v>
      </c>
      <c r="G13" s="1227">
        <f>'[124]DT04 (TM) 1 '!L14</f>
        <v>0</v>
      </c>
      <c r="H13" s="1217"/>
      <c r="I13" s="1254"/>
      <c r="J13" s="1213"/>
      <c r="K13" s="1220"/>
      <c r="L13" s="1220"/>
    </row>
    <row r="14" spans="1:12" s="1221" customFormat="1" ht="23.4" hidden="1" customHeight="1">
      <c r="A14" s="1214"/>
      <c r="B14" s="1222" t="s">
        <v>2826</v>
      </c>
      <c r="C14" s="1223" t="s">
        <v>2827</v>
      </c>
      <c r="D14" s="1224" t="s">
        <v>1725</v>
      </c>
      <c r="E14" s="1225">
        <f>'[124]DT04 (TM) 1 '!J15</f>
        <v>0</v>
      </c>
      <c r="F14" s="1225">
        <f>'[124]DT04 (TM) 1 '!K15</f>
        <v>0</v>
      </c>
      <c r="G14" s="1227">
        <f>'[124]DT04 (TM) 1 '!L15</f>
        <v>0</v>
      </c>
      <c r="H14" s="1217"/>
      <c r="I14" s="1254"/>
      <c r="J14" s="1213"/>
      <c r="K14" s="1220"/>
      <c r="L14" s="1220"/>
    </row>
    <row r="15" spans="1:12" s="1221" customFormat="1" ht="23.4" hidden="1" customHeight="1">
      <c r="A15" s="1214"/>
      <c r="B15" s="1222" t="s">
        <v>2828</v>
      </c>
      <c r="C15" s="1223" t="s">
        <v>2829</v>
      </c>
      <c r="D15" s="1224" t="s">
        <v>1725</v>
      </c>
      <c r="E15" s="1225">
        <f>'[124]DT04 (TM) 1 '!J16</f>
        <v>0</v>
      </c>
      <c r="F15" s="1225">
        <f>'[124]DT04 (TM) 1 '!K16</f>
        <v>0</v>
      </c>
      <c r="G15" s="1227">
        <f>'[124]DT04 (TM) 1 '!L16</f>
        <v>0</v>
      </c>
      <c r="H15" s="1217"/>
      <c r="I15" s="1254"/>
      <c r="J15" s="1213"/>
      <c r="K15" s="1220"/>
      <c r="L15" s="1220"/>
    </row>
    <row r="16" spans="1:12" s="1221" customFormat="1" ht="23.4" customHeight="1">
      <c r="A16" s="1214">
        <v>3</v>
      </c>
      <c r="B16" s="1215" t="s">
        <v>2830</v>
      </c>
      <c r="C16" s="1216" t="s">
        <v>2831</v>
      </c>
      <c r="D16" s="1217" t="s">
        <v>1725</v>
      </c>
      <c r="E16" s="1228">
        <f>'[124]DT04 (TM) 1 '!J17</f>
        <v>0</v>
      </c>
      <c r="F16" s="1228">
        <f>'[124]DT04 (TM) 1 '!K17</f>
        <v>0</v>
      </c>
      <c r="G16" s="1229">
        <f>'[124]DT04 (TM) 1 '!L17</f>
        <v>0</v>
      </c>
      <c r="H16" s="1217"/>
      <c r="I16" s="1254"/>
      <c r="J16" s="1213"/>
    </row>
    <row r="17" spans="1:12" s="1221" customFormat="1" ht="23.4" customHeight="1">
      <c r="A17" s="1214">
        <v>4</v>
      </c>
      <c r="B17" s="1215" t="s">
        <v>2832</v>
      </c>
      <c r="C17" s="1216" t="s">
        <v>2833</v>
      </c>
      <c r="D17" s="1217" t="s">
        <v>1725</v>
      </c>
      <c r="E17" s="1228">
        <f>'[124]DT04 (TM) 1 '!J18</f>
        <v>0</v>
      </c>
      <c r="F17" s="1228">
        <f>'[124]DT04 (TM) 1 '!K18</f>
        <v>0</v>
      </c>
      <c r="G17" s="1229">
        <f>'[124]DT04 (TM) 1 '!L18</f>
        <v>0</v>
      </c>
      <c r="H17" s="1217"/>
      <c r="I17" s="1254"/>
      <c r="J17" s="1213"/>
    </row>
    <row r="18" spans="1:12" s="1201" customFormat="1" ht="23.4" customHeight="1">
      <c r="A18" s="1205" t="s">
        <v>1726</v>
      </c>
      <c r="B18" s="1206" t="s">
        <v>2834</v>
      </c>
      <c r="C18" s="1207" t="s">
        <v>2835</v>
      </c>
      <c r="D18" s="1208"/>
      <c r="E18" s="1209">
        <f>'[124]DT04 (TM) 1 '!J19</f>
        <v>0</v>
      </c>
      <c r="F18" s="1209">
        <f>'[124]DT04 (TM) 1 '!K19</f>
        <v>0</v>
      </c>
      <c r="G18" s="1211"/>
      <c r="H18" s="1212">
        <f>G18/$G$35</f>
        <v>0</v>
      </c>
      <c r="I18" s="1249" t="s">
        <v>2869</v>
      </c>
      <c r="J18" s="1213"/>
    </row>
    <row r="19" spans="1:12" s="1221" customFormat="1" ht="23.4" customHeight="1">
      <c r="A19" s="1214">
        <v>1</v>
      </c>
      <c r="B19" s="1222" t="s">
        <v>2836</v>
      </c>
      <c r="C19" s="1223" t="s">
        <v>2837</v>
      </c>
      <c r="D19" s="1224"/>
      <c r="E19" s="1225">
        <f>'[124]DT04 (TM) 1 '!J20</f>
        <v>0</v>
      </c>
      <c r="F19" s="1225">
        <f>'[124]DT04 (TM) 1 '!K20</f>
        <v>0</v>
      </c>
      <c r="G19" s="1227">
        <f>'[124]DT04 (TM) 1 '!L20</f>
        <v>0</v>
      </c>
      <c r="H19" s="1217"/>
      <c r="I19" s="1254"/>
      <c r="J19" s="1213"/>
      <c r="K19" s="1220"/>
      <c r="L19" s="1220"/>
    </row>
    <row r="20" spans="1:12" s="1221" customFormat="1" ht="23.4" customHeight="1">
      <c r="A20" s="1214">
        <v>2</v>
      </c>
      <c r="B20" s="1222" t="s">
        <v>2838</v>
      </c>
      <c r="C20" s="1222" t="s">
        <v>2839</v>
      </c>
      <c r="D20" s="1224"/>
      <c r="E20" s="1225">
        <f>'[124]DT04 (TM) 1 '!J21</f>
        <v>0</v>
      </c>
      <c r="F20" s="1225">
        <f>'[124]DT04 (TM) 1 '!K21</f>
        <v>0</v>
      </c>
      <c r="G20" s="1227">
        <f>'[124]DT04 (TM) 1 '!L21</f>
        <v>0</v>
      </c>
      <c r="H20" s="1217"/>
      <c r="I20" s="1254"/>
      <c r="J20" s="1213"/>
      <c r="K20" s="1220"/>
      <c r="L20" s="1220"/>
    </row>
    <row r="21" spans="1:12" s="1221" customFormat="1" ht="23.4" customHeight="1">
      <c r="A21" s="1205" t="s">
        <v>1727</v>
      </c>
      <c r="B21" s="1206" t="s">
        <v>2840</v>
      </c>
      <c r="C21" s="1207" t="s">
        <v>1728</v>
      </c>
      <c r="D21" s="1208"/>
      <c r="E21" s="1209">
        <f>'[124]DT04 (TM) 1 '!J22</f>
        <v>0</v>
      </c>
      <c r="F21" s="1209">
        <f>'[124]DT04 (TM) 1 '!K22</f>
        <v>0</v>
      </c>
      <c r="G21" s="1211">
        <f>'ChiTiet Dự Toán'!K372</f>
        <v>4435023257.8798904</v>
      </c>
      <c r="H21" s="1212">
        <f>G21/$G$35</f>
        <v>0.12911660937728853</v>
      </c>
      <c r="I21" s="1254"/>
      <c r="J21" s="1230"/>
    </row>
    <row r="22" spans="1:12" s="1201" customFormat="1" ht="23.4" customHeight="1">
      <c r="A22" s="1214">
        <v>1</v>
      </c>
      <c r="B22" s="1231" t="s">
        <v>2841</v>
      </c>
      <c r="C22" s="1231" t="s">
        <v>2811</v>
      </c>
      <c r="D22" s="1232"/>
      <c r="E22" s="1225">
        <f>'[124]DT04 (TM) 1 '!J23</f>
        <v>0</v>
      </c>
      <c r="F22" s="1225">
        <f>'[124]DT04 (TM) 1 '!K23</f>
        <v>0</v>
      </c>
      <c r="G22" s="1229">
        <f>'[124]DT04 (TM) 1 '!L23</f>
        <v>0</v>
      </c>
      <c r="H22" s="1233"/>
      <c r="I22" s="1253"/>
      <c r="J22" s="1213"/>
    </row>
    <row r="23" spans="1:12" s="1221" customFormat="1" ht="23.4" customHeight="1">
      <c r="A23" s="1214">
        <v>2</v>
      </c>
      <c r="B23" s="1231" t="s">
        <v>2842</v>
      </c>
      <c r="C23" s="1231" t="s">
        <v>2835</v>
      </c>
      <c r="D23" s="1232"/>
      <c r="E23" s="1225">
        <f>'[124]DT04 (TM) 1 '!J24</f>
        <v>0</v>
      </c>
      <c r="F23" s="1225">
        <f>'[124]DT04 (TM) 1 '!K24</f>
        <v>0</v>
      </c>
      <c r="G23" s="1229">
        <f>'[124]DT04 (TM) 1 '!L24</f>
        <v>0</v>
      </c>
      <c r="H23" s="1233"/>
      <c r="I23" s="1254"/>
      <c r="J23" s="1230"/>
    </row>
    <row r="24" spans="1:12" s="1221" customFormat="1" ht="23.4" customHeight="1">
      <c r="A24" s="1214">
        <v>3</v>
      </c>
      <c r="B24" s="1231" t="s">
        <v>2843</v>
      </c>
      <c r="C24" s="1231" t="s">
        <v>2844</v>
      </c>
      <c r="D24" s="1232"/>
      <c r="E24" s="1225">
        <f>'[124]DT04 (TM) 1 '!J25</f>
        <v>0</v>
      </c>
      <c r="F24" s="1225">
        <f>'[124]DT04 (TM) 1 '!K25</f>
        <v>0</v>
      </c>
      <c r="G24" s="1229">
        <f>'[124]DT04 (TM) 1 '!L25</f>
        <v>0</v>
      </c>
      <c r="H24" s="1232"/>
      <c r="I24" s="1254"/>
      <c r="J24" s="1230"/>
    </row>
    <row r="25" spans="1:12" s="1221" customFormat="1" ht="23.4" customHeight="1">
      <c r="A25" s="1205" t="s">
        <v>2845</v>
      </c>
      <c r="B25" s="1206" t="s">
        <v>2846</v>
      </c>
      <c r="C25" s="1207" t="s">
        <v>2847</v>
      </c>
      <c r="D25" s="1208"/>
      <c r="E25" s="1209">
        <f t="shared" ref="E25:F25" si="0">SUBTOTAL(9,E26:E27)</f>
        <v>0</v>
      </c>
      <c r="F25" s="1209">
        <f t="shared" si="0"/>
        <v>0</v>
      </c>
      <c r="G25" s="1211"/>
      <c r="H25" s="1212">
        <f>G25/$G$35</f>
        <v>0</v>
      </c>
      <c r="I25" s="1249" t="s">
        <v>2867</v>
      </c>
      <c r="J25" s="1230"/>
    </row>
    <row r="26" spans="1:12" s="1201" customFormat="1" ht="23.4" customHeight="1">
      <c r="A26" s="1214">
        <v>1</v>
      </c>
      <c r="B26" s="1231" t="s">
        <v>2848</v>
      </c>
      <c r="C26" s="1231" t="s">
        <v>2811</v>
      </c>
      <c r="D26" s="1232"/>
      <c r="E26" s="1232"/>
      <c r="F26" s="1232"/>
      <c r="G26" s="1227"/>
      <c r="H26" s="1232"/>
      <c r="I26" s="1253"/>
      <c r="J26" s="1213"/>
    </row>
    <row r="27" spans="1:12" s="1221" customFormat="1" ht="23.4" customHeight="1">
      <c r="A27" s="1214">
        <v>2</v>
      </c>
      <c r="B27" s="1231" t="s">
        <v>2849</v>
      </c>
      <c r="C27" s="1231" t="s">
        <v>2835</v>
      </c>
      <c r="D27" s="1232"/>
      <c r="E27" s="1232"/>
      <c r="F27" s="1232"/>
      <c r="G27" s="1234"/>
      <c r="H27" s="1232"/>
      <c r="I27" s="1254"/>
      <c r="J27" s="1230"/>
    </row>
    <row r="28" spans="1:12" s="1221" customFormat="1" ht="23.4" customHeight="1">
      <c r="A28" s="1214">
        <v>3</v>
      </c>
      <c r="B28" s="1231" t="s">
        <v>2843</v>
      </c>
      <c r="C28" s="1231" t="s">
        <v>2850</v>
      </c>
      <c r="D28" s="1232"/>
      <c r="E28" s="1232"/>
      <c r="F28" s="1232"/>
      <c r="G28" s="1227"/>
      <c r="H28" s="1232"/>
      <c r="I28" s="1254"/>
      <c r="J28" s="1230"/>
    </row>
    <row r="29" spans="1:12" s="1221" customFormat="1" ht="23.4" customHeight="1">
      <c r="A29" s="1205" t="s">
        <v>2851</v>
      </c>
      <c r="B29" s="1206" t="s">
        <v>2852</v>
      </c>
      <c r="C29" s="1207" t="s">
        <v>1729</v>
      </c>
      <c r="D29" s="1208"/>
      <c r="E29" s="1208"/>
      <c r="F29" s="1208"/>
      <c r="G29" s="1211">
        <f>'ChiTiet Dự Toán'!K281</f>
        <v>398339091.26504999</v>
      </c>
      <c r="H29" s="1212">
        <f>G29/$G$35</f>
        <v>1.1596825959185632E-2</v>
      </c>
      <c r="I29" s="1249" t="s">
        <v>2868</v>
      </c>
      <c r="J29" s="1230"/>
    </row>
    <row r="30" spans="1:12" s="1201" customFormat="1" ht="23.4" customHeight="1">
      <c r="A30" s="1214">
        <v>1</v>
      </c>
      <c r="B30" s="1235" t="s">
        <v>2853</v>
      </c>
      <c r="C30" s="1235" t="s">
        <v>2854</v>
      </c>
      <c r="D30" s="1232"/>
      <c r="E30" s="1225">
        <f>'[124]DT04 (TM) 1 '!J30</f>
        <v>0</v>
      </c>
      <c r="F30" s="1225">
        <f>'[124]DT04 (TM) 1 '!K30</f>
        <v>0</v>
      </c>
      <c r="G30" s="1227">
        <f>'[124]DT04 (TM) 1 '!L30</f>
        <v>0</v>
      </c>
      <c r="H30" s="1232"/>
      <c r="I30" s="1253"/>
      <c r="J30" s="1213"/>
    </row>
    <row r="31" spans="1:12" s="1221" customFormat="1" ht="23.4" customHeight="1">
      <c r="A31" s="1214">
        <v>2</v>
      </c>
      <c r="B31" s="1235" t="s">
        <v>2855</v>
      </c>
      <c r="C31" s="1235" t="s">
        <v>2856</v>
      </c>
      <c r="D31" s="1232"/>
      <c r="E31" s="1232"/>
      <c r="F31" s="1232"/>
      <c r="G31" s="1227">
        <f>'[124]DT04 (TM) 1 '!L34</f>
        <v>0</v>
      </c>
      <c r="H31" s="1232"/>
      <c r="I31" s="1254"/>
      <c r="J31" s="1230"/>
    </row>
    <row r="32" spans="1:12" s="1221" customFormat="1" ht="23.4" customHeight="1">
      <c r="A32" s="1214">
        <v>3</v>
      </c>
      <c r="B32" s="1235" t="s">
        <v>2857</v>
      </c>
      <c r="C32" s="1235" t="s">
        <v>2858</v>
      </c>
      <c r="D32" s="1232"/>
      <c r="E32" s="1232"/>
      <c r="F32" s="1232"/>
      <c r="G32" s="1227">
        <f>'[124]DT04 (TM) 1 '!L40</f>
        <v>0</v>
      </c>
      <c r="H32" s="1232"/>
      <c r="I32" s="1254"/>
      <c r="J32" s="1230"/>
    </row>
    <row r="33" spans="1:12" s="1221" customFormat="1" ht="23.4" customHeight="1">
      <c r="A33" s="1205" t="s">
        <v>2859</v>
      </c>
      <c r="B33" s="1206" t="s">
        <v>2860</v>
      </c>
      <c r="C33" s="1207" t="s">
        <v>2861</v>
      </c>
      <c r="D33" s="1208"/>
      <c r="E33" s="1208"/>
      <c r="F33" s="1208"/>
      <c r="G33" s="1211">
        <f>'ChiTiet Dự Toán'!K337</f>
        <v>490286995.662</v>
      </c>
      <c r="H33" s="1212">
        <f>G33/$G$35</f>
        <v>1.4273700682218433E-2</v>
      </c>
      <c r="I33" s="1249" t="s">
        <v>2868</v>
      </c>
      <c r="J33" s="1230"/>
    </row>
    <row r="34" spans="1:12" s="1201" customFormat="1" ht="23.4" customHeight="1">
      <c r="A34" s="1205" t="s">
        <v>2862</v>
      </c>
      <c r="B34" s="1206" t="s">
        <v>2863</v>
      </c>
      <c r="C34" s="1207" t="s">
        <v>2864</v>
      </c>
      <c r="D34" s="1208"/>
      <c r="E34" s="1208"/>
      <c r="F34" s="1208"/>
      <c r="G34" s="1211">
        <f>'[124]DT04 (TM) 1 '!L44</f>
        <v>0</v>
      </c>
      <c r="H34" s="1212">
        <f>G34/$G$35</f>
        <v>0</v>
      </c>
      <c r="I34" s="1249" t="s">
        <v>2866</v>
      </c>
      <c r="J34" s="1213"/>
    </row>
    <row r="35" spans="1:12" ht="23.4" customHeight="1">
      <c r="A35" s="1236"/>
      <c r="B35" s="1237"/>
      <c r="C35" s="1237" t="s">
        <v>1730</v>
      </c>
      <c r="D35" s="1237"/>
      <c r="E35" s="1237"/>
      <c r="F35" s="1238"/>
      <c r="G35" s="1239">
        <f>G34+G33+G29+G25+G21+G18+G5</f>
        <v>34348975544.427567</v>
      </c>
      <c r="H35" s="1240">
        <v>1</v>
      </c>
      <c r="I35" s="1253"/>
      <c r="J35" s="1204"/>
      <c r="K35" s="1203"/>
      <c r="L35" s="1203"/>
    </row>
    <row r="37" spans="1:12">
      <c r="A37" s="1241"/>
      <c r="B37" s="1242"/>
      <c r="G37" s="1199" t="s">
        <v>1731</v>
      </c>
      <c r="J37" s="1195"/>
    </row>
    <row r="38" spans="1:12" s="1246" customFormat="1" ht="15">
      <c r="A38" s="1244"/>
      <c r="B38" s="1245"/>
      <c r="G38" s="1244" t="s">
        <v>2865</v>
      </c>
      <c r="I38" s="1245"/>
    </row>
  </sheetData>
  <autoFilter ref="A5:L35" xr:uid="{E3135C3E-57A0-4346-9B8B-A40FBE924B63}"/>
  <mergeCells count="3">
    <mergeCell ref="C1:H1"/>
    <mergeCell ref="A2:H2"/>
    <mergeCell ref="G3:H3"/>
  </mergeCells>
  <pageMargins left="0.15748031496062992" right="0.23622047244094491" top="0.27559055118110237" bottom="0.15748031496062992" header="0.19685039370078741" footer="0.11811023622047245"/>
  <pageSetup paperSize="9"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549F8-CFBC-4FE3-A193-C6C54DB9F17B}">
  <sheetPr>
    <pageSetUpPr fitToPage="1"/>
  </sheetPr>
  <dimension ref="A1:P31"/>
  <sheetViews>
    <sheetView view="pageBreakPreview" topLeftCell="A3" zoomScale="55" zoomScaleNormal="55" zoomScaleSheetLayoutView="55" workbookViewId="0">
      <selection activeCell="M13" sqref="M13"/>
    </sheetView>
  </sheetViews>
  <sheetFormatPr defaultColWidth="9.796875" defaultRowHeight="20.5"/>
  <cols>
    <col min="1" max="1" width="16.19921875" style="648" bestFit="1" customWidth="1"/>
    <col min="2" max="2" width="31.19921875" style="634" customWidth="1"/>
    <col min="3" max="3" width="38.796875" style="634" customWidth="1"/>
    <col min="4" max="4" width="15.3984375" style="634" customWidth="1"/>
    <col min="5" max="6" width="11" style="634" customWidth="1"/>
    <col min="7" max="7" width="12.5" style="634" customWidth="1"/>
    <col min="8" max="8" width="25.09765625" style="634" customWidth="1"/>
    <col min="9" max="9" width="10.09765625" style="648" customWidth="1"/>
    <col min="10" max="10" width="15.69921875" style="634" customWidth="1"/>
    <col min="11" max="11" width="22.296875" style="634" customWidth="1"/>
    <col min="12" max="12" width="11.8984375" style="634" customWidth="1"/>
    <col min="13" max="13" width="21.19921875" style="634" customWidth="1"/>
    <col min="14" max="14" width="22.3984375" style="634" customWidth="1"/>
    <col min="15" max="15" width="19.296875" style="634" customWidth="1"/>
    <col min="16" max="16" width="25.69921875" style="634" customWidth="1"/>
    <col min="17" max="16384" width="9.796875" style="634"/>
  </cols>
  <sheetData>
    <row r="1" spans="1:16" ht="51.65" customHeight="1">
      <c r="A1" s="1368" t="s">
        <v>2064</v>
      </c>
      <c r="B1" s="1369"/>
      <c r="C1" s="1369"/>
      <c r="D1" s="1369"/>
      <c r="E1" s="1369"/>
      <c r="F1" s="1369"/>
      <c r="G1" s="1369"/>
      <c r="H1" s="1369"/>
      <c r="I1" s="1369"/>
      <c r="J1" s="1369"/>
      <c r="K1" s="1369"/>
      <c r="L1" s="1369"/>
      <c r="M1" s="1369"/>
      <c r="N1" s="1369"/>
      <c r="O1" s="1369"/>
      <c r="P1" s="1370"/>
    </row>
    <row r="2" spans="1:16">
      <c r="A2" s="1371"/>
      <c r="B2" s="1372"/>
      <c r="C2" s="1372"/>
      <c r="D2" s="1372"/>
      <c r="E2" s="1372"/>
      <c r="F2" s="1372"/>
      <c r="G2" s="1372"/>
      <c r="H2" s="1372"/>
      <c r="I2" s="1372"/>
      <c r="J2" s="1372"/>
      <c r="K2" s="1372"/>
      <c r="L2" s="1372"/>
      <c r="M2" s="1372"/>
      <c r="N2" s="1372"/>
      <c r="O2" s="1372"/>
      <c r="P2" s="1373"/>
    </row>
    <row r="3" spans="1:16" ht="29.5" customHeight="1">
      <c r="A3" s="636" t="s">
        <v>2065</v>
      </c>
      <c r="B3" s="637" t="s">
        <v>2155</v>
      </c>
      <c r="C3" s="638"/>
      <c r="D3" s="638"/>
      <c r="E3" s="638"/>
      <c r="F3" s="638"/>
      <c r="G3" s="639"/>
      <c r="H3" s="639"/>
      <c r="I3" s="640"/>
      <c r="J3" s="639"/>
      <c r="K3" s="639"/>
      <c r="L3" s="639"/>
      <c r="M3" s="639"/>
      <c r="N3" s="639"/>
      <c r="O3" s="639"/>
      <c r="P3" s="641"/>
    </row>
    <row r="4" spans="1:16" ht="15" customHeight="1">
      <c r="A4" s="642" t="s">
        <v>2066</v>
      </c>
      <c r="B4" s="643"/>
      <c r="C4" s="644"/>
      <c r="D4" s="644"/>
      <c r="E4" s="644"/>
      <c r="F4" s="644"/>
      <c r="G4" s="645"/>
      <c r="H4" s="645"/>
      <c r="I4" s="646"/>
      <c r="J4" s="645"/>
      <c r="K4" s="645"/>
      <c r="L4" s="645"/>
      <c r="M4" s="645"/>
      <c r="N4" s="645"/>
      <c r="O4" s="645"/>
      <c r="P4" s="647"/>
    </row>
    <row r="5" spans="1:16" ht="15" customHeight="1">
      <c r="A5" s="636" t="s">
        <v>2067</v>
      </c>
      <c r="B5" s="1374" t="s">
        <v>2156</v>
      </c>
      <c r="C5" s="1375"/>
      <c r="D5" s="1375"/>
      <c r="E5" s="1375"/>
      <c r="F5" s="1375"/>
      <c r="G5" s="1375"/>
      <c r="H5" s="1375"/>
      <c r="I5" s="1375"/>
      <c r="J5" s="639"/>
      <c r="P5" s="635"/>
    </row>
    <row r="6" spans="1:16" ht="15" customHeight="1">
      <c r="A6" s="642" t="s">
        <v>2068</v>
      </c>
      <c r="B6" s="1376"/>
      <c r="C6" s="1377"/>
      <c r="D6" s="1377"/>
      <c r="E6" s="1377"/>
      <c r="F6" s="1377"/>
      <c r="G6" s="1377"/>
      <c r="H6" s="1377"/>
      <c r="I6" s="1377"/>
      <c r="J6" s="645"/>
      <c r="K6" s="645"/>
      <c r="L6" s="645"/>
      <c r="M6" s="645"/>
      <c r="N6" s="645"/>
      <c r="O6" s="645"/>
      <c r="P6" s="647"/>
    </row>
    <row r="7" spans="1:16">
      <c r="A7" s="632"/>
      <c r="P7" s="635"/>
    </row>
    <row r="8" spans="1:16" ht="43.5" customHeight="1">
      <c r="A8" s="649" t="s">
        <v>2069</v>
      </c>
      <c r="B8" s="650" t="s">
        <v>2070</v>
      </c>
      <c r="C8" s="1378" t="s">
        <v>2071</v>
      </c>
      <c r="D8" s="1378"/>
      <c r="E8" s="1378"/>
      <c r="F8" s="1378" t="s">
        <v>2072</v>
      </c>
      <c r="G8" s="1378"/>
      <c r="H8" s="1378"/>
      <c r="I8" s="1380" t="s">
        <v>2074</v>
      </c>
      <c r="J8" s="1380"/>
      <c r="K8" s="1380"/>
      <c r="L8" s="1380" t="s">
        <v>2074</v>
      </c>
      <c r="M8" s="1380"/>
      <c r="N8" s="1380"/>
      <c r="O8" s="1380" t="s">
        <v>2075</v>
      </c>
      <c r="P8" s="1381" t="s">
        <v>1964</v>
      </c>
    </row>
    <row r="9" spans="1:16" ht="28.5" customHeight="1">
      <c r="A9" s="1382" t="s">
        <v>2076</v>
      </c>
      <c r="B9" s="1383" t="s">
        <v>2077</v>
      </c>
      <c r="C9" s="1383" t="s">
        <v>12</v>
      </c>
      <c r="D9" s="1383" t="s">
        <v>13</v>
      </c>
      <c r="E9" s="1383" t="s">
        <v>2215</v>
      </c>
      <c r="F9" s="1367" t="s">
        <v>1714</v>
      </c>
      <c r="G9" s="1367" t="s">
        <v>1715</v>
      </c>
      <c r="H9" s="1367" t="s">
        <v>1716</v>
      </c>
      <c r="I9" s="1380" t="s">
        <v>2216</v>
      </c>
      <c r="J9" s="1380"/>
      <c r="K9" s="1380"/>
      <c r="L9" s="1380" t="s">
        <v>435</v>
      </c>
      <c r="M9" s="1380"/>
      <c r="N9" s="1380"/>
      <c r="O9" s="1380"/>
      <c r="P9" s="1381"/>
    </row>
    <row r="10" spans="1:16" ht="56.5" customHeight="1">
      <c r="A10" s="1382"/>
      <c r="B10" s="1383"/>
      <c r="C10" s="1383"/>
      <c r="D10" s="1383"/>
      <c r="E10" s="1383" t="s">
        <v>1913</v>
      </c>
      <c r="F10" s="1367"/>
      <c r="G10" s="1367"/>
      <c r="H10" s="1367"/>
      <c r="I10" s="699" t="s">
        <v>2079</v>
      </c>
      <c r="J10" s="699" t="s">
        <v>2080</v>
      </c>
      <c r="K10" s="699" t="s">
        <v>2081</v>
      </c>
      <c r="L10" s="699" t="s">
        <v>2079</v>
      </c>
      <c r="M10" s="699" t="s">
        <v>2080</v>
      </c>
      <c r="N10" s="699" t="s">
        <v>2081</v>
      </c>
      <c r="O10" s="1380"/>
      <c r="P10" s="1381"/>
    </row>
    <row r="11" spans="1:16" s="633" customFormat="1" ht="37" customHeight="1">
      <c r="A11" s="651" t="s">
        <v>1960</v>
      </c>
      <c r="B11" s="700" t="s">
        <v>392</v>
      </c>
      <c r="C11" s="652"/>
      <c r="D11" s="652"/>
      <c r="E11" s="652"/>
      <c r="F11" s="653" t="s">
        <v>477</v>
      </c>
      <c r="G11" s="653" t="s">
        <v>477</v>
      </c>
      <c r="H11" s="654"/>
      <c r="I11" s="655"/>
      <c r="J11" s="655"/>
      <c r="K11" s="655">
        <f>SUM(K12:K14)</f>
        <v>88320000</v>
      </c>
      <c r="L11" s="655"/>
      <c r="M11" s="655"/>
      <c r="N11" s="655">
        <f>SUM(N12:N14)</f>
        <v>110064000</v>
      </c>
      <c r="O11" s="655"/>
      <c r="P11" s="656">
        <f>-K11</f>
        <v>-88320000</v>
      </c>
    </row>
    <row r="12" spans="1:16" ht="61.5">
      <c r="A12" s="697" t="s">
        <v>1877</v>
      </c>
      <c r="B12" s="729" t="s">
        <v>1293</v>
      </c>
      <c r="C12" s="657" t="s">
        <v>2218</v>
      </c>
      <c r="D12" s="658" t="s">
        <v>43</v>
      </c>
      <c r="E12" s="659">
        <v>24</v>
      </c>
      <c r="F12" s="660" t="s">
        <v>477</v>
      </c>
      <c r="G12" s="660" t="s">
        <v>477</v>
      </c>
      <c r="H12" s="660" t="s">
        <v>477</v>
      </c>
      <c r="I12" s="661" t="s">
        <v>2083</v>
      </c>
      <c r="J12" s="662">
        <v>3680000</v>
      </c>
      <c r="K12" s="662">
        <f>J12*E12</f>
        <v>88320000</v>
      </c>
      <c r="L12" s="662" t="s">
        <v>2083</v>
      </c>
      <c r="M12" s="662">
        <v>4586000</v>
      </c>
      <c r="N12" s="662">
        <f>M12*E12</f>
        <v>110064000</v>
      </c>
      <c r="O12" s="662" t="s">
        <v>2216</v>
      </c>
      <c r="P12" s="724" t="s">
        <v>2217</v>
      </c>
    </row>
    <row r="13" spans="1:16" s="671" customFormat="1">
      <c r="A13" s="663"/>
      <c r="B13" s="664" t="s">
        <v>2106</v>
      </c>
      <c r="C13" s="665"/>
      <c r="D13" s="666"/>
      <c r="E13" s="666"/>
      <c r="F13" s="666"/>
      <c r="G13" s="667"/>
      <c r="H13" s="667"/>
      <c r="I13" s="668"/>
      <c r="J13" s="669"/>
      <c r="K13" s="669"/>
      <c r="L13" s="669"/>
      <c r="M13" s="669"/>
      <c r="N13" s="669"/>
      <c r="O13" s="669"/>
      <c r="P13" s="670"/>
    </row>
    <row r="14" spans="1:16" ht="15.5" hidden="1" customHeight="1">
      <c r="A14" s="672" t="s">
        <v>2107</v>
      </c>
      <c r="B14" s="673" t="s">
        <v>2167</v>
      </c>
      <c r="C14" s="674"/>
      <c r="D14" s="674"/>
      <c r="E14" s="674"/>
      <c r="F14" s="674"/>
      <c r="G14" s="675"/>
      <c r="H14" s="676"/>
      <c r="I14" s="677"/>
      <c r="J14" s="678"/>
      <c r="K14" s="678"/>
      <c r="L14" s="678"/>
      <c r="M14" s="678"/>
      <c r="N14" s="678"/>
      <c r="O14" s="678"/>
      <c r="P14" s="679"/>
    </row>
    <row r="15" spans="1:16" ht="15.5" hidden="1" customHeight="1">
      <c r="A15" s="680">
        <v>1</v>
      </c>
      <c r="B15" s="681" t="s">
        <v>2109</v>
      </c>
      <c r="C15" s="682" t="s">
        <v>1725</v>
      </c>
      <c r="D15" s="682"/>
      <c r="E15" s="682"/>
      <c r="F15" s="682"/>
      <c r="G15" s="675"/>
      <c r="H15" s="676"/>
      <c r="I15" s="677"/>
      <c r="J15" s="678"/>
      <c r="K15" s="678"/>
      <c r="L15" s="678"/>
      <c r="M15" s="678"/>
      <c r="N15" s="678"/>
      <c r="O15" s="678"/>
      <c r="P15" s="679"/>
    </row>
    <row r="16" spans="1:16" ht="15.5" hidden="1" customHeight="1">
      <c r="A16" s="680">
        <v>2</v>
      </c>
      <c r="B16" s="681" t="s">
        <v>2109</v>
      </c>
      <c r="C16" s="683"/>
      <c r="D16" s="683"/>
      <c r="E16" s="683"/>
      <c r="F16" s="683"/>
      <c r="G16" s="675"/>
      <c r="H16" s="676"/>
      <c r="I16" s="677"/>
      <c r="J16" s="678"/>
      <c r="K16" s="678"/>
      <c r="L16" s="678"/>
      <c r="M16" s="678"/>
      <c r="N16" s="678"/>
      <c r="O16" s="678"/>
      <c r="P16" s="679"/>
    </row>
    <row r="17" spans="1:16" ht="15.5" hidden="1" customHeight="1">
      <c r="A17" s="672" t="s">
        <v>2110</v>
      </c>
      <c r="B17" s="673" t="s">
        <v>2168</v>
      </c>
      <c r="C17" s="684" t="s">
        <v>2112</v>
      </c>
      <c r="D17" s="684" t="s">
        <v>2113</v>
      </c>
      <c r="E17" s="684"/>
      <c r="F17" s="684"/>
      <c r="G17" s="675"/>
      <c r="H17" s="676"/>
      <c r="I17" s="677"/>
      <c r="J17" s="678"/>
      <c r="K17" s="678"/>
      <c r="L17" s="678"/>
      <c r="M17" s="678"/>
      <c r="N17" s="678"/>
      <c r="O17" s="678"/>
      <c r="P17" s="679"/>
    </row>
    <row r="18" spans="1:16" ht="15.5" hidden="1" customHeight="1">
      <c r="A18" s="680">
        <v>1</v>
      </c>
      <c r="B18" s="681" t="s">
        <v>2114</v>
      </c>
      <c r="C18" s="683"/>
      <c r="D18" s="682"/>
      <c r="E18" s="682"/>
      <c r="F18" s="682"/>
      <c r="G18" s="675"/>
      <c r="H18" s="676"/>
      <c r="I18" s="677"/>
      <c r="J18" s="678"/>
      <c r="K18" s="678"/>
      <c r="L18" s="678"/>
      <c r="M18" s="678"/>
      <c r="N18" s="678"/>
      <c r="O18" s="678"/>
      <c r="P18" s="679"/>
    </row>
    <row r="19" spans="1:16" ht="15.5" hidden="1" customHeight="1">
      <c r="A19" s="680"/>
      <c r="B19" s="681"/>
      <c r="C19" s="683"/>
      <c r="D19" s="683"/>
      <c r="E19" s="683"/>
      <c r="F19" s="683"/>
      <c r="G19" s="675"/>
      <c r="H19" s="676"/>
      <c r="I19" s="677"/>
      <c r="J19" s="678"/>
      <c r="K19" s="678"/>
      <c r="L19" s="678"/>
      <c r="M19" s="678"/>
      <c r="N19" s="678"/>
      <c r="O19" s="678"/>
      <c r="P19" s="679"/>
    </row>
    <row r="20" spans="1:16" hidden="1">
      <c r="A20" s="685" t="s">
        <v>2115</v>
      </c>
      <c r="B20" s="681" t="s">
        <v>2169</v>
      </c>
      <c r="C20" s="686"/>
      <c r="D20" s="686"/>
      <c r="E20" s="686"/>
      <c r="F20" s="686"/>
      <c r="G20" s="675"/>
      <c r="H20" s="676"/>
      <c r="I20" s="677"/>
      <c r="J20" s="678"/>
      <c r="K20" s="678"/>
      <c r="L20" s="678"/>
      <c r="M20" s="678"/>
      <c r="N20" s="678"/>
      <c r="O20" s="678"/>
      <c r="P20" s="679"/>
    </row>
    <row r="21" spans="1:16" ht="40" hidden="1">
      <c r="A21" s="680">
        <v>1</v>
      </c>
      <c r="B21" s="681" t="s">
        <v>2117</v>
      </c>
      <c r="C21" s="683"/>
      <c r="D21" s="682"/>
      <c r="E21" s="682"/>
      <c r="F21" s="682"/>
      <c r="G21" s="675"/>
      <c r="H21" s="676"/>
      <c r="I21" s="677"/>
      <c r="J21" s="678"/>
      <c r="K21" s="678"/>
      <c r="L21" s="678"/>
      <c r="M21" s="678"/>
      <c r="N21" s="678"/>
      <c r="O21" s="678"/>
      <c r="P21" s="679"/>
    </row>
    <row r="22" spans="1:16" hidden="1">
      <c r="A22" s="680"/>
      <c r="B22" s="681" t="s">
        <v>2114</v>
      </c>
      <c r="C22" s="683"/>
      <c r="D22" s="682"/>
      <c r="E22" s="682"/>
      <c r="F22" s="682"/>
      <c r="G22" s="675"/>
      <c r="H22" s="676"/>
      <c r="I22" s="677"/>
      <c r="J22" s="678"/>
      <c r="K22" s="678"/>
      <c r="L22" s="678"/>
      <c r="M22" s="678"/>
      <c r="N22" s="678"/>
      <c r="O22" s="678"/>
      <c r="P22" s="679"/>
    </row>
    <row r="23" spans="1:16" ht="120" hidden="1">
      <c r="A23" s="672" t="s">
        <v>2083</v>
      </c>
      <c r="B23" s="673" t="s">
        <v>2170</v>
      </c>
      <c r="C23" s="674"/>
      <c r="D23" s="674"/>
      <c r="E23" s="674"/>
      <c r="F23" s="674"/>
      <c r="G23" s="675"/>
      <c r="H23" s="676"/>
      <c r="I23" s="677"/>
      <c r="J23" s="678"/>
      <c r="K23" s="678"/>
      <c r="L23" s="678"/>
      <c r="M23" s="678"/>
      <c r="N23" s="678"/>
      <c r="O23" s="678"/>
      <c r="P23" s="679"/>
    </row>
    <row r="24" spans="1:16" s="671" customFormat="1">
      <c r="A24" s="687"/>
      <c r="B24" s="688" t="s">
        <v>2119</v>
      </c>
      <c r="C24" s="689"/>
      <c r="D24" s="690"/>
      <c r="E24" s="690"/>
      <c r="F24" s="690"/>
      <c r="G24" s="676"/>
      <c r="H24" s="676"/>
      <c r="I24" s="677"/>
      <c r="J24" s="691">
        <v>1</v>
      </c>
      <c r="K24" s="691"/>
      <c r="L24" s="691">
        <v>2</v>
      </c>
      <c r="M24" s="691"/>
      <c r="N24" s="691"/>
      <c r="O24" s="691"/>
      <c r="P24" s="692"/>
    </row>
    <row r="25" spans="1:16" ht="42.5" customHeight="1">
      <c r="A25" s="1516" t="s">
        <v>2166</v>
      </c>
      <c r="B25" s="1517"/>
      <c r="C25" s="1517"/>
      <c r="D25" s="1517"/>
      <c r="E25" s="1517"/>
      <c r="F25" s="1517"/>
      <c r="G25" s="1517"/>
      <c r="H25" s="1517"/>
      <c r="P25" s="641"/>
    </row>
    <row r="26" spans="1:16" ht="55.25" customHeight="1">
      <c r="A26" s="1399" t="s">
        <v>2160</v>
      </c>
      <c r="B26" s="1400"/>
      <c r="C26" s="1400" t="s">
        <v>2161</v>
      </c>
      <c r="D26" s="1400"/>
      <c r="E26" s="1400"/>
      <c r="F26" s="723"/>
      <c r="G26" s="723"/>
      <c r="H26" s="1344" t="s">
        <v>2122</v>
      </c>
      <c r="I26" s="1344"/>
      <c r="J26" s="1344"/>
      <c r="K26" s="1344"/>
      <c r="L26" s="1344"/>
      <c r="M26" s="1344"/>
      <c r="N26" s="1344"/>
      <c r="O26" s="725"/>
      <c r="P26" s="727"/>
    </row>
    <row r="27" spans="1:16" ht="36.5" customHeight="1">
      <c r="A27" s="632"/>
      <c r="B27" s="698"/>
      <c r="C27" s="698"/>
      <c r="D27" s="1401"/>
      <c r="E27" s="1401"/>
      <c r="F27" s="1401"/>
      <c r="G27" s="726"/>
      <c r="H27" s="1406" t="s">
        <v>2123</v>
      </c>
      <c r="I27" s="1406"/>
      <c r="J27" s="1341" t="s">
        <v>2124</v>
      </c>
      <c r="K27" s="1341"/>
      <c r="L27" s="535"/>
      <c r="M27" s="1340" t="s">
        <v>2125</v>
      </c>
      <c r="N27" s="1340"/>
      <c r="O27" s="535"/>
      <c r="P27" s="728"/>
    </row>
    <row r="28" spans="1:16">
      <c r="A28" s="632"/>
      <c r="P28" s="635"/>
    </row>
    <row r="29" spans="1:16" ht="101.5" customHeight="1">
      <c r="A29" s="632"/>
      <c r="P29" s="635"/>
    </row>
    <row r="30" spans="1:16" ht="353" customHeight="1" thickBot="1">
      <c r="A30" s="693"/>
      <c r="B30" s="694"/>
      <c r="C30" s="694"/>
      <c r="D30" s="694"/>
      <c r="E30" s="694"/>
      <c r="F30" s="694"/>
      <c r="G30" s="694"/>
      <c r="H30" s="694"/>
      <c r="I30" s="695"/>
      <c r="J30" s="694"/>
      <c r="K30" s="694"/>
      <c r="L30" s="694"/>
      <c r="M30" s="694"/>
      <c r="N30" s="694"/>
      <c r="O30" s="694"/>
      <c r="P30" s="696"/>
    </row>
    <row r="31" spans="1:16" ht="74.5" hidden="1" customHeight="1" thickBot="1">
      <c r="A31" s="693"/>
      <c r="B31" s="694"/>
      <c r="C31" s="694"/>
      <c r="D31" s="694"/>
      <c r="E31" s="694"/>
      <c r="F31" s="694"/>
      <c r="G31" s="694"/>
      <c r="H31" s="694"/>
      <c r="I31" s="695"/>
      <c r="J31" s="694"/>
      <c r="K31" s="694"/>
      <c r="L31" s="694"/>
      <c r="M31" s="694"/>
      <c r="N31" s="694"/>
      <c r="O31" s="694"/>
      <c r="P31" s="696"/>
    </row>
  </sheetData>
  <mergeCells count="26">
    <mergeCell ref="A26:B26"/>
    <mergeCell ref="D9:D10"/>
    <mergeCell ref="E9:E10"/>
    <mergeCell ref="F9:F10"/>
    <mergeCell ref="G9:G10"/>
    <mergeCell ref="A25:H25"/>
    <mergeCell ref="C26:E26"/>
    <mergeCell ref="A1:P2"/>
    <mergeCell ref="B5:I6"/>
    <mergeCell ref="C8:E8"/>
    <mergeCell ref="F8:H8"/>
    <mergeCell ref="I8:K8"/>
    <mergeCell ref="O8:O10"/>
    <mergeCell ref="P8:P10"/>
    <mergeCell ref="A9:A10"/>
    <mergeCell ref="B9:B10"/>
    <mergeCell ref="C9:C10"/>
    <mergeCell ref="L8:N8"/>
    <mergeCell ref="L9:N9"/>
    <mergeCell ref="H9:H10"/>
    <mergeCell ref="I9:K9"/>
    <mergeCell ref="D27:F27"/>
    <mergeCell ref="M27:N27"/>
    <mergeCell ref="H26:N26"/>
    <mergeCell ref="H27:I27"/>
    <mergeCell ref="J27:K27"/>
  </mergeCells>
  <conditionalFormatting sqref="A12">
    <cfRule type="duplicateValues" dxfId="2" priority="1"/>
  </conditionalFormatting>
  <pageMargins left="0.42" right="0.42" top="0.3" bottom="0.5" header="0.17" footer="0.17"/>
  <pageSetup paperSize="9" scale="49" fitToHeight="1111" orientation="landscape" r:id="rId1"/>
  <headerFooter>
    <oddFooter>Page &amp;P of &amp;N</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A725F-DE2E-4DF9-A2F9-E79C4C1AE86D}">
  <dimension ref="A1:P93"/>
  <sheetViews>
    <sheetView topLeftCell="A69" zoomScale="70" zoomScaleNormal="70" workbookViewId="0">
      <selection activeCell="K80" sqref="K80"/>
    </sheetView>
  </sheetViews>
  <sheetFormatPr defaultColWidth="10" defaultRowHeight="13"/>
  <cols>
    <col min="1" max="1" width="4.5" style="452" customWidth="1"/>
    <col min="2" max="2" width="23.09765625" style="452" customWidth="1"/>
    <col min="3" max="3" width="11.8984375" style="452" customWidth="1"/>
    <col min="4" max="4" width="12.69921875" style="452" customWidth="1"/>
    <col min="5" max="5" width="9.296875" style="452" customWidth="1"/>
    <col min="6" max="6" width="10.59765625" style="452" bestFit="1" customWidth="1"/>
    <col min="7" max="7" width="9.5" style="469" customWidth="1"/>
    <col min="8" max="9" width="17.69921875" style="469" customWidth="1"/>
    <col min="10" max="10" width="16.69921875" style="470" customWidth="1"/>
    <col min="11" max="11" width="10" style="452"/>
    <col min="12" max="12" width="13.19921875" style="452" customWidth="1"/>
    <col min="13" max="16384" width="10" style="452"/>
  </cols>
  <sheetData>
    <row r="1" spans="1:10" ht="20.25" customHeight="1">
      <c r="A1" s="448"/>
      <c r="B1" s="449"/>
      <c r="C1" s="448"/>
      <c r="D1" s="448"/>
      <c r="E1" s="448"/>
      <c r="F1" s="448"/>
      <c r="G1" s="450"/>
      <c r="H1" s="450"/>
      <c r="I1" s="450"/>
      <c r="J1" s="451"/>
    </row>
    <row r="2" spans="1:10" ht="13.5" customHeight="1">
      <c r="A2" s="448"/>
      <c r="B2" s="453"/>
      <c r="C2" s="448"/>
      <c r="D2" s="448"/>
      <c r="E2" s="448"/>
      <c r="F2" s="448"/>
      <c r="G2" s="450"/>
      <c r="H2" s="450"/>
      <c r="I2" s="450"/>
      <c r="J2" s="451"/>
    </row>
    <row r="3" spans="1:10" ht="13.5" customHeight="1">
      <c r="A3" s="448"/>
      <c r="B3" s="453"/>
      <c r="C3" s="448"/>
      <c r="D3" s="448"/>
      <c r="E3" s="448"/>
      <c r="F3" s="448"/>
      <c r="G3" s="450"/>
      <c r="H3" s="450"/>
      <c r="I3" s="450"/>
      <c r="J3" s="451"/>
    </row>
    <row r="4" spans="1:10" ht="30" customHeight="1">
      <c r="A4" s="448"/>
      <c r="B4" s="453"/>
      <c r="C4" s="448"/>
      <c r="D4" s="448"/>
      <c r="E4" s="448"/>
      <c r="F4" s="448"/>
      <c r="G4" s="450"/>
      <c r="H4" s="450"/>
      <c r="I4" s="450"/>
      <c r="J4" s="451"/>
    </row>
    <row r="5" spans="1:10" ht="0.75" customHeight="1">
      <c r="A5" s="448"/>
      <c r="B5" s="453"/>
      <c r="C5" s="448"/>
      <c r="D5" s="448"/>
      <c r="E5" s="448"/>
      <c r="F5" s="448">
        <v>3777</v>
      </c>
      <c r="G5" s="450"/>
      <c r="H5" s="450"/>
      <c r="I5" s="450"/>
      <c r="J5" s="451"/>
    </row>
    <row r="6" spans="1:10" ht="2" customHeight="1">
      <c r="A6" s="454"/>
      <c r="B6" s="454"/>
      <c r="C6" s="454"/>
      <c r="D6" s="454"/>
      <c r="E6" s="454"/>
      <c r="F6" s="454">
        <v>22</v>
      </c>
      <c r="G6" s="455"/>
      <c r="H6" s="455"/>
      <c r="I6" s="455"/>
      <c r="J6" s="456"/>
    </row>
    <row r="7" spans="1:10" ht="30.75" customHeight="1">
      <c r="A7" s="1518" t="s">
        <v>1965</v>
      </c>
      <c r="B7" s="1518"/>
      <c r="C7" s="1518"/>
      <c r="D7" s="1518"/>
      <c r="E7" s="1518"/>
      <c r="F7" s="1518"/>
      <c r="G7" s="1518"/>
      <c r="H7" s="1518"/>
      <c r="I7" s="1518"/>
      <c r="J7" s="1518"/>
    </row>
    <row r="8" spans="1:10" ht="15" customHeight="1">
      <c r="A8" s="1519" t="s">
        <v>1966</v>
      </c>
      <c r="B8" s="1519"/>
      <c r="C8" s="1519"/>
      <c r="D8" s="1519"/>
      <c r="E8" s="1519"/>
      <c r="F8" s="1519"/>
      <c r="G8" s="1519"/>
      <c r="H8" s="1519"/>
      <c r="I8" s="1519"/>
      <c r="J8" s="1519"/>
    </row>
    <row r="9" spans="1:10" ht="15.5">
      <c r="A9" s="1520" t="s">
        <v>1967</v>
      </c>
      <c r="B9" s="1521"/>
      <c r="C9" s="1521"/>
      <c r="D9" s="1522"/>
      <c r="E9" s="1523" t="s">
        <v>1968</v>
      </c>
      <c r="F9" s="1523"/>
      <c r="G9" s="1523"/>
      <c r="H9" s="1523"/>
      <c r="I9" s="1523"/>
      <c r="J9" s="1523"/>
    </row>
    <row r="10" spans="1:10" ht="28.5" customHeight="1">
      <c r="A10" s="1524" t="s">
        <v>1969</v>
      </c>
      <c r="B10" s="1525"/>
      <c r="C10" s="1525"/>
      <c r="D10" s="1526"/>
      <c r="E10" s="1524" t="s">
        <v>1970</v>
      </c>
      <c r="F10" s="1525"/>
      <c r="G10" s="1525"/>
      <c r="H10" s="1525"/>
      <c r="I10" s="1525"/>
      <c r="J10" s="1526"/>
    </row>
    <row r="11" spans="1:10" ht="42.65" customHeight="1">
      <c r="A11" s="1530" t="s">
        <v>1971</v>
      </c>
      <c r="B11" s="1536"/>
      <c r="C11" s="1536"/>
      <c r="D11" s="1537"/>
      <c r="E11" s="1530" t="s">
        <v>1972</v>
      </c>
      <c r="F11" s="1528"/>
      <c r="G11" s="1528"/>
      <c r="H11" s="1528"/>
      <c r="I11" s="1528"/>
      <c r="J11" s="1529"/>
    </row>
    <row r="12" spans="1:10" ht="15.65" customHeight="1">
      <c r="A12" s="1527" t="s">
        <v>1973</v>
      </c>
      <c r="B12" s="1528"/>
      <c r="C12" s="1528"/>
      <c r="D12" s="1529"/>
      <c r="E12" s="1527" t="s">
        <v>1974</v>
      </c>
      <c r="F12" s="1528"/>
      <c r="G12" s="1528"/>
      <c r="H12" s="1528"/>
      <c r="I12" s="1528"/>
      <c r="J12" s="1529"/>
    </row>
    <row r="13" spans="1:10" ht="15.65" customHeight="1">
      <c r="A13" s="1527" t="s">
        <v>1975</v>
      </c>
      <c r="B13" s="1528"/>
      <c r="C13" s="1528"/>
      <c r="D13" s="1529"/>
      <c r="E13" s="1527" t="s">
        <v>1976</v>
      </c>
      <c r="F13" s="1528"/>
      <c r="G13" s="1528"/>
      <c r="H13" s="1528"/>
      <c r="I13" s="1528"/>
      <c r="J13" s="1529"/>
    </row>
    <row r="14" spans="1:10" ht="43.75" customHeight="1">
      <c r="A14" s="1527" t="s">
        <v>1977</v>
      </c>
      <c r="B14" s="1528"/>
      <c r="C14" s="1528"/>
      <c r="D14" s="1529"/>
      <c r="E14" s="1530" t="s">
        <v>1978</v>
      </c>
      <c r="F14" s="1528"/>
      <c r="G14" s="1528"/>
      <c r="H14" s="1528"/>
      <c r="I14" s="1528"/>
      <c r="J14" s="1529"/>
    </row>
    <row r="15" spans="1:10" ht="15.65" customHeight="1">
      <c r="A15" s="1531" t="s">
        <v>1979</v>
      </c>
      <c r="B15" s="1532"/>
      <c r="C15" s="1532"/>
      <c r="D15" s="1533"/>
      <c r="E15" s="1531" t="s">
        <v>1980</v>
      </c>
      <c r="F15" s="1532"/>
      <c r="G15" s="1532"/>
      <c r="H15" s="1532"/>
      <c r="I15" s="1532"/>
      <c r="J15" s="1533"/>
    </row>
    <row r="16" spans="1:10" s="458" customFormat="1" ht="18.75" customHeight="1">
      <c r="A16" s="1534" t="s">
        <v>1981</v>
      </c>
      <c r="B16" s="1535"/>
      <c r="C16" s="1535"/>
      <c r="D16" s="1535"/>
      <c r="E16" s="1535"/>
      <c r="F16" s="1535"/>
      <c r="G16" s="1535"/>
      <c r="H16" s="1535"/>
      <c r="I16" s="1535"/>
      <c r="J16" s="1535"/>
    </row>
    <row r="17" spans="1:16" s="458" customFormat="1" ht="15" customHeight="1">
      <c r="A17" s="1535"/>
      <c r="B17" s="1535"/>
      <c r="C17" s="1535"/>
      <c r="D17" s="1535"/>
      <c r="E17" s="1535"/>
      <c r="F17" s="1535"/>
      <c r="G17" s="1535"/>
      <c r="H17" s="1535"/>
      <c r="I17" s="1535"/>
      <c r="J17" s="1535"/>
    </row>
    <row r="18" spans="1:16" ht="33" customHeight="1" thickBot="1">
      <c r="A18" s="459" t="s">
        <v>1982</v>
      </c>
      <c r="B18" s="459" t="s">
        <v>1945</v>
      </c>
      <c r="C18" s="459" t="s">
        <v>1713</v>
      </c>
      <c r="D18" s="459" t="s">
        <v>1983</v>
      </c>
      <c r="E18" s="459" t="s">
        <v>229</v>
      </c>
      <c r="F18" s="459" t="s">
        <v>227</v>
      </c>
      <c r="G18" s="459" t="s">
        <v>1946</v>
      </c>
      <c r="H18" s="460" t="s">
        <v>1916</v>
      </c>
      <c r="I18" s="460"/>
      <c r="J18" s="460" t="s">
        <v>1964</v>
      </c>
    </row>
    <row r="19" spans="1:16" ht="42" customHeight="1" thickBot="1">
      <c r="A19" s="541" t="s">
        <v>85</v>
      </c>
      <c r="B19" s="542" t="s">
        <v>2126</v>
      </c>
      <c r="C19" s="542" t="s">
        <v>2127</v>
      </c>
      <c r="D19" s="542" t="s">
        <v>2128</v>
      </c>
      <c r="E19" s="542" t="s">
        <v>2129</v>
      </c>
      <c r="F19" s="542" t="s">
        <v>227</v>
      </c>
      <c r="G19" s="542" t="s">
        <v>2130</v>
      </c>
      <c r="H19" s="542" t="s">
        <v>2131</v>
      </c>
      <c r="I19" s="542"/>
      <c r="J19" s="542" t="s">
        <v>2132</v>
      </c>
    </row>
    <row r="20" spans="1:16" ht="42" customHeight="1" thickBot="1">
      <c r="A20" s="543" t="s">
        <v>1075</v>
      </c>
      <c r="B20" s="544" t="s">
        <v>1984</v>
      </c>
      <c r="C20" s="544" t="s">
        <v>1985</v>
      </c>
      <c r="D20" s="544" t="s">
        <v>1986</v>
      </c>
      <c r="E20" s="545">
        <v>788</v>
      </c>
      <c r="F20" s="544" t="s">
        <v>1987</v>
      </c>
      <c r="G20" s="544">
        <v>4600</v>
      </c>
      <c r="H20" s="544" t="s">
        <v>2133</v>
      </c>
      <c r="I20" s="544">
        <f>G20*E20</f>
        <v>3624800</v>
      </c>
      <c r="J20" s="544" t="s">
        <v>1988</v>
      </c>
      <c r="K20" s="461">
        <v>4600</v>
      </c>
      <c r="L20" s="462">
        <v>3624800</v>
      </c>
      <c r="M20" s="452">
        <f>G20*1000</f>
        <v>4600000</v>
      </c>
      <c r="N20" s="469">
        <f>K20-M20</f>
        <v>-4595400</v>
      </c>
      <c r="P20" s="452" t="str">
        <f>CONCATENATE(B20,C20,D20,J20," = ",E20,F20)</f>
        <v>Bu lông ren suốtM16*50Mạ kẽm 8.8Din 933 = 788Cái</v>
      </c>
    </row>
    <row r="21" spans="1:16" ht="42" customHeight="1" thickBot="1">
      <c r="A21" s="543" t="s">
        <v>1076</v>
      </c>
      <c r="B21" s="544" t="s">
        <v>1984</v>
      </c>
      <c r="C21" s="544" t="s">
        <v>1989</v>
      </c>
      <c r="D21" s="544" t="s">
        <v>1986</v>
      </c>
      <c r="E21" s="545">
        <v>372</v>
      </c>
      <c r="F21" s="544" t="s">
        <v>1987</v>
      </c>
      <c r="G21" s="544">
        <v>5250</v>
      </c>
      <c r="H21" s="544" t="s">
        <v>2134</v>
      </c>
      <c r="I21" s="544">
        <f t="shared" ref="I21:I74" si="0">G21*E21</f>
        <v>1953000</v>
      </c>
      <c r="J21" s="544" t="s">
        <v>1988</v>
      </c>
      <c r="K21" s="461">
        <v>5250</v>
      </c>
      <c r="L21" s="462">
        <v>1953000</v>
      </c>
      <c r="M21" s="452">
        <f t="shared" ref="M21:M74" si="1">G21*1000</f>
        <v>5250000</v>
      </c>
      <c r="N21" s="469">
        <f t="shared" ref="N21:N74" si="2">K21-M21</f>
        <v>-5244750</v>
      </c>
      <c r="P21" s="452" t="str">
        <f t="shared" ref="P21:P74" si="3">CONCATENATE(B21,C21,D21,J21," = ",E21,F21)</f>
        <v>Bu lông ren suốtM16*60Mạ kẽm 8.8Din 933 = 372Cái</v>
      </c>
    </row>
    <row r="22" spans="1:16" ht="42" customHeight="1" thickBot="1">
      <c r="A22" s="543" t="s">
        <v>1079</v>
      </c>
      <c r="B22" s="544" t="s">
        <v>1984</v>
      </c>
      <c r="C22" s="544" t="s">
        <v>1990</v>
      </c>
      <c r="D22" s="544" t="s">
        <v>1986</v>
      </c>
      <c r="E22" s="545">
        <v>48</v>
      </c>
      <c r="F22" s="544" t="s">
        <v>1987</v>
      </c>
      <c r="G22" s="544">
        <v>5850</v>
      </c>
      <c r="H22" s="544">
        <v>280.8</v>
      </c>
      <c r="I22" s="544">
        <f t="shared" si="0"/>
        <v>280800</v>
      </c>
      <c r="J22" s="544" t="s">
        <v>1988</v>
      </c>
      <c r="K22" s="461">
        <v>5850</v>
      </c>
      <c r="L22" s="462">
        <v>280800</v>
      </c>
      <c r="M22" s="452">
        <f t="shared" si="1"/>
        <v>5850000</v>
      </c>
      <c r="N22" s="469">
        <f t="shared" si="2"/>
        <v>-5844150</v>
      </c>
      <c r="P22" s="452" t="str">
        <f t="shared" si="3"/>
        <v>Bu lông ren suốtM16*70Mạ kẽm 8.8Din 933 = 48Cái</v>
      </c>
    </row>
    <row r="23" spans="1:16" ht="42" customHeight="1" thickBot="1">
      <c r="A23" s="543" t="s">
        <v>1080</v>
      </c>
      <c r="B23" s="544" t="s">
        <v>1984</v>
      </c>
      <c r="C23" s="544" t="s">
        <v>1991</v>
      </c>
      <c r="D23" s="544" t="s">
        <v>1986</v>
      </c>
      <c r="E23" s="545">
        <v>36</v>
      </c>
      <c r="F23" s="544" t="s">
        <v>1987</v>
      </c>
      <c r="G23" s="544">
        <v>6500</v>
      </c>
      <c r="H23" s="544">
        <v>234</v>
      </c>
      <c r="I23" s="544">
        <f t="shared" si="0"/>
        <v>234000</v>
      </c>
      <c r="J23" s="544" t="s">
        <v>1988</v>
      </c>
      <c r="K23" s="461">
        <v>6500</v>
      </c>
      <c r="L23" s="462">
        <v>234000</v>
      </c>
      <c r="M23" s="452">
        <f t="shared" si="1"/>
        <v>6500000</v>
      </c>
      <c r="N23" s="469">
        <f t="shared" si="2"/>
        <v>-6493500</v>
      </c>
      <c r="P23" s="452" t="str">
        <f t="shared" si="3"/>
        <v>Bu lông ren suốtM16*80Mạ kẽm 8.8Din 933 = 36Cái</v>
      </c>
    </row>
    <row r="24" spans="1:16" ht="42" customHeight="1" thickBot="1">
      <c r="A24" s="543" t="s">
        <v>1081</v>
      </c>
      <c r="B24" s="544" t="s">
        <v>1984</v>
      </c>
      <c r="C24" s="544" t="s">
        <v>1992</v>
      </c>
      <c r="D24" s="544" t="s">
        <v>1986</v>
      </c>
      <c r="E24" s="545">
        <v>24</v>
      </c>
      <c r="F24" s="544" t="s">
        <v>1987</v>
      </c>
      <c r="G24" s="544">
        <v>7100</v>
      </c>
      <c r="H24" s="544">
        <v>170.4</v>
      </c>
      <c r="I24" s="544">
        <f t="shared" si="0"/>
        <v>170400</v>
      </c>
      <c r="J24" s="544" t="s">
        <v>1988</v>
      </c>
      <c r="K24" s="461">
        <v>7100</v>
      </c>
      <c r="L24" s="462">
        <v>170400</v>
      </c>
      <c r="M24" s="452">
        <f t="shared" si="1"/>
        <v>7100000</v>
      </c>
      <c r="N24" s="469">
        <f t="shared" si="2"/>
        <v>-7092900</v>
      </c>
      <c r="P24" s="452" t="str">
        <f t="shared" si="3"/>
        <v>Bu lông ren suốtM16*90Mạ kẽm 8.8Din 933 = 24Cái</v>
      </c>
    </row>
    <row r="25" spans="1:16" ht="42" customHeight="1" thickBot="1">
      <c r="A25" s="543" t="s">
        <v>1087</v>
      </c>
      <c r="B25" s="544" t="s">
        <v>1984</v>
      </c>
      <c r="C25" s="544" t="s">
        <v>1993</v>
      </c>
      <c r="D25" s="544" t="s">
        <v>1986</v>
      </c>
      <c r="E25" s="545">
        <v>48</v>
      </c>
      <c r="F25" s="544" t="s">
        <v>1987</v>
      </c>
      <c r="G25" s="544">
        <v>8150</v>
      </c>
      <c r="H25" s="544">
        <v>391.2</v>
      </c>
      <c r="I25" s="544">
        <f t="shared" si="0"/>
        <v>391200</v>
      </c>
      <c r="J25" s="544" t="s">
        <v>1988</v>
      </c>
      <c r="K25" s="461">
        <v>8150</v>
      </c>
      <c r="L25" s="462">
        <v>391200</v>
      </c>
      <c r="M25" s="452">
        <f t="shared" si="1"/>
        <v>8150000</v>
      </c>
      <c r="N25" s="469">
        <f t="shared" si="2"/>
        <v>-8141850</v>
      </c>
      <c r="P25" s="452" t="str">
        <f t="shared" si="3"/>
        <v>Bu lông ren suốtM20*50Mạ kẽm 8.8Din 933 = 48Cái</v>
      </c>
    </row>
    <row r="26" spans="1:16" ht="42" customHeight="1" thickBot="1">
      <c r="A26" s="543" t="s">
        <v>1088</v>
      </c>
      <c r="B26" s="544" t="s">
        <v>1984</v>
      </c>
      <c r="C26" s="544" t="s">
        <v>1994</v>
      </c>
      <c r="D26" s="544" t="s">
        <v>1986</v>
      </c>
      <c r="E26" s="545">
        <v>213</v>
      </c>
      <c r="F26" s="544" t="s">
        <v>1987</v>
      </c>
      <c r="G26" s="544">
        <v>9000</v>
      </c>
      <c r="H26" s="544" t="s">
        <v>2135</v>
      </c>
      <c r="I26" s="544">
        <f t="shared" si="0"/>
        <v>1917000</v>
      </c>
      <c r="J26" s="544" t="s">
        <v>1988</v>
      </c>
      <c r="K26" s="461">
        <v>9000</v>
      </c>
      <c r="L26" s="462">
        <v>1917000</v>
      </c>
      <c r="M26" s="452">
        <f t="shared" si="1"/>
        <v>9000000</v>
      </c>
      <c r="N26" s="469">
        <f t="shared" si="2"/>
        <v>-8991000</v>
      </c>
      <c r="P26" s="452" t="str">
        <f t="shared" si="3"/>
        <v>Bu lông ren suốtM20*55Mạ kẽm 8.8Din 933 = 213Cái</v>
      </c>
    </row>
    <row r="27" spans="1:16" ht="42" customHeight="1" thickBot="1">
      <c r="A27" s="546" t="s">
        <v>1091</v>
      </c>
      <c r="B27" s="544" t="s">
        <v>1984</v>
      </c>
      <c r="C27" s="544" t="s">
        <v>1995</v>
      </c>
      <c r="D27" s="544" t="s">
        <v>1986</v>
      </c>
      <c r="E27" s="545">
        <v>272</v>
      </c>
      <c r="F27" s="544" t="s">
        <v>1987</v>
      </c>
      <c r="G27" s="544">
        <v>9000</v>
      </c>
      <c r="H27" s="544" t="s">
        <v>2136</v>
      </c>
      <c r="I27" s="544">
        <f t="shared" si="0"/>
        <v>2448000</v>
      </c>
      <c r="J27" s="544" t="s">
        <v>1988</v>
      </c>
      <c r="K27" s="461">
        <v>9000</v>
      </c>
      <c r="L27" s="462">
        <v>2448000</v>
      </c>
      <c r="M27" s="452">
        <f t="shared" si="1"/>
        <v>9000000</v>
      </c>
      <c r="N27" s="469">
        <f t="shared" si="2"/>
        <v>-8991000</v>
      </c>
      <c r="P27" s="452" t="str">
        <f t="shared" si="3"/>
        <v>Bu lông ren suốtM20*60Mạ kẽm 8.8Din 933 = 272Cái</v>
      </c>
    </row>
    <row r="28" spans="1:16" ht="42" customHeight="1" thickBot="1">
      <c r="A28" s="543" t="s">
        <v>1094</v>
      </c>
      <c r="B28" s="544" t="s">
        <v>1984</v>
      </c>
      <c r="C28" s="544" t="s">
        <v>1996</v>
      </c>
      <c r="D28" s="544" t="s">
        <v>1986</v>
      </c>
      <c r="E28" s="545">
        <v>192</v>
      </c>
      <c r="F28" s="544" t="s">
        <v>1987</v>
      </c>
      <c r="G28" s="544">
        <v>9900</v>
      </c>
      <c r="H28" s="544" t="s">
        <v>2137</v>
      </c>
      <c r="I28" s="544">
        <f t="shared" si="0"/>
        <v>1900800</v>
      </c>
      <c r="J28" s="544" t="s">
        <v>1988</v>
      </c>
      <c r="K28" s="461">
        <v>9900</v>
      </c>
      <c r="L28" s="462">
        <v>1900800</v>
      </c>
      <c r="M28" s="452">
        <f t="shared" si="1"/>
        <v>9900000</v>
      </c>
      <c r="N28" s="469">
        <f t="shared" si="2"/>
        <v>-9890100</v>
      </c>
      <c r="P28" s="452" t="str">
        <f t="shared" si="3"/>
        <v>Bu lông ren suốtM20*70Mạ kẽm 8.8Din 933 = 192Cái</v>
      </c>
    </row>
    <row r="29" spans="1:16" ht="42" customHeight="1" thickBot="1">
      <c r="A29" s="543" t="s">
        <v>1097</v>
      </c>
      <c r="B29" s="544" t="s">
        <v>1984</v>
      </c>
      <c r="C29" s="544" t="s">
        <v>1997</v>
      </c>
      <c r="D29" s="544" t="s">
        <v>1986</v>
      </c>
      <c r="E29" s="545">
        <v>120</v>
      </c>
      <c r="F29" s="544" t="s">
        <v>1987</v>
      </c>
      <c r="G29" s="544">
        <v>19400</v>
      </c>
      <c r="H29" s="544" t="s">
        <v>2138</v>
      </c>
      <c r="I29" s="544">
        <f t="shared" si="0"/>
        <v>2328000</v>
      </c>
      <c r="J29" s="544" t="s">
        <v>1988</v>
      </c>
      <c r="K29" s="461">
        <v>19400</v>
      </c>
      <c r="L29" s="462">
        <v>2328000</v>
      </c>
      <c r="M29" s="452">
        <f t="shared" si="1"/>
        <v>19400000</v>
      </c>
      <c r="N29" s="469">
        <f t="shared" si="2"/>
        <v>-19380600</v>
      </c>
      <c r="P29" s="452" t="str">
        <f t="shared" si="3"/>
        <v>Bu lông ren suốtM24*100Mạ kẽm 8.8Din 933 = 120Cái</v>
      </c>
    </row>
    <row r="30" spans="1:16" ht="42" customHeight="1" thickBot="1">
      <c r="A30" s="543" t="s">
        <v>1101</v>
      </c>
      <c r="B30" s="544" t="s">
        <v>1984</v>
      </c>
      <c r="C30" s="544" t="s">
        <v>1998</v>
      </c>
      <c r="D30" s="544" t="s">
        <v>1986</v>
      </c>
      <c r="E30" s="545">
        <v>48</v>
      </c>
      <c r="F30" s="544" t="s">
        <v>1987</v>
      </c>
      <c r="G30" s="544">
        <v>20800</v>
      </c>
      <c r="H30" s="544">
        <v>998.4</v>
      </c>
      <c r="I30" s="544">
        <f t="shared" si="0"/>
        <v>998400</v>
      </c>
      <c r="J30" s="544" t="s">
        <v>1988</v>
      </c>
      <c r="K30" s="461">
        <v>20800</v>
      </c>
      <c r="L30" s="462">
        <v>998400</v>
      </c>
      <c r="M30" s="452">
        <f t="shared" si="1"/>
        <v>20800000</v>
      </c>
      <c r="N30" s="469">
        <f t="shared" si="2"/>
        <v>-20779200</v>
      </c>
      <c r="P30" s="452" t="str">
        <f t="shared" si="3"/>
        <v>Bu lông ren suốtM24*110Mạ kẽm 8.8Din 933 = 48Cái</v>
      </c>
    </row>
    <row r="31" spans="1:16" ht="42" customHeight="1" thickBot="1">
      <c r="A31" s="543" t="s">
        <v>1105</v>
      </c>
      <c r="B31" s="544" t="s">
        <v>1984</v>
      </c>
      <c r="C31" s="544" t="s">
        <v>1999</v>
      </c>
      <c r="D31" s="544" t="s">
        <v>1986</v>
      </c>
      <c r="E31" s="545">
        <v>120</v>
      </c>
      <c r="F31" s="544" t="s">
        <v>1987</v>
      </c>
      <c r="G31" s="544">
        <v>17900</v>
      </c>
      <c r="H31" s="544" t="s">
        <v>2139</v>
      </c>
      <c r="I31" s="544">
        <f t="shared" si="0"/>
        <v>2148000</v>
      </c>
      <c r="J31" s="544" t="s">
        <v>1988</v>
      </c>
      <c r="K31" s="461">
        <v>17900</v>
      </c>
      <c r="L31" s="462">
        <v>2148000</v>
      </c>
      <c r="M31" s="452">
        <f t="shared" si="1"/>
        <v>17900000</v>
      </c>
      <c r="N31" s="469">
        <f t="shared" si="2"/>
        <v>-17882100</v>
      </c>
      <c r="P31" s="452" t="str">
        <f t="shared" si="3"/>
        <v>Bu lông ren suốtM24*90Mạ kẽm 8.8Din 933 = 120Cái</v>
      </c>
    </row>
    <row r="32" spans="1:16" ht="42" customHeight="1" thickBot="1">
      <c r="A32" s="543" t="s">
        <v>1109</v>
      </c>
      <c r="B32" s="544" t="s">
        <v>1984</v>
      </c>
      <c r="C32" s="544" t="s">
        <v>2000</v>
      </c>
      <c r="D32" s="544" t="s">
        <v>1986</v>
      </c>
      <c r="E32" s="545">
        <v>96</v>
      </c>
      <c r="F32" s="544" t="s">
        <v>1987</v>
      </c>
      <c r="G32" s="544">
        <v>46000</v>
      </c>
      <c r="H32" s="544" t="s">
        <v>2140</v>
      </c>
      <c r="I32" s="544">
        <f t="shared" si="0"/>
        <v>4416000</v>
      </c>
      <c r="J32" s="544" t="s">
        <v>1988</v>
      </c>
      <c r="K32" s="461">
        <v>46000</v>
      </c>
      <c r="L32" s="462">
        <v>4416000</v>
      </c>
      <c r="M32" s="452">
        <f t="shared" si="1"/>
        <v>46000000</v>
      </c>
      <c r="N32" s="469">
        <f t="shared" si="2"/>
        <v>-45954000</v>
      </c>
      <c r="P32" s="452" t="str">
        <f t="shared" si="3"/>
        <v>Bu lông ren suốtM30*120Mạ kẽm 8.8Din 933 = 96Cái</v>
      </c>
    </row>
    <row r="33" spans="1:16" ht="42" customHeight="1" thickBot="1">
      <c r="A33" s="543" t="s">
        <v>1113</v>
      </c>
      <c r="B33" s="544" t="s">
        <v>2001</v>
      </c>
      <c r="C33" s="544" t="s">
        <v>2002</v>
      </c>
      <c r="D33" s="544" t="s">
        <v>1986</v>
      </c>
      <c r="E33" s="545">
        <v>1326</v>
      </c>
      <c r="F33" s="544" t="s">
        <v>1987</v>
      </c>
      <c r="G33" s="544">
        <v>1590</v>
      </c>
      <c r="H33" s="544" t="s">
        <v>2141</v>
      </c>
      <c r="I33" s="544">
        <f t="shared" si="0"/>
        <v>2108340</v>
      </c>
      <c r="J33" s="544" t="s">
        <v>2003</v>
      </c>
      <c r="K33" s="461">
        <v>1590</v>
      </c>
      <c r="L33" s="462">
        <v>2108340</v>
      </c>
      <c r="M33" s="452">
        <f t="shared" si="1"/>
        <v>1590000</v>
      </c>
      <c r="N33" s="469">
        <f t="shared" si="2"/>
        <v>-1588410</v>
      </c>
      <c r="P33" s="452" t="str">
        <f t="shared" si="3"/>
        <v>EcuM16Mạ kẽm 8.8Din 934 = 1326Cái</v>
      </c>
    </row>
    <row r="34" spans="1:16" ht="42" customHeight="1" thickBot="1">
      <c r="A34" s="546" t="s">
        <v>1117</v>
      </c>
      <c r="B34" s="544" t="s">
        <v>2001</v>
      </c>
      <c r="C34" s="544" t="s">
        <v>2004</v>
      </c>
      <c r="D34" s="544" t="s">
        <v>1986</v>
      </c>
      <c r="E34" s="545">
        <v>773</v>
      </c>
      <c r="F34" s="544" t="s">
        <v>1987</v>
      </c>
      <c r="G34" s="544">
        <v>2900</v>
      </c>
      <c r="H34" s="544" t="s">
        <v>2142</v>
      </c>
      <c r="I34" s="544">
        <f t="shared" si="0"/>
        <v>2241700</v>
      </c>
      <c r="J34" s="544" t="s">
        <v>2003</v>
      </c>
      <c r="K34" s="461">
        <v>2900</v>
      </c>
      <c r="L34" s="462">
        <v>2241700</v>
      </c>
      <c r="M34" s="452">
        <f t="shared" si="1"/>
        <v>2900000</v>
      </c>
      <c r="N34" s="469">
        <f t="shared" si="2"/>
        <v>-2897100</v>
      </c>
      <c r="P34" s="452" t="str">
        <f t="shared" si="3"/>
        <v>EcuM20Mạ kẽm 8.8Din 934 = 773Cái</v>
      </c>
    </row>
    <row r="35" spans="1:16" ht="42" customHeight="1" thickBot="1">
      <c r="A35" s="546" t="s">
        <v>1121</v>
      </c>
      <c r="B35" s="544" t="s">
        <v>2001</v>
      </c>
      <c r="C35" s="544" t="s">
        <v>2005</v>
      </c>
      <c r="D35" s="544" t="s">
        <v>1986</v>
      </c>
      <c r="E35" s="545">
        <v>288</v>
      </c>
      <c r="F35" s="544" t="s">
        <v>1987</v>
      </c>
      <c r="G35" s="544">
        <v>4800</v>
      </c>
      <c r="H35" s="544" t="s">
        <v>2143</v>
      </c>
      <c r="I35" s="544">
        <f t="shared" si="0"/>
        <v>1382400</v>
      </c>
      <c r="J35" s="544" t="s">
        <v>2003</v>
      </c>
      <c r="K35" s="461">
        <v>4800</v>
      </c>
      <c r="L35" s="462">
        <v>1382400</v>
      </c>
      <c r="M35" s="452">
        <f t="shared" si="1"/>
        <v>4800000</v>
      </c>
      <c r="N35" s="469">
        <f t="shared" si="2"/>
        <v>-4795200</v>
      </c>
      <c r="P35" s="452" t="str">
        <f t="shared" si="3"/>
        <v>EcuM24Mạ kẽm 8.8Din 934 = 288Cái</v>
      </c>
    </row>
    <row r="36" spans="1:16" ht="42" customHeight="1" thickBot="1">
      <c r="A36" s="543" t="s">
        <v>1131</v>
      </c>
      <c r="B36" s="544" t="s">
        <v>2006</v>
      </c>
      <c r="C36" s="544" t="s">
        <v>2002</v>
      </c>
      <c r="D36" s="544" t="s">
        <v>1986</v>
      </c>
      <c r="E36" s="545">
        <v>128</v>
      </c>
      <c r="F36" s="544" t="s">
        <v>1987</v>
      </c>
      <c r="G36" s="544">
        <v>710</v>
      </c>
      <c r="H36" s="544">
        <v>90.88</v>
      </c>
      <c r="I36" s="544">
        <f t="shared" si="0"/>
        <v>90880</v>
      </c>
      <c r="J36" s="544" t="s">
        <v>2007</v>
      </c>
      <c r="K36" s="461">
        <v>710</v>
      </c>
      <c r="L36" s="462">
        <v>90880</v>
      </c>
      <c r="M36" s="452">
        <f>G36</f>
        <v>710</v>
      </c>
      <c r="N36" s="469">
        <f t="shared" si="2"/>
        <v>0</v>
      </c>
      <c r="P36" s="452" t="str">
        <f t="shared" si="3"/>
        <v>Long đen phẳngM16Mạ kẽm 8.8Din 125 = 128Cái</v>
      </c>
    </row>
    <row r="37" spans="1:16" ht="42" customHeight="1" thickBot="1">
      <c r="A37" s="543" t="s">
        <v>1778</v>
      </c>
      <c r="B37" s="544" t="s">
        <v>1984</v>
      </c>
      <c r="C37" s="544" t="s">
        <v>2008</v>
      </c>
      <c r="D37" s="544" t="s">
        <v>1986</v>
      </c>
      <c r="E37" s="545">
        <v>280</v>
      </c>
      <c r="F37" s="544" t="s">
        <v>1987</v>
      </c>
      <c r="G37" s="544">
        <v>2100</v>
      </c>
      <c r="H37" s="544">
        <v>588</v>
      </c>
      <c r="I37" s="544">
        <f t="shared" si="0"/>
        <v>588000</v>
      </c>
      <c r="J37" s="544" t="s">
        <v>1988</v>
      </c>
      <c r="K37" s="461">
        <v>2100</v>
      </c>
      <c r="L37" s="462">
        <v>588000</v>
      </c>
      <c r="M37" s="452">
        <f t="shared" si="1"/>
        <v>2100000</v>
      </c>
      <c r="N37" s="469">
        <f t="shared" si="2"/>
        <v>-2097900</v>
      </c>
      <c r="P37" s="452" t="str">
        <f t="shared" si="3"/>
        <v>Bu lông ren suốtM12*40Mạ kẽm 8.8Din 933 = 280Cái</v>
      </c>
    </row>
    <row r="38" spans="1:16" ht="42" customHeight="1" thickBot="1">
      <c r="A38" s="543" t="s">
        <v>1779</v>
      </c>
      <c r="B38" s="544" t="s">
        <v>1984</v>
      </c>
      <c r="C38" s="544" t="s">
        <v>2009</v>
      </c>
      <c r="D38" s="544" t="s">
        <v>1986</v>
      </c>
      <c r="E38" s="545">
        <v>104</v>
      </c>
      <c r="F38" s="544" t="s">
        <v>1987</v>
      </c>
      <c r="G38" s="544">
        <v>5800</v>
      </c>
      <c r="H38" s="544">
        <v>603.20000000000005</v>
      </c>
      <c r="I38" s="544">
        <f t="shared" si="0"/>
        <v>603200</v>
      </c>
      <c r="J38" s="544" t="s">
        <v>1988</v>
      </c>
      <c r="K38" s="461">
        <v>5800</v>
      </c>
      <c r="L38" s="462">
        <v>603200</v>
      </c>
      <c r="M38" s="452">
        <f t="shared" si="1"/>
        <v>5800000</v>
      </c>
      <c r="N38" s="469">
        <f t="shared" si="2"/>
        <v>-5794200</v>
      </c>
      <c r="P38" s="452" t="str">
        <f t="shared" si="3"/>
        <v>Bu lông ren suốtM16*65Mạ kẽm 8.8Din 933 = 104Cái</v>
      </c>
    </row>
    <row r="39" spans="1:16" ht="42" customHeight="1" thickBot="1">
      <c r="A39" s="543" t="s">
        <v>1781</v>
      </c>
      <c r="B39" s="544" t="s">
        <v>1984</v>
      </c>
      <c r="C39" s="544" t="s">
        <v>1990</v>
      </c>
      <c r="D39" s="544" t="s">
        <v>1986</v>
      </c>
      <c r="E39" s="545">
        <v>51</v>
      </c>
      <c r="F39" s="544" t="s">
        <v>1987</v>
      </c>
      <c r="G39" s="544">
        <v>5800</v>
      </c>
      <c r="H39" s="544">
        <v>295.8</v>
      </c>
      <c r="I39" s="544">
        <f t="shared" si="0"/>
        <v>295800</v>
      </c>
      <c r="J39" s="544" t="s">
        <v>1988</v>
      </c>
      <c r="K39" s="461">
        <v>5800</v>
      </c>
      <c r="L39" s="462">
        <v>295800</v>
      </c>
      <c r="M39" s="452">
        <f t="shared" si="1"/>
        <v>5800000</v>
      </c>
      <c r="N39" s="469">
        <f t="shared" si="2"/>
        <v>-5794200</v>
      </c>
      <c r="P39" s="452" t="str">
        <f t="shared" si="3"/>
        <v>Bu lông ren suốtM16*70Mạ kẽm 8.8Din 933 = 51Cái</v>
      </c>
    </row>
    <row r="40" spans="1:16" ht="42" customHeight="1" thickBot="1">
      <c r="A40" s="543" t="s">
        <v>1783</v>
      </c>
      <c r="B40" s="544" t="s">
        <v>1984</v>
      </c>
      <c r="C40" s="544" t="s">
        <v>2010</v>
      </c>
      <c r="D40" s="544" t="s">
        <v>1986</v>
      </c>
      <c r="E40" s="545">
        <v>24</v>
      </c>
      <c r="F40" s="544" t="s">
        <v>1987</v>
      </c>
      <c r="G40" s="544">
        <v>12700</v>
      </c>
      <c r="H40" s="544">
        <v>304.8</v>
      </c>
      <c r="I40" s="544">
        <f t="shared" si="0"/>
        <v>304800</v>
      </c>
      <c r="J40" s="544" t="s">
        <v>1988</v>
      </c>
      <c r="K40" s="461">
        <v>12700</v>
      </c>
      <c r="L40" s="462">
        <v>304800</v>
      </c>
      <c r="M40" s="452">
        <f t="shared" si="1"/>
        <v>12700000</v>
      </c>
      <c r="N40" s="469">
        <f t="shared" si="2"/>
        <v>-12687300</v>
      </c>
      <c r="P40" s="452" t="str">
        <f t="shared" si="3"/>
        <v>Bu lông ren suốtM20*100Mạ kẽm 8.8Din 933 = 24Cái</v>
      </c>
    </row>
    <row r="41" spans="1:16" ht="42" customHeight="1" thickBot="1">
      <c r="A41" s="543" t="s">
        <v>1785</v>
      </c>
      <c r="B41" s="544" t="s">
        <v>1984</v>
      </c>
      <c r="C41" s="544" t="s">
        <v>2011</v>
      </c>
      <c r="D41" s="544" t="s">
        <v>1986</v>
      </c>
      <c r="E41" s="545">
        <v>192</v>
      </c>
      <c r="F41" s="544" t="s">
        <v>1987</v>
      </c>
      <c r="G41" s="544">
        <v>11000</v>
      </c>
      <c r="H41" s="544" t="s">
        <v>2144</v>
      </c>
      <c r="I41" s="544">
        <f t="shared" si="0"/>
        <v>2112000</v>
      </c>
      <c r="J41" s="544" t="s">
        <v>1988</v>
      </c>
      <c r="K41" s="461">
        <v>11000</v>
      </c>
      <c r="L41" s="462">
        <v>2112000</v>
      </c>
      <c r="M41" s="452">
        <f t="shared" si="1"/>
        <v>11000000</v>
      </c>
      <c r="N41" s="469">
        <f t="shared" si="2"/>
        <v>-10989000</v>
      </c>
      <c r="P41" s="452" t="str">
        <f t="shared" si="3"/>
        <v>Bu lông ren suốtM20*80Mạ kẽm 8.8Din 933 = 192Cái</v>
      </c>
    </row>
    <row r="42" spans="1:16" ht="42" customHeight="1" thickBot="1">
      <c r="A42" s="543" t="s">
        <v>1787</v>
      </c>
      <c r="B42" s="544" t="s">
        <v>1984</v>
      </c>
      <c r="C42" s="544" t="s">
        <v>2012</v>
      </c>
      <c r="D42" s="544" t="s">
        <v>1986</v>
      </c>
      <c r="E42" s="545">
        <v>48</v>
      </c>
      <c r="F42" s="544" t="s">
        <v>1987</v>
      </c>
      <c r="G42" s="544">
        <v>12000</v>
      </c>
      <c r="H42" s="544">
        <v>576</v>
      </c>
      <c r="I42" s="544">
        <f t="shared" si="0"/>
        <v>576000</v>
      </c>
      <c r="J42" s="544" t="s">
        <v>1988</v>
      </c>
      <c r="K42" s="461">
        <v>12000</v>
      </c>
      <c r="L42" s="462">
        <v>576000</v>
      </c>
      <c r="M42" s="452">
        <f t="shared" si="1"/>
        <v>12000000</v>
      </c>
      <c r="N42" s="469">
        <f t="shared" si="2"/>
        <v>-11988000</v>
      </c>
      <c r="P42" s="452" t="str">
        <f t="shared" si="3"/>
        <v>Bu lông ren suốtM20*85Mạ kẽm 8.8Din 933 = 48Cái</v>
      </c>
    </row>
    <row r="43" spans="1:16" ht="42" customHeight="1" thickBot="1">
      <c r="A43" s="543" t="s">
        <v>1789</v>
      </c>
      <c r="B43" s="544" t="s">
        <v>1984</v>
      </c>
      <c r="C43" s="544" t="s">
        <v>1998</v>
      </c>
      <c r="D43" s="544" t="s">
        <v>1986</v>
      </c>
      <c r="E43" s="545">
        <v>72</v>
      </c>
      <c r="F43" s="544" t="s">
        <v>1987</v>
      </c>
      <c r="G43" s="544">
        <v>20800</v>
      </c>
      <c r="H43" s="544" t="s">
        <v>2145</v>
      </c>
      <c r="I43" s="544">
        <f t="shared" si="0"/>
        <v>1497600</v>
      </c>
      <c r="J43" s="544" t="s">
        <v>1988</v>
      </c>
      <c r="K43" s="461">
        <v>20800</v>
      </c>
      <c r="L43" s="462">
        <v>1497600</v>
      </c>
      <c r="M43" s="452">
        <f t="shared" si="1"/>
        <v>20800000</v>
      </c>
      <c r="N43" s="469">
        <f t="shared" si="2"/>
        <v>-20779200</v>
      </c>
      <c r="P43" s="452" t="str">
        <f t="shared" si="3"/>
        <v>Bu lông ren suốtM24*110Mạ kẽm 8.8Din 933 = 72Cái</v>
      </c>
    </row>
    <row r="44" spans="1:16" ht="42" customHeight="1" thickBot="1">
      <c r="A44" s="543" t="s">
        <v>1791</v>
      </c>
      <c r="B44" s="544" t="s">
        <v>1984</v>
      </c>
      <c r="C44" s="544" t="s">
        <v>2013</v>
      </c>
      <c r="D44" s="544" t="s">
        <v>1986</v>
      </c>
      <c r="E44" s="545">
        <v>72</v>
      </c>
      <c r="F44" s="544" t="s">
        <v>1987</v>
      </c>
      <c r="G44" s="544">
        <v>18000</v>
      </c>
      <c r="H44" s="544" t="s">
        <v>2146</v>
      </c>
      <c r="I44" s="544">
        <f t="shared" si="0"/>
        <v>1296000</v>
      </c>
      <c r="J44" s="544" t="s">
        <v>1988</v>
      </c>
      <c r="K44" s="461">
        <v>18000</v>
      </c>
      <c r="L44" s="462">
        <v>1296000</v>
      </c>
      <c r="M44" s="452">
        <f t="shared" si="1"/>
        <v>18000000</v>
      </c>
      <c r="N44" s="469">
        <f t="shared" si="2"/>
        <v>-17982000</v>
      </c>
      <c r="P44" s="452" t="str">
        <f t="shared" si="3"/>
        <v>Bu lông ren suốtM24*85Mạ kẽm 8.8Din 933 = 72Cái</v>
      </c>
    </row>
    <row r="45" spans="1:16" ht="42" customHeight="1" thickBot="1">
      <c r="A45" s="543" t="s">
        <v>1793</v>
      </c>
      <c r="B45" s="544" t="s">
        <v>1984</v>
      </c>
      <c r="C45" s="544" t="s">
        <v>1999</v>
      </c>
      <c r="D45" s="544" t="s">
        <v>1986</v>
      </c>
      <c r="E45" s="545">
        <v>48</v>
      </c>
      <c r="F45" s="544" t="s">
        <v>1987</v>
      </c>
      <c r="G45" s="544">
        <v>18000</v>
      </c>
      <c r="H45" s="544">
        <v>864</v>
      </c>
      <c r="I45" s="544">
        <f t="shared" si="0"/>
        <v>864000</v>
      </c>
      <c r="J45" s="544" t="s">
        <v>1988</v>
      </c>
      <c r="K45" s="461">
        <v>18000</v>
      </c>
      <c r="L45" s="462">
        <v>864000</v>
      </c>
      <c r="M45" s="452">
        <f t="shared" si="1"/>
        <v>18000000</v>
      </c>
      <c r="N45" s="469">
        <f t="shared" si="2"/>
        <v>-17982000</v>
      </c>
      <c r="P45" s="452" t="str">
        <f t="shared" si="3"/>
        <v>Bu lông ren suốtM24*90Mạ kẽm 8.8Din 933 = 48Cái</v>
      </c>
    </row>
    <row r="46" spans="1:16" ht="42" customHeight="1" thickBot="1">
      <c r="A46" s="543" t="s">
        <v>1795</v>
      </c>
      <c r="B46" s="544" t="s">
        <v>1984</v>
      </c>
      <c r="C46" s="544" t="s">
        <v>2014</v>
      </c>
      <c r="D46" s="544" t="s">
        <v>1986</v>
      </c>
      <c r="E46" s="545">
        <v>72</v>
      </c>
      <c r="F46" s="544" t="s">
        <v>1987</v>
      </c>
      <c r="G46" s="544">
        <v>44200</v>
      </c>
      <c r="H46" s="544" t="s">
        <v>2147</v>
      </c>
      <c r="I46" s="544">
        <f t="shared" si="0"/>
        <v>3182400</v>
      </c>
      <c r="J46" s="544" t="s">
        <v>1988</v>
      </c>
      <c r="K46" s="461">
        <v>44200</v>
      </c>
      <c r="L46" s="462">
        <v>3182400</v>
      </c>
      <c r="M46" s="452">
        <f t="shared" si="1"/>
        <v>44200000</v>
      </c>
      <c r="N46" s="469">
        <f t="shared" si="2"/>
        <v>-44155800</v>
      </c>
      <c r="P46" s="452" t="str">
        <f t="shared" si="3"/>
        <v>Bu lông ren suốtM30*100Mạ kẽm 8.8Din 933 = 72Cái</v>
      </c>
    </row>
    <row r="47" spans="1:16" ht="42" customHeight="1" thickBot="1">
      <c r="A47" s="543" t="s">
        <v>1797</v>
      </c>
      <c r="B47" s="544" t="s">
        <v>1984</v>
      </c>
      <c r="C47" s="544" t="s">
        <v>2015</v>
      </c>
      <c r="D47" s="544" t="s">
        <v>1986</v>
      </c>
      <c r="E47" s="545">
        <v>48</v>
      </c>
      <c r="F47" s="544" t="s">
        <v>1987</v>
      </c>
      <c r="G47" s="544">
        <v>61000</v>
      </c>
      <c r="H47" s="544" t="s">
        <v>2148</v>
      </c>
      <c r="I47" s="544">
        <f t="shared" si="0"/>
        <v>2928000</v>
      </c>
      <c r="J47" s="544" t="s">
        <v>1988</v>
      </c>
      <c r="K47" s="461">
        <v>61000</v>
      </c>
      <c r="L47" s="462">
        <v>29280000</v>
      </c>
      <c r="M47" s="452">
        <f t="shared" si="1"/>
        <v>61000000</v>
      </c>
      <c r="N47" s="469">
        <f t="shared" si="2"/>
        <v>-60939000</v>
      </c>
      <c r="P47" s="452" t="str">
        <f t="shared" si="3"/>
        <v>Bu lông ren suốtM36*100Mạ kẽm 8.8Din 933 = 48Cái</v>
      </c>
    </row>
    <row r="48" spans="1:16" ht="42" customHeight="1" thickBot="1">
      <c r="A48" s="543" t="s">
        <v>1799</v>
      </c>
      <c r="B48" s="544" t="s">
        <v>2001</v>
      </c>
      <c r="C48" s="544" t="s">
        <v>2016</v>
      </c>
      <c r="D48" s="544" t="s">
        <v>1986</v>
      </c>
      <c r="E48" s="545">
        <v>280</v>
      </c>
      <c r="F48" s="544" t="s">
        <v>1987</v>
      </c>
      <c r="G48" s="544">
        <v>690</v>
      </c>
      <c r="H48" s="544">
        <v>193.2</v>
      </c>
      <c r="I48" s="544">
        <f t="shared" si="0"/>
        <v>193200</v>
      </c>
      <c r="J48" s="544" t="s">
        <v>2003</v>
      </c>
      <c r="K48" s="461">
        <v>690</v>
      </c>
      <c r="L48" s="462">
        <v>193200</v>
      </c>
      <c r="M48" s="452">
        <f>G48</f>
        <v>690</v>
      </c>
      <c r="N48" s="469">
        <f t="shared" si="2"/>
        <v>0</v>
      </c>
      <c r="P48" s="452" t="str">
        <f t="shared" si="3"/>
        <v>EcuM12Mạ kẽm 8.8Din 934 = 280Cái</v>
      </c>
    </row>
    <row r="49" spans="1:16" ht="42" customHeight="1" thickBot="1">
      <c r="A49" s="543" t="s">
        <v>1801</v>
      </c>
      <c r="B49" s="544" t="s">
        <v>2001</v>
      </c>
      <c r="C49" s="544" t="s">
        <v>2002</v>
      </c>
      <c r="D49" s="544" t="s">
        <v>1986</v>
      </c>
      <c r="E49" s="545">
        <v>51</v>
      </c>
      <c r="F49" s="544" t="s">
        <v>1987</v>
      </c>
      <c r="G49" s="544">
        <v>1590</v>
      </c>
      <c r="H49" s="544">
        <v>81.09</v>
      </c>
      <c r="I49" s="544">
        <f t="shared" si="0"/>
        <v>81090</v>
      </c>
      <c r="J49" s="544" t="s">
        <v>2003</v>
      </c>
      <c r="K49" s="461">
        <v>1590</v>
      </c>
      <c r="L49" s="462">
        <v>81090</v>
      </c>
      <c r="M49" s="452">
        <f t="shared" si="1"/>
        <v>1590000</v>
      </c>
      <c r="N49" s="469">
        <f t="shared" si="2"/>
        <v>-1588410</v>
      </c>
      <c r="P49" s="452" t="str">
        <f t="shared" si="3"/>
        <v>EcuM16Mạ kẽm 8.8Din 934 = 51Cái</v>
      </c>
    </row>
    <row r="50" spans="1:16" ht="42" customHeight="1" thickBot="1">
      <c r="A50" s="543" t="s">
        <v>1803</v>
      </c>
      <c r="B50" s="544" t="s">
        <v>2006</v>
      </c>
      <c r="C50" s="544" t="s">
        <v>2002</v>
      </c>
      <c r="D50" s="544" t="s">
        <v>1986</v>
      </c>
      <c r="E50" s="545">
        <v>432</v>
      </c>
      <c r="F50" s="544" t="s">
        <v>1987</v>
      </c>
      <c r="G50" s="544">
        <v>710</v>
      </c>
      <c r="H50" s="544">
        <v>306.72000000000003</v>
      </c>
      <c r="I50" s="544">
        <f t="shared" si="0"/>
        <v>306720</v>
      </c>
      <c r="J50" s="544" t="s">
        <v>2007</v>
      </c>
      <c r="K50" s="558">
        <v>710</v>
      </c>
      <c r="L50" s="559">
        <v>306720</v>
      </c>
      <c r="M50" s="452">
        <f>G50</f>
        <v>710</v>
      </c>
      <c r="N50" s="469">
        <f t="shared" si="2"/>
        <v>0</v>
      </c>
      <c r="P50" s="452" t="str">
        <f t="shared" si="3"/>
        <v>Long đen phẳngM16Mạ kẽm 8.8Din 125 = 432Cái</v>
      </c>
    </row>
    <row r="51" spans="1:16" ht="42" customHeight="1" thickBot="1">
      <c r="A51" s="543" t="s">
        <v>1805</v>
      </c>
      <c r="B51" s="544" t="s">
        <v>2001</v>
      </c>
      <c r="C51" s="544" t="s">
        <v>2004</v>
      </c>
      <c r="D51" s="544" t="s">
        <v>1986</v>
      </c>
      <c r="E51" s="545">
        <v>264</v>
      </c>
      <c r="F51" s="544" t="s">
        <v>1987</v>
      </c>
      <c r="G51" s="544">
        <v>2940</v>
      </c>
      <c r="H51" s="544">
        <v>776.16</v>
      </c>
      <c r="I51" s="544">
        <f t="shared" si="0"/>
        <v>776160</v>
      </c>
      <c r="J51" s="544" t="s">
        <v>2003</v>
      </c>
      <c r="K51" s="461">
        <v>2940</v>
      </c>
      <c r="L51" s="462">
        <v>776160</v>
      </c>
      <c r="M51" s="452">
        <f t="shared" si="1"/>
        <v>2940000</v>
      </c>
      <c r="N51" s="469">
        <f t="shared" si="2"/>
        <v>-2937060</v>
      </c>
      <c r="P51" s="452" t="str">
        <f t="shared" si="3"/>
        <v>EcuM20Mạ kẽm 8.8Din 934 = 264Cái</v>
      </c>
    </row>
    <row r="52" spans="1:16" ht="42" customHeight="1" thickBot="1">
      <c r="A52" s="543" t="s">
        <v>1807</v>
      </c>
      <c r="B52" s="544" t="s">
        <v>2006</v>
      </c>
      <c r="C52" s="544" t="s">
        <v>2004</v>
      </c>
      <c r="D52" s="544" t="s">
        <v>1986</v>
      </c>
      <c r="E52" s="545">
        <v>112</v>
      </c>
      <c r="F52" s="544" t="s">
        <v>1987</v>
      </c>
      <c r="G52" s="544">
        <v>1050</v>
      </c>
      <c r="H52" s="544">
        <v>117.6</v>
      </c>
      <c r="I52" s="544">
        <f t="shared" si="0"/>
        <v>117600</v>
      </c>
      <c r="J52" s="544" t="s">
        <v>2007</v>
      </c>
      <c r="K52" s="558">
        <v>1050</v>
      </c>
      <c r="L52" s="559">
        <v>117600</v>
      </c>
      <c r="M52" s="452">
        <f t="shared" si="1"/>
        <v>1050000</v>
      </c>
      <c r="N52" s="469">
        <f t="shared" si="2"/>
        <v>-1048950</v>
      </c>
      <c r="P52" s="452" t="str">
        <f t="shared" si="3"/>
        <v>Long đen phẳngM20Mạ kẽm 8.8Din 125 = 112Cái</v>
      </c>
    </row>
    <row r="53" spans="1:16" ht="42" customHeight="1" thickBot="1">
      <c r="A53" s="543" t="s">
        <v>1809</v>
      </c>
      <c r="B53" s="544" t="s">
        <v>2001</v>
      </c>
      <c r="C53" s="544" t="s">
        <v>2005</v>
      </c>
      <c r="D53" s="544" t="s">
        <v>1986</v>
      </c>
      <c r="E53" s="545">
        <v>192</v>
      </c>
      <c r="F53" s="544" t="s">
        <v>1987</v>
      </c>
      <c r="G53" s="544">
        <v>4900</v>
      </c>
      <c r="H53" s="544">
        <v>940.8</v>
      </c>
      <c r="I53" s="544">
        <f t="shared" si="0"/>
        <v>940800</v>
      </c>
      <c r="J53" s="544" t="s">
        <v>2003</v>
      </c>
      <c r="K53" s="461">
        <v>4900</v>
      </c>
      <c r="L53" s="462">
        <v>940800</v>
      </c>
      <c r="M53" s="452">
        <f t="shared" si="1"/>
        <v>4900000</v>
      </c>
      <c r="N53" s="469">
        <f t="shared" si="2"/>
        <v>-4895100</v>
      </c>
      <c r="P53" s="452" t="str">
        <f t="shared" si="3"/>
        <v>EcuM24Mạ kẽm 8.8Din 934 = 192Cái</v>
      </c>
    </row>
    <row r="54" spans="1:16" ht="42" customHeight="1" thickBot="1">
      <c r="A54" s="543" t="s">
        <v>1811</v>
      </c>
      <c r="B54" s="544" t="s">
        <v>2001</v>
      </c>
      <c r="C54" s="544" t="s">
        <v>2017</v>
      </c>
      <c r="D54" s="544" t="s">
        <v>1986</v>
      </c>
      <c r="E54" s="545">
        <v>72</v>
      </c>
      <c r="F54" s="544" t="s">
        <v>1987</v>
      </c>
      <c r="G54" s="544">
        <v>9700</v>
      </c>
      <c r="H54" s="544">
        <v>698.4</v>
      </c>
      <c r="I54" s="544">
        <f t="shared" si="0"/>
        <v>698400</v>
      </c>
      <c r="J54" s="544" t="s">
        <v>2003</v>
      </c>
      <c r="K54" s="461">
        <v>9700</v>
      </c>
      <c r="L54" s="462">
        <v>698400</v>
      </c>
      <c r="M54" s="452">
        <f t="shared" si="1"/>
        <v>9700000</v>
      </c>
      <c r="N54" s="469">
        <f t="shared" si="2"/>
        <v>-9690300</v>
      </c>
      <c r="P54" s="452" t="str">
        <f t="shared" si="3"/>
        <v>EcuM30Mạ kẽm 8.8Din 934 = 72Cái</v>
      </c>
    </row>
    <row r="55" spans="1:16" ht="42" customHeight="1" thickBot="1">
      <c r="A55" s="543" t="s">
        <v>1813</v>
      </c>
      <c r="B55" s="544" t="s">
        <v>2001</v>
      </c>
      <c r="C55" s="544" t="s">
        <v>2017</v>
      </c>
      <c r="D55" s="544" t="s">
        <v>1986</v>
      </c>
      <c r="E55" s="545">
        <v>96</v>
      </c>
      <c r="F55" s="544" t="s">
        <v>1987</v>
      </c>
      <c r="G55" s="544">
        <v>9700</v>
      </c>
      <c r="H55" s="544">
        <v>931.2</v>
      </c>
      <c r="I55" s="544">
        <f t="shared" si="0"/>
        <v>931200</v>
      </c>
      <c r="J55" s="544" t="s">
        <v>2003</v>
      </c>
      <c r="K55" s="461">
        <v>9700</v>
      </c>
      <c r="L55" s="462">
        <v>931200</v>
      </c>
      <c r="M55" s="452">
        <f t="shared" si="1"/>
        <v>9700000</v>
      </c>
      <c r="N55" s="469">
        <f t="shared" si="2"/>
        <v>-9690300</v>
      </c>
      <c r="P55" s="452" t="str">
        <f t="shared" si="3"/>
        <v>EcuM30Mạ kẽm 8.8Din 934 = 96Cái</v>
      </c>
    </row>
    <row r="56" spans="1:16" ht="42" customHeight="1" thickBot="1">
      <c r="A56" s="543" t="s">
        <v>1815</v>
      </c>
      <c r="B56" s="544" t="s">
        <v>2001</v>
      </c>
      <c r="C56" s="544" t="s">
        <v>2018</v>
      </c>
      <c r="D56" s="544" t="s">
        <v>1986</v>
      </c>
      <c r="E56" s="545">
        <v>48</v>
      </c>
      <c r="F56" s="544" t="s">
        <v>1987</v>
      </c>
      <c r="G56" s="544">
        <v>16500</v>
      </c>
      <c r="H56" s="544">
        <v>792</v>
      </c>
      <c r="I56" s="544">
        <f t="shared" si="0"/>
        <v>792000</v>
      </c>
      <c r="J56" s="544" t="s">
        <v>2003</v>
      </c>
      <c r="K56" s="461">
        <v>16500</v>
      </c>
      <c r="L56" s="462">
        <v>792000</v>
      </c>
      <c r="M56" s="452">
        <f t="shared" si="1"/>
        <v>16500000</v>
      </c>
      <c r="N56" s="469">
        <f t="shared" si="2"/>
        <v>-16483500</v>
      </c>
      <c r="P56" s="452" t="str">
        <f t="shared" si="3"/>
        <v>EcuM36Mạ kẽm 8.8Din 934 = 48Cái</v>
      </c>
    </row>
    <row r="57" spans="1:16" ht="42" customHeight="1" thickBot="1">
      <c r="A57" s="543" t="s">
        <v>1817</v>
      </c>
      <c r="B57" s="544" t="s">
        <v>2006</v>
      </c>
      <c r="C57" s="544" t="s">
        <v>2016</v>
      </c>
      <c r="D57" s="544" t="s">
        <v>1986</v>
      </c>
      <c r="E57" s="545">
        <v>240</v>
      </c>
      <c r="F57" s="544" t="s">
        <v>1987</v>
      </c>
      <c r="G57" s="544">
        <v>440</v>
      </c>
      <c r="H57" s="544">
        <v>105.6</v>
      </c>
      <c r="I57" s="544">
        <f t="shared" si="0"/>
        <v>105600</v>
      </c>
      <c r="J57" s="544" t="s">
        <v>2007</v>
      </c>
      <c r="K57" s="461">
        <v>440</v>
      </c>
      <c r="L57" s="462">
        <v>105600</v>
      </c>
      <c r="M57" s="452">
        <f>G57</f>
        <v>440</v>
      </c>
      <c r="N57" s="469">
        <f t="shared" si="2"/>
        <v>0</v>
      </c>
      <c r="P57" s="452" t="str">
        <f t="shared" si="3"/>
        <v>Long đen phẳngM12Mạ kẽm 8.8Din 125 = 240Cái</v>
      </c>
    </row>
    <row r="58" spans="1:16" ht="42" customHeight="1" thickBot="1">
      <c r="A58" s="543" t="s">
        <v>1819</v>
      </c>
      <c r="B58" s="544" t="s">
        <v>2006</v>
      </c>
      <c r="C58" s="544" t="s">
        <v>2002</v>
      </c>
      <c r="D58" s="544" t="s">
        <v>1986</v>
      </c>
      <c r="E58" s="545">
        <v>1926</v>
      </c>
      <c r="F58" s="544" t="s">
        <v>1987</v>
      </c>
      <c r="G58" s="544">
        <v>710</v>
      </c>
      <c r="H58" s="544" t="s">
        <v>2149</v>
      </c>
      <c r="I58" s="544">
        <f t="shared" si="0"/>
        <v>1367460</v>
      </c>
      <c r="J58" s="544" t="s">
        <v>2007</v>
      </c>
      <c r="K58" s="461">
        <v>710</v>
      </c>
      <c r="L58" s="462">
        <v>1367460</v>
      </c>
      <c r="M58" s="452">
        <f>G58</f>
        <v>710</v>
      </c>
      <c r="N58" s="469">
        <f t="shared" si="2"/>
        <v>0</v>
      </c>
      <c r="P58" s="452" t="str">
        <f t="shared" si="3"/>
        <v>Long đen phẳngM16Mạ kẽm 8.8Din 125 = 1926Cái</v>
      </c>
    </row>
    <row r="59" spans="1:16" ht="42" customHeight="1" thickBot="1">
      <c r="A59" s="543" t="s">
        <v>1821</v>
      </c>
      <c r="B59" s="544" t="s">
        <v>2006</v>
      </c>
      <c r="C59" s="544" t="s">
        <v>2002</v>
      </c>
      <c r="D59" s="544" t="s">
        <v>1986</v>
      </c>
      <c r="E59" s="545">
        <v>24</v>
      </c>
      <c r="F59" s="544" t="s">
        <v>1987</v>
      </c>
      <c r="G59" s="544">
        <v>710</v>
      </c>
      <c r="H59" s="544">
        <v>17.04</v>
      </c>
      <c r="I59" s="544">
        <f t="shared" si="0"/>
        <v>17040</v>
      </c>
      <c r="J59" s="544" t="s">
        <v>2007</v>
      </c>
      <c r="K59" s="461">
        <v>710</v>
      </c>
      <c r="L59" s="462">
        <v>17040</v>
      </c>
      <c r="M59" s="452">
        <f>G59</f>
        <v>710</v>
      </c>
      <c r="N59" s="469">
        <f t="shared" si="2"/>
        <v>0</v>
      </c>
      <c r="P59" s="452" t="str">
        <f t="shared" si="3"/>
        <v>Long đen phẳngM16Mạ kẽm 8.8Din 125 = 24Cái</v>
      </c>
    </row>
    <row r="60" spans="1:16" ht="42" customHeight="1" thickBot="1">
      <c r="A60" s="543" t="s">
        <v>1823</v>
      </c>
      <c r="B60" s="544" t="s">
        <v>2019</v>
      </c>
      <c r="C60" s="544" t="s">
        <v>2020</v>
      </c>
      <c r="D60" s="544" t="s">
        <v>1986</v>
      </c>
      <c r="E60" s="545">
        <v>32</v>
      </c>
      <c r="F60" s="544" t="s">
        <v>1987</v>
      </c>
      <c r="G60" s="544">
        <v>14300</v>
      </c>
      <c r="H60" s="544">
        <v>457.6</v>
      </c>
      <c r="I60" s="544">
        <f t="shared" si="0"/>
        <v>457600</v>
      </c>
      <c r="J60" s="547" t="s">
        <v>2021</v>
      </c>
      <c r="K60" s="461">
        <v>14300</v>
      </c>
      <c r="L60" s="462">
        <v>457600</v>
      </c>
      <c r="M60" s="452">
        <f t="shared" si="1"/>
        <v>14300000</v>
      </c>
      <c r="N60" s="469">
        <f t="shared" si="2"/>
        <v>-14285700</v>
      </c>
      <c r="P60" s="452" t="str">
        <f t="shared" si="3"/>
        <v>Long đen vuông vátM17.5Mạ kẽm 8.8din 434 = 32Cái</v>
      </c>
    </row>
    <row r="61" spans="1:16" ht="42" customHeight="1" thickBot="1">
      <c r="A61" s="543" t="s">
        <v>1824</v>
      </c>
      <c r="B61" s="544" t="s">
        <v>2019</v>
      </c>
      <c r="C61" s="544" t="s">
        <v>2020</v>
      </c>
      <c r="D61" s="544" t="s">
        <v>1986</v>
      </c>
      <c r="E61" s="545">
        <v>32</v>
      </c>
      <c r="F61" s="544" t="s">
        <v>1987</v>
      </c>
      <c r="G61" s="544">
        <v>14300</v>
      </c>
      <c r="H61" s="544">
        <v>457.6</v>
      </c>
      <c r="I61" s="544">
        <f t="shared" si="0"/>
        <v>457600</v>
      </c>
      <c r="J61" s="547" t="s">
        <v>2021</v>
      </c>
      <c r="K61" s="461">
        <v>14300</v>
      </c>
      <c r="L61" s="462">
        <v>457600</v>
      </c>
      <c r="M61" s="452">
        <f t="shared" si="1"/>
        <v>14300000</v>
      </c>
      <c r="N61" s="469">
        <f t="shared" si="2"/>
        <v>-14285700</v>
      </c>
      <c r="P61" s="452" t="str">
        <f t="shared" si="3"/>
        <v>Long đen vuông vátM17.5Mạ kẽm 8.8din 434 = 32Cái</v>
      </c>
    </row>
    <row r="62" spans="1:16" ht="42" customHeight="1" thickBot="1">
      <c r="A62" s="543" t="s">
        <v>1826</v>
      </c>
      <c r="B62" s="544" t="s">
        <v>2006</v>
      </c>
      <c r="C62" s="544" t="s">
        <v>2004</v>
      </c>
      <c r="D62" s="544" t="s">
        <v>1986</v>
      </c>
      <c r="E62" s="545">
        <v>1362</v>
      </c>
      <c r="F62" s="544" t="s">
        <v>1987</v>
      </c>
      <c r="G62" s="544">
        <v>550</v>
      </c>
      <c r="H62" s="544">
        <v>749.1</v>
      </c>
      <c r="I62" s="544">
        <f t="shared" si="0"/>
        <v>749100</v>
      </c>
      <c r="J62" s="544" t="s">
        <v>2007</v>
      </c>
      <c r="K62" s="461">
        <v>550</v>
      </c>
      <c r="L62" s="462">
        <v>749100</v>
      </c>
      <c r="M62" s="452">
        <f>G62</f>
        <v>550</v>
      </c>
      <c r="N62" s="469">
        <f t="shared" si="2"/>
        <v>0</v>
      </c>
      <c r="P62" s="452" t="str">
        <f t="shared" si="3"/>
        <v>Long đen phẳngM20Mạ kẽm 8.8Din 125 = 1362Cái</v>
      </c>
    </row>
    <row r="63" spans="1:16" ht="42" customHeight="1" thickBot="1">
      <c r="A63" s="543" t="s">
        <v>1828</v>
      </c>
      <c r="B63" s="544" t="s">
        <v>2019</v>
      </c>
      <c r="C63" s="544" t="s">
        <v>2022</v>
      </c>
      <c r="D63" s="544" t="s">
        <v>1986</v>
      </c>
      <c r="E63" s="545">
        <v>16</v>
      </c>
      <c r="F63" s="544" t="s">
        <v>1987</v>
      </c>
      <c r="G63" s="544">
        <v>28800</v>
      </c>
      <c r="H63" s="544">
        <v>460.8</v>
      </c>
      <c r="I63" s="544">
        <f t="shared" si="0"/>
        <v>460800</v>
      </c>
      <c r="J63" s="547" t="s">
        <v>2021</v>
      </c>
      <c r="K63" s="461">
        <v>28800</v>
      </c>
      <c r="L63" s="462">
        <v>460800</v>
      </c>
      <c r="M63" s="452">
        <f t="shared" si="1"/>
        <v>28800000</v>
      </c>
      <c r="N63" s="469">
        <f t="shared" si="2"/>
        <v>-28771200</v>
      </c>
      <c r="P63" s="452" t="str">
        <f t="shared" si="3"/>
        <v>Long đen vuông vátM22Mạ kẽm 8.8din 434 = 16Cái</v>
      </c>
    </row>
    <row r="64" spans="1:16" ht="42" customHeight="1" thickBot="1">
      <c r="A64" s="543" t="s">
        <v>1829</v>
      </c>
      <c r="B64" s="544" t="s">
        <v>2019</v>
      </c>
      <c r="C64" s="544" t="s">
        <v>2022</v>
      </c>
      <c r="D64" s="544" t="s">
        <v>1986</v>
      </c>
      <c r="E64" s="545">
        <v>12</v>
      </c>
      <c r="F64" s="544" t="s">
        <v>1987</v>
      </c>
      <c r="G64" s="544">
        <v>28800</v>
      </c>
      <c r="H64" s="544">
        <v>345.6</v>
      </c>
      <c r="I64" s="544">
        <f t="shared" si="0"/>
        <v>345600</v>
      </c>
      <c r="J64" s="547" t="s">
        <v>2021</v>
      </c>
      <c r="K64" s="461">
        <v>28800</v>
      </c>
      <c r="L64" s="462">
        <v>345600</v>
      </c>
      <c r="M64" s="452">
        <f t="shared" si="1"/>
        <v>28800000</v>
      </c>
      <c r="N64" s="469">
        <f t="shared" si="2"/>
        <v>-28771200</v>
      </c>
      <c r="P64" s="452" t="str">
        <f t="shared" si="3"/>
        <v>Long đen vuông vátM22Mạ kẽm 8.8din 434 = 12Cái</v>
      </c>
    </row>
    <row r="65" spans="1:16" ht="42" customHeight="1" thickBot="1">
      <c r="A65" s="543" t="s">
        <v>1831</v>
      </c>
      <c r="B65" s="544" t="s">
        <v>2006</v>
      </c>
      <c r="C65" s="548" t="s">
        <v>2005</v>
      </c>
      <c r="D65" s="544" t="s">
        <v>1986</v>
      </c>
      <c r="E65" s="545">
        <v>576</v>
      </c>
      <c r="F65" s="544" t="s">
        <v>1987</v>
      </c>
      <c r="G65" s="544">
        <v>1150</v>
      </c>
      <c r="H65" s="544">
        <v>662.4</v>
      </c>
      <c r="I65" s="544">
        <f t="shared" si="0"/>
        <v>662400</v>
      </c>
      <c r="J65" s="544" t="s">
        <v>2007</v>
      </c>
      <c r="K65" s="461">
        <v>1150</v>
      </c>
      <c r="L65" s="462">
        <v>662400</v>
      </c>
      <c r="M65" s="452">
        <f t="shared" si="1"/>
        <v>1150000</v>
      </c>
      <c r="N65" s="469">
        <f t="shared" si="2"/>
        <v>-1148850</v>
      </c>
      <c r="P65" s="452" t="str">
        <f t="shared" si="3"/>
        <v>Long đen phẳngM24Mạ kẽm 8.8Din 125 = 576Cái</v>
      </c>
    </row>
    <row r="66" spans="1:16" ht="42" customHeight="1" thickBot="1">
      <c r="A66" s="543" t="s">
        <v>1833</v>
      </c>
      <c r="B66" s="544" t="s">
        <v>2006</v>
      </c>
      <c r="C66" s="548" t="s">
        <v>2017</v>
      </c>
      <c r="D66" s="544" t="s">
        <v>1986</v>
      </c>
      <c r="E66" s="545">
        <v>192</v>
      </c>
      <c r="F66" s="544" t="s">
        <v>1987</v>
      </c>
      <c r="G66" s="544">
        <v>1880</v>
      </c>
      <c r="H66" s="544">
        <v>360.96</v>
      </c>
      <c r="I66" s="544">
        <f t="shared" si="0"/>
        <v>360960</v>
      </c>
      <c r="J66" s="544" t="s">
        <v>2007</v>
      </c>
      <c r="K66" s="461">
        <v>1880</v>
      </c>
      <c r="L66" s="462">
        <v>360960</v>
      </c>
      <c r="M66" s="452">
        <f t="shared" si="1"/>
        <v>1880000</v>
      </c>
      <c r="N66" s="469">
        <f t="shared" si="2"/>
        <v>-1878120</v>
      </c>
      <c r="P66" s="452" t="str">
        <f t="shared" si="3"/>
        <v>Long đen phẳngM30Mạ kẽm 8.8Din 125 = 192Cái</v>
      </c>
    </row>
    <row r="67" spans="1:16" ht="42" customHeight="1" thickBot="1">
      <c r="A67" s="543" t="s">
        <v>1835</v>
      </c>
      <c r="B67" s="544" t="s">
        <v>2023</v>
      </c>
      <c r="C67" s="548" t="s">
        <v>2002</v>
      </c>
      <c r="D67" s="544" t="s">
        <v>1986</v>
      </c>
      <c r="E67" s="545">
        <v>102</v>
      </c>
      <c r="F67" s="544" t="s">
        <v>1987</v>
      </c>
      <c r="G67" s="544">
        <v>420</v>
      </c>
      <c r="H67" s="544">
        <v>42.84</v>
      </c>
      <c r="I67" s="544">
        <f t="shared" si="0"/>
        <v>42840</v>
      </c>
      <c r="J67" s="544" t="s">
        <v>2007</v>
      </c>
      <c r="K67" s="461">
        <v>420</v>
      </c>
      <c r="L67" s="462">
        <v>42840</v>
      </c>
      <c r="M67" s="452">
        <f>G67</f>
        <v>420</v>
      </c>
      <c r="N67" s="469">
        <f t="shared" si="2"/>
        <v>0</v>
      </c>
      <c r="P67" s="452" t="str">
        <f t="shared" si="3"/>
        <v>Long đen vênhM16Mạ kẽm 8.8Din 125 = 102Cái</v>
      </c>
    </row>
    <row r="68" spans="1:16" ht="42" customHeight="1" thickBot="1">
      <c r="A68" s="543" t="s">
        <v>1837</v>
      </c>
      <c r="B68" s="544" t="s">
        <v>2023</v>
      </c>
      <c r="C68" s="548" t="s">
        <v>2004</v>
      </c>
      <c r="D68" s="544" t="s">
        <v>1986</v>
      </c>
      <c r="E68" s="545">
        <v>528</v>
      </c>
      <c r="F68" s="544" t="s">
        <v>1987</v>
      </c>
      <c r="G68" s="544">
        <v>640</v>
      </c>
      <c r="H68" s="544">
        <v>337.92</v>
      </c>
      <c r="I68" s="544">
        <f t="shared" si="0"/>
        <v>337920</v>
      </c>
      <c r="J68" s="547" t="s">
        <v>2024</v>
      </c>
      <c r="K68" s="461">
        <v>640</v>
      </c>
      <c r="L68" s="462">
        <v>337920</v>
      </c>
      <c r="M68" s="452">
        <f>G68</f>
        <v>640</v>
      </c>
      <c r="N68" s="469">
        <f t="shared" si="2"/>
        <v>0</v>
      </c>
      <c r="P68" s="452" t="str">
        <f t="shared" si="3"/>
        <v>Long đen vênhM20Mạ kẽm 8.8Din 127 = 528Cái</v>
      </c>
    </row>
    <row r="69" spans="1:16" ht="42" customHeight="1" thickBot="1">
      <c r="A69" s="543" t="s">
        <v>1839</v>
      </c>
      <c r="B69" s="544" t="s">
        <v>2023</v>
      </c>
      <c r="C69" s="548" t="s">
        <v>2005</v>
      </c>
      <c r="D69" s="544" t="s">
        <v>1986</v>
      </c>
      <c r="E69" s="545">
        <v>384</v>
      </c>
      <c r="F69" s="544" t="s">
        <v>1987</v>
      </c>
      <c r="G69" s="544">
        <v>1220</v>
      </c>
      <c r="H69" s="544">
        <v>468.48</v>
      </c>
      <c r="I69" s="544">
        <f t="shared" si="0"/>
        <v>468480</v>
      </c>
      <c r="J69" s="547" t="s">
        <v>2024</v>
      </c>
      <c r="K69" s="461">
        <v>1220</v>
      </c>
      <c r="L69" s="462">
        <v>468480</v>
      </c>
      <c r="M69" s="452">
        <f t="shared" si="1"/>
        <v>1220000</v>
      </c>
      <c r="N69" s="469">
        <f t="shared" si="2"/>
        <v>-1218780</v>
      </c>
      <c r="P69" s="452" t="str">
        <f t="shared" si="3"/>
        <v>Long đen vênhM24Mạ kẽm 8.8Din 127 = 384Cái</v>
      </c>
    </row>
    <row r="70" spans="1:16" ht="42" customHeight="1" thickBot="1">
      <c r="A70" s="543" t="s">
        <v>1841</v>
      </c>
      <c r="B70" s="544" t="s">
        <v>2023</v>
      </c>
      <c r="C70" s="548" t="s">
        <v>2017</v>
      </c>
      <c r="D70" s="544" t="s">
        <v>1986</v>
      </c>
      <c r="E70" s="545">
        <v>144</v>
      </c>
      <c r="F70" s="544" t="s">
        <v>1987</v>
      </c>
      <c r="G70" s="544">
        <v>1780</v>
      </c>
      <c r="H70" s="544">
        <v>256.32</v>
      </c>
      <c r="I70" s="544">
        <f t="shared" si="0"/>
        <v>256320</v>
      </c>
      <c r="J70" s="547" t="s">
        <v>2024</v>
      </c>
      <c r="K70" s="461">
        <v>1780</v>
      </c>
      <c r="L70" s="462">
        <v>256320</v>
      </c>
      <c r="M70" s="452">
        <f t="shared" si="1"/>
        <v>1780000</v>
      </c>
      <c r="N70" s="469">
        <f t="shared" si="2"/>
        <v>-1778220</v>
      </c>
      <c r="P70" s="452" t="str">
        <f t="shared" si="3"/>
        <v>Long đen vênhM30Mạ kẽm 8.8Din 127 = 144Cái</v>
      </c>
    </row>
    <row r="71" spans="1:16" ht="42" customHeight="1" thickBot="1">
      <c r="A71" s="543" t="s">
        <v>1843</v>
      </c>
      <c r="B71" s="544" t="s">
        <v>2023</v>
      </c>
      <c r="C71" s="548" t="s">
        <v>2018</v>
      </c>
      <c r="D71" s="544" t="s">
        <v>1986</v>
      </c>
      <c r="E71" s="545">
        <v>96</v>
      </c>
      <c r="F71" s="544" t="s">
        <v>1987</v>
      </c>
      <c r="G71" s="544">
        <v>2750</v>
      </c>
      <c r="H71" s="544">
        <v>264</v>
      </c>
      <c r="I71" s="544">
        <f t="shared" si="0"/>
        <v>264000</v>
      </c>
      <c r="J71" s="547" t="s">
        <v>2024</v>
      </c>
      <c r="K71" s="461">
        <v>2750</v>
      </c>
      <c r="L71" s="462">
        <v>264000</v>
      </c>
      <c r="M71" s="452">
        <f t="shared" si="1"/>
        <v>2750000</v>
      </c>
      <c r="N71" s="469">
        <f t="shared" si="2"/>
        <v>-2747250</v>
      </c>
      <c r="P71" s="452" t="str">
        <f t="shared" si="3"/>
        <v>Long đen vênhM36Mạ kẽm 8.8Din 127 = 96Cái</v>
      </c>
    </row>
    <row r="72" spans="1:16" ht="42" customHeight="1" thickBot="1">
      <c r="A72" s="543" t="s">
        <v>1845</v>
      </c>
      <c r="B72" s="544" t="s">
        <v>2023</v>
      </c>
      <c r="C72" s="548" t="s">
        <v>2016</v>
      </c>
      <c r="D72" s="544" t="s">
        <v>1986</v>
      </c>
      <c r="E72" s="545">
        <v>320</v>
      </c>
      <c r="F72" s="544" t="s">
        <v>1987</v>
      </c>
      <c r="G72" s="544">
        <v>230</v>
      </c>
      <c r="H72" s="544">
        <v>73.599999999999994</v>
      </c>
      <c r="I72" s="544">
        <f t="shared" si="0"/>
        <v>73600</v>
      </c>
      <c r="J72" s="547" t="s">
        <v>2024</v>
      </c>
      <c r="K72" s="461">
        <v>230</v>
      </c>
      <c r="L72" s="462">
        <v>73600</v>
      </c>
      <c r="M72" s="452">
        <f>G72</f>
        <v>230</v>
      </c>
      <c r="N72" s="469">
        <f t="shared" si="2"/>
        <v>0</v>
      </c>
      <c r="P72" s="452" t="str">
        <f t="shared" si="3"/>
        <v>Long đen vênhM12Mạ kẽm 8.8Din 127 = 320Cái</v>
      </c>
    </row>
    <row r="73" spans="1:16" ht="42" customHeight="1" thickBot="1">
      <c r="A73" s="543" t="s">
        <v>1847</v>
      </c>
      <c r="B73" s="544" t="s">
        <v>2019</v>
      </c>
      <c r="C73" s="548" t="s">
        <v>2002</v>
      </c>
      <c r="D73" s="544" t="s">
        <v>1986</v>
      </c>
      <c r="E73" s="545">
        <v>252</v>
      </c>
      <c r="F73" s="544" t="s">
        <v>1987</v>
      </c>
      <c r="G73" s="544">
        <v>14100</v>
      </c>
      <c r="H73" s="544" t="s">
        <v>2150</v>
      </c>
      <c r="I73" s="544">
        <f t="shared" si="0"/>
        <v>3553200</v>
      </c>
      <c r="J73" s="547" t="s">
        <v>2021</v>
      </c>
      <c r="K73" s="461">
        <v>14100</v>
      </c>
      <c r="L73" s="462">
        <v>3553200</v>
      </c>
      <c r="M73" s="452">
        <f t="shared" si="1"/>
        <v>14100000</v>
      </c>
      <c r="N73" s="469">
        <f t="shared" si="2"/>
        <v>-14085900</v>
      </c>
      <c r="P73" s="452" t="str">
        <f t="shared" si="3"/>
        <v>Long đen vuông vátM16Mạ kẽm 8.8din 434 = 252Cái</v>
      </c>
    </row>
    <row r="74" spans="1:16" s="465" customFormat="1" ht="18" customHeight="1" thickBot="1">
      <c r="A74" s="556" t="s">
        <v>1849</v>
      </c>
      <c r="B74" s="552" t="s">
        <v>1599</v>
      </c>
      <c r="C74" s="557" t="s">
        <v>2025</v>
      </c>
      <c r="D74" s="552" t="s">
        <v>1986</v>
      </c>
      <c r="E74" s="550">
        <v>12</v>
      </c>
      <c r="F74" s="552" t="s">
        <v>1987</v>
      </c>
      <c r="G74" s="552">
        <v>13700</v>
      </c>
      <c r="H74" s="552">
        <v>164.4</v>
      </c>
      <c r="I74" s="544">
        <f t="shared" si="0"/>
        <v>164400</v>
      </c>
      <c r="J74" s="549" t="s">
        <v>2151</v>
      </c>
      <c r="K74" s="461">
        <v>13700</v>
      </c>
      <c r="L74" s="462">
        <v>164400</v>
      </c>
      <c r="M74" s="452">
        <f t="shared" si="1"/>
        <v>13700000</v>
      </c>
      <c r="N74" s="469">
        <f t="shared" si="2"/>
        <v>-13686300</v>
      </c>
      <c r="O74" s="452"/>
      <c r="P74" s="452" t="str">
        <f t="shared" si="3"/>
        <v>Thanh renM20*1000Mạ kẽm 8.81đầu tiện 170mm = 12Cái</v>
      </c>
    </row>
    <row r="75" spans="1:16" ht="18" customHeight="1" thickBot="1">
      <c r="A75" s="554"/>
      <c r="B75" s="553"/>
      <c r="C75" s="555"/>
      <c r="D75" s="553"/>
      <c r="E75" s="551"/>
      <c r="F75" s="553"/>
      <c r="G75" s="553"/>
      <c r="H75" s="553"/>
      <c r="I75" s="544"/>
      <c r="J75" s="547" t="s">
        <v>2152</v>
      </c>
    </row>
    <row r="76" spans="1:16" ht="18" customHeight="1">
      <c r="A76" s="1547"/>
      <c r="B76" s="1548"/>
      <c r="C76" s="1548"/>
      <c r="D76" s="1548"/>
      <c r="E76" s="1548"/>
      <c r="F76" s="1548"/>
      <c r="G76" s="1549"/>
      <c r="H76" s="463">
        <f>SUM(H20:H75)</f>
        <v>15458.910000000002</v>
      </c>
      <c r="I76" s="463">
        <f>SUM(I20:I75)</f>
        <v>57863610</v>
      </c>
      <c r="J76" s="464"/>
    </row>
    <row r="77" spans="1:16" ht="16" customHeight="1">
      <c r="A77" s="465"/>
      <c r="B77" s="465"/>
      <c r="C77" s="465"/>
      <c r="D77" s="465"/>
      <c r="E77" s="465"/>
      <c r="F77" s="465"/>
      <c r="G77" s="466"/>
      <c r="H77" s="466"/>
      <c r="I77" s="466"/>
      <c r="J77" s="467"/>
    </row>
    <row r="78" spans="1:16" ht="14.25" customHeight="1">
      <c r="A78" s="468" t="s">
        <v>2026</v>
      </c>
    </row>
    <row r="79" spans="1:16" ht="16.5" customHeight="1">
      <c r="A79" s="457"/>
      <c r="B79" s="457" t="s">
        <v>2027</v>
      </c>
      <c r="C79" s="457"/>
      <c r="J79" s="471"/>
    </row>
    <row r="80" spans="1:16" ht="15" customHeight="1">
      <c r="A80" s="457"/>
      <c r="B80" s="457" t="s">
        <v>2028</v>
      </c>
      <c r="C80" s="457"/>
      <c r="J80" s="471"/>
    </row>
    <row r="81" spans="1:10" ht="16.5" customHeight="1">
      <c r="B81" s="1550" t="s">
        <v>2029</v>
      </c>
      <c r="C81" s="1550"/>
      <c r="D81" s="1550"/>
      <c r="E81" s="1550"/>
      <c r="F81" s="1550"/>
      <c r="G81" s="1550"/>
      <c r="H81" s="1550"/>
      <c r="I81" s="1550"/>
      <c r="J81" s="1550"/>
    </row>
    <row r="82" spans="1:10" ht="14.25" customHeight="1">
      <c r="B82" s="457" t="s">
        <v>2030</v>
      </c>
      <c r="J82" s="471"/>
    </row>
    <row r="83" spans="1:10" ht="15" customHeight="1">
      <c r="A83" s="468"/>
      <c r="B83" s="1536" t="s">
        <v>2031</v>
      </c>
      <c r="C83" s="1536"/>
      <c r="D83" s="1536"/>
      <c r="E83" s="1536"/>
      <c r="F83" s="1536"/>
      <c r="G83" s="1536"/>
      <c r="H83" s="1536"/>
      <c r="I83" s="1536"/>
      <c r="J83" s="1536"/>
    </row>
    <row r="84" spans="1:10" ht="15" customHeight="1">
      <c r="A84" s="468"/>
      <c r="B84" s="1536" t="s">
        <v>2032</v>
      </c>
      <c r="C84" s="1536"/>
      <c r="D84" s="1536"/>
      <c r="E84" s="1536"/>
      <c r="F84" s="1536"/>
      <c r="G84" s="1536"/>
      <c r="H84" s="1536"/>
      <c r="I84" s="1536"/>
      <c r="J84" s="1536"/>
    </row>
    <row r="85" spans="1:10">
      <c r="B85" s="457" t="s">
        <v>2033</v>
      </c>
      <c r="J85" s="471"/>
    </row>
    <row r="86" spans="1:10" ht="15" customHeight="1">
      <c r="A86" s="1551" t="s">
        <v>2034</v>
      </c>
      <c r="B86" s="1551"/>
      <c r="C86" s="1551"/>
      <c r="D86" s="1551"/>
      <c r="E86" s="1551"/>
      <c r="F86" s="1551"/>
      <c r="G86" s="1551"/>
      <c r="H86" s="1551"/>
      <c r="I86" s="1551"/>
      <c r="J86" s="1551"/>
    </row>
    <row r="87" spans="1:10" ht="19.5" customHeight="1">
      <c r="A87" s="1552" t="s">
        <v>2035</v>
      </c>
      <c r="B87" s="1553"/>
      <c r="C87" s="1553"/>
      <c r="D87" s="1554"/>
      <c r="E87" s="1555" t="s">
        <v>2036</v>
      </c>
      <c r="F87" s="1556"/>
      <c r="G87" s="1556"/>
      <c r="H87" s="1556"/>
      <c r="I87" s="1556"/>
      <c r="J87" s="1557"/>
    </row>
    <row r="88" spans="1:10" ht="19.25" customHeight="1">
      <c r="A88" s="1538"/>
      <c r="B88" s="1539"/>
      <c r="C88" s="1539"/>
      <c r="D88" s="1540"/>
      <c r="E88" s="1538"/>
      <c r="F88" s="1539"/>
      <c r="G88" s="1539"/>
      <c r="H88" s="1539"/>
      <c r="I88" s="1539"/>
      <c r="J88" s="1540"/>
    </row>
    <row r="89" spans="1:10" ht="19.25" customHeight="1">
      <c r="A89" s="1541"/>
      <c r="B89" s="1542"/>
      <c r="C89" s="1542"/>
      <c r="D89" s="1543"/>
      <c r="E89" s="1541"/>
      <c r="F89" s="1542"/>
      <c r="G89" s="1542"/>
      <c r="H89" s="1542"/>
      <c r="I89" s="1542"/>
      <c r="J89" s="1543"/>
    </row>
    <row r="90" spans="1:10" ht="19.25" customHeight="1">
      <c r="A90" s="1541"/>
      <c r="B90" s="1542"/>
      <c r="C90" s="1542"/>
      <c r="D90" s="1543"/>
      <c r="E90" s="1541"/>
      <c r="F90" s="1542"/>
      <c r="G90" s="1542"/>
      <c r="H90" s="1542"/>
      <c r="I90" s="1542"/>
      <c r="J90" s="1543"/>
    </row>
    <row r="91" spans="1:10" ht="19.25" customHeight="1">
      <c r="A91" s="1541"/>
      <c r="B91" s="1542"/>
      <c r="C91" s="1542"/>
      <c r="D91" s="1543"/>
      <c r="E91" s="1541"/>
      <c r="F91" s="1542"/>
      <c r="G91" s="1542"/>
      <c r="H91" s="1542"/>
      <c r="I91" s="1542"/>
      <c r="J91" s="1543"/>
    </row>
    <row r="92" spans="1:10" ht="19.25" customHeight="1">
      <c r="A92" s="1541"/>
      <c r="B92" s="1542"/>
      <c r="C92" s="1542"/>
      <c r="D92" s="1543"/>
      <c r="E92" s="1541"/>
      <c r="F92" s="1542"/>
      <c r="G92" s="1542"/>
      <c r="H92" s="1542"/>
      <c r="I92" s="1542"/>
      <c r="J92" s="1543"/>
    </row>
    <row r="93" spans="1:10" ht="19.25" customHeight="1">
      <c r="A93" s="1544"/>
      <c r="B93" s="1545"/>
      <c r="C93" s="1545"/>
      <c r="D93" s="1546"/>
      <c r="E93" s="1544"/>
      <c r="F93" s="1545"/>
      <c r="G93" s="1545"/>
      <c r="H93" s="1545"/>
      <c r="I93" s="1545"/>
      <c r="J93" s="1546"/>
    </row>
  </sheetData>
  <autoFilter ref="A19:N76" xr:uid="{821A725F-DE2E-4DF9-A2F9-E79C4C1AE86D}"/>
  <mergeCells count="26">
    <mergeCell ref="A88:D93"/>
    <mergeCell ref="E88:J93"/>
    <mergeCell ref="A76:G76"/>
    <mergeCell ref="B81:J81"/>
    <mergeCell ref="B83:J83"/>
    <mergeCell ref="B84:J84"/>
    <mergeCell ref="A86:J86"/>
    <mergeCell ref="A87:D87"/>
    <mergeCell ref="E87:J87"/>
    <mergeCell ref="A11:D11"/>
    <mergeCell ref="E11:J11"/>
    <mergeCell ref="A12:D12"/>
    <mergeCell ref="E12:J12"/>
    <mergeCell ref="A13:D13"/>
    <mergeCell ref="E13:J13"/>
    <mergeCell ref="A14:D14"/>
    <mergeCell ref="E14:J14"/>
    <mergeCell ref="A15:D15"/>
    <mergeCell ref="E15:J15"/>
    <mergeCell ref="A16:J17"/>
    <mergeCell ref="A7:J7"/>
    <mergeCell ref="A8:J8"/>
    <mergeCell ref="A9:D9"/>
    <mergeCell ref="E9:J9"/>
    <mergeCell ref="A10:D10"/>
    <mergeCell ref="E10:J10"/>
  </mergeCells>
  <pageMargins left="0.7" right="0.7" top="0.75" bottom="0.75" header="0.3" footer="0.3"/>
  <pageSetup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C1080-B972-4614-B8F0-E4A9A97ABBBF}">
  <dimension ref="A1:K61"/>
  <sheetViews>
    <sheetView view="pageBreakPreview" topLeftCell="A22" zoomScaleNormal="110" workbookViewId="0">
      <selection activeCell="M25" sqref="M25"/>
    </sheetView>
  </sheetViews>
  <sheetFormatPr defaultColWidth="11.19921875" defaultRowHeight="15"/>
  <cols>
    <col min="1" max="1" width="6.796875" style="48" customWidth="1"/>
    <col min="2" max="2" width="20.59765625" style="48" customWidth="1"/>
    <col min="3" max="3" width="7.19921875" style="48" customWidth="1"/>
    <col min="4" max="4" width="7.59765625" style="48" customWidth="1"/>
    <col min="5" max="5" width="8.19921875" style="48" customWidth="1"/>
    <col min="6" max="6" width="11" style="49" customWidth="1"/>
    <col min="7" max="7" width="8" style="50" customWidth="1"/>
    <col min="8" max="8" width="11.59765625" style="49" customWidth="1"/>
    <col min="9" max="9" width="11.796875" style="47" customWidth="1"/>
    <col min="10" max="10" width="15.09765625" style="47" customWidth="1"/>
    <col min="11" max="256" width="11.19921875" style="34"/>
    <col min="257" max="257" width="6.796875" style="34" customWidth="1"/>
    <col min="258" max="258" width="20.59765625" style="34" customWidth="1"/>
    <col min="259" max="259" width="7.19921875" style="34" customWidth="1"/>
    <col min="260" max="260" width="7.59765625" style="34" customWidth="1"/>
    <col min="261" max="261" width="8.19921875" style="34" customWidth="1"/>
    <col min="262" max="262" width="11" style="34" customWidth="1"/>
    <col min="263" max="263" width="8" style="34" customWidth="1"/>
    <col min="264" max="264" width="11.59765625" style="34" customWidth="1"/>
    <col min="265" max="265" width="11.796875" style="34" customWidth="1"/>
    <col min="266" max="266" width="15.09765625" style="34" customWidth="1"/>
    <col min="267" max="512" width="11.19921875" style="34"/>
    <col min="513" max="513" width="6.796875" style="34" customWidth="1"/>
    <col min="514" max="514" width="20.59765625" style="34" customWidth="1"/>
    <col min="515" max="515" width="7.19921875" style="34" customWidth="1"/>
    <col min="516" max="516" width="7.59765625" style="34" customWidth="1"/>
    <col min="517" max="517" width="8.19921875" style="34" customWidth="1"/>
    <col min="518" max="518" width="11" style="34" customWidth="1"/>
    <col min="519" max="519" width="8" style="34" customWidth="1"/>
    <col min="520" max="520" width="11.59765625" style="34" customWidth="1"/>
    <col min="521" max="521" width="11.796875" style="34" customWidth="1"/>
    <col min="522" max="522" width="15.09765625" style="34" customWidth="1"/>
    <col min="523" max="768" width="11.19921875" style="34"/>
    <col min="769" max="769" width="6.796875" style="34" customWidth="1"/>
    <col min="770" max="770" width="20.59765625" style="34" customWidth="1"/>
    <col min="771" max="771" width="7.19921875" style="34" customWidth="1"/>
    <col min="772" max="772" width="7.59765625" style="34" customWidth="1"/>
    <col min="773" max="773" width="8.19921875" style="34" customWidth="1"/>
    <col min="774" max="774" width="11" style="34" customWidth="1"/>
    <col min="775" max="775" width="8" style="34" customWidth="1"/>
    <col min="776" max="776" width="11.59765625" style="34" customWidth="1"/>
    <col min="777" max="777" width="11.796875" style="34" customWidth="1"/>
    <col min="778" max="778" width="15.09765625" style="34" customWidth="1"/>
    <col min="779" max="1024" width="11.19921875" style="34"/>
    <col min="1025" max="1025" width="6.796875" style="34" customWidth="1"/>
    <col min="1026" max="1026" width="20.59765625" style="34" customWidth="1"/>
    <col min="1027" max="1027" width="7.19921875" style="34" customWidth="1"/>
    <col min="1028" max="1028" width="7.59765625" style="34" customWidth="1"/>
    <col min="1029" max="1029" width="8.19921875" style="34" customWidth="1"/>
    <col min="1030" max="1030" width="11" style="34" customWidth="1"/>
    <col min="1031" max="1031" width="8" style="34" customWidth="1"/>
    <col min="1032" max="1032" width="11.59765625" style="34" customWidth="1"/>
    <col min="1033" max="1033" width="11.796875" style="34" customWidth="1"/>
    <col min="1034" max="1034" width="15.09765625" style="34" customWidth="1"/>
    <col min="1035" max="1280" width="11.19921875" style="34"/>
    <col min="1281" max="1281" width="6.796875" style="34" customWidth="1"/>
    <col min="1282" max="1282" width="20.59765625" style="34" customWidth="1"/>
    <col min="1283" max="1283" width="7.19921875" style="34" customWidth="1"/>
    <col min="1284" max="1284" width="7.59765625" style="34" customWidth="1"/>
    <col min="1285" max="1285" width="8.19921875" style="34" customWidth="1"/>
    <col min="1286" max="1286" width="11" style="34" customWidth="1"/>
    <col min="1287" max="1287" width="8" style="34" customWidth="1"/>
    <col min="1288" max="1288" width="11.59765625" style="34" customWidth="1"/>
    <col min="1289" max="1289" width="11.796875" style="34" customWidth="1"/>
    <col min="1290" max="1290" width="15.09765625" style="34" customWidth="1"/>
    <col min="1291" max="1536" width="11.19921875" style="34"/>
    <col min="1537" max="1537" width="6.796875" style="34" customWidth="1"/>
    <col min="1538" max="1538" width="20.59765625" style="34" customWidth="1"/>
    <col min="1539" max="1539" width="7.19921875" style="34" customWidth="1"/>
    <col min="1540" max="1540" width="7.59765625" style="34" customWidth="1"/>
    <col min="1541" max="1541" width="8.19921875" style="34" customWidth="1"/>
    <col min="1542" max="1542" width="11" style="34" customWidth="1"/>
    <col min="1543" max="1543" width="8" style="34" customWidth="1"/>
    <col min="1544" max="1544" width="11.59765625" style="34" customWidth="1"/>
    <col min="1545" max="1545" width="11.796875" style="34" customWidth="1"/>
    <col min="1546" max="1546" width="15.09765625" style="34" customWidth="1"/>
    <col min="1547" max="1792" width="11.19921875" style="34"/>
    <col min="1793" max="1793" width="6.796875" style="34" customWidth="1"/>
    <col min="1794" max="1794" width="20.59765625" style="34" customWidth="1"/>
    <col min="1795" max="1795" width="7.19921875" style="34" customWidth="1"/>
    <col min="1796" max="1796" width="7.59765625" style="34" customWidth="1"/>
    <col min="1797" max="1797" width="8.19921875" style="34" customWidth="1"/>
    <col min="1798" max="1798" width="11" style="34" customWidth="1"/>
    <col min="1799" max="1799" width="8" style="34" customWidth="1"/>
    <col min="1800" max="1800" width="11.59765625" style="34" customWidth="1"/>
    <col min="1801" max="1801" width="11.796875" style="34" customWidth="1"/>
    <col min="1802" max="1802" width="15.09765625" style="34" customWidth="1"/>
    <col min="1803" max="2048" width="11.19921875" style="34"/>
    <col min="2049" max="2049" width="6.796875" style="34" customWidth="1"/>
    <col min="2050" max="2050" width="20.59765625" style="34" customWidth="1"/>
    <col min="2051" max="2051" width="7.19921875" style="34" customWidth="1"/>
    <col min="2052" max="2052" width="7.59765625" style="34" customWidth="1"/>
    <col min="2053" max="2053" width="8.19921875" style="34" customWidth="1"/>
    <col min="2054" max="2054" width="11" style="34" customWidth="1"/>
    <col min="2055" max="2055" width="8" style="34" customWidth="1"/>
    <col min="2056" max="2056" width="11.59765625" style="34" customWidth="1"/>
    <col min="2057" max="2057" width="11.796875" style="34" customWidth="1"/>
    <col min="2058" max="2058" width="15.09765625" style="34" customWidth="1"/>
    <col min="2059" max="2304" width="11.19921875" style="34"/>
    <col min="2305" max="2305" width="6.796875" style="34" customWidth="1"/>
    <col min="2306" max="2306" width="20.59765625" style="34" customWidth="1"/>
    <col min="2307" max="2307" width="7.19921875" style="34" customWidth="1"/>
    <col min="2308" max="2308" width="7.59765625" style="34" customWidth="1"/>
    <col min="2309" max="2309" width="8.19921875" style="34" customWidth="1"/>
    <col min="2310" max="2310" width="11" style="34" customWidth="1"/>
    <col min="2311" max="2311" width="8" style="34" customWidth="1"/>
    <col min="2312" max="2312" width="11.59765625" style="34" customWidth="1"/>
    <col min="2313" max="2313" width="11.796875" style="34" customWidth="1"/>
    <col min="2314" max="2314" width="15.09765625" style="34" customWidth="1"/>
    <col min="2315" max="2560" width="11.19921875" style="34"/>
    <col min="2561" max="2561" width="6.796875" style="34" customWidth="1"/>
    <col min="2562" max="2562" width="20.59765625" style="34" customWidth="1"/>
    <col min="2563" max="2563" width="7.19921875" style="34" customWidth="1"/>
    <col min="2564" max="2564" width="7.59765625" style="34" customWidth="1"/>
    <col min="2565" max="2565" width="8.19921875" style="34" customWidth="1"/>
    <col min="2566" max="2566" width="11" style="34" customWidth="1"/>
    <col min="2567" max="2567" width="8" style="34" customWidth="1"/>
    <col min="2568" max="2568" width="11.59765625" style="34" customWidth="1"/>
    <col min="2569" max="2569" width="11.796875" style="34" customWidth="1"/>
    <col min="2570" max="2570" width="15.09765625" style="34" customWidth="1"/>
    <col min="2571" max="2816" width="11.19921875" style="34"/>
    <col min="2817" max="2817" width="6.796875" style="34" customWidth="1"/>
    <col min="2818" max="2818" width="20.59765625" style="34" customWidth="1"/>
    <col min="2819" max="2819" width="7.19921875" style="34" customWidth="1"/>
    <col min="2820" max="2820" width="7.59765625" style="34" customWidth="1"/>
    <col min="2821" max="2821" width="8.19921875" style="34" customWidth="1"/>
    <col min="2822" max="2822" width="11" style="34" customWidth="1"/>
    <col min="2823" max="2823" width="8" style="34" customWidth="1"/>
    <col min="2824" max="2824" width="11.59765625" style="34" customWidth="1"/>
    <col min="2825" max="2825" width="11.796875" style="34" customWidth="1"/>
    <col min="2826" max="2826" width="15.09765625" style="34" customWidth="1"/>
    <col min="2827" max="3072" width="11.19921875" style="34"/>
    <col min="3073" max="3073" width="6.796875" style="34" customWidth="1"/>
    <col min="3074" max="3074" width="20.59765625" style="34" customWidth="1"/>
    <col min="3075" max="3075" width="7.19921875" style="34" customWidth="1"/>
    <col min="3076" max="3076" width="7.59765625" style="34" customWidth="1"/>
    <col min="3077" max="3077" width="8.19921875" style="34" customWidth="1"/>
    <col min="3078" max="3078" width="11" style="34" customWidth="1"/>
    <col min="3079" max="3079" width="8" style="34" customWidth="1"/>
    <col min="3080" max="3080" width="11.59765625" style="34" customWidth="1"/>
    <col min="3081" max="3081" width="11.796875" style="34" customWidth="1"/>
    <col min="3082" max="3082" width="15.09765625" style="34" customWidth="1"/>
    <col min="3083" max="3328" width="11.19921875" style="34"/>
    <col min="3329" max="3329" width="6.796875" style="34" customWidth="1"/>
    <col min="3330" max="3330" width="20.59765625" style="34" customWidth="1"/>
    <col min="3331" max="3331" width="7.19921875" style="34" customWidth="1"/>
    <col min="3332" max="3332" width="7.59765625" style="34" customWidth="1"/>
    <col min="3333" max="3333" width="8.19921875" style="34" customWidth="1"/>
    <col min="3334" max="3334" width="11" style="34" customWidth="1"/>
    <col min="3335" max="3335" width="8" style="34" customWidth="1"/>
    <col min="3336" max="3336" width="11.59765625" style="34" customWidth="1"/>
    <col min="3337" max="3337" width="11.796875" style="34" customWidth="1"/>
    <col min="3338" max="3338" width="15.09765625" style="34" customWidth="1"/>
    <col min="3339" max="3584" width="11.19921875" style="34"/>
    <col min="3585" max="3585" width="6.796875" style="34" customWidth="1"/>
    <col min="3586" max="3586" width="20.59765625" style="34" customWidth="1"/>
    <col min="3587" max="3587" width="7.19921875" style="34" customWidth="1"/>
    <col min="3588" max="3588" width="7.59765625" style="34" customWidth="1"/>
    <col min="3589" max="3589" width="8.19921875" style="34" customWidth="1"/>
    <col min="3590" max="3590" width="11" style="34" customWidth="1"/>
    <col min="3591" max="3591" width="8" style="34" customWidth="1"/>
    <col min="3592" max="3592" width="11.59765625" style="34" customWidth="1"/>
    <col min="3593" max="3593" width="11.796875" style="34" customWidth="1"/>
    <col min="3594" max="3594" width="15.09765625" style="34" customWidth="1"/>
    <col min="3595" max="3840" width="11.19921875" style="34"/>
    <col min="3841" max="3841" width="6.796875" style="34" customWidth="1"/>
    <col min="3842" max="3842" width="20.59765625" style="34" customWidth="1"/>
    <col min="3843" max="3843" width="7.19921875" style="34" customWidth="1"/>
    <col min="3844" max="3844" width="7.59765625" style="34" customWidth="1"/>
    <col min="3845" max="3845" width="8.19921875" style="34" customWidth="1"/>
    <col min="3846" max="3846" width="11" style="34" customWidth="1"/>
    <col min="3847" max="3847" width="8" style="34" customWidth="1"/>
    <col min="3848" max="3848" width="11.59765625" style="34" customWidth="1"/>
    <col min="3849" max="3849" width="11.796875" style="34" customWidth="1"/>
    <col min="3850" max="3850" width="15.09765625" style="34" customWidth="1"/>
    <col min="3851" max="4096" width="11.19921875" style="34"/>
    <col min="4097" max="4097" width="6.796875" style="34" customWidth="1"/>
    <col min="4098" max="4098" width="20.59765625" style="34" customWidth="1"/>
    <col min="4099" max="4099" width="7.19921875" style="34" customWidth="1"/>
    <col min="4100" max="4100" width="7.59765625" style="34" customWidth="1"/>
    <col min="4101" max="4101" width="8.19921875" style="34" customWidth="1"/>
    <col min="4102" max="4102" width="11" style="34" customWidth="1"/>
    <col min="4103" max="4103" width="8" style="34" customWidth="1"/>
    <col min="4104" max="4104" width="11.59765625" style="34" customWidth="1"/>
    <col min="4105" max="4105" width="11.796875" style="34" customWidth="1"/>
    <col min="4106" max="4106" width="15.09765625" style="34" customWidth="1"/>
    <col min="4107" max="4352" width="11.19921875" style="34"/>
    <col min="4353" max="4353" width="6.796875" style="34" customWidth="1"/>
    <col min="4354" max="4354" width="20.59765625" style="34" customWidth="1"/>
    <col min="4355" max="4355" width="7.19921875" style="34" customWidth="1"/>
    <col min="4356" max="4356" width="7.59765625" style="34" customWidth="1"/>
    <col min="4357" max="4357" width="8.19921875" style="34" customWidth="1"/>
    <col min="4358" max="4358" width="11" style="34" customWidth="1"/>
    <col min="4359" max="4359" width="8" style="34" customWidth="1"/>
    <col min="4360" max="4360" width="11.59765625" style="34" customWidth="1"/>
    <col min="4361" max="4361" width="11.796875" style="34" customWidth="1"/>
    <col min="4362" max="4362" width="15.09765625" style="34" customWidth="1"/>
    <col min="4363" max="4608" width="11.19921875" style="34"/>
    <col min="4609" max="4609" width="6.796875" style="34" customWidth="1"/>
    <col min="4610" max="4610" width="20.59765625" style="34" customWidth="1"/>
    <col min="4611" max="4611" width="7.19921875" style="34" customWidth="1"/>
    <col min="4612" max="4612" width="7.59765625" style="34" customWidth="1"/>
    <col min="4613" max="4613" width="8.19921875" style="34" customWidth="1"/>
    <col min="4614" max="4614" width="11" style="34" customWidth="1"/>
    <col min="4615" max="4615" width="8" style="34" customWidth="1"/>
    <col min="4616" max="4616" width="11.59765625" style="34" customWidth="1"/>
    <col min="4617" max="4617" width="11.796875" style="34" customWidth="1"/>
    <col min="4618" max="4618" width="15.09765625" style="34" customWidth="1"/>
    <col min="4619" max="4864" width="11.19921875" style="34"/>
    <col min="4865" max="4865" width="6.796875" style="34" customWidth="1"/>
    <col min="4866" max="4866" width="20.59765625" style="34" customWidth="1"/>
    <col min="4867" max="4867" width="7.19921875" style="34" customWidth="1"/>
    <col min="4868" max="4868" width="7.59765625" style="34" customWidth="1"/>
    <col min="4869" max="4869" width="8.19921875" style="34" customWidth="1"/>
    <col min="4870" max="4870" width="11" style="34" customWidth="1"/>
    <col min="4871" max="4871" width="8" style="34" customWidth="1"/>
    <col min="4872" max="4872" width="11.59765625" style="34" customWidth="1"/>
    <col min="4873" max="4873" width="11.796875" style="34" customWidth="1"/>
    <col min="4874" max="4874" width="15.09765625" style="34" customWidth="1"/>
    <col min="4875" max="5120" width="11.19921875" style="34"/>
    <col min="5121" max="5121" width="6.796875" style="34" customWidth="1"/>
    <col min="5122" max="5122" width="20.59765625" style="34" customWidth="1"/>
    <col min="5123" max="5123" width="7.19921875" style="34" customWidth="1"/>
    <col min="5124" max="5124" width="7.59765625" style="34" customWidth="1"/>
    <col min="5125" max="5125" width="8.19921875" style="34" customWidth="1"/>
    <col min="5126" max="5126" width="11" style="34" customWidth="1"/>
    <col min="5127" max="5127" width="8" style="34" customWidth="1"/>
    <col min="5128" max="5128" width="11.59765625" style="34" customWidth="1"/>
    <col min="5129" max="5129" width="11.796875" style="34" customWidth="1"/>
    <col min="5130" max="5130" width="15.09765625" style="34" customWidth="1"/>
    <col min="5131" max="5376" width="11.19921875" style="34"/>
    <col min="5377" max="5377" width="6.796875" style="34" customWidth="1"/>
    <col min="5378" max="5378" width="20.59765625" style="34" customWidth="1"/>
    <col min="5379" max="5379" width="7.19921875" style="34" customWidth="1"/>
    <col min="5380" max="5380" width="7.59765625" style="34" customWidth="1"/>
    <col min="5381" max="5381" width="8.19921875" style="34" customWidth="1"/>
    <col min="5382" max="5382" width="11" style="34" customWidth="1"/>
    <col min="5383" max="5383" width="8" style="34" customWidth="1"/>
    <col min="5384" max="5384" width="11.59765625" style="34" customWidth="1"/>
    <col min="5385" max="5385" width="11.796875" style="34" customWidth="1"/>
    <col min="5386" max="5386" width="15.09765625" style="34" customWidth="1"/>
    <col min="5387" max="5632" width="11.19921875" style="34"/>
    <col min="5633" max="5633" width="6.796875" style="34" customWidth="1"/>
    <col min="5634" max="5634" width="20.59765625" style="34" customWidth="1"/>
    <col min="5635" max="5635" width="7.19921875" style="34" customWidth="1"/>
    <col min="5636" max="5636" width="7.59765625" style="34" customWidth="1"/>
    <col min="5637" max="5637" width="8.19921875" style="34" customWidth="1"/>
    <col min="5638" max="5638" width="11" style="34" customWidth="1"/>
    <col min="5639" max="5639" width="8" style="34" customWidth="1"/>
    <col min="5640" max="5640" width="11.59765625" style="34" customWidth="1"/>
    <col min="5641" max="5641" width="11.796875" style="34" customWidth="1"/>
    <col min="5642" max="5642" width="15.09765625" style="34" customWidth="1"/>
    <col min="5643" max="5888" width="11.19921875" style="34"/>
    <col min="5889" max="5889" width="6.796875" style="34" customWidth="1"/>
    <col min="5890" max="5890" width="20.59765625" style="34" customWidth="1"/>
    <col min="5891" max="5891" width="7.19921875" style="34" customWidth="1"/>
    <col min="5892" max="5892" width="7.59765625" style="34" customWidth="1"/>
    <col min="5893" max="5893" width="8.19921875" style="34" customWidth="1"/>
    <col min="5894" max="5894" width="11" style="34" customWidth="1"/>
    <col min="5895" max="5895" width="8" style="34" customWidth="1"/>
    <col min="5896" max="5896" width="11.59765625" style="34" customWidth="1"/>
    <col min="5897" max="5897" width="11.796875" style="34" customWidth="1"/>
    <col min="5898" max="5898" width="15.09765625" style="34" customWidth="1"/>
    <col min="5899" max="6144" width="11.19921875" style="34"/>
    <col min="6145" max="6145" width="6.796875" style="34" customWidth="1"/>
    <col min="6146" max="6146" width="20.59765625" style="34" customWidth="1"/>
    <col min="6147" max="6147" width="7.19921875" style="34" customWidth="1"/>
    <col min="6148" max="6148" width="7.59765625" style="34" customWidth="1"/>
    <col min="6149" max="6149" width="8.19921875" style="34" customWidth="1"/>
    <col min="6150" max="6150" width="11" style="34" customWidth="1"/>
    <col min="6151" max="6151" width="8" style="34" customWidth="1"/>
    <col min="6152" max="6152" width="11.59765625" style="34" customWidth="1"/>
    <col min="6153" max="6153" width="11.796875" style="34" customWidth="1"/>
    <col min="6154" max="6154" width="15.09765625" style="34" customWidth="1"/>
    <col min="6155" max="6400" width="11.19921875" style="34"/>
    <col min="6401" max="6401" width="6.796875" style="34" customWidth="1"/>
    <col min="6402" max="6402" width="20.59765625" style="34" customWidth="1"/>
    <col min="6403" max="6403" width="7.19921875" style="34" customWidth="1"/>
    <col min="6404" max="6404" width="7.59765625" style="34" customWidth="1"/>
    <col min="6405" max="6405" width="8.19921875" style="34" customWidth="1"/>
    <col min="6406" max="6406" width="11" style="34" customWidth="1"/>
    <col min="6407" max="6407" width="8" style="34" customWidth="1"/>
    <col min="6408" max="6408" width="11.59765625" style="34" customWidth="1"/>
    <col min="6409" max="6409" width="11.796875" style="34" customWidth="1"/>
    <col min="6410" max="6410" width="15.09765625" style="34" customWidth="1"/>
    <col min="6411" max="6656" width="11.19921875" style="34"/>
    <col min="6657" max="6657" width="6.796875" style="34" customWidth="1"/>
    <col min="6658" max="6658" width="20.59765625" style="34" customWidth="1"/>
    <col min="6659" max="6659" width="7.19921875" style="34" customWidth="1"/>
    <col min="6660" max="6660" width="7.59765625" style="34" customWidth="1"/>
    <col min="6661" max="6661" width="8.19921875" style="34" customWidth="1"/>
    <col min="6662" max="6662" width="11" style="34" customWidth="1"/>
    <col min="6663" max="6663" width="8" style="34" customWidth="1"/>
    <col min="6664" max="6664" width="11.59765625" style="34" customWidth="1"/>
    <col min="6665" max="6665" width="11.796875" style="34" customWidth="1"/>
    <col min="6666" max="6666" width="15.09765625" style="34" customWidth="1"/>
    <col min="6667" max="6912" width="11.19921875" style="34"/>
    <col min="6913" max="6913" width="6.796875" style="34" customWidth="1"/>
    <col min="6914" max="6914" width="20.59765625" style="34" customWidth="1"/>
    <col min="6915" max="6915" width="7.19921875" style="34" customWidth="1"/>
    <col min="6916" max="6916" width="7.59765625" style="34" customWidth="1"/>
    <col min="6917" max="6917" width="8.19921875" style="34" customWidth="1"/>
    <col min="6918" max="6918" width="11" style="34" customWidth="1"/>
    <col min="6919" max="6919" width="8" style="34" customWidth="1"/>
    <col min="6920" max="6920" width="11.59765625" style="34" customWidth="1"/>
    <col min="6921" max="6921" width="11.796875" style="34" customWidth="1"/>
    <col min="6922" max="6922" width="15.09765625" style="34" customWidth="1"/>
    <col min="6923" max="7168" width="11.19921875" style="34"/>
    <col min="7169" max="7169" width="6.796875" style="34" customWidth="1"/>
    <col min="7170" max="7170" width="20.59765625" style="34" customWidth="1"/>
    <col min="7171" max="7171" width="7.19921875" style="34" customWidth="1"/>
    <col min="7172" max="7172" width="7.59765625" style="34" customWidth="1"/>
    <col min="7173" max="7173" width="8.19921875" style="34" customWidth="1"/>
    <col min="7174" max="7174" width="11" style="34" customWidth="1"/>
    <col min="7175" max="7175" width="8" style="34" customWidth="1"/>
    <col min="7176" max="7176" width="11.59765625" style="34" customWidth="1"/>
    <col min="7177" max="7177" width="11.796875" style="34" customWidth="1"/>
    <col min="7178" max="7178" width="15.09765625" style="34" customWidth="1"/>
    <col min="7179" max="7424" width="11.19921875" style="34"/>
    <col min="7425" max="7425" width="6.796875" style="34" customWidth="1"/>
    <col min="7426" max="7426" width="20.59765625" style="34" customWidth="1"/>
    <col min="7427" max="7427" width="7.19921875" style="34" customWidth="1"/>
    <col min="7428" max="7428" width="7.59765625" style="34" customWidth="1"/>
    <col min="7429" max="7429" width="8.19921875" style="34" customWidth="1"/>
    <col min="7430" max="7430" width="11" style="34" customWidth="1"/>
    <col min="7431" max="7431" width="8" style="34" customWidth="1"/>
    <col min="7432" max="7432" width="11.59765625" style="34" customWidth="1"/>
    <col min="7433" max="7433" width="11.796875" style="34" customWidth="1"/>
    <col min="7434" max="7434" width="15.09765625" style="34" customWidth="1"/>
    <col min="7435" max="7680" width="11.19921875" style="34"/>
    <col min="7681" max="7681" width="6.796875" style="34" customWidth="1"/>
    <col min="7682" max="7682" width="20.59765625" style="34" customWidth="1"/>
    <col min="7683" max="7683" width="7.19921875" style="34" customWidth="1"/>
    <col min="7684" max="7684" width="7.59765625" style="34" customWidth="1"/>
    <col min="7685" max="7685" width="8.19921875" style="34" customWidth="1"/>
    <col min="7686" max="7686" width="11" style="34" customWidth="1"/>
    <col min="7687" max="7687" width="8" style="34" customWidth="1"/>
    <col min="7688" max="7688" width="11.59765625" style="34" customWidth="1"/>
    <col min="7689" max="7689" width="11.796875" style="34" customWidth="1"/>
    <col min="7690" max="7690" width="15.09765625" style="34" customWidth="1"/>
    <col min="7691" max="7936" width="11.19921875" style="34"/>
    <col min="7937" max="7937" width="6.796875" style="34" customWidth="1"/>
    <col min="7938" max="7938" width="20.59765625" style="34" customWidth="1"/>
    <col min="7939" max="7939" width="7.19921875" style="34" customWidth="1"/>
    <col min="7940" max="7940" width="7.59765625" style="34" customWidth="1"/>
    <col min="7941" max="7941" width="8.19921875" style="34" customWidth="1"/>
    <col min="7942" max="7942" width="11" style="34" customWidth="1"/>
    <col min="7943" max="7943" width="8" style="34" customWidth="1"/>
    <col min="7944" max="7944" width="11.59765625" style="34" customWidth="1"/>
    <col min="7945" max="7945" width="11.796875" style="34" customWidth="1"/>
    <col min="7946" max="7946" width="15.09765625" style="34" customWidth="1"/>
    <col min="7947" max="8192" width="11.19921875" style="34"/>
    <col min="8193" max="8193" width="6.796875" style="34" customWidth="1"/>
    <col min="8194" max="8194" width="20.59765625" style="34" customWidth="1"/>
    <col min="8195" max="8195" width="7.19921875" style="34" customWidth="1"/>
    <col min="8196" max="8196" width="7.59765625" style="34" customWidth="1"/>
    <col min="8197" max="8197" width="8.19921875" style="34" customWidth="1"/>
    <col min="8198" max="8198" width="11" style="34" customWidth="1"/>
    <col min="8199" max="8199" width="8" style="34" customWidth="1"/>
    <col min="8200" max="8200" width="11.59765625" style="34" customWidth="1"/>
    <col min="8201" max="8201" width="11.796875" style="34" customWidth="1"/>
    <col min="8202" max="8202" width="15.09765625" style="34" customWidth="1"/>
    <col min="8203" max="8448" width="11.19921875" style="34"/>
    <col min="8449" max="8449" width="6.796875" style="34" customWidth="1"/>
    <col min="8450" max="8450" width="20.59765625" style="34" customWidth="1"/>
    <col min="8451" max="8451" width="7.19921875" style="34" customWidth="1"/>
    <col min="8452" max="8452" width="7.59765625" style="34" customWidth="1"/>
    <col min="8453" max="8453" width="8.19921875" style="34" customWidth="1"/>
    <col min="8454" max="8454" width="11" style="34" customWidth="1"/>
    <col min="8455" max="8455" width="8" style="34" customWidth="1"/>
    <col min="8456" max="8456" width="11.59765625" style="34" customWidth="1"/>
    <col min="8457" max="8457" width="11.796875" style="34" customWidth="1"/>
    <col min="8458" max="8458" width="15.09765625" style="34" customWidth="1"/>
    <col min="8459" max="8704" width="11.19921875" style="34"/>
    <col min="8705" max="8705" width="6.796875" style="34" customWidth="1"/>
    <col min="8706" max="8706" width="20.59765625" style="34" customWidth="1"/>
    <col min="8707" max="8707" width="7.19921875" style="34" customWidth="1"/>
    <col min="8708" max="8708" width="7.59765625" style="34" customWidth="1"/>
    <col min="8709" max="8709" width="8.19921875" style="34" customWidth="1"/>
    <col min="8710" max="8710" width="11" style="34" customWidth="1"/>
    <col min="8711" max="8711" width="8" style="34" customWidth="1"/>
    <col min="8712" max="8712" width="11.59765625" style="34" customWidth="1"/>
    <col min="8713" max="8713" width="11.796875" style="34" customWidth="1"/>
    <col min="8714" max="8714" width="15.09765625" style="34" customWidth="1"/>
    <col min="8715" max="8960" width="11.19921875" style="34"/>
    <col min="8961" max="8961" width="6.796875" style="34" customWidth="1"/>
    <col min="8962" max="8962" width="20.59765625" style="34" customWidth="1"/>
    <col min="8963" max="8963" width="7.19921875" style="34" customWidth="1"/>
    <col min="8964" max="8964" width="7.59765625" style="34" customWidth="1"/>
    <col min="8965" max="8965" width="8.19921875" style="34" customWidth="1"/>
    <col min="8966" max="8966" width="11" style="34" customWidth="1"/>
    <col min="8967" max="8967" width="8" style="34" customWidth="1"/>
    <col min="8968" max="8968" width="11.59765625" style="34" customWidth="1"/>
    <col min="8969" max="8969" width="11.796875" style="34" customWidth="1"/>
    <col min="8970" max="8970" width="15.09765625" style="34" customWidth="1"/>
    <col min="8971" max="9216" width="11.19921875" style="34"/>
    <col min="9217" max="9217" width="6.796875" style="34" customWidth="1"/>
    <col min="9218" max="9218" width="20.59765625" style="34" customWidth="1"/>
    <col min="9219" max="9219" width="7.19921875" style="34" customWidth="1"/>
    <col min="9220" max="9220" width="7.59765625" style="34" customWidth="1"/>
    <col min="9221" max="9221" width="8.19921875" style="34" customWidth="1"/>
    <col min="9222" max="9222" width="11" style="34" customWidth="1"/>
    <col min="9223" max="9223" width="8" style="34" customWidth="1"/>
    <col min="9224" max="9224" width="11.59765625" style="34" customWidth="1"/>
    <col min="9225" max="9225" width="11.796875" style="34" customWidth="1"/>
    <col min="9226" max="9226" width="15.09765625" style="34" customWidth="1"/>
    <col min="9227" max="9472" width="11.19921875" style="34"/>
    <col min="9473" max="9473" width="6.796875" style="34" customWidth="1"/>
    <col min="9474" max="9474" width="20.59765625" style="34" customWidth="1"/>
    <col min="9475" max="9475" width="7.19921875" style="34" customWidth="1"/>
    <col min="9476" max="9476" width="7.59765625" style="34" customWidth="1"/>
    <col min="9477" max="9477" width="8.19921875" style="34" customWidth="1"/>
    <col min="9478" max="9478" width="11" style="34" customWidth="1"/>
    <col min="9479" max="9479" width="8" style="34" customWidth="1"/>
    <col min="9480" max="9480" width="11.59765625" style="34" customWidth="1"/>
    <col min="9481" max="9481" width="11.796875" style="34" customWidth="1"/>
    <col min="9482" max="9482" width="15.09765625" style="34" customWidth="1"/>
    <col min="9483" max="9728" width="11.19921875" style="34"/>
    <col min="9729" max="9729" width="6.796875" style="34" customWidth="1"/>
    <col min="9730" max="9730" width="20.59765625" style="34" customWidth="1"/>
    <col min="9731" max="9731" width="7.19921875" style="34" customWidth="1"/>
    <col min="9732" max="9732" width="7.59765625" style="34" customWidth="1"/>
    <col min="9733" max="9733" width="8.19921875" style="34" customWidth="1"/>
    <col min="9734" max="9734" width="11" style="34" customWidth="1"/>
    <col min="9735" max="9735" width="8" style="34" customWidth="1"/>
    <col min="9736" max="9736" width="11.59765625" style="34" customWidth="1"/>
    <col min="9737" max="9737" width="11.796875" style="34" customWidth="1"/>
    <col min="9738" max="9738" width="15.09765625" style="34" customWidth="1"/>
    <col min="9739" max="9984" width="11.19921875" style="34"/>
    <col min="9985" max="9985" width="6.796875" style="34" customWidth="1"/>
    <col min="9986" max="9986" width="20.59765625" style="34" customWidth="1"/>
    <col min="9987" max="9987" width="7.19921875" style="34" customWidth="1"/>
    <col min="9988" max="9988" width="7.59765625" style="34" customWidth="1"/>
    <col min="9989" max="9989" width="8.19921875" style="34" customWidth="1"/>
    <col min="9990" max="9990" width="11" style="34" customWidth="1"/>
    <col min="9991" max="9991" width="8" style="34" customWidth="1"/>
    <col min="9992" max="9992" width="11.59765625" style="34" customWidth="1"/>
    <col min="9993" max="9993" width="11.796875" style="34" customWidth="1"/>
    <col min="9994" max="9994" width="15.09765625" style="34" customWidth="1"/>
    <col min="9995" max="10240" width="11.19921875" style="34"/>
    <col min="10241" max="10241" width="6.796875" style="34" customWidth="1"/>
    <col min="10242" max="10242" width="20.59765625" style="34" customWidth="1"/>
    <col min="10243" max="10243" width="7.19921875" style="34" customWidth="1"/>
    <col min="10244" max="10244" width="7.59765625" style="34" customWidth="1"/>
    <col min="10245" max="10245" width="8.19921875" style="34" customWidth="1"/>
    <col min="10246" max="10246" width="11" style="34" customWidth="1"/>
    <col min="10247" max="10247" width="8" style="34" customWidth="1"/>
    <col min="10248" max="10248" width="11.59765625" style="34" customWidth="1"/>
    <col min="10249" max="10249" width="11.796875" style="34" customWidth="1"/>
    <col min="10250" max="10250" width="15.09765625" style="34" customWidth="1"/>
    <col min="10251" max="10496" width="11.19921875" style="34"/>
    <col min="10497" max="10497" width="6.796875" style="34" customWidth="1"/>
    <col min="10498" max="10498" width="20.59765625" style="34" customWidth="1"/>
    <col min="10499" max="10499" width="7.19921875" style="34" customWidth="1"/>
    <col min="10500" max="10500" width="7.59765625" style="34" customWidth="1"/>
    <col min="10501" max="10501" width="8.19921875" style="34" customWidth="1"/>
    <col min="10502" max="10502" width="11" style="34" customWidth="1"/>
    <col min="10503" max="10503" width="8" style="34" customWidth="1"/>
    <col min="10504" max="10504" width="11.59765625" style="34" customWidth="1"/>
    <col min="10505" max="10505" width="11.796875" style="34" customWidth="1"/>
    <col min="10506" max="10506" width="15.09765625" style="34" customWidth="1"/>
    <col min="10507" max="10752" width="11.19921875" style="34"/>
    <col min="10753" max="10753" width="6.796875" style="34" customWidth="1"/>
    <col min="10754" max="10754" width="20.59765625" style="34" customWidth="1"/>
    <col min="10755" max="10755" width="7.19921875" style="34" customWidth="1"/>
    <col min="10756" max="10756" width="7.59765625" style="34" customWidth="1"/>
    <col min="10757" max="10757" width="8.19921875" style="34" customWidth="1"/>
    <col min="10758" max="10758" width="11" style="34" customWidth="1"/>
    <col min="10759" max="10759" width="8" style="34" customWidth="1"/>
    <col min="10760" max="10760" width="11.59765625" style="34" customWidth="1"/>
    <col min="10761" max="10761" width="11.796875" style="34" customWidth="1"/>
    <col min="10762" max="10762" width="15.09765625" style="34" customWidth="1"/>
    <col min="10763" max="11008" width="11.19921875" style="34"/>
    <col min="11009" max="11009" width="6.796875" style="34" customWidth="1"/>
    <col min="11010" max="11010" width="20.59765625" style="34" customWidth="1"/>
    <col min="11011" max="11011" width="7.19921875" style="34" customWidth="1"/>
    <col min="11012" max="11012" width="7.59765625" style="34" customWidth="1"/>
    <col min="11013" max="11013" width="8.19921875" style="34" customWidth="1"/>
    <col min="11014" max="11014" width="11" style="34" customWidth="1"/>
    <col min="11015" max="11015" width="8" style="34" customWidth="1"/>
    <col min="11016" max="11016" width="11.59765625" style="34" customWidth="1"/>
    <col min="11017" max="11017" width="11.796875" style="34" customWidth="1"/>
    <col min="11018" max="11018" width="15.09765625" style="34" customWidth="1"/>
    <col min="11019" max="11264" width="11.19921875" style="34"/>
    <col min="11265" max="11265" width="6.796875" style="34" customWidth="1"/>
    <col min="11266" max="11266" width="20.59765625" style="34" customWidth="1"/>
    <col min="11267" max="11267" width="7.19921875" style="34" customWidth="1"/>
    <col min="11268" max="11268" width="7.59765625" style="34" customWidth="1"/>
    <col min="11269" max="11269" width="8.19921875" style="34" customWidth="1"/>
    <col min="11270" max="11270" width="11" style="34" customWidth="1"/>
    <col min="11271" max="11271" width="8" style="34" customWidth="1"/>
    <col min="11272" max="11272" width="11.59765625" style="34" customWidth="1"/>
    <col min="11273" max="11273" width="11.796875" style="34" customWidth="1"/>
    <col min="11274" max="11274" width="15.09765625" style="34" customWidth="1"/>
    <col min="11275" max="11520" width="11.19921875" style="34"/>
    <col min="11521" max="11521" width="6.796875" style="34" customWidth="1"/>
    <col min="11522" max="11522" width="20.59765625" style="34" customWidth="1"/>
    <col min="11523" max="11523" width="7.19921875" style="34" customWidth="1"/>
    <col min="11524" max="11524" width="7.59765625" style="34" customWidth="1"/>
    <col min="11525" max="11525" width="8.19921875" style="34" customWidth="1"/>
    <col min="11526" max="11526" width="11" style="34" customWidth="1"/>
    <col min="11527" max="11527" width="8" style="34" customWidth="1"/>
    <col min="11528" max="11528" width="11.59765625" style="34" customWidth="1"/>
    <col min="11529" max="11529" width="11.796875" style="34" customWidth="1"/>
    <col min="11530" max="11530" width="15.09765625" style="34" customWidth="1"/>
    <col min="11531" max="11776" width="11.19921875" style="34"/>
    <col min="11777" max="11777" width="6.796875" style="34" customWidth="1"/>
    <col min="11778" max="11778" width="20.59765625" style="34" customWidth="1"/>
    <col min="11779" max="11779" width="7.19921875" style="34" customWidth="1"/>
    <col min="11780" max="11780" width="7.59765625" style="34" customWidth="1"/>
    <col min="11781" max="11781" width="8.19921875" style="34" customWidth="1"/>
    <col min="11782" max="11782" width="11" style="34" customWidth="1"/>
    <col min="11783" max="11783" width="8" style="34" customWidth="1"/>
    <col min="11784" max="11784" width="11.59765625" style="34" customWidth="1"/>
    <col min="11785" max="11785" width="11.796875" style="34" customWidth="1"/>
    <col min="11786" max="11786" width="15.09765625" style="34" customWidth="1"/>
    <col min="11787" max="12032" width="11.19921875" style="34"/>
    <col min="12033" max="12033" width="6.796875" style="34" customWidth="1"/>
    <col min="12034" max="12034" width="20.59765625" style="34" customWidth="1"/>
    <col min="12035" max="12035" width="7.19921875" style="34" customWidth="1"/>
    <col min="12036" max="12036" width="7.59765625" style="34" customWidth="1"/>
    <col min="12037" max="12037" width="8.19921875" style="34" customWidth="1"/>
    <col min="12038" max="12038" width="11" style="34" customWidth="1"/>
    <col min="12039" max="12039" width="8" style="34" customWidth="1"/>
    <col min="12040" max="12040" width="11.59765625" style="34" customWidth="1"/>
    <col min="12041" max="12041" width="11.796875" style="34" customWidth="1"/>
    <col min="12042" max="12042" width="15.09765625" style="34" customWidth="1"/>
    <col min="12043" max="12288" width="11.19921875" style="34"/>
    <col min="12289" max="12289" width="6.796875" style="34" customWidth="1"/>
    <col min="12290" max="12290" width="20.59765625" style="34" customWidth="1"/>
    <col min="12291" max="12291" width="7.19921875" style="34" customWidth="1"/>
    <col min="12292" max="12292" width="7.59765625" style="34" customWidth="1"/>
    <col min="12293" max="12293" width="8.19921875" style="34" customWidth="1"/>
    <col min="12294" max="12294" width="11" style="34" customWidth="1"/>
    <col min="12295" max="12295" width="8" style="34" customWidth="1"/>
    <col min="12296" max="12296" width="11.59765625" style="34" customWidth="1"/>
    <col min="12297" max="12297" width="11.796875" style="34" customWidth="1"/>
    <col min="12298" max="12298" width="15.09765625" style="34" customWidth="1"/>
    <col min="12299" max="12544" width="11.19921875" style="34"/>
    <col min="12545" max="12545" width="6.796875" style="34" customWidth="1"/>
    <col min="12546" max="12546" width="20.59765625" style="34" customWidth="1"/>
    <col min="12547" max="12547" width="7.19921875" style="34" customWidth="1"/>
    <col min="12548" max="12548" width="7.59765625" style="34" customWidth="1"/>
    <col min="12549" max="12549" width="8.19921875" style="34" customWidth="1"/>
    <col min="12550" max="12550" width="11" style="34" customWidth="1"/>
    <col min="12551" max="12551" width="8" style="34" customWidth="1"/>
    <col min="12552" max="12552" width="11.59765625" style="34" customWidth="1"/>
    <col min="12553" max="12553" width="11.796875" style="34" customWidth="1"/>
    <col min="12554" max="12554" width="15.09765625" style="34" customWidth="1"/>
    <col min="12555" max="12800" width="11.19921875" style="34"/>
    <col min="12801" max="12801" width="6.796875" style="34" customWidth="1"/>
    <col min="12802" max="12802" width="20.59765625" style="34" customWidth="1"/>
    <col min="12803" max="12803" width="7.19921875" style="34" customWidth="1"/>
    <col min="12804" max="12804" width="7.59765625" style="34" customWidth="1"/>
    <col min="12805" max="12805" width="8.19921875" style="34" customWidth="1"/>
    <col min="12806" max="12806" width="11" style="34" customWidth="1"/>
    <col min="12807" max="12807" width="8" style="34" customWidth="1"/>
    <col min="12808" max="12808" width="11.59765625" style="34" customWidth="1"/>
    <col min="12809" max="12809" width="11.796875" style="34" customWidth="1"/>
    <col min="12810" max="12810" width="15.09765625" style="34" customWidth="1"/>
    <col min="12811" max="13056" width="11.19921875" style="34"/>
    <col min="13057" max="13057" width="6.796875" style="34" customWidth="1"/>
    <col min="13058" max="13058" width="20.59765625" style="34" customWidth="1"/>
    <col min="13059" max="13059" width="7.19921875" style="34" customWidth="1"/>
    <col min="13060" max="13060" width="7.59765625" style="34" customWidth="1"/>
    <col min="13061" max="13061" width="8.19921875" style="34" customWidth="1"/>
    <col min="13062" max="13062" width="11" style="34" customWidth="1"/>
    <col min="13063" max="13063" width="8" style="34" customWidth="1"/>
    <col min="13064" max="13064" width="11.59765625" style="34" customWidth="1"/>
    <col min="13065" max="13065" width="11.796875" style="34" customWidth="1"/>
    <col min="13066" max="13066" width="15.09765625" style="34" customWidth="1"/>
    <col min="13067" max="13312" width="11.19921875" style="34"/>
    <col min="13313" max="13313" width="6.796875" style="34" customWidth="1"/>
    <col min="13314" max="13314" width="20.59765625" style="34" customWidth="1"/>
    <col min="13315" max="13315" width="7.19921875" style="34" customWidth="1"/>
    <col min="13316" max="13316" width="7.59765625" style="34" customWidth="1"/>
    <col min="13317" max="13317" width="8.19921875" style="34" customWidth="1"/>
    <col min="13318" max="13318" width="11" style="34" customWidth="1"/>
    <col min="13319" max="13319" width="8" style="34" customWidth="1"/>
    <col min="13320" max="13320" width="11.59765625" style="34" customWidth="1"/>
    <col min="13321" max="13321" width="11.796875" style="34" customWidth="1"/>
    <col min="13322" max="13322" width="15.09765625" style="34" customWidth="1"/>
    <col min="13323" max="13568" width="11.19921875" style="34"/>
    <col min="13569" max="13569" width="6.796875" style="34" customWidth="1"/>
    <col min="13570" max="13570" width="20.59765625" style="34" customWidth="1"/>
    <col min="13571" max="13571" width="7.19921875" style="34" customWidth="1"/>
    <col min="13572" max="13572" width="7.59765625" style="34" customWidth="1"/>
    <col min="13573" max="13573" width="8.19921875" style="34" customWidth="1"/>
    <col min="13574" max="13574" width="11" style="34" customWidth="1"/>
    <col min="13575" max="13575" width="8" style="34" customWidth="1"/>
    <col min="13576" max="13576" width="11.59765625" style="34" customWidth="1"/>
    <col min="13577" max="13577" width="11.796875" style="34" customWidth="1"/>
    <col min="13578" max="13578" width="15.09765625" style="34" customWidth="1"/>
    <col min="13579" max="13824" width="11.19921875" style="34"/>
    <col min="13825" max="13825" width="6.796875" style="34" customWidth="1"/>
    <col min="13826" max="13826" width="20.59765625" style="34" customWidth="1"/>
    <col min="13827" max="13827" width="7.19921875" style="34" customWidth="1"/>
    <col min="13828" max="13828" width="7.59765625" style="34" customWidth="1"/>
    <col min="13829" max="13829" width="8.19921875" style="34" customWidth="1"/>
    <col min="13830" max="13830" width="11" style="34" customWidth="1"/>
    <col min="13831" max="13831" width="8" style="34" customWidth="1"/>
    <col min="13832" max="13832" width="11.59765625" style="34" customWidth="1"/>
    <col min="13833" max="13833" width="11.796875" style="34" customWidth="1"/>
    <col min="13834" max="13834" width="15.09765625" style="34" customWidth="1"/>
    <col min="13835" max="14080" width="11.19921875" style="34"/>
    <col min="14081" max="14081" width="6.796875" style="34" customWidth="1"/>
    <col min="14082" max="14082" width="20.59765625" style="34" customWidth="1"/>
    <col min="14083" max="14083" width="7.19921875" style="34" customWidth="1"/>
    <col min="14084" max="14084" width="7.59765625" style="34" customWidth="1"/>
    <col min="14085" max="14085" width="8.19921875" style="34" customWidth="1"/>
    <col min="14086" max="14086" width="11" style="34" customWidth="1"/>
    <col min="14087" max="14087" width="8" style="34" customWidth="1"/>
    <col min="14088" max="14088" width="11.59765625" style="34" customWidth="1"/>
    <col min="14089" max="14089" width="11.796875" style="34" customWidth="1"/>
    <col min="14090" max="14090" width="15.09765625" style="34" customWidth="1"/>
    <col min="14091" max="14336" width="11.19921875" style="34"/>
    <col min="14337" max="14337" width="6.796875" style="34" customWidth="1"/>
    <col min="14338" max="14338" width="20.59765625" style="34" customWidth="1"/>
    <col min="14339" max="14339" width="7.19921875" style="34" customWidth="1"/>
    <col min="14340" max="14340" width="7.59765625" style="34" customWidth="1"/>
    <col min="14341" max="14341" width="8.19921875" style="34" customWidth="1"/>
    <col min="14342" max="14342" width="11" style="34" customWidth="1"/>
    <col min="14343" max="14343" width="8" style="34" customWidth="1"/>
    <col min="14344" max="14344" width="11.59765625" style="34" customWidth="1"/>
    <col min="14345" max="14345" width="11.796875" style="34" customWidth="1"/>
    <col min="14346" max="14346" width="15.09765625" style="34" customWidth="1"/>
    <col min="14347" max="14592" width="11.19921875" style="34"/>
    <col min="14593" max="14593" width="6.796875" style="34" customWidth="1"/>
    <col min="14594" max="14594" width="20.59765625" style="34" customWidth="1"/>
    <col min="14595" max="14595" width="7.19921875" style="34" customWidth="1"/>
    <col min="14596" max="14596" width="7.59765625" style="34" customWidth="1"/>
    <col min="14597" max="14597" width="8.19921875" style="34" customWidth="1"/>
    <col min="14598" max="14598" width="11" style="34" customWidth="1"/>
    <col min="14599" max="14599" width="8" style="34" customWidth="1"/>
    <col min="14600" max="14600" width="11.59765625" style="34" customWidth="1"/>
    <col min="14601" max="14601" width="11.796875" style="34" customWidth="1"/>
    <col min="14602" max="14602" width="15.09765625" style="34" customWidth="1"/>
    <col min="14603" max="14848" width="11.19921875" style="34"/>
    <col min="14849" max="14849" width="6.796875" style="34" customWidth="1"/>
    <col min="14850" max="14850" width="20.59765625" style="34" customWidth="1"/>
    <col min="14851" max="14851" width="7.19921875" style="34" customWidth="1"/>
    <col min="14852" max="14852" width="7.59765625" style="34" customWidth="1"/>
    <col min="14853" max="14853" width="8.19921875" style="34" customWidth="1"/>
    <col min="14854" max="14854" width="11" style="34" customWidth="1"/>
    <col min="14855" max="14855" width="8" style="34" customWidth="1"/>
    <col min="14856" max="14856" width="11.59765625" style="34" customWidth="1"/>
    <col min="14857" max="14857" width="11.796875" style="34" customWidth="1"/>
    <col min="14858" max="14858" width="15.09765625" style="34" customWidth="1"/>
    <col min="14859" max="15104" width="11.19921875" style="34"/>
    <col min="15105" max="15105" width="6.796875" style="34" customWidth="1"/>
    <col min="15106" max="15106" width="20.59765625" style="34" customWidth="1"/>
    <col min="15107" max="15107" width="7.19921875" style="34" customWidth="1"/>
    <col min="15108" max="15108" width="7.59765625" style="34" customWidth="1"/>
    <col min="15109" max="15109" width="8.19921875" style="34" customWidth="1"/>
    <col min="15110" max="15110" width="11" style="34" customWidth="1"/>
    <col min="15111" max="15111" width="8" style="34" customWidth="1"/>
    <col min="15112" max="15112" width="11.59765625" style="34" customWidth="1"/>
    <col min="15113" max="15113" width="11.796875" style="34" customWidth="1"/>
    <col min="15114" max="15114" width="15.09765625" style="34" customWidth="1"/>
    <col min="15115" max="15360" width="11.19921875" style="34"/>
    <col min="15361" max="15361" width="6.796875" style="34" customWidth="1"/>
    <col min="15362" max="15362" width="20.59765625" style="34" customWidth="1"/>
    <col min="15363" max="15363" width="7.19921875" style="34" customWidth="1"/>
    <col min="15364" max="15364" width="7.59765625" style="34" customWidth="1"/>
    <col min="15365" max="15365" width="8.19921875" style="34" customWidth="1"/>
    <col min="15366" max="15366" width="11" style="34" customWidth="1"/>
    <col min="15367" max="15367" width="8" style="34" customWidth="1"/>
    <col min="15368" max="15368" width="11.59765625" style="34" customWidth="1"/>
    <col min="15369" max="15369" width="11.796875" style="34" customWidth="1"/>
    <col min="15370" max="15370" width="15.09765625" style="34" customWidth="1"/>
    <col min="15371" max="15616" width="11.19921875" style="34"/>
    <col min="15617" max="15617" width="6.796875" style="34" customWidth="1"/>
    <col min="15618" max="15618" width="20.59765625" style="34" customWidth="1"/>
    <col min="15619" max="15619" width="7.19921875" style="34" customWidth="1"/>
    <col min="15620" max="15620" width="7.59765625" style="34" customWidth="1"/>
    <col min="15621" max="15621" width="8.19921875" style="34" customWidth="1"/>
    <col min="15622" max="15622" width="11" style="34" customWidth="1"/>
    <col min="15623" max="15623" width="8" style="34" customWidth="1"/>
    <col min="15624" max="15624" width="11.59765625" style="34" customWidth="1"/>
    <col min="15625" max="15625" width="11.796875" style="34" customWidth="1"/>
    <col min="15626" max="15626" width="15.09765625" style="34" customWidth="1"/>
    <col min="15627" max="15872" width="11.19921875" style="34"/>
    <col min="15873" max="15873" width="6.796875" style="34" customWidth="1"/>
    <col min="15874" max="15874" width="20.59765625" style="34" customWidth="1"/>
    <col min="15875" max="15875" width="7.19921875" style="34" customWidth="1"/>
    <col min="15876" max="15876" width="7.59765625" style="34" customWidth="1"/>
    <col min="15877" max="15877" width="8.19921875" style="34" customWidth="1"/>
    <col min="15878" max="15878" width="11" style="34" customWidth="1"/>
    <col min="15879" max="15879" width="8" style="34" customWidth="1"/>
    <col min="15880" max="15880" width="11.59765625" style="34" customWidth="1"/>
    <col min="15881" max="15881" width="11.796875" style="34" customWidth="1"/>
    <col min="15882" max="15882" width="15.09765625" style="34" customWidth="1"/>
    <col min="15883" max="16128" width="11.19921875" style="34"/>
    <col min="16129" max="16129" width="6.796875" style="34" customWidth="1"/>
    <col min="16130" max="16130" width="20.59765625" style="34" customWidth="1"/>
    <col min="16131" max="16131" width="7.19921875" style="34" customWidth="1"/>
    <col min="16132" max="16132" width="7.59765625" style="34" customWidth="1"/>
    <col min="16133" max="16133" width="8.19921875" style="34" customWidth="1"/>
    <col min="16134" max="16134" width="11" style="34" customWidth="1"/>
    <col min="16135" max="16135" width="8" style="34" customWidth="1"/>
    <col min="16136" max="16136" width="11.59765625" style="34" customWidth="1"/>
    <col min="16137" max="16137" width="11.796875" style="34" customWidth="1"/>
    <col min="16138" max="16138" width="15.09765625" style="34" customWidth="1"/>
    <col min="16139" max="16384" width="11.19921875" style="34"/>
  </cols>
  <sheetData>
    <row r="1" spans="1:11" s="3" customFormat="1" ht="38" customHeight="1">
      <c r="A1" s="1"/>
      <c r="B1" s="1560" t="s">
        <v>106</v>
      </c>
      <c r="C1" s="1560"/>
      <c r="D1" s="1560"/>
      <c r="E1" s="1560"/>
      <c r="F1" s="1561"/>
      <c r="G1" s="1562"/>
      <c r="H1" s="1561"/>
      <c r="I1" s="1563"/>
      <c r="J1" s="1563"/>
    </row>
    <row r="2" spans="1:11" s="3" customFormat="1" ht="20.149999999999999" customHeight="1">
      <c r="A2" s="1"/>
      <c r="B2" s="1564" t="s">
        <v>107</v>
      </c>
      <c r="C2" s="1565"/>
      <c r="D2" s="1565"/>
      <c r="E2" s="1565"/>
      <c r="F2" s="1566"/>
      <c r="G2" s="1567"/>
      <c r="H2" s="1566"/>
      <c r="I2" s="1568"/>
      <c r="J2" s="1568"/>
    </row>
    <row r="3" spans="1:11" s="6" customFormat="1" ht="20.149999999999999" customHeight="1" thickBot="1">
      <c r="A3" s="1569" t="s">
        <v>108</v>
      </c>
      <c r="B3" s="1569"/>
      <c r="C3" s="1569"/>
      <c r="D3" s="1569"/>
      <c r="E3" s="1569"/>
      <c r="F3" s="1570"/>
      <c r="G3" s="1569"/>
      <c r="H3" s="1569"/>
      <c r="I3" s="1569"/>
      <c r="J3" s="1569"/>
    </row>
    <row r="4" spans="1:11" s="6" customFormat="1" ht="31" customHeight="1" thickTop="1">
      <c r="A4" s="1571" t="s">
        <v>109</v>
      </c>
      <c r="B4" s="1571"/>
      <c r="C4" s="1571"/>
      <c r="D4" s="1571"/>
      <c r="E4" s="1571"/>
      <c r="F4" s="1572"/>
      <c r="G4" s="1573"/>
      <c r="H4" s="1572"/>
      <c r="I4" s="1574"/>
      <c r="J4" s="1574"/>
    </row>
    <row r="5" spans="1:11" s="12" customFormat="1" ht="18" customHeight="1">
      <c r="A5" s="8" t="s">
        <v>195</v>
      </c>
      <c r="B5" s="9"/>
      <c r="C5" s="8"/>
      <c r="D5" s="9"/>
      <c r="E5" s="9"/>
      <c r="F5" s="10"/>
      <c r="G5" s="9"/>
      <c r="H5" s="10"/>
      <c r="I5" s="11"/>
      <c r="J5" s="11"/>
    </row>
    <row r="6" spans="1:11" s="16" customFormat="1" ht="18" customHeight="1">
      <c r="A6" s="13" t="s">
        <v>196</v>
      </c>
      <c r="B6" s="9"/>
      <c r="C6" s="8"/>
      <c r="D6" s="8"/>
      <c r="E6" s="8"/>
      <c r="F6" s="14"/>
      <c r="G6" s="15"/>
      <c r="H6" s="10"/>
      <c r="I6" s="11"/>
      <c r="J6" s="11"/>
    </row>
    <row r="7" spans="1:11" s="16" customFormat="1" ht="18" customHeight="1">
      <c r="A7" s="1575" t="s">
        <v>112</v>
      </c>
      <c r="B7" s="1575"/>
      <c r="C7" s="8"/>
      <c r="D7" s="8"/>
      <c r="E7" s="8"/>
      <c r="F7" s="14"/>
      <c r="G7" s="15"/>
      <c r="H7" s="10"/>
      <c r="I7" s="11"/>
      <c r="J7" s="11"/>
    </row>
    <row r="8" spans="1:11" s="17" customFormat="1" ht="36" customHeight="1">
      <c r="A8" s="1576" t="s">
        <v>113</v>
      </c>
      <c r="B8" s="1577" t="s">
        <v>114</v>
      </c>
      <c r="C8" s="59" t="s">
        <v>115</v>
      </c>
      <c r="D8" s="60"/>
      <c r="E8" s="61"/>
      <c r="F8" s="1579" t="s">
        <v>116</v>
      </c>
      <c r="G8" s="1580" t="s">
        <v>117</v>
      </c>
      <c r="H8" s="1581"/>
      <c r="I8" s="1558" t="s">
        <v>197</v>
      </c>
      <c r="J8" s="1559"/>
    </row>
    <row r="9" spans="1:11" s="17" customFormat="1" ht="43" customHeight="1">
      <c r="A9" s="1576"/>
      <c r="B9" s="1578"/>
      <c r="C9" s="62"/>
      <c r="D9" s="63"/>
      <c r="E9" s="67" t="s">
        <v>215</v>
      </c>
      <c r="F9" s="1579"/>
      <c r="G9" s="18" t="s">
        <v>119</v>
      </c>
      <c r="H9" s="19" t="s">
        <v>120</v>
      </c>
      <c r="I9" s="20" t="s">
        <v>121</v>
      </c>
      <c r="J9" s="21" t="s">
        <v>122</v>
      </c>
      <c r="K9" s="17" t="s">
        <v>123</v>
      </c>
    </row>
    <row r="10" spans="1:11" s="17" customFormat="1" ht="43" customHeight="1">
      <c r="A10" s="22" t="s">
        <v>48</v>
      </c>
      <c r="B10" s="23" t="s">
        <v>124</v>
      </c>
      <c r="C10" s="64" t="s">
        <v>190</v>
      </c>
      <c r="D10" s="65"/>
      <c r="E10" s="66">
        <f>G10*2*6</f>
        <v>36</v>
      </c>
      <c r="F10" s="24">
        <v>565.20000000000005</v>
      </c>
      <c r="G10" s="25">
        <v>3</v>
      </c>
      <c r="H10" s="26">
        <f t="shared" ref="H10:H26" si="0">G10*F10</f>
        <v>1695.6000000000001</v>
      </c>
      <c r="I10" s="28">
        <v>3.16</v>
      </c>
      <c r="J10" s="27">
        <f t="shared" ref="J10:J26" si="1">I10*H10</f>
        <v>5358.0960000000005</v>
      </c>
      <c r="K10" s="17" t="s">
        <v>126</v>
      </c>
    </row>
    <row r="11" spans="1:11" s="17" customFormat="1" ht="43" customHeight="1">
      <c r="A11" s="22" t="s">
        <v>54</v>
      </c>
      <c r="B11" s="23" t="s">
        <v>133</v>
      </c>
      <c r="C11" s="64" t="s">
        <v>191</v>
      </c>
      <c r="D11" s="65"/>
      <c r="E11" s="66">
        <f>G11*1.5*3.7</f>
        <v>5.5500000000000007</v>
      </c>
      <c r="F11" s="24">
        <v>653.5</v>
      </c>
      <c r="G11" s="25">
        <v>1</v>
      </c>
      <c r="H11" s="26">
        <f t="shared" si="0"/>
        <v>653.5</v>
      </c>
      <c r="I11" s="28">
        <v>1.1000000000000001</v>
      </c>
      <c r="J11" s="27">
        <f t="shared" si="1"/>
        <v>718.85</v>
      </c>
      <c r="K11" s="17" t="s">
        <v>126</v>
      </c>
    </row>
    <row r="12" spans="1:11" s="17" customFormat="1" ht="43" customHeight="1">
      <c r="A12" s="22" t="s">
        <v>59</v>
      </c>
      <c r="B12" s="23" t="s">
        <v>136</v>
      </c>
      <c r="C12" s="64" t="s">
        <v>192</v>
      </c>
      <c r="D12" s="65"/>
      <c r="E12" s="66">
        <f>G12*2*6</f>
        <v>12</v>
      </c>
      <c r="F12" s="24">
        <v>1507.2</v>
      </c>
      <c r="G12" s="25">
        <v>1</v>
      </c>
      <c r="H12" s="26">
        <f t="shared" si="0"/>
        <v>1507.2</v>
      </c>
      <c r="I12" s="28">
        <v>3.07</v>
      </c>
      <c r="J12" s="27">
        <f t="shared" si="1"/>
        <v>4627.1040000000003</v>
      </c>
      <c r="K12" s="17" t="s">
        <v>126</v>
      </c>
    </row>
    <row r="13" spans="1:11" s="17" customFormat="1" ht="43" customHeight="1">
      <c r="A13" s="22" t="s">
        <v>62</v>
      </c>
      <c r="B13" s="23" t="s">
        <v>136</v>
      </c>
      <c r="C13" s="64" t="s">
        <v>198</v>
      </c>
      <c r="D13" s="65"/>
      <c r="E13" s="66">
        <f>G13*2*6</f>
        <v>12</v>
      </c>
      <c r="F13" s="24">
        <f>22*2*6*7.85</f>
        <v>2072.4</v>
      </c>
      <c r="G13" s="25">
        <v>1</v>
      </c>
      <c r="H13" s="26">
        <f t="shared" si="0"/>
        <v>2072.4</v>
      </c>
      <c r="I13" s="28">
        <v>3.16</v>
      </c>
      <c r="J13" s="27">
        <f t="shared" si="1"/>
        <v>6548.7840000000006</v>
      </c>
      <c r="K13" s="17" t="s">
        <v>126</v>
      </c>
    </row>
    <row r="14" spans="1:11" s="17" customFormat="1" ht="43" customHeight="1">
      <c r="A14" s="22" t="s">
        <v>47</v>
      </c>
      <c r="B14" s="23" t="s">
        <v>199</v>
      </c>
      <c r="C14" s="64" t="s">
        <v>200</v>
      </c>
      <c r="D14" s="65"/>
      <c r="E14" s="66">
        <f>G14*1.219*2.438</f>
        <v>2.9719220000000006</v>
      </c>
      <c r="F14" s="24">
        <v>47.2</v>
      </c>
      <c r="G14" s="25">
        <v>1</v>
      </c>
      <c r="H14" s="26">
        <f t="shared" si="0"/>
        <v>47.2</v>
      </c>
      <c r="I14" s="28">
        <v>3.29</v>
      </c>
      <c r="J14" s="27">
        <f t="shared" si="1"/>
        <v>155.28800000000001</v>
      </c>
    </row>
    <row r="15" spans="1:11" s="17" customFormat="1" ht="43" customHeight="1">
      <c r="A15" s="22" t="s">
        <v>78</v>
      </c>
      <c r="B15" s="23" t="s">
        <v>201</v>
      </c>
      <c r="C15" s="64" t="s">
        <v>202</v>
      </c>
      <c r="D15" s="65"/>
      <c r="E15" s="66">
        <f t="shared" ref="E15:E21" si="2">G15*6</f>
        <v>12</v>
      </c>
      <c r="F15" s="24">
        <v>59.8</v>
      </c>
      <c r="G15" s="25">
        <v>2</v>
      </c>
      <c r="H15" s="26">
        <f t="shared" si="0"/>
        <v>119.6</v>
      </c>
      <c r="I15" s="28">
        <v>3.72</v>
      </c>
      <c r="J15" s="27">
        <f t="shared" si="1"/>
        <v>444.91199999999998</v>
      </c>
    </row>
    <row r="16" spans="1:11" s="17" customFormat="1" ht="43" customHeight="1">
      <c r="A16" s="22" t="s">
        <v>65</v>
      </c>
      <c r="B16" s="23" t="s">
        <v>203</v>
      </c>
      <c r="C16" s="64" t="s">
        <v>204</v>
      </c>
      <c r="D16" s="65"/>
      <c r="E16" s="66">
        <f t="shared" si="2"/>
        <v>6</v>
      </c>
      <c r="F16" s="24">
        <v>85.2</v>
      </c>
      <c r="G16" s="25">
        <v>1</v>
      </c>
      <c r="H16" s="26">
        <f t="shared" si="0"/>
        <v>85.2</v>
      </c>
      <c r="I16" s="28">
        <v>0.91</v>
      </c>
      <c r="J16" s="27">
        <f t="shared" si="1"/>
        <v>77.532000000000011</v>
      </c>
    </row>
    <row r="17" spans="1:10" s="17" customFormat="1" ht="43" customHeight="1">
      <c r="A17" s="22" t="s">
        <v>66</v>
      </c>
      <c r="B17" s="23" t="s">
        <v>203</v>
      </c>
      <c r="C17" s="64" t="s">
        <v>205</v>
      </c>
      <c r="D17" s="65"/>
      <c r="E17" s="66">
        <f t="shared" si="2"/>
        <v>126</v>
      </c>
      <c r="F17" s="24">
        <v>76.2</v>
      </c>
      <c r="G17" s="25">
        <v>21</v>
      </c>
      <c r="H17" s="26">
        <f t="shared" si="0"/>
        <v>1600.2</v>
      </c>
      <c r="I17" s="28">
        <v>0.91</v>
      </c>
      <c r="J17" s="27">
        <f t="shared" si="1"/>
        <v>1456.182</v>
      </c>
    </row>
    <row r="18" spans="1:10" s="17" customFormat="1" ht="43" customHeight="1">
      <c r="A18" s="22" t="s">
        <v>67</v>
      </c>
      <c r="B18" s="23" t="s">
        <v>203</v>
      </c>
      <c r="C18" s="64" t="s">
        <v>206</v>
      </c>
      <c r="D18" s="65"/>
      <c r="E18" s="66">
        <f t="shared" si="2"/>
        <v>60</v>
      </c>
      <c r="F18" s="24">
        <v>85.8</v>
      </c>
      <c r="G18" s="25">
        <v>10</v>
      </c>
      <c r="H18" s="26">
        <f t="shared" si="0"/>
        <v>858</v>
      </c>
      <c r="I18" s="28">
        <v>0.91</v>
      </c>
      <c r="J18" s="27">
        <f t="shared" si="1"/>
        <v>780.78</v>
      </c>
    </row>
    <row r="19" spans="1:10" s="17" customFormat="1" ht="43" customHeight="1">
      <c r="A19" s="22" t="s">
        <v>68</v>
      </c>
      <c r="B19" s="23" t="s">
        <v>203</v>
      </c>
      <c r="C19" s="64" t="s">
        <v>207</v>
      </c>
      <c r="D19" s="65"/>
      <c r="E19" s="66">
        <f t="shared" si="2"/>
        <v>150</v>
      </c>
      <c r="F19" s="24">
        <v>119</v>
      </c>
      <c r="G19" s="25">
        <v>25</v>
      </c>
      <c r="H19" s="26">
        <f t="shared" si="0"/>
        <v>2975</v>
      </c>
      <c r="I19" s="28">
        <v>0.91</v>
      </c>
      <c r="J19" s="27">
        <f t="shared" si="1"/>
        <v>2707.25</v>
      </c>
    </row>
    <row r="20" spans="1:10" s="17" customFormat="1" ht="43" customHeight="1">
      <c r="A20" s="22" t="s">
        <v>69</v>
      </c>
      <c r="B20" s="23" t="s">
        <v>203</v>
      </c>
      <c r="C20" s="64" t="s">
        <v>208</v>
      </c>
      <c r="D20" s="65"/>
      <c r="E20" s="66">
        <f t="shared" si="2"/>
        <v>18</v>
      </c>
      <c r="F20" s="24">
        <v>189.4</v>
      </c>
      <c r="G20" s="25">
        <v>3</v>
      </c>
      <c r="H20" s="26">
        <f t="shared" si="0"/>
        <v>568.20000000000005</v>
      </c>
      <c r="I20" s="28">
        <v>0.91</v>
      </c>
      <c r="J20" s="27">
        <f t="shared" si="1"/>
        <v>517.06200000000001</v>
      </c>
    </row>
    <row r="21" spans="1:10" s="17" customFormat="1" ht="43" customHeight="1">
      <c r="A21" s="22" t="s">
        <v>70</v>
      </c>
      <c r="B21" s="23" t="s">
        <v>203</v>
      </c>
      <c r="C21" s="64" t="s">
        <v>209</v>
      </c>
      <c r="D21" s="65"/>
      <c r="E21" s="66">
        <f t="shared" si="2"/>
        <v>6</v>
      </c>
      <c r="F21" s="24">
        <v>220.2</v>
      </c>
      <c r="G21" s="25">
        <v>1</v>
      </c>
      <c r="H21" s="26">
        <f t="shared" si="0"/>
        <v>220.2</v>
      </c>
      <c r="I21" s="28">
        <v>0.91</v>
      </c>
      <c r="J21" s="27">
        <f t="shared" si="1"/>
        <v>200.38200000000001</v>
      </c>
    </row>
    <row r="22" spans="1:10" s="17" customFormat="1" ht="43" customHeight="1">
      <c r="A22" s="22" t="s">
        <v>71</v>
      </c>
      <c r="B22" s="23" t="s">
        <v>203</v>
      </c>
      <c r="C22" s="64" t="s">
        <v>210</v>
      </c>
      <c r="D22" s="65"/>
      <c r="E22" s="66">
        <f>G22*12</f>
        <v>12</v>
      </c>
      <c r="F22" s="24">
        <v>695.5</v>
      </c>
      <c r="G22" s="25">
        <v>1</v>
      </c>
      <c r="H22" s="26">
        <f t="shared" si="0"/>
        <v>695.5</v>
      </c>
      <c r="I22" s="28">
        <v>0.91</v>
      </c>
      <c r="J22" s="27">
        <f t="shared" si="1"/>
        <v>632.90499999999997</v>
      </c>
    </row>
    <row r="23" spans="1:10" s="17" customFormat="1" ht="43" customHeight="1">
      <c r="A23" s="22" t="s">
        <v>72</v>
      </c>
      <c r="B23" s="23" t="s">
        <v>203</v>
      </c>
      <c r="C23" s="64" t="s">
        <v>211</v>
      </c>
      <c r="D23" s="65"/>
      <c r="E23" s="66">
        <f>G23*6</f>
        <v>6</v>
      </c>
      <c r="F23" s="24">
        <v>16.600000000000001</v>
      </c>
      <c r="G23" s="25">
        <v>1</v>
      </c>
      <c r="H23" s="26">
        <f t="shared" si="0"/>
        <v>16.600000000000001</v>
      </c>
      <c r="I23" s="28">
        <v>0.91</v>
      </c>
      <c r="J23" s="27">
        <f t="shared" si="1"/>
        <v>15.106000000000002</v>
      </c>
    </row>
    <row r="24" spans="1:10" s="17" customFormat="1" ht="43" customHeight="1">
      <c r="A24" s="22" t="s">
        <v>73</v>
      </c>
      <c r="B24" s="23" t="s">
        <v>203</v>
      </c>
      <c r="C24" s="64" t="s">
        <v>212</v>
      </c>
      <c r="D24" s="65"/>
      <c r="E24" s="66">
        <f>G24*6</f>
        <v>6</v>
      </c>
      <c r="F24" s="24">
        <v>29.3</v>
      </c>
      <c r="G24" s="25">
        <v>1</v>
      </c>
      <c r="H24" s="26">
        <f t="shared" si="0"/>
        <v>29.3</v>
      </c>
      <c r="I24" s="28">
        <v>0.91</v>
      </c>
      <c r="J24" s="27">
        <f t="shared" si="1"/>
        <v>26.663</v>
      </c>
    </row>
    <row r="25" spans="1:10" s="17" customFormat="1" ht="43" customHeight="1">
      <c r="A25" s="22" t="s">
        <v>75</v>
      </c>
      <c r="B25" s="23" t="s">
        <v>203</v>
      </c>
      <c r="C25" s="64" t="s">
        <v>213</v>
      </c>
      <c r="D25" s="65"/>
      <c r="E25" s="66">
        <f>G25*6</f>
        <v>6</v>
      </c>
      <c r="F25" s="24">
        <v>47.9</v>
      </c>
      <c r="G25" s="25">
        <v>1</v>
      </c>
      <c r="H25" s="26">
        <f t="shared" si="0"/>
        <v>47.9</v>
      </c>
      <c r="I25" s="28">
        <v>0.91</v>
      </c>
      <c r="J25" s="27">
        <f t="shared" si="1"/>
        <v>43.588999999999999</v>
      </c>
    </row>
    <row r="26" spans="1:10" s="17" customFormat="1" ht="43" customHeight="1">
      <c r="A26" s="22" t="s">
        <v>76</v>
      </c>
      <c r="B26" s="23" t="s">
        <v>203</v>
      </c>
      <c r="C26" s="64" t="s">
        <v>214</v>
      </c>
      <c r="D26" s="65"/>
      <c r="E26" s="66">
        <f>G26*6</f>
        <v>36</v>
      </c>
      <c r="F26" s="24">
        <v>52.6</v>
      </c>
      <c r="G26" s="25">
        <v>6</v>
      </c>
      <c r="H26" s="26">
        <f t="shared" si="0"/>
        <v>315.60000000000002</v>
      </c>
      <c r="I26" s="28">
        <v>0.91</v>
      </c>
      <c r="J26" s="27">
        <f t="shared" si="1"/>
        <v>287.19600000000003</v>
      </c>
    </row>
    <row r="27" spans="1:10" s="17" customFormat="1" ht="21" customHeight="1">
      <c r="A27" s="1587" t="s">
        <v>149</v>
      </c>
      <c r="B27" s="1588"/>
      <c r="C27" s="1588"/>
      <c r="D27" s="1588"/>
      <c r="E27" s="1588"/>
      <c r="F27" s="1589"/>
      <c r="G27" s="30">
        <f>SUM(G10:G26)</f>
        <v>80</v>
      </c>
      <c r="H27" s="19">
        <f>SUM(H10:H26)</f>
        <v>13507.200000000003</v>
      </c>
      <c r="I27" s="20"/>
      <c r="J27" s="31">
        <f>SUM(J10:J26)</f>
        <v>24597.681000000004</v>
      </c>
    </row>
    <row r="28" spans="1:10" s="16" customFormat="1" ht="20.149999999999999" customHeight="1">
      <c r="A28" s="1583" t="s">
        <v>150</v>
      </c>
      <c r="B28" s="1583"/>
      <c r="C28" s="1583"/>
      <c r="D28" s="1583"/>
      <c r="E28" s="1583"/>
      <c r="F28" s="1584"/>
      <c r="G28" s="1585"/>
      <c r="H28" s="1584"/>
      <c r="I28" s="1586"/>
      <c r="J28" s="1586"/>
    </row>
    <row r="29" spans="1:10" s="16" customFormat="1" ht="20.149999999999999" customHeight="1">
      <c r="A29" s="1590" t="s">
        <v>151</v>
      </c>
      <c r="B29" s="1590"/>
      <c r="C29" s="1583" t="s">
        <v>152</v>
      </c>
      <c r="D29" s="1590"/>
      <c r="E29" s="1583"/>
      <c r="F29" s="1584"/>
      <c r="G29" s="1585"/>
      <c r="H29" s="1584"/>
      <c r="I29" s="1586"/>
      <c r="J29" s="1586"/>
    </row>
    <row r="30" spans="1:10" s="16" customFormat="1" ht="20.149999999999999" customHeight="1">
      <c r="A30" s="1590" t="s">
        <v>153</v>
      </c>
      <c r="B30" s="1590"/>
      <c r="C30" s="1583" t="s">
        <v>154</v>
      </c>
      <c r="D30" s="1590"/>
      <c r="E30" s="1583"/>
      <c r="F30" s="1584"/>
      <c r="G30" s="1585"/>
      <c r="H30" s="1584"/>
      <c r="I30" s="1586"/>
      <c r="J30" s="1586"/>
    </row>
    <row r="31" spans="1:10" s="16" customFormat="1" ht="26" customHeight="1">
      <c r="A31" s="1590" t="s">
        <v>155</v>
      </c>
      <c r="B31" s="1590"/>
      <c r="C31" s="1583" t="s">
        <v>156</v>
      </c>
      <c r="D31" s="1590"/>
      <c r="E31" s="1583"/>
      <c r="F31" s="1584"/>
      <c r="G31" s="1585"/>
      <c r="H31" s="1584"/>
      <c r="I31" s="1586"/>
      <c r="J31" s="1586"/>
    </row>
    <row r="32" spans="1:10" s="16" customFormat="1" ht="20.149999999999999" customHeight="1">
      <c r="A32" s="1583" t="s">
        <v>157</v>
      </c>
      <c r="B32" s="1583"/>
      <c r="C32" s="1583"/>
      <c r="D32" s="1583"/>
      <c r="E32" s="1583"/>
      <c r="F32" s="1584"/>
      <c r="G32" s="1583"/>
      <c r="H32" s="1584"/>
      <c r="I32" s="1586"/>
      <c r="J32" s="1586"/>
    </row>
    <row r="33" spans="1:10" s="16" customFormat="1" ht="20.149999999999999" customHeight="1">
      <c r="A33" s="1590" t="s">
        <v>158</v>
      </c>
      <c r="B33" s="1590"/>
      <c r="C33" s="1583" t="s">
        <v>159</v>
      </c>
      <c r="D33" s="1590"/>
      <c r="E33" s="1583"/>
      <c r="F33" s="1584"/>
      <c r="G33" s="1585"/>
      <c r="H33" s="1584"/>
      <c r="I33" s="1586"/>
      <c r="J33" s="1586"/>
    </row>
    <row r="34" spans="1:10" s="16" customFormat="1" ht="20.149999999999999" customHeight="1">
      <c r="A34" s="1582" t="s">
        <v>160</v>
      </c>
      <c r="B34" s="1582"/>
      <c r="C34" s="1583" t="s">
        <v>161</v>
      </c>
      <c r="D34" s="1583"/>
      <c r="E34" s="1583"/>
      <c r="F34" s="1584"/>
      <c r="G34" s="1585"/>
      <c r="H34" s="1584"/>
      <c r="I34" s="1586"/>
      <c r="J34" s="1586"/>
    </row>
    <row r="35" spans="1:10" s="16" customFormat="1" ht="21" customHeight="1">
      <c r="A35" s="1591" t="s">
        <v>162</v>
      </c>
      <c r="B35" s="1591"/>
      <c r="C35" s="1592" t="s">
        <v>163</v>
      </c>
      <c r="D35" s="1593"/>
      <c r="E35" s="1592"/>
      <c r="F35" s="1594"/>
      <c r="G35" s="1595"/>
      <c r="H35" s="1594"/>
      <c r="I35" s="1596"/>
      <c r="J35" s="1596"/>
    </row>
    <row r="36" spans="1:10" s="16" customFormat="1" ht="20.149999999999999" customHeight="1">
      <c r="A36" s="1591" t="s">
        <v>164</v>
      </c>
      <c r="B36" s="1591"/>
      <c r="C36" s="1592" t="s">
        <v>193</v>
      </c>
      <c r="D36" s="1593"/>
      <c r="E36" s="1592"/>
      <c r="F36" s="1594"/>
      <c r="G36" s="1595"/>
      <c r="H36" s="1594"/>
      <c r="I36" s="1596"/>
      <c r="J36" s="1596"/>
    </row>
    <row r="37" spans="1:10" s="16" customFormat="1" ht="20.149999999999999" customHeight="1">
      <c r="A37" s="1591" t="s">
        <v>165</v>
      </c>
      <c r="B37" s="1591"/>
      <c r="C37" s="1597" t="s">
        <v>166</v>
      </c>
      <c r="D37" s="1591"/>
      <c r="E37" s="1597"/>
      <c r="F37" s="1598"/>
      <c r="G37" s="1599"/>
      <c r="H37" s="1598"/>
      <c r="I37" s="1600"/>
      <c r="J37" s="1600"/>
    </row>
    <row r="38" spans="1:10" s="16" customFormat="1" ht="20.149999999999999" customHeight="1">
      <c r="A38" s="1591" t="s">
        <v>167</v>
      </c>
      <c r="B38" s="1591"/>
      <c r="C38" s="1597" t="s">
        <v>168</v>
      </c>
      <c r="D38" s="1591"/>
      <c r="E38" s="1597"/>
      <c r="F38" s="1598"/>
      <c r="G38" s="1599"/>
      <c r="H38" s="1598"/>
      <c r="I38" s="1600"/>
      <c r="J38" s="1600"/>
    </row>
    <row r="39" spans="1:10" s="16" customFormat="1" ht="20.149999999999999" customHeight="1">
      <c r="A39" s="1591" t="s">
        <v>169</v>
      </c>
      <c r="B39" s="1591"/>
      <c r="C39" s="1601" t="s">
        <v>170</v>
      </c>
      <c r="D39" s="1602"/>
      <c r="E39" s="1601"/>
      <c r="F39" s="1594"/>
      <c r="G39" s="1595"/>
      <c r="H39" s="1594"/>
      <c r="I39" s="1596"/>
      <c r="J39" s="1596"/>
    </row>
    <row r="40" spans="1:10" s="16" customFormat="1" ht="20.149999999999999" customHeight="1">
      <c r="A40" s="1591" t="s">
        <v>171</v>
      </c>
      <c r="B40" s="1591"/>
      <c r="C40" s="1597" t="s">
        <v>172</v>
      </c>
      <c r="D40" s="1591"/>
      <c r="E40" s="1597"/>
      <c r="F40" s="1598"/>
      <c r="G40" s="1599"/>
      <c r="H40" s="1598"/>
      <c r="I40" s="1600"/>
      <c r="J40" s="1600"/>
    </row>
    <row r="41" spans="1:10" s="16" customFormat="1" ht="20.149999999999999" customHeight="1">
      <c r="A41" s="1591" t="s">
        <v>173</v>
      </c>
      <c r="B41" s="1591"/>
      <c r="C41" s="1597" t="s">
        <v>174</v>
      </c>
      <c r="D41" s="1591"/>
      <c r="E41" s="1597"/>
      <c r="F41" s="1598"/>
      <c r="G41" s="1599"/>
      <c r="H41" s="1598"/>
      <c r="I41" s="1600"/>
      <c r="J41" s="1600"/>
    </row>
    <row r="42" spans="1:10" s="32" customFormat="1" ht="20.149999999999999" customHeight="1">
      <c r="A42" s="1591" t="s">
        <v>175</v>
      </c>
      <c r="B42" s="1591"/>
      <c r="C42" s="1583" t="s">
        <v>176</v>
      </c>
      <c r="D42" s="1590"/>
      <c r="E42" s="1583"/>
      <c r="F42" s="1584"/>
      <c r="G42" s="1585"/>
      <c r="H42" s="1584"/>
      <c r="I42" s="1586"/>
      <c r="J42" s="1586"/>
    </row>
    <row r="43" spans="1:10" s="32" customFormat="1" ht="20.149999999999999" customHeight="1">
      <c r="A43" s="1591"/>
      <c r="B43" s="1591"/>
      <c r="C43" s="1583" t="s">
        <v>177</v>
      </c>
      <c r="D43" s="1590"/>
      <c r="E43" s="1583"/>
      <c r="F43" s="1584"/>
      <c r="G43" s="1585"/>
      <c r="H43" s="1584"/>
      <c r="I43" s="1586"/>
      <c r="J43" s="1586"/>
    </row>
    <row r="44" spans="1:10" s="32" customFormat="1" ht="20.149999999999999" customHeight="1">
      <c r="A44" s="1583" t="s">
        <v>178</v>
      </c>
      <c r="B44" s="1583"/>
      <c r="C44" s="1583"/>
      <c r="D44" s="1583"/>
      <c r="E44" s="1583"/>
      <c r="F44" s="1584"/>
      <c r="G44" s="1583"/>
      <c r="H44" s="1584"/>
      <c r="I44" s="1586"/>
      <c r="J44" s="1586"/>
    </row>
    <row r="45" spans="1:10" s="33" customFormat="1" ht="20.149999999999999" customHeight="1">
      <c r="A45" s="1603" t="s">
        <v>179</v>
      </c>
      <c r="B45" s="1604"/>
      <c r="C45" s="1605" t="s">
        <v>106</v>
      </c>
      <c r="D45" s="1606"/>
      <c r="E45" s="1606"/>
      <c r="F45" s="1607"/>
      <c r="G45" s="1606"/>
      <c r="H45" s="1607"/>
      <c r="I45" s="1608"/>
      <c r="J45" s="1609"/>
    </row>
    <row r="46" spans="1:10" s="33" customFormat="1" ht="20.149999999999999" customHeight="1">
      <c r="A46" s="1603" t="s">
        <v>180</v>
      </c>
      <c r="B46" s="1604"/>
      <c r="C46" s="1605" t="s">
        <v>107</v>
      </c>
      <c r="D46" s="1606"/>
      <c r="E46" s="1606"/>
      <c r="F46" s="1607"/>
      <c r="G46" s="1606"/>
      <c r="H46" s="1607"/>
      <c r="I46" s="1608"/>
      <c r="J46" s="1609"/>
    </row>
    <row r="47" spans="1:10" s="33" customFormat="1" ht="20.149999999999999" customHeight="1">
      <c r="A47" s="1603" t="s">
        <v>181</v>
      </c>
      <c r="B47" s="1604"/>
      <c r="C47" s="1605" t="s">
        <v>182</v>
      </c>
      <c r="D47" s="1606"/>
      <c r="E47" s="1606"/>
      <c r="F47" s="1607"/>
      <c r="G47" s="1606"/>
      <c r="H47" s="1607"/>
      <c r="I47" s="1608"/>
      <c r="J47" s="1609"/>
    </row>
    <row r="48" spans="1:10" s="33" customFormat="1" ht="20.149999999999999" customHeight="1">
      <c r="A48" s="1603" t="s">
        <v>183</v>
      </c>
      <c r="B48" s="1604"/>
      <c r="C48" s="1605" t="s">
        <v>184</v>
      </c>
      <c r="D48" s="1606"/>
      <c r="E48" s="1606"/>
      <c r="F48" s="1607"/>
      <c r="G48" s="1606"/>
      <c r="H48" s="1607"/>
      <c r="I48" s="1608"/>
      <c r="J48" s="1609"/>
    </row>
    <row r="49" spans="1:10" s="33" customFormat="1" ht="20.149999999999999" customHeight="1">
      <c r="A49" s="1603" t="s">
        <v>185</v>
      </c>
      <c r="B49" s="1604"/>
      <c r="C49" s="1605" t="s">
        <v>186</v>
      </c>
      <c r="D49" s="1606"/>
      <c r="E49" s="1606"/>
      <c r="F49" s="1607"/>
      <c r="G49" s="1606"/>
      <c r="H49" s="1607"/>
      <c r="I49" s="1608"/>
      <c r="J49" s="1609"/>
    </row>
    <row r="50" spans="1:10" ht="20.149999999999999" customHeight="1">
      <c r="A50" s="1603" t="s">
        <v>187</v>
      </c>
      <c r="B50" s="1604"/>
      <c r="C50" s="1605" t="s">
        <v>188</v>
      </c>
      <c r="D50" s="1606"/>
      <c r="E50" s="1606"/>
      <c r="F50" s="1607"/>
      <c r="G50" s="1606"/>
      <c r="H50" s="1607"/>
      <c r="I50" s="1608"/>
      <c r="J50" s="1609"/>
    </row>
    <row r="51" spans="1:10">
      <c r="A51" s="13"/>
      <c r="B51" s="13"/>
      <c r="C51" s="35"/>
      <c r="D51" s="35"/>
      <c r="E51" s="35"/>
      <c r="F51" s="36"/>
      <c r="G51" s="37"/>
      <c r="H51" s="36"/>
      <c r="I51" s="38"/>
      <c r="J51" s="39"/>
    </row>
    <row r="52" spans="1:10">
      <c r="A52" s="13"/>
      <c r="B52" s="13"/>
      <c r="C52" s="35"/>
      <c r="D52" s="35"/>
      <c r="E52" s="35"/>
      <c r="F52" s="36"/>
      <c r="G52" s="37"/>
      <c r="H52" s="36"/>
      <c r="I52" s="38"/>
      <c r="J52" s="39"/>
    </row>
    <row r="53" spans="1:10">
      <c r="A53" s="40"/>
      <c r="B53" s="40"/>
      <c r="C53" s="41"/>
      <c r="D53" s="41"/>
      <c r="E53" s="41"/>
      <c r="F53" s="42"/>
      <c r="G53" s="43"/>
      <c r="H53" s="42"/>
      <c r="I53" s="44"/>
      <c r="J53" s="39"/>
    </row>
    <row r="54" spans="1:10">
      <c r="A54" s="1"/>
      <c r="B54" s="1"/>
      <c r="C54" s="1"/>
      <c r="D54" s="1"/>
      <c r="E54" s="1"/>
      <c r="F54" s="45"/>
      <c r="G54" s="46"/>
      <c r="H54" s="45"/>
      <c r="I54" s="39"/>
    </row>
    <row r="55" spans="1:10">
      <c r="D55" s="1"/>
      <c r="E55" s="1"/>
      <c r="F55" s="45"/>
      <c r="G55" s="46"/>
      <c r="H55" s="45"/>
      <c r="I55" s="39"/>
    </row>
    <row r="56" spans="1:10">
      <c r="D56" s="1"/>
      <c r="E56" s="1"/>
      <c r="F56" s="45"/>
      <c r="G56" s="46"/>
      <c r="H56" s="45"/>
      <c r="I56" s="39"/>
    </row>
    <row r="57" spans="1:10">
      <c r="D57" s="1"/>
      <c r="E57" s="1"/>
      <c r="F57" s="45"/>
      <c r="G57" s="46"/>
      <c r="H57" s="45"/>
      <c r="I57" s="39"/>
    </row>
    <row r="58" spans="1:10">
      <c r="D58" s="1"/>
      <c r="E58" s="1"/>
      <c r="F58" s="45"/>
      <c r="G58" s="46"/>
      <c r="H58" s="45"/>
      <c r="I58" s="39"/>
    </row>
    <row r="59" spans="1:10">
      <c r="D59" s="1"/>
      <c r="E59" s="1"/>
      <c r="F59" s="45"/>
      <c r="G59" s="46"/>
    </row>
    <row r="60" spans="1:10">
      <c r="D60" s="1"/>
      <c r="E60" s="1"/>
      <c r="F60" s="45"/>
      <c r="G60" s="46"/>
    </row>
    <row r="61" spans="1:10">
      <c r="A61" s="1"/>
      <c r="B61" s="1"/>
      <c r="C61" s="1"/>
      <c r="D61" s="1"/>
      <c r="E61" s="1"/>
      <c r="F61" s="45"/>
      <c r="G61" s="46"/>
    </row>
  </sheetData>
  <mergeCells count="53">
    <mergeCell ref="A48:B48"/>
    <mergeCell ref="C48:J48"/>
    <mergeCell ref="A49:B49"/>
    <mergeCell ref="C49:J49"/>
    <mergeCell ref="A50:B50"/>
    <mergeCell ref="C50:J50"/>
    <mergeCell ref="A45:B45"/>
    <mergeCell ref="C45:J45"/>
    <mergeCell ref="A46:B46"/>
    <mergeCell ref="C46:J46"/>
    <mergeCell ref="A47:B47"/>
    <mergeCell ref="C47:J47"/>
    <mergeCell ref="A44:J44"/>
    <mergeCell ref="A38:B38"/>
    <mergeCell ref="C38:J38"/>
    <mergeCell ref="A39:B39"/>
    <mergeCell ref="C39:J39"/>
    <mergeCell ref="A40:B40"/>
    <mergeCell ref="C40:J40"/>
    <mergeCell ref="A41:B41"/>
    <mergeCell ref="C41:J41"/>
    <mergeCell ref="A42:B43"/>
    <mergeCell ref="C42:J42"/>
    <mergeCell ref="C43:J43"/>
    <mergeCell ref="A35:B35"/>
    <mergeCell ref="C35:J35"/>
    <mergeCell ref="A36:B36"/>
    <mergeCell ref="C36:J36"/>
    <mergeCell ref="A37:B37"/>
    <mergeCell ref="C37:J37"/>
    <mergeCell ref="A34:B34"/>
    <mergeCell ref="C34:J34"/>
    <mergeCell ref="A27:F27"/>
    <mergeCell ref="A28:J28"/>
    <mergeCell ref="A29:B29"/>
    <mergeCell ref="C29:J29"/>
    <mergeCell ref="A30:B30"/>
    <mergeCell ref="C30:J30"/>
    <mergeCell ref="A31:B31"/>
    <mergeCell ref="C31:J31"/>
    <mergeCell ref="A32:J32"/>
    <mergeCell ref="A33:B33"/>
    <mergeCell ref="C33:J33"/>
    <mergeCell ref="I8:J8"/>
    <mergeCell ref="B1:J1"/>
    <mergeCell ref="B2:J2"/>
    <mergeCell ref="A3:J3"/>
    <mergeCell ref="A4:J4"/>
    <mergeCell ref="A7:B7"/>
    <mergeCell ref="A8:A9"/>
    <mergeCell ref="B8:B9"/>
    <mergeCell ref="F8:F9"/>
    <mergeCell ref="G8:H8"/>
  </mergeCells>
  <pageMargins left="0.19652777777777777" right="3.888888888888889E-2" top="0.31" bottom="0.28000000000000003" header="0.16" footer="0.11999999999999998"/>
  <pageSetup paperSize="9" scale="95" firstPageNumber="4294963191" orientation="portrait" useFirstPageNumber="1" r:id="rId1"/>
  <headerFooter alignWithMargins="0"/>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B38AC-2203-47B4-8154-B1A09EE5AC67}">
  <dimension ref="A1:M61"/>
  <sheetViews>
    <sheetView view="pageBreakPreview" zoomScaleNormal="110" workbookViewId="0">
      <selection activeCell="M25" sqref="M25"/>
    </sheetView>
  </sheetViews>
  <sheetFormatPr defaultColWidth="10.69921875" defaultRowHeight="15"/>
  <cols>
    <col min="1" max="5" width="10.69921875" style="48"/>
    <col min="6" max="6" width="10.69921875" style="49"/>
    <col min="7" max="7" width="10.69921875" style="50"/>
    <col min="8" max="8" width="10.69921875" style="49"/>
    <col min="9" max="11" width="10.69921875" style="47"/>
    <col min="12" max="12" width="26.3984375" style="47" customWidth="1"/>
    <col min="13" max="16384" width="10.69921875" style="34"/>
  </cols>
  <sheetData>
    <row r="1" spans="1:13" s="3" customFormat="1" ht="38" customHeight="1">
      <c r="A1" s="1"/>
      <c r="B1" s="1560" t="s">
        <v>106</v>
      </c>
      <c r="C1" s="1560"/>
      <c r="D1" s="1560"/>
      <c r="E1" s="1560"/>
      <c r="F1" s="1561"/>
      <c r="G1" s="1562"/>
      <c r="H1" s="1561"/>
      <c r="I1" s="1563"/>
      <c r="J1" s="1563"/>
      <c r="K1" s="2"/>
      <c r="L1" s="2"/>
    </row>
    <row r="2" spans="1:13" s="3" customFormat="1" ht="20.149999999999999" customHeight="1">
      <c r="A2" s="1"/>
      <c r="B2" s="1564" t="s">
        <v>107</v>
      </c>
      <c r="C2" s="1565"/>
      <c r="D2" s="1565"/>
      <c r="E2" s="1565"/>
      <c r="F2" s="1566"/>
      <c r="G2" s="1567"/>
      <c r="H2" s="1566"/>
      <c r="I2" s="1568"/>
      <c r="J2" s="1568"/>
      <c r="K2" s="5"/>
      <c r="L2" s="5"/>
    </row>
    <row r="3" spans="1:13" s="6" customFormat="1" ht="20.149999999999999" customHeight="1" thickBot="1">
      <c r="A3" s="1569" t="s">
        <v>108</v>
      </c>
      <c r="B3" s="1569"/>
      <c r="C3" s="1569"/>
      <c r="D3" s="1569"/>
      <c r="E3" s="1569"/>
      <c r="F3" s="1570"/>
      <c r="G3" s="1569"/>
      <c r="H3" s="1569"/>
      <c r="I3" s="1569"/>
      <c r="J3" s="1569"/>
      <c r="K3" s="4"/>
      <c r="L3" s="4"/>
    </row>
    <row r="4" spans="1:13" s="6" customFormat="1" ht="31" customHeight="1" thickTop="1">
      <c r="A4" s="1571" t="s">
        <v>109</v>
      </c>
      <c r="B4" s="1571"/>
      <c r="C4" s="1571"/>
      <c r="D4" s="1571"/>
      <c r="E4" s="1571"/>
      <c r="F4" s="1572"/>
      <c r="G4" s="1573"/>
      <c r="H4" s="1572"/>
      <c r="I4" s="1574"/>
      <c r="J4" s="1574"/>
      <c r="K4" s="7"/>
      <c r="L4" s="7"/>
    </row>
    <row r="5" spans="1:13" s="12" customFormat="1" ht="18" customHeight="1">
      <c r="A5" s="8" t="s">
        <v>110</v>
      </c>
      <c r="B5" s="9"/>
      <c r="C5" s="8"/>
      <c r="D5" s="9"/>
      <c r="E5" s="9"/>
      <c r="F5" s="10"/>
      <c r="G5" s="9"/>
      <c r="H5" s="10"/>
      <c r="I5" s="11"/>
      <c r="J5" s="11"/>
      <c r="K5" s="11"/>
      <c r="L5" s="11"/>
    </row>
    <row r="6" spans="1:13" s="16" customFormat="1" ht="18" customHeight="1">
      <c r="A6" s="13" t="s">
        <v>111</v>
      </c>
      <c r="B6" s="9"/>
      <c r="C6" s="8"/>
      <c r="D6" s="8"/>
      <c r="E6" s="8"/>
      <c r="F6" s="14"/>
      <c r="G6" s="15"/>
      <c r="H6" s="10"/>
      <c r="I6" s="11"/>
      <c r="J6" s="11"/>
      <c r="K6" s="11"/>
      <c r="L6" s="11"/>
    </row>
    <row r="7" spans="1:13" s="16" customFormat="1" ht="18" customHeight="1">
      <c r="A7" s="1575" t="s">
        <v>112</v>
      </c>
      <c r="B7" s="1575"/>
      <c r="C7" s="8"/>
      <c r="D7" s="8"/>
      <c r="E7" s="8"/>
      <c r="F7" s="14"/>
      <c r="G7" s="15"/>
      <c r="H7" s="10"/>
      <c r="I7" s="11"/>
      <c r="J7" s="11"/>
      <c r="K7" s="11"/>
      <c r="L7" s="11"/>
    </row>
    <row r="8" spans="1:13" s="17" customFormat="1" ht="36" customHeight="1">
      <c r="A8" s="1576" t="s">
        <v>113</v>
      </c>
      <c r="B8" s="57" t="s">
        <v>114</v>
      </c>
      <c r="C8" s="59" t="s">
        <v>115</v>
      </c>
      <c r="D8" s="60"/>
      <c r="E8" s="61"/>
      <c r="F8" s="1579" t="s">
        <v>116</v>
      </c>
      <c r="G8" s="1580" t="s">
        <v>117</v>
      </c>
      <c r="H8" s="1581"/>
      <c r="I8" s="1558" t="s">
        <v>118</v>
      </c>
      <c r="J8" s="1559"/>
      <c r="K8" s="51"/>
      <c r="L8" s="51"/>
    </row>
    <row r="9" spans="1:13" s="17" customFormat="1" ht="43" customHeight="1">
      <c r="A9" s="1576"/>
      <c r="B9" s="58"/>
      <c r="C9" s="62"/>
      <c r="D9" s="63"/>
      <c r="E9" s="67" t="s">
        <v>215</v>
      </c>
      <c r="F9" s="1579"/>
      <c r="G9" s="18" t="s">
        <v>119</v>
      </c>
      <c r="H9" s="19" t="s">
        <v>120</v>
      </c>
      <c r="I9" s="20" t="s">
        <v>121</v>
      </c>
      <c r="J9" s="21" t="s">
        <v>122</v>
      </c>
      <c r="K9" s="51"/>
      <c r="L9" s="51"/>
      <c r="M9" s="17" t="s">
        <v>123</v>
      </c>
    </row>
    <row r="10" spans="1:13" s="17" customFormat="1" ht="43" customHeight="1">
      <c r="A10" s="22" t="s">
        <v>48</v>
      </c>
      <c r="B10" s="23" t="s">
        <v>124</v>
      </c>
      <c r="C10" s="64" t="s">
        <v>190</v>
      </c>
      <c r="D10" s="22"/>
      <c r="E10" s="66">
        <f>G10*2*6</f>
        <v>36</v>
      </c>
      <c r="F10" s="24">
        <v>565.20000000000005</v>
      </c>
      <c r="G10" s="25">
        <v>3</v>
      </c>
      <c r="H10" s="26">
        <f>G10*F10</f>
        <v>1695.6000000000001</v>
      </c>
      <c r="I10" s="28">
        <v>3.21</v>
      </c>
      <c r="J10" s="27">
        <f t="shared" ref="J10:J25" si="0">I10*H10</f>
        <v>5442.8760000000002</v>
      </c>
      <c r="K10" s="52" t="s">
        <v>194</v>
      </c>
      <c r="L10" s="56" t="s">
        <v>104</v>
      </c>
      <c r="M10" s="17" t="s">
        <v>126</v>
      </c>
    </row>
    <row r="11" spans="1:13" s="17" customFormat="1" ht="43" customHeight="1">
      <c r="A11" s="22" t="s">
        <v>49</v>
      </c>
      <c r="B11" s="23" t="s">
        <v>127</v>
      </c>
      <c r="C11" s="64" t="s">
        <v>125</v>
      </c>
      <c r="D11" s="22"/>
      <c r="E11" s="66">
        <f>G11*1.5*6</f>
        <v>18</v>
      </c>
      <c r="F11" s="24">
        <v>423.9</v>
      </c>
      <c r="G11" s="25">
        <v>2</v>
      </c>
      <c r="H11" s="26">
        <f>G11*F11</f>
        <v>847.8</v>
      </c>
      <c r="I11" s="28">
        <v>0.68</v>
      </c>
      <c r="J11" s="27">
        <f t="shared" si="0"/>
        <v>576.50400000000002</v>
      </c>
      <c r="K11" s="52" t="s">
        <v>194</v>
      </c>
      <c r="L11" s="52"/>
      <c r="M11" s="17" t="s">
        <v>126</v>
      </c>
    </row>
    <row r="12" spans="1:13" s="17" customFormat="1" ht="43" customHeight="1">
      <c r="A12" s="22" t="s">
        <v>50</v>
      </c>
      <c r="B12" s="23" t="s">
        <v>127</v>
      </c>
      <c r="C12" s="64" t="s">
        <v>129</v>
      </c>
      <c r="D12" s="22"/>
      <c r="E12" s="66">
        <f>G12*1.5*6</f>
        <v>9</v>
      </c>
      <c r="F12" s="24">
        <v>565.20000000000005</v>
      </c>
      <c r="G12" s="25">
        <v>1</v>
      </c>
      <c r="H12" s="26">
        <f t="shared" ref="H12:H26" si="1">G12*F12</f>
        <v>565.20000000000005</v>
      </c>
      <c r="I12" s="28">
        <v>0.7</v>
      </c>
      <c r="J12" s="27">
        <f t="shared" si="0"/>
        <v>395.64</v>
      </c>
      <c r="K12" s="52" t="s">
        <v>194</v>
      </c>
      <c r="L12" s="52"/>
      <c r="M12" s="17" t="s">
        <v>126</v>
      </c>
    </row>
    <row r="13" spans="1:13" s="17" customFormat="1" ht="43" customHeight="1">
      <c r="A13" s="22" t="s">
        <v>51</v>
      </c>
      <c r="B13" s="23" t="s">
        <v>128</v>
      </c>
      <c r="C13" s="64" t="s">
        <v>130</v>
      </c>
      <c r="D13" s="22"/>
      <c r="E13" s="66">
        <f>G13*2*12</f>
        <v>24</v>
      </c>
      <c r="F13" s="24">
        <v>1507.2</v>
      </c>
      <c r="G13" s="25">
        <v>1</v>
      </c>
      <c r="H13" s="26">
        <f t="shared" si="1"/>
        <v>1507.2</v>
      </c>
      <c r="I13" s="28">
        <v>0.72</v>
      </c>
      <c r="J13" s="27">
        <f t="shared" si="0"/>
        <v>1085.184</v>
      </c>
      <c r="K13" s="52" t="s">
        <v>194</v>
      </c>
      <c r="L13" s="52"/>
      <c r="M13" s="17" t="s">
        <v>126</v>
      </c>
    </row>
    <row r="14" spans="1:13" s="17" customFormat="1" ht="43" customHeight="1">
      <c r="A14" s="22" t="s">
        <v>52</v>
      </c>
      <c r="B14" s="23" t="s">
        <v>127</v>
      </c>
      <c r="C14" s="64" t="s">
        <v>131</v>
      </c>
      <c r="D14" s="22"/>
      <c r="E14" s="66">
        <f>G14*1.5*6</f>
        <v>9</v>
      </c>
      <c r="F14" s="24">
        <v>706.5</v>
      </c>
      <c r="G14" s="25">
        <v>1</v>
      </c>
      <c r="H14" s="26">
        <f t="shared" si="1"/>
        <v>706.5</v>
      </c>
      <c r="I14" s="28">
        <v>0.69</v>
      </c>
      <c r="J14" s="27">
        <f t="shared" si="0"/>
        <v>487.48499999999996</v>
      </c>
      <c r="K14" s="52" t="s">
        <v>194</v>
      </c>
      <c r="L14" s="52"/>
      <c r="M14" s="17" t="s">
        <v>126</v>
      </c>
    </row>
    <row r="15" spans="1:13" s="17" customFormat="1" ht="43" customHeight="1">
      <c r="A15" s="22" t="s">
        <v>53</v>
      </c>
      <c r="B15" s="23" t="s">
        <v>128</v>
      </c>
      <c r="C15" s="64" t="s">
        <v>132</v>
      </c>
      <c r="D15" s="22"/>
      <c r="E15" s="66">
        <f>G15*2*10</f>
        <v>20</v>
      </c>
      <c r="F15" s="24">
        <v>1570</v>
      </c>
      <c r="G15" s="25">
        <v>1</v>
      </c>
      <c r="H15" s="26">
        <f t="shared" si="1"/>
        <v>1570</v>
      </c>
      <c r="I15" s="28">
        <v>0.72</v>
      </c>
      <c r="J15" s="27">
        <f t="shared" si="0"/>
        <v>1130.3999999999999</v>
      </c>
      <c r="K15" s="52" t="s">
        <v>194</v>
      </c>
      <c r="L15" s="52"/>
      <c r="M15" s="17" t="s">
        <v>126</v>
      </c>
    </row>
    <row r="16" spans="1:13" s="17" customFormat="1" ht="43" customHeight="1">
      <c r="A16" s="22" t="s">
        <v>54</v>
      </c>
      <c r="B16" s="23" t="s">
        <v>133</v>
      </c>
      <c r="C16" s="64" t="s">
        <v>191</v>
      </c>
      <c r="D16" s="22"/>
      <c r="E16" s="66">
        <f>G16*1.5*3.7</f>
        <v>5.5500000000000007</v>
      </c>
      <c r="F16" s="24">
        <v>653.5</v>
      </c>
      <c r="G16" s="25">
        <v>1</v>
      </c>
      <c r="H16" s="26">
        <f t="shared" si="1"/>
        <v>653.5</v>
      </c>
      <c r="I16" s="28">
        <v>1.1499999999999999</v>
      </c>
      <c r="J16" s="27">
        <f t="shared" si="0"/>
        <v>751.52499999999998</v>
      </c>
      <c r="K16" s="52" t="s">
        <v>194</v>
      </c>
      <c r="L16" s="56" t="s">
        <v>189</v>
      </c>
      <c r="M16" s="17" t="s">
        <v>126</v>
      </c>
    </row>
    <row r="17" spans="1:13" s="29" customFormat="1" ht="43" customHeight="1">
      <c r="A17" s="22" t="s">
        <v>57</v>
      </c>
      <c r="B17" s="23" t="s">
        <v>128</v>
      </c>
      <c r="C17" s="64" t="s">
        <v>134</v>
      </c>
      <c r="D17" s="22"/>
      <c r="E17" s="66">
        <f>G17*2*12</f>
        <v>24</v>
      </c>
      <c r="F17" s="24">
        <v>2260.8000000000002</v>
      </c>
      <c r="G17" s="25">
        <v>1</v>
      </c>
      <c r="H17" s="26">
        <f t="shared" si="1"/>
        <v>2260.8000000000002</v>
      </c>
      <c r="I17" s="28">
        <v>0.72</v>
      </c>
      <c r="J17" s="27">
        <f t="shared" si="0"/>
        <v>1627.7760000000001</v>
      </c>
      <c r="K17" s="52" t="s">
        <v>194</v>
      </c>
      <c r="L17" s="52"/>
      <c r="M17" s="29" t="s">
        <v>135</v>
      </c>
    </row>
    <row r="18" spans="1:13" s="17" customFormat="1" ht="43" customHeight="1">
      <c r="A18" s="22" t="s">
        <v>59</v>
      </c>
      <c r="B18" s="23" t="s">
        <v>136</v>
      </c>
      <c r="C18" s="64" t="s">
        <v>192</v>
      </c>
      <c r="D18" s="22"/>
      <c r="E18" s="66">
        <f>G18*2*6</f>
        <v>12</v>
      </c>
      <c r="F18" s="24">
        <v>1507.2</v>
      </c>
      <c r="G18" s="25">
        <v>1</v>
      </c>
      <c r="H18" s="26">
        <f t="shared" si="1"/>
        <v>1507.2</v>
      </c>
      <c r="I18" s="28">
        <v>3.12</v>
      </c>
      <c r="J18" s="27">
        <f t="shared" si="0"/>
        <v>4702.4639999999999</v>
      </c>
      <c r="K18" s="52" t="s">
        <v>194</v>
      </c>
      <c r="L18" s="56" t="s">
        <v>105</v>
      </c>
      <c r="M18" s="17" t="s">
        <v>126</v>
      </c>
    </row>
    <row r="19" spans="1:13" s="17" customFormat="1" ht="43" customHeight="1">
      <c r="A19" s="22" t="s">
        <v>60</v>
      </c>
      <c r="B19" s="23" t="s">
        <v>128</v>
      </c>
      <c r="C19" s="64" t="s">
        <v>137</v>
      </c>
      <c r="D19" s="22"/>
      <c r="E19" s="66">
        <f>G19*2*8</f>
        <v>16</v>
      </c>
      <c r="F19" s="24">
        <v>2009.6</v>
      </c>
      <c r="G19" s="25">
        <v>1</v>
      </c>
      <c r="H19" s="26">
        <f t="shared" si="1"/>
        <v>2009.6</v>
      </c>
      <c r="I19" s="28">
        <v>0.78</v>
      </c>
      <c r="J19" s="27">
        <f t="shared" si="0"/>
        <v>1567.4880000000001</v>
      </c>
      <c r="K19" s="52" t="s">
        <v>194</v>
      </c>
      <c r="L19" s="52"/>
      <c r="M19" s="17" t="s">
        <v>126</v>
      </c>
    </row>
    <row r="20" spans="1:13" s="17" customFormat="1" ht="43" customHeight="1">
      <c r="A20" s="22" t="s">
        <v>63</v>
      </c>
      <c r="B20" s="23" t="s">
        <v>138</v>
      </c>
      <c r="C20" s="64" t="s">
        <v>139</v>
      </c>
      <c r="D20" s="22"/>
      <c r="E20" s="66">
        <f>G20*12</f>
        <v>96</v>
      </c>
      <c r="F20" s="24">
        <f>50.5*12</f>
        <v>606</v>
      </c>
      <c r="G20" s="25">
        <v>8</v>
      </c>
      <c r="H20" s="26">
        <f t="shared" si="1"/>
        <v>4848</v>
      </c>
      <c r="I20" s="28">
        <v>0.75</v>
      </c>
      <c r="J20" s="27">
        <f t="shared" si="0"/>
        <v>3636</v>
      </c>
      <c r="K20" s="52" t="s">
        <v>194</v>
      </c>
      <c r="L20" s="52"/>
      <c r="M20" s="17" t="s">
        <v>126</v>
      </c>
    </row>
    <row r="21" spans="1:13" s="17" customFormat="1" ht="43" customHeight="1">
      <c r="A21" s="22" t="s">
        <v>64</v>
      </c>
      <c r="B21" s="23" t="s">
        <v>138</v>
      </c>
      <c r="C21" s="64" t="s">
        <v>140</v>
      </c>
      <c r="D21" s="22"/>
      <c r="E21" s="66">
        <f>G21*12</f>
        <v>12</v>
      </c>
      <c r="F21" s="24">
        <f>72.4*12</f>
        <v>868.80000000000007</v>
      </c>
      <c r="G21" s="25">
        <v>1</v>
      </c>
      <c r="H21" s="26">
        <f t="shared" si="1"/>
        <v>868.80000000000007</v>
      </c>
      <c r="I21" s="28">
        <v>0.75</v>
      </c>
      <c r="J21" s="27">
        <f t="shared" si="0"/>
        <v>651.6</v>
      </c>
      <c r="K21" s="52" t="s">
        <v>194</v>
      </c>
      <c r="L21" s="52"/>
    </row>
    <row r="22" spans="1:13" s="17" customFormat="1" ht="43" customHeight="1">
      <c r="A22" s="22" t="s">
        <v>79</v>
      </c>
      <c r="B22" s="23" t="s">
        <v>141</v>
      </c>
      <c r="C22" s="64" t="s">
        <v>142</v>
      </c>
      <c r="D22" s="22"/>
      <c r="E22" s="66">
        <f>G22*12</f>
        <v>24</v>
      </c>
      <c r="F22" s="24">
        <v>269</v>
      </c>
      <c r="G22" s="25">
        <v>2</v>
      </c>
      <c r="H22" s="26">
        <f t="shared" si="1"/>
        <v>538</v>
      </c>
      <c r="I22" s="28">
        <v>0.75</v>
      </c>
      <c r="J22" s="27">
        <f t="shared" si="0"/>
        <v>403.5</v>
      </c>
      <c r="K22" s="52" t="s">
        <v>194</v>
      </c>
      <c r="L22" s="52"/>
      <c r="M22" s="17" t="s">
        <v>126</v>
      </c>
    </row>
    <row r="23" spans="1:13" s="17" customFormat="1" ht="43" customHeight="1">
      <c r="A23" s="22" t="s">
        <v>80</v>
      </c>
      <c r="B23" s="23" t="s">
        <v>141</v>
      </c>
      <c r="C23" s="64" t="s">
        <v>143</v>
      </c>
      <c r="D23" s="22"/>
      <c r="E23" s="66">
        <f>G23*6</f>
        <v>30</v>
      </c>
      <c r="F23" s="24">
        <v>162.80000000000001</v>
      </c>
      <c r="G23" s="25">
        <v>5</v>
      </c>
      <c r="H23" s="26">
        <f t="shared" si="1"/>
        <v>814</v>
      </c>
      <c r="I23" s="28">
        <v>0.75</v>
      </c>
      <c r="J23" s="27">
        <f t="shared" si="0"/>
        <v>610.5</v>
      </c>
      <c r="K23" s="52" t="s">
        <v>194</v>
      </c>
      <c r="L23" s="52"/>
      <c r="M23" s="17" t="s">
        <v>126</v>
      </c>
    </row>
    <row r="24" spans="1:13" s="17" customFormat="1" ht="43" customHeight="1">
      <c r="A24" s="22" t="s">
        <v>81</v>
      </c>
      <c r="B24" s="23" t="s">
        <v>144</v>
      </c>
      <c r="C24" s="64" t="s">
        <v>145</v>
      </c>
      <c r="D24" s="22"/>
      <c r="E24" s="66">
        <f>G24*6</f>
        <v>60</v>
      </c>
      <c r="F24" s="24">
        <v>358</v>
      </c>
      <c r="G24" s="25">
        <v>10</v>
      </c>
      <c r="H24" s="26">
        <f t="shared" si="1"/>
        <v>3580</v>
      </c>
      <c r="I24" s="28">
        <v>0.75</v>
      </c>
      <c r="J24" s="27">
        <f t="shared" si="0"/>
        <v>2685</v>
      </c>
      <c r="K24" s="52" t="s">
        <v>194</v>
      </c>
      <c r="L24" s="52"/>
      <c r="M24" s="17" t="s">
        <v>126</v>
      </c>
    </row>
    <row r="25" spans="1:13" s="17" customFormat="1" ht="43" customHeight="1">
      <c r="A25" s="22" t="s">
        <v>82</v>
      </c>
      <c r="B25" s="23" t="s">
        <v>146</v>
      </c>
      <c r="C25" s="64" t="s">
        <v>147</v>
      </c>
      <c r="D25" s="22"/>
      <c r="E25" s="66">
        <f>G25*12</f>
        <v>48</v>
      </c>
      <c r="F25" s="24">
        <v>289.39999999999998</v>
      </c>
      <c r="G25" s="25">
        <v>4</v>
      </c>
      <c r="H25" s="26">
        <f t="shared" si="1"/>
        <v>1157.5999999999999</v>
      </c>
      <c r="I25" s="28">
        <v>0.77</v>
      </c>
      <c r="J25" s="27">
        <f t="shared" si="0"/>
        <v>891.35199999999998</v>
      </c>
      <c r="K25" s="52" t="s">
        <v>194</v>
      </c>
      <c r="L25" s="52"/>
    </row>
    <row r="26" spans="1:13" s="17" customFormat="1" ht="43" customHeight="1">
      <c r="A26" s="22" t="s">
        <v>83</v>
      </c>
      <c r="B26" s="23" t="s">
        <v>144</v>
      </c>
      <c r="C26" s="64" t="s">
        <v>148</v>
      </c>
      <c r="D26" s="22"/>
      <c r="E26" s="66">
        <f>G26*6</f>
        <v>54</v>
      </c>
      <c r="F26" s="24">
        <v>332.4</v>
      </c>
      <c r="G26" s="25">
        <v>9</v>
      </c>
      <c r="H26" s="26">
        <f t="shared" si="1"/>
        <v>2991.6</v>
      </c>
      <c r="I26" s="28">
        <v>0.75</v>
      </c>
      <c r="J26" s="27">
        <f>I26*H26</f>
        <v>2243.6999999999998</v>
      </c>
      <c r="K26" s="52" t="s">
        <v>194</v>
      </c>
      <c r="L26" s="52"/>
      <c r="M26" s="17" t="s">
        <v>126</v>
      </c>
    </row>
    <row r="27" spans="1:13" s="17" customFormat="1" ht="21" customHeight="1">
      <c r="A27" s="1587" t="s">
        <v>149</v>
      </c>
      <c r="B27" s="1588"/>
      <c r="C27" s="1588"/>
      <c r="D27" s="1588"/>
      <c r="E27" s="1588"/>
      <c r="F27" s="1589"/>
      <c r="G27" s="30">
        <f>SUM(G10:G26)</f>
        <v>52</v>
      </c>
      <c r="H27" s="19">
        <f>SUM(H10:H26)</f>
        <v>28121.399999999998</v>
      </c>
      <c r="I27" s="20"/>
      <c r="J27" s="31">
        <f>SUM(J10:J26)</f>
        <v>28888.993999999999</v>
      </c>
      <c r="K27" s="53"/>
      <c r="L27" s="53"/>
    </row>
    <row r="28" spans="1:13" s="16" customFormat="1" ht="20.149999999999999" customHeight="1">
      <c r="A28" s="1583" t="s">
        <v>150</v>
      </c>
      <c r="B28" s="1583"/>
      <c r="C28" s="1583"/>
      <c r="D28" s="1583"/>
      <c r="E28" s="1583"/>
      <c r="F28" s="1584"/>
      <c r="G28" s="1585"/>
      <c r="H28" s="1584"/>
      <c r="I28" s="1586"/>
      <c r="J28" s="1586"/>
      <c r="K28" s="38"/>
      <c r="L28" s="38"/>
    </row>
    <row r="29" spans="1:13" s="16" customFormat="1" ht="20.149999999999999" customHeight="1">
      <c r="A29" s="1590" t="s">
        <v>151</v>
      </c>
      <c r="B29" s="1590"/>
      <c r="C29" s="1583" t="s">
        <v>152</v>
      </c>
      <c r="D29" s="1590"/>
      <c r="E29" s="1583"/>
      <c r="F29" s="1584"/>
      <c r="G29" s="1585"/>
      <c r="H29" s="1584"/>
      <c r="I29" s="1586"/>
      <c r="J29" s="1586"/>
      <c r="K29" s="38"/>
      <c r="L29" s="38"/>
    </row>
    <row r="30" spans="1:13" s="16" customFormat="1" ht="20.149999999999999" customHeight="1">
      <c r="A30" s="1590" t="s">
        <v>153</v>
      </c>
      <c r="B30" s="1590"/>
      <c r="C30" s="1583" t="s">
        <v>154</v>
      </c>
      <c r="D30" s="1590"/>
      <c r="E30" s="1583"/>
      <c r="F30" s="1584"/>
      <c r="G30" s="1585"/>
      <c r="H30" s="1584"/>
      <c r="I30" s="1586"/>
      <c r="J30" s="1586"/>
      <c r="K30" s="38"/>
      <c r="L30" s="38"/>
    </row>
    <row r="31" spans="1:13" s="16" customFormat="1" ht="26" customHeight="1">
      <c r="A31" s="1590" t="s">
        <v>155</v>
      </c>
      <c r="B31" s="1590"/>
      <c r="C31" s="1583" t="s">
        <v>156</v>
      </c>
      <c r="D31" s="1590"/>
      <c r="E31" s="1583"/>
      <c r="F31" s="1584"/>
      <c r="G31" s="1585"/>
      <c r="H31" s="1584"/>
      <c r="I31" s="1586"/>
      <c r="J31" s="1586"/>
      <c r="K31" s="38"/>
      <c r="L31" s="38"/>
    </row>
    <row r="32" spans="1:13" s="16" customFormat="1" ht="20.149999999999999" customHeight="1">
      <c r="A32" s="1583" t="s">
        <v>157</v>
      </c>
      <c r="B32" s="1583"/>
      <c r="C32" s="1583"/>
      <c r="D32" s="1583"/>
      <c r="E32" s="1583"/>
      <c r="F32" s="1584"/>
      <c r="G32" s="1583"/>
      <c r="H32" s="1584"/>
      <c r="I32" s="1586"/>
      <c r="J32" s="1586"/>
      <c r="K32" s="38"/>
      <c r="L32" s="38"/>
    </row>
    <row r="33" spans="1:12" s="16" customFormat="1" ht="20.149999999999999" customHeight="1">
      <c r="A33" s="1590" t="s">
        <v>158</v>
      </c>
      <c r="B33" s="1590"/>
      <c r="C33" s="1583" t="s">
        <v>159</v>
      </c>
      <c r="D33" s="1590"/>
      <c r="E33" s="1583"/>
      <c r="F33" s="1584"/>
      <c r="G33" s="1585"/>
      <c r="H33" s="1584"/>
      <c r="I33" s="1586"/>
      <c r="J33" s="1586"/>
      <c r="K33" s="38"/>
      <c r="L33" s="38"/>
    </row>
    <row r="34" spans="1:12" s="16" customFormat="1" ht="20.149999999999999" customHeight="1">
      <c r="A34" s="1582" t="s">
        <v>160</v>
      </c>
      <c r="B34" s="1582"/>
      <c r="C34" s="1583" t="s">
        <v>161</v>
      </c>
      <c r="D34" s="1583"/>
      <c r="E34" s="1583"/>
      <c r="F34" s="1584"/>
      <c r="G34" s="1585"/>
      <c r="H34" s="1584"/>
      <c r="I34" s="1586"/>
      <c r="J34" s="1586"/>
      <c r="K34" s="38"/>
      <c r="L34" s="38"/>
    </row>
    <row r="35" spans="1:12" s="16" customFormat="1" ht="21" customHeight="1">
      <c r="A35" s="1591" t="s">
        <v>162</v>
      </c>
      <c r="B35" s="1591"/>
      <c r="C35" s="1592" t="s">
        <v>163</v>
      </c>
      <c r="D35" s="1593"/>
      <c r="E35" s="1592"/>
      <c r="F35" s="1594"/>
      <c r="G35" s="1595"/>
      <c r="H35" s="1594"/>
      <c r="I35" s="1596"/>
      <c r="J35" s="1596"/>
      <c r="K35" s="54"/>
      <c r="L35" s="54"/>
    </row>
    <row r="36" spans="1:12" s="16" customFormat="1" ht="20.149999999999999" customHeight="1">
      <c r="A36" s="1591" t="s">
        <v>164</v>
      </c>
      <c r="B36" s="1591"/>
      <c r="C36" s="1592" t="s">
        <v>193</v>
      </c>
      <c r="D36" s="1593"/>
      <c r="E36" s="1592"/>
      <c r="F36" s="1594"/>
      <c r="G36" s="1595"/>
      <c r="H36" s="1594"/>
      <c r="I36" s="1596"/>
      <c r="J36" s="1596"/>
      <c r="K36" s="54"/>
      <c r="L36" s="54"/>
    </row>
    <row r="37" spans="1:12" s="16" customFormat="1" ht="20.149999999999999" customHeight="1">
      <c r="A37" s="1591" t="s">
        <v>165</v>
      </c>
      <c r="B37" s="1591"/>
      <c r="C37" s="1597" t="s">
        <v>166</v>
      </c>
      <c r="D37" s="1591"/>
      <c r="E37" s="1597"/>
      <c r="F37" s="1598"/>
      <c r="G37" s="1599"/>
      <c r="H37" s="1598"/>
      <c r="I37" s="1600"/>
      <c r="J37" s="1600"/>
      <c r="K37" s="55"/>
      <c r="L37" s="55"/>
    </row>
    <row r="38" spans="1:12" s="16" customFormat="1" ht="20.149999999999999" customHeight="1">
      <c r="A38" s="1591" t="s">
        <v>167</v>
      </c>
      <c r="B38" s="1591"/>
      <c r="C38" s="1597" t="s">
        <v>168</v>
      </c>
      <c r="D38" s="1591"/>
      <c r="E38" s="1597"/>
      <c r="F38" s="1598"/>
      <c r="G38" s="1599"/>
      <c r="H38" s="1598"/>
      <c r="I38" s="1600"/>
      <c r="J38" s="1600"/>
      <c r="K38" s="55"/>
      <c r="L38" s="55"/>
    </row>
    <row r="39" spans="1:12" s="16" customFormat="1" ht="20.149999999999999" customHeight="1">
      <c r="A39" s="1591" t="s">
        <v>169</v>
      </c>
      <c r="B39" s="1591"/>
      <c r="C39" s="1601" t="s">
        <v>170</v>
      </c>
      <c r="D39" s="1602"/>
      <c r="E39" s="1601"/>
      <c r="F39" s="1594"/>
      <c r="G39" s="1595"/>
      <c r="H39" s="1594"/>
      <c r="I39" s="1596"/>
      <c r="J39" s="1596"/>
      <c r="K39" s="54"/>
      <c r="L39" s="54"/>
    </row>
    <row r="40" spans="1:12" s="16" customFormat="1" ht="20.149999999999999" customHeight="1">
      <c r="A40" s="1591" t="s">
        <v>171</v>
      </c>
      <c r="B40" s="1591"/>
      <c r="C40" s="1597" t="s">
        <v>172</v>
      </c>
      <c r="D40" s="1591"/>
      <c r="E40" s="1597"/>
      <c r="F40" s="1598"/>
      <c r="G40" s="1599"/>
      <c r="H40" s="1598"/>
      <c r="I40" s="1600"/>
      <c r="J40" s="1600"/>
      <c r="K40" s="55"/>
      <c r="L40" s="55"/>
    </row>
    <row r="41" spans="1:12" s="16" customFormat="1" ht="20.149999999999999" customHeight="1">
      <c r="A41" s="1591" t="s">
        <v>173</v>
      </c>
      <c r="B41" s="1591"/>
      <c r="C41" s="1597" t="s">
        <v>174</v>
      </c>
      <c r="D41" s="1591"/>
      <c r="E41" s="1597"/>
      <c r="F41" s="1598"/>
      <c r="G41" s="1599"/>
      <c r="H41" s="1598"/>
      <c r="I41" s="1600"/>
      <c r="J41" s="1600"/>
      <c r="K41" s="55"/>
      <c r="L41" s="55"/>
    </row>
    <row r="42" spans="1:12" s="32" customFormat="1" ht="20.149999999999999" customHeight="1">
      <c r="A42" s="1591" t="s">
        <v>175</v>
      </c>
      <c r="B42" s="1591"/>
      <c r="C42" s="1583" t="s">
        <v>176</v>
      </c>
      <c r="D42" s="1590"/>
      <c r="E42" s="1583"/>
      <c r="F42" s="1584"/>
      <c r="G42" s="1585"/>
      <c r="H42" s="1584"/>
      <c r="I42" s="1586"/>
      <c r="J42" s="1586"/>
      <c r="K42" s="38"/>
      <c r="L42" s="38"/>
    </row>
    <row r="43" spans="1:12" s="32" customFormat="1" ht="20.149999999999999" customHeight="1">
      <c r="A43" s="1591"/>
      <c r="B43" s="1591"/>
      <c r="C43" s="1583" t="s">
        <v>177</v>
      </c>
      <c r="D43" s="1590"/>
      <c r="E43" s="1583"/>
      <c r="F43" s="1584"/>
      <c r="G43" s="1585"/>
      <c r="H43" s="1584"/>
      <c r="I43" s="1586"/>
      <c r="J43" s="1586"/>
      <c r="K43" s="38"/>
      <c r="L43" s="38"/>
    </row>
    <row r="44" spans="1:12" s="32" customFormat="1" ht="20.149999999999999" customHeight="1">
      <c r="A44" s="1583" t="s">
        <v>178</v>
      </c>
      <c r="B44" s="1583"/>
      <c r="C44" s="1583"/>
      <c r="D44" s="1583"/>
      <c r="E44" s="1583"/>
      <c r="F44" s="1584"/>
      <c r="G44" s="1583"/>
      <c r="H44" s="1584"/>
      <c r="I44" s="1586"/>
      <c r="J44" s="1586"/>
      <c r="K44" s="38"/>
      <c r="L44" s="38"/>
    </row>
    <row r="45" spans="1:12" s="33" customFormat="1" ht="20.149999999999999" customHeight="1">
      <c r="A45" s="1603" t="s">
        <v>179</v>
      </c>
      <c r="B45" s="1604"/>
      <c r="C45" s="1605" t="s">
        <v>106</v>
      </c>
      <c r="D45" s="1606"/>
      <c r="E45" s="1606"/>
      <c r="F45" s="1607"/>
      <c r="G45" s="1606"/>
      <c r="H45" s="1607"/>
      <c r="I45" s="1608"/>
      <c r="J45" s="1609"/>
      <c r="K45" s="55"/>
      <c r="L45" s="55"/>
    </row>
    <row r="46" spans="1:12" s="33" customFormat="1" ht="20.149999999999999" customHeight="1">
      <c r="A46" s="1603" t="s">
        <v>180</v>
      </c>
      <c r="B46" s="1604"/>
      <c r="C46" s="1605" t="s">
        <v>107</v>
      </c>
      <c r="D46" s="1606"/>
      <c r="E46" s="1606"/>
      <c r="F46" s="1607"/>
      <c r="G46" s="1606"/>
      <c r="H46" s="1607"/>
      <c r="I46" s="1608"/>
      <c r="J46" s="1609"/>
      <c r="K46" s="55"/>
      <c r="L46" s="55"/>
    </row>
    <row r="47" spans="1:12" s="33" customFormat="1" ht="20.149999999999999" customHeight="1">
      <c r="A47" s="1603" t="s">
        <v>181</v>
      </c>
      <c r="B47" s="1604"/>
      <c r="C47" s="1605" t="s">
        <v>182</v>
      </c>
      <c r="D47" s="1606"/>
      <c r="E47" s="1606"/>
      <c r="F47" s="1607"/>
      <c r="G47" s="1606"/>
      <c r="H47" s="1607"/>
      <c r="I47" s="1608"/>
      <c r="J47" s="1609"/>
      <c r="K47" s="55"/>
      <c r="L47" s="55"/>
    </row>
    <row r="48" spans="1:12" s="33" customFormat="1" ht="20.149999999999999" customHeight="1">
      <c r="A48" s="1603" t="s">
        <v>183</v>
      </c>
      <c r="B48" s="1604"/>
      <c r="C48" s="1605" t="s">
        <v>184</v>
      </c>
      <c r="D48" s="1606"/>
      <c r="E48" s="1606"/>
      <c r="F48" s="1607"/>
      <c r="G48" s="1606"/>
      <c r="H48" s="1607"/>
      <c r="I48" s="1608"/>
      <c r="J48" s="1609"/>
      <c r="K48" s="55"/>
      <c r="L48" s="55"/>
    </row>
    <row r="49" spans="1:12" s="33" customFormat="1" ht="20.149999999999999" customHeight="1">
      <c r="A49" s="1603" t="s">
        <v>185</v>
      </c>
      <c r="B49" s="1604"/>
      <c r="C49" s="1605" t="s">
        <v>186</v>
      </c>
      <c r="D49" s="1606"/>
      <c r="E49" s="1606"/>
      <c r="F49" s="1607"/>
      <c r="G49" s="1606"/>
      <c r="H49" s="1607"/>
      <c r="I49" s="1608"/>
      <c r="J49" s="1609"/>
      <c r="K49" s="55"/>
      <c r="L49" s="55"/>
    </row>
    <row r="50" spans="1:12" ht="20.149999999999999" customHeight="1">
      <c r="A50" s="1603" t="s">
        <v>187</v>
      </c>
      <c r="B50" s="1604"/>
      <c r="C50" s="1605" t="s">
        <v>188</v>
      </c>
      <c r="D50" s="1606"/>
      <c r="E50" s="1606"/>
      <c r="F50" s="1607"/>
      <c r="G50" s="1606"/>
      <c r="H50" s="1607"/>
      <c r="I50" s="1608"/>
      <c r="J50" s="1609"/>
      <c r="K50" s="55"/>
      <c r="L50" s="55"/>
    </row>
    <row r="51" spans="1:12">
      <c r="A51" s="13"/>
      <c r="B51" s="13"/>
      <c r="C51" s="35"/>
      <c r="D51" s="35"/>
      <c r="E51" s="35"/>
      <c r="F51" s="36"/>
      <c r="G51" s="37"/>
      <c r="H51" s="36"/>
      <c r="I51" s="38"/>
      <c r="J51" s="39"/>
      <c r="K51" s="39"/>
      <c r="L51" s="39"/>
    </row>
    <row r="52" spans="1:12">
      <c r="A52" s="13"/>
      <c r="B52" s="13"/>
      <c r="C52" s="35"/>
      <c r="D52" s="35"/>
      <c r="E52" s="35"/>
      <c r="F52" s="36"/>
      <c r="G52" s="37"/>
      <c r="H52" s="36"/>
      <c r="I52" s="38"/>
      <c r="J52" s="39"/>
      <c r="K52" s="39"/>
      <c r="L52" s="39"/>
    </row>
    <row r="53" spans="1:12">
      <c r="A53" s="40"/>
      <c r="B53" s="40"/>
      <c r="C53" s="41"/>
      <c r="D53" s="41"/>
      <c r="E53" s="41"/>
      <c r="F53" s="42"/>
      <c r="G53" s="43"/>
      <c r="H53" s="42"/>
      <c r="I53" s="44"/>
      <c r="J53" s="39"/>
      <c r="K53" s="39"/>
      <c r="L53" s="39"/>
    </row>
    <row r="54" spans="1:12">
      <c r="A54" s="1"/>
      <c r="B54" s="1"/>
      <c r="C54" s="1"/>
      <c r="D54" s="1"/>
      <c r="E54" s="1"/>
      <c r="F54" s="45"/>
      <c r="G54" s="46"/>
      <c r="H54" s="45"/>
      <c r="I54" s="39"/>
    </row>
    <row r="55" spans="1:12">
      <c r="D55" s="1"/>
      <c r="E55" s="1"/>
      <c r="F55" s="45"/>
      <c r="G55" s="46"/>
      <c r="H55" s="45"/>
      <c r="I55" s="39"/>
    </row>
    <row r="56" spans="1:12">
      <c r="D56" s="1"/>
      <c r="E56" s="1"/>
      <c r="F56" s="45"/>
      <c r="G56" s="46"/>
      <c r="H56" s="45"/>
      <c r="I56" s="39"/>
    </row>
    <row r="57" spans="1:12">
      <c r="D57" s="1"/>
      <c r="E57" s="1"/>
      <c r="F57" s="45"/>
      <c r="G57" s="46"/>
      <c r="H57" s="45"/>
      <c r="I57" s="39"/>
    </row>
    <row r="58" spans="1:12">
      <c r="D58" s="1"/>
      <c r="E58" s="1"/>
      <c r="F58" s="45"/>
      <c r="G58" s="46"/>
      <c r="H58" s="45"/>
      <c r="I58" s="39"/>
    </row>
    <row r="59" spans="1:12">
      <c r="D59" s="1"/>
      <c r="E59" s="1"/>
      <c r="F59" s="45"/>
      <c r="G59" s="46"/>
    </row>
    <row r="60" spans="1:12">
      <c r="D60" s="1"/>
      <c r="E60" s="1"/>
      <c r="F60" s="45"/>
      <c r="G60" s="46"/>
    </row>
    <row r="61" spans="1:12">
      <c r="A61" s="1"/>
      <c r="B61" s="1"/>
      <c r="C61" s="1"/>
      <c r="D61" s="1"/>
      <c r="E61" s="1"/>
      <c r="F61" s="45"/>
      <c r="G61" s="46"/>
    </row>
  </sheetData>
  <mergeCells count="52">
    <mergeCell ref="A48:B48"/>
    <mergeCell ref="C48:J48"/>
    <mergeCell ref="A49:B49"/>
    <mergeCell ref="C49:J49"/>
    <mergeCell ref="A50:B50"/>
    <mergeCell ref="C50:J50"/>
    <mergeCell ref="A45:B45"/>
    <mergeCell ref="C45:J45"/>
    <mergeCell ref="A46:B46"/>
    <mergeCell ref="C46:J46"/>
    <mergeCell ref="A47:B47"/>
    <mergeCell ref="C47:J47"/>
    <mergeCell ref="A44:J44"/>
    <mergeCell ref="A38:B38"/>
    <mergeCell ref="C38:J38"/>
    <mergeCell ref="A39:B39"/>
    <mergeCell ref="C39:J39"/>
    <mergeCell ref="A40:B40"/>
    <mergeCell ref="C40:J40"/>
    <mergeCell ref="A41:B41"/>
    <mergeCell ref="C41:J41"/>
    <mergeCell ref="A42:B43"/>
    <mergeCell ref="C42:J42"/>
    <mergeCell ref="C43:J43"/>
    <mergeCell ref="A35:B35"/>
    <mergeCell ref="C35:J35"/>
    <mergeCell ref="A36:B36"/>
    <mergeCell ref="C36:J36"/>
    <mergeCell ref="A37:B37"/>
    <mergeCell ref="C37:J37"/>
    <mergeCell ref="A34:B34"/>
    <mergeCell ref="C34:J34"/>
    <mergeCell ref="A27:F27"/>
    <mergeCell ref="A28:J28"/>
    <mergeCell ref="A29:B29"/>
    <mergeCell ref="C29:J29"/>
    <mergeCell ref="A30:B30"/>
    <mergeCell ref="C30:J30"/>
    <mergeCell ref="A31:B31"/>
    <mergeCell ref="C31:J31"/>
    <mergeCell ref="A32:J32"/>
    <mergeCell ref="A33:B33"/>
    <mergeCell ref="C33:J33"/>
    <mergeCell ref="A8:A9"/>
    <mergeCell ref="F8:F9"/>
    <mergeCell ref="G8:H8"/>
    <mergeCell ref="I8:J8"/>
    <mergeCell ref="B1:J1"/>
    <mergeCell ref="B2:J2"/>
    <mergeCell ref="A3:J3"/>
    <mergeCell ref="A4:J4"/>
    <mergeCell ref="A7:B7"/>
  </mergeCells>
  <conditionalFormatting sqref="A1:A1048576">
    <cfRule type="duplicateValues" dxfId="1" priority="2"/>
  </conditionalFormatting>
  <conditionalFormatting sqref="E9">
    <cfRule type="cellIs" dxfId="0" priority="1" operator="equal">
      <formula>"Thiếu"</formula>
    </cfRule>
  </conditionalFormatting>
  <pageMargins left="0.19652777777777777" right="3.888888888888889E-2" top="0.31" bottom="0.28000000000000003" header="0.16" footer="0.11999999999999998"/>
  <pageSetup paperSize="9" scale="95" firstPageNumber="4294963191" orientation="portrait" useFirstPageNumber="1"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42</vt:i4>
      </vt:variant>
    </vt:vector>
  </HeadingPairs>
  <TitlesOfParts>
    <vt:vector size="69" baseType="lpstr">
      <vt:lpstr>IBSHI đơn 5 (4)</vt:lpstr>
      <vt:lpstr>Máy hàn</vt:lpstr>
      <vt:lpstr>Sàn nhựa Đại Việt</vt:lpstr>
      <vt:lpstr>Vật tư đóng kiện Trân toàn</vt:lpstr>
      <vt:lpstr>Vật tư </vt:lpstr>
      <vt:lpstr>Vật tư sơn 090</vt:lpstr>
      <vt:lpstr>Vật tư Hùng Nguyên</vt:lpstr>
      <vt:lpstr>Vật tư Quang Thịnh Phát</vt:lpstr>
      <vt:lpstr>Vật tư đóng kiện Ngọc hiếu 090</vt:lpstr>
      <vt:lpstr>Vật tư đóng kiện Hoàng hà2</vt:lpstr>
      <vt:lpstr>Vật tư VSAN 21-3-</vt:lpstr>
      <vt:lpstr>Vật tư Hoàng Hà 20-3</vt:lpstr>
      <vt:lpstr>Vật tư VSAN 9-3 </vt:lpstr>
      <vt:lpstr>Vật tư VSAN 5-3</vt:lpstr>
      <vt:lpstr>Vật tư đóng kiện Hoàng hà 090</vt:lpstr>
      <vt:lpstr>DT04 (TM) 1 </vt:lpstr>
      <vt:lpstr>Vat lieu han -BRA090</vt:lpstr>
      <vt:lpstr>Vật tư sơn BRA090</vt:lpstr>
      <vt:lpstr>25-BRA-I-090</vt:lpstr>
      <vt:lpstr>Tổng hợp</vt:lpstr>
      <vt:lpstr>ChiTiet Dự Toán</vt:lpstr>
      <vt:lpstr>TongHop</vt:lpstr>
      <vt:lpstr>DT03 (TM)</vt:lpstr>
      <vt:lpstr>Vật tư đóng kiện của Hoàng Hà</vt:lpstr>
      <vt:lpstr>Hoàng hà</vt:lpstr>
      <vt:lpstr>BG Gnee 2</vt:lpstr>
      <vt:lpstr>Báo giá của GNEE</vt:lpstr>
      <vt:lpstr>'ChiTiet Dự Toán'!Print_Area</vt:lpstr>
      <vt:lpstr>'DT03 (TM)'!Print_Area</vt:lpstr>
      <vt:lpstr>'DT04 (TM) 1 '!Print_Area</vt:lpstr>
      <vt:lpstr>'IBSHI đơn 5 (4)'!Print_Area</vt:lpstr>
      <vt:lpstr>'Máy hàn'!Print_Area</vt:lpstr>
      <vt:lpstr>'Sàn nhựa Đại Việt'!Print_Area</vt:lpstr>
      <vt:lpstr>TongHop!Print_Area</vt:lpstr>
      <vt:lpstr>'Vật tư '!Print_Area</vt:lpstr>
      <vt:lpstr>'Vật tư đóng kiện của Hoàng Hà'!Print_Area</vt:lpstr>
      <vt:lpstr>'Vật tư đóng kiện Hoàng hà 090'!Print_Area</vt:lpstr>
      <vt:lpstr>'Vật tư đóng kiện Hoàng hà2'!Print_Area</vt:lpstr>
      <vt:lpstr>'Vật tư đóng kiện Ngọc hiếu 090'!Print_Area</vt:lpstr>
      <vt:lpstr>'Vật tư đóng kiện Trân toàn'!Print_Area</vt:lpstr>
      <vt:lpstr>'Vật tư Hoàng Hà 20-3'!Print_Area</vt:lpstr>
      <vt:lpstr>'Vật tư Hùng Nguyên'!Print_Area</vt:lpstr>
      <vt:lpstr>'Vật tư Quang Thịnh Phát'!Print_Area</vt:lpstr>
      <vt:lpstr>'Vật tư sơn 090'!Print_Area</vt:lpstr>
      <vt:lpstr>'Vật tư VSAN 21-3-'!Print_Area</vt:lpstr>
      <vt:lpstr>'Vật tư VSAN 5-3'!Print_Area</vt:lpstr>
      <vt:lpstr>'Vật tư VSAN 9-3 '!Print_Area</vt:lpstr>
      <vt:lpstr>'25-BRA-I-090'!Print_Titles</vt:lpstr>
      <vt:lpstr>'ChiTiet Dự Toán'!Print_Titles</vt:lpstr>
      <vt:lpstr>'DT03 (TM)'!Print_Titles</vt:lpstr>
      <vt:lpstr>'DT04 (TM) 1 '!Print_Titles</vt:lpstr>
      <vt:lpstr>'Máy hàn'!Print_Titles</vt:lpstr>
      <vt:lpstr>'Sàn nhựa Đại Việt'!Print_Titles</vt:lpstr>
      <vt:lpstr>TongHop!Print_Titles</vt:lpstr>
      <vt:lpstr>'Vat lieu han -BRA090'!Print_Titles</vt:lpstr>
      <vt:lpstr>'Vật tư '!Print_Titles</vt:lpstr>
      <vt:lpstr>'Vật tư đóng kiện của Hoàng Hà'!Print_Titles</vt:lpstr>
      <vt:lpstr>'Vật tư đóng kiện Hoàng hà 090'!Print_Titles</vt:lpstr>
      <vt:lpstr>'Vật tư đóng kiện Hoàng hà2'!Print_Titles</vt:lpstr>
      <vt:lpstr>'Vật tư đóng kiện Ngọc hiếu 090'!Print_Titles</vt:lpstr>
      <vt:lpstr>'Vật tư đóng kiện Trân toàn'!Print_Titles</vt:lpstr>
      <vt:lpstr>'Vật tư Hoàng Hà 20-3'!Print_Titles</vt:lpstr>
      <vt:lpstr>'Vật tư Hùng Nguyên'!Print_Titles</vt:lpstr>
      <vt:lpstr>'Vật tư Quang Thịnh Phát'!Print_Titles</vt:lpstr>
      <vt:lpstr>'Vật tư sơn 090'!Print_Titles</vt:lpstr>
      <vt:lpstr>'Vật tư sơn BRA090'!Print_Titles</vt:lpstr>
      <vt:lpstr>'Vật tư VSAN 21-3-'!Print_Titles</vt:lpstr>
      <vt:lpstr>'Vật tư VSAN 5-3'!Print_Titles</vt:lpstr>
      <vt:lpstr>'Vật tư VSAN 9-3 '!Print_Titles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 VAN DUC</dc:creator>
  <cp:lastModifiedBy>Chu Đức</cp:lastModifiedBy>
  <cp:lastPrinted>2026-03-20T03:11:34Z</cp:lastPrinted>
  <dcterms:created xsi:type="dcterms:W3CDTF">2024-04-07T12:42:39Z</dcterms:created>
  <dcterms:modified xsi:type="dcterms:W3CDTF">2026-03-27T10:53:51Z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_Rate" linkTarget="Prop_Matl_Rate">
    <vt:lpwstr>#REF!</vt:lpwstr>
  </property>
</Properties>
</file>